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worksheets/sheet1.xml" ContentType="application/vnd.openxmlformats-officedocument.spreadsheetml.worksheet+xml"/>
  <Override PartName="/xl/charts/chart17.xml" ContentType="application/vnd.openxmlformats-officedocument.drawingml.chart+xml"/>
  <Override PartName="/xl/charts/colors8.xml" ContentType="application/vnd.ms-office.chartcolorstyle+xml"/>
  <Override PartName="/xl/charts/style8.xml" ContentType="application/vnd.ms-office.chartstyle+xml"/>
  <Override PartName="/xl/charts/chart18.xml" ContentType="application/vnd.openxmlformats-officedocument.drawingml.chart+xml"/>
  <Override PartName="/xl/charts/colors7.xml" ContentType="application/vnd.ms-office.chartcolorstyle+xml"/>
  <Override PartName="/xl/charts/style7.xml" ContentType="application/vnd.ms-office.chartstyle+xml"/>
  <Override PartName="/xl/worksheets/sheet3.xml" ContentType="application/vnd.openxmlformats-officedocument.spreadsheetml.worksheet+xml"/>
  <Override PartName="/xl/pivotTables/pivotTable5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2.xml" ContentType="application/vnd.openxmlformats-officedocument.spreadsheetml.pivotTable+xml"/>
  <Override PartName="/xl/worksheets/sheet2.xml" ContentType="application/vnd.openxmlformats-officedocument.spreadsheetml.worksheet+xml"/>
  <Override PartName="/xl/charts/style6.xml" ContentType="application/vnd.ms-office.chartstyl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2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charts/chart1.xml" ContentType="application/vnd.openxmlformats-officedocument.drawingml.char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/chart3.xml" ContentType="application/vnd.openxmlformats-officedocument.drawingml.chart+xml"/>
  <Override PartName="/xl/charts/colors6.xml" ContentType="application/vnd.ms-office.chartcolorstyle+xml"/>
  <Override PartName="/xl/charts/chart5.xml" ContentType="application/vnd.openxmlformats-officedocument.drawingml.chart+xml"/>
  <Override PartName="/xl/charts/colors3.xml" ContentType="application/vnd.ms-office.chartcolorstyle+xml"/>
  <Override PartName="/xl/charts/style3.xml" ContentType="application/vnd.ms-office.chartstyle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charts/chart10.xml" ContentType="application/vnd.openxmlformats-officedocument.drawingml.chart+xml"/>
  <Override PartName="/xl/charts/chart1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6.xml" ContentType="application/vnd.openxmlformats-officedocument.drawingml.chart+xml"/>
  <Override PartName="/xl/charts/colors5.xml" ContentType="application/vnd.ms-office.chartcolorstyle+xml"/>
  <Override PartName="/xl/charts/style5.xml" ContentType="application/vnd.ms-office.chartstyle+xml"/>
  <Override PartName="/xl/charts/chart15.xml" ContentType="application/vnd.openxmlformats-officedocument.drawingml.chart+xml"/>
  <Override PartName="/xl/charts/chart9.xml" ContentType="application/vnd.openxmlformats-officedocument.drawingml.chart+xml"/>
  <Override PartName="/xl/charts/chart4.xml" ContentType="application/vnd.openxmlformats-officedocument.drawingml.chart+xml"/>
  <Override PartName="/xl/charts/colors2.xml" ContentType="application/vnd.ms-office.chartcolorstyle+xml"/>
  <Override PartName="/xl/charts/style2.xml" ContentType="application/vnd.ms-office.chartstyle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8.xml" ContentType="application/vnd.openxmlformats-officedocument.drawingml.chart+xml"/>
  <Override PartName="/xl/pivotCache/pivotCacheRecords3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4.xml" ContentType="application/vnd.openxmlformats-officedocument.spreadsheetml.pivotCacheRecord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externalLinks/externalLink2.xml" ContentType="application/vnd.openxmlformats-officedocument.spreadsheetml.externalLink+xml"/>
  <Override PartName="/xl/pivotCache/pivotCacheDefinition4.xml" ContentType="application/vnd.openxmlformats-officedocument.spreadsheetml.pivotCacheDefinitio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D:\OneDrive - Departamento Nacional de Planeacion\ACUERDO\PEDET\"/>
    </mc:Choice>
  </mc:AlternateContent>
  <workbookProtection workbookAlgorithmName="SHA-512" workbookHashValue="yAeSLPZOAQYeAc2OAnaC9o7/rwiIj5A5ddbJHeQs43GqV9nCBDWTQQlLNcyZ1+bmMA12kq75sZtvOA+LsGqxnQ==" workbookSaltValue="qUUzvNthIUDptRdUuHsSaQ==" workbookSpinCount="100000" lockStructure="1"/>
  <bookViews>
    <workbookView xWindow="0" yWindow="0" windowWidth="20490" windowHeight="6720" tabRatio="744"/>
  </bookViews>
  <sheets>
    <sheet name="FichaPDET" sheetId="15" r:id="rId1"/>
    <sheet name="General" sheetId="7" state="hidden" r:id="rId2"/>
    <sheet name="municipios y deptos" sheetId="33" state="hidden" r:id="rId3"/>
    <sheet name="General PDET" sheetId="11" state="hidden" r:id="rId4"/>
    <sheet name="Demográfica" sheetId="1" state="hidden" r:id="rId5"/>
    <sheet name="Demográfica PDET" sheetId="16" state="hidden" r:id="rId6"/>
    <sheet name="PIB PDET" sheetId="17" state="hidden" r:id="rId7"/>
    <sheet name="PIB grandes ramas" sheetId="32" state="hidden" r:id="rId8"/>
    <sheet name="Punto 1" sheetId="2" state="hidden" r:id="rId9"/>
    <sheet name="Punto 1 - PDET" sheetId="22" state="hidden" r:id="rId10"/>
    <sheet name="Punto 2" sheetId="3" state="hidden" r:id="rId11"/>
    <sheet name="Punto 2 - PDET" sheetId="23" state="hidden" r:id="rId12"/>
    <sheet name="Mapas" sheetId="31" state="hidden" r:id="rId13"/>
    <sheet name="Punto 3,4 y 5 PDET" sheetId="28" state="hidden" r:id="rId14"/>
    <sheet name="Punto 3" sheetId="4" state="hidden" r:id="rId15"/>
    <sheet name="Punto 4" sheetId="5" state="hidden" r:id="rId16"/>
    <sheet name="Punto 5" sheetId="6" state="hidden" r:id="rId17"/>
    <sheet name="Diccionario" sheetId="8" state="hidden" r:id="rId18"/>
    <sheet name="Dinámicas subregión" sheetId="10" state="hidden" r:id="rId19"/>
  </sheets>
  <externalReferences>
    <externalReference r:id="rId20"/>
    <externalReference r:id="rId21"/>
  </externalReferences>
  <definedNames>
    <definedName name="_xlnm._FilterDatabase" localSheetId="4" hidden="1">Demográfica!$A$2:$AX$1124</definedName>
    <definedName name="_xlnm._FilterDatabase" localSheetId="1" hidden="1">General!$A$2:$J$1124</definedName>
    <definedName name="_xlnm._FilterDatabase" localSheetId="8" hidden="1">'Punto 1'!$A$2:$AX$1124</definedName>
    <definedName name="_xlnm._FilterDatabase" localSheetId="10" hidden="1">'Punto 2'!$A$2:$I$1124</definedName>
    <definedName name="_xlnm._FilterDatabase" localSheetId="14" hidden="1">'Punto 3'!$A$2:$I$1124</definedName>
    <definedName name="_xlnm._FilterDatabase" localSheetId="16" hidden="1">'Punto 5'!$A$1:$J$1124</definedName>
    <definedName name="CódigoDepartamento" localSheetId="0">FichaPDET!$F$21</definedName>
    <definedName name="Colombia">INDIRECT(Imagen)</definedName>
    <definedName name="Imagen">FichaPDET!$B$13</definedName>
    <definedName name="MAPA1">Mapas!$B$2</definedName>
    <definedName name="MAPA10">Mapas!$B$11</definedName>
    <definedName name="MAPA11">Mapas!$B$12</definedName>
    <definedName name="MAPA12">Mapas!$B$13</definedName>
    <definedName name="MAPA13">Mapas!$B$14</definedName>
    <definedName name="MAPA14">Mapas!$B$15</definedName>
    <definedName name="MAPA15">Mapas!$B$16</definedName>
    <definedName name="MAPA16">Mapas!$B$17</definedName>
    <definedName name="MAPA2">Mapas!$B$3</definedName>
    <definedName name="MAPA3">Mapas!$B$4</definedName>
    <definedName name="MAPA4">Mapas!$B$5</definedName>
    <definedName name="MAPA5">Mapas!$B$6</definedName>
    <definedName name="MAPA6">Mapas!$B$7</definedName>
    <definedName name="MAPA7">Mapas!$B$8</definedName>
    <definedName name="MAPA8">Mapas!$B$9</definedName>
    <definedName name="MAPA9">Mapas!$B$10</definedName>
  </definedNames>
  <calcPr calcId="171027"/>
  <pivotCaches>
    <pivotCache cacheId="22" r:id="rId22"/>
    <pivotCache cacheId="23" r:id="rId23"/>
    <pivotCache cacheId="24" r:id="rId24"/>
    <pivotCache cacheId="25" r:id="rId25"/>
    <pivotCache cacheId="26" r:id="rId26"/>
  </pivotCaches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P108" i="15" l="1"/>
  <c r="AR108" i="15"/>
  <c r="AQ108" i="15"/>
  <c r="AG219" i="15" l="1"/>
  <c r="Z219" i="15"/>
  <c r="K265" i="15"/>
  <c r="AF263" i="15"/>
  <c r="AF262" i="15"/>
  <c r="AF261" i="15"/>
  <c r="Y263" i="15"/>
  <c r="Y262" i="15"/>
  <c r="Y261" i="15"/>
  <c r="R260" i="15"/>
  <c r="R263" i="15" s="1"/>
  <c r="AT1" i="22"/>
  <c r="AU1" i="22"/>
  <c r="AV1" i="22"/>
  <c r="AQ1" i="22"/>
  <c r="AR1" i="22"/>
  <c r="AS1" i="22"/>
  <c r="R261" i="15" l="1"/>
  <c r="R262" i="15"/>
  <c r="L33" i="33" l="1"/>
  <c r="L32" i="33"/>
  <c r="L31" i="33"/>
  <c r="L30" i="33"/>
  <c r="L29" i="33"/>
  <c r="L28" i="33"/>
  <c r="L27" i="33"/>
  <c r="L26" i="33"/>
  <c r="L25" i="33"/>
  <c r="L24" i="33"/>
  <c r="L23" i="33"/>
  <c r="L22" i="33"/>
  <c r="F32" i="15"/>
  <c r="L34" i="33"/>
  <c r="L35" i="33"/>
  <c r="L36" i="33"/>
  <c r="L21" i="33"/>
  <c r="E33" i="15" l="1"/>
  <c r="AG3" i="33"/>
  <c r="AG16" i="33"/>
  <c r="AG17" i="33"/>
  <c r="AG13" i="33"/>
  <c r="AG14" i="33"/>
  <c r="AG15" i="33"/>
  <c r="AG12" i="33"/>
  <c r="AG4" i="33"/>
  <c r="AG5" i="33"/>
  <c r="AG6" i="33"/>
  <c r="AG7" i="33"/>
  <c r="AG8" i="33"/>
  <c r="AG9" i="33"/>
  <c r="AG10" i="33"/>
  <c r="AG11" i="33"/>
  <c r="AG2" i="33"/>
  <c r="S361" i="15" l="1"/>
  <c r="J350" i="15"/>
  <c r="AP331" i="15"/>
  <c r="AR73" i="15" l="1"/>
  <c r="AR81" i="15"/>
  <c r="B70" i="15"/>
  <c r="AS74" i="15"/>
  <c r="AR74" i="15"/>
  <c r="AR75" i="15"/>
  <c r="AR76" i="15"/>
  <c r="AR77" i="15"/>
  <c r="AR78" i="15"/>
  <c r="AR79" i="15"/>
  <c r="AR80" i="15"/>
  <c r="AR173" i="15" l="1"/>
  <c r="U190" i="15"/>
  <c r="C1" i="22"/>
  <c r="I19" i="22"/>
  <c r="H19" i="22"/>
  <c r="H1" i="22"/>
  <c r="I1" i="22"/>
  <c r="B1" i="22"/>
  <c r="D1" i="22"/>
  <c r="M190" i="15" s="1"/>
  <c r="E1" i="22"/>
  <c r="Q190" i="15" s="1"/>
  <c r="F1" i="22"/>
  <c r="G1" i="22"/>
  <c r="Y190" i="15" s="1"/>
  <c r="J1" i="22"/>
  <c r="K1" i="22"/>
  <c r="AQ156" i="15" s="1"/>
  <c r="L1" i="22"/>
  <c r="AR156" i="15" s="1"/>
  <c r="M1" i="22"/>
  <c r="AQ172" i="15" s="1"/>
  <c r="N1" i="22"/>
  <c r="AR172" i="15" s="1"/>
  <c r="O1" i="22"/>
  <c r="P1" i="22"/>
  <c r="Q1" i="22"/>
  <c r="R1" i="22"/>
  <c r="S1" i="22"/>
  <c r="T1" i="22"/>
  <c r="U1" i="22"/>
  <c r="V1" i="22"/>
  <c r="S239" i="15" s="1"/>
  <c r="W1" i="22"/>
  <c r="S240" i="15" s="1"/>
  <c r="X1" i="22"/>
  <c r="S241" i="15" s="1"/>
  <c r="Y1" i="22"/>
  <c r="S242" i="15" s="1"/>
  <c r="Z1" i="22"/>
  <c r="S243" i="15" s="1"/>
  <c r="AA1" i="22"/>
  <c r="AB1" i="22"/>
  <c r="AC1" i="22"/>
  <c r="AD1" i="22"/>
  <c r="AE1" i="22"/>
  <c r="AF1" i="22"/>
  <c r="AG1" i="22"/>
  <c r="S281" i="15" s="1"/>
  <c r="AH1" i="22"/>
  <c r="S282" i="15" s="1"/>
  <c r="AI1" i="22"/>
  <c r="S283" i="15" s="1"/>
  <c r="AJ1" i="22"/>
  <c r="S284" i="15" s="1"/>
  <c r="AK1" i="22"/>
  <c r="AL1" i="22"/>
  <c r="AM1" i="22"/>
  <c r="AT288" i="15" s="1"/>
  <c r="AN1" i="22"/>
  <c r="AO1" i="22"/>
  <c r="S218" i="15" s="1"/>
  <c r="AP1" i="22"/>
  <c r="AQ225" i="15" s="1"/>
  <c r="A1" i="22"/>
  <c r="AS288" i="15"/>
  <c r="AR288" i="15"/>
  <c r="AQ288" i="15" l="1"/>
  <c r="AR140" i="15"/>
  <c r="AS140" i="15"/>
  <c r="AQ140" i="15"/>
  <c r="T19" i="22"/>
  <c r="U19" i="22"/>
  <c r="S19" i="22"/>
  <c r="AA130" i="15"/>
  <c r="E20" i="16"/>
  <c r="D19" i="16"/>
  <c r="C19" i="16"/>
  <c r="B19" i="16" s="1"/>
  <c r="C18" i="16"/>
  <c r="D3" i="16"/>
  <c r="D4" i="16"/>
  <c r="D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2" i="16"/>
  <c r="C3" i="16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2" i="16"/>
  <c r="Y27" i="15" l="1"/>
  <c r="AP202" i="15"/>
  <c r="AQ202" i="15"/>
  <c r="S373" i="15" l="1"/>
  <c r="AQ45" i="15" l="1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AQ52" i="15"/>
  <c r="AR52" i="15"/>
  <c r="AS75" i="15"/>
  <c r="AS76" i="15"/>
  <c r="AS81" i="15"/>
  <c r="AS82" i="15"/>
  <c r="AP156" i="15"/>
  <c r="AP172" i="15"/>
  <c r="AP177" i="15"/>
  <c r="AQ177" i="15"/>
  <c r="AP140" i="15"/>
  <c r="AP225" i="15"/>
  <c r="AP245" i="15"/>
  <c r="AS245" i="15" s="1"/>
  <c r="AP288" i="15"/>
  <c r="AP306" i="15"/>
  <c r="AQ306" i="15"/>
  <c r="AR306" i="15"/>
  <c r="AS306" i="15"/>
  <c r="AT306" i="15"/>
  <c r="AQ331" i="15"/>
  <c r="AR331" i="15"/>
  <c r="AS331" i="15"/>
  <c r="AT331" i="15"/>
  <c r="AU331" i="15"/>
  <c r="AL29" i="15" l="1"/>
  <c r="AL28" i="15"/>
  <c r="AT245" i="15"/>
  <c r="AR245" i="15"/>
  <c r="AQ245" i="15"/>
  <c r="AU245" i="15"/>
  <c r="R19" i="11" l="1"/>
  <c r="R3" i="11"/>
  <c r="S280" i="15"/>
  <c r="S306" i="15" l="1"/>
  <c r="S216" i="15"/>
  <c r="S219" i="15" s="1"/>
  <c r="T62" i="15"/>
  <c r="AS172" i="15" l="1"/>
  <c r="AR177" i="15"/>
  <c r="B13" i="15"/>
  <c r="J1" i="3"/>
  <c r="K1" i="3"/>
  <c r="U63" i="15"/>
  <c r="V96" i="15"/>
  <c r="B96" i="15"/>
  <c r="S372" i="15" l="1"/>
  <c r="S368" i="15"/>
  <c r="S367" i="15"/>
  <c r="S362" i="15"/>
  <c r="S360" i="15"/>
  <c r="S359" i="15"/>
  <c r="AA350" i="15" l="1"/>
  <c r="X350" i="15"/>
  <c r="U350" i="15"/>
  <c r="R350" i="15"/>
  <c r="O350" i="15"/>
  <c r="C18" i="28"/>
  <c r="H18" i="28" s="1"/>
  <c r="D18" i="28"/>
  <c r="E18" i="28"/>
  <c r="F18" i="28"/>
  <c r="G18" i="28"/>
  <c r="B18" i="28"/>
  <c r="I18" i="28" s="1"/>
  <c r="H3" i="28"/>
  <c r="I3" i="28"/>
  <c r="J3" i="28"/>
  <c r="K3" i="28"/>
  <c r="L3" i="28"/>
  <c r="H4" i="28"/>
  <c r="I4" i="28"/>
  <c r="J4" i="28"/>
  <c r="K4" i="28"/>
  <c r="L4" i="28"/>
  <c r="H5" i="28"/>
  <c r="I5" i="28"/>
  <c r="J5" i="28"/>
  <c r="K5" i="28"/>
  <c r="L5" i="28"/>
  <c r="H6" i="28"/>
  <c r="I6" i="28"/>
  <c r="J6" i="28"/>
  <c r="K6" i="28"/>
  <c r="L6" i="28"/>
  <c r="H7" i="28"/>
  <c r="I7" i="28"/>
  <c r="J7" i="28"/>
  <c r="K7" i="28"/>
  <c r="L7" i="28"/>
  <c r="H8" i="28"/>
  <c r="I8" i="28"/>
  <c r="J8" i="28"/>
  <c r="K8" i="28"/>
  <c r="L8" i="28"/>
  <c r="H9" i="28"/>
  <c r="I9" i="28"/>
  <c r="J9" i="28"/>
  <c r="K9" i="28"/>
  <c r="L9" i="28"/>
  <c r="H10" i="28"/>
  <c r="I10" i="28"/>
  <c r="J10" i="28"/>
  <c r="K10" i="28"/>
  <c r="L10" i="28"/>
  <c r="H11" i="28"/>
  <c r="I11" i="28"/>
  <c r="J11" i="28"/>
  <c r="K11" i="28"/>
  <c r="L11" i="28"/>
  <c r="H12" i="28"/>
  <c r="I12" i="28"/>
  <c r="J12" i="28"/>
  <c r="K12" i="28"/>
  <c r="L12" i="28"/>
  <c r="H13" i="28"/>
  <c r="I13" i="28"/>
  <c r="J13" i="28"/>
  <c r="K13" i="28"/>
  <c r="L13" i="28"/>
  <c r="H14" i="28"/>
  <c r="I14" i="28"/>
  <c r="J14" i="28"/>
  <c r="K14" i="28"/>
  <c r="L14" i="28"/>
  <c r="H15" i="28"/>
  <c r="I15" i="28"/>
  <c r="J15" i="28"/>
  <c r="K15" i="28"/>
  <c r="L15" i="28"/>
  <c r="H16" i="28"/>
  <c r="I16" i="28"/>
  <c r="J16" i="28"/>
  <c r="K16" i="28"/>
  <c r="L16" i="28"/>
  <c r="H17" i="28"/>
  <c r="I17" i="28"/>
  <c r="J17" i="28"/>
  <c r="K17" i="28"/>
  <c r="L17" i="28"/>
  <c r="J18" i="28"/>
  <c r="K18" i="28"/>
  <c r="L18" i="28"/>
  <c r="H19" i="28"/>
  <c r="I19" i="28"/>
  <c r="J19" i="28"/>
  <c r="K19" i="28"/>
  <c r="L19" i="28"/>
  <c r="L2" i="28"/>
  <c r="K2" i="28"/>
  <c r="J2" i="28"/>
  <c r="I2" i="28"/>
  <c r="H2" i="28"/>
  <c r="I1" i="28"/>
  <c r="J1" i="28"/>
  <c r="K1" i="28"/>
  <c r="L1" i="28"/>
  <c r="H1" i="28"/>
  <c r="S309" i="15" l="1"/>
  <c r="S308" i="15"/>
  <c r="S307" i="15"/>
  <c r="C190" i="15" l="1"/>
  <c r="J190" i="15" s="1"/>
  <c r="S131" i="15"/>
  <c r="S130" i="15"/>
  <c r="S129" i="15"/>
  <c r="S128" i="15"/>
  <c r="S127" i="15"/>
  <c r="Q131" i="15"/>
  <c r="Q130" i="15"/>
  <c r="Q129" i="15"/>
  <c r="Q128" i="15"/>
  <c r="Q127" i="15"/>
  <c r="AG190" i="15" l="1"/>
  <c r="AC190" i="15"/>
  <c r="B95" i="15"/>
  <c r="T64" i="15"/>
  <c r="T61" i="15"/>
  <c r="D50" i="10" l="1"/>
  <c r="F20" i="16" l="1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B18" i="16"/>
  <c r="AB14" i="15" l="1"/>
  <c r="AB15" i="15"/>
  <c r="AB16" i="15"/>
  <c r="AL26" i="15"/>
  <c r="AL25" i="15"/>
  <c r="Y24" i="15"/>
  <c r="AL23" i="15"/>
  <c r="AL22" i="15"/>
  <c r="Y21" i="15"/>
  <c r="AI20" i="15"/>
  <c r="AI19" i="15"/>
  <c r="AI18" i="15"/>
  <c r="AB20" i="15"/>
  <c r="AB19" i="15"/>
  <c r="AB18" i="15"/>
  <c r="AB12" i="15"/>
  <c r="S371" i="15" l="1"/>
  <c r="S366" i="15"/>
  <c r="S358" i="15"/>
  <c r="S305" i="15"/>
  <c r="AC287" i="15"/>
  <c r="K245" i="15"/>
  <c r="S238" i="15"/>
  <c r="Q126" i="15"/>
  <c r="S60" i="15"/>
  <c r="AI43" i="15"/>
  <c r="R4" i="11"/>
  <c r="R5" i="11"/>
  <c r="R6" i="11"/>
  <c r="R7" i="11"/>
  <c r="R8" i="11"/>
  <c r="R9" i="11"/>
  <c r="R10" i="11"/>
  <c r="R11" i="11"/>
  <c r="R12" i="11"/>
  <c r="R13" i="11"/>
  <c r="R14" i="11"/>
  <c r="R15" i="11"/>
  <c r="R16" i="11"/>
  <c r="R17" i="11"/>
  <c r="R2" i="11"/>
  <c r="Z30" i="15" s="1"/>
  <c r="B1" i="6" l="1"/>
  <c r="C1" i="6"/>
  <c r="D1" i="6"/>
  <c r="E1" i="6"/>
  <c r="F1" i="6"/>
  <c r="G1" i="6"/>
  <c r="H1" i="6"/>
  <c r="I1" i="6"/>
  <c r="J1" i="6"/>
  <c r="A1" i="6"/>
  <c r="B1" i="5"/>
  <c r="C1" i="5"/>
  <c r="D1" i="5"/>
  <c r="E1" i="5"/>
  <c r="F1" i="5"/>
  <c r="G1" i="5"/>
  <c r="A1" i="5"/>
  <c r="B1" i="4"/>
  <c r="C1" i="4"/>
  <c r="D1" i="4"/>
  <c r="E1" i="4"/>
  <c r="F1" i="4"/>
  <c r="G1" i="4"/>
  <c r="H1" i="4"/>
  <c r="I1" i="4"/>
  <c r="J1" i="4"/>
  <c r="K1" i="4"/>
  <c r="L1" i="4"/>
  <c r="M1" i="4"/>
  <c r="N1" i="4"/>
  <c r="O1" i="4"/>
  <c r="P1" i="4"/>
  <c r="Q1" i="4"/>
  <c r="R1" i="4"/>
  <c r="S1" i="4"/>
  <c r="A1" i="4"/>
  <c r="B1" i="1"/>
  <c r="C1" i="1"/>
  <c r="D1" i="1"/>
  <c r="E1" i="1"/>
  <c r="F1" i="1"/>
  <c r="G1" i="1"/>
  <c r="H1" i="1"/>
  <c r="I1" i="1"/>
  <c r="J1" i="1"/>
  <c r="K1" i="1"/>
  <c r="L1" i="1"/>
  <c r="M1" i="1"/>
  <c r="A1" i="1"/>
  <c r="B1" i="7"/>
  <c r="C1" i="7"/>
  <c r="D1" i="7"/>
  <c r="E1" i="7"/>
  <c r="F1" i="7"/>
  <c r="G1" i="7"/>
  <c r="H1" i="7"/>
  <c r="A1" i="7"/>
  <c r="B1" i="3"/>
  <c r="C1" i="3"/>
  <c r="D1" i="3"/>
  <c r="E1" i="3"/>
  <c r="F1" i="3"/>
  <c r="G1" i="3"/>
  <c r="H1" i="3"/>
  <c r="I1" i="3"/>
  <c r="A1" i="3"/>
  <c r="AX1" i="2"/>
  <c r="AW1" i="2"/>
  <c r="AV1" i="2"/>
  <c r="AT1" i="2"/>
  <c r="AO1" i="2"/>
  <c r="AP1" i="2"/>
  <c r="AQ1" i="2"/>
  <c r="AR1" i="2"/>
  <c r="A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G1" i="2"/>
  <c r="AH1" i="2"/>
  <c r="AI1" i="2"/>
  <c r="AJ1" i="2"/>
  <c r="AK1" i="2"/>
  <c r="AL1" i="2"/>
  <c r="AM1" i="2"/>
  <c r="AN1" i="2"/>
  <c r="L1" i="2"/>
  <c r="M1" i="2"/>
  <c r="N1" i="2"/>
  <c r="O1" i="2"/>
  <c r="P1" i="2"/>
  <c r="Q1" i="2"/>
  <c r="R1" i="2"/>
  <c r="S1" i="2"/>
  <c r="A1" i="2"/>
  <c r="B1" i="2"/>
  <c r="C1" i="2"/>
  <c r="D1" i="2"/>
  <c r="E1" i="2"/>
  <c r="F1" i="2"/>
  <c r="G1" i="2"/>
  <c r="H1" i="2"/>
  <c r="I1" i="2"/>
  <c r="J1" i="2"/>
  <c r="K1" i="2"/>
  <c r="G4" i="4" l="1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20" i="4"/>
  <c r="G821" i="4"/>
  <c r="G822" i="4"/>
  <c r="G823" i="4"/>
  <c r="G824" i="4"/>
  <c r="G825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8" i="4"/>
  <c r="G869" i="4"/>
  <c r="G870" i="4"/>
  <c r="G871" i="4"/>
  <c r="G872" i="4"/>
  <c r="G873" i="4"/>
  <c r="G874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6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2" i="4"/>
  <c r="G983" i="4"/>
  <c r="G984" i="4"/>
  <c r="G985" i="4"/>
  <c r="G986" i="4"/>
  <c r="G988" i="4"/>
  <c r="G989" i="4"/>
  <c r="G991" i="4"/>
  <c r="G992" i="4"/>
  <c r="G993" i="4"/>
  <c r="G994" i="4"/>
  <c r="G995" i="4"/>
  <c r="G996" i="4"/>
  <c r="G997" i="4"/>
  <c r="G999" i="4"/>
  <c r="G1000" i="4"/>
  <c r="G1001" i="4"/>
  <c r="G1002" i="4"/>
  <c r="G1003" i="4"/>
  <c r="G1004" i="4"/>
  <c r="G1006" i="4"/>
  <c r="G1007" i="4"/>
  <c r="G1008" i="4"/>
  <c r="G1009" i="4"/>
  <c r="G1010" i="4"/>
  <c r="G1011" i="4"/>
  <c r="G1012" i="4"/>
  <c r="G1013" i="4"/>
  <c r="G1015" i="4"/>
  <c r="G1016" i="4"/>
  <c r="G1017" i="4"/>
  <c r="G1018" i="4"/>
  <c r="G1019" i="4"/>
  <c r="G1020" i="4"/>
  <c r="G1021" i="4"/>
  <c r="G1022" i="4"/>
  <c r="G1023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3" i="4"/>
  <c r="G1044" i="4"/>
  <c r="G1045" i="4"/>
  <c r="G1046" i="4"/>
  <c r="G1047" i="4"/>
  <c r="G1048" i="4"/>
  <c r="G1049" i="4"/>
  <c r="G1050" i="4"/>
  <c r="G1051" i="4"/>
  <c r="G1052" i="4"/>
  <c r="G1053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7" i="4"/>
  <c r="G1078" i="4"/>
  <c r="G1079" i="4"/>
  <c r="G1080" i="4"/>
  <c r="G1081" i="4"/>
  <c r="G1082" i="4"/>
  <c r="G1083" i="4"/>
  <c r="G1085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3" i="4"/>
  <c r="C35" i="10" l="1"/>
  <c r="E31" i="10"/>
  <c r="D66" i="10"/>
  <c r="D67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</calcChain>
</file>

<file path=xl/sharedStrings.xml><?xml version="1.0" encoding="utf-8"?>
<sst xmlns="http://schemas.openxmlformats.org/spreadsheetml/2006/main" count="50378" uniqueCount="3023">
  <si>
    <t>Ce_Depto</t>
  </si>
  <si>
    <t>C_Mupo</t>
  </si>
  <si>
    <t>Divipola</t>
  </si>
  <si>
    <t>Departamento</t>
  </si>
  <si>
    <t>Municipio</t>
  </si>
  <si>
    <t>91</t>
  </si>
  <si>
    <t>91460</t>
  </si>
  <si>
    <t>AMAZONAS</t>
  </si>
  <si>
    <t>MIRITÍ-PARANÁ (Campoamor) (Cor. Departamental)</t>
  </si>
  <si>
    <t>91536</t>
  </si>
  <si>
    <t>PUERTO ARICA (Cor. Departamental)</t>
  </si>
  <si>
    <t>94</t>
  </si>
  <si>
    <t>94883</t>
  </si>
  <si>
    <t>GUAINIA</t>
  </si>
  <si>
    <t>SAN FELIPE (Cor. Departamental)</t>
  </si>
  <si>
    <t>94885</t>
  </si>
  <si>
    <t>LA GUADALUPE (Cor. Departamental)</t>
  </si>
  <si>
    <t>94886</t>
  </si>
  <si>
    <t>CACAHUAL (Cor. Departamental)</t>
  </si>
  <si>
    <t>94887</t>
  </si>
  <si>
    <t>PANÁ PANÁ (Campo Alegre) (Cor. Departamental)</t>
  </si>
  <si>
    <t>97</t>
  </si>
  <si>
    <t>97511</t>
  </si>
  <si>
    <t>VAUPES</t>
  </si>
  <si>
    <t>PACOA (Cor. Departamental)</t>
  </si>
  <si>
    <t>97777</t>
  </si>
  <si>
    <t>PAPUNAUA (Cor. Departamental)</t>
  </si>
  <si>
    <t>25</t>
  </si>
  <si>
    <t>25754</t>
  </si>
  <si>
    <t>CUNDINAMARCA</t>
  </si>
  <si>
    <t>SOACHA</t>
  </si>
  <si>
    <t>91540</t>
  </si>
  <si>
    <t>PUERTO NARIÑO</t>
  </si>
  <si>
    <t>15</t>
  </si>
  <si>
    <t>15187</t>
  </si>
  <si>
    <t>BOYACÁ</t>
  </si>
  <si>
    <t>CHIVATÁ</t>
  </si>
  <si>
    <t>15476</t>
  </si>
  <si>
    <t>MOTAVITA</t>
  </si>
  <si>
    <t>88</t>
  </si>
  <si>
    <t>88564</t>
  </si>
  <si>
    <t>SAN ANDRES</t>
  </si>
  <si>
    <t>PROVIDENCIA Y SANTA CATALINA (Santa Isabel)</t>
  </si>
  <si>
    <t>15500</t>
  </si>
  <si>
    <t>OICATÁ</t>
  </si>
  <si>
    <t>15224</t>
  </si>
  <si>
    <t>CUCAITA</t>
  </si>
  <si>
    <t>15092</t>
  </si>
  <si>
    <t>BETEITIVA</t>
  </si>
  <si>
    <t>15879</t>
  </si>
  <si>
    <t>VIRACACHÁ</t>
  </si>
  <si>
    <t>15861</t>
  </si>
  <si>
    <t>VENTAQUEMADA</t>
  </si>
  <si>
    <t>15740</t>
  </si>
  <si>
    <t>SIACHOQUE</t>
  </si>
  <si>
    <t>15762</t>
  </si>
  <si>
    <t>SORA</t>
  </si>
  <si>
    <t>88001</t>
  </si>
  <si>
    <t>15676</t>
  </si>
  <si>
    <t>SAN MIGUEL DE SEMA</t>
  </si>
  <si>
    <t>15632</t>
  </si>
  <si>
    <t>SABOYÁ</t>
  </si>
  <si>
    <t>15723</t>
  </si>
  <si>
    <t>SATIVASUR</t>
  </si>
  <si>
    <t>25290</t>
  </si>
  <si>
    <t>FUSAGASUGÁ</t>
  </si>
  <si>
    <t>15808</t>
  </si>
  <si>
    <t>TINJACÁ</t>
  </si>
  <si>
    <t>15466</t>
  </si>
  <si>
    <t>MONGUÍ</t>
  </si>
  <si>
    <t>15204</t>
  </si>
  <si>
    <t>CÓMBITA</t>
  </si>
  <si>
    <t>25394</t>
  </si>
  <si>
    <t>LA PALMA</t>
  </si>
  <si>
    <t>15842</t>
  </si>
  <si>
    <t>UMBITA</t>
  </si>
  <si>
    <t>15600</t>
  </si>
  <si>
    <t>RÁQUIRA</t>
  </si>
  <si>
    <t>15276</t>
  </si>
  <si>
    <t>FLORESTA</t>
  </si>
  <si>
    <t>15638</t>
  </si>
  <si>
    <t>SÁCHICA</t>
  </si>
  <si>
    <t>15494</t>
  </si>
  <si>
    <t>NUEVO COLÓN</t>
  </si>
  <si>
    <t>15822</t>
  </si>
  <si>
    <t>TOTA</t>
  </si>
  <si>
    <t>25001</t>
  </si>
  <si>
    <t>AGUA DE DIOS</t>
  </si>
  <si>
    <t>68</t>
  </si>
  <si>
    <t>68370</t>
  </si>
  <si>
    <t>SANTANDER</t>
  </si>
  <si>
    <t>JORDÁN</t>
  </si>
  <si>
    <t>15189</t>
  </si>
  <si>
    <t>CIENEGA</t>
  </si>
  <si>
    <t>15798</t>
  </si>
  <si>
    <t>TENZA</t>
  </si>
  <si>
    <t>44</t>
  </si>
  <si>
    <t>44847</t>
  </si>
  <si>
    <t>LA GUAJIRA</t>
  </si>
  <si>
    <t>URIBIA</t>
  </si>
  <si>
    <t>25878</t>
  </si>
  <si>
    <t>VIOTÁ</t>
  </si>
  <si>
    <t>15810</t>
  </si>
  <si>
    <t>TIPACOQUE</t>
  </si>
  <si>
    <t>15272</t>
  </si>
  <si>
    <t>FIRAVITOBA</t>
  </si>
  <si>
    <t>15537</t>
  </si>
  <si>
    <t>PAZ DE RIO</t>
  </si>
  <si>
    <t>15114</t>
  </si>
  <si>
    <t>BUSBANZÁ</t>
  </si>
  <si>
    <t>15804</t>
  </si>
  <si>
    <t>TIBANÁ</t>
  </si>
  <si>
    <t>15232</t>
  </si>
  <si>
    <t>CHÍQUIZA</t>
  </si>
  <si>
    <t>15380</t>
  </si>
  <si>
    <t>LA CAPILLA</t>
  </si>
  <si>
    <t>15162</t>
  </si>
  <si>
    <t>CERINZA</t>
  </si>
  <si>
    <t>15367</t>
  </si>
  <si>
    <t>JENESANO</t>
  </si>
  <si>
    <t>15764</t>
  </si>
  <si>
    <t>SORACÁ</t>
  </si>
  <si>
    <t>25269</t>
  </si>
  <si>
    <t>FACATATIVÁ</t>
  </si>
  <si>
    <t>68418</t>
  </si>
  <si>
    <t>LOS SANTOS</t>
  </si>
  <si>
    <t>15835</t>
  </si>
  <si>
    <t>TURMEQUE</t>
  </si>
  <si>
    <t>15837</t>
  </si>
  <si>
    <t>TUTA</t>
  </si>
  <si>
    <t>68549</t>
  </si>
  <si>
    <t>PINCHOTE</t>
  </si>
  <si>
    <t>15317</t>
  </si>
  <si>
    <t>GUACAMAYAS</t>
  </si>
  <si>
    <t>54</t>
  </si>
  <si>
    <t>54480</t>
  </si>
  <si>
    <t>NORTE DE SANTANDER</t>
  </si>
  <si>
    <t>MUTISCUA</t>
  </si>
  <si>
    <t>44560</t>
  </si>
  <si>
    <t>MANAURE</t>
  </si>
  <si>
    <t>68229</t>
  </si>
  <si>
    <t>CURITÍ</t>
  </si>
  <si>
    <t>15763</t>
  </si>
  <si>
    <t>SOTAQUIRÁ</t>
  </si>
  <si>
    <t>25148</t>
  </si>
  <si>
    <t>CAPARRAPÍ</t>
  </si>
  <si>
    <t>15814</t>
  </si>
  <si>
    <t>TOCA</t>
  </si>
  <si>
    <t>15215</t>
  </si>
  <si>
    <t>CORRALES</t>
  </si>
  <si>
    <t>15218</t>
  </si>
  <si>
    <t>COVARACHÍA</t>
  </si>
  <si>
    <t>68498</t>
  </si>
  <si>
    <t>OCAMONTE</t>
  </si>
  <si>
    <t>25307</t>
  </si>
  <si>
    <t>GIRARDOT</t>
  </si>
  <si>
    <t>15332</t>
  </si>
  <si>
    <t>GUICÁN</t>
  </si>
  <si>
    <t>15542</t>
  </si>
  <si>
    <t>PESCA</t>
  </si>
  <si>
    <t>15774</t>
  </si>
  <si>
    <t>SUSACÓN</t>
  </si>
  <si>
    <t>68298</t>
  </si>
  <si>
    <t>GÁMBITA</t>
  </si>
  <si>
    <t>25438</t>
  </si>
  <si>
    <t>MEDINA</t>
  </si>
  <si>
    <t>68872</t>
  </si>
  <si>
    <t>VILLANUEVA</t>
  </si>
  <si>
    <t>15839</t>
  </si>
  <si>
    <t>TUTAZÁ</t>
  </si>
  <si>
    <t>68179</t>
  </si>
  <si>
    <t>CHIPATÁ</t>
  </si>
  <si>
    <t>25885</t>
  </si>
  <si>
    <t>YACOPÍ</t>
  </si>
  <si>
    <t>15097</t>
  </si>
  <si>
    <t>BOAVITA</t>
  </si>
  <si>
    <t>68121</t>
  </si>
  <si>
    <t>CABRERA</t>
  </si>
  <si>
    <t>25175</t>
  </si>
  <si>
    <t>CHÍA</t>
  </si>
  <si>
    <t>25430</t>
  </si>
  <si>
    <t>MADRID</t>
  </si>
  <si>
    <t>68533</t>
  </si>
  <si>
    <t>PÁRAMO</t>
  </si>
  <si>
    <t>08</t>
  </si>
  <si>
    <t>08849</t>
  </si>
  <si>
    <t>ATLANTICO</t>
  </si>
  <si>
    <t>USIACURÍ</t>
  </si>
  <si>
    <t>15693</t>
  </si>
  <si>
    <t>SANTA ROSA DE VITERBO</t>
  </si>
  <si>
    <t>25286</t>
  </si>
  <si>
    <t>FUNZA</t>
  </si>
  <si>
    <t>25743</t>
  </si>
  <si>
    <t>SILVANIA</t>
  </si>
  <si>
    <t>15522</t>
  </si>
  <si>
    <t>PANQUEBA</t>
  </si>
  <si>
    <t>15293</t>
  </si>
  <si>
    <t>GACHANTIVÁ</t>
  </si>
  <si>
    <t>25530</t>
  </si>
  <si>
    <t>PARATEBUENO</t>
  </si>
  <si>
    <t>15790</t>
  </si>
  <si>
    <t>TASCO</t>
  </si>
  <si>
    <t>68020</t>
  </si>
  <si>
    <t>ALBANIA</t>
  </si>
  <si>
    <t>52</t>
  </si>
  <si>
    <t>52317</t>
  </si>
  <si>
    <t>NARIÑO</t>
  </si>
  <si>
    <t>GUACHUCAL</t>
  </si>
  <si>
    <t>52506</t>
  </si>
  <si>
    <t>OSPINA</t>
  </si>
  <si>
    <t>25572</t>
  </si>
  <si>
    <t>PUERTO SALGAR</t>
  </si>
  <si>
    <t>25473</t>
  </si>
  <si>
    <t>MOSQUERA</t>
  </si>
  <si>
    <t>68468</t>
  </si>
  <si>
    <t>MOLAGAVITA</t>
  </si>
  <si>
    <t>15599</t>
  </si>
  <si>
    <t>RAMIRIQUÍ</t>
  </si>
  <si>
    <t>25320</t>
  </si>
  <si>
    <t>GUADUAS</t>
  </si>
  <si>
    <t>15491</t>
  </si>
  <si>
    <t>NOBSA</t>
  </si>
  <si>
    <t>68684</t>
  </si>
  <si>
    <t>SAN JOSE DE MIRANDA</t>
  </si>
  <si>
    <t>15776</t>
  </si>
  <si>
    <t>SUTAMARCHÁN</t>
  </si>
  <si>
    <t>68079</t>
  </si>
  <si>
    <t>BARICHARA</t>
  </si>
  <si>
    <t>15401</t>
  </si>
  <si>
    <t>LA VICTORIA</t>
  </si>
  <si>
    <t>15248</t>
  </si>
  <si>
    <t>EL ESPINO</t>
  </si>
  <si>
    <t>15832</t>
  </si>
  <si>
    <t>TUNUNGUÁ</t>
  </si>
  <si>
    <t>15816</t>
  </si>
  <si>
    <t>TOGUÍ</t>
  </si>
  <si>
    <t>15131</t>
  </si>
  <si>
    <t>CALDAS</t>
  </si>
  <si>
    <t>25899</t>
  </si>
  <si>
    <t>ZIPAQUIRÁ</t>
  </si>
  <si>
    <t>15806</t>
  </si>
  <si>
    <t>TIBASOSA</t>
  </si>
  <si>
    <t>25823</t>
  </si>
  <si>
    <t>TOPAIPÍ</t>
  </si>
  <si>
    <t>68522</t>
  </si>
  <si>
    <t>PALMAR</t>
  </si>
  <si>
    <t>15407</t>
  </si>
  <si>
    <t>VILLA DE LEYVA</t>
  </si>
  <si>
    <t>15212</t>
  </si>
  <si>
    <t>COPER</t>
  </si>
  <si>
    <t>15516</t>
  </si>
  <si>
    <t>PAIPA</t>
  </si>
  <si>
    <t>68152</t>
  </si>
  <si>
    <t>CARCASÍ</t>
  </si>
  <si>
    <t>25513</t>
  </si>
  <si>
    <t>PACHO</t>
  </si>
  <si>
    <t>15362</t>
  </si>
  <si>
    <t>IZA</t>
  </si>
  <si>
    <t>15238</t>
  </si>
  <si>
    <t>DUITAMA</t>
  </si>
  <si>
    <t>25386</t>
  </si>
  <si>
    <t>LA MESA</t>
  </si>
  <si>
    <t>15511</t>
  </si>
  <si>
    <t>PACHAVITA</t>
  </si>
  <si>
    <t>25258</t>
  </si>
  <si>
    <t>EL PEÑÓN</t>
  </si>
  <si>
    <t>68686</t>
  </si>
  <si>
    <t>SAN MIGUEL</t>
  </si>
  <si>
    <t>15087</t>
  </si>
  <si>
    <t>BELEN</t>
  </si>
  <si>
    <t>15368</t>
  </si>
  <si>
    <t>JERICÓ</t>
  </si>
  <si>
    <t>15696</t>
  </si>
  <si>
    <t>SANTA SOFÍA</t>
  </si>
  <si>
    <t>52323</t>
  </si>
  <si>
    <t>GUALMATÁN</t>
  </si>
  <si>
    <t>25335</t>
  </si>
  <si>
    <t>GUAYABETAL</t>
  </si>
  <si>
    <t>15761</t>
  </si>
  <si>
    <t>SOMONDOCO</t>
  </si>
  <si>
    <t>68368</t>
  </si>
  <si>
    <t>JESUS MARÍA</t>
  </si>
  <si>
    <t>25740</t>
  </si>
  <si>
    <t>SIBATE</t>
  </si>
  <si>
    <t>15244</t>
  </si>
  <si>
    <t>EL COCUY</t>
  </si>
  <si>
    <t>25317</t>
  </si>
  <si>
    <t>GUACHETÁ</t>
  </si>
  <si>
    <t>68322</t>
  </si>
  <si>
    <t>GUAPOTÁ</t>
  </si>
  <si>
    <t>15104</t>
  </si>
  <si>
    <t>15681</t>
  </si>
  <si>
    <t>SAN PABLO DE BORBUR</t>
  </si>
  <si>
    <t>25260</t>
  </si>
  <si>
    <t>EL ROSAL</t>
  </si>
  <si>
    <t>73</t>
  </si>
  <si>
    <t>73275</t>
  </si>
  <si>
    <t>TOLIMA</t>
  </si>
  <si>
    <t>FLANDES</t>
  </si>
  <si>
    <t>15621</t>
  </si>
  <si>
    <t>RONDÓN</t>
  </si>
  <si>
    <t>13</t>
  </si>
  <si>
    <t>13650</t>
  </si>
  <si>
    <t>BOLÍVAR</t>
  </si>
  <si>
    <t>SAN FERNANDO</t>
  </si>
  <si>
    <t>25126</t>
  </si>
  <si>
    <t>CAJICÁ</t>
  </si>
  <si>
    <t>68324</t>
  </si>
  <si>
    <t>GUAVATÁ</t>
  </si>
  <si>
    <t>68209</t>
  </si>
  <si>
    <t>CONFINES</t>
  </si>
  <si>
    <t>15325</t>
  </si>
  <si>
    <t>GUAYATÁ</t>
  </si>
  <si>
    <t>68705</t>
  </si>
  <si>
    <t>SANTA BÁRBARA</t>
  </si>
  <si>
    <t>25805</t>
  </si>
  <si>
    <t>TIBACUY</t>
  </si>
  <si>
    <t>08558</t>
  </si>
  <si>
    <t>POLONUEVO</t>
  </si>
  <si>
    <t>68266</t>
  </si>
  <si>
    <t>ENCISO</t>
  </si>
  <si>
    <t>19</t>
  </si>
  <si>
    <t>19824</t>
  </si>
  <si>
    <t>CAUCA</t>
  </si>
  <si>
    <t>TOTORÓ</t>
  </si>
  <si>
    <t>15778</t>
  </si>
  <si>
    <t>SUTATENZA</t>
  </si>
  <si>
    <t>15226</t>
  </si>
  <si>
    <t>CUÍTIVA</t>
  </si>
  <si>
    <t>25843</t>
  </si>
  <si>
    <t>UBATE</t>
  </si>
  <si>
    <t>15051</t>
  </si>
  <si>
    <t>ARCABUCO</t>
  </si>
  <si>
    <t>68669</t>
  </si>
  <si>
    <t>25245</t>
  </si>
  <si>
    <t>EL COLEGIO</t>
  </si>
  <si>
    <t>15176</t>
  </si>
  <si>
    <t>CHIQUINQUIRÁ</t>
  </si>
  <si>
    <t>15753</t>
  </si>
  <si>
    <t>SOATÁ</t>
  </si>
  <si>
    <t>25662</t>
  </si>
  <si>
    <t>SAN JUAN DE RIOSECO</t>
  </si>
  <si>
    <t>15001</t>
  </si>
  <si>
    <t>TUNJA</t>
  </si>
  <si>
    <t>15820</t>
  </si>
  <si>
    <t>TÓPAGA</t>
  </si>
  <si>
    <t>15686</t>
  </si>
  <si>
    <t>SANTANA</t>
  </si>
  <si>
    <t>25658</t>
  </si>
  <si>
    <t>SAN FRANCISCO</t>
  </si>
  <si>
    <t>25817</t>
  </si>
  <si>
    <t>TOCANCIPÁ</t>
  </si>
  <si>
    <t>54125</t>
  </si>
  <si>
    <t>CÁCOTA</t>
  </si>
  <si>
    <t>15172</t>
  </si>
  <si>
    <t>CHINAVITA</t>
  </si>
  <si>
    <t>25035</t>
  </si>
  <si>
    <t>ANAPOIMA</t>
  </si>
  <si>
    <t>68051</t>
  </si>
  <si>
    <t>ARATOCA</t>
  </si>
  <si>
    <t>15469</t>
  </si>
  <si>
    <t>MONIQUIRÁ</t>
  </si>
  <si>
    <t>25053</t>
  </si>
  <si>
    <t>ARBELÁEZ</t>
  </si>
  <si>
    <t>25851</t>
  </si>
  <si>
    <t>UTICA</t>
  </si>
  <si>
    <t>68867</t>
  </si>
  <si>
    <t>VETAS</t>
  </si>
  <si>
    <t>68160</t>
  </si>
  <si>
    <t>CEPITÁ</t>
  </si>
  <si>
    <t>25875</t>
  </si>
  <si>
    <t>VILLETA</t>
  </si>
  <si>
    <t>15759</t>
  </si>
  <si>
    <t>SOGAMOSO</t>
  </si>
  <si>
    <t>15322</t>
  </si>
  <si>
    <t>GUATEQUE</t>
  </si>
  <si>
    <t>47</t>
  </si>
  <si>
    <t>47692</t>
  </si>
  <si>
    <t>MAGDALENA</t>
  </si>
  <si>
    <t>SAN SEBASTIÁN DE BUENAVISTA</t>
  </si>
  <si>
    <t>68502</t>
  </si>
  <si>
    <t>ONZAGA</t>
  </si>
  <si>
    <t>25398</t>
  </si>
  <si>
    <t>LA PEÑA</t>
  </si>
  <si>
    <t>15755</t>
  </si>
  <si>
    <t>SOCOTÁ</t>
  </si>
  <si>
    <t>25873</t>
  </si>
  <si>
    <t>VILLAPINZÓN</t>
  </si>
  <si>
    <t>19743</t>
  </si>
  <si>
    <t>SILVIA</t>
  </si>
  <si>
    <t>68500</t>
  </si>
  <si>
    <t>OIBA</t>
  </si>
  <si>
    <t>68679</t>
  </si>
  <si>
    <t>SAN GIL</t>
  </si>
  <si>
    <t>25862</t>
  </si>
  <si>
    <t>VERGARA</t>
  </si>
  <si>
    <t>25718</t>
  </si>
  <si>
    <t>SASAIMA</t>
  </si>
  <si>
    <t>68318</t>
  </si>
  <si>
    <t>GUACA</t>
  </si>
  <si>
    <t>73770</t>
  </si>
  <si>
    <t>SUÁREZ</t>
  </si>
  <si>
    <t>15047</t>
  </si>
  <si>
    <t>AQUITANIA</t>
  </si>
  <si>
    <t>25506</t>
  </si>
  <si>
    <t>VENECIA</t>
  </si>
  <si>
    <t>15720</t>
  </si>
  <si>
    <t>SATIVANORTE</t>
  </si>
  <si>
    <t>52210</t>
  </si>
  <si>
    <t>CONTADERO</t>
  </si>
  <si>
    <t>08606</t>
  </si>
  <si>
    <t>REPELÓN</t>
  </si>
  <si>
    <t>15580</t>
  </si>
  <si>
    <t>QUÍPAMA</t>
  </si>
  <si>
    <t>25168</t>
  </si>
  <si>
    <t>CHAGUANÍ</t>
  </si>
  <si>
    <t>54518</t>
  </si>
  <si>
    <t>PAMPLONA</t>
  </si>
  <si>
    <t>15442</t>
  </si>
  <si>
    <t>MARIPÍ</t>
  </si>
  <si>
    <t>54520</t>
  </si>
  <si>
    <t>PAMPLONITA</t>
  </si>
  <si>
    <t>54743</t>
  </si>
  <si>
    <t>SILOS</t>
  </si>
  <si>
    <t>13760</t>
  </si>
  <si>
    <t>SOPLAVIENTO</t>
  </si>
  <si>
    <t>99</t>
  </si>
  <si>
    <t>99773</t>
  </si>
  <si>
    <t>VICHADA</t>
  </si>
  <si>
    <t>CUMARIBO</t>
  </si>
  <si>
    <t>08436</t>
  </si>
  <si>
    <t>MANATÍ</t>
  </si>
  <si>
    <t>68673</t>
  </si>
  <si>
    <t>SAN BENITO</t>
  </si>
  <si>
    <t>68572</t>
  </si>
  <si>
    <t>PUENTE NACIONAL</t>
  </si>
  <si>
    <t>25799</t>
  </si>
  <si>
    <t>TENJO</t>
  </si>
  <si>
    <t>17</t>
  </si>
  <si>
    <t>17486</t>
  </si>
  <si>
    <t>NEIRA</t>
  </si>
  <si>
    <t>73200</t>
  </si>
  <si>
    <t>COELLO</t>
  </si>
  <si>
    <t>19760</t>
  </si>
  <si>
    <t>SOTARÁ (Paispamba)</t>
  </si>
  <si>
    <t>25596</t>
  </si>
  <si>
    <t>QUIPILE</t>
  </si>
  <si>
    <t>68397</t>
  </si>
  <si>
    <t>LA PAZ</t>
  </si>
  <si>
    <t>15425</t>
  </si>
  <si>
    <t>MACANAL</t>
  </si>
  <si>
    <t>08372</t>
  </si>
  <si>
    <t>JUAN DE ACOSTA</t>
  </si>
  <si>
    <t>25592</t>
  </si>
  <si>
    <t>QUEBRADANEGRA</t>
  </si>
  <si>
    <t>47703</t>
  </si>
  <si>
    <t>SAN ZENÓN</t>
  </si>
  <si>
    <t>25402</t>
  </si>
  <si>
    <t>LA VEGA</t>
  </si>
  <si>
    <t>15646</t>
  </si>
  <si>
    <t>SAMACÁ</t>
  </si>
  <si>
    <t>25322</t>
  </si>
  <si>
    <t>GUASCA</t>
  </si>
  <si>
    <t>47707</t>
  </si>
  <si>
    <t>SANTA ANA</t>
  </si>
  <si>
    <t>25019</t>
  </si>
  <si>
    <t>ALBÁN</t>
  </si>
  <si>
    <t>15296</t>
  </si>
  <si>
    <t>GÁMEZA</t>
  </si>
  <si>
    <t>54174</t>
  </si>
  <si>
    <t>CHITAGÁ</t>
  </si>
  <si>
    <t>15299</t>
  </si>
  <si>
    <t>GARAGOA</t>
  </si>
  <si>
    <t>68682</t>
  </si>
  <si>
    <t>SAN JOAQUÍN</t>
  </si>
  <si>
    <t>17442</t>
  </si>
  <si>
    <t>MARMATO</t>
  </si>
  <si>
    <t>73268</t>
  </si>
  <si>
    <t>ESPINAL</t>
  </si>
  <si>
    <t>25120</t>
  </si>
  <si>
    <t>25214</t>
  </si>
  <si>
    <t>COTA</t>
  </si>
  <si>
    <t>25312</t>
  </si>
  <si>
    <t>GRANADA</t>
  </si>
  <si>
    <t>25580</t>
  </si>
  <si>
    <t>PULÍ</t>
  </si>
  <si>
    <t>25040</t>
  </si>
  <si>
    <t>ANOLAIMA</t>
  </si>
  <si>
    <t>25295</t>
  </si>
  <si>
    <t>GACHANCIPÁ</t>
  </si>
  <si>
    <t>15673</t>
  </si>
  <si>
    <t>SAN MATEO</t>
  </si>
  <si>
    <t>52720</t>
  </si>
  <si>
    <t>SAPUYES</t>
  </si>
  <si>
    <t>54820</t>
  </si>
  <si>
    <t>TOLEDO</t>
  </si>
  <si>
    <t>68820</t>
  </si>
  <si>
    <t>TONA</t>
  </si>
  <si>
    <t>19355</t>
  </si>
  <si>
    <t>INZÁ</t>
  </si>
  <si>
    <t>05</t>
  </si>
  <si>
    <t>05264</t>
  </si>
  <si>
    <t>ANTIOQUIA</t>
  </si>
  <si>
    <t>ENTRERRIOS</t>
  </si>
  <si>
    <t>15464</t>
  </si>
  <si>
    <t>MONGUA</t>
  </si>
  <si>
    <t>15106</t>
  </si>
  <si>
    <t>BRICEÑO</t>
  </si>
  <si>
    <t>68217</t>
  </si>
  <si>
    <t>COROMORO</t>
  </si>
  <si>
    <t>97666</t>
  </si>
  <si>
    <t>TARAIRA</t>
  </si>
  <si>
    <t>52885</t>
  </si>
  <si>
    <t>YACUANQUER</t>
  </si>
  <si>
    <t>13468</t>
  </si>
  <si>
    <t>MOMPÓS</t>
  </si>
  <si>
    <t>68320</t>
  </si>
  <si>
    <t>GUADALUPE</t>
  </si>
  <si>
    <t>08638</t>
  </si>
  <si>
    <t>SABANALARGA</t>
  </si>
  <si>
    <t>25599</t>
  </si>
  <si>
    <t>APULO</t>
  </si>
  <si>
    <t>13440</t>
  </si>
  <si>
    <t>MARGARITA</t>
  </si>
  <si>
    <t>15897</t>
  </si>
  <si>
    <t>ZETAQUIRA</t>
  </si>
  <si>
    <t>25183</t>
  </si>
  <si>
    <t>CHOCONTÁ</t>
  </si>
  <si>
    <t>25123</t>
  </si>
  <si>
    <t>CACHIPAY</t>
  </si>
  <si>
    <t>23</t>
  </si>
  <si>
    <t>23168</t>
  </si>
  <si>
    <t>CÓRDOBA</t>
  </si>
  <si>
    <t>CHIMÁ</t>
  </si>
  <si>
    <t>52685</t>
  </si>
  <si>
    <t>SAN BERNARDO</t>
  </si>
  <si>
    <t>25845</t>
  </si>
  <si>
    <t>UNE</t>
  </si>
  <si>
    <t>52585</t>
  </si>
  <si>
    <t>PUPIALES</t>
  </si>
  <si>
    <t>25785</t>
  </si>
  <si>
    <t>TABIO</t>
  </si>
  <si>
    <t>68167</t>
  </si>
  <si>
    <t>CHARALÁ</t>
  </si>
  <si>
    <t>13647</t>
  </si>
  <si>
    <t>SAN ESTANISLAO</t>
  </si>
  <si>
    <t>47318</t>
  </si>
  <si>
    <t>GUAMAL</t>
  </si>
  <si>
    <t>05266</t>
  </si>
  <si>
    <t>ENVIGADO</t>
  </si>
  <si>
    <t>25645</t>
  </si>
  <si>
    <t>SAN ANTONIO DEL TEQUENDAMA</t>
  </si>
  <si>
    <t>17272</t>
  </si>
  <si>
    <t>FILADELFIA</t>
  </si>
  <si>
    <t>23672</t>
  </si>
  <si>
    <t>SAN ANTERO</t>
  </si>
  <si>
    <t>25871</t>
  </si>
  <si>
    <t>VILLAGÓMEZ</t>
  </si>
  <si>
    <t>25328</t>
  </si>
  <si>
    <t>GUAYABAL DE SÍQUIMA</t>
  </si>
  <si>
    <t>68464</t>
  </si>
  <si>
    <t>MOGOTES</t>
  </si>
  <si>
    <t>13838</t>
  </si>
  <si>
    <t>TURBANA</t>
  </si>
  <si>
    <t>23189</t>
  </si>
  <si>
    <t>CIENAGA DE ORO</t>
  </si>
  <si>
    <t>08078</t>
  </si>
  <si>
    <t>BARANOA</t>
  </si>
  <si>
    <t>08675</t>
  </si>
  <si>
    <t>SANTA LUCÍA</t>
  </si>
  <si>
    <t>05368</t>
  </si>
  <si>
    <t>25377</t>
  </si>
  <si>
    <t>LA CALERA</t>
  </si>
  <si>
    <t>23417</t>
  </si>
  <si>
    <t>LORICA</t>
  </si>
  <si>
    <t>25649</t>
  </si>
  <si>
    <t>76</t>
  </si>
  <si>
    <t>76147</t>
  </si>
  <si>
    <t>VALLE</t>
  </si>
  <si>
    <t>CARTAGO</t>
  </si>
  <si>
    <t>08421</t>
  </si>
  <si>
    <t>LURUACO</t>
  </si>
  <si>
    <t>54313</t>
  </si>
  <si>
    <t>GRAMALOTE</t>
  </si>
  <si>
    <t>68755</t>
  </si>
  <si>
    <t>SOCORRO</t>
  </si>
  <si>
    <t>15664</t>
  </si>
  <si>
    <t>SAN JOSE DE PARE</t>
  </si>
  <si>
    <t>15185</t>
  </si>
  <si>
    <t>CHITARAQUE</t>
  </si>
  <si>
    <t>52022</t>
  </si>
  <si>
    <t>ALDANA</t>
  </si>
  <si>
    <t>08832</t>
  </si>
  <si>
    <t>TUBARÁ</t>
  </si>
  <si>
    <t>54377</t>
  </si>
  <si>
    <t>LABATECA</t>
  </si>
  <si>
    <t>52227</t>
  </si>
  <si>
    <t>CUMBAL</t>
  </si>
  <si>
    <t>17873</t>
  </si>
  <si>
    <t>VILLAMARÍA</t>
  </si>
  <si>
    <t>15180</t>
  </si>
  <si>
    <t>CHISCAS</t>
  </si>
  <si>
    <t>15757</t>
  </si>
  <si>
    <t>SOCHA</t>
  </si>
  <si>
    <t>05240</t>
  </si>
  <si>
    <t>EBEJICO</t>
  </si>
  <si>
    <t>76520</t>
  </si>
  <si>
    <t>PALMIRA</t>
  </si>
  <si>
    <t>68425</t>
  </si>
  <si>
    <t>MACARAVITA</t>
  </si>
  <si>
    <t>25488</t>
  </si>
  <si>
    <t>NILO</t>
  </si>
  <si>
    <t>25518</t>
  </si>
  <si>
    <t>PAIME</t>
  </si>
  <si>
    <t>76869</t>
  </si>
  <si>
    <t>VIJES</t>
  </si>
  <si>
    <t>68132</t>
  </si>
  <si>
    <t>CALIFORNIA</t>
  </si>
  <si>
    <t>52320</t>
  </si>
  <si>
    <t>GUAITARILLA</t>
  </si>
  <si>
    <t>54599</t>
  </si>
  <si>
    <t>RAGONVALIA</t>
  </si>
  <si>
    <t>47545</t>
  </si>
  <si>
    <t>PIJIÑO  DEL CARMEN</t>
  </si>
  <si>
    <t>15480</t>
  </si>
  <si>
    <t>MUZO</t>
  </si>
  <si>
    <t>95</t>
  </si>
  <si>
    <t>95200</t>
  </si>
  <si>
    <t>GUAVIARE</t>
  </si>
  <si>
    <t>MIRAFLORES</t>
  </si>
  <si>
    <t>68861</t>
  </si>
  <si>
    <t>VELEZ</t>
  </si>
  <si>
    <t>19300</t>
  </si>
  <si>
    <t>GUACHENE</t>
  </si>
  <si>
    <t>17513</t>
  </si>
  <si>
    <t>PÁCORA</t>
  </si>
  <si>
    <t>15183</t>
  </si>
  <si>
    <t>CHITA</t>
  </si>
  <si>
    <t>54871</t>
  </si>
  <si>
    <t>VILLA CARO</t>
  </si>
  <si>
    <t>68770</t>
  </si>
  <si>
    <t>SUAITA</t>
  </si>
  <si>
    <t>19513</t>
  </si>
  <si>
    <t>PADILLA</t>
  </si>
  <si>
    <t>76036</t>
  </si>
  <si>
    <t>ANDALUCÍA</t>
  </si>
  <si>
    <t>17001</t>
  </si>
  <si>
    <t>MANIZALES</t>
  </si>
  <si>
    <t>25815</t>
  </si>
  <si>
    <t>TOCAIMA</t>
  </si>
  <si>
    <t>11</t>
  </si>
  <si>
    <t>11001</t>
  </si>
  <si>
    <t>SANTA FE D</t>
  </si>
  <si>
    <t>BOGOTÁ, D.C.</t>
  </si>
  <si>
    <t>73585</t>
  </si>
  <si>
    <t>PURIFICACIÓN</t>
  </si>
  <si>
    <t>52083</t>
  </si>
  <si>
    <t>54680</t>
  </si>
  <si>
    <t>SANTIAGO</t>
  </si>
  <si>
    <t>25758</t>
  </si>
  <si>
    <t>SOPÓ</t>
  </si>
  <si>
    <t>70</t>
  </si>
  <si>
    <t>70400</t>
  </si>
  <si>
    <t>SUCRE</t>
  </si>
  <si>
    <t>LA UNIÓN</t>
  </si>
  <si>
    <t>25524</t>
  </si>
  <si>
    <t>PANDI</t>
  </si>
  <si>
    <t>68327</t>
  </si>
  <si>
    <t>GUEPSA</t>
  </si>
  <si>
    <t>05809</t>
  </si>
  <si>
    <t>TITIRIBÍ</t>
  </si>
  <si>
    <t>68855</t>
  </si>
  <si>
    <t>VALLE DE SAN JOSE</t>
  </si>
  <si>
    <t>25612</t>
  </si>
  <si>
    <t>RICAURTE</t>
  </si>
  <si>
    <t>52352</t>
  </si>
  <si>
    <t>ILES</t>
  </si>
  <si>
    <t>52699</t>
  </si>
  <si>
    <t>SANTA CRUZ (GuachavÚs)</t>
  </si>
  <si>
    <t>54347</t>
  </si>
  <si>
    <t>HERRÁN</t>
  </si>
  <si>
    <t>76403</t>
  </si>
  <si>
    <t>73349</t>
  </si>
  <si>
    <t>HONDA</t>
  </si>
  <si>
    <t>17174</t>
  </si>
  <si>
    <t>CHINCHINÁ</t>
  </si>
  <si>
    <t>68147</t>
  </si>
  <si>
    <t>CAPITANEJO</t>
  </si>
  <si>
    <t>05310</t>
  </si>
  <si>
    <t>GÓMEZ PLATA</t>
  </si>
  <si>
    <t>73547</t>
  </si>
  <si>
    <t>PIEDRAS</t>
  </si>
  <si>
    <t>68377</t>
  </si>
  <si>
    <t>LA BELLEZA</t>
  </si>
  <si>
    <t>73671</t>
  </si>
  <si>
    <t>SALDAÑA</t>
  </si>
  <si>
    <t>13140</t>
  </si>
  <si>
    <t>CALAMAR</t>
  </si>
  <si>
    <t>19397</t>
  </si>
  <si>
    <t>25797</t>
  </si>
  <si>
    <t>TENA</t>
  </si>
  <si>
    <t>05282</t>
  </si>
  <si>
    <t>FREDONIA</t>
  </si>
  <si>
    <t>24</t>
  </si>
  <si>
    <t>23815</t>
  </si>
  <si>
    <t>TUCHÍN</t>
  </si>
  <si>
    <t>68773</t>
  </si>
  <si>
    <t>08137</t>
  </si>
  <si>
    <t>CAMPO DE LA CRUZ</t>
  </si>
  <si>
    <t>54405</t>
  </si>
  <si>
    <t>LOS PATIOS</t>
  </si>
  <si>
    <t>23670</t>
  </si>
  <si>
    <t>SAN ANDRES DE SOTAVENTO</t>
  </si>
  <si>
    <t>68245</t>
  </si>
  <si>
    <t>EL GUACAMAYO</t>
  </si>
  <si>
    <t>68092</t>
  </si>
  <si>
    <t>BETULIA</t>
  </si>
  <si>
    <t>91001</t>
  </si>
  <si>
    <t>LETICIA</t>
  </si>
  <si>
    <t>19585</t>
  </si>
  <si>
    <t>PURACE (Coconuco)</t>
  </si>
  <si>
    <t>25200</t>
  </si>
  <si>
    <t>COGUA</t>
  </si>
  <si>
    <t>15533</t>
  </si>
  <si>
    <t>PAYA</t>
  </si>
  <si>
    <t>68271</t>
  </si>
  <si>
    <t>FLORIÁN</t>
  </si>
  <si>
    <t>25772</t>
  </si>
  <si>
    <t>SUESCA</t>
  </si>
  <si>
    <t>08141</t>
  </si>
  <si>
    <t>CANDELARIA</t>
  </si>
  <si>
    <t>25535</t>
  </si>
  <si>
    <t>PASCA</t>
  </si>
  <si>
    <t>73319</t>
  </si>
  <si>
    <t>GUAMO</t>
  </si>
  <si>
    <t>76041</t>
  </si>
  <si>
    <t>ANSERMANUEVO</t>
  </si>
  <si>
    <t>23464</t>
  </si>
  <si>
    <t>MOMIL</t>
  </si>
  <si>
    <t>68077</t>
  </si>
  <si>
    <t>BARBOSA</t>
  </si>
  <si>
    <t>66</t>
  </si>
  <si>
    <t>66440</t>
  </si>
  <si>
    <t>RISARALDA</t>
  </si>
  <si>
    <t>MARSELLA</t>
  </si>
  <si>
    <t>66682</t>
  </si>
  <si>
    <t>SANTA ROSA DE CABAL</t>
  </si>
  <si>
    <t>15531</t>
  </si>
  <si>
    <t>PAUNA</t>
  </si>
  <si>
    <t>15135</t>
  </si>
  <si>
    <t>CAMPOHERMOSO</t>
  </si>
  <si>
    <t>25297</t>
  </si>
  <si>
    <t>GACHETÁ</t>
  </si>
  <si>
    <t>68895</t>
  </si>
  <si>
    <t>ZAPATOCA</t>
  </si>
  <si>
    <t>76400</t>
  </si>
  <si>
    <t>76248</t>
  </si>
  <si>
    <t>EL CERRITO</t>
  </si>
  <si>
    <t>50</t>
  </si>
  <si>
    <t>50350</t>
  </si>
  <si>
    <t>META</t>
  </si>
  <si>
    <t>LA MACARENA</t>
  </si>
  <si>
    <t>13620</t>
  </si>
  <si>
    <t>SAN CRISTÓBAL</t>
  </si>
  <si>
    <t>23660</t>
  </si>
  <si>
    <t>SAHAGUN</t>
  </si>
  <si>
    <t>13673</t>
  </si>
  <si>
    <t>SANTA CATALINA</t>
  </si>
  <si>
    <t>05792</t>
  </si>
  <si>
    <t>TARSO</t>
  </si>
  <si>
    <t>52694</t>
  </si>
  <si>
    <t>SAN PEDRO DE CARTAGO (Cartago)</t>
  </si>
  <si>
    <t>41</t>
  </si>
  <si>
    <t>41885</t>
  </si>
  <si>
    <t>HUILA</t>
  </si>
  <si>
    <t>YAGUARÁ</t>
  </si>
  <si>
    <t>19573</t>
  </si>
  <si>
    <t>PUERTO TEJADA</t>
  </si>
  <si>
    <t>25486</t>
  </si>
  <si>
    <t>NEMOCÓN</t>
  </si>
  <si>
    <t>17665</t>
  </si>
  <si>
    <t>SAN JOSE</t>
  </si>
  <si>
    <t>47720</t>
  </si>
  <si>
    <t>SANTA BARBARA DE PINTO</t>
  </si>
  <si>
    <t>15090</t>
  </si>
  <si>
    <t>BERBEO</t>
  </si>
  <si>
    <t>52354</t>
  </si>
  <si>
    <t>IMUES</t>
  </si>
  <si>
    <t>52838</t>
  </si>
  <si>
    <t>TUQUERRES</t>
  </si>
  <si>
    <t>76130</t>
  </si>
  <si>
    <t>23586</t>
  </si>
  <si>
    <t>PURÍSIMA</t>
  </si>
  <si>
    <t>05686</t>
  </si>
  <si>
    <t>SANTA ROSA DE OSOS</t>
  </si>
  <si>
    <t>23675</t>
  </si>
  <si>
    <t>SAN BERNARDO DEL VIENTO</t>
  </si>
  <si>
    <t>25491</t>
  </si>
  <si>
    <t>NOCAIMA</t>
  </si>
  <si>
    <t>54099</t>
  </si>
  <si>
    <t>BOCHALEMA</t>
  </si>
  <si>
    <t>76892</t>
  </si>
  <si>
    <t>YUMBO</t>
  </si>
  <si>
    <t>66170</t>
  </si>
  <si>
    <t>DOSQUEBRADAS</t>
  </si>
  <si>
    <t>54128</t>
  </si>
  <si>
    <t>CÁCHIRA</t>
  </si>
  <si>
    <t>08770</t>
  </si>
  <si>
    <t>SUAN</t>
  </si>
  <si>
    <t>13300</t>
  </si>
  <si>
    <t>HATILLO DE LOBA</t>
  </si>
  <si>
    <t>05129</t>
  </si>
  <si>
    <t>15690</t>
  </si>
  <si>
    <t>SANTA MARÍA</t>
  </si>
  <si>
    <t>63</t>
  </si>
  <si>
    <t>63272</t>
  </si>
  <si>
    <t>QUINDIO</t>
  </si>
  <si>
    <t>FILANDIA</t>
  </si>
  <si>
    <t>54172</t>
  </si>
  <si>
    <t>CHINÁCOTA</t>
  </si>
  <si>
    <t>17088</t>
  </si>
  <si>
    <t>BELALCÁZAR</t>
  </si>
  <si>
    <t>25151</t>
  </si>
  <si>
    <t>CÁQUEZA</t>
  </si>
  <si>
    <t>76845</t>
  </si>
  <si>
    <t>ULLOA</t>
  </si>
  <si>
    <t>41013</t>
  </si>
  <si>
    <t>AGRADO</t>
  </si>
  <si>
    <t>05576</t>
  </si>
  <si>
    <t>PUEBLORRICO</t>
  </si>
  <si>
    <t>52560</t>
  </si>
  <si>
    <t>POTOSÍ</t>
  </si>
  <si>
    <t>05308</t>
  </si>
  <si>
    <t>GIRARDOTA</t>
  </si>
  <si>
    <t>54673</t>
  </si>
  <si>
    <t>SAN CAYETANO</t>
  </si>
  <si>
    <t>25086</t>
  </si>
  <si>
    <t>BELTRÁN</t>
  </si>
  <si>
    <t>54874</t>
  </si>
  <si>
    <t>VILLA DEL ROSARIO</t>
  </si>
  <si>
    <t>05631</t>
  </si>
  <si>
    <t>SABANETA</t>
  </si>
  <si>
    <t>19137</t>
  </si>
  <si>
    <t>CALDONO</t>
  </si>
  <si>
    <t>25099</t>
  </si>
  <si>
    <t>BOJACÁ</t>
  </si>
  <si>
    <t>25489</t>
  </si>
  <si>
    <t>NIMAIMA</t>
  </si>
  <si>
    <t>76001</t>
  </si>
  <si>
    <t>CALI</t>
  </si>
  <si>
    <t>15022</t>
  </si>
  <si>
    <t>ALMEIDA</t>
  </si>
  <si>
    <t>05380</t>
  </si>
  <si>
    <t>LA ESTRELLA</t>
  </si>
  <si>
    <t>50245</t>
  </si>
  <si>
    <t>EL CALVARIO</t>
  </si>
  <si>
    <t>63190</t>
  </si>
  <si>
    <t>CIRCASIA</t>
  </si>
  <si>
    <t>13836</t>
  </si>
  <si>
    <t>TURBACO</t>
  </si>
  <si>
    <t>76863</t>
  </si>
  <si>
    <t>VERSALLES</t>
  </si>
  <si>
    <t>68169</t>
  </si>
  <si>
    <t>CHARTA</t>
  </si>
  <si>
    <t>05030</t>
  </si>
  <si>
    <t>AMAGÁ</t>
  </si>
  <si>
    <t>76243</t>
  </si>
  <si>
    <t>EL AGUILA</t>
  </si>
  <si>
    <t>25293</t>
  </si>
  <si>
    <t>GACHALÁ</t>
  </si>
  <si>
    <t>97161</t>
  </si>
  <si>
    <t>CARURU</t>
  </si>
  <si>
    <t>13188</t>
  </si>
  <si>
    <t>CICUCO</t>
  </si>
  <si>
    <t>76318</t>
  </si>
  <si>
    <t>GUACARÍ</t>
  </si>
  <si>
    <t>17524</t>
  </si>
  <si>
    <t>PALESTINA</t>
  </si>
  <si>
    <t>08001</t>
  </si>
  <si>
    <t>BARRANQUILLA (Distrito Especial, Industrial y Portuario)</t>
  </si>
  <si>
    <t>52019</t>
  </si>
  <si>
    <t>ALBÁN (San JosÚ)</t>
  </si>
  <si>
    <t>08560</t>
  </si>
  <si>
    <t>PONEDERA</t>
  </si>
  <si>
    <t>25769</t>
  </si>
  <si>
    <t>SUBACHOQUE</t>
  </si>
  <si>
    <t>68547</t>
  </si>
  <si>
    <t>PIEDECUESTA</t>
  </si>
  <si>
    <t>27</t>
  </si>
  <si>
    <t>27425</t>
  </si>
  <si>
    <t>CHOCÓ</t>
  </si>
  <si>
    <t>MEDIO ATRATO (BetÚ)</t>
  </si>
  <si>
    <t>15403</t>
  </si>
  <si>
    <t>LA UVITA</t>
  </si>
  <si>
    <t>15660</t>
  </si>
  <si>
    <t>SAN EDUARDO</t>
  </si>
  <si>
    <t>76100</t>
  </si>
  <si>
    <t>05664</t>
  </si>
  <si>
    <t>SAN PEDRO</t>
  </si>
  <si>
    <t>23182</t>
  </si>
  <si>
    <t>CHINU</t>
  </si>
  <si>
    <t>85</t>
  </si>
  <si>
    <t>85430</t>
  </si>
  <si>
    <t>CASANARE</t>
  </si>
  <si>
    <t>TRINIDAD</t>
  </si>
  <si>
    <t>15377</t>
  </si>
  <si>
    <t>LABRANZAGRANDE</t>
  </si>
  <si>
    <t>41518</t>
  </si>
  <si>
    <t>PAICOL</t>
  </si>
  <si>
    <t>54660</t>
  </si>
  <si>
    <t>SALAZAR</t>
  </si>
  <si>
    <t>99624</t>
  </si>
  <si>
    <t>SANTA ROSALÍA</t>
  </si>
  <si>
    <t>76377</t>
  </si>
  <si>
    <t>LA CUMBRE</t>
  </si>
  <si>
    <t>08520</t>
  </si>
  <si>
    <t>PALMAR DE VARELA</t>
  </si>
  <si>
    <t>63001</t>
  </si>
  <si>
    <t>ARMENIA</t>
  </si>
  <si>
    <t>76890</t>
  </si>
  <si>
    <t>YOTOCO</t>
  </si>
  <si>
    <t>76306</t>
  </si>
  <si>
    <t>GINEBRA</t>
  </si>
  <si>
    <t>73030</t>
  </si>
  <si>
    <t>AMBALEMA</t>
  </si>
  <si>
    <t>52356</t>
  </si>
  <si>
    <t>IPIALES</t>
  </si>
  <si>
    <t>25839</t>
  </si>
  <si>
    <t>UBALÁ</t>
  </si>
  <si>
    <t>23678</t>
  </si>
  <si>
    <t>SAN CARLOS</t>
  </si>
  <si>
    <t>76497</t>
  </si>
  <si>
    <t>OBANDO</t>
  </si>
  <si>
    <t>76736</t>
  </si>
  <si>
    <t>SEVILLA</t>
  </si>
  <si>
    <t>05086</t>
  </si>
  <si>
    <t>BELMIRA</t>
  </si>
  <si>
    <t>41244</t>
  </si>
  <si>
    <t>ELÍAS</t>
  </si>
  <si>
    <t>15109</t>
  </si>
  <si>
    <t>BUENAVISTA</t>
  </si>
  <si>
    <t>05861</t>
  </si>
  <si>
    <t>54223</t>
  </si>
  <si>
    <t>CUCUTILLA</t>
  </si>
  <si>
    <t>68276</t>
  </si>
  <si>
    <t>FLORIDABLANCA</t>
  </si>
  <si>
    <t>41872</t>
  </si>
  <si>
    <t>VILLAVIEJA</t>
  </si>
  <si>
    <t>73861</t>
  </si>
  <si>
    <t>VENADILLO</t>
  </si>
  <si>
    <t>25781</t>
  </si>
  <si>
    <t>SUTATAUSA</t>
  </si>
  <si>
    <t>41524</t>
  </si>
  <si>
    <t>PALERMO</t>
  </si>
  <si>
    <t>68207</t>
  </si>
  <si>
    <t>CONCEPCIÓN</t>
  </si>
  <si>
    <t>17777</t>
  </si>
  <si>
    <t>SUPÍA</t>
  </si>
  <si>
    <t>08296</t>
  </si>
  <si>
    <t>GALAPA</t>
  </si>
  <si>
    <t>68432</t>
  </si>
  <si>
    <t>MÁLAGA</t>
  </si>
  <si>
    <t>05318</t>
  </si>
  <si>
    <t>GUARNE</t>
  </si>
  <si>
    <t>15455</t>
  </si>
  <si>
    <t>08549</t>
  </si>
  <si>
    <t>PIOJÓ</t>
  </si>
  <si>
    <t>17050</t>
  </si>
  <si>
    <t>ARANZAZU</t>
  </si>
  <si>
    <t>44098</t>
  </si>
  <si>
    <t>DISTRACCIÓN</t>
  </si>
  <si>
    <t>54051</t>
  </si>
  <si>
    <t>ARBOLEDAS</t>
  </si>
  <si>
    <t>17614</t>
  </si>
  <si>
    <t>RIOSUCIO</t>
  </si>
  <si>
    <t>15507</t>
  </si>
  <si>
    <t>OTANCHE</t>
  </si>
  <si>
    <t>68101</t>
  </si>
  <si>
    <t>41483</t>
  </si>
  <si>
    <t>NÁTAGA</t>
  </si>
  <si>
    <t>73449</t>
  </si>
  <si>
    <t>MELGAR</t>
  </si>
  <si>
    <t>76246</t>
  </si>
  <si>
    <t>EL CAIRO</t>
  </si>
  <si>
    <t>47460</t>
  </si>
  <si>
    <t>NUEVA GRANADA (Granada)</t>
  </si>
  <si>
    <t>25339</t>
  </si>
  <si>
    <t>GUTIERREZ</t>
  </si>
  <si>
    <t>70708</t>
  </si>
  <si>
    <t>SAN MARCOS</t>
  </si>
  <si>
    <t>68250</t>
  </si>
  <si>
    <t>52287</t>
  </si>
  <si>
    <t>FUNES</t>
  </si>
  <si>
    <t>52110</t>
  </si>
  <si>
    <t>BUESACO</t>
  </si>
  <si>
    <t>17653</t>
  </si>
  <si>
    <t>SALAMINA</t>
  </si>
  <si>
    <t>08573</t>
  </si>
  <si>
    <t>PUERTO COLOMBIA</t>
  </si>
  <si>
    <t>17433</t>
  </si>
  <si>
    <t>MANZANARES</t>
  </si>
  <si>
    <t>13052</t>
  </si>
  <si>
    <t>ARJONA</t>
  </si>
  <si>
    <t>41548</t>
  </si>
  <si>
    <t>PITAL</t>
  </si>
  <si>
    <t>41016</t>
  </si>
  <si>
    <t>AIPE</t>
  </si>
  <si>
    <t>19548</t>
  </si>
  <si>
    <t>PIENDAMÓ</t>
  </si>
  <si>
    <t>08758</t>
  </si>
  <si>
    <t>SOLEDAD</t>
  </si>
  <si>
    <t>23162</t>
  </si>
  <si>
    <t>CERETE</t>
  </si>
  <si>
    <t>25181</t>
  </si>
  <si>
    <t>CHOACHÍ</t>
  </si>
  <si>
    <t>73270</t>
  </si>
  <si>
    <t>FALAN</t>
  </si>
  <si>
    <t>85225</t>
  </si>
  <si>
    <t>NUNCHÍA</t>
  </si>
  <si>
    <t>66088</t>
  </si>
  <si>
    <t>BELEN DE UMBRÍA</t>
  </si>
  <si>
    <t>70742</t>
  </si>
  <si>
    <t>SINCE</t>
  </si>
  <si>
    <t>73504</t>
  </si>
  <si>
    <t>ORTEGA</t>
  </si>
  <si>
    <t>13062</t>
  </si>
  <si>
    <t>ARROYOHONDO</t>
  </si>
  <si>
    <t>27160</t>
  </si>
  <si>
    <t>CERTEGUI</t>
  </si>
  <si>
    <t>25736</t>
  </si>
  <si>
    <t>SESQUILE</t>
  </si>
  <si>
    <t>19517</t>
  </si>
  <si>
    <t>PÁEZ (Belalcßzar)</t>
  </si>
  <si>
    <t>25867</t>
  </si>
  <si>
    <t>VIANÍ</t>
  </si>
  <si>
    <t>70221</t>
  </si>
  <si>
    <t>COVEÑAS</t>
  </si>
  <si>
    <t>41396</t>
  </si>
  <si>
    <t>LA PLATA</t>
  </si>
  <si>
    <t>15572</t>
  </si>
  <si>
    <t>PUERTO BOYACÁ</t>
  </si>
  <si>
    <t>41799</t>
  </si>
  <si>
    <t>TELLO</t>
  </si>
  <si>
    <t>50370</t>
  </si>
  <si>
    <t>URIBE</t>
  </si>
  <si>
    <t>05212</t>
  </si>
  <si>
    <t>COPACABANA</t>
  </si>
  <si>
    <t>25178</t>
  </si>
  <si>
    <t>CHIPAQUE</t>
  </si>
  <si>
    <t>08433</t>
  </si>
  <si>
    <t>MALAMBO</t>
  </si>
  <si>
    <t>05034</t>
  </si>
  <si>
    <t>ANDES</t>
  </si>
  <si>
    <t>13001</t>
  </si>
  <si>
    <t>CARTAGENA DE INDIAS (Distrito TurÝstico y Cultural)</t>
  </si>
  <si>
    <t>63130</t>
  </si>
  <si>
    <t>CALARCÁ</t>
  </si>
  <si>
    <t>41357</t>
  </si>
  <si>
    <t>ÍQUIRA</t>
  </si>
  <si>
    <t>68524</t>
  </si>
  <si>
    <t>PALMAS DEL SOCORRO</t>
  </si>
  <si>
    <t>25279</t>
  </si>
  <si>
    <t>FÓMEQUE</t>
  </si>
  <si>
    <t>17042</t>
  </si>
  <si>
    <t>ANSERMA</t>
  </si>
  <si>
    <t>19693</t>
  </si>
  <si>
    <t>SAN SEBASTIÁN</t>
  </si>
  <si>
    <t>76020</t>
  </si>
  <si>
    <t>ALCALÁ</t>
  </si>
  <si>
    <t>76895</t>
  </si>
  <si>
    <t>ZARZAL</t>
  </si>
  <si>
    <t>44430</t>
  </si>
  <si>
    <t>MAICAO</t>
  </si>
  <si>
    <t>73347</t>
  </si>
  <si>
    <t>HERVEO</t>
  </si>
  <si>
    <t>05237</t>
  </si>
  <si>
    <t>DON MATÍAS</t>
  </si>
  <si>
    <t>76111</t>
  </si>
  <si>
    <t>BUGA</t>
  </si>
  <si>
    <t>13683</t>
  </si>
  <si>
    <t>SANTA ROSA</t>
  </si>
  <si>
    <t>27135</t>
  </si>
  <si>
    <t>EL CANTÓN DEL SAN PABLO</t>
  </si>
  <si>
    <t>99524</t>
  </si>
  <si>
    <t>LA PRIMAVERA</t>
  </si>
  <si>
    <t>63594</t>
  </si>
  <si>
    <t>QUIMBAYA</t>
  </si>
  <si>
    <t>76122</t>
  </si>
  <si>
    <t>CAICEDONIA</t>
  </si>
  <si>
    <t>73678</t>
  </si>
  <si>
    <t>SAN LUIS</t>
  </si>
  <si>
    <t>73148</t>
  </si>
  <si>
    <t>CARMEN DE APICALÁ</t>
  </si>
  <si>
    <t>50686</t>
  </si>
  <si>
    <t>SAN JUANITO</t>
  </si>
  <si>
    <t>52203</t>
  </si>
  <si>
    <t>COLÓN (GÚnova)</t>
  </si>
  <si>
    <t>05789</t>
  </si>
  <si>
    <t>TÁMESIS</t>
  </si>
  <si>
    <t>25224</t>
  </si>
  <si>
    <t>CUCUNUBÁ</t>
  </si>
  <si>
    <t>05856</t>
  </si>
  <si>
    <t>VALPARAÍSO</t>
  </si>
  <si>
    <t>05360</t>
  </si>
  <si>
    <t>ITAGUÍ</t>
  </si>
  <si>
    <t>52565</t>
  </si>
  <si>
    <t>PROVIDENCIA</t>
  </si>
  <si>
    <t>13222</t>
  </si>
  <si>
    <t>CLEMENCIA</t>
  </si>
  <si>
    <t>85136</t>
  </si>
  <si>
    <t>LA SALINA</t>
  </si>
  <si>
    <t>52240</t>
  </si>
  <si>
    <t>CHACHAGÜÍ</t>
  </si>
  <si>
    <t>68307</t>
  </si>
  <si>
    <t>GIRÓN</t>
  </si>
  <si>
    <t>66001</t>
  </si>
  <si>
    <t>PEREIRA</t>
  </si>
  <si>
    <t>25594</t>
  </si>
  <si>
    <t>QUETAME</t>
  </si>
  <si>
    <t>52693</t>
  </si>
  <si>
    <t>SAN PABLO</t>
  </si>
  <si>
    <t>63470</t>
  </si>
  <si>
    <t>MONTENEGRO</t>
  </si>
  <si>
    <t>05145</t>
  </si>
  <si>
    <t>CARAMANTA</t>
  </si>
  <si>
    <t>08685</t>
  </si>
  <si>
    <t>SANTO TOMÁS</t>
  </si>
  <si>
    <t>05656</t>
  </si>
  <si>
    <t>SAN JERÓNIMO</t>
  </si>
  <si>
    <t>05364</t>
  </si>
  <si>
    <t>JARDÍN</t>
  </si>
  <si>
    <t>52573</t>
  </si>
  <si>
    <t>PUERRES</t>
  </si>
  <si>
    <t>68720</t>
  </si>
  <si>
    <t>SANTA HELENA DEL OPÓN</t>
  </si>
  <si>
    <t>73443</t>
  </si>
  <si>
    <t>MARIQUITA</t>
  </si>
  <si>
    <t>76622</t>
  </si>
  <si>
    <t>ROLDANILLO</t>
  </si>
  <si>
    <t>68264</t>
  </si>
  <si>
    <t>ENCINO</t>
  </si>
  <si>
    <t>85325</t>
  </si>
  <si>
    <t>SAN LUIS DE PALENQUE</t>
  </si>
  <si>
    <t>15236</t>
  </si>
  <si>
    <t>CHIVOR</t>
  </si>
  <si>
    <t>18</t>
  </si>
  <si>
    <t>18756</t>
  </si>
  <si>
    <t>CAQUETÁ</t>
  </si>
  <si>
    <t>SOLANO</t>
  </si>
  <si>
    <t>20</t>
  </si>
  <si>
    <t>20295</t>
  </si>
  <si>
    <t>CESAR</t>
  </si>
  <si>
    <t>GAMARRA</t>
  </si>
  <si>
    <t>17877</t>
  </si>
  <si>
    <t>VITERBO</t>
  </si>
  <si>
    <t>25841</t>
  </si>
  <si>
    <t>UBAQUE</t>
  </si>
  <si>
    <t>66045</t>
  </si>
  <si>
    <t>APÍA</t>
  </si>
  <si>
    <t>68235</t>
  </si>
  <si>
    <t>EL CARMEN</t>
  </si>
  <si>
    <t>76823</t>
  </si>
  <si>
    <t>TORO</t>
  </si>
  <si>
    <t>23574</t>
  </si>
  <si>
    <t>PUERTO ESCONDIDO</t>
  </si>
  <si>
    <t>68190</t>
  </si>
  <si>
    <t>CIMITARRA</t>
  </si>
  <si>
    <t>05585</t>
  </si>
  <si>
    <t>PUERTO NARE</t>
  </si>
  <si>
    <t>41026</t>
  </si>
  <si>
    <t>ALTAMIRA</t>
  </si>
  <si>
    <t>63401</t>
  </si>
  <si>
    <t>LA TEBAIDA</t>
  </si>
  <si>
    <t>19022</t>
  </si>
  <si>
    <t>ALMAGUER</t>
  </si>
  <si>
    <t>25745</t>
  </si>
  <si>
    <t>SIMIJACA</t>
  </si>
  <si>
    <t>17013</t>
  </si>
  <si>
    <t>AGUADAS</t>
  </si>
  <si>
    <t>73043</t>
  </si>
  <si>
    <t>ANZOÁTEGUI</t>
  </si>
  <si>
    <t>20310</t>
  </si>
  <si>
    <t>GONZÁLEZ</t>
  </si>
  <si>
    <t>05353</t>
  </si>
  <si>
    <t>HISPANIA</t>
  </si>
  <si>
    <t>63690</t>
  </si>
  <si>
    <t>SALENTO</t>
  </si>
  <si>
    <t>68296</t>
  </si>
  <si>
    <t>GALÁN</t>
  </si>
  <si>
    <t>05501</t>
  </si>
  <si>
    <t>OLAYA</t>
  </si>
  <si>
    <t>15667</t>
  </si>
  <si>
    <t>SAN LUIS DE GACENO</t>
  </si>
  <si>
    <t>52683</t>
  </si>
  <si>
    <t>SANDONÁ</t>
  </si>
  <si>
    <t>44378</t>
  </si>
  <si>
    <t>HATO NUEVO</t>
  </si>
  <si>
    <t>52473</t>
  </si>
  <si>
    <t>73217</t>
  </si>
  <si>
    <t>COYAIMA</t>
  </si>
  <si>
    <t>68001</t>
  </si>
  <si>
    <t>BUCARAMANGA</t>
  </si>
  <si>
    <t>41676</t>
  </si>
  <si>
    <t>17616</t>
  </si>
  <si>
    <t>13780</t>
  </si>
  <si>
    <t>TALAIGUA NUEVO</t>
  </si>
  <si>
    <t>17388</t>
  </si>
  <si>
    <t>LA MERCED</t>
  </si>
  <si>
    <t>76563</t>
  </si>
  <si>
    <t>PRADERA</t>
  </si>
  <si>
    <t>68176</t>
  </si>
  <si>
    <t>CHIMA</t>
  </si>
  <si>
    <t>27810</t>
  </si>
  <si>
    <t>UNIÓN PANAMERICANA (Ánimas)</t>
  </si>
  <si>
    <t>68615</t>
  </si>
  <si>
    <t>RIONEGRO</t>
  </si>
  <si>
    <t>54003</t>
  </si>
  <si>
    <t>ÁBREGO</t>
  </si>
  <si>
    <t>05150</t>
  </si>
  <si>
    <t>CAROLINA</t>
  </si>
  <si>
    <t>05315</t>
  </si>
  <si>
    <t>25154</t>
  </si>
  <si>
    <t>CARMEN DE CARUPA</t>
  </si>
  <si>
    <t>41503</t>
  </si>
  <si>
    <t>OPORAPA</t>
  </si>
  <si>
    <t>19364</t>
  </si>
  <si>
    <t>JAMBALÓ</t>
  </si>
  <si>
    <t>25793</t>
  </si>
  <si>
    <t>TAUSA</t>
  </si>
  <si>
    <t>68162</t>
  </si>
  <si>
    <t>CERRITO</t>
  </si>
  <si>
    <t>25095</t>
  </si>
  <si>
    <t>BITUIMA</t>
  </si>
  <si>
    <t>47205</t>
  </si>
  <si>
    <t>CONCORDIA</t>
  </si>
  <si>
    <t>27250</t>
  </si>
  <si>
    <t>EL LITORAL DEL SAN JUAN</t>
  </si>
  <si>
    <t>70820</t>
  </si>
  <si>
    <t>TOLU</t>
  </si>
  <si>
    <t>68689</t>
  </si>
  <si>
    <t>SAN VICENTE DE CHUCURÍ</t>
  </si>
  <si>
    <t>85400</t>
  </si>
  <si>
    <t>TÁMARA</t>
  </si>
  <si>
    <t>15550</t>
  </si>
  <si>
    <t>PISVA</t>
  </si>
  <si>
    <t>47058</t>
  </si>
  <si>
    <t>ARIGUANÍ (El DifÝcil)</t>
  </si>
  <si>
    <t>73026</t>
  </si>
  <si>
    <t>ALVARADO</t>
  </si>
  <si>
    <t>97001</t>
  </si>
  <si>
    <t>MITU</t>
  </si>
  <si>
    <t>23500</t>
  </si>
  <si>
    <t>MOÑITOS</t>
  </si>
  <si>
    <t>05615</t>
  </si>
  <si>
    <t>41801</t>
  </si>
  <si>
    <t>TERUEL</t>
  </si>
  <si>
    <t>66400</t>
  </si>
  <si>
    <t>LA VIRGINIA</t>
  </si>
  <si>
    <t>70523</t>
  </si>
  <si>
    <t>PALMITO</t>
  </si>
  <si>
    <t>19845</t>
  </si>
  <si>
    <t>VILLA RICA</t>
  </si>
  <si>
    <t>19130</t>
  </si>
  <si>
    <t>CAJIBÍO</t>
  </si>
  <si>
    <t>15223</t>
  </si>
  <si>
    <t>CUBARÁ</t>
  </si>
  <si>
    <t>05885</t>
  </si>
  <si>
    <t>YALÍ</t>
  </si>
  <si>
    <t>23068</t>
  </si>
  <si>
    <t>AYAPEL</t>
  </si>
  <si>
    <t>70670</t>
  </si>
  <si>
    <t>SAMPUES</t>
  </si>
  <si>
    <t>73055</t>
  </si>
  <si>
    <t>ARMERO (Guayabal)</t>
  </si>
  <si>
    <t>54239</t>
  </si>
  <si>
    <t>DURANIA</t>
  </si>
  <si>
    <t>05036</t>
  </si>
  <si>
    <t>ANGELÓPOLIS</t>
  </si>
  <si>
    <t>05209</t>
  </si>
  <si>
    <t>95025</t>
  </si>
  <si>
    <t>EL RETORNO</t>
  </si>
  <si>
    <t>19701</t>
  </si>
  <si>
    <t>70702</t>
  </si>
  <si>
    <t>SAN JUAN DE BETULIA</t>
  </si>
  <si>
    <t>76364</t>
  </si>
  <si>
    <t>JAMUNDÍ</t>
  </si>
  <si>
    <t>20614</t>
  </si>
  <si>
    <t>RÍO DE ORO</t>
  </si>
  <si>
    <t>25777</t>
  </si>
  <si>
    <t>SUPATÁ</t>
  </si>
  <si>
    <t>52399</t>
  </si>
  <si>
    <t>41668</t>
  </si>
  <si>
    <t>SAN AGUSTÍN</t>
  </si>
  <si>
    <t>23686</t>
  </si>
  <si>
    <t>SAN PELAYO</t>
  </si>
  <si>
    <t>41306</t>
  </si>
  <si>
    <t>GIGANTE</t>
  </si>
  <si>
    <t>05607</t>
  </si>
  <si>
    <t>RETIRO</t>
  </si>
  <si>
    <t>05042</t>
  </si>
  <si>
    <t>SANTA FE DE ANTIOQUIA</t>
  </si>
  <si>
    <t>73461</t>
  </si>
  <si>
    <t>MURILLO</t>
  </si>
  <si>
    <t>52001</t>
  </si>
  <si>
    <t>PASTO</t>
  </si>
  <si>
    <t>41319</t>
  </si>
  <si>
    <t>68211</t>
  </si>
  <si>
    <t>CONTRATACIÓN</t>
  </si>
  <si>
    <t>05679</t>
  </si>
  <si>
    <t>41807</t>
  </si>
  <si>
    <t>TIMANÁ</t>
  </si>
  <si>
    <t>73283</t>
  </si>
  <si>
    <t>FRESNO</t>
  </si>
  <si>
    <t>76275</t>
  </si>
  <si>
    <t>FLORIDA</t>
  </si>
  <si>
    <t>70124</t>
  </si>
  <si>
    <t>CAIMITO</t>
  </si>
  <si>
    <t>19392</t>
  </si>
  <si>
    <t>LA SIERRA</t>
  </si>
  <si>
    <t>41615</t>
  </si>
  <si>
    <t>RIVERA</t>
  </si>
  <si>
    <t>23570</t>
  </si>
  <si>
    <t>PUEBLO NUEVO</t>
  </si>
  <si>
    <t>73622</t>
  </si>
  <si>
    <t>RONCESVALLES</t>
  </si>
  <si>
    <t>52378</t>
  </si>
  <si>
    <t>LA CRUZ</t>
  </si>
  <si>
    <t>05101</t>
  </si>
  <si>
    <t>CIUDAD BOLÍVAR</t>
  </si>
  <si>
    <t>05079</t>
  </si>
  <si>
    <t>25898</t>
  </si>
  <si>
    <t>ZIPACÓN</t>
  </si>
  <si>
    <t>66383</t>
  </si>
  <si>
    <t>LA CELIA</t>
  </si>
  <si>
    <t>85230</t>
  </si>
  <si>
    <t>OROCUE</t>
  </si>
  <si>
    <t>17867</t>
  </si>
  <si>
    <t>VICTORIA</t>
  </si>
  <si>
    <t>52687</t>
  </si>
  <si>
    <t>SAN LORENZO</t>
  </si>
  <si>
    <t>68385</t>
  </si>
  <si>
    <t>LANDÁZURI</t>
  </si>
  <si>
    <t>17380</t>
  </si>
  <si>
    <t>LA DORADA</t>
  </si>
  <si>
    <t>25372</t>
  </si>
  <si>
    <t>JUNÍN</t>
  </si>
  <si>
    <t>41298</t>
  </si>
  <si>
    <t>GARZÓN</t>
  </si>
  <si>
    <t>05125</t>
  </si>
  <si>
    <t>CAICEDO</t>
  </si>
  <si>
    <t>73854</t>
  </si>
  <si>
    <t>VALLE DE SAN JUAN</t>
  </si>
  <si>
    <t>05761</t>
  </si>
  <si>
    <t>SOPETRÁN</t>
  </si>
  <si>
    <t>52427</t>
  </si>
  <si>
    <t>MAGUÍ (Payán)</t>
  </si>
  <si>
    <t>73001</t>
  </si>
  <si>
    <t>IBAGUÉ</t>
  </si>
  <si>
    <t>08634</t>
  </si>
  <si>
    <t>SABANAGRANDE</t>
  </si>
  <si>
    <t>05088</t>
  </si>
  <si>
    <t>BELLO</t>
  </si>
  <si>
    <t>27491</t>
  </si>
  <si>
    <t>NÓVITA</t>
  </si>
  <si>
    <t>73408</t>
  </si>
  <si>
    <t>LERIDA</t>
  </si>
  <si>
    <t>73870</t>
  </si>
  <si>
    <t>VILLAHERMOSA</t>
  </si>
  <si>
    <t>41378</t>
  </si>
  <si>
    <t>LA ARGENTINA</t>
  </si>
  <si>
    <t>76250</t>
  </si>
  <si>
    <t>EL DOVIO</t>
  </si>
  <si>
    <t>52051</t>
  </si>
  <si>
    <t>ARBOLEDA (Berruecos)</t>
  </si>
  <si>
    <t>73152</t>
  </si>
  <si>
    <t>CASABIANCA</t>
  </si>
  <si>
    <t>52621</t>
  </si>
  <si>
    <t>ROBERTO PAYÁN (San José)</t>
  </si>
  <si>
    <t>73686</t>
  </si>
  <si>
    <t>SANTA ISABEL</t>
  </si>
  <si>
    <t>41132</t>
  </si>
  <si>
    <t>CAMPOALEGRE</t>
  </si>
  <si>
    <t>25807</t>
  </si>
  <si>
    <t>TIBIRITA</t>
  </si>
  <si>
    <t>76834</t>
  </si>
  <si>
    <t>TULUÁ</t>
  </si>
  <si>
    <t>70429</t>
  </si>
  <si>
    <t>MAJAGUAL</t>
  </si>
  <si>
    <t>27580</t>
  </si>
  <si>
    <t>RÍO IRÓ (Santa Rita)</t>
  </si>
  <si>
    <t>41797</t>
  </si>
  <si>
    <t>TESALIA</t>
  </si>
  <si>
    <t>44078</t>
  </si>
  <si>
    <t>BARRANCAS</t>
  </si>
  <si>
    <t>76606</t>
  </si>
  <si>
    <t>RESTREPO</t>
  </si>
  <si>
    <t>05376</t>
  </si>
  <si>
    <t>LA CEJA</t>
  </si>
  <si>
    <t>73520</t>
  </si>
  <si>
    <t>PALOCABILDO</t>
  </si>
  <si>
    <t>52788</t>
  </si>
  <si>
    <t>TANGUA</t>
  </si>
  <si>
    <t>76054</t>
  </si>
  <si>
    <t>ARGELIA</t>
  </si>
  <si>
    <t>23300</t>
  </si>
  <si>
    <t>COTORRA</t>
  </si>
  <si>
    <t>05306</t>
  </si>
  <si>
    <t>GIRALDO</t>
  </si>
  <si>
    <t>13268</t>
  </si>
  <si>
    <t>66075</t>
  </si>
  <si>
    <t>BALBOA</t>
  </si>
  <si>
    <t>20787</t>
  </si>
  <si>
    <t>TAMALAMEQUE</t>
  </si>
  <si>
    <t>70233</t>
  </si>
  <si>
    <t>EL ROBLE</t>
  </si>
  <si>
    <t>66456</t>
  </si>
  <si>
    <t>MISTRATÓ</t>
  </si>
  <si>
    <t>13549</t>
  </si>
  <si>
    <t>PINILLOS</t>
  </si>
  <si>
    <t>63111</t>
  </si>
  <si>
    <t>05142</t>
  </si>
  <si>
    <t>CARACOLÍ</t>
  </si>
  <si>
    <t>47570</t>
  </si>
  <si>
    <t>PUEBLOVIEJO</t>
  </si>
  <si>
    <t>68406</t>
  </si>
  <si>
    <t>LEBRIJA</t>
  </si>
  <si>
    <t>68444</t>
  </si>
  <si>
    <t>MATANZA</t>
  </si>
  <si>
    <t>85010</t>
  </si>
  <si>
    <t>AGUAZUL</t>
  </si>
  <si>
    <t>13433</t>
  </si>
  <si>
    <t>MAHATES</t>
  </si>
  <si>
    <t>25426</t>
  </si>
  <si>
    <t>MACHETÁ</t>
  </si>
  <si>
    <t>54001</t>
  </si>
  <si>
    <t>CÚCUTA</t>
  </si>
  <si>
    <t>52520</t>
  </si>
  <si>
    <t>FRANCISCO PIZARRO (Salahonda)</t>
  </si>
  <si>
    <t>05658</t>
  </si>
  <si>
    <t>SAN JOSE DE LA MONTAÑA</t>
  </si>
  <si>
    <t>05579</t>
  </si>
  <si>
    <t>PUERTO BERRÍO</t>
  </si>
  <si>
    <t>47245</t>
  </si>
  <si>
    <t>EL BANCO</t>
  </si>
  <si>
    <t>68745</t>
  </si>
  <si>
    <t>SIMACOTA</t>
  </si>
  <si>
    <t>54385</t>
  </si>
  <si>
    <t>LA ESPERANZA</t>
  </si>
  <si>
    <t>19455</t>
  </si>
  <si>
    <t>MIRANDA</t>
  </si>
  <si>
    <t>27050</t>
  </si>
  <si>
    <t>ATRATO (Yuto)</t>
  </si>
  <si>
    <t>25324</t>
  </si>
  <si>
    <t>GUATAQUÍ</t>
  </si>
  <si>
    <t>68013</t>
  </si>
  <si>
    <t>AGUADA</t>
  </si>
  <si>
    <t>86</t>
  </si>
  <si>
    <t>86760</t>
  </si>
  <si>
    <t>PUTUMAYO</t>
  </si>
  <si>
    <t>20175</t>
  </si>
  <si>
    <t>CHIMICHAGUA</t>
  </si>
  <si>
    <t>41349</t>
  </si>
  <si>
    <t>HOBO</t>
  </si>
  <si>
    <t>66594</t>
  </si>
  <si>
    <t>QUINCHÍA</t>
  </si>
  <si>
    <t>19698</t>
  </si>
  <si>
    <t>SANTANDER DE QUILICHAO</t>
  </si>
  <si>
    <t>52480</t>
  </si>
  <si>
    <t>20710</t>
  </si>
  <si>
    <t>SAN ALBERTO</t>
  </si>
  <si>
    <t>44855</t>
  </si>
  <si>
    <t>URUMITA</t>
  </si>
  <si>
    <t>52036</t>
  </si>
  <si>
    <t>ANCUYA</t>
  </si>
  <si>
    <t>44035</t>
  </si>
  <si>
    <t>41791</t>
  </si>
  <si>
    <t>TARQUI</t>
  </si>
  <si>
    <t>41530</t>
  </si>
  <si>
    <t>52260</t>
  </si>
  <si>
    <t>EL TAMBO</t>
  </si>
  <si>
    <t>23555</t>
  </si>
  <si>
    <t>PLANETA RICA</t>
  </si>
  <si>
    <t>19807</t>
  </si>
  <si>
    <t>TIMBÍO</t>
  </si>
  <si>
    <t>73124</t>
  </si>
  <si>
    <t>CAJAMARCA</t>
  </si>
  <si>
    <t>54553</t>
  </si>
  <si>
    <t>PUERTO SANTANDER</t>
  </si>
  <si>
    <t>85410</t>
  </si>
  <si>
    <t>TAURAMENA</t>
  </si>
  <si>
    <t>23079</t>
  </si>
  <si>
    <t>54398</t>
  </si>
  <si>
    <t>LA PLAYA</t>
  </si>
  <si>
    <t>50318</t>
  </si>
  <si>
    <t>23090</t>
  </si>
  <si>
    <t>CANALETE</t>
  </si>
  <si>
    <t>41006</t>
  </si>
  <si>
    <t>ACEVEDO</t>
  </si>
  <si>
    <t>66687</t>
  </si>
  <si>
    <t>SANTUARIO</t>
  </si>
  <si>
    <t>73352</t>
  </si>
  <si>
    <t>ICONONZO</t>
  </si>
  <si>
    <t>41020</t>
  </si>
  <si>
    <t>ALGECIRAS</t>
  </si>
  <si>
    <t>47541</t>
  </si>
  <si>
    <t>PEDRAZA</t>
  </si>
  <si>
    <t>41660</t>
  </si>
  <si>
    <t>SALADOBLANCO</t>
  </si>
  <si>
    <t>19100</t>
  </si>
  <si>
    <t>05134</t>
  </si>
  <si>
    <t>CAMPAMENTO</t>
  </si>
  <si>
    <t>05148</t>
  </si>
  <si>
    <t>CARMEN DE VIBORAL</t>
  </si>
  <si>
    <t>13600</t>
  </si>
  <si>
    <t>RIOVIEJO</t>
  </si>
  <si>
    <t>44420</t>
  </si>
  <si>
    <t>LA JAGUA DEL PILAR</t>
  </si>
  <si>
    <t>27495</t>
  </si>
  <si>
    <t>NUQUÍ</t>
  </si>
  <si>
    <t>52207</t>
  </si>
  <si>
    <t>CONSACÁ</t>
  </si>
  <si>
    <t>52224</t>
  </si>
  <si>
    <t>CUASPUD (Carlosama)</t>
  </si>
  <si>
    <t>76126</t>
  </si>
  <si>
    <t>CALIMA (El DariÚn)</t>
  </si>
  <si>
    <t>05890</t>
  </si>
  <si>
    <t>YOLOMBÓ</t>
  </si>
  <si>
    <t>52381</t>
  </si>
  <si>
    <t>LA FLORIDA</t>
  </si>
  <si>
    <t>13580</t>
  </si>
  <si>
    <t>REGIDOR</t>
  </si>
  <si>
    <t>66318</t>
  </si>
  <si>
    <t>GUÁTICA</t>
  </si>
  <si>
    <t>68575</t>
  </si>
  <si>
    <t>PUERTO WILCHES</t>
  </si>
  <si>
    <t>41001</t>
  </si>
  <si>
    <t>NEIVA</t>
  </si>
  <si>
    <t>27600</t>
  </si>
  <si>
    <t>RÍO QUITO (Paimad¾)</t>
  </si>
  <si>
    <t>25436</t>
  </si>
  <si>
    <t>MANTA</t>
  </si>
  <si>
    <t>76670</t>
  </si>
  <si>
    <t>19622</t>
  </si>
  <si>
    <t>ROSAS</t>
  </si>
  <si>
    <t>05736</t>
  </si>
  <si>
    <t>SEGOVIA</t>
  </si>
  <si>
    <t>50573</t>
  </si>
  <si>
    <t>PUERTO LÓPEZ</t>
  </si>
  <si>
    <t>25299</t>
  </si>
  <si>
    <t>GAMA</t>
  </si>
  <si>
    <t>05347</t>
  </si>
  <si>
    <t>HELICONIA</t>
  </si>
  <si>
    <t>23419</t>
  </si>
  <si>
    <t>LOS CÓRDOBAS</t>
  </si>
  <si>
    <t>20032</t>
  </si>
  <si>
    <t>ASTREA</t>
  </si>
  <si>
    <t>05440</t>
  </si>
  <si>
    <t>MARINILLA</t>
  </si>
  <si>
    <t>41078</t>
  </si>
  <si>
    <t>BARAYA</t>
  </si>
  <si>
    <t>85125</t>
  </si>
  <si>
    <t>HATO COROZAL</t>
  </si>
  <si>
    <t>41359</t>
  </si>
  <si>
    <t>ISNOS</t>
  </si>
  <si>
    <t>50680</t>
  </si>
  <si>
    <t>SAN CARLOS DE GUAROA</t>
  </si>
  <si>
    <t>05604</t>
  </si>
  <si>
    <t>REMEDIOS</t>
  </si>
  <si>
    <t>54418</t>
  </si>
  <si>
    <t>LOURDES</t>
  </si>
  <si>
    <t>05001</t>
  </si>
  <si>
    <t>MEDELLÍN</t>
  </si>
  <si>
    <t>52215</t>
  </si>
  <si>
    <t>50450</t>
  </si>
  <si>
    <t>PUERTO CONCORDIA</t>
  </si>
  <si>
    <t>85440</t>
  </si>
  <si>
    <t>85250</t>
  </si>
  <si>
    <t>PAZ DE ARIPORO</t>
  </si>
  <si>
    <t>05642</t>
  </si>
  <si>
    <t>SALGAR</t>
  </si>
  <si>
    <t>73024</t>
  </si>
  <si>
    <t>ALPUJARRA</t>
  </si>
  <si>
    <t>73483</t>
  </si>
  <si>
    <t>NATAGAIMA</t>
  </si>
  <si>
    <t>73873</t>
  </si>
  <si>
    <t>VILLARRICA</t>
  </si>
  <si>
    <t>05190</t>
  </si>
  <si>
    <t>CISNEROS</t>
  </si>
  <si>
    <t>68344</t>
  </si>
  <si>
    <t>HATO</t>
  </si>
  <si>
    <t>85162</t>
  </si>
  <si>
    <t>MONTERREY</t>
  </si>
  <si>
    <t>54261</t>
  </si>
  <si>
    <t>EL ZULIA</t>
  </si>
  <si>
    <t>05154</t>
  </si>
  <si>
    <t>CAUCASIA</t>
  </si>
  <si>
    <t>85001</t>
  </si>
  <si>
    <t>YOPAL</t>
  </si>
  <si>
    <t>50150</t>
  </si>
  <si>
    <t>CASTILLA LA NUEVA</t>
  </si>
  <si>
    <t>25368</t>
  </si>
  <si>
    <t>JERUSALEN</t>
  </si>
  <si>
    <t>05390</t>
  </si>
  <si>
    <t>LA PINTADA</t>
  </si>
  <si>
    <t>18753</t>
  </si>
  <si>
    <t>SAN VICENTE DEL CAGUÁN</t>
  </si>
  <si>
    <t>47161</t>
  </si>
  <si>
    <t>CERRO DE SAN ANTONIO</t>
  </si>
  <si>
    <t>73226</t>
  </si>
  <si>
    <t>CUNDAY</t>
  </si>
  <si>
    <t>19532</t>
  </si>
  <si>
    <t>PATÍA  (El Bordo)</t>
  </si>
  <si>
    <t>52254</t>
  </si>
  <si>
    <t>EL PEÑOL</t>
  </si>
  <si>
    <t>05887</t>
  </si>
  <si>
    <t>YARUMAL</t>
  </si>
  <si>
    <t>13655</t>
  </si>
  <si>
    <t>SAN JACINTO DEL CAUCA</t>
  </si>
  <si>
    <t>54109</t>
  </si>
  <si>
    <t>BUCARASICA</t>
  </si>
  <si>
    <t>52390</t>
  </si>
  <si>
    <t>LA TOLA</t>
  </si>
  <si>
    <t>05091</t>
  </si>
  <si>
    <t>BETANIA</t>
  </si>
  <si>
    <t>47745</t>
  </si>
  <si>
    <t>SITIONUEVO</t>
  </si>
  <si>
    <t>50001</t>
  </si>
  <si>
    <t>VILLAVICENCIO</t>
  </si>
  <si>
    <t>52435</t>
  </si>
  <si>
    <t>MALLAMA (Piedrancha)</t>
  </si>
  <si>
    <t>76828</t>
  </si>
  <si>
    <t>TRUJILLO</t>
  </si>
  <si>
    <t>25653</t>
  </si>
  <si>
    <t>13873</t>
  </si>
  <si>
    <t>85300</t>
  </si>
  <si>
    <t>73675</t>
  </si>
  <si>
    <t>SAN ANTONIO</t>
  </si>
  <si>
    <t>23001</t>
  </si>
  <si>
    <t>MONTERÍA</t>
  </si>
  <si>
    <t>52490</t>
  </si>
  <si>
    <t>OLAYA HERRERA (Bocas de Satinga)</t>
  </si>
  <si>
    <t>25288</t>
  </si>
  <si>
    <t>FUQUENE</t>
  </si>
  <si>
    <t>95015</t>
  </si>
  <si>
    <t>86571</t>
  </si>
  <si>
    <t>PUERTO GUZMÁN</t>
  </si>
  <si>
    <t>05895</t>
  </si>
  <si>
    <t>ZARAGOZA</t>
  </si>
  <si>
    <t>41770</t>
  </si>
  <si>
    <t>SUAZA</t>
  </si>
  <si>
    <t>44001</t>
  </si>
  <si>
    <t>RIOHACHA</t>
  </si>
  <si>
    <t>47960</t>
  </si>
  <si>
    <t>ZAPAYÁN (Punta de Piedras)</t>
  </si>
  <si>
    <t>17444</t>
  </si>
  <si>
    <t>MARQUETALIA</t>
  </si>
  <si>
    <t>73555</t>
  </si>
  <si>
    <t>PLANADAS</t>
  </si>
  <si>
    <t>19075</t>
  </si>
  <si>
    <t>19290</t>
  </si>
  <si>
    <t>FLORENCIA</t>
  </si>
  <si>
    <t>05647</t>
  </si>
  <si>
    <t>50006</t>
  </si>
  <si>
    <t>ACACÍAS</t>
  </si>
  <si>
    <t>63212</t>
  </si>
  <si>
    <t>68780</t>
  </si>
  <si>
    <t>SURATÁ</t>
  </si>
  <si>
    <t>19110</t>
  </si>
  <si>
    <t>BUENOS AIRES</t>
  </si>
  <si>
    <t>81</t>
  </si>
  <si>
    <t>81300</t>
  </si>
  <si>
    <t>ARAUCA</t>
  </si>
  <si>
    <t>FORTUL</t>
  </si>
  <si>
    <t>23350</t>
  </si>
  <si>
    <t>LA APARTADA</t>
  </si>
  <si>
    <t>70235</t>
  </si>
  <si>
    <t>GALERAS</t>
  </si>
  <si>
    <t>20250</t>
  </si>
  <si>
    <t>EL PASO</t>
  </si>
  <si>
    <t>47189</t>
  </si>
  <si>
    <t>CIENAGA</t>
  </si>
  <si>
    <t>27205</t>
  </si>
  <si>
    <t>CONDOTO</t>
  </si>
  <si>
    <t>86755</t>
  </si>
  <si>
    <t>52079</t>
  </si>
  <si>
    <t>BARBACOAS</t>
  </si>
  <si>
    <t>73168</t>
  </si>
  <si>
    <t>CHAPARRAL</t>
  </si>
  <si>
    <t>05038</t>
  </si>
  <si>
    <t>ANGOSTURA</t>
  </si>
  <si>
    <t>05031</t>
  </si>
  <si>
    <t>AMALFI</t>
  </si>
  <si>
    <t>13042</t>
  </si>
  <si>
    <t>ARENAL</t>
  </si>
  <si>
    <t>25281</t>
  </si>
  <si>
    <t>FOSCA</t>
  </si>
  <si>
    <t>05690</t>
  </si>
  <si>
    <t>SANTO DOMINGO</t>
  </si>
  <si>
    <t>13006</t>
  </si>
  <si>
    <t>ACHÍ</t>
  </si>
  <si>
    <t>19212</t>
  </si>
  <si>
    <t>CORINTO</t>
  </si>
  <si>
    <t>05120</t>
  </si>
  <si>
    <t>CÁCERES</t>
  </si>
  <si>
    <t>52233</t>
  </si>
  <si>
    <t>CUMBITARA</t>
  </si>
  <si>
    <t>13430</t>
  </si>
  <si>
    <t>MAGANGUE</t>
  </si>
  <si>
    <t>19821</t>
  </si>
  <si>
    <t>TORIBÍO</t>
  </si>
  <si>
    <t>05591</t>
  </si>
  <si>
    <t>PUERTO TRIUNFO</t>
  </si>
  <si>
    <t>27430</t>
  </si>
  <si>
    <t>MEDIO BAUDÓ (Boca de PepÚ)</t>
  </si>
  <si>
    <t>05138</t>
  </si>
  <si>
    <t>CAÑASGORDAS</t>
  </si>
  <si>
    <t>13160</t>
  </si>
  <si>
    <t>CANTAGALLO</t>
  </si>
  <si>
    <t>85279</t>
  </si>
  <si>
    <t>RECETOR</t>
  </si>
  <si>
    <t>20770</t>
  </si>
  <si>
    <t>SAN MARTÍN</t>
  </si>
  <si>
    <t>19473</t>
  </si>
  <si>
    <t>MORALES</t>
  </si>
  <si>
    <t>85263</t>
  </si>
  <si>
    <t>PORE</t>
  </si>
  <si>
    <t>19256</t>
  </si>
  <si>
    <t>54245</t>
  </si>
  <si>
    <t>25326</t>
  </si>
  <si>
    <t>GUATAVITA</t>
  </si>
  <si>
    <t>50325</t>
  </si>
  <si>
    <t>MAPIRIPÁN</t>
  </si>
  <si>
    <t>41551</t>
  </si>
  <si>
    <t>PITALITO</t>
  </si>
  <si>
    <t>50226</t>
  </si>
  <si>
    <t>CUMARAL</t>
  </si>
  <si>
    <t>05059</t>
  </si>
  <si>
    <t>27450</t>
  </si>
  <si>
    <t>MEDIO SAN JUAN (Andagoya)</t>
  </si>
  <si>
    <t>50287</t>
  </si>
  <si>
    <t>FUENTE DE ORO</t>
  </si>
  <si>
    <t>13667</t>
  </si>
  <si>
    <t>SAN MARTÍN DE LOBA</t>
  </si>
  <si>
    <t>86219</t>
  </si>
  <si>
    <t>COLÓN</t>
  </si>
  <si>
    <t>73624</t>
  </si>
  <si>
    <t>ROVIRA</t>
  </si>
  <si>
    <t>44279</t>
  </si>
  <si>
    <t>FONSECA</t>
  </si>
  <si>
    <t>05495</t>
  </si>
  <si>
    <t>NECHÍ</t>
  </si>
  <si>
    <t>99001</t>
  </si>
  <si>
    <t>PUERTO CARREÑO</t>
  </si>
  <si>
    <t>73616</t>
  </si>
  <si>
    <t>RIOBLANCO</t>
  </si>
  <si>
    <t>05854</t>
  </si>
  <si>
    <t>VALDIVIA</t>
  </si>
  <si>
    <t>17446</t>
  </si>
  <si>
    <t>MARULANDA</t>
  </si>
  <si>
    <t>05541</t>
  </si>
  <si>
    <t>PEÑOL</t>
  </si>
  <si>
    <t>54498</t>
  </si>
  <si>
    <t>OCAÑA</t>
  </si>
  <si>
    <t>81065</t>
  </si>
  <si>
    <t>ARAUQUITA</t>
  </si>
  <si>
    <t>86320</t>
  </si>
  <si>
    <t>ORITO</t>
  </si>
  <si>
    <t>50606</t>
  </si>
  <si>
    <t>41206</t>
  </si>
  <si>
    <t>COLOMBIA</t>
  </si>
  <si>
    <t>19050</t>
  </si>
  <si>
    <t>76233</t>
  </si>
  <si>
    <t>DAGUA</t>
  </si>
  <si>
    <t>13248</t>
  </si>
  <si>
    <t>EL GUAMO</t>
  </si>
  <si>
    <t>50590</t>
  </si>
  <si>
    <t>PUERTO RICO</t>
  </si>
  <si>
    <t>47980</t>
  </si>
  <si>
    <t>ZONA BANANERA (Prado Sevilla)</t>
  </si>
  <si>
    <t>73236</t>
  </si>
  <si>
    <t>DOLORES</t>
  </si>
  <si>
    <t>27413</t>
  </si>
  <si>
    <t>LLORÓ</t>
  </si>
  <si>
    <t>73067</t>
  </si>
  <si>
    <t>ATACO</t>
  </si>
  <si>
    <t>70215</t>
  </si>
  <si>
    <t>COROZAL</t>
  </si>
  <si>
    <t>20011</t>
  </si>
  <si>
    <t>AGUACHICA</t>
  </si>
  <si>
    <t>13473</t>
  </si>
  <si>
    <t>52405</t>
  </si>
  <si>
    <t>LEIVA</t>
  </si>
  <si>
    <t>47170</t>
  </si>
  <si>
    <t>CHIVOLO</t>
  </si>
  <si>
    <t>63302</t>
  </si>
  <si>
    <t>GENOVA</t>
  </si>
  <si>
    <t>70717</t>
  </si>
  <si>
    <t>76616</t>
  </si>
  <si>
    <t>RIOFRÍO</t>
  </si>
  <si>
    <t>05697</t>
  </si>
  <si>
    <t>27025</t>
  </si>
  <si>
    <t>ALTO BAUDÓ (Pie de Pat¾)</t>
  </si>
  <si>
    <t>20001</t>
  </si>
  <si>
    <t>VALLEDUPAR</t>
  </si>
  <si>
    <t>20570</t>
  </si>
  <si>
    <t>PUEBLO BELLO</t>
  </si>
  <si>
    <t>76113</t>
  </si>
  <si>
    <t>BUGALAGRANDE</t>
  </si>
  <si>
    <t>47001</t>
  </si>
  <si>
    <t>SANTA MARTA (Distrito TurÝstico Cultural e Hist¾rico)</t>
  </si>
  <si>
    <t>05674</t>
  </si>
  <si>
    <t>SAN VICENTE</t>
  </si>
  <si>
    <t>68573</t>
  </si>
  <si>
    <t>PUERTO PARRA</t>
  </si>
  <si>
    <t>50568</t>
  </si>
  <si>
    <t>PUERTO GAITÁN</t>
  </si>
  <si>
    <t>19785</t>
  </si>
  <si>
    <t>25483</t>
  </si>
  <si>
    <t>81220</t>
  </si>
  <si>
    <t>CRAVO NORTE</t>
  </si>
  <si>
    <t>18460</t>
  </si>
  <si>
    <t>MILÁN</t>
  </si>
  <si>
    <t>63548</t>
  </si>
  <si>
    <t>PIJAO</t>
  </si>
  <si>
    <t>05467</t>
  </si>
  <si>
    <t>MONTEBELLO</t>
  </si>
  <si>
    <t>54720</t>
  </si>
  <si>
    <t>SARDINATA</t>
  </si>
  <si>
    <t>19001</t>
  </si>
  <si>
    <t>POPAYÁN</t>
  </si>
  <si>
    <t>05107</t>
  </si>
  <si>
    <t>18592</t>
  </si>
  <si>
    <t>68655</t>
  </si>
  <si>
    <t>SABANA DE TORRES</t>
  </si>
  <si>
    <t>44874</t>
  </si>
  <si>
    <t>52678</t>
  </si>
  <si>
    <t>SAMANIEGO</t>
  </si>
  <si>
    <t>70473</t>
  </si>
  <si>
    <t>MORROA</t>
  </si>
  <si>
    <t>81001</t>
  </si>
  <si>
    <t>47798</t>
  </si>
  <si>
    <t>TENERIFE</t>
  </si>
  <si>
    <t>05250</t>
  </si>
  <si>
    <t>EL BAGRE</t>
  </si>
  <si>
    <t>86757</t>
  </si>
  <si>
    <t>SAN MIGUEL (La Dorada)</t>
  </si>
  <si>
    <t>68081</t>
  </si>
  <si>
    <t>BARRANCABERMEJA</t>
  </si>
  <si>
    <t>52696</t>
  </si>
  <si>
    <t>SANTA BÁRBARA (Iscuandé)</t>
  </si>
  <si>
    <t>05819</t>
  </si>
  <si>
    <t>50330</t>
  </si>
  <si>
    <t>MESETAS</t>
  </si>
  <si>
    <t>50689</t>
  </si>
  <si>
    <t>18410</t>
  </si>
  <si>
    <t>MONTAÑITA</t>
  </si>
  <si>
    <t>81736</t>
  </si>
  <si>
    <t>SARAVENA</t>
  </si>
  <si>
    <t>68255</t>
  </si>
  <si>
    <t>EL PLAYÓN</t>
  </si>
  <si>
    <t>13744</t>
  </si>
  <si>
    <t>SIMITÍ</t>
  </si>
  <si>
    <t>05321</t>
  </si>
  <si>
    <t>GUATAPE</t>
  </si>
  <si>
    <t>73411</t>
  </si>
  <si>
    <t>LÍBANO</t>
  </si>
  <si>
    <t>15518</t>
  </si>
  <si>
    <t>PAJARITO</t>
  </si>
  <si>
    <t>52411</t>
  </si>
  <si>
    <t>LINARES</t>
  </si>
  <si>
    <t>86865</t>
  </si>
  <si>
    <t>VALLE DEL GUAMUEZ (La Hormiga)</t>
  </si>
  <si>
    <t>05425</t>
  </si>
  <si>
    <t>MACEO</t>
  </si>
  <si>
    <t>20383</t>
  </si>
  <si>
    <t>LA GLORIA</t>
  </si>
  <si>
    <t>85139</t>
  </si>
  <si>
    <t>MANÍ</t>
  </si>
  <si>
    <t>15514</t>
  </si>
  <si>
    <t>PÁEZ</t>
  </si>
  <si>
    <t>23682</t>
  </si>
  <si>
    <t>CORDOBA</t>
  </si>
  <si>
    <t>SAN JOSE DE URE</t>
  </si>
  <si>
    <t>05411</t>
  </si>
  <si>
    <t>LIBORINA</t>
  </si>
  <si>
    <t>50223</t>
  </si>
  <si>
    <t>CUBARRAL</t>
  </si>
  <si>
    <t>47555</t>
  </si>
  <si>
    <t>PLATO</t>
  </si>
  <si>
    <t>05858</t>
  </si>
  <si>
    <t>VEGACHÍ</t>
  </si>
  <si>
    <t>86749</t>
  </si>
  <si>
    <t>SIBUNDOY</t>
  </si>
  <si>
    <t>05002</t>
  </si>
  <si>
    <t>ABEJORRAL</t>
  </si>
  <si>
    <t>18150</t>
  </si>
  <si>
    <t>CARTAGENA DEL CHAIRÁ</t>
  </si>
  <si>
    <t>13074</t>
  </si>
  <si>
    <t>BARRANCO DE LOBA</t>
  </si>
  <si>
    <t>50577</t>
  </si>
  <si>
    <t>PUERTO LLERAS</t>
  </si>
  <si>
    <t>47258</t>
  </si>
  <si>
    <t>EL PIÑÓN</t>
  </si>
  <si>
    <t>27245</t>
  </si>
  <si>
    <t>05670</t>
  </si>
  <si>
    <t>SAN ROQUE</t>
  </si>
  <si>
    <t>54344</t>
  </si>
  <si>
    <t>HACARÍ</t>
  </si>
  <si>
    <t>19418</t>
  </si>
  <si>
    <t>LÓPEZ</t>
  </si>
  <si>
    <t>19318</t>
  </si>
  <si>
    <t>GUAPI</t>
  </si>
  <si>
    <t>13688</t>
  </si>
  <si>
    <t>SANTA ROSA DEL SUR</t>
  </si>
  <si>
    <t>19142</t>
  </si>
  <si>
    <t>CALOTO</t>
  </si>
  <si>
    <t>17541</t>
  </si>
  <si>
    <t>PENSILVANIA</t>
  </si>
  <si>
    <t>05893</t>
  </si>
  <si>
    <t>YONDÓ (Casabe)</t>
  </si>
  <si>
    <t>05790</t>
  </si>
  <si>
    <t>TARAZÁ</t>
  </si>
  <si>
    <t>47268</t>
  </si>
  <si>
    <t>EL RETEN</t>
  </si>
  <si>
    <t>20443</t>
  </si>
  <si>
    <t>MANAURE BALCÓN DEL CESAR</t>
  </si>
  <si>
    <t>20060</t>
  </si>
  <si>
    <t>BOSCONIA</t>
  </si>
  <si>
    <t>86569</t>
  </si>
  <si>
    <t>PUERTO CAICEDO</t>
  </si>
  <si>
    <t>85315</t>
  </si>
  <si>
    <t>SÁCAMA</t>
  </si>
  <si>
    <t>52418</t>
  </si>
  <si>
    <t>LOS ANDES (Sotomayor)</t>
  </si>
  <si>
    <t>94001</t>
  </si>
  <si>
    <t>INIRIDA</t>
  </si>
  <si>
    <t>52385</t>
  </si>
  <si>
    <t>LA LLANADA</t>
  </si>
  <si>
    <t>27787</t>
  </si>
  <si>
    <t>TADÓ</t>
  </si>
  <si>
    <t>05004</t>
  </si>
  <si>
    <t>ABRIAQUÍ</t>
  </si>
  <si>
    <t>13442</t>
  </si>
  <si>
    <t>MARIA LA BAJA</t>
  </si>
  <si>
    <t>20238</t>
  </si>
  <si>
    <t>EL COPEY</t>
  </si>
  <si>
    <t>70265</t>
  </si>
  <si>
    <t>GUARANDA</t>
  </si>
  <si>
    <t>70678</t>
  </si>
  <si>
    <t>SAN BENITO ABAD</t>
  </si>
  <si>
    <t>44650</t>
  </si>
  <si>
    <t>SAN JUAN DEL CESAR</t>
  </si>
  <si>
    <t>50124</t>
  </si>
  <si>
    <t>CABUYARO</t>
  </si>
  <si>
    <t>05628</t>
  </si>
  <si>
    <t>50313</t>
  </si>
  <si>
    <t>50110</t>
  </si>
  <si>
    <t>BARRANCA DE UPÍA</t>
  </si>
  <si>
    <t>52258</t>
  </si>
  <si>
    <t>EL TABLÓN</t>
  </si>
  <si>
    <t>23807</t>
  </si>
  <si>
    <t>TIERRALTA</t>
  </si>
  <si>
    <t>05044</t>
  </si>
  <si>
    <t>ANZÁ</t>
  </si>
  <si>
    <t>44090</t>
  </si>
  <si>
    <t>DIBULLA</t>
  </si>
  <si>
    <t>13458</t>
  </si>
  <si>
    <t>MONTECRISTO</t>
  </si>
  <si>
    <t>27660</t>
  </si>
  <si>
    <t>SAN JOSE DEL PALMAR</t>
  </si>
  <si>
    <t>05756</t>
  </si>
  <si>
    <t>SONSÓN</t>
  </si>
  <si>
    <t>05040</t>
  </si>
  <si>
    <t>ANORÍ</t>
  </si>
  <si>
    <t>27361</t>
  </si>
  <si>
    <t>ISTMINA</t>
  </si>
  <si>
    <t>54800</t>
  </si>
  <si>
    <t>TEORAMA</t>
  </si>
  <si>
    <t>54810</t>
  </si>
  <si>
    <t>TIBÚ</t>
  </si>
  <si>
    <t>70001</t>
  </si>
  <si>
    <t>SINCELEJO</t>
  </si>
  <si>
    <t>19450</t>
  </si>
  <si>
    <t>MERCADERES</t>
  </si>
  <si>
    <t>73563</t>
  </si>
  <si>
    <t>PRADO</t>
  </si>
  <si>
    <t>18860</t>
  </si>
  <si>
    <t>66572</t>
  </si>
  <si>
    <t>PUEBLO RICO</t>
  </si>
  <si>
    <t>81591</t>
  </si>
  <si>
    <t>PUERTO RONDÓN</t>
  </si>
  <si>
    <t>17495</t>
  </si>
  <si>
    <t>NORCASIA</t>
  </si>
  <si>
    <t>20621</t>
  </si>
  <si>
    <t>86573</t>
  </si>
  <si>
    <t>PUERTO LEGUÍZAMO</t>
  </si>
  <si>
    <t>47030</t>
  </si>
  <si>
    <t>ALGARROBO</t>
  </si>
  <si>
    <t>18247</t>
  </si>
  <si>
    <t>EL DONCELLO</t>
  </si>
  <si>
    <t>47675</t>
  </si>
  <si>
    <t>19533</t>
  </si>
  <si>
    <t>PIAMONTE</t>
  </si>
  <si>
    <t>23466</t>
  </si>
  <si>
    <t>MONTELÍBANO</t>
  </si>
  <si>
    <t>95001</t>
  </si>
  <si>
    <t>SAN JOSE DEL GUAVIARE</t>
  </si>
  <si>
    <t>76109</t>
  </si>
  <si>
    <t>BUENAVENTURA</t>
  </si>
  <si>
    <t>25407</t>
  </si>
  <si>
    <t>LENGUAZAQUE</t>
  </si>
  <si>
    <t>05045</t>
  </si>
  <si>
    <t>APARTADÓ</t>
  </si>
  <si>
    <t>47053</t>
  </si>
  <si>
    <t>ARACATACA</t>
  </si>
  <si>
    <t>18610</t>
  </si>
  <si>
    <t>SAN JOSE DEL FRAGUA</t>
  </si>
  <si>
    <t>27077</t>
  </si>
  <si>
    <t>BAJO BAUDÓ  (Pizarro)</t>
  </si>
  <si>
    <t>27075</t>
  </si>
  <si>
    <t>BAHÍA SOLANO (Mutis)</t>
  </si>
  <si>
    <t>05206</t>
  </si>
  <si>
    <t>50711</t>
  </si>
  <si>
    <t>VISTAHERMOSA</t>
  </si>
  <si>
    <t>05400</t>
  </si>
  <si>
    <t>LA UNION</t>
  </si>
  <si>
    <t>20178</t>
  </si>
  <si>
    <t>CHIRIGUANÁ</t>
  </si>
  <si>
    <t>81794</t>
  </si>
  <si>
    <t>TAME</t>
  </si>
  <si>
    <t>18256</t>
  </si>
  <si>
    <t>EL PAUJIL</t>
  </si>
  <si>
    <t>18205</t>
  </si>
  <si>
    <t>CURILLO</t>
  </si>
  <si>
    <t>70771</t>
  </si>
  <si>
    <t>50683</t>
  </si>
  <si>
    <t>SAN JUAN DE ARAMA</t>
  </si>
  <si>
    <t>13030</t>
  </si>
  <si>
    <t>ALTOS DEL ROSARIO</t>
  </si>
  <si>
    <t>52250</t>
  </si>
  <si>
    <t>EL CHARCO</t>
  </si>
  <si>
    <t>52835</t>
  </si>
  <si>
    <t>TUMACO</t>
  </si>
  <si>
    <t>47551</t>
  </si>
  <si>
    <t>PIVIJAY</t>
  </si>
  <si>
    <t>05051</t>
  </si>
  <si>
    <t>ARBOLETES</t>
  </si>
  <si>
    <t>52786</t>
  </si>
  <si>
    <t>TAMINANGO</t>
  </si>
  <si>
    <t>05113</t>
  </si>
  <si>
    <t>BURITICÁ</t>
  </si>
  <si>
    <t>18785</t>
  </si>
  <si>
    <t>SOLITA</t>
  </si>
  <si>
    <t>05659</t>
  </si>
  <si>
    <t>SAN JUAN DE URABÁ</t>
  </si>
  <si>
    <t>50400</t>
  </si>
  <si>
    <t>LEJANÍAS</t>
  </si>
  <si>
    <t>18029</t>
  </si>
  <si>
    <t>05483</t>
  </si>
  <si>
    <t>20550</t>
  </si>
  <si>
    <t>PELAYA</t>
  </si>
  <si>
    <t>13810</t>
  </si>
  <si>
    <t>TIQUISIO (Puerto Rico)</t>
  </si>
  <si>
    <t>20400</t>
  </si>
  <si>
    <t>LA JAGUA DE IBIRICO</t>
  </si>
  <si>
    <t>70823</t>
  </si>
  <si>
    <t>TOLUVIEJO</t>
  </si>
  <si>
    <t>05490</t>
  </si>
  <si>
    <t>NECOCLÍ</t>
  </si>
  <si>
    <t>05847</t>
  </si>
  <si>
    <t>URRAO</t>
  </si>
  <si>
    <t>70713</t>
  </si>
  <si>
    <t>SAN ONOFRE</t>
  </si>
  <si>
    <t>19809</t>
  </si>
  <si>
    <t>TIMBIQUÍ</t>
  </si>
  <si>
    <t>86568</t>
  </si>
  <si>
    <t>PUERTO ASÍS</t>
  </si>
  <si>
    <t>23580</t>
  </si>
  <si>
    <t>PUERTO LIBERTADOR</t>
  </si>
  <si>
    <t>18094</t>
  </si>
  <si>
    <t>BELEN DE LOS ANDAQUÍES</t>
  </si>
  <si>
    <t>18001</t>
  </si>
  <si>
    <t>23855</t>
  </si>
  <si>
    <t>VALENCIA</t>
  </si>
  <si>
    <t>86885</t>
  </si>
  <si>
    <t>VILLAGARZÓN</t>
  </si>
  <si>
    <t>44110</t>
  </si>
  <si>
    <t>EL MOLINO</t>
  </si>
  <si>
    <t>52612</t>
  </si>
  <si>
    <t>52256</t>
  </si>
  <si>
    <t>EL ROSARIO</t>
  </si>
  <si>
    <t>70418</t>
  </si>
  <si>
    <t>LOS PALMITOS</t>
  </si>
  <si>
    <t>54206</t>
  </si>
  <si>
    <t>CONVENCIÓN</t>
  </si>
  <si>
    <t>20013</t>
  </si>
  <si>
    <t>AGUSTÍN CODAZZI</t>
  </si>
  <si>
    <t>52540</t>
  </si>
  <si>
    <t>POLICARPA</t>
  </si>
  <si>
    <t>05842</t>
  </si>
  <si>
    <t>URAMITA</t>
  </si>
  <si>
    <t>54670</t>
  </si>
  <si>
    <t>SAN CALIXTO</t>
  </si>
  <si>
    <t>27001</t>
  </si>
  <si>
    <t>QUIBDÓ</t>
  </si>
  <si>
    <t>13657</t>
  </si>
  <si>
    <t>SAN JUAN NEPOMUCENO</t>
  </si>
  <si>
    <t>05172</t>
  </si>
  <si>
    <t>CHIGORODÓ</t>
  </si>
  <si>
    <t>50270</t>
  </si>
  <si>
    <t>EL DORADO</t>
  </si>
  <si>
    <t>47660</t>
  </si>
  <si>
    <t>SABANAS DE SAN ÁNGEL (San Ángel)</t>
  </si>
  <si>
    <t>27745</t>
  </si>
  <si>
    <t>SIPÍ</t>
  </si>
  <si>
    <t>13670</t>
  </si>
  <si>
    <t>05837</t>
  </si>
  <si>
    <t>TURBO</t>
  </si>
  <si>
    <t>27372</t>
  </si>
  <si>
    <t>JURADÓ</t>
  </si>
  <si>
    <t>27800</t>
  </si>
  <si>
    <t>UNGUÍA</t>
  </si>
  <si>
    <t>18479</t>
  </si>
  <si>
    <t>MORELIA</t>
  </si>
  <si>
    <t>19780</t>
  </si>
  <si>
    <t>05475</t>
  </si>
  <si>
    <t>MURINDÓ</t>
  </si>
  <si>
    <t>27073</t>
  </si>
  <si>
    <t>BAGADÓ</t>
  </si>
  <si>
    <t>05147</t>
  </si>
  <si>
    <t>CAREPA</t>
  </si>
  <si>
    <t>47288</t>
  </si>
  <si>
    <t>FUNDACIÓN</t>
  </si>
  <si>
    <t>05284</t>
  </si>
  <si>
    <t>FRONTINO</t>
  </si>
  <si>
    <t>20045</t>
  </si>
  <si>
    <t>BECERRIL</t>
  </si>
  <si>
    <t>70110</t>
  </si>
  <si>
    <t>05234</t>
  </si>
  <si>
    <t>DABEIBA</t>
  </si>
  <si>
    <t>20517</t>
  </si>
  <si>
    <t>PAILITAS</t>
  </si>
  <si>
    <t>20228</t>
  </si>
  <si>
    <t>CURUMANÍ</t>
  </si>
  <si>
    <t>13490</t>
  </si>
  <si>
    <t>NOROSI</t>
  </si>
  <si>
    <t>50251</t>
  </si>
  <si>
    <t>EL CASTILLO</t>
  </si>
  <si>
    <t>05093</t>
  </si>
  <si>
    <t>86001</t>
  </si>
  <si>
    <t>MOCOA</t>
  </si>
  <si>
    <t>25779</t>
  </si>
  <si>
    <t>SUSA</t>
  </si>
  <si>
    <t>05361</t>
  </si>
  <si>
    <t>ITUANGO</t>
  </si>
  <si>
    <t>85015</t>
  </si>
  <si>
    <t>CHÁMEZA</t>
  </si>
  <si>
    <t>27615</t>
  </si>
  <si>
    <t>13894</t>
  </si>
  <si>
    <t>ZAMBRANO</t>
  </si>
  <si>
    <t>20750</t>
  </si>
  <si>
    <t>SAN DIEGO</t>
  </si>
  <si>
    <t>13244</t>
  </si>
  <si>
    <t>EL CARMEN DE BOLÍVAR</t>
  </si>
  <si>
    <t>05543</t>
  </si>
  <si>
    <t>PEQUE</t>
  </si>
  <si>
    <t>54250</t>
  </si>
  <si>
    <t>EL TARRA</t>
  </si>
  <si>
    <t>17662</t>
  </si>
  <si>
    <t>SAMANÁ</t>
  </si>
  <si>
    <t>70508</t>
  </si>
  <si>
    <t>OVEJAS</t>
  </si>
  <si>
    <t>13654</t>
  </si>
  <si>
    <t>SAN JACINTO</t>
  </si>
  <si>
    <t>47605</t>
  </si>
  <si>
    <t>REMOLINO</t>
  </si>
  <si>
    <t>05649</t>
  </si>
  <si>
    <t>70230</t>
  </si>
  <si>
    <t>CHALÁN</t>
  </si>
  <si>
    <t>05665</t>
  </si>
  <si>
    <t>SAN PEDRO DE URABÁ</t>
  </si>
  <si>
    <t>05480</t>
  </si>
  <si>
    <t>MUTATÁ</t>
  </si>
  <si>
    <t>13212</t>
  </si>
  <si>
    <t>05873</t>
  </si>
  <si>
    <t>VIGÍA DEL FUERTE</t>
  </si>
  <si>
    <t>05667</t>
  </si>
  <si>
    <t>SAN RAFAEL</t>
  </si>
  <si>
    <t>27150</t>
  </si>
  <si>
    <t>CARMEN DEL DARIEN  (Curbarad¾)</t>
  </si>
  <si>
    <t>28</t>
  </si>
  <si>
    <t>27099</t>
  </si>
  <si>
    <t>BOJAYÁ</t>
  </si>
  <si>
    <t>05197</t>
  </si>
  <si>
    <t>COCORNÁ</t>
  </si>
  <si>
    <t>70204</t>
  </si>
  <si>
    <t>COLOSÓ</t>
  </si>
  <si>
    <t>05021</t>
  </si>
  <si>
    <t>ALEJANDRÍA</t>
  </si>
  <si>
    <t>27006</t>
  </si>
  <si>
    <t>ACANDÍ</t>
  </si>
  <si>
    <t>05313</t>
  </si>
  <si>
    <t>05055</t>
  </si>
  <si>
    <t>05652</t>
  </si>
  <si>
    <t>05660</t>
  </si>
  <si>
    <t>91263</t>
  </si>
  <si>
    <t>EL ENCANTO (Cor. Departamental)</t>
  </si>
  <si>
    <t>91405</t>
  </si>
  <si>
    <t>LA CHORRERA (Cor. Departamental)</t>
  </si>
  <si>
    <t>91407</t>
  </si>
  <si>
    <t>LA PEDRERA (Cor. Departamental)</t>
  </si>
  <si>
    <t>91430</t>
  </si>
  <si>
    <t>LA VICTORIA (Pacoa) (Cor. Departamental)</t>
  </si>
  <si>
    <t>91530</t>
  </si>
  <si>
    <t>PUERTO ALEGRÍA (Cor. Departamental)</t>
  </si>
  <si>
    <t>91669</t>
  </si>
  <si>
    <t>SANTANDER (Araracuara) (Cor. Departamental)</t>
  </si>
  <si>
    <t>91798</t>
  </si>
  <si>
    <t>TARAPACÁ (Cor. Departamental)</t>
  </si>
  <si>
    <t>94343</t>
  </si>
  <si>
    <t>BARRANCO MINA (Cor. Departamental)</t>
  </si>
  <si>
    <t>94663</t>
  </si>
  <si>
    <t>MAPIRIPANA (Cor. Departamental)</t>
  </si>
  <si>
    <t>94884</t>
  </si>
  <si>
    <t>PUERTO COLOMBIA (Cor. Departamental)</t>
  </si>
  <si>
    <t>94888</t>
  </si>
  <si>
    <t>MORICHAL (Morichal Nuevo) (Cor. Departamental)</t>
  </si>
  <si>
    <t>97889</t>
  </si>
  <si>
    <t>YAVARATE (Cor. Departamental)</t>
  </si>
  <si>
    <t>Categoría_Ruralidad 2014</t>
  </si>
  <si>
    <t>Rural disperso</t>
  </si>
  <si>
    <t>Ciudades y aglomeraciones</t>
  </si>
  <si>
    <t>Intermedio</t>
  </si>
  <si>
    <t>Rural</t>
  </si>
  <si>
    <t>Emisoras comunitaria</t>
  </si>
  <si>
    <t>Estado catastro rural</t>
  </si>
  <si>
    <t>Estado catastro urbano</t>
  </si>
  <si>
    <t>Sin formación</t>
  </si>
  <si>
    <t>desactualizado</t>
  </si>
  <si>
    <t>actualizado</t>
  </si>
  <si>
    <t>Uso adecuado IGAC (2012)</t>
  </si>
  <si>
    <t>Peso víctimas</t>
  </si>
  <si>
    <t>Sujetos de Reparación Colectiva (SRC)</t>
  </si>
  <si>
    <t>Hectáreas de cultivos de coca 2015</t>
  </si>
  <si>
    <t>CTP</t>
  </si>
  <si>
    <t>Años desactualizacion Catastro rural</t>
  </si>
  <si>
    <t>Tasa de mortalidad por desnutrición en menores de 5 años por 100mil 2014</t>
  </si>
  <si>
    <t>Densidad red terciaria km/km2</t>
  </si>
  <si>
    <t>Densidad vial red terciaria en buen estado (m/km2)</t>
  </si>
  <si>
    <t>Densidad vial red terciaria en mal estado (m/km2)</t>
  </si>
  <si>
    <t>Subregión PDET</t>
  </si>
  <si>
    <t>Macarena - Guaviare</t>
  </si>
  <si>
    <t>Alto Patía - Norte del Cauca</t>
  </si>
  <si>
    <t>Chocó</t>
  </si>
  <si>
    <t>Cuenca del Caguán y Piedemonte Caqueteño</t>
  </si>
  <si>
    <t>Pacífico y Frontera Nariñense</t>
  </si>
  <si>
    <t>Montes de María</t>
  </si>
  <si>
    <t>Bajo Cauca y nordeste antioqueno</t>
  </si>
  <si>
    <t>Putumayo</t>
  </si>
  <si>
    <t>Sur del Tolima</t>
  </si>
  <si>
    <t>Arauca</t>
  </si>
  <si>
    <t>Sierra Nevada - Perijá</t>
  </si>
  <si>
    <t>Sur de Bolívar</t>
  </si>
  <si>
    <t>Catatumbo</t>
  </si>
  <si>
    <t>Sur de Córdoba</t>
  </si>
  <si>
    <t>Pacífico Medio</t>
  </si>
  <si>
    <t>Urabá Antioqueño</t>
  </si>
  <si>
    <t>Área hectáreas</t>
  </si>
  <si>
    <t>Entorno de Desarrollo</t>
  </si>
  <si>
    <t>robusto</t>
  </si>
  <si>
    <t>intermedio</t>
  </si>
  <si>
    <t>temprano</t>
  </si>
  <si>
    <t>Etiquetas de fila</t>
  </si>
  <si>
    <t>#N/A</t>
  </si>
  <si>
    <t>Total general</t>
  </si>
  <si>
    <t>Suma de Hectáreas de cultivos de coca 2015</t>
  </si>
  <si>
    <t>Pob. 2017</t>
  </si>
  <si>
    <t>Suma de Pob. 2017</t>
  </si>
  <si>
    <t>Número de víctimas por ubicación</t>
  </si>
  <si>
    <t>Número de víctimas por ocurrencia</t>
  </si>
  <si>
    <t>Suma de Número de víctimas por ocurrencia</t>
  </si>
  <si>
    <t>ZVTN-PTN</t>
  </si>
  <si>
    <t>Emisoras Interés público</t>
  </si>
  <si>
    <t>Personas que se han desplazado en el municipio</t>
  </si>
  <si>
    <t>Personas que han sufrido MAP/MUSE</t>
  </si>
  <si>
    <t>IICA 2002</t>
  </si>
  <si>
    <t>IICA 2013</t>
  </si>
  <si>
    <t>IICA 2002-2013</t>
  </si>
  <si>
    <t>Bajo</t>
  </si>
  <si>
    <t>Medio Bajo</t>
  </si>
  <si>
    <t>Medio</t>
  </si>
  <si>
    <t>Muy Alto</t>
  </si>
  <si>
    <t>Alto</t>
  </si>
  <si>
    <t>Homicidio 2016</t>
  </si>
  <si>
    <t>Secuestro 2016</t>
  </si>
  <si>
    <t>FARC 2014</t>
  </si>
  <si>
    <t>ELN 2014</t>
  </si>
  <si>
    <t>Rastrojos 2014</t>
  </si>
  <si>
    <t>Urabeños 2014</t>
  </si>
  <si>
    <t>ERPAC 2014</t>
  </si>
  <si>
    <t>No</t>
  </si>
  <si>
    <t>Si</t>
  </si>
  <si>
    <t>Vocación Agrícola</t>
  </si>
  <si>
    <t>Vocación Agrosilvopastoril</t>
  </si>
  <si>
    <t>Vocación Conservación de suelos</t>
  </si>
  <si>
    <t>Vocación Forestal</t>
  </si>
  <si>
    <t>Vocación Ganadería</t>
  </si>
  <si>
    <t>Cobertura Áreas húmedas</t>
  </si>
  <si>
    <t>Cobertura Bosques</t>
  </si>
  <si>
    <t>Otras coberturas</t>
  </si>
  <si>
    <t>Cobertura Superficies de agua</t>
  </si>
  <si>
    <t>Cobertura Territorios agropecuarios</t>
  </si>
  <si>
    <t>Cobertura Territorios artificializados</t>
  </si>
  <si>
    <t>Conflicto De obra civiles y urbanas</t>
  </si>
  <si>
    <t>Conflicto De tipo minero</t>
  </si>
  <si>
    <t>Conflicto De uso en áreas pantanosas</t>
  </si>
  <si>
    <t>Conflicto Demanda no disponible por nubes</t>
  </si>
  <si>
    <t>Conflicto Otros</t>
  </si>
  <si>
    <t>Conflicto Sobreutilización</t>
  </si>
  <si>
    <t>Conflicto Subutilización</t>
  </si>
  <si>
    <t>Uso adecuado</t>
  </si>
  <si>
    <t>Hectáreas del municipio en SINAP 2014</t>
  </si>
  <si>
    <t>Deforesta Promedio 1990-2015 (1)</t>
  </si>
  <si>
    <t/>
  </si>
  <si>
    <t>ICV área rural dispersa (CNA, 2014)</t>
  </si>
  <si>
    <t>Área (Ha) rural dispersa (CNA, 2014)</t>
  </si>
  <si>
    <t>Total Unidades (UPAs+UPNAs) (CNA, 2014)</t>
  </si>
  <si>
    <t>Total UPAs (CNA, 2014)</t>
  </si>
  <si>
    <t>UPAs Uso predominantemente agrícola (CNA, 2014)</t>
  </si>
  <si>
    <t>UPAs Uso predominantemente pecuario (CNA, 2014)</t>
  </si>
  <si>
    <t>UPAs Bosques naturales (CNA, 2014)</t>
  </si>
  <si>
    <t>UPAs que tienen dificultades en el uso del agua para las actividades agropecuarias (CNA, 2014)</t>
  </si>
  <si>
    <t>% UPAs menos de 5 Ha.  (CNA, 2014)</t>
  </si>
  <si>
    <t>% Área UPAs menos de 5 Ha.  (CNA, 2014)</t>
  </si>
  <si>
    <t>Pob. Menor a 15 total municipio (proyecciones DANE 2014)</t>
  </si>
  <si>
    <t>Pob 60 y más total municipio (proyecciones DANE 2014)</t>
  </si>
  <si>
    <t>Índice de envejecimiento total municipio (proyecciones DANE 2014)</t>
  </si>
  <si>
    <t>Índice de envejecimiento rural disperso (CNA, 2014)</t>
  </si>
  <si>
    <t>Pob. Menor a 15 rural disperso (CNA, 2014)</t>
  </si>
  <si>
    <t>Pob 60 y más rural disperso (CNA, 2014)</t>
  </si>
  <si>
    <t>% de UPA en el área rural dispersa censada que no recibieron asistencia técnica (CNA, 2014)</t>
  </si>
  <si>
    <t>UPAs Solicitud de crédito (CNA, 2014)</t>
  </si>
  <si>
    <t>UPAs Aprobación del crédito (CNA, 2014)</t>
  </si>
  <si>
    <t>PDET</t>
  </si>
  <si>
    <t>Total municipios</t>
  </si>
  <si>
    <t>Municipios intermedios</t>
  </si>
  <si>
    <t>Municipios robustos</t>
  </si>
  <si>
    <t>Municipios tempranos</t>
  </si>
  <si>
    <t>Categorías Ley 617</t>
  </si>
  <si>
    <t>E</t>
  </si>
  <si>
    <t>ANM</t>
  </si>
  <si>
    <t>Categoria 1 Ley 617</t>
  </si>
  <si>
    <t>Categoria 2 Ley 617</t>
  </si>
  <si>
    <t>Categoria 3 Ley 617</t>
  </si>
  <si>
    <t>Categoria 4 Ley 617</t>
  </si>
  <si>
    <t>Categoria 5 Ley 617</t>
  </si>
  <si>
    <t>Categoria 6 Ley 617</t>
  </si>
  <si>
    <t>% Area PDET</t>
  </si>
  <si>
    <t>% Area Nación</t>
  </si>
  <si>
    <t>Población 2017</t>
  </si>
  <si>
    <t>% Población PDET</t>
  </si>
  <si>
    <t>% Población Nación</t>
  </si>
  <si>
    <t>Densidad poblacional hab por km2</t>
  </si>
  <si>
    <t>CARACTERÍSTICAS GENERALES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</si>
  <si>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</si>
  <si>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</si>
  <si>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</si>
  <si>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</si>
  <si>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</si>
  <si>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</si>
  <si>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</si>
  <si>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</si>
  <si>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</si>
  <si>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</si>
  <si>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</si>
  <si>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</si>
  <si>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</si>
  <si>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</si>
  <si>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</si>
  <si>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</si>
  <si>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 Y MÁS</t>
  </si>
  <si>
    <t>TOTAL PDET</t>
  </si>
  <si>
    <t>Piramide 1</t>
  </si>
  <si>
    <t>HOMBRES</t>
  </si>
  <si>
    <t>MUJERES</t>
  </si>
  <si>
    <t>NACIONAL</t>
  </si>
  <si>
    <t>Piramide 2</t>
  </si>
  <si>
    <t>Total PDET</t>
  </si>
  <si>
    <t>Número de resguardos índigenas</t>
  </si>
  <si>
    <t>Actividad económica y productiva</t>
  </si>
  <si>
    <t>Oportunidades para la ruralidad</t>
  </si>
  <si>
    <t>Intermedios</t>
  </si>
  <si>
    <t>Rural Disperso</t>
  </si>
  <si>
    <t>Total</t>
  </si>
  <si>
    <t>ICV-CNA</t>
  </si>
  <si>
    <t>% UPAS sin asistencia técnica</t>
  </si>
  <si>
    <t>Fuente: DANE-CNA, 2014</t>
  </si>
  <si>
    <t>Área con UPA</t>
  </si>
  <si>
    <t>Resto área</t>
  </si>
  <si>
    <t>Nacional</t>
  </si>
  <si>
    <t>Actualizado</t>
  </si>
  <si>
    <t>Desactualizado</t>
  </si>
  <si>
    <t>Sin Formar</t>
  </si>
  <si>
    <t>% Área cuencas hidrográficas</t>
  </si>
  <si>
    <t>CONFLICTO DE USOS DEL SUELO</t>
  </si>
  <si>
    <t>Subutilización</t>
  </si>
  <si>
    <t>Sobreutilización</t>
  </si>
  <si>
    <t>Otros*</t>
  </si>
  <si>
    <t>Fuente: IGAC (2012) escala 1:100.000</t>
  </si>
  <si>
    <t>* Otros incluye: conflictos en áreas pantanosas, mineros, urbanos, demanda no disponible por nubes.</t>
  </si>
  <si>
    <t>Otros</t>
  </si>
  <si>
    <t>Participación ciudadana</t>
  </si>
  <si>
    <t>% Abstención en las elecciones locales</t>
  </si>
  <si>
    <t>% Municipios con emisoras comunitarias</t>
  </si>
  <si>
    <t>% Municipios con concejo territorial de planeación</t>
  </si>
  <si>
    <t># Municipios con emisoras comunitarias</t>
  </si>
  <si>
    <t># Municipios con emisoras de interés público</t>
  </si>
  <si>
    <t># Municipios con concejo territorial de planeación</t>
  </si>
  <si>
    <t>Conflicto armado y cultivos de coca</t>
  </si>
  <si>
    <t>CIFRAS ASOCIADAS AL CONFLICTO</t>
  </si>
  <si>
    <t>Total desplazados según municipio de ocurrencia</t>
  </si>
  <si>
    <t># Víctimas minas antipersonales</t>
  </si>
  <si>
    <t>VÍCTIMAS</t>
  </si>
  <si>
    <t># Sujetos de reparación colectiva</t>
  </si>
  <si>
    <t>Municipios</t>
  </si>
  <si>
    <t>categoría 1</t>
  </si>
  <si>
    <t>categoría 2</t>
  </si>
  <si>
    <t>categoría 3</t>
  </si>
  <si>
    <t>categoría 4</t>
  </si>
  <si>
    <t>categoría 5</t>
  </si>
  <si>
    <t>categoría 6</t>
  </si>
  <si>
    <t>Población total</t>
  </si>
  <si>
    <t>Fuente: DNP, IGAC, DANE</t>
  </si>
  <si>
    <t xml:space="preserve"> entorno de desarrollo robusto</t>
  </si>
  <si>
    <t>entorno de desarrollo intermedio</t>
  </si>
  <si>
    <t>entorno de desarrollo temprano</t>
  </si>
  <si>
    <t xml:space="preserve">Extensión (ha) </t>
  </si>
  <si>
    <t>total pob. 2017</t>
  </si>
  <si>
    <t>Total población en cabeceras</t>
  </si>
  <si>
    <t>Total población resto</t>
  </si>
  <si>
    <t>0 A 4</t>
  </si>
  <si>
    <t>5 A 9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</si>
  <si>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</si>
  <si>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</si>
  <si>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</si>
  <si>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</si>
  <si>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</si>
  <si>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</si>
  <si>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</si>
  <si>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</si>
  <si>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</si>
  <si>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</si>
  <si>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</si>
  <si>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</si>
  <si>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</si>
  <si>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</si>
  <si>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MAS</t>
  </si>
  <si>
    <t>SubregiónPDET</t>
  </si>
  <si>
    <t>Total Nacional</t>
  </si>
  <si>
    <t>totalpob2017_sum</t>
  </si>
  <si>
    <t>@0A4_sum_Hombres</t>
  </si>
  <si>
    <t>@5A9_sum_Hombres</t>
  </si>
  <si>
    <t>@10A14_sum_Hombres</t>
  </si>
  <si>
    <t>@15A19_sum_Hombres</t>
  </si>
  <si>
    <t>@20A24_sum_Hombres</t>
  </si>
  <si>
    <t>@25A29_sum_Hombres</t>
  </si>
  <si>
    <t>@30A34_sum_Hombres</t>
  </si>
  <si>
    <t>@35A39_sum_Hombres</t>
  </si>
  <si>
    <t>@40A44_sum_Hombres</t>
  </si>
  <si>
    <t>@45A49_sum_Hombres</t>
  </si>
  <si>
    <t>@50A54_sum_Hombres</t>
  </si>
  <si>
    <t>@55A59_sum_Hombres</t>
  </si>
  <si>
    <t>@60A64_sum_Hombres</t>
  </si>
  <si>
    <t>@65A69_sum_Hombres</t>
  </si>
  <si>
    <t>@70A74_sum_Hombres</t>
  </si>
  <si>
    <t>@75A79_sum_Hombres</t>
  </si>
  <si>
    <t>@80YMAS_sum_Hombres</t>
  </si>
  <si>
    <t>@0A4_A_sum_Mujeres</t>
  </si>
  <si>
    <t>@5A9_A_sum_Mujeres</t>
  </si>
  <si>
    <t>@10A14_A_sum_Mujeres</t>
  </si>
  <si>
    <t>@15A19_A_sum_Mujeres</t>
  </si>
  <si>
    <t>@20A24_A_sum_Mujeres</t>
  </si>
  <si>
    <t>@25A29_A_sum_Mujeres</t>
  </si>
  <si>
    <t>@30A34_A_sum_Mujeres</t>
  </si>
  <si>
    <t>@35A39_A_sum_Mujeres</t>
  </si>
  <si>
    <t>@40A44_A_sum_Mujeres</t>
  </si>
  <si>
    <t>@45A49_A_sum_Mujeres</t>
  </si>
  <si>
    <t>@50A54_A_sum_Mujeres</t>
  </si>
  <si>
    <t>@55A59_A_sum_Mujeres</t>
  </si>
  <si>
    <t>@60A64_A_sum_Mujeres</t>
  </si>
  <si>
    <t>@65A69_A_sum_Mujeres</t>
  </si>
  <si>
    <t>@70A74_A_sum_Mujeres</t>
  </si>
  <si>
    <t>@75A79_A_sum_Mujeres</t>
  </si>
  <si>
    <t>@80YMAS_A_sum_Mujeres</t>
  </si>
  <si>
    <t>ÍndicedeenvejecimientoruraldispersoCNA2014</t>
  </si>
  <si>
    <t>ÍndicedeenvejecimientototalmunicipioproyeccionesDANE2014</t>
  </si>
  <si>
    <t>NO PDET</t>
  </si>
  <si>
    <t>id</t>
  </si>
  <si>
    <t>pdet_r</t>
  </si>
  <si>
    <t>Sector.1</t>
  </si>
  <si>
    <t>Sector.2</t>
  </si>
  <si>
    <t>Sector.3</t>
  </si>
  <si>
    <t>Sector.4</t>
  </si>
  <si>
    <t>Sector.5</t>
  </si>
  <si>
    <t>Sector.6</t>
  </si>
  <si>
    <t>Sector.7</t>
  </si>
  <si>
    <t>Sector.8</t>
  </si>
  <si>
    <t>Sector.9</t>
  </si>
  <si>
    <t>Sector.10</t>
  </si>
  <si>
    <t>Sector.11</t>
  </si>
  <si>
    <t>Sector.12</t>
  </si>
  <si>
    <t>Sector.13</t>
  </si>
  <si>
    <t>Sector.14</t>
  </si>
  <si>
    <t>Sector.15</t>
  </si>
  <si>
    <t>Sector.16</t>
  </si>
  <si>
    <t>Sector.17</t>
  </si>
  <si>
    <t>Sector.18</t>
  </si>
  <si>
    <t>Sector.19</t>
  </si>
  <si>
    <t>Sector.20</t>
  </si>
  <si>
    <t>Sector.21</t>
  </si>
  <si>
    <t>Sector.22</t>
  </si>
  <si>
    <t>Sector.23</t>
  </si>
  <si>
    <t>Sector.24</t>
  </si>
  <si>
    <t>Sector.25</t>
  </si>
  <si>
    <t>Sector.26</t>
  </si>
  <si>
    <t>Sector.27</t>
  </si>
  <si>
    <t>Sector.28</t>
  </si>
  <si>
    <t>Sector.29</t>
  </si>
  <si>
    <t>Sector.30</t>
  </si>
  <si>
    <t>Sector.31</t>
  </si>
  <si>
    <t>Sector.32</t>
  </si>
  <si>
    <t>Sector.33</t>
  </si>
  <si>
    <t>Sector.34</t>
  </si>
  <si>
    <t>ValorAgregado.1</t>
  </si>
  <si>
    <t>ValorAgregado.2</t>
  </si>
  <si>
    <t>ValorAgregado.3</t>
  </si>
  <si>
    <t>ValorAgregado.4</t>
  </si>
  <si>
    <t>ValorAgregado.5</t>
  </si>
  <si>
    <t>ValorAgregado.6</t>
  </si>
  <si>
    <t>ValorAgregado.7</t>
  </si>
  <si>
    <t>ValorAgregado.8</t>
  </si>
  <si>
    <t>ValorAgregado.9</t>
  </si>
  <si>
    <t>ValorAgregado.10</t>
  </si>
  <si>
    <t>ValorAgregado.11</t>
  </si>
  <si>
    <t>ValorAgregado.12</t>
  </si>
  <si>
    <t>ValorAgregado.13</t>
  </si>
  <si>
    <t>ValorAgregado.14</t>
  </si>
  <si>
    <t>ValorAgregado.15</t>
  </si>
  <si>
    <t>ValorAgregado.16</t>
  </si>
  <si>
    <t>ValorAgregado.17</t>
  </si>
  <si>
    <t>ValorAgregado.18</t>
  </si>
  <si>
    <t>ValorAgregado.19</t>
  </si>
  <si>
    <t>ValorAgregado.20</t>
  </si>
  <si>
    <t>ValorAgregado.21</t>
  </si>
  <si>
    <t>ValorAgregado.22</t>
  </si>
  <si>
    <t>ValorAgregado.23</t>
  </si>
  <si>
    <t>ValorAgregado.24</t>
  </si>
  <si>
    <t>ValorAgregado.25</t>
  </si>
  <si>
    <t>ValorAgregado.26</t>
  </si>
  <si>
    <t>ValorAgregado.27</t>
  </si>
  <si>
    <t>ValorAgregado.28</t>
  </si>
  <si>
    <t>ValorAgregado.29</t>
  </si>
  <si>
    <t>ValorAgregado.30</t>
  </si>
  <si>
    <t>ValorAgregado.31</t>
  </si>
  <si>
    <t>ValorAgregado.32</t>
  </si>
  <si>
    <t>ValorAgregado.33</t>
  </si>
  <si>
    <t>ValorAgregado.34</t>
  </si>
  <si>
    <t>ParticipacionSector.1</t>
  </si>
  <si>
    <t>ParticipacionSector.2</t>
  </si>
  <si>
    <t>ParticipacionSector.3</t>
  </si>
  <si>
    <t>ParticipacionSector.4</t>
  </si>
  <si>
    <t>ParticipacionSector.5</t>
  </si>
  <si>
    <t>ParticipacionSector.6</t>
  </si>
  <si>
    <t>ParticipacionSector.7</t>
  </si>
  <si>
    <t>ParticipacionSector.8</t>
  </si>
  <si>
    <t>ParticipacionSector.9</t>
  </si>
  <si>
    <t>ParticipacionSector.10</t>
  </si>
  <si>
    <t>ParticipacionSector.11</t>
  </si>
  <si>
    <t>ParticipacionSector.12</t>
  </si>
  <si>
    <t>ParticipacionSector.13</t>
  </si>
  <si>
    <t>ParticipacionSector.14</t>
  </si>
  <si>
    <t>ParticipacionSector.15</t>
  </si>
  <si>
    <t>ParticipacionSector.16</t>
  </si>
  <si>
    <t>ParticipacionSector.17</t>
  </si>
  <si>
    <t>ParticipacionSector.18</t>
  </si>
  <si>
    <t>ParticipacionSector.19</t>
  </si>
  <si>
    <t>ParticipacionSector.20</t>
  </si>
  <si>
    <t>ParticipacionSector.21</t>
  </si>
  <si>
    <t>ParticipacionSector.22</t>
  </si>
  <si>
    <t>ParticipacionSector.23</t>
  </si>
  <si>
    <t>ParticipacionSector.24</t>
  </si>
  <si>
    <t>ParticipacionSector.25</t>
  </si>
  <si>
    <t>ParticipacionSector.26</t>
  </si>
  <si>
    <t>ParticipacionSector.27</t>
  </si>
  <si>
    <t>ParticipacionSector.28</t>
  </si>
  <si>
    <t>ParticipacionSector.29</t>
  </si>
  <si>
    <t>ParticipacionSector.30</t>
  </si>
  <si>
    <t>ParticipacionSector.31</t>
  </si>
  <si>
    <t>ParticipacionSector.32</t>
  </si>
  <si>
    <t>ParticipacionSector.33</t>
  </si>
  <si>
    <t>ParticipacionSector.34</t>
  </si>
  <si>
    <t>Total Industria Manufacturera</t>
  </si>
  <si>
    <t>Construcción de edificaciones</t>
  </si>
  <si>
    <t>Actividades de servicios a las empresas excepto servicios financieros e inmobiliarios</t>
  </si>
  <si>
    <t>Cultivo de café</t>
  </si>
  <si>
    <t>Servicios sociales y de salud de mercado</t>
  </si>
  <si>
    <t>Hoteles, restaurantes, bares y similares</t>
  </si>
  <si>
    <t>Producción pecuaria y caza</t>
  </si>
  <si>
    <t>Cultivo de otros productos agricolas</t>
  </si>
  <si>
    <t>Comercio</t>
  </si>
  <si>
    <t>Correo y telecomunicaciones</t>
  </si>
  <si>
    <t>Construcción de obras de ingeniería civil</t>
  </si>
  <si>
    <t>Educación de no mercado</t>
  </si>
  <si>
    <t>Generación, captación y distribución de energía eléctrica</t>
  </si>
  <si>
    <t>Actividades inmobiliarias y alquiler de vivienda</t>
  </si>
  <si>
    <t>Transporte por vía terrestre</t>
  </si>
  <si>
    <t>Actividades de asociaciones n.c.p.otras actividades de servicios de mercado</t>
  </si>
  <si>
    <t>Extracción de minerales  metálicos</t>
  </si>
  <si>
    <t>Servicios de intermediación financiera</t>
  </si>
  <si>
    <t>Mantenimiento y reparación de vehículos automotores</t>
  </si>
  <si>
    <t>Extracción de minerales no metálicos</t>
  </si>
  <si>
    <t>Hogares privados con servicio doméstico</t>
  </si>
  <si>
    <t>Educación de mercado</t>
  </si>
  <si>
    <t>Actividades complementarias y auxiliares al transporte</t>
  </si>
  <si>
    <t>Actividades de asociaciones n.c.p.;  otras actividades de servicios de no mercado</t>
  </si>
  <si>
    <t>Pesca, produccion de peces en criaderos y granjas piscícolas</t>
  </si>
  <si>
    <t>Captación, depuración y distribución de agua</t>
  </si>
  <si>
    <t>Eliminación de desperdicios y aguas residuales, saneamiento y acividades similares</t>
  </si>
  <si>
    <t>Fabricación de gas</t>
  </si>
  <si>
    <t>Transporte por vía aérea</t>
  </si>
  <si>
    <t>Extracción de carbón</t>
  </si>
  <si>
    <t>Transporte por vía acuática</t>
  </si>
  <si>
    <t>Extracción de petróleo crudo y de gas natural</t>
  </si>
  <si>
    <t>PDET TOTAL</t>
  </si>
  <si>
    <t>NACIÓN</t>
  </si>
  <si>
    <t>Sector</t>
  </si>
  <si>
    <t>Administración pública y defensa</t>
  </si>
  <si>
    <t>Silvicultura</t>
  </si>
  <si>
    <t>% PDET respecto a la nación</t>
  </si>
  <si>
    <t>Tamaño promedio hogar</t>
  </si>
  <si>
    <t>Número de resguardos indigenas</t>
  </si>
  <si>
    <t>VALOR AGREGADO PÉR CAPITA (Total PDET)</t>
  </si>
  <si>
    <t>VALOR AGREGADO PÉR CAPITA (Nacional)</t>
  </si>
  <si>
    <t>Categorías ruralidad</t>
  </si>
  <si>
    <t>% Ciudades y aglomeraciones</t>
  </si>
  <si>
    <t>% Intermedio</t>
  </si>
  <si>
    <t>% Rural</t>
  </si>
  <si>
    <t>% Rural disperso</t>
  </si>
  <si>
    <t>% Total general</t>
  </si>
  <si>
    <t>Fuente: Misión para la transformación del campo colombiano, DNP-2014</t>
  </si>
  <si>
    <t>CATEGORÍAS DE RURALIDAD (DISTRIBUCIÓN MUNICIPIOS)</t>
  </si>
  <si>
    <t>% UPAS con solicitud de créditos</t>
  </si>
  <si>
    <t>% UPAs Solicitud de crédito (CNA, 2014)</t>
  </si>
  <si>
    <t>% UPAs Aprobación del crédito (CNA, 2014)</t>
  </si>
  <si>
    <t>UPA en el área rural dispersa censada que no recibieron asistencia técnica (CNA, 2014)</t>
  </si>
  <si>
    <t>Promedio de Tasa de mortalidad por desnutrición en menores de 5 años por 100mil 2014</t>
  </si>
  <si>
    <t>% UPAS con dificultades acceso agua</t>
  </si>
  <si>
    <t>ESTADO DE LA ACTUALIZACIÓN CATASTRAL RURAL</t>
  </si>
  <si>
    <t>% UPAS</t>
  </si>
  <si>
    <t>% UNPAS</t>
  </si>
  <si>
    <t>%  UPAs menos de 5 Ha.  (CNA, 2014)</t>
  </si>
  <si>
    <t>%  UPAs más de 5 Ha.  (CNA, 2014)</t>
  </si>
  <si>
    <t>% Actualizado</t>
  </si>
  <si>
    <t>% Desactualizado</t>
  </si>
  <si>
    <t>%Sin formación</t>
  </si>
  <si>
    <t>Área Vocación Agrícola</t>
  </si>
  <si>
    <t>Área Vocación Agrosilvopastoril</t>
  </si>
  <si>
    <t>Área Vocación Conservación de suelos</t>
  </si>
  <si>
    <t>Área Vocación Forestal</t>
  </si>
  <si>
    <t>Área Vocación Ganadería</t>
  </si>
  <si>
    <t>Área Area</t>
  </si>
  <si>
    <t>% Área Vocación Agrícola</t>
  </si>
  <si>
    <t>% Área Vocación Agrosilvopastoril</t>
  </si>
  <si>
    <t>% Área Vocación Conservación de suelos</t>
  </si>
  <si>
    <t>% Área Vocación Forestal</t>
  </si>
  <si>
    <t>% Área Vocación Ganadería</t>
  </si>
  <si>
    <t xml:space="preserve"> Vocación Agrícola</t>
  </si>
  <si>
    <t xml:space="preserve"> Vocación Agrosilvopastoril</t>
  </si>
  <si>
    <t xml:space="preserve"> Vocación Conservación de suelos</t>
  </si>
  <si>
    <t xml:space="preserve"> Vocación Forestal</t>
  </si>
  <si>
    <t xml:space="preserve"> Vocación Ganadería</t>
  </si>
  <si>
    <t>Categorías de vocación (Valores en héctareas)</t>
  </si>
  <si>
    <t>Tipos de conflicto (Valores en héctareas)</t>
  </si>
  <si>
    <t>Área Uso adecuado</t>
  </si>
  <si>
    <t>Área Conflicto Subutilización</t>
  </si>
  <si>
    <t>Área Conflicto Sobreutilización</t>
  </si>
  <si>
    <t>Área Otros</t>
  </si>
  <si>
    <t>% Uso adecuado</t>
  </si>
  <si>
    <t>% Conflicto Subutilización</t>
  </si>
  <si>
    <t>% Conflicto Sobreutilización</t>
  </si>
  <si>
    <t>% Otros</t>
  </si>
  <si>
    <t>% Áreas protegidas SINAP</t>
  </si>
  <si>
    <t>Has Áreas protegidas SINAP</t>
  </si>
  <si>
    <t>ÁREAS PROTEGIDAS (Héctareas SINAP)</t>
  </si>
  <si>
    <t>Sin emisora Comunitaria</t>
  </si>
  <si>
    <t>Con Emisora comunitaria</t>
  </si>
  <si>
    <t>% Sin emisora Comunitaria</t>
  </si>
  <si>
    <t>% Con Emisora comunitaria</t>
  </si>
  <si>
    <t>% municipios con emisora interes público</t>
  </si>
  <si>
    <t>% municipios sin emisora interes público</t>
  </si>
  <si>
    <t>municipios con emisora interes público</t>
  </si>
  <si>
    <t>municipios sin emisora interes público</t>
  </si>
  <si>
    <t>Municipios con CTP</t>
  </si>
  <si>
    <t>Municipios sin CTP</t>
  </si>
  <si>
    <t>% Municipios con CTP</t>
  </si>
  <si>
    <t>% Municipios sin CTP</t>
  </si>
  <si>
    <t>ÍNDICE DE INCIDENCIA DEL CONFLICTO ARMADO (IICA, 2002-2013)</t>
  </si>
  <si>
    <t>IICA - Muy Alto</t>
  </si>
  <si>
    <t>IICA - Alto</t>
  </si>
  <si>
    <t>IICA - Medio</t>
  </si>
  <si>
    <t>IICA - Medio Bajo</t>
  </si>
  <si>
    <t>IICA - Bajo</t>
  </si>
  <si>
    <t>Muy
 Alto</t>
  </si>
  <si>
    <t>Desplazados</t>
  </si>
  <si>
    <t xml:space="preserve"> Secuestro 2016</t>
  </si>
  <si>
    <t xml:space="preserve"> Homicidio 2016</t>
  </si>
  <si>
    <t xml:space="preserve"> Personas que han sufrido MAP/MUSE</t>
  </si>
  <si>
    <t>Promedio de Peso víctimas</t>
  </si>
  <si>
    <t>total VA</t>
  </si>
  <si>
    <t>VA percapita</t>
  </si>
  <si>
    <t>(con hidrocarburos)</t>
  </si>
  <si>
    <t>(sin hidrocarburos)</t>
  </si>
  <si>
    <t>total VA sin petroleo y minería</t>
  </si>
  <si>
    <t>VA pércapita sin petroleo y minería</t>
  </si>
  <si>
    <t>Votos alcaldía 2015</t>
  </si>
  <si>
    <t>Potencial electoral alcaldía 2015</t>
  </si>
  <si>
    <t>% sufragio</t>
  </si>
  <si>
    <t>% abstencionismo</t>
  </si>
  <si>
    <t>Población abstención en las elecciones locales</t>
  </si>
  <si>
    <t>MAPA</t>
  </si>
  <si>
    <t>Fuente: IGAC, 2017</t>
  </si>
  <si>
    <t>Fuente: Parques Nacionales, SINAP - 2014</t>
  </si>
  <si>
    <t>Fuente: DNP-GPE, 2015</t>
  </si>
  <si>
    <t>FICHAS DE CARACTERIZACIÓN DE LAS SUBREGIONES PDET</t>
  </si>
  <si>
    <t>% Subregión frente total PDET</t>
  </si>
  <si>
    <t>% Subregión frente total país</t>
  </si>
  <si>
    <t>Número de municipios según categorías Ley 617</t>
  </si>
  <si>
    <t>Número de municipios según entornos de desarrollo</t>
  </si>
  <si>
    <t>Composición y distribución demográfica</t>
  </si>
  <si>
    <t>ESTRUCTURA POBLACIONAL</t>
  </si>
  <si>
    <t>Subregión PDET, 2017</t>
  </si>
  <si>
    <t>Total Nacional, 2017</t>
  </si>
  <si>
    <t>UPA</t>
  </si>
  <si>
    <t>UPNA</t>
  </si>
  <si>
    <t xml:space="preserve">Menos de 5 Ha. </t>
  </si>
  <si>
    <t>5 o más Ha.</t>
  </si>
  <si>
    <t>Promedio de % UPAs menos de 5 Ha.  (CNA, 2014)</t>
  </si>
  <si>
    <t>Promedio de % Área UPAs menos de 5 Ha.  (CNA, 2014)</t>
  </si>
  <si>
    <t xml:space="preserve">% UPAs &lt; de 5 Ha. </t>
  </si>
  <si>
    <t>% Área UPAs &lt; 5 Ha.</t>
  </si>
  <si>
    <t>% Área UPAs &lt; 5 Ha. (Promedio)</t>
  </si>
  <si>
    <t>Fuente: UARIV, RUV</t>
  </si>
  <si>
    <t>% Municipios con emisoras de interés público</t>
  </si>
  <si>
    <t>Fuente: RNEC, MinTIC, DNP</t>
  </si>
  <si>
    <t>Densidad en el total PDET</t>
  </si>
  <si>
    <t>Densidad total nacional</t>
  </si>
  <si>
    <t>Densidad poblacional (hab/km2)</t>
  </si>
  <si>
    <t>Fecha Actualización: 31 - Agosto - 2017</t>
  </si>
  <si>
    <t>Ambiente y sostenibilidad</t>
  </si>
  <si>
    <t>Héctareas de Coca 2015</t>
  </si>
  <si>
    <t>Héctareas de Coca 2016</t>
  </si>
  <si>
    <t>Hectáreas de cultivos de coca 2016</t>
  </si>
  <si>
    <t>VOCACION DE USO DEL SUELO</t>
  </si>
  <si>
    <t>Índice de envejecimiento total 2014</t>
  </si>
  <si>
    <t>Índice de envejecimiento población rural dispersa 2014</t>
  </si>
  <si>
    <t>Fuente: MinJusticia, SIDCO con base en SIMCI (2015 y 2016)</t>
  </si>
  <si>
    <t>Urbano</t>
  </si>
  <si>
    <t>Rural*</t>
  </si>
  <si>
    <t>(%) Población Urbano-Rural*, 2017</t>
  </si>
  <si>
    <t>% Urbana</t>
  </si>
  <si>
    <t>* Población rural = Población de los municipios rurales y rurales dispersos + población del área “resto” de los municipios intermedios y ciudades aglomeraciones</t>
  </si>
  <si>
    <t>Población rural*</t>
  </si>
  <si>
    <t>% Subregión frente rural PDET</t>
  </si>
  <si>
    <t>% Subregión frente rural país</t>
  </si>
  <si>
    <t>Tasa mortalidad desnutrición menores 5 años</t>
  </si>
  <si>
    <t>FACTORES PARA LA PRODUCCIÓN AGROPECUARIA</t>
  </si>
  <si>
    <t>DISTRIBUCIÓN UNIDADES DE PRODUCCIÓN EN EL ÁREA RURAL DISPERSA SEGÚN USO 
AGROPECUARIA (UPA) Y NO AGRUPECUARIA (UPNAS)</t>
  </si>
  <si>
    <t>UPAs Maquinaria</t>
  </si>
  <si>
    <t>UPAs construcciones</t>
  </si>
  <si>
    <t>Total UPAS</t>
  </si>
  <si>
    <t>Total de UPAs</t>
  </si>
  <si>
    <t>% UPAS sin maquinaria</t>
  </si>
  <si>
    <t>% UPAS sin construcción</t>
  </si>
  <si>
    <r>
      <t xml:space="preserve">Fuente: Proyecciones de población DANE, CNA-2014, Censo 2005, y EEVV </t>
    </r>
    <r>
      <rPr>
        <sz val="11"/>
        <color theme="1"/>
        <rFont val="Calibri"/>
        <family val="2"/>
        <scheme val="minor"/>
      </rPr>
      <t>2014</t>
    </r>
  </si>
  <si>
    <t>Agricultura, ganadería, caza, silvicultura y pesca</t>
  </si>
  <si>
    <t>Suministro de electricidad, gas y agua</t>
  </si>
  <si>
    <t>Explotación de minas y canteras</t>
  </si>
  <si>
    <t>Industrias manufactureras</t>
  </si>
  <si>
    <t>Construcción</t>
  </si>
  <si>
    <t>Comercio, reparación, restaurantes y hoteles</t>
  </si>
  <si>
    <t>Transporte, almacenamiento y comunicaciones</t>
  </si>
  <si>
    <t>Establecimientos financieros, seguros, actividades inmobiliarias y servicios a las empresas</t>
  </si>
  <si>
    <t>Actividades de servicios sociales, comunales y personales</t>
  </si>
  <si>
    <t>Grandes ramas de actividad económica</t>
  </si>
  <si>
    <r>
      <t xml:space="preserve">Fuente: </t>
    </r>
    <r>
      <rPr>
        <sz val="11"/>
        <color theme="1"/>
        <rFont val="Calibri"/>
        <family val="2"/>
        <scheme val="minor"/>
      </rPr>
      <t>IGAC 2012</t>
    </r>
  </si>
  <si>
    <t>% UPAS con aprobación de créditos de los que solicitaron</t>
  </si>
  <si>
    <t>ÍNDICE SINTÉTICO DE CONDICIONES DE VIDA* DE LA POBLACIÓN ÁREA RURAL DISPERSA</t>
  </si>
  <si>
    <t>* Nota: A mayor índice, mayor proporción de hogares con privaciones</t>
  </si>
  <si>
    <t># Secuestros (2016)</t>
  </si>
  <si>
    <t># Homicidios (2016)</t>
  </si>
  <si>
    <t>Fuente: Observatorio del delito SIJIN - Policia Nacional, 2016 y DAICMA</t>
  </si>
  <si>
    <t>Caldono</t>
  </si>
  <si>
    <t>Piendamó</t>
  </si>
  <si>
    <t>Pradera</t>
  </si>
  <si>
    <t>Jambaló</t>
  </si>
  <si>
    <t>Cajibío</t>
  </si>
  <si>
    <t>Florida</t>
  </si>
  <si>
    <t>Miranda</t>
  </si>
  <si>
    <t>Santander de Quilichao</t>
  </si>
  <si>
    <t>Patía  (el bordo)</t>
  </si>
  <si>
    <t>Balboa</t>
  </si>
  <si>
    <t>Buenos aires</t>
  </si>
  <si>
    <t>Corinto</t>
  </si>
  <si>
    <t>Cumbitara</t>
  </si>
  <si>
    <t>Toribío</t>
  </si>
  <si>
    <t>Morales</t>
  </si>
  <si>
    <t>El tambo</t>
  </si>
  <si>
    <t>Argelia</t>
  </si>
  <si>
    <t>Leiva</t>
  </si>
  <si>
    <t>Caloto</t>
  </si>
  <si>
    <t>Los andes (sotomayor)</t>
  </si>
  <si>
    <t>Mercaderes</t>
  </si>
  <si>
    <t>El rosario</t>
  </si>
  <si>
    <t>Policarpa</t>
  </si>
  <si>
    <t>Suárez</t>
  </si>
  <si>
    <t>Fortul</t>
  </si>
  <si>
    <t>Arauquita</t>
  </si>
  <si>
    <t>Saravena</t>
  </si>
  <si>
    <t>Tame</t>
  </si>
  <si>
    <t>Segovia</t>
  </si>
  <si>
    <t>Remedios</t>
  </si>
  <si>
    <t>Caucasia</t>
  </si>
  <si>
    <t>Zaragoza</t>
  </si>
  <si>
    <t>Amalfi</t>
  </si>
  <si>
    <t>Cáceres</t>
  </si>
  <si>
    <t>Nechí</t>
  </si>
  <si>
    <t>Valdivia</t>
  </si>
  <si>
    <t>Briceño</t>
  </si>
  <si>
    <t>El bagre</t>
  </si>
  <si>
    <t>Tarazá</t>
  </si>
  <si>
    <t>Anorí</t>
  </si>
  <si>
    <t>Ituango</t>
  </si>
  <si>
    <t>El Carmen</t>
  </si>
  <si>
    <t>Sardinata</t>
  </si>
  <si>
    <t>Hacarí</t>
  </si>
  <si>
    <t>Teorama</t>
  </si>
  <si>
    <t>Tibú</t>
  </si>
  <si>
    <t>Convención</t>
  </si>
  <si>
    <t>San Calixto</t>
  </si>
  <si>
    <t>El tarra</t>
  </si>
  <si>
    <t>Medio Atrato (betú)</t>
  </si>
  <si>
    <t>El litoral del san juan</t>
  </si>
  <si>
    <t>Nóvita</t>
  </si>
  <si>
    <t>Condoto</t>
  </si>
  <si>
    <t>Medio san juan (andagoya)</t>
  </si>
  <si>
    <t>Istmina</t>
  </si>
  <si>
    <t>Sipí</t>
  </si>
  <si>
    <t>Unguía</t>
  </si>
  <si>
    <t>Murindó</t>
  </si>
  <si>
    <t>Riosucio</t>
  </si>
  <si>
    <t>Vigía del fuerte</t>
  </si>
  <si>
    <t>Carmen del Darién</t>
  </si>
  <si>
    <t>Bojayá</t>
  </si>
  <si>
    <t>Acandí</t>
  </si>
  <si>
    <t>Solano</t>
  </si>
  <si>
    <t>Algeciras</t>
  </si>
  <si>
    <t>San Vicente del Caguán</t>
  </si>
  <si>
    <t>Milán</t>
  </si>
  <si>
    <t>Puerto rico</t>
  </si>
  <si>
    <t>Montañita</t>
  </si>
  <si>
    <t>Cartagena del Chairá</t>
  </si>
  <si>
    <t>Valparaíso</t>
  </si>
  <si>
    <t>El Doncello</t>
  </si>
  <si>
    <t>San José del fragua</t>
  </si>
  <si>
    <t>El paujil</t>
  </si>
  <si>
    <t>Curillo</t>
  </si>
  <si>
    <t>Solita</t>
  </si>
  <si>
    <t>Albania</t>
  </si>
  <si>
    <t>Belén de los Andaquíes</t>
  </si>
  <si>
    <t>Florencia</t>
  </si>
  <si>
    <t>Morelia</t>
  </si>
  <si>
    <t>Miraflores</t>
  </si>
  <si>
    <t>La macarena</t>
  </si>
  <si>
    <t>Uribe</t>
  </si>
  <si>
    <t>El retorno</t>
  </si>
  <si>
    <t>Puerto concordia</t>
  </si>
  <si>
    <t>Calamar</t>
  </si>
  <si>
    <t>Mapiripán</t>
  </si>
  <si>
    <t>Mesetas</t>
  </si>
  <si>
    <t>Puerto lleras</t>
  </si>
  <si>
    <t>San José del Guaviare</t>
  </si>
  <si>
    <t>Vistahermosa</t>
  </si>
  <si>
    <t>Palmito</t>
  </si>
  <si>
    <t>El guamo</t>
  </si>
  <si>
    <t>Morroa</t>
  </si>
  <si>
    <t>Maria la baja</t>
  </si>
  <si>
    <t>Toluviejo</t>
  </si>
  <si>
    <t>San Onofre</t>
  </si>
  <si>
    <t>Los palmitos</t>
  </si>
  <si>
    <t>San juan Nepomuceno</t>
  </si>
  <si>
    <t>Zambrano</t>
  </si>
  <si>
    <t>El Carmen de bolívar</t>
  </si>
  <si>
    <t>Ovejas</t>
  </si>
  <si>
    <t>San jacinto</t>
  </si>
  <si>
    <t>Chalán</t>
  </si>
  <si>
    <t>Córdoba</t>
  </si>
  <si>
    <t>Coloso</t>
  </si>
  <si>
    <t>López</t>
  </si>
  <si>
    <t>Guapi</t>
  </si>
  <si>
    <t>Buenaventura</t>
  </si>
  <si>
    <t>Timbiquí</t>
  </si>
  <si>
    <t>Mosquera</t>
  </si>
  <si>
    <t>Maguí (payán)</t>
  </si>
  <si>
    <t>Roberto payán (san José)</t>
  </si>
  <si>
    <t>Francisco Pizarro (salahonda)</t>
  </si>
  <si>
    <t>La tola</t>
  </si>
  <si>
    <t>Olaya herrera (bocas de satinga)</t>
  </si>
  <si>
    <t>Barbacoas</t>
  </si>
  <si>
    <t>Santa bárbara (iscuandé)</t>
  </si>
  <si>
    <t>El charco</t>
  </si>
  <si>
    <t>Tumaco</t>
  </si>
  <si>
    <t>Ricaurte</t>
  </si>
  <si>
    <t>Puerto guzmán</t>
  </si>
  <si>
    <t>Orito</t>
  </si>
  <si>
    <t>San miguel (la dorada)</t>
  </si>
  <si>
    <t>Valle del Guamuez (la hormiga)</t>
  </si>
  <si>
    <t>Puerto Caicedo</t>
  </si>
  <si>
    <t>Puerto Leguizamo</t>
  </si>
  <si>
    <t>Puerto asís</t>
  </si>
  <si>
    <t>Villagarzón</t>
  </si>
  <si>
    <t>Mocoa</t>
  </si>
  <si>
    <t>Ciénaga</t>
  </si>
  <si>
    <t>Fonseca</t>
  </si>
  <si>
    <t>Valledupar</t>
  </si>
  <si>
    <t>Pueblo bello</t>
  </si>
  <si>
    <t>Santa marta</t>
  </si>
  <si>
    <t>Manaure balcón del cesar</t>
  </si>
  <si>
    <t>San juan del cesar</t>
  </si>
  <si>
    <t>Dibulla</t>
  </si>
  <si>
    <t>La paz</t>
  </si>
  <si>
    <t>Aracataca</t>
  </si>
  <si>
    <t>La jagua de Ibirico</t>
  </si>
  <si>
    <t>Agustín Codazzi</t>
  </si>
  <si>
    <t>Fundación</t>
  </si>
  <si>
    <t>Becerril</t>
  </si>
  <si>
    <t>San diego</t>
  </si>
  <si>
    <t>Arenal</t>
  </si>
  <si>
    <t>Cantagallo</t>
  </si>
  <si>
    <t>Simití</t>
  </si>
  <si>
    <t>Santa rosa del sur</t>
  </si>
  <si>
    <t>Yondó (casabe)</t>
  </si>
  <si>
    <t>San pablo</t>
  </si>
  <si>
    <t>San José de ure</t>
  </si>
  <si>
    <t>Tierralta</t>
  </si>
  <si>
    <t>Montelíbano</t>
  </si>
  <si>
    <t>Puerto libertador</t>
  </si>
  <si>
    <t>Valencia</t>
  </si>
  <si>
    <t>Planadas</t>
  </si>
  <si>
    <t>Chaparral</t>
  </si>
  <si>
    <t>Rioblanco</t>
  </si>
  <si>
    <t>Ataco</t>
  </si>
  <si>
    <t>Apartadó</t>
  </si>
  <si>
    <t>Necoclí</t>
  </si>
  <si>
    <t>Chigorodó</t>
  </si>
  <si>
    <t>Turbo</t>
  </si>
  <si>
    <t>Carepa</t>
  </si>
  <si>
    <t>Dabeiba</t>
  </si>
  <si>
    <t>San pedro de Urabá</t>
  </si>
  <si>
    <t>Mutatá</t>
  </si>
  <si>
    <t>Fortul, Arauquita, Saravena, Tame</t>
  </si>
  <si>
    <t>Segovia, Remedios, Caucasia, Zaragoza, Amalfi, Cáceres, Nechí, Valdivia, Briceño, El bagre, Tarazá, Anorí, Ituango</t>
  </si>
  <si>
    <t>El Carmen, Sardinata, Hacarí, Teorama, Tibú, Convención, San Calixto, El tarra</t>
  </si>
  <si>
    <t>Medio Atrato (betú), El litoral del san juan, Nóvita, Condoto, Medio san juan (andagoya), Istmina, Sipí, Unguía, Murindó, Riosucio, Vigía del fuerte, Carmen del Darién, Bojayá, Acandí</t>
  </si>
  <si>
    <t>Solano, Algeciras, San Vicente del Caguán, Milán, Puerto rico, Montañita, Cartagena del Chairá, Valparaíso, El Doncello, San José del fragua, El paujil, Curillo, Solita, Albania, Belén de los Andaquíes, Florencia, Morelia</t>
  </si>
  <si>
    <t>Miraflores, La macarena, Uribe, El retorno, Puerto concordia, Calamar, Mapiripán, Puerto rico, Mesetas, Puerto lleras, San José del Guaviare, Vistahermosa</t>
  </si>
  <si>
    <t>Palmito, El guamo, Morroa, Maria la baja, Toluviejo, San Onofre, Los palmitos, San juan Nepomuceno, Zambrano, El Carmen de bolívar, Ovejas, San jacinto, Chalán, Córdoba, Coloso</t>
  </si>
  <si>
    <t>López, Guapi, Buenaventura, Timbiquí</t>
  </si>
  <si>
    <t>Mosquera, Maguí (payán), Roberto payán (san José), Francisco Pizarro (salahonda), La tola, Olaya herrera (bocas de satinga), Barbacoas, Santa bárbara (iscuandé), El charco, Tumaco, Ricaurte</t>
  </si>
  <si>
    <t>Puerto guzmán, Orito, San miguel (la dorada), Valle del Guamuez (la hormiga), Puerto Caicedo, Puerto Leguizamo, Puerto asís, Villagarzón, Mocoa</t>
  </si>
  <si>
    <t>Ciénaga, Fonseca, Valledupar, Pueblo bello, Santa marta, Manaure balcón del cesar, San juan del cesar, Dibulla, La paz, Aracataca, La jagua de Ibirico, Agustín Codazzi, Fundación, Becerril, San diego</t>
  </si>
  <si>
    <t>Arenal, Cantagallo, Morales, Simití, Santa rosa del sur, Yondó (casabe), San pablo</t>
  </si>
  <si>
    <t>San José de ure, Tierralta, Montelíbano, Puerto libertador, Valencia</t>
  </si>
  <si>
    <t>Planadas, Chaparral, Rioblanco, Ataco</t>
  </si>
  <si>
    <t>Apartadó, Necoclí, Chigorodó, Turbo, Carepa, Dabeiba, San pedro de Urabá, Mutatá</t>
  </si>
  <si>
    <t>Caldono, Piendamó, Pradera, Jambaló, Cajibío, Florida, Miranda, Santander de Quilichao, Patía  (el bordo), Balboa, Buenos aires, Corinto, Cumbitara, Toribío, Morales, El tambo, Argelia, Leiva, Caloto, Los andes (sotomayor), Mercaderes, El rosario, Policarpa, Suárez</t>
  </si>
  <si>
    <t>Subregión   -   PDET   -   Nacional</t>
  </si>
  <si>
    <t>Cauca</t>
  </si>
  <si>
    <t>Nariño</t>
  </si>
  <si>
    <t>Valle</t>
  </si>
  <si>
    <t>Antioquia</t>
  </si>
  <si>
    <t>Norte de Santander</t>
  </si>
  <si>
    <t>Caquetá</t>
  </si>
  <si>
    <t>Huila</t>
  </si>
  <si>
    <t>Guaviare</t>
  </si>
  <si>
    <t>Meta</t>
  </si>
  <si>
    <t>Bolívar</t>
  </si>
  <si>
    <t>Sucre</t>
  </si>
  <si>
    <t>Cesar</t>
  </si>
  <si>
    <t>La guajira</t>
  </si>
  <si>
    <t>Magdalena</t>
  </si>
  <si>
    <t>Tolima</t>
  </si>
  <si>
    <t>Departamentos:</t>
  </si>
  <si>
    <t>Municipios:</t>
  </si>
  <si>
    <t>Fuente: DANE (2013), Índicador de importancia económica municipal</t>
  </si>
  <si>
    <t>Porcentaje de población víctima en el territorio</t>
  </si>
  <si>
    <t>RELACIÓN TAMAÑO - EXTENSIÓN DE LAS UPAS</t>
  </si>
  <si>
    <t>Porcentaje de UPAS de menos de 5 Ha. y porcentaje del área que ocupan estas UPAS de menos de 5 Ha.</t>
  </si>
  <si>
    <t>UPAs Uso predominantemente pecuario</t>
  </si>
  <si>
    <t>UPAs Uso predominantemente agrícola</t>
  </si>
  <si>
    <t>UPAs Bosques naturales</t>
  </si>
  <si>
    <t>Fuente: DANE, CNA (2014)</t>
  </si>
  <si>
    <t>USOS DEL SUELO</t>
  </si>
  <si>
    <t>UPAs según uso predominante</t>
  </si>
  <si>
    <t>Fuente: PNN e IDEAM (2014)</t>
  </si>
  <si>
    <t>Tasa de deforestación (x1000 Ha.)</t>
  </si>
  <si>
    <t>Tasa de deforestación (x1000 Ha. de bosque)</t>
  </si>
  <si>
    <t>CONECTIVIDAD VIAL</t>
  </si>
  <si>
    <t>Estado de la red vial terciaria</t>
  </si>
  <si>
    <t>Total red vial terciaria (Km)</t>
  </si>
  <si>
    <t xml:space="preserve"> Long red vial terciaria en mal estado (km)</t>
  </si>
  <si>
    <t xml:space="preserve">Fuente: DNP-DIES, 2017
</t>
  </si>
  <si>
    <t>* Nota: incluye kilómetro en regular y mal estado. Estos datos se obtienen con base en el estado general de la red terciaria departamental, es decir, son valores que se estiman a partir de aplicar el porcentaje departamental al área municipal. Actualmente los municipios están adelantando un inventario para precisar esta información</t>
  </si>
  <si>
    <t>CULTIVOS DE USO ILÍCITOS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</si>
</sst>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\ _€_-;\-* #,##0.00\ _€_-;_-* &quot;-&quot;??\ _€_-;_-@_-"/>
    <numFmt numFmtId="164" formatCode="_-&quot;$&quot;\ * #,##0_-;\-&quot;$&quot;\ * #,##0_-;_-&quot;$&quot;\ * &quot;-&quot;_-;_-@_-"/>
    <numFmt numFmtId="165" formatCode="_-* #,##0_-;\-* #,##0_-;_-* &quot;-&quot;_-;_-@_-"/>
    <numFmt numFmtId="166" formatCode="_-* #,##0.00_-;\-* #,##0.00_-;_-* &quot;-&quot;??_-;_-@_-"/>
    <numFmt numFmtId="167" formatCode="0.0"/>
    <numFmt numFmtId="168" formatCode="_-* #,##0.0\ _€_-;\-* #,##0.0\ _€_-;_-* &quot;-&quot;??\ _€_-;_-@_-"/>
    <numFmt numFmtId="169" formatCode="_-* #,##0\ _€_-;\-* #,##0\ _€_-;_-* &quot;-&quot;??\ _€_-;_-@_-"/>
    <numFmt numFmtId="170" formatCode="0.000"/>
    <numFmt numFmtId="171" formatCode="0.0%"/>
    <numFmt numFmtId="172" formatCode="_-* #,##0.0_-;\-* #,##0.0_-;_-* &quot;-&quot;_-;_-@_-"/>
    <numFmt numFmtId="173" formatCode="_-* #,##0.00_-;\-* #,##0.00_-;_-* &quot;-&quot;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9"/>
      <name val="Cambria"/>
      <family val="1"/>
    </font>
    <font>
      <b/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0"/>
      <name val="Century Gothic"/>
      <family val="2"/>
    </font>
    <font>
      <b/>
      <sz val="18"/>
      <color theme="1"/>
      <name val="Century Gothic"/>
      <family val="2"/>
    </font>
    <font>
      <b/>
      <sz val="22"/>
      <color theme="1"/>
      <name val="Century Gothic"/>
      <family val="2"/>
    </font>
    <font>
      <sz val="14"/>
      <color theme="1"/>
      <name val="Century Gothic"/>
      <family val="2"/>
    </font>
    <font>
      <sz val="14"/>
      <color theme="1"/>
      <name val="Calibri"/>
      <family val="2"/>
      <scheme val="minor"/>
    </font>
    <font>
      <b/>
      <sz val="24"/>
      <color theme="1"/>
      <name val="Century Gothic"/>
      <family val="2"/>
    </font>
    <font>
      <sz val="11"/>
      <color theme="1"/>
      <name val="Century Gothic"/>
      <family val="2"/>
    </font>
    <font>
      <sz val="10"/>
      <color theme="1"/>
      <name val="Century Gothic"/>
      <family val="2"/>
    </font>
    <font>
      <i/>
      <sz val="12"/>
      <name val="Century Gothic"/>
      <family val="2"/>
    </font>
    <font>
      <b/>
      <sz val="14"/>
      <color theme="1"/>
      <name val="Century Gothic"/>
      <family val="2"/>
    </font>
    <font>
      <sz val="12"/>
      <color theme="1"/>
      <name val="Century Gothic"/>
      <family val="2"/>
    </font>
    <font>
      <sz val="12"/>
      <color theme="1"/>
      <name val="Calibri"/>
      <family val="2"/>
      <scheme val="minor"/>
    </font>
    <font>
      <i/>
      <sz val="12"/>
      <color theme="1"/>
      <name val="Century Gothic"/>
      <family val="2"/>
    </font>
    <font>
      <sz val="11.5"/>
      <name val="Century Gothic"/>
      <family val="2"/>
    </font>
    <font>
      <sz val="11.5"/>
      <color rgb="FFFF0000"/>
      <name val="Century Gothic"/>
      <family val="2"/>
    </font>
    <font>
      <sz val="12"/>
      <name val="Century Gothic"/>
      <family val="2"/>
    </font>
    <font>
      <b/>
      <sz val="14"/>
      <name val="Century Gothic"/>
      <family val="2"/>
    </font>
    <font>
      <sz val="12"/>
      <color rgb="FFFF0000"/>
      <name val="Century Gothic"/>
      <family val="2"/>
    </font>
    <font>
      <sz val="8"/>
      <color theme="1"/>
      <name val="Century Gothic"/>
      <family val="2"/>
    </font>
    <font>
      <sz val="9"/>
      <color theme="1"/>
      <name val="Century Gothic"/>
      <family val="2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color rgb="FF000000"/>
      <name val="Century Gothic"/>
      <family val="2"/>
    </font>
    <font>
      <sz val="11"/>
      <name val="Century Gothic"/>
      <family val="2"/>
    </font>
    <font>
      <sz val="11"/>
      <name val="Calibri"/>
      <family val="2"/>
      <scheme val="minor"/>
    </font>
    <font>
      <sz val="10"/>
      <name val="Century Gothic"/>
      <family val="2"/>
    </font>
    <font>
      <sz val="12"/>
      <name val="Calibri"/>
      <family val="2"/>
      <scheme val="minor"/>
    </font>
    <font>
      <sz val="14"/>
      <name val="Century Gothic"/>
      <family val="2"/>
    </font>
    <font>
      <sz val="14"/>
      <color rgb="FFFF0000"/>
      <name val="Century Gothic"/>
      <family val="2"/>
    </font>
    <font>
      <b/>
      <sz val="11"/>
      <name val="Century Gothic"/>
      <family val="2"/>
    </font>
    <font>
      <b/>
      <sz val="10"/>
      <color rgb="FF000000"/>
      <name val="Arial"/>
      <family val="2"/>
    </font>
    <font>
      <sz val="14"/>
      <color theme="0"/>
      <name val="Century Gothic"/>
      <family val="2"/>
    </font>
    <font>
      <b/>
      <sz val="22"/>
      <color theme="0"/>
      <name val="Century Gothic"/>
      <family val="2"/>
    </font>
    <font>
      <b/>
      <sz val="11"/>
      <color theme="0"/>
      <name val="Century Gothic"/>
      <family val="2"/>
    </font>
    <font>
      <b/>
      <sz val="24"/>
      <color theme="0"/>
      <name val="Century Gothic"/>
      <family val="2"/>
    </font>
    <font>
      <b/>
      <sz val="12"/>
      <color theme="0"/>
      <name val="Century Gothic"/>
      <family val="2"/>
    </font>
    <font>
      <b/>
      <sz val="36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BAE4B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DEBF7"/>
        <bgColor rgb="FFDDEBF7"/>
      </patternFill>
    </fill>
    <fill>
      <patternFill patternType="solid">
        <fgColor rgb="FFDCE6F1"/>
        <bgColor rgb="FFDCE6F1"/>
      </patternFill>
    </fill>
  </fills>
  <borders count="30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 style="thin">
        <color rgb="FF9BC2E6"/>
      </top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rgb="FF95B3D7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90">
    <xf numFmtId="0" fontId="0" fillId="0" borderId="0" xfId="0"/>
    <xf numFmtId="0" fontId="2" fillId="0" borderId="0" xfId="0" applyFont="1" applyFill="1" applyBorder="1" applyAlignment="1">
      <alignment horizontal="center" vertical="center" wrapText="1"/>
    </xf>
    <xf numFmtId="1" fontId="0" fillId="0" borderId="0" xfId="0" applyNumberFormat="1" applyFill="1" applyBorder="1"/>
    <xf numFmtId="49" fontId="0" fillId="0" borderId="0" xfId="0" applyNumberFormat="1" applyFill="1" applyBorder="1"/>
    <xf numFmtId="0" fontId="0" fillId="0" borderId="0" xfId="0" applyNumberFormat="1" applyFill="1" applyBorder="1"/>
    <xf numFmtId="0" fontId="0" fillId="0" borderId="0" xfId="0" applyFill="1" applyBorder="1"/>
    <xf numFmtId="0" fontId="0" fillId="0" borderId="0" xfId="0" applyBorder="1"/>
    <xf numFmtId="0" fontId="2" fillId="0" borderId="0" xfId="0" applyFont="1" applyBorder="1" applyAlignment="1">
      <alignment horizontal="center" vertical="center" wrapText="1"/>
    </xf>
    <xf numFmtId="167" fontId="0" fillId="0" borderId="0" xfId="2" applyNumberFormat="1" applyFont="1" applyBorder="1"/>
    <xf numFmtId="167" fontId="0" fillId="0" borderId="0" xfId="0" applyNumberFormat="1" applyBorder="1"/>
    <xf numFmtId="2" fontId="0" fillId="0" borderId="0" xfId="0" applyNumberFormat="1" applyBorder="1"/>
    <xf numFmtId="0" fontId="0" fillId="0" borderId="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Fill="1" applyBorder="1" applyAlignment="1">
      <alignment vertical="center"/>
    </xf>
    <xf numFmtId="168" fontId="0" fillId="0" borderId="0" xfId="1" applyNumberFormat="1" applyFon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2" fillId="2" borderId="1" xfId="0" applyNumberFormat="1" applyFont="1" applyFill="1" applyBorder="1"/>
    <xf numFmtId="168" fontId="0" fillId="0" borderId="0" xfId="0" applyNumberFormat="1"/>
    <xf numFmtId="169" fontId="0" fillId="0" borderId="0" xfId="0" applyNumberFormat="1"/>
    <xf numFmtId="170" fontId="0" fillId="0" borderId="0" xfId="0" applyNumberFormat="1"/>
    <xf numFmtId="167" fontId="0" fillId="0" borderId="0" xfId="0" applyNumberFormat="1"/>
    <xf numFmtId="0" fontId="0" fillId="0" borderId="0" xfId="0" applyBorder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" fontId="0" fillId="0" borderId="0" xfId="0" applyNumberFormat="1" applyFill="1" applyBorder="1" applyAlignment="1">
      <alignment vertical="center"/>
    </xf>
    <xf numFmtId="49" fontId="0" fillId="0" borderId="0" xfId="0" applyNumberFormat="1" applyFill="1" applyBorder="1" applyAlignment="1">
      <alignment vertical="center"/>
    </xf>
    <xf numFmtId="0" fontId="0" fillId="0" borderId="0" xfId="0" applyAlignment="1">
      <alignment vertical="center"/>
    </xf>
    <xf numFmtId="168" fontId="0" fillId="0" borderId="0" xfId="1" applyNumberFormat="1" applyFont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9" fontId="0" fillId="0" borderId="0" xfId="1" applyNumberFormat="1" applyFont="1"/>
    <xf numFmtId="169" fontId="0" fillId="0" borderId="0" xfId="1" applyNumberFormat="1" applyFont="1" applyBorder="1"/>
    <xf numFmtId="43" fontId="0" fillId="0" borderId="0" xfId="1" applyNumberFormat="1" applyFont="1" applyBorder="1"/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 applyAlignment="1">
      <alignment horizontal="center" vertical="center" wrapText="1"/>
    </xf>
    <xf numFmtId="165" fontId="0" fillId="0" borderId="0" xfId="3" applyFont="1"/>
    <xf numFmtId="165" fontId="2" fillId="2" borderId="1" xfId="3" applyFont="1" applyFill="1" applyBorder="1"/>
    <xf numFmtId="0" fontId="2" fillId="2" borderId="0" xfId="0" applyFont="1" applyFill="1" applyBorder="1" applyAlignment="1">
      <alignment horizontal="center" vertical="center" wrapText="1"/>
    </xf>
    <xf numFmtId="171" fontId="0" fillId="0" borderId="0" xfId="2" applyNumberFormat="1" applyFont="1"/>
    <xf numFmtId="171" fontId="0" fillId="0" borderId="0" xfId="2" applyNumberFormat="1" applyFont="1" applyAlignment="1">
      <alignment horizontal="center"/>
    </xf>
    <xf numFmtId="173" fontId="0" fillId="0" borderId="0" xfId="0" applyNumberFormat="1"/>
    <xf numFmtId="0" fontId="5" fillId="7" borderId="9" xfId="1" applyNumberFormat="1" applyFont="1" applyFill="1" applyBorder="1" applyAlignment="1">
      <alignment horizontal="center" vertical="center" wrapText="1"/>
    </xf>
    <xf numFmtId="43" fontId="5" fillId="7" borderId="9" xfId="1" applyFont="1" applyFill="1" applyBorder="1" applyAlignment="1">
      <alignment horizontal="center" vertical="center" wrapText="1"/>
    </xf>
    <xf numFmtId="0" fontId="0" fillId="8" borderId="0" xfId="1" applyNumberFormat="1" applyFont="1" applyFill="1"/>
    <xf numFmtId="0" fontId="0" fillId="8" borderId="0" xfId="0" applyFill="1"/>
    <xf numFmtId="169" fontId="0" fillId="8" borderId="0" xfId="1" applyNumberFormat="1" applyFont="1" applyFill="1"/>
    <xf numFmtId="171" fontId="0" fillId="0" borderId="0" xfId="2" applyNumberFormat="1" applyFont="1" applyAlignment="1">
      <alignment horizontal="center" wrapText="1"/>
    </xf>
    <xf numFmtId="167" fontId="0" fillId="0" borderId="0" xfId="0" applyNumberFormat="1" applyAlignment="1">
      <alignment horizontal="center"/>
    </xf>
    <xf numFmtId="2" fontId="0" fillId="0" borderId="0" xfId="0" applyNumberFormat="1"/>
    <xf numFmtId="0" fontId="0" fillId="10" borderId="0" xfId="0" applyFill="1"/>
    <xf numFmtId="10" fontId="0" fillId="0" borderId="0" xfId="2" applyNumberFormat="1" applyFont="1"/>
    <xf numFmtId="0" fontId="0" fillId="0" borderId="0" xfId="0" applyAlignment="1">
      <alignment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1" borderId="0" xfId="0" applyFont="1" applyFill="1" applyBorder="1" applyAlignment="1">
      <alignment horizontal="center" vertical="center" wrapText="1"/>
    </xf>
    <xf numFmtId="9" fontId="0" fillId="0" borderId="0" xfId="2" applyFont="1"/>
    <xf numFmtId="0" fontId="2" fillId="2" borderId="2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4" fillId="0" borderId="0" xfId="0" applyFont="1"/>
    <xf numFmtId="171" fontId="4" fillId="0" borderId="0" xfId="2" applyNumberFormat="1" applyFont="1"/>
    <xf numFmtId="169" fontId="2" fillId="2" borderId="1" xfId="0" applyNumberFormat="1" applyFont="1" applyFill="1" applyBorder="1"/>
    <xf numFmtId="169" fontId="0" fillId="9" borderId="0" xfId="1" applyNumberFormat="1" applyFont="1" applyFill="1"/>
    <xf numFmtId="169" fontId="6" fillId="13" borderId="24" xfId="0" applyNumberFormat="1" applyFont="1" applyFill="1" applyBorder="1"/>
    <xf numFmtId="0" fontId="7" fillId="3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9" fillId="4" borderId="0" xfId="0" applyFont="1" applyFill="1" applyAlignment="1">
      <alignment vertical="center"/>
    </xf>
    <xf numFmtId="0" fontId="13" fillId="3" borderId="0" xfId="0" applyFont="1" applyFill="1" applyAlignment="1">
      <alignment vertical="center"/>
    </xf>
    <xf numFmtId="0" fontId="14" fillId="3" borderId="0" xfId="0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16" fillId="3" borderId="0" xfId="0" applyFont="1" applyFill="1" applyAlignment="1">
      <alignment vertical="center"/>
    </xf>
    <xf numFmtId="0" fontId="17" fillId="3" borderId="0" xfId="0" applyFont="1" applyFill="1" applyAlignment="1">
      <alignment vertical="center"/>
    </xf>
    <xf numFmtId="0" fontId="19" fillId="3" borderId="0" xfId="0" applyFont="1" applyFill="1" applyBorder="1" applyAlignment="1">
      <alignment vertical="center"/>
    </xf>
    <xf numFmtId="0" fontId="20" fillId="3" borderId="0" xfId="0" applyFont="1" applyFill="1" applyBorder="1" applyAlignment="1">
      <alignment vertical="center"/>
    </xf>
    <xf numFmtId="0" fontId="21" fillId="3" borderId="0" xfId="0" applyFont="1" applyFill="1" applyBorder="1" applyAlignment="1">
      <alignment vertical="center"/>
    </xf>
    <xf numFmtId="0" fontId="21" fillId="3" borderId="0" xfId="0" applyFont="1" applyFill="1" applyAlignment="1">
      <alignment vertical="center"/>
    </xf>
    <xf numFmtId="0" fontId="19" fillId="3" borderId="19" xfId="0" applyFont="1" applyFill="1" applyBorder="1" applyAlignment="1">
      <alignment vertical="center"/>
    </xf>
    <xf numFmtId="0" fontId="20" fillId="3" borderId="19" xfId="0" applyFont="1" applyFill="1" applyBorder="1" applyAlignment="1">
      <alignment vertical="center"/>
    </xf>
    <xf numFmtId="0" fontId="20" fillId="3" borderId="0" xfId="0" applyFont="1" applyFill="1" applyAlignment="1">
      <alignment vertical="center"/>
    </xf>
    <xf numFmtId="171" fontId="20" fillId="3" borderId="0" xfId="2" applyNumberFormat="1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/>
    </xf>
    <xf numFmtId="171" fontId="19" fillId="3" borderId="0" xfId="2" applyNumberFormat="1" applyFont="1" applyFill="1" applyBorder="1" applyAlignment="1">
      <alignment horizontal="center" vertical="center"/>
    </xf>
    <xf numFmtId="172" fontId="25" fillId="3" borderId="0" xfId="3" applyNumberFormat="1" applyFont="1" applyFill="1" applyBorder="1" applyAlignment="1">
      <alignment vertical="center"/>
    </xf>
    <xf numFmtId="172" fontId="25" fillId="3" borderId="0" xfId="3" applyNumberFormat="1" applyFont="1" applyFill="1" applyBorder="1" applyAlignment="1">
      <alignment vertical="center" wrapText="1"/>
    </xf>
    <xf numFmtId="0" fontId="7" fillId="4" borderId="0" xfId="0" applyFont="1" applyFill="1" applyAlignment="1">
      <alignment vertical="center"/>
    </xf>
    <xf numFmtId="172" fontId="27" fillId="3" borderId="0" xfId="3" applyNumberFormat="1" applyFont="1" applyFill="1" applyBorder="1" applyAlignment="1">
      <alignment vertical="center"/>
    </xf>
    <xf numFmtId="172" fontId="20" fillId="3" borderId="0" xfId="3" applyNumberFormat="1" applyFont="1" applyFill="1" applyBorder="1" applyAlignment="1">
      <alignment vertical="center" wrapText="1"/>
    </xf>
    <xf numFmtId="167" fontId="26" fillId="3" borderId="0" xfId="3" applyNumberFormat="1" applyFont="1" applyFill="1" applyBorder="1" applyAlignment="1">
      <alignment horizontal="left" vertical="center"/>
    </xf>
    <xf numFmtId="0" fontId="29" fillId="3" borderId="0" xfId="0" applyFont="1" applyFill="1" applyAlignment="1">
      <alignment horizontal="right" vertical="center"/>
    </xf>
    <xf numFmtId="0" fontId="30" fillId="3" borderId="0" xfId="0" applyFont="1" applyFill="1" applyAlignment="1">
      <alignment vertical="center"/>
    </xf>
    <xf numFmtId="9" fontId="8" fillId="4" borderId="0" xfId="2" applyFont="1" applyFill="1" applyAlignment="1">
      <alignment vertical="center"/>
    </xf>
    <xf numFmtId="9" fontId="9" fillId="4" borderId="0" xfId="2" applyFont="1" applyFill="1" applyAlignment="1">
      <alignment vertical="center"/>
    </xf>
    <xf numFmtId="0" fontId="31" fillId="4" borderId="0" xfId="0" applyFont="1" applyFill="1" applyAlignment="1">
      <alignment vertical="center"/>
    </xf>
    <xf numFmtId="169" fontId="8" fillId="4" borderId="0" xfId="1" applyNumberFormat="1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16" fillId="3" borderId="0" xfId="0" applyFont="1" applyFill="1" applyAlignment="1">
      <alignment horizontal="center" vertical="center"/>
    </xf>
    <xf numFmtId="0" fontId="20" fillId="3" borderId="3" xfId="0" applyFont="1" applyFill="1" applyBorder="1" applyAlignment="1">
      <alignment vertical="center"/>
    </xf>
    <xf numFmtId="0" fontId="16" fillId="3" borderId="0" xfId="0" applyFont="1" applyFill="1" applyBorder="1" applyAlignment="1">
      <alignment vertical="center"/>
    </xf>
    <xf numFmtId="0" fontId="34" fillId="3" borderId="0" xfId="0" applyFont="1" applyFill="1" applyAlignment="1">
      <alignment vertical="center"/>
    </xf>
    <xf numFmtId="0" fontId="25" fillId="3" borderId="0" xfId="0" applyFont="1" applyFill="1" applyAlignment="1">
      <alignment horizontal="right" vertical="center"/>
    </xf>
    <xf numFmtId="0" fontId="25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167" fontId="20" fillId="3" borderId="0" xfId="0" applyNumberFormat="1" applyFont="1" applyFill="1" applyAlignment="1">
      <alignment horizontal="center" vertical="center"/>
    </xf>
    <xf numFmtId="1" fontId="20" fillId="3" borderId="0" xfId="0" applyNumberFormat="1" applyFont="1" applyFill="1" applyAlignment="1">
      <alignment vertical="center"/>
    </xf>
    <xf numFmtId="0" fontId="31" fillId="3" borderId="0" xfId="0" applyFont="1" applyFill="1" applyAlignment="1">
      <alignment horizontal="right" vertical="center"/>
    </xf>
    <xf numFmtId="0" fontId="35" fillId="3" borderId="0" xfId="0" applyFont="1" applyFill="1" applyAlignment="1">
      <alignment horizontal="right" vertical="center"/>
    </xf>
    <xf numFmtId="0" fontId="8" fillId="4" borderId="0" xfId="0" applyFont="1" applyFill="1" applyAlignment="1">
      <alignment horizontal="center" vertical="center" wrapText="1"/>
    </xf>
    <xf numFmtId="171" fontId="8" fillId="4" borderId="0" xfId="2" applyNumberFormat="1" applyFont="1" applyFill="1" applyAlignment="1">
      <alignment vertical="center"/>
    </xf>
    <xf numFmtId="0" fontId="13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0" fontId="19" fillId="3" borderId="0" xfId="0" applyFont="1" applyFill="1" applyAlignment="1">
      <alignment vertical="center"/>
    </xf>
    <xf numFmtId="0" fontId="8" fillId="3" borderId="0" xfId="0" applyFont="1" applyFill="1" applyAlignment="1">
      <alignment vertical="center"/>
    </xf>
    <xf numFmtId="0" fontId="31" fillId="3" borderId="3" xfId="0" applyFont="1" applyFill="1" applyBorder="1" applyAlignment="1">
      <alignment vertical="center"/>
    </xf>
    <xf numFmtId="0" fontId="7" fillId="3" borderId="3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34" fillId="3" borderId="0" xfId="0" applyFont="1" applyFill="1" applyBorder="1" applyAlignment="1">
      <alignment vertical="center"/>
    </xf>
    <xf numFmtId="0" fontId="25" fillId="3" borderId="3" xfId="0" applyFont="1" applyFill="1" applyBorder="1" applyAlignment="1">
      <alignment vertical="center"/>
    </xf>
    <xf numFmtId="0" fontId="34" fillId="3" borderId="3" xfId="0" applyFont="1" applyFill="1" applyBorder="1" applyAlignment="1">
      <alignment vertical="center"/>
    </xf>
    <xf numFmtId="0" fontId="17" fillId="3" borderId="0" xfId="0" applyFont="1" applyFill="1" applyAlignment="1">
      <alignment horizontal="center" vertical="center"/>
    </xf>
    <xf numFmtId="171" fontId="8" fillId="4" borderId="0" xfId="0" applyNumberFormat="1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0" fontId="13" fillId="3" borderId="0" xfId="0" applyFont="1" applyFill="1" applyBorder="1" applyAlignment="1">
      <alignment horizontal="left" vertical="center"/>
    </xf>
    <xf numFmtId="0" fontId="13" fillId="3" borderId="3" xfId="0" applyFont="1" applyFill="1" applyBorder="1" applyAlignment="1">
      <alignment horizontal="left" vertical="center"/>
    </xf>
    <xf numFmtId="0" fontId="16" fillId="3" borderId="3" xfId="0" applyFont="1" applyFill="1" applyBorder="1" applyAlignment="1">
      <alignment vertical="center"/>
    </xf>
    <xf numFmtId="0" fontId="25" fillId="3" borderId="22" xfId="0" applyFont="1" applyFill="1" applyBorder="1" applyAlignment="1">
      <alignment vertical="center"/>
    </xf>
    <xf numFmtId="0" fontId="20" fillId="3" borderId="4" xfId="0" applyFont="1" applyFill="1" applyBorder="1" applyAlignment="1">
      <alignment vertical="center"/>
    </xf>
    <xf numFmtId="0" fontId="19" fillId="3" borderId="0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 wrapText="1"/>
    </xf>
    <xf numFmtId="0" fontId="17" fillId="3" borderId="0" xfId="0" applyFont="1" applyFill="1" applyAlignment="1">
      <alignment horizontal="right" vertical="center" wrapText="1"/>
    </xf>
    <xf numFmtId="0" fontId="16" fillId="3" borderId="0" xfId="0" applyFont="1" applyFill="1" applyAlignment="1">
      <alignment horizontal="right" vertical="center"/>
    </xf>
    <xf numFmtId="0" fontId="17" fillId="3" borderId="0" xfId="0" applyFont="1" applyFill="1" applyAlignment="1">
      <alignment horizontal="left" vertical="center"/>
    </xf>
    <xf numFmtId="0" fontId="30" fillId="3" borderId="0" xfId="0" applyFont="1" applyFill="1" applyAlignment="1">
      <alignment horizontal="left" vertical="center"/>
    </xf>
    <xf numFmtId="0" fontId="17" fillId="3" borderId="0" xfId="0" applyFont="1" applyFill="1" applyBorder="1" applyAlignment="1">
      <alignment horizontal="left" vertical="center" wrapText="1"/>
    </xf>
    <xf numFmtId="0" fontId="17" fillId="3" borderId="0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34" fillId="4" borderId="0" xfId="0" applyFont="1" applyFill="1" applyAlignment="1">
      <alignment vertical="center"/>
    </xf>
    <xf numFmtId="1" fontId="8" fillId="4" borderId="0" xfId="0" applyNumberFormat="1" applyFont="1" applyFill="1" applyAlignment="1">
      <alignment vertical="center"/>
    </xf>
    <xf numFmtId="1" fontId="34" fillId="4" borderId="0" xfId="0" applyNumberFormat="1" applyFont="1" applyFill="1" applyAlignment="1">
      <alignment vertical="center"/>
    </xf>
    <xf numFmtId="9" fontId="8" fillId="4" borderId="0" xfId="2" applyNumberFormat="1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0" fontId="7" fillId="3" borderId="0" xfId="0" applyFont="1" applyFill="1" applyAlignment="1">
      <alignment horizontal="center" vertical="center"/>
    </xf>
    <xf numFmtId="0" fontId="38" fillId="3" borderId="0" xfId="0" applyFont="1" applyFill="1" applyBorder="1" applyAlignment="1">
      <alignment horizontal="left" vertical="center"/>
    </xf>
    <xf numFmtId="0" fontId="33" fillId="3" borderId="3" xfId="0" applyFont="1" applyFill="1" applyBorder="1" applyAlignment="1">
      <alignment horizontal="center" vertical="center"/>
    </xf>
    <xf numFmtId="0" fontId="40" fillId="14" borderId="28" xfId="0" applyFont="1" applyFill="1" applyBorder="1"/>
    <xf numFmtId="167" fontId="26" fillId="3" borderId="0" xfId="3" applyNumberFormat="1" applyFont="1" applyFill="1" applyBorder="1" applyAlignment="1">
      <alignment horizontal="left" vertical="center"/>
    </xf>
    <xf numFmtId="0" fontId="17" fillId="3" borderId="0" xfId="0" applyFont="1" applyFill="1" applyBorder="1" applyAlignment="1">
      <alignment horizontal="right" vertical="center"/>
    </xf>
    <xf numFmtId="0" fontId="17" fillId="3" borderId="0" xfId="0" applyFont="1" applyFill="1" applyBorder="1" applyAlignment="1">
      <alignment horizontal="left" vertical="center" wrapText="1"/>
    </xf>
    <xf numFmtId="0" fontId="19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0" fillId="4" borderId="0" xfId="0" applyFont="1" applyFill="1" applyAlignment="1">
      <alignment vertical="center"/>
    </xf>
    <xf numFmtId="0" fontId="2" fillId="0" borderId="0" xfId="0" applyFont="1" applyAlignment="1">
      <alignment horizontal="left"/>
    </xf>
    <xf numFmtId="0" fontId="9" fillId="3" borderId="0" xfId="0" applyFont="1" applyFill="1" applyAlignment="1">
      <alignment vertical="center"/>
    </xf>
    <xf numFmtId="164" fontId="43" fillId="3" borderId="0" xfId="5" applyFont="1" applyFill="1" applyAlignment="1">
      <alignment horizontal="left" vertical="center"/>
    </xf>
    <xf numFmtId="164" fontId="44" fillId="3" borderId="0" xfId="5" applyFont="1" applyFill="1" applyAlignment="1">
      <alignment vertical="center"/>
    </xf>
    <xf numFmtId="164" fontId="45" fillId="3" borderId="0" xfId="5" applyFont="1" applyFill="1" applyAlignment="1">
      <alignment horizontal="left" vertical="center"/>
    </xf>
    <xf numFmtId="164" fontId="46" fillId="3" borderId="0" xfId="5" applyFont="1" applyFill="1" applyAlignment="1">
      <alignment vertical="center"/>
    </xf>
    <xf numFmtId="0" fontId="17" fillId="3" borderId="0" xfId="0" applyFont="1" applyFill="1" applyBorder="1" applyAlignment="1">
      <alignment vertical="center"/>
    </xf>
    <xf numFmtId="0" fontId="17" fillId="3" borderId="0" xfId="0" applyFont="1" applyFill="1" applyAlignment="1">
      <alignment horizontal="right" vertical="center"/>
    </xf>
    <xf numFmtId="164" fontId="42" fillId="3" borderId="0" xfId="5" applyFont="1" applyFill="1" applyAlignment="1">
      <alignment horizontal="center" vertical="center"/>
    </xf>
    <xf numFmtId="0" fontId="16" fillId="12" borderId="25" xfId="0" applyFont="1" applyFill="1" applyBorder="1" applyAlignment="1">
      <alignment horizontal="center" vertical="center" wrapText="1"/>
    </xf>
    <xf numFmtId="0" fontId="16" fillId="12" borderId="27" xfId="0" applyFont="1" applyFill="1" applyBorder="1" applyAlignment="1">
      <alignment horizontal="center" vertical="center" wrapText="1"/>
    </xf>
    <xf numFmtId="0" fontId="16" fillId="12" borderId="26" xfId="0" applyFont="1" applyFill="1" applyBorder="1" applyAlignment="1">
      <alignment horizontal="center" vertical="center" wrapText="1"/>
    </xf>
    <xf numFmtId="171" fontId="17" fillId="3" borderId="10" xfId="4" applyNumberFormat="1" applyFont="1" applyFill="1" applyBorder="1" applyAlignment="1">
      <alignment horizontal="center" vertical="center"/>
    </xf>
    <xf numFmtId="171" fontId="17" fillId="3" borderId="0" xfId="4" applyNumberFormat="1" applyFont="1" applyFill="1" applyBorder="1" applyAlignment="1">
      <alignment horizontal="center" vertical="center"/>
    </xf>
    <xf numFmtId="171" fontId="17" fillId="3" borderId="10" xfId="2" applyNumberFormat="1" applyFont="1" applyFill="1" applyBorder="1" applyAlignment="1">
      <alignment horizontal="center" vertical="center"/>
    </xf>
    <xf numFmtId="171" fontId="17" fillId="3" borderId="0" xfId="2" applyNumberFormat="1" applyFont="1" applyFill="1" applyBorder="1" applyAlignment="1">
      <alignment horizontal="center" vertical="center"/>
    </xf>
    <xf numFmtId="171" fontId="19" fillId="3" borderId="0" xfId="2" applyNumberFormat="1" applyFont="1" applyFill="1" applyBorder="1" applyAlignment="1">
      <alignment horizontal="left" vertical="center"/>
    </xf>
    <xf numFmtId="0" fontId="23" fillId="3" borderId="19" xfId="0" applyFont="1" applyFill="1" applyBorder="1" applyAlignment="1">
      <alignment horizontal="center" vertical="center"/>
    </xf>
    <xf numFmtId="171" fontId="19" fillId="3" borderId="19" xfId="2" applyNumberFormat="1" applyFont="1" applyFill="1" applyBorder="1" applyAlignment="1">
      <alignment horizontal="left" vertical="center"/>
    </xf>
    <xf numFmtId="0" fontId="28" fillId="3" borderId="0" xfId="0" applyFont="1" applyFill="1" applyAlignment="1">
      <alignment horizontal="left" vertical="center" wrapText="1"/>
    </xf>
    <xf numFmtId="9" fontId="21" fillId="3" borderId="10" xfId="2" applyFont="1" applyFill="1" applyBorder="1" applyAlignment="1">
      <alignment horizontal="center" vertical="center"/>
    </xf>
    <xf numFmtId="9" fontId="21" fillId="3" borderId="0" xfId="2" applyFont="1" applyFill="1" applyBorder="1" applyAlignment="1">
      <alignment horizontal="center" vertical="center"/>
    </xf>
    <xf numFmtId="9" fontId="21" fillId="3" borderId="3" xfId="2" applyFont="1" applyFill="1" applyBorder="1" applyAlignment="1">
      <alignment horizontal="center" vertical="center"/>
    </xf>
    <xf numFmtId="167" fontId="20" fillId="3" borderId="0" xfId="0" applyNumberFormat="1" applyFont="1" applyFill="1" applyAlignment="1">
      <alignment horizontal="center" vertical="center"/>
    </xf>
    <xf numFmtId="0" fontId="41" fillId="3" borderId="0" xfId="0" applyFont="1" applyFill="1" applyAlignment="1">
      <alignment horizontal="center" vertical="center"/>
    </xf>
    <xf numFmtId="0" fontId="13" fillId="12" borderId="20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left" vertical="top" wrapText="1"/>
    </xf>
    <xf numFmtId="0" fontId="7" fillId="4" borderId="12" xfId="0" applyFont="1" applyFill="1" applyBorder="1" applyAlignment="1">
      <alignment horizontal="left" vertical="center"/>
    </xf>
    <xf numFmtId="0" fontId="19" fillId="3" borderId="0" xfId="0" applyFont="1" applyFill="1" applyAlignment="1">
      <alignment horizontal="left" vertical="center"/>
    </xf>
    <xf numFmtId="0" fontId="18" fillId="3" borderId="23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3" borderId="19" xfId="0" applyFont="1" applyFill="1" applyBorder="1" applyAlignment="1">
      <alignment horizontal="center" vertical="center" wrapText="1"/>
    </xf>
    <xf numFmtId="0" fontId="22" fillId="3" borderId="23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165" fontId="19" fillId="3" borderId="23" xfId="3" applyFont="1" applyFill="1" applyBorder="1" applyAlignment="1">
      <alignment horizontal="center" vertical="center"/>
    </xf>
    <xf numFmtId="165" fontId="19" fillId="3" borderId="0" xfId="3" applyFont="1" applyFill="1" applyBorder="1" applyAlignment="1">
      <alignment horizontal="center" vertical="center"/>
    </xf>
    <xf numFmtId="165" fontId="19" fillId="3" borderId="19" xfId="3" applyFont="1" applyFill="1" applyBorder="1" applyAlignment="1">
      <alignment horizontal="center" vertical="center"/>
    </xf>
    <xf numFmtId="172" fontId="19" fillId="3" borderId="23" xfId="3" applyNumberFormat="1" applyFont="1" applyFill="1" applyBorder="1" applyAlignment="1">
      <alignment horizontal="center" vertical="center"/>
    </xf>
    <xf numFmtId="172" fontId="19" fillId="3" borderId="0" xfId="3" applyNumberFormat="1" applyFont="1" applyFill="1" applyBorder="1" applyAlignment="1">
      <alignment horizontal="center" vertical="center"/>
    </xf>
    <xf numFmtId="0" fontId="26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164" fontId="42" fillId="3" borderId="0" xfId="5" applyFont="1" applyFill="1" applyAlignment="1">
      <alignment horizontal="center" vertical="center"/>
    </xf>
    <xf numFmtId="0" fontId="32" fillId="0" borderId="0" xfId="0" applyFont="1" applyAlignment="1">
      <alignment horizontal="left" vertical="center" wrapText="1" readingOrder="1"/>
    </xf>
    <xf numFmtId="0" fontId="23" fillId="3" borderId="0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 wrapText="1"/>
    </xf>
    <xf numFmtId="169" fontId="17" fillId="3" borderId="0" xfId="1" applyNumberFormat="1" applyFont="1" applyFill="1" applyBorder="1" applyAlignment="1">
      <alignment vertical="center" wrapText="1"/>
    </xf>
    <xf numFmtId="169" fontId="20" fillId="3" borderId="5" xfId="1" applyNumberFormat="1" applyFont="1" applyFill="1" applyBorder="1" applyAlignment="1">
      <alignment horizontal="center" vertical="center"/>
    </xf>
    <xf numFmtId="169" fontId="20" fillId="3" borderId="6" xfId="1" applyNumberFormat="1" applyFont="1" applyFill="1" applyBorder="1" applyAlignment="1">
      <alignment horizontal="center" vertical="center"/>
    </xf>
    <xf numFmtId="169" fontId="20" fillId="3" borderId="8" xfId="1" applyNumberFormat="1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center" vertical="center"/>
    </xf>
    <xf numFmtId="167" fontId="26" fillId="3" borderId="0" xfId="3" applyNumberFormat="1" applyFont="1" applyFill="1" applyBorder="1" applyAlignment="1">
      <alignment horizontal="left" vertical="center"/>
    </xf>
    <xf numFmtId="0" fontId="7" fillId="12" borderId="11" xfId="0" applyFont="1" applyFill="1" applyBorder="1" applyAlignment="1">
      <alignment horizontal="center" vertical="center"/>
    </xf>
    <xf numFmtId="0" fontId="7" fillId="12" borderId="12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horizontal="center" vertical="center"/>
    </xf>
    <xf numFmtId="0" fontId="7" fillId="12" borderId="14" xfId="0" applyFont="1" applyFill="1" applyBorder="1" applyAlignment="1">
      <alignment horizontal="center" vertical="center"/>
    </xf>
    <xf numFmtId="0" fontId="7" fillId="12" borderId="0" xfId="0" applyFont="1" applyFill="1" applyBorder="1" applyAlignment="1">
      <alignment horizontal="center" vertical="center"/>
    </xf>
    <xf numFmtId="0" fontId="7" fillId="12" borderId="15" xfId="0" applyFont="1" applyFill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0" fontId="7" fillId="12" borderId="17" xfId="0" applyFont="1" applyFill="1" applyBorder="1" applyAlignment="1">
      <alignment horizontal="center" vertical="center"/>
    </xf>
    <xf numFmtId="0" fontId="7" fillId="12" borderId="18" xfId="0" applyFont="1" applyFill="1" applyBorder="1" applyAlignment="1">
      <alignment horizontal="center" vertical="center"/>
    </xf>
    <xf numFmtId="0" fontId="17" fillId="3" borderId="0" xfId="0" applyFont="1" applyFill="1" applyAlignment="1">
      <alignment horizontal="right" vertical="center"/>
    </xf>
    <xf numFmtId="165" fontId="36" fillId="3" borderId="10" xfId="3" applyFont="1" applyFill="1" applyBorder="1" applyAlignment="1">
      <alignment horizontal="center" vertical="center"/>
    </xf>
    <xf numFmtId="165" fontId="20" fillId="3" borderId="5" xfId="3" applyFont="1" applyFill="1" applyBorder="1" applyAlignment="1">
      <alignment horizontal="center" vertical="center"/>
    </xf>
    <xf numFmtId="165" fontId="20" fillId="3" borderId="6" xfId="3" applyFont="1" applyFill="1" applyBorder="1" applyAlignment="1">
      <alignment horizontal="center" vertical="center"/>
    </xf>
    <xf numFmtId="165" fontId="20" fillId="3" borderId="8" xfId="3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0" fontId="13" fillId="12" borderId="9" xfId="0" applyFont="1" applyFill="1" applyBorder="1" applyAlignment="1">
      <alignment horizontal="center" vertical="center" wrapText="1"/>
    </xf>
    <xf numFmtId="165" fontId="20" fillId="3" borderId="9" xfId="3" applyFont="1" applyFill="1" applyBorder="1" applyAlignment="1">
      <alignment horizontal="center" vertical="center"/>
    </xf>
    <xf numFmtId="0" fontId="17" fillId="3" borderId="7" xfId="0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20" fillId="3" borderId="8" xfId="0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left" vertical="center"/>
    </xf>
    <xf numFmtId="0" fontId="20" fillId="3" borderId="6" xfId="0" applyFont="1" applyFill="1" applyBorder="1" applyAlignment="1">
      <alignment horizontal="left" vertical="center"/>
    </xf>
    <xf numFmtId="0" fontId="20" fillId="3" borderId="8" xfId="0" applyFont="1" applyFill="1" applyBorder="1" applyAlignment="1">
      <alignment horizontal="left" vertical="center"/>
    </xf>
    <xf numFmtId="0" fontId="39" fillId="3" borderId="3" xfId="0" applyFont="1" applyFill="1" applyBorder="1" applyAlignment="1">
      <alignment horizontal="center" vertical="center" wrapText="1"/>
    </xf>
    <xf numFmtId="1" fontId="33" fillId="3" borderId="0" xfId="3" applyNumberFormat="1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20" fillId="3" borderId="5" xfId="0" applyFont="1" applyFill="1" applyBorder="1" applyAlignment="1">
      <alignment vertical="center"/>
    </xf>
    <xf numFmtId="0" fontId="20" fillId="3" borderId="6" xfId="0" applyFont="1" applyFill="1" applyBorder="1" applyAlignment="1">
      <alignment vertical="center"/>
    </xf>
    <xf numFmtId="0" fontId="20" fillId="3" borderId="8" xfId="0" applyFont="1" applyFill="1" applyBorder="1" applyAlignment="1">
      <alignment vertical="center"/>
    </xf>
    <xf numFmtId="165" fontId="20" fillId="3" borderId="5" xfId="3" applyFont="1" applyFill="1" applyBorder="1" applyAlignment="1">
      <alignment vertical="center"/>
    </xf>
    <xf numFmtId="165" fontId="20" fillId="3" borderId="6" xfId="3" applyFont="1" applyFill="1" applyBorder="1" applyAlignment="1">
      <alignment vertical="center"/>
    </xf>
    <xf numFmtId="165" fontId="20" fillId="3" borderId="8" xfId="3" applyFont="1" applyFill="1" applyBorder="1" applyAlignment="1">
      <alignment vertical="center"/>
    </xf>
    <xf numFmtId="0" fontId="17" fillId="3" borderId="0" xfId="0" applyFont="1" applyFill="1" applyBorder="1" applyAlignment="1">
      <alignment horizontal="center" vertical="center"/>
    </xf>
    <xf numFmtId="0" fontId="35" fillId="3" borderId="7" xfId="0" applyFont="1" applyFill="1" applyBorder="1" applyAlignment="1">
      <alignment horizontal="right" vertical="center"/>
    </xf>
    <xf numFmtId="0" fontId="15" fillId="3" borderId="0" xfId="0" applyFont="1" applyFill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16" fillId="3" borderId="0" xfId="0" applyFont="1" applyFill="1" applyAlignment="1">
      <alignment horizontal="left" vertical="center" wrapText="1"/>
    </xf>
    <xf numFmtId="0" fontId="11" fillId="6" borderId="0" xfId="0" applyFont="1" applyFill="1" applyAlignment="1" applyProtection="1">
      <alignment horizontal="left" vertical="center" wrapText="1"/>
      <protection locked="0"/>
    </xf>
    <xf numFmtId="0" fontId="26" fillId="3" borderId="0" xfId="0" applyFont="1" applyFill="1" applyAlignment="1">
      <alignment horizontal="center" vertical="center"/>
    </xf>
    <xf numFmtId="0" fontId="19" fillId="3" borderId="0" xfId="0" applyFont="1" applyFill="1" applyAlignment="1">
      <alignment horizontal="center" vertical="center"/>
    </xf>
    <xf numFmtId="0" fontId="33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25" fillId="12" borderId="20" xfId="0" applyFont="1" applyFill="1" applyBorder="1" applyAlignment="1">
      <alignment horizontal="center" vertical="center" wrapText="1"/>
    </xf>
    <xf numFmtId="0" fontId="25" fillId="12" borderId="20" xfId="0" applyFont="1" applyFill="1" applyBorder="1" applyAlignment="1">
      <alignment horizontal="center" vertical="center"/>
    </xf>
    <xf numFmtId="1" fontId="20" fillId="3" borderId="0" xfId="0" applyNumberFormat="1" applyFont="1" applyFill="1" applyAlignment="1">
      <alignment horizontal="center" vertical="center"/>
    </xf>
    <xf numFmtId="165" fontId="20" fillId="3" borderId="5" xfId="3" applyNumberFormat="1" applyFont="1" applyFill="1" applyBorder="1" applyAlignment="1">
      <alignment horizontal="center" vertical="center"/>
    </xf>
    <xf numFmtId="165" fontId="20" fillId="3" borderId="6" xfId="3" applyNumberFormat="1" applyFont="1" applyFill="1" applyBorder="1" applyAlignment="1">
      <alignment horizontal="center" vertical="center"/>
    </xf>
    <xf numFmtId="165" fontId="20" fillId="3" borderId="8" xfId="3" applyNumberFormat="1" applyFont="1" applyFill="1" applyBorder="1" applyAlignment="1">
      <alignment horizontal="center" vertical="center"/>
    </xf>
    <xf numFmtId="167" fontId="20" fillId="3" borderId="5" xfId="0" applyNumberFormat="1" applyFont="1" applyFill="1" applyBorder="1" applyAlignment="1">
      <alignment horizontal="right" vertical="center"/>
    </xf>
    <xf numFmtId="167" fontId="20" fillId="3" borderId="6" xfId="0" applyNumberFormat="1" applyFont="1" applyFill="1" applyBorder="1" applyAlignment="1">
      <alignment horizontal="right" vertical="center"/>
    </xf>
    <xf numFmtId="167" fontId="20" fillId="3" borderId="8" xfId="0" applyNumberFormat="1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right" vertical="center"/>
    </xf>
    <xf numFmtId="0" fontId="20" fillId="3" borderId="6" xfId="0" applyFont="1" applyFill="1" applyBorder="1" applyAlignment="1">
      <alignment horizontal="right" vertical="center"/>
    </xf>
    <xf numFmtId="0" fontId="20" fillId="3" borderId="8" xfId="0" applyFont="1" applyFill="1" applyBorder="1" applyAlignment="1">
      <alignment horizontal="right" vertical="center"/>
    </xf>
    <xf numFmtId="1" fontId="20" fillId="3" borderId="5" xfId="0" applyNumberFormat="1" applyFont="1" applyFill="1" applyBorder="1" applyAlignment="1">
      <alignment horizontal="right" vertical="center"/>
    </xf>
    <xf numFmtId="1" fontId="20" fillId="3" borderId="6" xfId="0" applyNumberFormat="1" applyFont="1" applyFill="1" applyBorder="1" applyAlignment="1">
      <alignment horizontal="right" vertical="center"/>
    </xf>
    <xf numFmtId="1" fontId="20" fillId="3" borderId="8" xfId="0" applyNumberFormat="1" applyFont="1" applyFill="1" applyBorder="1" applyAlignment="1">
      <alignment horizontal="right" vertical="center"/>
    </xf>
    <xf numFmtId="0" fontId="20" fillId="3" borderId="5" xfId="0" applyFont="1" applyFill="1" applyBorder="1" applyAlignment="1">
      <alignment horizontal="left" vertical="center" wrapText="1"/>
    </xf>
    <xf numFmtId="0" fontId="20" fillId="3" borderId="6" xfId="0" applyFont="1" applyFill="1" applyBorder="1" applyAlignment="1">
      <alignment horizontal="left" vertical="center" wrapText="1"/>
    </xf>
    <xf numFmtId="0" fontId="20" fillId="3" borderId="8" xfId="0" applyFont="1" applyFill="1" applyBorder="1" applyAlignment="1">
      <alignment horizontal="left" vertical="center" wrapText="1"/>
    </xf>
    <xf numFmtId="165" fontId="21" fillId="3" borderId="10" xfId="3" applyFont="1" applyFill="1" applyBorder="1" applyAlignment="1">
      <alignment horizontal="center" vertical="center"/>
    </xf>
    <xf numFmtId="165" fontId="21" fillId="3" borderId="0" xfId="3" applyFont="1" applyFill="1" applyBorder="1" applyAlignment="1">
      <alignment horizontal="center" vertical="center"/>
    </xf>
    <xf numFmtId="165" fontId="21" fillId="3" borderId="3" xfId="3" applyFont="1" applyFill="1" applyBorder="1" applyAlignment="1">
      <alignment horizontal="center" vertical="center"/>
    </xf>
    <xf numFmtId="165" fontId="36" fillId="3" borderId="0" xfId="3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 wrapText="1"/>
    </xf>
    <xf numFmtId="0" fontId="37" fillId="12" borderId="21" xfId="0" applyFont="1" applyFill="1" applyBorder="1" applyAlignment="1">
      <alignment horizontal="center" vertical="center" wrapText="1"/>
    </xf>
    <xf numFmtId="0" fontId="37" fillId="12" borderId="29" xfId="0" applyFont="1" applyFill="1" applyBorder="1" applyAlignment="1">
      <alignment horizontal="center" vertical="center" wrapText="1"/>
    </xf>
    <xf numFmtId="0" fontId="37" fillId="12" borderId="21" xfId="0" applyFont="1" applyFill="1" applyBorder="1" applyAlignment="1">
      <alignment horizontal="center" vertical="center"/>
    </xf>
    <xf numFmtId="0" fontId="37" fillId="12" borderId="29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left" vertical="center"/>
    </xf>
    <xf numFmtId="0" fontId="26" fillId="3" borderId="0" xfId="0" applyFont="1" applyFill="1" applyAlignment="1">
      <alignment horizontal="left" vertical="center"/>
    </xf>
    <xf numFmtId="0" fontId="17" fillId="3" borderId="0" xfId="0" applyFont="1" applyFill="1" applyBorder="1" applyAlignment="1">
      <alignment horizontal="right" vertical="center"/>
    </xf>
    <xf numFmtId="165" fontId="36" fillId="3" borderId="3" xfId="3" applyFont="1" applyFill="1" applyBorder="1" applyAlignment="1">
      <alignment horizontal="center" vertical="center"/>
    </xf>
    <xf numFmtId="0" fontId="20" fillId="12" borderId="5" xfId="0" applyFont="1" applyFill="1" applyBorder="1" applyAlignment="1">
      <alignment horizontal="center" vertical="center" wrapText="1"/>
    </xf>
    <xf numFmtId="0" fontId="20" fillId="12" borderId="6" xfId="0" applyFont="1" applyFill="1" applyBorder="1" applyAlignment="1">
      <alignment horizontal="center" vertical="center" wrapText="1"/>
    </xf>
    <xf numFmtId="172" fontId="20" fillId="3" borderId="9" xfId="3" applyNumberFormat="1" applyFont="1" applyFill="1" applyBorder="1" applyAlignment="1">
      <alignment horizontal="center" vertical="center"/>
    </xf>
    <xf numFmtId="0" fontId="25" fillId="3" borderId="5" xfId="0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8" xfId="0" applyFont="1" applyFill="1" applyBorder="1" applyAlignment="1">
      <alignment horizontal="left" vertical="center"/>
    </xf>
    <xf numFmtId="164" fontId="26" fillId="3" borderId="0" xfId="5" applyFont="1" applyFill="1" applyAlignment="1">
      <alignment horizontal="left" vertical="center"/>
    </xf>
    <xf numFmtId="167" fontId="8" fillId="4" borderId="0" xfId="0" applyNumberFormat="1" applyFont="1" applyFill="1" applyAlignment="1">
      <alignment vertical="center"/>
    </xf>
  </cellXfs>
  <cellStyles count="6">
    <cellStyle name="Millares" xfId="1" builtinId="3"/>
    <cellStyle name="Millares [0]" xfId="3" builtinId="6"/>
    <cellStyle name="Millares 2" xfId="4"/>
    <cellStyle name="Moneda [0]" xfId="5" builtinId="7"/>
    <cellStyle name="Normal" xfId="0" builtinId="0"/>
    <cellStyle name="Porcentaje" xfId="2" builtinId="5"/>
  </cellStyles>
  <dxfs count="15">
    <dxf>
      <numFmt numFmtId="2" formatCode="0.00"/>
    </dxf>
    <dxf>
      <numFmt numFmtId="170" formatCode="0.000"/>
    </dxf>
    <dxf>
      <numFmt numFmtId="174" formatCode="0.0000"/>
    </dxf>
    <dxf>
      <numFmt numFmtId="175" formatCode="0.00000"/>
    </dxf>
    <dxf>
      <numFmt numFmtId="176" formatCode="0.000000"/>
    </dxf>
    <dxf>
      <numFmt numFmtId="177" formatCode="0.0000000"/>
    </dxf>
    <dxf>
      <numFmt numFmtId="169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numFmt numFmtId="169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  <dxf>
      <numFmt numFmtId="169" formatCode="_-* #,##0\ _€_-;\-* #,##0\ _€_-;_-* &quot;-&quot;??\ _€_-;_-@_-"/>
    </dxf>
    <dxf>
      <numFmt numFmtId="168" formatCode="_-* #,##0.0\ _€_-;\-* #,##0.0\ _€_-;_-* &quot;-&quot;??\ _€_-;_-@_-"/>
    </dxf>
    <dxf>
      <numFmt numFmtId="35" formatCode="_-* #,##0.00\ _€_-;\-* #,##0.00\ _€_-;_-* &quot;-&quot;??\ _€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4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3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2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1.xml"/><Relationship Id="rId27" Type="http://schemas.openxmlformats.org/officeDocument/2006/relationships/theme" Target="theme/theme1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19575678040244"/>
          <c:y val="0.18287037037037041"/>
          <c:w val="0.44305555555555554"/>
          <c:h val="0.73842592592592593"/>
        </c:manualLayout>
      </c:layout>
      <c:doughnutChart>
        <c:varyColors val="1"/>
        <c:ser>
          <c:idx val="13"/>
          <c:order val="13"/>
          <c:tx>
            <c:strRef>
              <c:f>FichaPDET!$R$260</c:f>
              <c:strCache>
                <c:ptCount val="1"/>
                <c:pt idx="0">
                  <c:v>Sur de Córdoba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35F-49AB-93E1-C20769E060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35F-49AB-93E1-C20769E0609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35F-49AB-93E1-C20769E060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FichaPDET!$D$261:$D$263</c:f>
              <c:strCache>
                <c:ptCount val="3"/>
                <c:pt idx="0">
                  <c:v>UPAs Uso predominantemente pecuario</c:v>
                </c:pt>
                <c:pt idx="1">
                  <c:v>UPAs Uso predominantemente agrícola</c:v>
                </c:pt>
                <c:pt idx="2">
                  <c:v>UPAs Bosques naturales</c:v>
                </c:pt>
              </c:strCache>
            </c:strRef>
          </c:cat>
          <c:val>
            <c:numRef>
              <c:f>FichaPDET!$R$261:$R$263</c:f>
              <c:numCache>
                <c:formatCode>_-* #,##0_-;\-* #,##0_-;_-* "-"_-;_-@_-</c:formatCode>
                <c:ptCount val="3"/>
                <c:pt idx="0">
                  <c:v>1191</c:v>
                </c:pt>
                <c:pt idx="1">
                  <c:v>1189</c:v>
                </c:pt>
                <c:pt idx="2">
                  <c:v>4626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4AD-451B-960E-FF39D65FC750}"/>
            </c:ext>
          </c:extLst>
        </c:ser>
        <c:ser>
          <c:idx val="20"/>
          <c:order val="20"/>
          <c:tx>
            <c:strRef>
              <c:f>FichaPDET!$Y$260</c:f>
              <c:strCache>
                <c:ptCount val="1"/>
                <c:pt idx="0">
                  <c:v>Total PDET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35F-49AB-93E1-C20769E060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35F-49AB-93E1-C20769E0609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35F-49AB-93E1-C20769E060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FichaPDET!$D$261:$D$263</c:f>
              <c:strCache>
                <c:ptCount val="3"/>
                <c:pt idx="0">
                  <c:v>UPAs Uso predominantemente pecuario</c:v>
                </c:pt>
                <c:pt idx="1">
                  <c:v>UPAs Uso predominantemente agrícola</c:v>
                </c:pt>
                <c:pt idx="2">
                  <c:v>UPAs Bosques naturales</c:v>
                </c:pt>
              </c:strCache>
            </c:strRef>
          </c:cat>
          <c:val>
            <c:numRef>
              <c:f>FichaPDET!$Y$261:$Y$263</c:f>
              <c:numCache>
                <c:formatCode>_-* #,##0_-;\-* #,##0_-;_-* "-"_-;_-@_-</c:formatCode>
                <c:ptCount val="3"/>
                <c:pt idx="0">
                  <c:v>115235</c:v>
                </c:pt>
                <c:pt idx="1">
                  <c:v>136142</c:v>
                </c:pt>
                <c:pt idx="2">
                  <c:v>127019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AD-451B-960E-FF39D65FC750}"/>
            </c:ext>
          </c:extLst>
        </c:ser>
        <c:ser>
          <c:idx val="27"/>
          <c:order val="27"/>
          <c:tx>
            <c:strRef>
              <c:f>FichaPDET!$AF$260</c:f>
              <c:strCache>
                <c:ptCount val="1"/>
                <c:pt idx="0">
                  <c:v>Nacional</c:v>
                </c:pt>
              </c:strCache>
            </c:strRef>
          </c:tx>
          <c:dPt>
            <c:idx val="0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35F-49AB-93E1-C20769E0609E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35F-49AB-93E1-C20769E0609E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35F-49AB-93E1-C20769E060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FichaPDET!$D$261:$D$263</c:f>
              <c:strCache>
                <c:ptCount val="3"/>
                <c:pt idx="0">
                  <c:v>UPAs Uso predominantemente pecuario</c:v>
                </c:pt>
                <c:pt idx="1">
                  <c:v>UPAs Uso predominantemente agrícola</c:v>
                </c:pt>
                <c:pt idx="2">
                  <c:v>UPAs Bosques naturales</c:v>
                </c:pt>
              </c:strCache>
            </c:strRef>
          </c:cat>
          <c:val>
            <c:numRef>
              <c:f>FichaPDET!$AF$261:$AF$263</c:f>
              <c:numCache>
                <c:formatCode>_-* #,##0_-;\-* #,##0_-;_-* "-"_-;_-@_-</c:formatCode>
                <c:ptCount val="3"/>
                <c:pt idx="0">
                  <c:v>1341247</c:v>
                </c:pt>
                <c:pt idx="1">
                  <c:v>817714</c:v>
                </c:pt>
                <c:pt idx="2">
                  <c:v>211138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4AD-451B-960E-FF39D65FC75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30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FichaPDET!$E$260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5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7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FichaPDET!$E$261:$E$263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34AD-451B-960E-FF39D65FC750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FichaPDET!$F$260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9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FichaPDET!$F$261:$F$263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34AD-451B-960E-FF39D65FC750}"/>
                  </c:ext>
                </c:extLst>
              </c15:ser>
            </c15:filteredPieSeries>
            <c15:filteredPi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FichaPDET!$G$260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F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1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3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FichaPDET!$G$261:$G$263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4AD-451B-960E-FF39D65FC750}"/>
                  </c:ext>
                </c:extLst>
              </c15:ser>
            </c15:filteredPieSeries>
            <c15:filteredPi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FichaPDET!$H$260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5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7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9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FichaPDET!$H$261:$H$263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4AD-451B-960E-FF39D65FC750}"/>
                  </c:ext>
                </c:extLst>
              </c15:ser>
            </c15:filteredPieSeries>
            <c15:filteredPi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FichaPDET!$I$260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B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D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2F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FichaPDET!$I$261:$I$263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4AD-451B-960E-FF39D65FC750}"/>
                  </c:ext>
                </c:extLst>
              </c15:ser>
            </c15:filteredPieSeries>
            <c15:filteredPi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FichaPDET!$J$260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1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3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5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FichaPDET!$J$261:$J$263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4AD-451B-960E-FF39D65FC750}"/>
                  </c:ext>
                </c:extLst>
              </c15:ser>
            </c15:filteredPieSeries>
            <c15:filteredPi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FichaPDET!$K$260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7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FichaPDET!$K$261:$K$263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4AD-451B-960E-FF39D65FC750}"/>
                  </c:ext>
                </c:extLst>
              </c15:ser>
            </c15:filteredPieSeries>
            <c15:filteredPi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FichaPDET!$L$260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FichaPDET!$L$261:$L$263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4AD-451B-960E-FF39D65FC750}"/>
                  </c:ext>
                </c:extLst>
              </c15:ser>
            </c15:filteredPieSeries>
            <c15:filteredPi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FichaPDET!$M$260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3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5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7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FichaPDET!$M$261:$M$263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4AD-451B-960E-FF39D65FC750}"/>
                  </c:ext>
                </c:extLst>
              </c15:ser>
            </c15:filteredPieSeries>
            <c15:filteredPi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FichaPDET!$N$260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9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B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D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FichaPDET!$N$261:$N$263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4AD-451B-960E-FF39D65FC750}"/>
                  </c:ext>
                </c:extLst>
              </c15:ser>
            </c15:filteredPieSeries>
            <c15:filteredPi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FichaPDET!$O$260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F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1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3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FichaPDET!$O$261:$O$263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4AD-451B-960E-FF39D65FC750}"/>
                  </c:ext>
                </c:extLst>
              </c15:ser>
            </c15:filteredPieSeries>
            <c15:filteredPi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FichaPDET!$P$260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5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7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9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FichaPDET!$P$261:$P$263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4AD-451B-960E-FF39D65FC750}"/>
                  </c:ext>
                </c:extLst>
              </c15:ser>
            </c15:filteredPieSeries>
            <c15:filteredPi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FichaPDET!$Q$260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B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D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5F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FichaPDET!$Q$261:$Q$263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4AD-451B-960E-FF39D65FC750}"/>
                  </c:ext>
                </c:extLst>
              </c15:ser>
            </c15:filteredPieSeries>
            <c15:filteredPi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FichaPDET!$S$260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1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3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5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FichaPDET!$S$261:$S$263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4AD-451B-960E-FF39D65FC750}"/>
                  </c:ext>
                </c:extLst>
              </c15:ser>
            </c15:filteredPieSeries>
            <c15:filteredPi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FichaPDET!$T$260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7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9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B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FichaPDET!$T$261:$T$263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4AD-451B-960E-FF39D65FC750}"/>
                  </c:ext>
                </c:extLst>
              </c15:ser>
            </c15:filteredPieSeries>
            <c15:filteredPi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FichaPDET!$U$260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D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F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1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FichaPDET!$U$261:$U$263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4AD-451B-960E-FF39D65FC750}"/>
                  </c:ext>
                </c:extLst>
              </c15:ser>
            </c15:filteredPieSeries>
            <c15:filteredPieSeries>
              <c15:ser>
                <c:idx val="17"/>
                <c:order val="1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FichaPDET!$V$260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3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5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7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FichaPDET!$V$261:$V$263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34AD-451B-960E-FF39D65FC750}"/>
                  </c:ext>
                </c:extLst>
              </c15:ser>
            </c15:filteredPieSeries>
            <c15:filteredPieSeries>
              <c15:ser>
                <c:idx val="18"/>
                <c:order val="1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FichaPDET!$W$260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9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B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D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FichaPDET!$W$261:$W$263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34AD-451B-960E-FF39D65FC750}"/>
                  </c:ext>
                </c:extLst>
              </c15:ser>
            </c15:filteredPieSeries>
            <c15:filteredPie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FichaPDET!$X$260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7F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1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3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FichaPDET!$X$261:$X$263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34AD-451B-960E-FF39D65FC750}"/>
                  </c:ext>
                </c:extLst>
              </c15:ser>
            </c15:filteredPieSeries>
            <c15:filteredPieSeries>
              <c15:ser>
                <c:idx val="21"/>
                <c:order val="2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FichaPDET!$Z$260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5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7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9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FichaPDET!$Z$261:$Z$263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34AD-451B-960E-FF39D65FC750}"/>
                  </c:ext>
                </c:extLst>
              </c15:ser>
            </c15:filteredPieSeries>
            <c15:filteredPie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FichaPDET!$AA$260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B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D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F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FichaPDET!$AA$261:$AA$263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34AD-451B-960E-FF39D65FC750}"/>
                  </c:ext>
                </c:extLst>
              </c15:ser>
            </c15:filteredPieSeries>
            <c15:filteredPie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FichaPDET!$AB$260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1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3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5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FichaPDET!$AB$261:$AB$263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34AD-451B-960E-FF39D65FC750}"/>
                  </c:ext>
                </c:extLst>
              </c15:ser>
            </c15:filteredPieSeries>
            <c15:filteredPie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FichaPDET!$AC$260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7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9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B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FichaPDET!$AC$261:$AC$263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34AD-451B-960E-FF39D65FC750}"/>
                  </c:ext>
                </c:extLst>
              </c15:ser>
            </c15:filteredPieSeries>
            <c15:filteredPie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FichaPDET!$AD$260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D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F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1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FichaPDET!$AD$261:$AD$263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34AD-451B-960E-FF39D65FC750}"/>
                  </c:ext>
                </c:extLst>
              </c15:ser>
            </c15:filteredPieSeries>
            <c15:filteredPie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FichaPDET!$AE$260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3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5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7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FichaPDET!$AE$261:$AE$263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34AD-451B-960E-FF39D65FC750}"/>
                  </c:ext>
                </c:extLst>
              </c15:ser>
            </c15:filteredPieSeries>
            <c15:filteredPieSeries>
              <c15:ser>
                <c:idx val="28"/>
                <c:order val="2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FichaPDET!$AG$260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9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B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D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FichaPDET!$AG$261:$AG$263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C-34AD-451B-960E-FF39D65FC750}"/>
                  </c:ext>
                </c:extLst>
              </c15:ser>
            </c15:filteredPieSeries>
            <c15:filteredPieSeries>
              <c15:ser>
                <c:idx val="29"/>
                <c:order val="2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FichaPDET!$AH$260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F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1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3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FichaPDET!$AH$261:$AH$263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D-34AD-451B-960E-FF39D65FC750}"/>
                  </c:ext>
                </c:extLst>
              </c15:ser>
            </c15:filteredPieSeries>
            <c15:filteredPieSeries>
              <c15:ser>
                <c:idx val="30"/>
                <c:order val="3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FichaPDET!$AI$260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5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7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9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FichaPDET!$AI$261:$AI$263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34AD-451B-960E-FF39D65FC750}"/>
                  </c:ext>
                </c:extLst>
              </c15:ser>
            </c15:filteredPieSeries>
            <c15:filteredPieSeries>
              <c15:ser>
                <c:idx val="31"/>
                <c:order val="3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FichaPDET!$AJ$260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B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D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F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FichaPDET!$AJ$261:$AJ$263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F-34AD-451B-960E-FF39D65FC750}"/>
                  </c:ext>
                </c:extLst>
              </c15:ser>
            </c15:filteredPieSeries>
            <c15:filteredPieSeries>
              <c15:ser>
                <c:idx val="32"/>
                <c:order val="3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FichaPDET!$AK$260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1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3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5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FichaPDET!$AK$261:$AK$263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0-34AD-451B-960E-FF39D65FC750}"/>
                  </c:ext>
                </c:extLst>
              </c15:ser>
            </c15:filteredPieSeries>
            <c15:filteredPieSeries>
              <c15:ser>
                <c:idx val="33"/>
                <c:order val="3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FichaPDET!$AL$260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7-535F-49AB-93E1-C20769E0609E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9-535F-49AB-93E1-C20769E0609E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B-535F-49AB-93E1-C20769E0609E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0" i="0" u="none" strike="noStrike" kern="1200" baseline="0">
                          <a:solidFill>
                            <a:sysClr val="windowText" lastClr="000000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FichaPDET!$D$261:$D$263</c15:sqref>
                        </c15:formulaRef>
                      </c:ext>
                    </c:extLst>
                    <c:strCache>
                      <c:ptCount val="3"/>
                      <c:pt idx="0">
                        <c:v>UPAs Uso predominantemente pecuario</c:v>
                      </c:pt>
                      <c:pt idx="1">
                        <c:v>UPAs Uso predominantemente agrícola</c:v>
                      </c:pt>
                      <c:pt idx="2">
                        <c:v>UPAs Bosques naturales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FichaPDET!$AL$261:$AL$263</c15:sqref>
                        </c15:formulaRef>
                      </c:ext>
                    </c:extLst>
                    <c:numCache>
                      <c:formatCode>_-* #,##0_-;\-* #,##0_-;_-* "-"_-;_-@_-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21-34AD-451B-960E-FF39D65FC750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228386426315997"/>
          <c:y val="0.27385826771653554"/>
          <c:w val="0.49235301171109958"/>
          <c:h val="0.68305312188089151"/>
        </c:manualLayout>
      </c:layout>
      <c:pieChart>
        <c:varyColors val="1"/>
        <c:ser>
          <c:idx val="0"/>
          <c:order val="0"/>
          <c:tx>
            <c:strRef>
              <c:f>FichaPDET!$AP$140</c:f>
              <c:strCache>
                <c:ptCount val="1"/>
                <c:pt idx="0">
                  <c:v> Sur de Córdoba 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03A6-40E2-9706-8079731A8841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3-03A6-40E2-9706-8079731A8841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03A6-40E2-9706-8079731A884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FichaPDET!$AQ$139:$AS$139</c:f>
              <c:strCache>
                <c:ptCount val="3"/>
                <c:pt idx="0">
                  <c:v> Actualizado </c:v>
                </c:pt>
                <c:pt idx="1">
                  <c:v> Desactualizado </c:v>
                </c:pt>
                <c:pt idx="2">
                  <c:v> Sin Formar </c:v>
                </c:pt>
              </c:strCache>
            </c:strRef>
          </c:cat>
          <c:val>
            <c:numRef>
              <c:f>FichaPDET!$AQ$140:$AS$140</c:f>
              <c:numCache>
                <c:formatCode>_-* #,##0\ _€_-;\-* #,##0\ _€_-;_-* "-"??\ _€_-;_-@_-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3A6-40E2-9706-8079731A8841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Century Gothic" pitchFamily="34" charset="0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228386426315997"/>
          <c:y val="0.27385826771653565"/>
          <c:w val="0.49235301171109958"/>
          <c:h val="0.68305312188089151"/>
        </c:manualLayout>
      </c:layout>
      <c:pieChart>
        <c:varyColors val="1"/>
        <c:ser>
          <c:idx val="0"/>
          <c:order val="0"/>
          <c:tx>
            <c:strRef>
              <c:f>FichaPDET!$AP$143</c:f>
              <c:strCache>
                <c:ptCount val="1"/>
                <c:pt idx="0">
                  <c:v> Total PDET 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8164-428A-918B-2428217CED3D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3-8164-428A-918B-2428217CED3D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8164-428A-918B-2428217CED3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FichaPDET!$AQ$139:$AS$139</c:f>
              <c:strCache>
                <c:ptCount val="3"/>
                <c:pt idx="0">
                  <c:v> Actualizado </c:v>
                </c:pt>
                <c:pt idx="1">
                  <c:v> Desactualizado </c:v>
                </c:pt>
                <c:pt idx="2">
                  <c:v> Sin Formar </c:v>
                </c:pt>
              </c:strCache>
            </c:strRef>
          </c:cat>
          <c:val>
            <c:numRef>
              <c:f>FichaPDET!$AQ$143:$AS$143</c:f>
              <c:numCache>
                <c:formatCode>_-* #,##0\ _€_-;\-* #,##0\ _€_-;_-* "-"??\ _€_-;_-@_-</c:formatCode>
                <c:ptCount val="3"/>
                <c:pt idx="0">
                  <c:v>77</c:v>
                </c:pt>
                <c:pt idx="1">
                  <c:v>61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64-428A-918B-2428217CED3D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</c:plotArea>
    <c:legend>
      <c:legendPos val="t"/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Century Gothic" pitchFamily="34" charset="0"/>
        </a:defRPr>
      </a:pPr>
      <a:endParaRPr lang="es-E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b="0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6228386426315997"/>
          <c:y val="0.27385826771653576"/>
          <c:w val="0.49235301171109958"/>
          <c:h val="0.68305312188089151"/>
        </c:manualLayout>
      </c:layout>
      <c:pieChart>
        <c:varyColors val="1"/>
        <c:ser>
          <c:idx val="0"/>
          <c:order val="0"/>
          <c:tx>
            <c:strRef>
              <c:f>FichaPDET!$AP$146</c:f>
              <c:strCache>
                <c:ptCount val="1"/>
                <c:pt idx="0">
                  <c:v> Nacional 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2EE7-4FDB-A9F6-19FA5B2AECCA}"/>
              </c:ext>
            </c:extLst>
          </c:dPt>
          <c:dPt>
            <c:idx val="1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3-2EE7-4FDB-A9F6-19FA5B2AECCA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2EE7-4FDB-A9F6-19FA5B2AECCA}"/>
              </c:ext>
            </c:extLst>
          </c:dPt>
          <c:dLbls>
            <c:spPr>
              <a:noFill/>
              <a:ln>
                <a:noFill/>
              </a:ln>
              <a:effectLst/>
            </c:spPr>
            <c:dLblPos val="bestFit"/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FichaPDET!$AQ$139:$AS$139</c:f>
              <c:strCache>
                <c:ptCount val="3"/>
                <c:pt idx="0">
                  <c:v> Actualizado </c:v>
                </c:pt>
                <c:pt idx="1">
                  <c:v> Desactualizado </c:v>
                </c:pt>
                <c:pt idx="2">
                  <c:v> Sin Formar </c:v>
                </c:pt>
              </c:strCache>
            </c:strRef>
          </c:cat>
          <c:val>
            <c:numRef>
              <c:f>FichaPDET!$AQ$146:$AS$146</c:f>
              <c:numCache>
                <c:formatCode>_-* #,##0\ _€_-;\-* #,##0\ _€_-;_-* "-"??\ _€_-;_-@_-</c:formatCode>
                <c:ptCount val="3"/>
                <c:pt idx="0">
                  <c:v>335</c:v>
                </c:pt>
                <c:pt idx="1">
                  <c:v>707</c:v>
                </c:pt>
                <c:pt idx="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EE7-4FDB-A9F6-19FA5B2AECC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70"/>
      </c:pieChart>
    </c:plotArea>
    <c:legend>
      <c:legendPos val="t"/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Century Gothic" pitchFamily="34" charset="0"/>
        </a:defRPr>
      </a:pPr>
      <a:endParaRPr lang="es-E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748493826323616"/>
          <c:y val="0.1453368355674047"/>
          <c:w val="0.27270651338464708"/>
          <c:h val="0.61421714414923889"/>
        </c:manualLayout>
      </c:layout>
      <c:pieChart>
        <c:varyColors val="1"/>
        <c:ser>
          <c:idx val="0"/>
          <c:order val="0"/>
          <c:tx>
            <c:strRef>
              <c:f>FichaPDET!$AR$72</c:f>
              <c:strCache>
                <c:ptCount val="1"/>
              </c:strCache>
            </c:strRef>
          </c:tx>
          <c:explosion val="6"/>
          <c:dPt>
            <c:idx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3C3-4EC6-AF33-E8DC251DB04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A3C3-4EC6-AF33-E8DC251DB04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3C3-4EC6-AF33-E8DC251DB04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A3C3-4EC6-AF33-E8DC251DB04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3C3-4EC6-AF33-E8DC251DB04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A3C3-4EC6-AF33-E8DC251DB04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3C3-4EC6-AF33-E8DC251DB04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3C3-4EC6-AF33-E8DC251DB04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3C3-4EC6-AF33-E8DC251DB04F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A3C3-4EC6-AF33-E8DC251DB04F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A3C3-4EC6-AF33-E8DC251DB04F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A3C3-4EC6-AF33-E8DC251DB04F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A3C3-4EC6-AF33-E8DC251DB04F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A3C3-4EC6-AF33-E8DC251DB04F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B-A3C3-4EC6-AF33-E8DC251DB04F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A3C3-4EC6-AF33-E8DC251DB04F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9-A3C3-4EC6-AF33-E8DC251DB04F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spc="0" baseline="0">
                      <a:solidFill>
                        <a:sysClr val="windowText" lastClr="000000"/>
                      </a:solidFill>
                      <a:latin typeface="Century Gothic" panose="020B0502020202020204" pitchFamily="34" charset="0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A3C3-4EC6-AF33-E8DC251DB0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spc="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FichaPDET!$AQ$73:$AQ$81</c:f>
              <c:strCache>
                <c:ptCount val="9"/>
                <c:pt idx="0">
                  <c:v>Actividades de servicios sociales, comunales y personales</c:v>
                </c:pt>
                <c:pt idx="1">
                  <c:v>Explotación de minas y canteras</c:v>
                </c:pt>
                <c:pt idx="2">
                  <c:v>Establecimientos financieros, seguros, actividades inmobiliarias y servicios a las empresas</c:v>
                </c:pt>
                <c:pt idx="3">
                  <c:v>Agricultura, ganadería, caza, silvicultura y pesca</c:v>
                </c:pt>
                <c:pt idx="4">
                  <c:v>Construcción</c:v>
                </c:pt>
                <c:pt idx="5">
                  <c:v>Comercio, reparación, restaurantes y hoteles</c:v>
                </c:pt>
                <c:pt idx="6">
                  <c:v>Transporte, almacenamiento y comunicaciones</c:v>
                </c:pt>
                <c:pt idx="7">
                  <c:v>Industrias manufactureras</c:v>
                </c:pt>
                <c:pt idx="8">
                  <c:v>Suministro de electricidad, gas y agua</c:v>
                </c:pt>
              </c:strCache>
            </c:strRef>
          </c:cat>
          <c:val>
            <c:numRef>
              <c:f>FichaPDET!$AR$73:$AR$81</c:f>
              <c:numCache>
                <c:formatCode>General</c:formatCode>
                <c:ptCount val="9"/>
                <c:pt idx="0">
                  <c:v>221.99530962655555</c:v>
                </c:pt>
                <c:pt idx="1">
                  <c:v>232.13790175586718</c:v>
                </c:pt>
                <c:pt idx="2">
                  <c:v>624.63925825958995</c:v>
                </c:pt>
                <c:pt idx="3">
                  <c:v>37.472595934764819</c:v>
                </c:pt>
                <c:pt idx="4">
                  <c:v>204.16955054810447</c:v>
                </c:pt>
                <c:pt idx="5">
                  <c:v>451.97674813653583</c:v>
                </c:pt>
                <c:pt idx="6">
                  <c:v>111.50045715746013</c:v>
                </c:pt>
                <c:pt idx="7">
                  <c:v>231.0174558954744</c:v>
                </c:pt>
                <c:pt idx="8">
                  <c:v>308.18123316350278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3-4EC6-AF33-E8DC251DB04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firstSliceAng val="131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0"/>
      <c:rotY val="0"/>
      <c:depthPercent val="100"/>
      <c:rAngAx val="0"/>
    </c:view3D>
    <c:floor>
      <c:thickness val="0"/>
      <c:spPr>
        <a:solidFill>
          <a:schemeClr val="bg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2958863370275685E-2"/>
          <c:y val="0.35514155406628523"/>
          <c:w val="0.95408227325944861"/>
          <c:h val="0.576510528123431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FichaPDET!$AP$202</c:f>
              <c:strCache>
                <c:ptCount val="1"/>
                <c:pt idx="0">
                  <c:v>Sur de Córdoba</c:v>
                </c:pt>
              </c:strCache>
            </c:strRef>
          </c:tx>
          <c:spPr>
            <a:pattFill prst="ltDnDiag">
              <a:fgClr>
                <a:schemeClr val="accent2"/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solidFill>
                <a:schemeClr val="accent2"/>
              </a:solidFill>
            </a:ln>
            <a:effectLst/>
            <a:sp3d>
              <a:contourClr>
                <a:schemeClr val="accent2"/>
              </a:contourClr>
            </a:sp3d>
          </c:spPr>
          <c:invertIfNegative val="0"/>
          <c:dLbls>
            <c:dLbl>
              <c:idx val="0"/>
              <c:layout>
                <c:manualLayout>
                  <c:x val="5.528455001423435E-3"/>
                  <c:y val="-7.23124186355883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E-43F4-A920-F9D0DFE90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FichaPDET!$AQ$201</c:f>
              <c:strCache>
                <c:ptCount val="1"/>
                <c:pt idx="0">
                  <c:v>ICV-CNA</c:v>
                </c:pt>
              </c:strCache>
            </c:strRef>
          </c:cat>
          <c:val>
            <c:numRef>
              <c:f>FichaPDET!$AQ$202</c:f>
              <c:numCache>
                <c:formatCode>0.0%</c:formatCode>
                <c:ptCount val="1"/>
                <c:pt idx="0">
                  <c:v>0.6187056402503045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E-43F4-A920-F9D0DFE907E0}"/>
            </c:ext>
          </c:extLst>
        </c:ser>
        <c:ser>
          <c:idx val="1"/>
          <c:order val="1"/>
          <c:tx>
            <c:strRef>
              <c:f>FichaPDET!$AP$203</c:f>
              <c:strCache>
                <c:ptCount val="1"/>
                <c:pt idx="0">
                  <c:v>TOTAL PDET</c:v>
                </c:pt>
              </c:strCache>
            </c:strRef>
          </c:tx>
          <c:spPr>
            <a:pattFill prst="ltDnDiag">
              <a:fgClr>
                <a:schemeClr val="accent4"/>
              </a:fgClr>
              <a:bgClr>
                <a:schemeClr val="accent4">
                  <a:lumMod val="20000"/>
                  <a:lumOff val="80000"/>
                </a:schemeClr>
              </a:bgClr>
            </a:pattFill>
            <a:ln>
              <a:solidFill>
                <a:schemeClr val="accent4"/>
              </a:solidFill>
            </a:ln>
            <a:effectLst/>
            <a:sp3d>
              <a:contourClr>
                <a:schemeClr val="accent4"/>
              </a:contourClr>
            </a:sp3d>
          </c:spPr>
          <c:invertIfNegative val="0"/>
          <c:dLbls>
            <c:dLbl>
              <c:idx val="0"/>
              <c:layout>
                <c:manualLayout>
                  <c:x val="1.8428183338078227E-3"/>
                  <c:y val="-9.86078435939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E-43F4-A920-F9D0DFE90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FichaPDET!$AQ$201</c:f>
              <c:strCache>
                <c:ptCount val="1"/>
                <c:pt idx="0">
                  <c:v>ICV-CNA</c:v>
                </c:pt>
              </c:strCache>
            </c:strRef>
          </c:cat>
          <c:val>
            <c:numRef>
              <c:f>FichaPDET!$AQ$203</c:f>
              <c:numCache>
                <c:formatCode>0.0%</c:formatCode>
                <c:ptCount val="1"/>
                <c:pt idx="0">
                  <c:v>0.59253110881990978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E-43F4-A920-F9D0DFE907E0}"/>
            </c:ext>
          </c:extLst>
        </c:ser>
        <c:ser>
          <c:idx val="2"/>
          <c:order val="2"/>
          <c:tx>
            <c:strRef>
              <c:f>FichaPDET!$AP$204</c:f>
              <c:strCache>
                <c:ptCount val="1"/>
                <c:pt idx="0">
                  <c:v>NACIONAL</c:v>
                </c:pt>
              </c:strCache>
            </c:strRef>
          </c:tx>
          <c:spPr>
            <a:pattFill prst="ltDnDiag">
              <a:fgClr>
                <a:schemeClr val="accent6"/>
              </a:fgClr>
              <a:bgClr>
                <a:schemeClr val="accent6">
                  <a:lumMod val="20000"/>
                  <a:lumOff val="80000"/>
                </a:schemeClr>
              </a:bgClr>
            </a:pattFill>
            <a:ln>
              <a:solidFill>
                <a:schemeClr val="accent6"/>
              </a:solidFill>
            </a:ln>
            <a:effectLst/>
            <a:sp3d>
              <a:contourClr>
                <a:schemeClr val="accent6"/>
              </a:contourClr>
            </a:sp3d>
          </c:spPr>
          <c:invertIfNegative val="0"/>
          <c:dLbls>
            <c:dLbl>
              <c:idx val="0"/>
              <c:layout>
                <c:manualLayout>
                  <c:x val="-1.4742546670462582E-2"/>
                  <c:y val="-0.13147712479197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E-43F4-A920-F9D0DFE907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FichaPDET!$AQ$201</c:f>
              <c:strCache>
                <c:ptCount val="1"/>
                <c:pt idx="0">
                  <c:v>ICV-CNA</c:v>
                </c:pt>
              </c:strCache>
            </c:strRef>
          </c:cat>
          <c:val>
            <c:numRef>
              <c:f>FichaPDET!$AQ$204</c:f>
              <c:numCache>
                <c:formatCode>0.0%</c:formatCode>
                <c:ptCount val="1"/>
                <c:pt idx="0">
                  <c:v>0.44547936172383257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6E-43F4-A920-F9D0DFE907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4855711"/>
        <c:axId val="609865695"/>
        <c:axId val="0"/>
      </c:bar3DChart>
      <c:catAx>
        <c:axId val="1848557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609865695"/>
        <c:crosses val="autoZero"/>
        <c:auto val="1"/>
        <c:lblAlgn val="ctr"/>
        <c:lblOffset val="100"/>
        <c:noMultiLvlLbl val="0"/>
      </c:catAx>
      <c:valAx>
        <c:axId val="609865695"/>
        <c:scaling>
          <c:orientation val="minMax"/>
        </c:scaling>
        <c:delete val="1"/>
        <c:axPos val="l"/>
        <c:numFmt formatCode="0.0%" sourceLinked="1"/>
        <c:majorTickMark val="none"/>
        <c:minorTickMark val="none"/>
        <c:tickLblPos val="nextTo"/>
        <c:crossAx val="184855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FichaPDET!$AQ$155</c:f>
              <c:strCache>
                <c:ptCount val="1"/>
                <c:pt idx="0">
                  <c:v>UPA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(FichaPDET!$AP$156,FichaPDET!$AP$159,FichaPDET!$AP$162)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(FichaPDET!$AQ$156,FichaPDET!$AQ$159,FichaPDET!$AQ$162)</c:f>
              <c:numCache>
                <c:formatCode>0.0%</c:formatCode>
                <c:ptCount val="3"/>
                <c:pt idx="0">
                  <c:v>0.75904658721560125</c:v>
                </c:pt>
                <c:pt idx="1">
                  <c:v>0.83467557820203198</c:v>
                </c:pt>
                <c:pt idx="2">
                  <c:v>0.81358269345038403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46-4F55-9744-8921BBF6484B}"/>
            </c:ext>
          </c:extLst>
        </c:ser>
        <c:ser>
          <c:idx val="1"/>
          <c:order val="1"/>
          <c:tx>
            <c:strRef>
              <c:f>FichaPDET!$AR$155</c:f>
              <c:strCache>
                <c:ptCount val="1"/>
                <c:pt idx="0">
                  <c:v>UPNA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(FichaPDET!$AP$156,FichaPDET!$AP$159,FichaPDET!$AP$162)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(FichaPDET!$AR$156,FichaPDET!$AR$159,FichaPDET!$AR$162)</c:f>
              <c:numCache>
                <c:formatCode>0.0%</c:formatCode>
                <c:ptCount val="3"/>
                <c:pt idx="0">
                  <c:v>0.24095341278439869</c:v>
                </c:pt>
                <c:pt idx="1">
                  <c:v>0.165324421797968</c:v>
                </c:pt>
                <c:pt idx="2">
                  <c:v>0.186417306549616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46-4F55-9744-8921BBF648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403355400"/>
        <c:axId val="403355728"/>
      </c:barChart>
      <c:catAx>
        <c:axId val="403355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03355728"/>
        <c:crosses val="autoZero"/>
        <c:auto val="1"/>
        <c:lblAlgn val="ctr"/>
        <c:lblOffset val="100"/>
        <c:noMultiLvlLbl val="0"/>
      </c:catAx>
      <c:valAx>
        <c:axId val="403355728"/>
        <c:scaling>
          <c:orientation val="minMax"/>
          <c:max val="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403355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130118110236232"/>
          <c:y val="0.40861038203557887"/>
          <c:w val="6.8285269457978123E-2"/>
          <c:h val="0.185858297596643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sz="1600"/>
              <a:t>Distribución municipal según IICA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FichaPDET!$AQ$330</c:f>
              <c:strCache>
                <c:ptCount val="1"/>
                <c:pt idx="0">
                  <c:v>Muy Alto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(FichaPDET!$AP$331,FichaPDET!$AP$334,FichaPDET!$AP$337)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(FichaPDET!$AQ$331,FichaPDET!$AQ$334,FichaPDET!$AQ$337)</c:f>
              <c:numCache>
                <c:formatCode>0.0%</c:formatCode>
                <c:ptCount val="3"/>
                <c:pt idx="0">
                  <c:v>0.2</c:v>
                </c:pt>
                <c:pt idx="1">
                  <c:v>0.37058823529411766</c:v>
                </c:pt>
                <c:pt idx="2">
                  <c:v>7.2192513368983954E-2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E-439B-974C-446C55B8F322}"/>
            </c:ext>
          </c:extLst>
        </c:ser>
        <c:ser>
          <c:idx val="1"/>
          <c:order val="1"/>
          <c:tx>
            <c:strRef>
              <c:f>FichaPDET!$AR$330</c:f>
              <c:strCache>
                <c:ptCount val="1"/>
                <c:pt idx="0">
                  <c:v>Alto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(FichaPDET!$AP$331,FichaPDET!$AP$334,FichaPDET!$AP$337)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(FichaPDET!$AR$331,FichaPDET!$AR$334,FichaPDET!$AR$337)</c:f>
              <c:numCache>
                <c:formatCode>0.0%</c:formatCode>
                <c:ptCount val="3"/>
                <c:pt idx="0">
                  <c:v>0.4</c:v>
                </c:pt>
                <c:pt idx="1">
                  <c:v>0.3</c:v>
                </c:pt>
                <c:pt idx="2">
                  <c:v>9.4474153297682703E-2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BE-439B-974C-446C55B8F322}"/>
            </c:ext>
          </c:extLst>
        </c:ser>
        <c:ser>
          <c:idx val="2"/>
          <c:order val="2"/>
          <c:tx>
            <c:strRef>
              <c:f>FichaPDET!$AS$330</c:f>
              <c:strCache>
                <c:ptCount val="1"/>
                <c:pt idx="0">
                  <c:v>Medio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(FichaPDET!$AP$331,FichaPDET!$AP$334,FichaPDET!$AP$337)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(FichaPDET!$AS$331,FichaPDET!$AS$334,FichaPDET!$AS$337)</c:f>
              <c:numCache>
                <c:formatCode>0.0%</c:formatCode>
                <c:ptCount val="3"/>
                <c:pt idx="0">
                  <c:v>0</c:v>
                </c:pt>
                <c:pt idx="1">
                  <c:v>0.14705882352941177</c:v>
                </c:pt>
                <c:pt idx="2">
                  <c:v>0.12566844919786097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BE-439B-974C-446C55B8F322}"/>
            </c:ext>
          </c:extLst>
        </c:ser>
        <c:ser>
          <c:idx val="3"/>
          <c:order val="3"/>
          <c:tx>
            <c:strRef>
              <c:f>FichaPDET!$AT$330</c:f>
              <c:strCache>
                <c:ptCount val="1"/>
                <c:pt idx="0">
                  <c:v>Medio Bajo</c:v>
                </c:pt>
              </c:strCache>
            </c:strRef>
          </c:tx>
          <c:spPr>
            <a:solidFill>
              <a:schemeClr val="accent6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(FichaPDET!$AP$331,FichaPDET!$AP$334,FichaPDET!$AP$337)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(FichaPDET!$AT$331,FichaPDET!$AT$334,FichaPDET!$AT$337)</c:f>
              <c:numCache>
                <c:formatCode>0.0%</c:formatCode>
                <c:ptCount val="3"/>
                <c:pt idx="0">
                  <c:v>0.4</c:v>
                </c:pt>
                <c:pt idx="1">
                  <c:v>0.17647058823529413</c:v>
                </c:pt>
                <c:pt idx="2">
                  <c:v>0.36631016042780751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BE-439B-974C-446C55B8F322}"/>
            </c:ext>
          </c:extLst>
        </c:ser>
        <c:ser>
          <c:idx val="4"/>
          <c:order val="4"/>
          <c:tx>
            <c:strRef>
              <c:f>FichaPDET!$AU$330</c:f>
              <c:strCache>
                <c:ptCount val="1"/>
                <c:pt idx="0">
                  <c:v>Bajo</c:v>
                </c:pt>
              </c:strCache>
            </c:strRef>
          </c:tx>
          <c:spPr>
            <a:solidFill>
              <a:schemeClr val="accent6">
                <a:shade val="53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(FichaPDET!$AP$331,FichaPDET!$AP$334,FichaPDET!$AP$337)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(FichaPDET!$AU$331,FichaPDET!$AU$334,FichaPDET!$AU$337)</c:f>
              <c:numCache>
                <c:formatCode>0.0%</c:formatCode>
                <c:ptCount val="3"/>
                <c:pt idx="0">
                  <c:v>0</c:v>
                </c:pt>
                <c:pt idx="1">
                  <c:v>5.8823529411764705E-3</c:v>
                </c:pt>
                <c:pt idx="2">
                  <c:v>0.3413547237076649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BE-439B-974C-446C55B8F32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47512560"/>
        <c:axId val="747514200"/>
      </c:barChart>
      <c:catAx>
        <c:axId val="74751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7514200"/>
        <c:crosses val="autoZero"/>
        <c:auto val="1"/>
        <c:lblAlgn val="ctr"/>
        <c:lblOffset val="100"/>
        <c:noMultiLvlLbl val="0"/>
      </c:catAx>
      <c:valAx>
        <c:axId val="747514200"/>
        <c:scaling>
          <c:orientation val="minMax"/>
          <c:max val="1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74751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441076115485569"/>
          <c:y val="0.24391356171206258"/>
          <c:w val="0.14725590551181103"/>
          <c:h val="0.484237003362999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b="1"/>
              <a:t>Valor agregado per cápita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Total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(FichaPDET!$S$60,FichaPDET!$X$60,FichaPDET!$AC$60)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(FichaPDET!$B$96,FichaPDET!$B$98,FichaPDET!$B$100)</c:f>
              <c:numCache>
                <c:formatCode>_-"$"\ * #,##0_-;\-"$"\ * #,##0_-;_-"$"\ * "-"_-;_-@_-</c:formatCode>
                <c:ptCount val="3"/>
                <c:pt idx="0">
                  <c:v>8161659.1850699261</c:v>
                </c:pt>
                <c:pt idx="1">
                  <c:v>8575865</c:v>
                </c:pt>
                <c:pt idx="2">
                  <c:v>13278772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9C-4F67-BB55-C04DB496B504}"/>
            </c:ext>
          </c:extLst>
        </c:ser>
        <c:ser>
          <c:idx val="1"/>
          <c:order val="1"/>
          <c:tx>
            <c:strRef>
              <c:f>FichaPDET!$AF$96</c:f>
              <c:strCache>
                <c:ptCount val="1"/>
                <c:pt idx="0">
                  <c:v> (sin hidrocarburos)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(FichaPDET!$V$96,FichaPDET!$V$98,FichaPDET!$V$100)</c:f>
              <c:numCache>
                <c:formatCode>_-"$"\ * #,##0_-;\-"$"\ * #,##0_-;_-"$"\ * "-"_-;_-@_-</c:formatCode>
                <c:ptCount val="3"/>
                <c:pt idx="0">
                  <c:v>8154920.8958290527</c:v>
                </c:pt>
                <c:pt idx="1">
                  <c:v>7127201</c:v>
                </c:pt>
                <c:pt idx="2">
                  <c:v>11918434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E9C-4F67-BB55-C04DB496B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26135823"/>
        <c:axId val="1719485791"/>
      </c:barChart>
      <c:catAx>
        <c:axId val="2026135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719485791"/>
        <c:crosses val="autoZero"/>
        <c:auto val="1"/>
        <c:lblAlgn val="ctr"/>
        <c:lblOffset val="100"/>
        <c:noMultiLvlLbl val="0"/>
      </c:catAx>
      <c:valAx>
        <c:axId val="1719485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$&quot;\ * #,##0_-;\-&quot;$&quot;\ * #,##0_-;_-&quot;$&quot;\ * &quot;-&quot;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20261358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n-US" b="1"/>
              <a:t>Porcentaje de red vial terciaria en mal estado*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dk1">
                <a:tint val="885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FichaPDET!$AP$107:$AR$107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FichaPDET!$AP$108:$AR$108</c:f>
              <c:numCache>
                <c:formatCode>0.0</c:formatCode>
                <c:ptCount val="3"/>
                <c:pt idx="0">
                  <c:v>54.825650142985339</c:v>
                </c:pt>
                <c:pt idx="1">
                  <c:v>77.488543540231959</c:v>
                </c:pt>
                <c:pt idx="2">
                  <c:v>79.453084419856069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91-487B-BD8C-5F062569AF9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09658383"/>
        <c:axId val="1362018655"/>
      </c:barChart>
      <c:catAx>
        <c:axId val="1209658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362018655"/>
        <c:crosses val="autoZero"/>
        <c:auto val="1"/>
        <c:lblAlgn val="ctr"/>
        <c:lblOffset val="100"/>
        <c:noMultiLvlLbl val="0"/>
      </c:catAx>
      <c:valAx>
        <c:axId val="13620186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Century Gothic" panose="020B0502020202020204" pitchFamily="34" charset="0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209658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5298706709280409"/>
          <c:y val="0.11342592592592596"/>
          <c:w val="0.5049130763416475"/>
          <c:h val="0.77314814814814836"/>
        </c:manualLayout>
      </c:layout>
      <c:doughnutChart>
        <c:varyColors val="1"/>
        <c:ser>
          <c:idx val="0"/>
          <c:order val="0"/>
          <c:tx>
            <c:strRef>
              <c:f>FichaPDET!$AP$288</c:f>
              <c:strCache>
                <c:ptCount val="1"/>
                <c:pt idx="0">
                  <c:v>Sur de Córdoba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FichaPDET!$AQ$287:$AT$287</c:f>
              <c:strCache>
                <c:ptCount val="4"/>
                <c:pt idx="0">
                  <c:v>Uso adecuado</c:v>
                </c:pt>
                <c:pt idx="1">
                  <c:v>Subutilización</c:v>
                </c:pt>
                <c:pt idx="2">
                  <c:v>Sobreutilización</c:v>
                </c:pt>
                <c:pt idx="3">
                  <c:v>Otros</c:v>
                </c:pt>
              </c:strCache>
            </c:strRef>
          </c:cat>
          <c:val>
            <c:numRef>
              <c:f>FichaPDET!$AQ$288:$AT$288</c:f>
              <c:numCache>
                <c:formatCode>0%</c:formatCode>
                <c:ptCount val="4"/>
                <c:pt idx="0">
                  <c:v>0.11500084890260437</c:v>
                </c:pt>
                <c:pt idx="1">
                  <c:v>0.50421841915147336</c:v>
                </c:pt>
                <c:pt idx="2">
                  <c:v>0.17663337707496538</c:v>
                </c:pt>
                <c:pt idx="3">
                  <c:v>0.20414735487095687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5-4C71-AED8-B9660FC8F44A}"/>
            </c:ext>
          </c:extLst>
        </c:ser>
        <c:ser>
          <c:idx val="1"/>
          <c:order val="1"/>
          <c:tx>
            <c:strRef>
              <c:f>FichaPDET!$AP$289</c:f>
              <c:strCache>
                <c:ptCount val="1"/>
                <c:pt idx="0">
                  <c:v>TOTAL PDET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FichaPDET!$AQ$287:$AT$287</c:f>
              <c:strCache>
                <c:ptCount val="4"/>
                <c:pt idx="0">
                  <c:v>Uso adecuado</c:v>
                </c:pt>
                <c:pt idx="1">
                  <c:v>Subutilización</c:v>
                </c:pt>
                <c:pt idx="2">
                  <c:v>Sobreutilización</c:v>
                </c:pt>
                <c:pt idx="3">
                  <c:v>Otros</c:v>
                </c:pt>
              </c:strCache>
            </c:strRef>
          </c:cat>
          <c:val>
            <c:numRef>
              <c:f>FichaPDET!$AQ$289:$AT$289</c:f>
              <c:numCache>
                <c:formatCode>0%</c:formatCode>
                <c:ptCount val="4"/>
                <c:pt idx="0">
                  <c:v>0.74370532339574336</c:v>
                </c:pt>
                <c:pt idx="1">
                  <c:v>7.3778029835558784E-2</c:v>
                </c:pt>
                <c:pt idx="2">
                  <c:v>0.12344212229519592</c:v>
                </c:pt>
                <c:pt idx="3">
                  <c:v>5.907452447350179E-2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C5-4C71-AED8-B9660FC8F44A}"/>
            </c:ext>
          </c:extLst>
        </c:ser>
        <c:ser>
          <c:idx val="2"/>
          <c:order val="2"/>
          <c:tx>
            <c:strRef>
              <c:f>FichaPDET!$AP$290</c:f>
              <c:strCache>
                <c:ptCount val="1"/>
                <c:pt idx="0">
                  <c:v>NACIONAL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</c:ext>
            </c:extLst>
          </c:dLbls>
          <c:cat>
            <c:strRef>
              <c:f>FichaPDET!$AQ$287:$AT$287</c:f>
              <c:strCache>
                <c:ptCount val="4"/>
                <c:pt idx="0">
                  <c:v>Uso adecuado</c:v>
                </c:pt>
                <c:pt idx="1">
                  <c:v>Subutilización</c:v>
                </c:pt>
                <c:pt idx="2">
                  <c:v>Sobreutilización</c:v>
                </c:pt>
                <c:pt idx="3">
                  <c:v>Otros</c:v>
                </c:pt>
              </c:strCache>
            </c:strRef>
          </c:cat>
          <c:val>
            <c:numRef>
              <c:f>FichaPDET!$AQ$290:$AT$290</c:f>
              <c:numCache>
                <c:formatCode>0%</c:formatCode>
                <c:ptCount val="4"/>
                <c:pt idx="0">
                  <c:v>0.67553219038880374</c:v>
                </c:pt>
                <c:pt idx="1">
                  <c:v>0.13090347208072661</c:v>
                </c:pt>
                <c:pt idx="2">
                  <c:v>0.11755727859309284</c:v>
                </c:pt>
                <c:pt idx="3">
                  <c:v>7.6007058937377289E-2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C5-4C71-AED8-B9660FC8F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</c:plotArea>
    <c:legend>
      <c:legendPos val="r"/>
      <c:layout>
        <c:manualLayout>
          <c:xMode val="edge"/>
          <c:yMode val="edge"/>
          <c:x val="4.5382422435291253E-3"/>
          <c:y val="0.2982327209098864"/>
          <c:w val="0.27890846977461187"/>
          <c:h val="0.32946048410615353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es-E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doughnutChart>
        <c:varyColors val="1"/>
        <c:ser>
          <c:idx val="0"/>
          <c:order val="0"/>
          <c:tx>
            <c:strRef>
              <c:f>FichaPDET!$AP$245</c:f>
              <c:strCache>
                <c:ptCount val="1"/>
                <c:pt idx="0">
                  <c:v>Sur de Córdoba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FichaPDET!$AQ$244:$AU$244</c:f>
              <c:strCache>
                <c:ptCount val="5"/>
                <c:pt idx="0">
                  <c:v> Vocación Agrícola</c:v>
                </c:pt>
                <c:pt idx="1">
                  <c:v> Vocación Agrosilvopastoril</c:v>
                </c:pt>
                <c:pt idx="2">
                  <c:v> Vocación Conservación de suelos</c:v>
                </c:pt>
                <c:pt idx="3">
                  <c:v> Vocación Forestal</c:v>
                </c:pt>
                <c:pt idx="4">
                  <c:v> Vocación Ganadería</c:v>
                </c:pt>
              </c:strCache>
            </c:strRef>
          </c:cat>
          <c:val>
            <c:numRef>
              <c:f>FichaPDET!$AQ$245:$AU$245</c:f>
              <c:numCache>
                <c:formatCode>0%</c:formatCode>
                <c:ptCount val="5"/>
                <c:pt idx="0">
                  <c:v>356505.00200000004</c:v>
                </c:pt>
                <c:pt idx="1">
                  <c:v>55612.476422299995</c:v>
                </c:pt>
                <c:pt idx="2">
                  <c:v>9813.0077999999994</c:v>
                </c:pt>
                <c:pt idx="3">
                  <c:v>503917.47899999999</c:v>
                </c:pt>
                <c:pt idx="4">
                  <c:v>18400.679690000001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0-4429-8BBA-211273287BFE}"/>
            </c:ext>
          </c:extLst>
        </c:ser>
        <c:ser>
          <c:idx val="1"/>
          <c:order val="1"/>
          <c:tx>
            <c:strRef>
              <c:f>FichaPDET!$AP$246</c:f>
              <c:strCache>
                <c:ptCount val="1"/>
                <c:pt idx="0">
                  <c:v>TOTAL PDET</c:v>
                </c:pt>
              </c:strCache>
            </c:strRef>
          </c:tx>
          <c:spPr>
            <a:ln w="25400">
              <a:solidFill>
                <a:schemeClr val="bg1"/>
              </a:solidFill>
            </a:ln>
          </c:spPr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FichaPDET!$AQ$244:$AU$244</c:f>
              <c:strCache>
                <c:ptCount val="5"/>
                <c:pt idx="0">
                  <c:v> Vocación Agrícola</c:v>
                </c:pt>
                <c:pt idx="1">
                  <c:v> Vocación Agrosilvopastoril</c:v>
                </c:pt>
                <c:pt idx="2">
                  <c:v> Vocación Conservación de suelos</c:v>
                </c:pt>
                <c:pt idx="3">
                  <c:v> Vocación Forestal</c:v>
                </c:pt>
                <c:pt idx="4">
                  <c:v> Vocación Ganadería</c:v>
                </c:pt>
              </c:strCache>
            </c:strRef>
          </c:cat>
          <c:val>
            <c:numRef>
              <c:f>FichaPDET!$AQ$246:$AU$246</c:f>
              <c:numCache>
                <c:formatCode>0%</c:formatCode>
                <c:ptCount val="5"/>
                <c:pt idx="0">
                  <c:v>0.19456099027705887</c:v>
                </c:pt>
                <c:pt idx="1">
                  <c:v>4.5985105919947644E-2</c:v>
                </c:pt>
                <c:pt idx="2">
                  <c:v>4.0131104859470669E-2</c:v>
                </c:pt>
                <c:pt idx="3">
                  <c:v>0.61194094923043096</c:v>
                </c:pt>
                <c:pt idx="4">
                  <c:v>0.10738184971309166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0-4429-8BBA-211273287BFE}"/>
            </c:ext>
          </c:extLst>
        </c:ser>
        <c:ser>
          <c:idx val="2"/>
          <c:order val="2"/>
          <c:tx>
            <c:strRef>
              <c:f>FichaPDET!$AP$247</c:f>
              <c:strCache>
                <c:ptCount val="1"/>
                <c:pt idx="0">
                  <c:v>NACIONAL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FichaPDET!$AQ$244:$AU$244</c:f>
              <c:strCache>
                <c:ptCount val="5"/>
                <c:pt idx="0">
                  <c:v> Vocación Agrícola</c:v>
                </c:pt>
                <c:pt idx="1">
                  <c:v> Vocación Agrosilvopastoril</c:v>
                </c:pt>
                <c:pt idx="2">
                  <c:v> Vocación Conservación de suelos</c:v>
                </c:pt>
                <c:pt idx="3">
                  <c:v> Vocación Forestal</c:v>
                </c:pt>
                <c:pt idx="4">
                  <c:v> Vocación Ganadería</c:v>
                </c:pt>
              </c:strCache>
            </c:strRef>
          </c:cat>
          <c:val>
            <c:numRef>
              <c:f>FichaPDET!$AQ$247:$AU$247</c:f>
              <c:numCache>
                <c:formatCode>0%</c:formatCode>
                <c:ptCount val="5"/>
                <c:pt idx="0">
                  <c:v>0.1976187905756647</c:v>
                </c:pt>
                <c:pt idx="1">
                  <c:v>3.6282803403410634E-2</c:v>
                </c:pt>
                <c:pt idx="2">
                  <c:v>5.6291527533434395E-2</c:v>
                </c:pt>
                <c:pt idx="3">
                  <c:v>0.57424679753736818</c:v>
                </c:pt>
                <c:pt idx="4">
                  <c:v>0.13556008095012195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F0-4429-8BBA-21127328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</c:plotArea>
    <c:legend>
      <c:legendPos val="r"/>
      <c:layout>
        <c:manualLayout>
          <c:xMode val="edge"/>
          <c:yMode val="edge"/>
          <c:x val="0.59252135156699215"/>
          <c:y val="0.19754748992401924"/>
          <c:w val="0.390289568326255"/>
          <c:h val="0.66030507592623466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FichaPDET!$AR$171</c:f>
              <c:strCache>
                <c:ptCount val="1"/>
                <c:pt idx="0">
                  <c:v>% Área UPAs &lt; 5 Ha.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FichaPDET!$AP$172:$AP$174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FichaPDET!$AR$172:$AR$174</c:f>
              <c:numCache>
                <c:formatCode>0.0%</c:formatCode>
                <c:ptCount val="3"/>
                <c:pt idx="0">
                  <c:v>5.0288419990817072E-3</c:v>
                </c:pt>
                <c:pt idx="1">
                  <c:v>2.6975412502499397E-2</c:v>
                </c:pt>
                <c:pt idx="2">
                  <c:v>0.10333487644967299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BA-413A-9996-AD111F3E0206}"/>
            </c:ext>
          </c:extLst>
        </c:ser>
        <c:ser>
          <c:idx val="0"/>
          <c:order val="1"/>
          <c:tx>
            <c:strRef>
              <c:f>FichaPDET!$AQ$171</c:f>
              <c:strCache>
                <c:ptCount val="1"/>
                <c:pt idx="0">
                  <c:v>% UPAs &lt; de 5 Ha. 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FichaPDET!$AP$172:$AP$174</c:f>
              <c:strCache>
                <c:ptCount val="3"/>
                <c:pt idx="0">
                  <c:v>Sur de Córdoba</c:v>
                </c:pt>
                <c:pt idx="1">
                  <c:v>TOTAL PDET</c:v>
                </c:pt>
                <c:pt idx="2">
                  <c:v>NACIONAL</c:v>
                </c:pt>
              </c:strCache>
            </c:strRef>
          </c:cat>
          <c:val>
            <c:numRef>
              <c:f>FichaPDET!$AQ$172:$AQ$174</c:f>
              <c:numCache>
                <c:formatCode>0.0%</c:formatCode>
                <c:ptCount val="3"/>
                <c:pt idx="0">
                  <c:v>0.43719668855266913</c:v>
                </c:pt>
                <c:pt idx="1">
                  <c:v>0.53976521950549161</c:v>
                </c:pt>
                <c:pt idx="2">
                  <c:v>0.70431741458901087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95-483D-8867-681F9C09980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0"/>
        <c:axId val="84865024"/>
        <c:axId val="84866560"/>
      </c:barChart>
      <c:catAx>
        <c:axId val="848650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84866560"/>
        <c:crosses val="autoZero"/>
        <c:auto val="1"/>
        <c:lblAlgn val="ctr"/>
        <c:lblOffset val="100"/>
        <c:noMultiLvlLbl val="0"/>
      </c:catAx>
      <c:valAx>
        <c:axId val="84866560"/>
        <c:scaling>
          <c:orientation val="minMax"/>
        </c:scaling>
        <c:delete val="0"/>
        <c:axPos val="b"/>
        <c:majorGridlines/>
        <c:numFmt formatCode="0.0%" sourceLinked="1"/>
        <c:majorTickMark val="none"/>
        <c:minorTickMark val="none"/>
        <c:tickLblPos val="nextTo"/>
        <c:spPr>
          <a:ln w="9525">
            <a:noFill/>
          </a:ln>
        </c:spPr>
        <c:crossAx val="84865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9853755261569087"/>
          <c:y val="0.89594818633282347"/>
          <c:w val="0.48401567218167652"/>
          <c:h val="9.4967863999332311E-2"/>
        </c:manualLayout>
      </c:layout>
      <c:overlay val="0"/>
      <c:txPr>
        <a:bodyPr/>
        <a:lstStyle/>
        <a:p>
          <a:pPr>
            <a:defRPr sz="1200">
              <a:solidFill>
                <a:sysClr val="windowText" lastClr="000000"/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Century Gothic" pitchFamily="34" charset="0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66907261592316"/>
          <c:y val="5.0925925925925923E-2"/>
          <c:w val="0.79006146106736597"/>
          <c:h val="0.75439049285506032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FichaPDET!$AP$46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CC66"/>
            </a:solidFill>
          </c:spPr>
          <c:invertIfNegative val="0"/>
          <c:cat>
            <c:strRef>
              <c:f>FichaPDET!$AQ$44:$BG$44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FichaPDET!$AQ$46:$BG$46</c:f>
              <c:numCache>
                <c:formatCode>0%</c:formatCode>
                <c:ptCount val="17"/>
                <c:pt idx="0">
                  <c:v>5.9372757985361437E-2</c:v>
                </c:pt>
                <c:pt idx="1">
                  <c:v>5.519945299053175E-2</c:v>
                </c:pt>
                <c:pt idx="2">
                  <c:v>5.1965899483641921E-2</c:v>
                </c:pt>
                <c:pt idx="3">
                  <c:v>4.9335268974390931E-2</c:v>
                </c:pt>
                <c:pt idx="4">
                  <c:v>4.7499553702250348E-2</c:v>
                </c:pt>
                <c:pt idx="5">
                  <c:v>4.2827742541775154E-2</c:v>
                </c:pt>
                <c:pt idx="6">
                  <c:v>3.5346781772189417E-2</c:v>
                </c:pt>
                <c:pt idx="7">
                  <c:v>3.0193305870583758E-2</c:v>
                </c:pt>
                <c:pt idx="8">
                  <c:v>2.5619174972295856E-2</c:v>
                </c:pt>
                <c:pt idx="9">
                  <c:v>2.3146853853486343E-2</c:v>
                </c:pt>
                <c:pt idx="10">
                  <c:v>2.0014348893686824E-2</c:v>
                </c:pt>
                <c:pt idx="11">
                  <c:v>1.5999353289298621E-2</c:v>
                </c:pt>
                <c:pt idx="12">
                  <c:v>1.21089842263218E-2</c:v>
                </c:pt>
                <c:pt idx="13">
                  <c:v>8.680070195057378E-3</c:v>
                </c:pt>
                <c:pt idx="14">
                  <c:v>5.9248131443950056E-3</c:v>
                </c:pt>
                <c:pt idx="15">
                  <c:v>4.4461360719735121E-3</c:v>
                </c:pt>
                <c:pt idx="16">
                  <c:v>4.9547470923280573E-3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E3-4DDB-9C37-FF3B9582D3D2}"/>
            </c:ext>
          </c:extLst>
        </c:ser>
        <c:ser>
          <c:idx val="0"/>
          <c:order val="1"/>
          <c:tx>
            <c:strRef>
              <c:f>FichaPDET!$AP$45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FichaPDET!$AQ$44:$BG$44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FichaPDET!$AQ$45:$BG$45</c:f>
              <c:numCache>
                <c:formatCode>0%</c:formatCode>
                <c:ptCount val="17"/>
                <c:pt idx="0">
                  <c:v>-6.188886680791008E-2</c:v>
                </c:pt>
                <c:pt idx="1">
                  <c:v>-5.7671774109341267E-2</c:v>
                </c:pt>
                <c:pt idx="2">
                  <c:v>-5.4108128681956434E-2</c:v>
                </c:pt>
                <c:pt idx="3">
                  <c:v>-5.1275401078524824E-2</c:v>
                </c:pt>
                <c:pt idx="4">
                  <c:v>-4.9473368655414351E-2</c:v>
                </c:pt>
                <c:pt idx="5">
                  <c:v>-4.4191897927494297E-2</c:v>
                </c:pt>
                <c:pt idx="6">
                  <c:v>-3.5774553954871717E-2</c:v>
                </c:pt>
                <c:pt idx="7">
                  <c:v>-2.9725114269065333E-2</c:v>
                </c:pt>
                <c:pt idx="8">
                  <c:v>-2.5009515404851003E-2</c:v>
                </c:pt>
                <c:pt idx="9">
                  <c:v>-2.3130012428971291E-2</c:v>
                </c:pt>
                <c:pt idx="10">
                  <c:v>-2.0617271891325655E-2</c:v>
                </c:pt>
                <c:pt idx="11">
                  <c:v>-1.6925631637626438E-2</c:v>
                </c:pt>
                <c:pt idx="12">
                  <c:v>-1.298473830110446E-2</c:v>
                </c:pt>
                <c:pt idx="13">
                  <c:v>-9.2560469134721299E-3</c:v>
                </c:pt>
                <c:pt idx="14">
                  <c:v>-6.3054293384351623E-3</c:v>
                </c:pt>
                <c:pt idx="15">
                  <c:v>-4.5539211888698397E-3</c:v>
                </c:pt>
                <c:pt idx="16">
                  <c:v>-4.4730823511975933E-3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E3-4DDB-9C37-FF3B9582D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85016576"/>
        <c:axId val="85018112"/>
      </c:barChart>
      <c:catAx>
        <c:axId val="8501657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crossAx val="85018112"/>
        <c:crossesAt val="0"/>
        <c:auto val="1"/>
        <c:lblAlgn val="ctr"/>
        <c:lblOffset val="100"/>
        <c:noMultiLvlLbl val="0"/>
      </c:catAx>
      <c:valAx>
        <c:axId val="85018112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850165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2585034013605503E-2"/>
          <c:y val="0.83279085028937327"/>
          <c:w val="0.49171225025443277"/>
          <c:h val="0.15141850511929281"/>
        </c:manualLayout>
      </c:layout>
      <c:overlay val="0"/>
      <c:spPr>
        <a:noFill/>
      </c:spPr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Century Gothic" pitchFamily="34" charset="0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4.4005183602729897E-2"/>
          <c:w val="1"/>
          <c:h val="0.81443898763539779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FichaPDET!$AP$48</c:f>
              <c:strCache>
                <c:ptCount val="1"/>
                <c:pt idx="0">
                  <c:v>MUJERES</c:v>
                </c:pt>
              </c:strCache>
            </c:strRef>
          </c:tx>
          <c:spPr>
            <a:noFill/>
            <a:ln w="12700">
              <a:solidFill>
                <a:srgbClr val="C00000"/>
              </a:solidFill>
            </a:ln>
          </c:spPr>
          <c:invertIfNegative val="0"/>
          <c:cat>
            <c:strRef>
              <c:f>FichaPDET!$AQ$44:$BG$44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FichaPDET!$AQ$48:$BG$48</c:f>
              <c:numCache>
                <c:formatCode>0%</c:formatCode>
                <c:ptCount val="17"/>
                <c:pt idx="0">
                  <c:v>4.3038012169721258E-2</c:v>
                </c:pt>
                <c:pt idx="1">
                  <c:v>4.2305764439534856E-2</c:v>
                </c:pt>
                <c:pt idx="2">
                  <c:v>4.2195757679481333E-2</c:v>
                </c:pt>
                <c:pt idx="3">
                  <c:v>4.2686563320163261E-2</c:v>
                </c:pt>
                <c:pt idx="4">
                  <c:v>4.2710733933985952E-2</c:v>
                </c:pt>
                <c:pt idx="5">
                  <c:v>4.0633036094363542E-2</c:v>
                </c:pt>
                <c:pt idx="6">
                  <c:v>3.7586198197652167E-2</c:v>
                </c:pt>
                <c:pt idx="7">
                  <c:v>3.4607545805649009E-2</c:v>
                </c:pt>
                <c:pt idx="8">
                  <c:v>3.1097830498513019E-2</c:v>
                </c:pt>
                <c:pt idx="9">
                  <c:v>3.0297316017857654E-2</c:v>
                </c:pt>
                <c:pt idx="10">
                  <c:v>2.9551581491386994E-2</c:v>
                </c:pt>
                <c:pt idx="11">
                  <c:v>2.5599564262735953E-2</c:v>
                </c:pt>
                <c:pt idx="12">
                  <c:v>2.0267262804727966E-2</c:v>
                </c:pt>
                <c:pt idx="13">
                  <c:v>1.5464764952561209E-2</c:v>
                </c:pt>
                <c:pt idx="14">
                  <c:v>1.1245916334171775E-2</c:v>
                </c:pt>
                <c:pt idx="15">
                  <c:v>8.1805544040097385E-3</c:v>
                </c:pt>
                <c:pt idx="16">
                  <c:v>8.8014548190902681E-3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6-4616-96CE-6324A768D2E8}"/>
            </c:ext>
          </c:extLst>
        </c:ser>
        <c:ser>
          <c:idx val="0"/>
          <c:order val="1"/>
          <c:tx>
            <c:strRef>
              <c:f>FichaPDET!$AP$47</c:f>
              <c:strCache>
                <c:ptCount val="1"/>
                <c:pt idx="0">
                  <c:v>HOMBRES</c:v>
                </c:pt>
              </c:strCache>
            </c:strRef>
          </c:tx>
          <c:spPr>
            <a:noFill/>
            <a:ln w="12700">
              <a:solidFill>
                <a:srgbClr val="002060"/>
              </a:solidFill>
            </a:ln>
          </c:spPr>
          <c:invertIfNegative val="0"/>
          <c:cat>
            <c:strRef>
              <c:f>FichaPDET!$AQ$44:$BG$44</c:f>
              <c:strCache>
                <c:ptCount val="17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 Y MÁS</c:v>
                </c:pt>
              </c:strCache>
            </c:strRef>
          </c:cat>
          <c:val>
            <c:numRef>
              <c:f>FichaPDET!$AQ$47:$BG$47</c:f>
              <c:numCache>
                <c:formatCode>0%</c:formatCode>
                <c:ptCount val="17"/>
                <c:pt idx="0">
                  <c:v>-4.5109108791282847E-2</c:v>
                </c:pt>
                <c:pt idx="1">
                  <c:v>-4.4288100067478665E-2</c:v>
                </c:pt>
                <c:pt idx="2">
                  <c:v>-4.4107287626932792E-2</c:v>
                </c:pt>
                <c:pt idx="3">
                  <c:v>-4.4499420291185622E-2</c:v>
                </c:pt>
                <c:pt idx="4">
                  <c:v>-4.4648749999441434E-2</c:v>
                </c:pt>
                <c:pt idx="5">
                  <c:v>-4.2205547793651529E-2</c:v>
                </c:pt>
                <c:pt idx="6">
                  <c:v>-3.702038240835915E-2</c:v>
                </c:pt>
                <c:pt idx="7">
                  <c:v>-3.2745535149373783E-2</c:v>
                </c:pt>
                <c:pt idx="8">
                  <c:v>-2.9011744034093321E-2</c:v>
                </c:pt>
                <c:pt idx="9">
                  <c:v>-2.7672306110952706E-2</c:v>
                </c:pt>
                <c:pt idx="10">
                  <c:v>-2.6752644722159605E-2</c:v>
                </c:pt>
                <c:pt idx="11">
                  <c:v>-2.2850146784684802E-2</c:v>
                </c:pt>
                <c:pt idx="12">
                  <c:v>-1.7825116793827794E-2</c:v>
                </c:pt>
                <c:pt idx="13">
                  <c:v>-1.3361535632623569E-2</c:v>
                </c:pt>
                <c:pt idx="14">
                  <c:v>-9.3276023656978131E-3</c:v>
                </c:pt>
                <c:pt idx="15">
                  <c:v>-6.2548470713076577E-3</c:v>
                </c:pt>
                <c:pt idx="16">
                  <c:v>-6.0500671313409625E-3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46-4616-96CE-6324A768D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overlap val="100"/>
        <c:axId val="85042304"/>
        <c:axId val="85043840"/>
      </c:barChart>
      <c:catAx>
        <c:axId val="85042304"/>
        <c:scaling>
          <c:orientation val="minMax"/>
        </c:scaling>
        <c:delete val="1"/>
        <c:axPos val="l"/>
        <c:numFmt formatCode="General" sourceLinked="0"/>
        <c:majorTickMark val="none"/>
        <c:minorTickMark val="none"/>
        <c:tickLblPos val="none"/>
        <c:crossAx val="85043840"/>
        <c:crosses val="autoZero"/>
        <c:auto val="1"/>
        <c:lblAlgn val="ctr"/>
        <c:lblOffset val="100"/>
        <c:noMultiLvlLbl val="0"/>
      </c:catAx>
      <c:valAx>
        <c:axId val="85043840"/>
        <c:scaling>
          <c:orientation val="minMax"/>
          <c:max val="0.1"/>
          <c:min val="-0.1"/>
        </c:scaling>
        <c:delete val="1"/>
        <c:axPos val="b"/>
        <c:numFmt formatCode="0%" sourceLinked="1"/>
        <c:majorTickMark val="none"/>
        <c:minorTickMark val="none"/>
        <c:tickLblPos val="none"/>
        <c:crossAx val="8504230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0.46442616423732336"/>
          <c:y val="0.91587137638532023"/>
          <c:w val="0.48790749248282761"/>
          <c:h val="7.61275492737320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>
          <a:latin typeface="Century Gothic" pitchFamily="34" charset="0"/>
        </a:defRPr>
      </a:pPr>
      <a:endParaRPr lang="es-E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121194225721796"/>
          <c:y val="5.0901866433362475E-2"/>
          <c:w val="0.48035411198600214"/>
          <c:h val="0.80059018664333625"/>
        </c:manualLayout>
      </c:layout>
      <c:doughnutChart>
        <c:varyColors val="1"/>
        <c:ser>
          <c:idx val="0"/>
          <c:order val="0"/>
          <c:tx>
            <c:strRef>
              <c:f>FichaPDET!$AP$52</c:f>
              <c:strCache>
                <c:ptCount val="1"/>
                <c:pt idx="0">
                  <c:v>PDET</c:v>
                </c:pt>
              </c:strCache>
            </c:strRef>
          </c:tx>
          <c:spPr>
            <a:solidFill>
              <a:schemeClr val="accent4"/>
            </a:solidFill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127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5BC-49DF-9B5B-BADC5DA7B09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27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5BC-49DF-9B5B-BADC5DA7B094}"/>
              </c:ext>
            </c:extLst>
          </c:dPt>
          <c:dLbls>
            <c:dLbl>
              <c:idx val="0"/>
              <c:layout>
                <c:manualLayout>
                  <c:x val="-2.9751762957341176E-2"/>
                  <c:y val="2.9944210824883997E-2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BC-49DF-9B5B-BADC5DA7B094}"/>
                </c:ext>
              </c:extLst>
            </c:dLbl>
            <c:dLbl>
              <c:idx val="1"/>
              <c:layout>
                <c:manualLayout>
                  <c:x val="2.1479092221905995E-2"/>
                  <c:y val="-5.9494199081728686E-3"/>
                </c:manualLayout>
              </c:layout>
              <c:showLegendKey val="0"/>
              <c:showVal val="1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BC-49DF-9B5B-BADC5DA7B0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FichaPDET!$AQ$51:$AR$51</c:f>
              <c:strCache>
                <c:ptCount val="2"/>
                <c:pt idx="0">
                  <c:v>Urbano</c:v>
                </c:pt>
                <c:pt idx="1">
                  <c:v>Rural*</c:v>
                </c:pt>
              </c:strCache>
            </c:strRef>
          </c:cat>
          <c:val>
            <c:numRef>
              <c:f>FichaPDET!$AQ$52:$AR$52</c:f>
              <c:numCache>
                <c:formatCode>_-* #,##0\ _€_-;\-* #,##0\ _€_-;_-* "-"??\ _€_-;_-@_-</c:formatCode>
                <c:ptCount val="2"/>
                <c:pt idx="0">
                  <c:v>113599</c:v>
                </c:pt>
                <c:pt idx="1">
                  <c:v>183288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5BC-49DF-9B5B-BADC5DA7B094}"/>
            </c:ext>
          </c:extLst>
        </c:ser>
        <c:ser>
          <c:idx val="1"/>
          <c:order val="1"/>
          <c:tx>
            <c:strRef>
              <c:f>FichaPDET!$AP$53</c:f>
              <c:strCache>
                <c:ptCount val="1"/>
                <c:pt idx="0">
                  <c:v>TOTAL PDET</c:v>
                </c:pt>
              </c:strCache>
            </c:strRef>
          </c:tx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5BC-49DF-9B5B-BADC5DA7B094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FD-4599-9A6D-FD8E09B21EF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FichaPDET!$AQ$51:$AR$51</c:f>
              <c:strCache>
                <c:ptCount val="2"/>
                <c:pt idx="0">
                  <c:v>Urbano</c:v>
                </c:pt>
                <c:pt idx="1">
                  <c:v>Rural*</c:v>
                </c:pt>
              </c:strCache>
            </c:strRef>
          </c:cat>
          <c:val>
            <c:numRef>
              <c:f>FichaPDET!$AQ$53:$AR$53</c:f>
              <c:numCache>
                <c:formatCode>General</c:formatCode>
                <c:ptCount val="2"/>
                <c:pt idx="0">
                  <c:v>2982812</c:v>
                </c:pt>
                <c:pt idx="1">
                  <c:v>3860047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5BC-49DF-9B5B-BADC5DA7B094}"/>
            </c:ext>
          </c:extLst>
        </c:ser>
        <c:ser>
          <c:idx val="2"/>
          <c:order val="2"/>
          <c:tx>
            <c:strRef>
              <c:f>FichaPDET!$AP$54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6"/>
            </a:solidFill>
            <a:ln w="12700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127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B91A-4A78-A3F4-416B891E2EE3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1270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5BC-49DF-9B5B-BADC5DA7B0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/>
                    </a:solidFill>
                    <a:latin typeface="Century Gothic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6350" cap="flat" cmpd="sng" algn="ctr">
                  <a:solidFill>
                    <a:schemeClr val="tx1"/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FichaPDET!$AQ$51:$AR$51</c:f>
              <c:strCache>
                <c:ptCount val="2"/>
                <c:pt idx="0">
                  <c:v>Urbano</c:v>
                </c:pt>
                <c:pt idx="1">
                  <c:v>Rural*</c:v>
                </c:pt>
              </c:strCache>
            </c:strRef>
          </c:cat>
          <c:val>
            <c:numRef>
              <c:f>FichaPDET!$AQ$54:$AR$54</c:f>
              <c:numCache>
                <c:formatCode>General</c:formatCode>
                <c:ptCount val="2"/>
                <c:pt idx="0">
                  <c:v>34503652</c:v>
                </c:pt>
                <c:pt idx="1">
                  <c:v>14787957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5BC-49DF-9B5B-BADC5DA7B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84456416632162"/>
          <c:y val="0.87890306248635142"/>
          <c:w val="0.37994109683657956"/>
          <c:h val="8.61406938082327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Century Gothic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 sz="1200">
          <a:latin typeface="Century Gothic" pitchFamily="34" charset="0"/>
        </a:defRPr>
      </a:pPr>
      <a:endParaRPr lang="es-E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490783652043497E-2"/>
          <c:y val="0.22976452943382078"/>
          <c:w val="0.93052136482939629"/>
          <c:h val="0.586252343457067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FichaPDET!$AP$306</c:f>
              <c:strCache>
                <c:ptCount val="1"/>
                <c:pt idx="0">
                  <c:v>Sur de Córdoba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FichaPDET!$AQ$305:$AT$305</c:f>
              <c:strCache>
                <c:ptCount val="4"/>
                <c:pt idx="0">
                  <c:v>% Abstención en las elecciones locales</c:v>
                </c:pt>
                <c:pt idx="1">
                  <c:v>% Municipios con emisoras comunitarias</c:v>
                </c:pt>
                <c:pt idx="2">
                  <c:v>% Municipios con emisoras de interés público</c:v>
                </c:pt>
                <c:pt idx="3">
                  <c:v>% Municipios con concejo territorial de planeación</c:v>
                </c:pt>
              </c:strCache>
            </c:strRef>
          </c:cat>
          <c:val>
            <c:numRef>
              <c:f>FichaPDET!$AQ$306:$AT$306</c:f>
              <c:numCache>
                <c:formatCode>0%</c:formatCode>
                <c:ptCount val="4"/>
                <c:pt idx="0">
                  <c:v>0.32618983629161358</c:v>
                </c:pt>
                <c:pt idx="1">
                  <c:v>0.6</c:v>
                </c:pt>
                <c:pt idx="2">
                  <c:v>0.8</c:v>
                </c:pt>
                <c:pt idx="3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31-4452-AE3C-8E94E8BEB8E6}"/>
            </c:ext>
          </c:extLst>
        </c:ser>
        <c:ser>
          <c:idx val="1"/>
          <c:order val="1"/>
          <c:tx>
            <c:strRef>
              <c:f>FichaPDET!$AP$307</c:f>
              <c:strCache>
                <c:ptCount val="1"/>
                <c:pt idx="0">
                  <c:v>TOTAL PDET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FichaPDET!$AQ$305:$AT$305</c:f>
              <c:strCache>
                <c:ptCount val="4"/>
                <c:pt idx="0">
                  <c:v>% Abstención en las elecciones locales</c:v>
                </c:pt>
                <c:pt idx="1">
                  <c:v>% Municipios con emisoras comunitarias</c:v>
                </c:pt>
                <c:pt idx="2">
                  <c:v>% Municipios con emisoras de interés público</c:v>
                </c:pt>
                <c:pt idx="3">
                  <c:v>% Municipios con concejo territorial de planeación</c:v>
                </c:pt>
              </c:strCache>
            </c:strRef>
          </c:cat>
          <c:val>
            <c:numRef>
              <c:f>FichaPDET!$AQ$307:$AT$307</c:f>
              <c:numCache>
                <c:formatCode>0%</c:formatCode>
                <c:ptCount val="4"/>
                <c:pt idx="0">
                  <c:v>0.38586520263279034</c:v>
                </c:pt>
                <c:pt idx="1">
                  <c:v>0.52352941176470591</c:v>
                </c:pt>
                <c:pt idx="2">
                  <c:v>0.86764705882352944</c:v>
                </c:pt>
                <c:pt idx="3">
                  <c:v>0.92941176470588238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31-4452-AE3C-8E94E8BEB8E6}"/>
            </c:ext>
          </c:extLst>
        </c:ser>
        <c:ser>
          <c:idx val="2"/>
          <c:order val="2"/>
          <c:tx>
            <c:strRef>
              <c:f>FichaPDET!$AP$308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FichaPDET!$AQ$305:$AT$305</c:f>
              <c:strCache>
                <c:ptCount val="4"/>
                <c:pt idx="0">
                  <c:v>% Abstención en las elecciones locales</c:v>
                </c:pt>
                <c:pt idx="1">
                  <c:v>% Municipios con emisoras comunitarias</c:v>
                </c:pt>
                <c:pt idx="2">
                  <c:v>% Municipios con emisoras de interés público</c:v>
                </c:pt>
                <c:pt idx="3">
                  <c:v>% Municipios con concejo territorial de planeación</c:v>
                </c:pt>
              </c:strCache>
            </c:strRef>
          </c:cat>
          <c:val>
            <c:numRef>
              <c:f>FichaPDET!$AQ$308:$AT$308</c:f>
              <c:numCache>
                <c:formatCode>0%</c:formatCode>
                <c:ptCount val="4"/>
                <c:pt idx="0">
                  <c:v>0.40651772505503636</c:v>
                </c:pt>
                <c:pt idx="1">
                  <c:v>0.54278074866310155</c:v>
                </c:pt>
                <c:pt idx="2">
                  <c:v>0.9331550802139037</c:v>
                </c:pt>
                <c:pt idx="3">
                  <c:v>0.89839572192513373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31-4452-AE3C-8E94E8BEB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13472"/>
        <c:axId val="85127552"/>
      </c:barChart>
      <c:catAx>
        <c:axId val="851134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s-ES"/>
          </a:p>
        </c:txPr>
        <c:crossAx val="85127552"/>
        <c:crosses val="autoZero"/>
        <c:auto val="1"/>
        <c:lblAlgn val="ctr"/>
        <c:lblOffset val="100"/>
        <c:noMultiLvlLbl val="0"/>
      </c:catAx>
      <c:valAx>
        <c:axId val="85127552"/>
        <c:scaling>
          <c:orientation val="minMax"/>
        </c:scaling>
        <c:delete val="0"/>
        <c:axPos val="l"/>
        <c:numFmt formatCode="0%" sourceLinked="1"/>
        <c:majorTickMark val="out"/>
        <c:minorTickMark val="none"/>
        <c:tickLblPos val="nextTo"/>
        <c:crossAx val="85113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0188238733342531"/>
          <c:y val="1.5360843052513175E-2"/>
          <c:w val="0.6166545181852271"/>
          <c:h val="0.1740678526295324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Century Gothic" pitchFamily="34" charset="0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b="0" i="0" u="none">
                <a:solidFill>
                  <a:sysClr val="windowText" lastClr="000000"/>
                </a:solidFill>
              </a:defRPr>
            </a:pPr>
            <a:r>
              <a:rPr lang="es-ES" b="0" i="0" u="none">
                <a:solidFill>
                  <a:sysClr val="windowText" lastClr="000000"/>
                </a:solidFill>
              </a:rPr>
              <a:t>Porcentaje del territrio en</a:t>
            </a:r>
            <a:r>
              <a:rPr lang="es-ES" b="0" i="0" u="none" baseline="0">
                <a:solidFill>
                  <a:sysClr val="windowText" lastClr="000000"/>
                </a:solidFill>
              </a:rPr>
              <a:t> el SINAP</a:t>
            </a:r>
            <a:endParaRPr lang="es-ES" b="0" i="0" u="none">
              <a:solidFill>
                <a:sysClr val="windowText" lastClr="000000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7640997489692893E-2"/>
          <c:y val="0.28717675416042449"/>
          <c:w val="0.93232337787841879"/>
          <c:h val="0.57552804316365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FichaPDET!$AP$225</c:f>
              <c:strCache>
                <c:ptCount val="1"/>
                <c:pt idx="0">
                  <c:v>Sur de Córdoba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FichaPDET!$AQ$224</c:f>
              <c:strCache>
                <c:ptCount val="1"/>
                <c:pt idx="0">
                  <c:v>Subregión   -   PDET   -   Nacional</c:v>
                </c:pt>
              </c:strCache>
            </c:strRef>
          </c:cat>
          <c:val>
            <c:numRef>
              <c:f>FichaPDET!$AQ$225</c:f>
              <c:numCache>
                <c:formatCode>0.0%</c:formatCode>
                <c:ptCount val="1"/>
                <c:pt idx="0">
                  <c:v>0.41481016924770131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B-4CD2-B2D8-E1741B494028}"/>
            </c:ext>
          </c:extLst>
        </c:ser>
        <c:ser>
          <c:idx val="1"/>
          <c:order val="1"/>
          <c:tx>
            <c:strRef>
              <c:f>FichaPDET!$AP$226</c:f>
              <c:strCache>
                <c:ptCount val="1"/>
                <c:pt idx="0">
                  <c:v>TOTAL PDET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FichaPDET!$AQ$224</c:f>
              <c:strCache>
                <c:ptCount val="1"/>
                <c:pt idx="0">
                  <c:v>Subregión   -   PDET   -   Nacional</c:v>
                </c:pt>
              </c:strCache>
            </c:strRef>
          </c:cat>
          <c:val>
            <c:numRef>
              <c:f>FichaPDET!$AQ$226</c:f>
              <c:numCache>
                <c:formatCode>0.0%</c:formatCode>
                <c:ptCount val="1"/>
                <c:pt idx="0">
                  <c:v>0.19124945423276943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FB-4CD2-B2D8-E1741B494028}"/>
            </c:ext>
          </c:extLst>
        </c:ser>
        <c:ser>
          <c:idx val="2"/>
          <c:order val="2"/>
          <c:tx>
            <c:strRef>
              <c:f>FichaPDET!$AP$227</c:f>
              <c:strCache>
                <c:ptCount val="1"/>
                <c:pt idx="0">
                  <c:v>NACIONAL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FichaPDET!$AQ$224</c:f>
              <c:strCache>
                <c:ptCount val="1"/>
                <c:pt idx="0">
                  <c:v>Subregión   -   PDET   -   Nacional</c:v>
                </c:pt>
              </c:strCache>
            </c:strRef>
          </c:cat>
          <c:val>
            <c:numRef>
              <c:f>FichaPDET!$AQ$227</c:f>
              <c:numCache>
                <c:formatCode>0.0%</c:formatCode>
                <c:ptCount val="1"/>
                <c:pt idx="0">
                  <c:v>0.10979134005783329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FB-4CD2-B2D8-E1741B494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5165952"/>
        <c:axId val="85167488"/>
      </c:barChart>
      <c:catAx>
        <c:axId val="851659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85167488"/>
        <c:crosses val="autoZero"/>
        <c:auto val="1"/>
        <c:lblAlgn val="ctr"/>
        <c:lblOffset val="100"/>
        <c:noMultiLvlLbl val="0"/>
      </c:catAx>
      <c:valAx>
        <c:axId val="8516748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extTo"/>
        <c:crossAx val="8516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457983546926275E-2"/>
          <c:y val="0.1137092406736472"/>
          <c:w val="0.7827789651877245"/>
          <c:h val="0.1601118520820001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Century Gothic" pitchFamily="34" charset="0"/>
        </a:defRPr>
      </a:pPr>
      <a:endParaRPr lang="es-E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20">
  <a:schemeClr val="dk1"/>
  <cs:variation>
    <a:tint val="88500"/>
  </cs:variation>
  <cs:variation>
    <a:tint val="55000"/>
  </cs:variation>
  <cs:variation>
    <a:tint val="75000"/>
  </cs:variation>
  <cs:variation>
    <a:tint val="98500"/>
  </cs:variation>
  <cs:variation>
    <a:tint val="30000"/>
  </cs:variation>
  <cs:variation>
    <a:tint val="60000"/>
  </cs:variation>
  <cs:variation>
    <a:tint val="8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image" Target="../media/image2.png"/><Relationship Id="rId26" Type="http://schemas.openxmlformats.org/officeDocument/2006/relationships/chart" Target="../charts/chart17.xml"/><Relationship Id="rId3" Type="http://schemas.openxmlformats.org/officeDocument/2006/relationships/chart" Target="../charts/chart3.xml"/><Relationship Id="rId21" Type="http://schemas.openxmlformats.org/officeDocument/2006/relationships/image" Target="../media/image5.png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6.xml"/><Relationship Id="rId25" Type="http://schemas.openxmlformats.org/officeDocument/2006/relationships/image" Target="../media/image9.jpeg"/><Relationship Id="rId2" Type="http://schemas.openxmlformats.org/officeDocument/2006/relationships/chart" Target="../charts/chart2.xml"/><Relationship Id="rId16" Type="http://schemas.openxmlformats.org/officeDocument/2006/relationships/chart" Target="../charts/chart15.xml"/><Relationship Id="rId20" Type="http://schemas.openxmlformats.org/officeDocument/2006/relationships/image" Target="../media/image4.png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image" Target="../media/image8.png"/><Relationship Id="rId5" Type="http://schemas.openxmlformats.org/officeDocument/2006/relationships/chart" Target="../charts/chart5.xml"/><Relationship Id="rId15" Type="http://schemas.openxmlformats.org/officeDocument/2006/relationships/image" Target="../media/image1.emf"/><Relationship Id="rId23" Type="http://schemas.openxmlformats.org/officeDocument/2006/relationships/image" Target="../media/image7.png"/><Relationship Id="rId10" Type="http://schemas.openxmlformats.org/officeDocument/2006/relationships/chart" Target="../charts/chart10.xml"/><Relationship Id="rId19" Type="http://schemas.openxmlformats.org/officeDocument/2006/relationships/image" Target="../media/image3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image" Target="../media/image6.png"/><Relationship Id="rId27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92229</xdr:colOff>
      <xdr:row>263</xdr:row>
      <xdr:rowOff>17083</xdr:rowOff>
    </xdr:from>
    <xdr:to>
      <xdr:col>29</xdr:col>
      <xdr:colOff>18146</xdr:colOff>
      <xdr:row>275</xdr:row>
      <xdr:rowOff>166309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462E0B1B-AB2A-4C3A-86A1-DF257A0CDF5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47625</xdr:colOff>
      <xdr:row>284</xdr:row>
      <xdr:rowOff>123825</xdr:rowOff>
    </xdr:from>
    <xdr:to>
      <xdr:col>29</xdr:col>
      <xdr:colOff>200025</xdr:colOff>
      <xdr:row>299</xdr:row>
      <xdr:rowOff>85725</xdr:rowOff>
    </xdr:to>
    <xdr:graphicFrame macro="">
      <xdr:nvGraphicFramePr>
        <xdr:cNvPr id="2" name="30 Gráfic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76200</xdr:colOff>
      <xdr:row>242</xdr:row>
      <xdr:rowOff>222249</xdr:rowOff>
    </xdr:from>
    <xdr:to>
      <xdr:col>29</xdr:col>
      <xdr:colOff>228600</xdr:colOff>
      <xdr:row>256</xdr:row>
      <xdr:rowOff>95249</xdr:rowOff>
    </xdr:to>
    <xdr:graphicFrame macro="">
      <xdr:nvGraphicFramePr>
        <xdr:cNvPr id="3" name="27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76199</xdr:colOff>
      <xdr:row>169</xdr:row>
      <xdr:rowOff>0</xdr:rowOff>
    </xdr:from>
    <xdr:to>
      <xdr:col>36</xdr:col>
      <xdr:colOff>179293</xdr:colOff>
      <xdr:row>183</xdr:row>
      <xdr:rowOff>21012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209550</xdr:colOff>
      <xdr:row>40</xdr:row>
      <xdr:rowOff>123824</xdr:rowOff>
    </xdr:from>
    <xdr:to>
      <xdr:col>19</xdr:col>
      <xdr:colOff>0</xdr:colOff>
      <xdr:row>57</xdr:row>
      <xdr:rowOff>114300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40</xdr:row>
      <xdr:rowOff>153381</xdr:rowOff>
    </xdr:from>
    <xdr:to>
      <xdr:col>21</xdr:col>
      <xdr:colOff>22411</xdr:colOff>
      <xdr:row>56</xdr:row>
      <xdr:rowOff>134331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21</xdr:col>
      <xdr:colOff>66675</xdr:colOff>
      <xdr:row>40</xdr:row>
      <xdr:rowOff>219073</xdr:rowOff>
    </xdr:from>
    <xdr:to>
      <xdr:col>40</xdr:col>
      <xdr:colOff>66675</xdr:colOff>
      <xdr:row>56</xdr:row>
      <xdr:rowOff>107156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29</xdr:col>
      <xdr:colOff>85726</xdr:colOff>
      <xdr:row>42</xdr:row>
      <xdr:rowOff>133350</xdr:rowOff>
    </xdr:from>
    <xdr:to>
      <xdr:col>33</xdr:col>
      <xdr:colOff>219075</xdr:colOff>
      <xdr:row>46</xdr:row>
      <xdr:rowOff>1</xdr:rowOff>
    </xdr:to>
    <xdr:cxnSp macro="">
      <xdr:nvCxnSpPr>
        <xdr:cNvPr id="10" name="10 Conector recto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CxnSpPr/>
      </xdr:nvCxnSpPr>
      <xdr:spPr>
        <a:xfrm flipH="1">
          <a:off x="6991351" y="5572125"/>
          <a:ext cx="1085849" cy="704851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171454</xdr:colOff>
      <xdr:row>45</xdr:row>
      <xdr:rowOff>11206</xdr:rowOff>
    </xdr:from>
    <xdr:to>
      <xdr:col>34</xdr:col>
      <xdr:colOff>11205</xdr:colOff>
      <xdr:row>46</xdr:row>
      <xdr:rowOff>57151</xdr:rowOff>
    </xdr:to>
    <xdr:cxnSp macro="">
      <xdr:nvCxnSpPr>
        <xdr:cNvPr id="11" name="12 Conector rec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7466483" y="7620000"/>
          <a:ext cx="781046" cy="258857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32</xdr:col>
      <xdr:colOff>19054</xdr:colOff>
      <xdr:row>46</xdr:row>
      <xdr:rowOff>145676</xdr:rowOff>
    </xdr:from>
    <xdr:to>
      <xdr:col>33</xdr:col>
      <xdr:colOff>212912</xdr:colOff>
      <xdr:row>47</xdr:row>
      <xdr:rowOff>9526</xdr:rowOff>
    </xdr:to>
    <xdr:cxnSp macro="">
      <xdr:nvCxnSpPr>
        <xdr:cNvPr id="12" name="13 Conector rec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CxnSpPr/>
      </xdr:nvCxnSpPr>
      <xdr:spPr>
        <a:xfrm flipH="1">
          <a:off x="7784730" y="7967382"/>
          <a:ext cx="429182" cy="76762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110380</xdr:colOff>
      <xdr:row>286</xdr:row>
      <xdr:rowOff>302559</xdr:rowOff>
    </xdr:from>
    <xdr:to>
      <xdr:col>28</xdr:col>
      <xdr:colOff>0</xdr:colOff>
      <xdr:row>289</xdr:row>
      <xdr:rowOff>121584</xdr:rowOff>
    </xdr:to>
    <xdr:cxnSp macro="">
      <xdr:nvCxnSpPr>
        <xdr:cNvPr id="13" name="21 Conector rec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CxnSpPr/>
      </xdr:nvCxnSpPr>
      <xdr:spPr>
        <a:xfrm flipH="1">
          <a:off x="5690909" y="51266912"/>
          <a:ext cx="1178297" cy="637054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156883</xdr:colOff>
      <xdr:row>288</xdr:row>
      <xdr:rowOff>112058</xdr:rowOff>
    </xdr:from>
    <xdr:to>
      <xdr:col>27</xdr:col>
      <xdr:colOff>324970</xdr:colOff>
      <xdr:row>289</xdr:row>
      <xdr:rowOff>201706</xdr:rowOff>
    </xdr:to>
    <xdr:cxnSp macro="">
      <xdr:nvCxnSpPr>
        <xdr:cNvPr id="14" name="22 Conector rec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CxnSpPr/>
      </xdr:nvCxnSpPr>
      <xdr:spPr>
        <a:xfrm flipH="1">
          <a:off x="6208059" y="51681529"/>
          <a:ext cx="638735" cy="302559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163611</xdr:colOff>
      <xdr:row>290</xdr:row>
      <xdr:rowOff>78441</xdr:rowOff>
    </xdr:from>
    <xdr:to>
      <xdr:col>27</xdr:col>
      <xdr:colOff>324970</xdr:colOff>
      <xdr:row>290</xdr:row>
      <xdr:rowOff>207311</xdr:rowOff>
    </xdr:to>
    <xdr:cxnSp macro="">
      <xdr:nvCxnSpPr>
        <xdr:cNvPr id="15" name="23 Conector rec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6450111" y="52073735"/>
          <a:ext cx="396683" cy="12887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114301</xdr:colOff>
      <xdr:row>244</xdr:row>
      <xdr:rowOff>133353</xdr:rowOff>
    </xdr:from>
    <xdr:to>
      <xdr:col>17</xdr:col>
      <xdr:colOff>89647</xdr:colOff>
      <xdr:row>247</xdr:row>
      <xdr:rowOff>134471</xdr:rowOff>
    </xdr:to>
    <xdr:cxnSp macro="">
      <xdr:nvCxnSpPr>
        <xdr:cNvPr id="16" name="24 Conector rec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CxnSpPr/>
      </xdr:nvCxnSpPr>
      <xdr:spPr>
        <a:xfrm flipH="1" flipV="1">
          <a:off x="2702860" y="46357618"/>
          <a:ext cx="1387287" cy="63985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152405</xdr:colOff>
      <xdr:row>246</xdr:row>
      <xdr:rowOff>85727</xdr:rowOff>
    </xdr:from>
    <xdr:to>
      <xdr:col>15</xdr:col>
      <xdr:colOff>201706</xdr:colOff>
      <xdr:row>248</xdr:row>
      <xdr:rowOff>11206</xdr:rowOff>
    </xdr:to>
    <xdr:cxnSp macro="">
      <xdr:nvCxnSpPr>
        <xdr:cNvPr id="17" name="25 Conector rec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>
        <a:xfrm flipH="1" flipV="1">
          <a:off x="2740964" y="46735815"/>
          <a:ext cx="990595" cy="35130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156882</xdr:colOff>
      <xdr:row>248</xdr:row>
      <xdr:rowOff>89647</xdr:rowOff>
    </xdr:from>
    <xdr:to>
      <xdr:col>14</xdr:col>
      <xdr:colOff>67237</xdr:colOff>
      <xdr:row>249</xdr:row>
      <xdr:rowOff>44825</xdr:rowOff>
    </xdr:to>
    <xdr:cxnSp macro="">
      <xdr:nvCxnSpPr>
        <xdr:cNvPr id="18" name="26 Conector rec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 flipV="1">
          <a:off x="2745441" y="47165559"/>
          <a:ext cx="616325" cy="168090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190499</xdr:colOff>
      <xdr:row>309</xdr:row>
      <xdr:rowOff>152400</xdr:rowOff>
    </xdr:from>
    <xdr:to>
      <xdr:col>38</xdr:col>
      <xdr:colOff>219075</xdr:colOff>
      <xdr:row>323</xdr:row>
      <xdr:rowOff>152400</xdr:rowOff>
    </xdr:to>
    <xdr:graphicFrame macro="">
      <xdr:nvGraphicFramePr>
        <xdr:cNvPr id="20" name="34 Gráfic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33618</xdr:colOff>
      <xdr:row>220</xdr:row>
      <xdr:rowOff>133349</xdr:rowOff>
    </xdr:from>
    <xdr:to>
      <xdr:col>33</xdr:col>
      <xdr:colOff>22412</xdr:colOff>
      <xdr:row>233</xdr:row>
      <xdr:rowOff>42333</xdr:rowOff>
    </xdr:to>
    <xdr:graphicFrame macro="">
      <xdr:nvGraphicFramePr>
        <xdr:cNvPr id="21" name="36 Gráfic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171450</xdr:colOff>
      <xdr:row>135</xdr:row>
      <xdr:rowOff>76200</xdr:rowOff>
    </xdr:from>
    <xdr:to>
      <xdr:col>14</xdr:col>
      <xdr:colOff>33618</xdr:colOff>
      <xdr:row>149</xdr:row>
      <xdr:rowOff>47625</xdr:rowOff>
    </xdr:to>
    <xdr:graphicFrame macro="">
      <xdr:nvGraphicFramePr>
        <xdr:cNvPr id="26" name="42 Gráfic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180975</xdr:colOff>
      <xdr:row>135</xdr:row>
      <xdr:rowOff>76200</xdr:rowOff>
    </xdr:from>
    <xdr:to>
      <xdr:col>26</xdr:col>
      <xdr:colOff>152400</xdr:colOff>
      <xdr:row>149</xdr:row>
      <xdr:rowOff>47625</xdr:rowOff>
    </xdr:to>
    <xdr:graphicFrame macro="">
      <xdr:nvGraphicFramePr>
        <xdr:cNvPr id="27" name="46 Gráfic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26</xdr:col>
      <xdr:colOff>190500</xdr:colOff>
      <xdr:row>135</xdr:row>
      <xdr:rowOff>76200</xdr:rowOff>
    </xdr:from>
    <xdr:to>
      <xdr:col>39</xdr:col>
      <xdr:colOff>161925</xdr:colOff>
      <xdr:row>149</xdr:row>
      <xdr:rowOff>47625</xdr:rowOff>
    </xdr:to>
    <xdr:graphicFrame macro="">
      <xdr:nvGraphicFramePr>
        <xdr:cNvPr id="28" name="47 Gráfic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72838</xdr:colOff>
      <xdr:row>56</xdr:row>
      <xdr:rowOff>72838</xdr:rowOff>
    </xdr:from>
    <xdr:to>
      <xdr:col>9</xdr:col>
      <xdr:colOff>224117</xdr:colOff>
      <xdr:row>56</xdr:row>
      <xdr:rowOff>179294</xdr:rowOff>
    </xdr:to>
    <xdr:sp macro="" textlink="">
      <xdr:nvSpPr>
        <xdr:cNvPr id="31" name="Cerrar llav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/>
      </xdr:nvSpPr>
      <xdr:spPr>
        <a:xfrm rot="5400000">
          <a:off x="1389529" y="8975912"/>
          <a:ext cx="106456" cy="17985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56030</xdr:colOff>
      <xdr:row>56</xdr:row>
      <xdr:rowOff>89646</xdr:rowOff>
    </xdr:from>
    <xdr:to>
      <xdr:col>18</xdr:col>
      <xdr:colOff>207309</xdr:colOff>
      <xdr:row>57</xdr:row>
      <xdr:rowOff>5602</xdr:rowOff>
    </xdr:to>
    <xdr:sp macro="" textlink="">
      <xdr:nvSpPr>
        <xdr:cNvPr id="32" name="Cerrar llav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 rot="5400000">
          <a:off x="3490633" y="8992720"/>
          <a:ext cx="106456" cy="1798544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0</xdr:col>
      <xdr:colOff>75950</xdr:colOff>
      <xdr:row>71</xdr:row>
      <xdr:rowOff>85164</xdr:rowOff>
    </xdr:from>
    <xdr:to>
      <xdr:col>39</xdr:col>
      <xdr:colOff>98363</xdr:colOff>
      <xdr:row>93</xdr:row>
      <xdr:rowOff>22412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224117</xdr:colOff>
      <xdr:row>198</xdr:row>
      <xdr:rowOff>125086</xdr:rowOff>
    </xdr:from>
    <xdr:to>
      <xdr:col>33</xdr:col>
      <xdr:colOff>145677</xdr:colOff>
      <xdr:row>207</xdr:row>
      <xdr:rowOff>185599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4889</xdr:colOff>
          <xdr:row>12</xdr:row>
          <xdr:rowOff>36913</xdr:rowOff>
        </xdr:from>
        <xdr:to>
          <xdr:col>16</xdr:col>
          <xdr:colOff>199292</xdr:colOff>
          <xdr:row>30</xdr:row>
          <xdr:rowOff>219075</xdr:rowOff>
        </xdr:to>
        <xdr:pic>
          <xdr:nvPicPr>
            <xdr:cNvPr id="38" name="Imagen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Colombia" spid="_x0000_s14688"/>
                </a:ext>
              </a:extLst>
            </xdr:cNvPicPr>
          </xdr:nvPicPr>
          <xdr:blipFill>
            <a:blip xmlns:r="http://schemas.openxmlformats.org/officeDocument/2006/relationships" r:embed="rId15"/>
            <a:stretch>
              <a:fillRect/>
            </a:stretch>
          </xdr:blipFill>
          <xdr:spPr>
            <a:xfrm>
              <a:off x="719264" y="2684863"/>
              <a:ext cx="3321778" cy="4268387"/>
            </a:xfrm>
            <a:prstGeom prst="rect">
              <a:avLst/>
            </a:prstGeom>
            <a:solidFill>
              <a:srgbClr val="FFFFFF">
                <a:shade val="85000"/>
              </a:srgbClr>
            </a:solidFill>
            <a:ln w="190500" cap="rnd">
              <a:noFill/>
            </a:ln>
            <a:effectLst>
              <a:outerShdw blurRad="50000" algn="tl" rotWithShape="0">
                <a:srgbClr val="000000">
                  <a:alpha val="41000"/>
                </a:srgbClr>
              </a:outerShdw>
            </a:effectLst>
            <a:scene3d>
              <a:camera prst="orthographicFront"/>
              <a:lightRig rig="twoPt" dir="t">
                <a:rot lat="0" lon="0" rev="7800000"/>
              </a:lightRig>
            </a:scene3d>
            <a:sp3d contourW="6350">
              <a:bevelT w="50800" h="16510"/>
              <a:contourClr>
                <a:srgbClr val="C0C0C0"/>
              </a:contourClr>
            </a:sp3d>
          </xdr:spPr>
        </xdr:pic>
        <xdr:clientData/>
      </xdr:twoCellAnchor>
    </mc:Choice>
    <mc:Fallback/>
  </mc:AlternateContent>
  <xdr:twoCellAnchor>
    <xdr:from>
      <xdr:col>2</xdr:col>
      <xdr:colOff>78440</xdr:colOff>
      <xdr:row>153</xdr:row>
      <xdr:rowOff>100852</xdr:rowOff>
    </xdr:from>
    <xdr:to>
      <xdr:col>38</xdr:col>
      <xdr:colOff>134470</xdr:colOff>
      <xdr:row>165</xdr:row>
      <xdr:rowOff>134469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11206</xdr:colOff>
      <xdr:row>331</xdr:row>
      <xdr:rowOff>67235</xdr:rowOff>
    </xdr:from>
    <xdr:to>
      <xdr:col>38</xdr:col>
      <xdr:colOff>89648</xdr:colOff>
      <xdr:row>347</xdr:row>
      <xdr:rowOff>4482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212912</xdr:colOff>
      <xdr:row>35</xdr:row>
      <xdr:rowOff>201705</xdr:rowOff>
    </xdr:from>
    <xdr:to>
      <xdr:col>11</xdr:col>
      <xdr:colOff>124085</xdr:colOff>
      <xdr:row>39</xdr:row>
      <xdr:rowOff>53749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811CB1D2-EF03-4FDA-92A5-CD37EE3BD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0" y="6039970"/>
          <a:ext cx="638311" cy="654385"/>
        </a:xfrm>
        <a:prstGeom prst="rect">
          <a:avLst/>
        </a:prstGeom>
      </xdr:spPr>
    </xdr:pic>
    <xdr:clientData/>
  </xdr:twoCellAnchor>
  <xdr:twoCellAnchor editAs="oneCell">
    <xdr:from>
      <xdr:col>10</xdr:col>
      <xdr:colOff>22412</xdr:colOff>
      <xdr:row>64</xdr:row>
      <xdr:rowOff>168088</xdr:rowOff>
    </xdr:from>
    <xdr:to>
      <xdr:col>12</xdr:col>
      <xdr:colOff>207656</xdr:colOff>
      <xdr:row>68</xdr:row>
      <xdr:rowOff>107639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B30E0989-BAA1-4056-B5D9-84C97E703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5647" y="12550588"/>
          <a:ext cx="677058" cy="701551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22412</xdr:colOff>
      <xdr:row>118</xdr:row>
      <xdr:rowOff>134470</xdr:rowOff>
    </xdr:from>
    <xdr:to>
      <xdr:col>13</xdr:col>
      <xdr:colOff>136287</xdr:colOff>
      <xdr:row>122</xdr:row>
      <xdr:rowOff>35822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284D6AAE-FEEB-4325-AC4B-7C059E5FB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7695" y="25793992"/>
          <a:ext cx="610831" cy="663352"/>
        </a:xfrm>
        <a:prstGeom prst="rect">
          <a:avLst/>
        </a:prstGeom>
      </xdr:spPr>
    </xdr:pic>
    <xdr:clientData/>
  </xdr:twoCellAnchor>
  <xdr:twoCellAnchor editAs="oneCell">
    <xdr:from>
      <xdr:col>11</xdr:col>
      <xdr:colOff>44824</xdr:colOff>
      <xdr:row>210</xdr:row>
      <xdr:rowOff>44823</xdr:rowOff>
    </xdr:from>
    <xdr:to>
      <xdr:col>13</xdr:col>
      <xdr:colOff>51688</xdr:colOff>
      <xdr:row>212</xdr:row>
      <xdr:rowOff>185420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189C05D5-BB7E-4C9D-BD65-0BA49C916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3383" y="39142147"/>
          <a:ext cx="488094" cy="518796"/>
        </a:xfrm>
        <a:prstGeom prst="rect">
          <a:avLst/>
        </a:prstGeom>
      </xdr:spPr>
    </xdr:pic>
    <xdr:clientData/>
  </xdr:twoCellAnchor>
  <xdr:twoCellAnchor editAs="oneCell">
    <xdr:from>
      <xdr:col>12</xdr:col>
      <xdr:colOff>112059</xdr:colOff>
      <xdr:row>298</xdr:row>
      <xdr:rowOff>134471</xdr:rowOff>
    </xdr:from>
    <xdr:to>
      <xdr:col>15</xdr:col>
      <xdr:colOff>68517</xdr:colOff>
      <xdr:row>302</xdr:row>
      <xdr:rowOff>82985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6770032C-F9F6-4AE0-88F8-8A42E96E9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941" y="54135618"/>
          <a:ext cx="662429" cy="701550"/>
        </a:xfrm>
        <a:prstGeom prst="rect">
          <a:avLst/>
        </a:prstGeom>
      </xdr:spPr>
    </xdr:pic>
    <xdr:clientData/>
  </xdr:twoCellAnchor>
  <xdr:twoCellAnchor editAs="oneCell">
    <xdr:from>
      <xdr:col>10</xdr:col>
      <xdr:colOff>33618</xdr:colOff>
      <xdr:row>324</xdr:row>
      <xdr:rowOff>134471</xdr:rowOff>
    </xdr:from>
    <xdr:to>
      <xdr:col>12</xdr:col>
      <xdr:colOff>163975</xdr:colOff>
      <xdr:row>327</xdr:row>
      <xdr:rowOff>181490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6966571-3CFF-4387-84F3-9B144455B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6853" y="59906647"/>
          <a:ext cx="622171" cy="618519"/>
        </a:xfrm>
        <a:prstGeom prst="rect">
          <a:avLst/>
        </a:prstGeom>
      </xdr:spPr>
    </xdr:pic>
    <xdr:clientData/>
  </xdr:twoCellAnchor>
  <xdr:oneCellAnchor>
    <xdr:from>
      <xdr:col>0</xdr:col>
      <xdr:colOff>74222</xdr:colOff>
      <xdr:row>0</xdr:row>
      <xdr:rowOff>37111</xdr:rowOff>
    </xdr:from>
    <xdr:ext cx="3401138" cy="904183"/>
    <xdr:pic>
      <xdr:nvPicPr>
        <xdr:cNvPr id="35" name="Imagen 34">
          <a:extLst>
            <a:ext uri="{FF2B5EF4-FFF2-40B4-BE49-F238E27FC236}">
              <a16:creationId xmlns:a16="http://schemas.microsoft.com/office/drawing/2014/main" id="{E3865ACA-CFC2-4D3A-A1C1-6DC53A24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22" y="37111"/>
          <a:ext cx="3401138" cy="904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13</xdr:col>
      <xdr:colOff>156649</xdr:colOff>
      <xdr:row>12</xdr:row>
      <xdr:rowOff>148319</xdr:rowOff>
    </xdr:from>
    <xdr:to>
      <xdr:col>16</xdr:col>
      <xdr:colOff>111580</xdr:colOff>
      <xdr:row>15</xdr:row>
      <xdr:rowOff>138546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EA9B3AC-BE33-4298-9DA9-8B13FC7C8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0513" y="2798001"/>
          <a:ext cx="682294" cy="682954"/>
        </a:xfrm>
        <a:prstGeom prst="rect">
          <a:avLst/>
        </a:prstGeom>
      </xdr:spPr>
    </xdr:pic>
    <xdr:clientData/>
  </xdr:twoCellAnchor>
  <xdr:twoCellAnchor>
    <xdr:from>
      <xdr:col>6</xdr:col>
      <xdr:colOff>222251</xdr:colOff>
      <xdr:row>92</xdr:row>
      <xdr:rowOff>30691</xdr:rowOff>
    </xdr:from>
    <xdr:to>
      <xdr:col>34</xdr:col>
      <xdr:colOff>105834</xdr:colOff>
      <xdr:row>99</xdr:row>
      <xdr:rowOff>497417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A6EDA479-1BF4-4343-8BC5-C446CC18AD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114301</xdr:colOff>
      <xdr:row>264</xdr:row>
      <xdr:rowOff>133353</xdr:rowOff>
    </xdr:from>
    <xdr:to>
      <xdr:col>17</xdr:col>
      <xdr:colOff>89647</xdr:colOff>
      <xdr:row>267</xdr:row>
      <xdr:rowOff>134471</xdr:rowOff>
    </xdr:to>
    <xdr:cxnSp macro="">
      <xdr:nvCxnSpPr>
        <xdr:cNvPr id="43" name="24 Conector recto">
          <a:extLst>
            <a:ext uri="{FF2B5EF4-FFF2-40B4-BE49-F238E27FC236}">
              <a16:creationId xmlns:a16="http://schemas.microsoft.com/office/drawing/2014/main" id="{04C41DEE-800E-4011-8D2A-7433EE2F89FA}"/>
            </a:ext>
          </a:extLst>
        </xdr:cNvPr>
        <xdr:cNvCxnSpPr/>
      </xdr:nvCxnSpPr>
      <xdr:spPr>
        <a:xfrm flipH="1" flipV="1">
          <a:off x="2813051" y="48901353"/>
          <a:ext cx="1446429" cy="636118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152405</xdr:colOff>
      <xdr:row>266</xdr:row>
      <xdr:rowOff>85727</xdr:rowOff>
    </xdr:from>
    <xdr:to>
      <xdr:col>15</xdr:col>
      <xdr:colOff>201706</xdr:colOff>
      <xdr:row>268</xdr:row>
      <xdr:rowOff>11206</xdr:rowOff>
    </xdr:to>
    <xdr:cxnSp macro="">
      <xdr:nvCxnSpPr>
        <xdr:cNvPr id="44" name="25 Conector recto">
          <a:extLst>
            <a:ext uri="{FF2B5EF4-FFF2-40B4-BE49-F238E27FC236}">
              <a16:creationId xmlns:a16="http://schemas.microsoft.com/office/drawing/2014/main" id="{AAC2699C-5B89-4DC6-9142-1B6037E950FA}"/>
            </a:ext>
          </a:extLst>
        </xdr:cNvPr>
        <xdr:cNvCxnSpPr/>
      </xdr:nvCxnSpPr>
      <xdr:spPr>
        <a:xfrm flipH="1" flipV="1">
          <a:off x="2851155" y="49277060"/>
          <a:ext cx="1033551" cy="348813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156882</xdr:colOff>
      <xdr:row>268</xdr:row>
      <xdr:rowOff>89647</xdr:rowOff>
    </xdr:from>
    <xdr:to>
      <xdr:col>14</xdr:col>
      <xdr:colOff>67237</xdr:colOff>
      <xdr:row>269</xdr:row>
      <xdr:rowOff>44825</xdr:rowOff>
    </xdr:to>
    <xdr:cxnSp macro="">
      <xdr:nvCxnSpPr>
        <xdr:cNvPr id="45" name="26 Conector recto">
          <a:extLst>
            <a:ext uri="{FF2B5EF4-FFF2-40B4-BE49-F238E27FC236}">
              <a16:creationId xmlns:a16="http://schemas.microsoft.com/office/drawing/2014/main" id="{DBCD9F89-C421-41E0-9361-0ECF9C50007D}"/>
            </a:ext>
          </a:extLst>
        </xdr:cNvPr>
        <xdr:cNvCxnSpPr/>
      </xdr:nvCxnSpPr>
      <xdr:spPr>
        <a:xfrm flipH="1" flipV="1">
          <a:off x="2855632" y="49704314"/>
          <a:ext cx="651188" cy="166844"/>
        </a:xfrm>
        <a:prstGeom prst="line">
          <a:avLst/>
        </a:prstGeom>
        <a:ln w="1905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127000</xdr:colOff>
      <xdr:row>104</xdr:row>
      <xdr:rowOff>179915</xdr:rowOff>
    </xdr:from>
    <xdr:to>
      <xdr:col>31</xdr:col>
      <xdr:colOff>201083</xdr:colOff>
      <xdr:row>115</xdr:row>
      <xdr:rowOff>175682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65B43A9B-06F3-4759-A7D5-81C70E3350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2679</xdr:colOff>
      <xdr:row>2</xdr:row>
      <xdr:rowOff>3261176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3495675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2679</xdr:colOff>
      <xdr:row>3</xdr:row>
      <xdr:rowOff>3261176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7105650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2679</xdr:colOff>
      <xdr:row>4</xdr:row>
      <xdr:rowOff>3261176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0563225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2679</xdr:colOff>
      <xdr:row>1</xdr:row>
      <xdr:rowOff>3261176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90500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2679</xdr:colOff>
      <xdr:row>5</xdr:row>
      <xdr:rowOff>3261176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8" y="14001750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2679</xdr:colOff>
      <xdr:row>6</xdr:row>
      <xdr:rowOff>3261176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8" y="17454563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</xdr:row>
      <xdr:rowOff>0</xdr:rowOff>
    </xdr:from>
    <xdr:to>
      <xdr:col>2</xdr:col>
      <xdr:colOff>2679</xdr:colOff>
      <xdr:row>7</xdr:row>
      <xdr:rowOff>3261176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20927786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</xdr:row>
      <xdr:rowOff>0</xdr:rowOff>
    </xdr:from>
    <xdr:to>
      <xdr:col>2</xdr:col>
      <xdr:colOff>2679</xdr:colOff>
      <xdr:row>8</xdr:row>
      <xdr:rowOff>3261176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24384000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</xdr:row>
      <xdr:rowOff>0</xdr:rowOff>
    </xdr:from>
    <xdr:to>
      <xdr:col>2</xdr:col>
      <xdr:colOff>2679</xdr:colOff>
      <xdr:row>9</xdr:row>
      <xdr:rowOff>3261176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27840214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2</xdr:col>
      <xdr:colOff>2679</xdr:colOff>
      <xdr:row>10</xdr:row>
      <xdr:rowOff>3261176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31296429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2679</xdr:colOff>
      <xdr:row>11</xdr:row>
      <xdr:rowOff>3261176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34752643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1</xdr:rowOff>
    </xdr:from>
    <xdr:to>
      <xdr:col>2</xdr:col>
      <xdr:colOff>2679</xdr:colOff>
      <xdr:row>12</xdr:row>
      <xdr:rowOff>3261178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38208858"/>
          <a:ext cx="2520000" cy="3261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1</xdr:rowOff>
    </xdr:from>
    <xdr:to>
      <xdr:col>2</xdr:col>
      <xdr:colOff>2679</xdr:colOff>
      <xdr:row>13</xdr:row>
      <xdr:rowOff>3261178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41665072"/>
          <a:ext cx="2520000" cy="3261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2</xdr:col>
      <xdr:colOff>2679</xdr:colOff>
      <xdr:row>15</xdr:row>
      <xdr:rowOff>3261176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48577500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2</xdr:col>
      <xdr:colOff>2679</xdr:colOff>
      <xdr:row>16</xdr:row>
      <xdr:rowOff>3261176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52033714"/>
          <a:ext cx="2520000" cy="32611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2</xdr:col>
      <xdr:colOff>2679</xdr:colOff>
      <xdr:row>14</xdr:row>
      <xdr:rowOff>3261176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3" y="42821679"/>
          <a:ext cx="2520000" cy="326117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neDrive%20-%20Departamento%20Nacional%20de%20Planeacion\FUENTES%20territoriales\Demogr&#225;fico\Proyeci&#242;n%20edades%20simpl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laneacionnacional-my.sharepoint.com/OneDrive%20-%20Departamento%20Nacional%20de%20Planeacion/FUENTES%20territoriales/Base%20para%20caracterizaci&#243;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sorPPO"/>
      <sheetName val="Hoja1"/>
      <sheetName val="Índice envejecimiento"/>
      <sheetName val="AECID"/>
      <sheetName val="Pirámides"/>
      <sheetName val="Tendencia envejecimiento"/>
      <sheetName val="Simples Total"/>
      <sheetName val="Simples Total sexo"/>
      <sheetName val="Hoja3"/>
      <sheetName val="Hoja4"/>
      <sheetName val="Hoja2"/>
      <sheetName val="ruralidad PDET"/>
      <sheetName val="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G5" t="str">
            <v>Pob. Municipios rural y rural disperso</v>
          </cell>
          <cell r="H5" t="str">
            <v>Pob. Resto en municipios intermedios, ciudades y aglomeraciones</v>
          </cell>
          <cell r="I5" t="str">
            <v>Poblacion rural</v>
          </cell>
          <cell r="J5" t="str">
            <v>Poblacion urbana</v>
          </cell>
        </row>
        <row r="6">
          <cell r="F6" t="str">
            <v>Sierra Nevada - Perijá</v>
          </cell>
          <cell r="G6">
            <v>169017</v>
          </cell>
          <cell r="H6">
            <v>131797</v>
          </cell>
          <cell r="I6">
            <v>300814</v>
          </cell>
          <cell r="J6">
            <v>1143136</v>
          </cell>
        </row>
        <row r="7">
          <cell r="F7" t="str">
            <v>Pacífico Medio</v>
          </cell>
          <cell r="G7">
            <v>72310</v>
          </cell>
          <cell r="H7">
            <v>33908</v>
          </cell>
          <cell r="I7">
            <v>106218</v>
          </cell>
          <cell r="J7">
            <v>381862</v>
          </cell>
        </row>
        <row r="8">
          <cell r="F8" t="str">
            <v>Urabá Antioqueño</v>
          </cell>
          <cell r="G8">
            <v>110384</v>
          </cell>
          <cell r="H8">
            <v>166044</v>
          </cell>
          <cell r="I8">
            <v>276428</v>
          </cell>
          <cell r="J8">
            <v>361768</v>
          </cell>
        </row>
        <row r="9">
          <cell r="F9" t="str">
            <v>Total PDET</v>
          </cell>
          <cell r="G9">
            <v>2963077</v>
          </cell>
          <cell r="H9">
            <v>896970</v>
          </cell>
          <cell r="I9">
            <v>3860047</v>
          </cell>
          <cell r="J9">
            <v>2982812</v>
          </cell>
        </row>
        <row r="10">
          <cell r="F10" t="str">
            <v>Bajo Cauca y nordeste antioqueno</v>
          </cell>
          <cell r="G10">
            <v>222172</v>
          </cell>
          <cell r="H10">
            <v>69217</v>
          </cell>
          <cell r="I10">
            <v>291389</v>
          </cell>
          <cell r="J10">
            <v>184983</v>
          </cell>
        </row>
        <row r="11">
          <cell r="F11" t="str">
            <v>Sur de Córdoba</v>
          </cell>
          <cell r="G11">
            <v>107058</v>
          </cell>
          <cell r="H11">
            <v>76230</v>
          </cell>
          <cell r="I11">
            <v>183288</v>
          </cell>
          <cell r="J11">
            <v>113599</v>
          </cell>
        </row>
        <row r="12">
          <cell r="F12" t="str">
            <v>Montes de María</v>
          </cell>
          <cell r="G12">
            <v>150194</v>
          </cell>
          <cell r="H12">
            <v>77329</v>
          </cell>
          <cell r="I12">
            <v>227523</v>
          </cell>
          <cell r="J12">
            <v>134763</v>
          </cell>
        </row>
        <row r="13">
          <cell r="F13" t="str">
            <v>Cuenca del Caguán y Piedemonte Caqueteño</v>
          </cell>
          <cell r="G13">
            <v>336217</v>
          </cell>
          <cell r="H13">
            <v>21415</v>
          </cell>
          <cell r="I13">
            <v>357632</v>
          </cell>
          <cell r="J13">
            <v>157035</v>
          </cell>
        </row>
        <row r="14">
          <cell r="F14" t="str">
            <v>Putumayo</v>
          </cell>
          <cell r="G14">
            <v>158097</v>
          </cell>
          <cell r="H14">
            <v>67387</v>
          </cell>
          <cell r="I14">
            <v>225484</v>
          </cell>
          <cell r="J14">
            <v>90884</v>
          </cell>
        </row>
        <row r="15">
          <cell r="F15" t="str">
            <v>Alto Patía - Norte del Cauca</v>
          </cell>
          <cell r="G15">
            <v>449999</v>
          </cell>
          <cell r="H15">
            <v>123387</v>
          </cell>
          <cell r="I15">
            <v>573386</v>
          </cell>
          <cell r="J15">
            <v>206675</v>
          </cell>
        </row>
        <row r="16">
          <cell r="F16" t="str">
            <v>Pacífico y Frontera Nariñense</v>
          </cell>
          <cell r="G16">
            <v>240047</v>
          </cell>
          <cell r="H16">
            <v>90789</v>
          </cell>
          <cell r="I16">
            <v>330836</v>
          </cell>
          <cell r="J16">
            <v>117529</v>
          </cell>
        </row>
        <row r="17">
          <cell r="F17" t="str">
            <v>Sur del Tolima</v>
          </cell>
          <cell r="G17">
            <v>77037</v>
          </cell>
          <cell r="H17">
            <v>20493</v>
          </cell>
          <cell r="I17">
            <v>97530</v>
          </cell>
          <cell r="J17">
            <v>26800</v>
          </cell>
        </row>
        <row r="18">
          <cell r="F18" t="str">
            <v>Arauca</v>
          </cell>
          <cell r="G18">
            <v>122017</v>
          </cell>
          <cell r="H18">
            <v>15254</v>
          </cell>
          <cell r="I18">
            <v>137271</v>
          </cell>
          <cell r="J18">
            <v>32703</v>
          </cell>
        </row>
        <row r="19">
          <cell r="F19" t="str">
            <v>Sur de Bolívar</v>
          </cell>
          <cell r="G19">
            <v>135349</v>
          </cell>
          <cell r="H19">
            <v>3720</v>
          </cell>
          <cell r="I19">
            <v>139069</v>
          </cell>
          <cell r="J19">
            <v>31075</v>
          </cell>
        </row>
        <row r="20">
          <cell r="F20" t="str">
            <v>Catatumbo</v>
          </cell>
          <cell r="G20">
            <v>144103</v>
          </cell>
          <cell r="I20">
            <v>144103</v>
          </cell>
          <cell r="J20">
            <v>0</v>
          </cell>
        </row>
        <row r="21">
          <cell r="F21" t="str">
            <v>Chocó</v>
          </cell>
          <cell r="G21">
            <v>196919</v>
          </cell>
          <cell r="I21">
            <v>196919</v>
          </cell>
          <cell r="J21">
            <v>0</v>
          </cell>
        </row>
        <row r="22">
          <cell r="F22" t="str">
            <v>Macarena - Guaviare</v>
          </cell>
          <cell r="G22">
            <v>272157</v>
          </cell>
          <cell r="I22">
            <v>272157</v>
          </cell>
          <cell r="J22">
            <v>0</v>
          </cell>
        </row>
        <row r="23">
          <cell r="F23" t="str">
            <v>Total Nacional</v>
          </cell>
          <cell r="G23">
            <v>5508053</v>
          </cell>
          <cell r="H23">
            <v>9279904</v>
          </cell>
          <cell r="I23">
            <v>14787957</v>
          </cell>
          <cell r="J23">
            <v>34503652</v>
          </cell>
        </row>
      </sheetData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MAC"/>
      <sheetName val="ZVTN_2"/>
      <sheetName val="PDET"/>
      <sheetName val="Indicadores PDET"/>
      <sheetName val="Focaliza 750"/>
      <sheetName val="Para mapas pdet"/>
      <sheetName val="Victimas depto"/>
      <sheetName val="Coca"/>
      <sheetName val="Base"/>
      <sheetName val="Hoja1"/>
      <sheetName val="Vías"/>
      <sheetName val="Diccionario"/>
      <sheetName val="144"/>
      <sheetName val="ZVTN"/>
      <sheetName val="listado ZVTN y PTN y PD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C_Mupo</v>
          </cell>
        </row>
        <row r="2">
          <cell r="A2" t="str">
            <v>05040</v>
          </cell>
        </row>
        <row r="3">
          <cell r="A3" t="str">
            <v>05234</v>
          </cell>
        </row>
        <row r="4">
          <cell r="A4" t="str">
            <v>05361</v>
          </cell>
        </row>
        <row r="5">
          <cell r="A5" t="str">
            <v>05604</v>
          </cell>
        </row>
        <row r="6">
          <cell r="A6" t="str">
            <v>05873</v>
          </cell>
        </row>
        <row r="7">
          <cell r="A7" t="str">
            <v>18410</v>
          </cell>
        </row>
        <row r="8">
          <cell r="A8" t="str">
            <v>18753</v>
          </cell>
        </row>
        <row r="9">
          <cell r="A9" t="str">
            <v>19110</v>
          </cell>
        </row>
        <row r="10">
          <cell r="A10" t="str">
            <v>19137</v>
          </cell>
        </row>
        <row r="11">
          <cell r="A11" t="str">
            <v>19455</v>
          </cell>
        </row>
        <row r="12">
          <cell r="A12" t="str">
            <v>20621</v>
          </cell>
        </row>
        <row r="13">
          <cell r="A13" t="str">
            <v>23807</v>
          </cell>
        </row>
        <row r="14">
          <cell r="A14" t="str">
            <v>27615</v>
          </cell>
        </row>
        <row r="15">
          <cell r="A15" t="str">
            <v>44279</v>
          </cell>
        </row>
        <row r="16">
          <cell r="A16" t="str">
            <v>50330</v>
          </cell>
        </row>
        <row r="17">
          <cell r="A17" t="str">
            <v>50350</v>
          </cell>
        </row>
        <row r="18">
          <cell r="A18" t="str">
            <v>50711</v>
          </cell>
        </row>
        <row r="19">
          <cell r="A19" t="str">
            <v>52540</v>
          </cell>
        </row>
        <row r="20">
          <cell r="A20" t="str">
            <v>52835</v>
          </cell>
        </row>
        <row r="21">
          <cell r="A21" t="str">
            <v>54810</v>
          </cell>
        </row>
        <row r="22">
          <cell r="A22" t="str">
            <v>73352</v>
          </cell>
        </row>
        <row r="23">
          <cell r="A23" t="str">
            <v>73555</v>
          </cell>
        </row>
        <row r="24">
          <cell r="A24" t="str">
            <v>81065</v>
          </cell>
        </row>
        <row r="25">
          <cell r="A25" t="str">
            <v>86568</v>
          </cell>
        </row>
        <row r="26">
          <cell r="A26" t="str">
            <v>95001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PE-Paz" refreshedDate="42927.637544212965" createdVersion="6" refreshedVersion="6" minRefreshableVersion="3" recordCount="1122">
  <cacheSource type="worksheet">
    <worksheetSource ref="A2:G1124" sheet="Punto 4"/>
  </cacheSource>
  <cacheFields count="7">
    <cacheField name="Ce_Depto" numFmtId="1">
      <sharedItems/>
    </cacheField>
    <cacheField name="C_Mupo" numFmtId="49">
      <sharedItems/>
    </cacheField>
    <cacheField name="Divipola" numFmtId="0">
      <sharedItems containsSemiMixedTypes="0" containsString="0" containsNumber="1" containsInteger="1" minValue="5001" maxValue="99773"/>
    </cacheField>
    <cacheField name="Departamento" numFmtId="1">
      <sharedItems/>
    </cacheField>
    <cacheField name="Municipio" numFmtId="0">
      <sharedItems/>
    </cacheField>
    <cacheField name="Subregión PDET" numFmtId="0">
      <sharedItems count="17">
        <e v="#N/A"/>
        <s v="Macarena - Guaviare"/>
        <s v="Alto Patía - Norte del Cauca"/>
        <s v="Chocó"/>
        <s v="Cuenca del Caguán y Piedemonte Caqueteño"/>
        <s v="Pacífico y Frontera Nariñense"/>
        <s v="Montes de María"/>
        <s v="Bajo Cauca y nordeste antioqueno"/>
        <s v="Putumayo"/>
        <s v="Sur del Tolima"/>
        <s v="Arauca"/>
        <s v="Sierra Nevada - Perijá"/>
        <s v="Sur de Bolívar"/>
        <s v="Catatumbo"/>
        <s v="Sur de Córdoba"/>
        <s v="Pacífico Medio"/>
        <s v="Urabá Antioqueño"/>
      </sharedItems>
    </cacheField>
    <cacheField name="Hectáreas de cultivos de coca 2015" numFmtId="0">
      <sharedItems containsSemiMixedTypes="0" containsString="0" containsNumber="1" minValue="0" maxValue="16960.240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GPE-Paz" refreshedDate="42927.644762268515" createdVersion="6" refreshedVersion="6" minRefreshableVersion="3" recordCount="1122">
  <cacheSource type="worksheet">
    <worksheetSource ref="A2:J1124" sheet="Demográfica"/>
  </cacheSource>
  <cacheFields count="8">
    <cacheField name="Ce_Depto" numFmtId="1">
      <sharedItems/>
    </cacheField>
    <cacheField name="C_Mupo" numFmtId="49">
      <sharedItems/>
    </cacheField>
    <cacheField name="Divipola" numFmtId="0">
      <sharedItems containsSemiMixedTypes="0" containsString="0" containsNumber="1" containsInteger="1" minValue="5001" maxValue="99773"/>
    </cacheField>
    <cacheField name="Departamento" numFmtId="1">
      <sharedItems/>
    </cacheField>
    <cacheField name="Municipio" numFmtId="0">
      <sharedItems/>
    </cacheField>
    <cacheField name="Subregión PDET" numFmtId="0">
      <sharedItems count="17">
        <e v="#N/A"/>
        <s v="Macarena - Guaviare"/>
        <s v="Alto Patía - Norte del Cauca"/>
        <s v="Chocó"/>
        <s v="Cuenca del Caguán y Piedemonte Caqueteño"/>
        <s v="Pacífico y Frontera Nariñense"/>
        <s v="Montes de María"/>
        <s v="Bajo Cauca y nordeste antioqueno"/>
        <s v="Putumayo"/>
        <s v="Sur del Tolima"/>
        <s v="Arauca"/>
        <s v="Sierra Nevada - Perijá"/>
        <s v="Sur de Bolívar"/>
        <s v="Catatumbo"/>
        <s v="Sur de Córdoba"/>
        <s v="Pacífico Medio"/>
        <s v="Urabá Antioqueño"/>
      </sharedItems>
    </cacheField>
    <cacheField name="Pob. 2017" numFmtId="0">
      <sharedItems containsSemiMixedTypes="0" containsString="0" containsNumber="1" containsInteger="1" minValue="392" maxValue="8080734"/>
    </cacheField>
    <cacheField name="Índice de envejecimiento (CNA)" numFmtId="167">
      <sharedItems containsSemiMixedTypes="0" containsString="0" containsNumber="1" minValue="5.2685950413223139" maxValue="567.619047619047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GPE-Paz" refreshedDate="42927.663031481483" createdVersion="6" refreshedVersion="6" minRefreshableVersion="3" recordCount="1122">
  <cacheSource type="worksheet">
    <worksheetSource ref="A2:J1124" sheet="Punto 5"/>
  </cacheSource>
  <cacheFields count="10">
    <cacheField name="Ce_Depto" numFmtId="1">
      <sharedItems/>
    </cacheField>
    <cacheField name="C_Mupo" numFmtId="49">
      <sharedItems/>
    </cacheField>
    <cacheField name="Divipola" numFmtId="0">
      <sharedItems containsSemiMixedTypes="0" containsString="0" containsNumber="1" containsInteger="1" minValue="5001" maxValue="99773"/>
    </cacheField>
    <cacheField name="Departamento" numFmtId="1">
      <sharedItems/>
    </cacheField>
    <cacheField name="Municipio" numFmtId="0">
      <sharedItems/>
    </cacheField>
    <cacheField name="Subregión PDET" numFmtId="0">
      <sharedItems count="17">
        <e v="#N/A"/>
        <s v="Macarena - Guaviare"/>
        <s v="Alto Patía - Norte del Cauca"/>
        <s v="Chocó"/>
        <s v="Cuenca del Caguán y Piedemonte Caqueteño"/>
        <s v="Pacífico y Frontera Nariñense"/>
        <s v="Montes de María"/>
        <s v="Bajo Cauca y nordeste antioqueno"/>
        <s v="Putumayo"/>
        <s v="Sur del Tolima"/>
        <s v="Arauca"/>
        <s v="Sierra Nevada - Perijá"/>
        <s v="Sur de Bolívar"/>
        <s v="Catatumbo"/>
        <s v="Sur de Córdoba"/>
        <s v="Pacífico Medio"/>
        <s v="Urabá Antioqueño"/>
      </sharedItems>
    </cacheField>
    <cacheField name="Número de víctimas por ubicación" numFmtId="0">
      <sharedItems containsSemiMixedTypes="0" containsString="0" containsNumber="1" containsInteger="1" minValue="0" maxValue="426982"/>
    </cacheField>
    <cacheField name="Número de víctimas por ocurrencia" numFmtId="0">
      <sharedItems containsSemiMixedTypes="0" containsString="0" containsNumber="1" containsInteger="1" minValue="2" maxValue="189638"/>
    </cacheField>
    <cacheField name="Peso víctimas" numFmtId="168">
      <sharedItems containsMixedTypes="1" containsNumber="1" minValue="0" maxValue="146.27479659932351"/>
    </cacheField>
    <cacheField name="Sujetos de Reparación Colectiva (SRC)" numFmtId="0">
      <sharedItems containsSemiMixedTypes="0" containsString="0" containsNumber="1" containsInteger="1" minValue="0" maxValue="1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GPE-Paz" refreshedDate="42970.514428703704" createdVersion="6" refreshedVersion="6" minRefreshableVersion="3" recordCount="1122">
  <cacheSource type="worksheet">
    <worksheetSource ref="A2:AX1124" sheet="Punto 1"/>
  </cacheSource>
  <cacheFields count="50">
    <cacheField name="Ce_Depto" numFmtId="1">
      <sharedItems/>
    </cacheField>
    <cacheField name="C_Mupo" numFmtId="49">
      <sharedItems/>
    </cacheField>
    <cacheField name="Divipola" numFmtId="0">
      <sharedItems containsSemiMixedTypes="0" containsString="0" containsNumber="1" containsInteger="1" minValue="5001" maxValue="99773"/>
    </cacheField>
    <cacheField name="Departamento" numFmtId="1">
      <sharedItems/>
    </cacheField>
    <cacheField name="Municipio" numFmtId="0">
      <sharedItems/>
    </cacheField>
    <cacheField name="Subregión PDET" numFmtId="0">
      <sharedItems count="17">
        <e v="#N/A"/>
        <s v="Macarena - Guaviare"/>
        <s v="Alto Patía - Norte del Cauca"/>
        <s v="Chocó"/>
        <s v="Cuenca del Caguán y Piedemonte Caqueteño"/>
        <s v="Pacífico y Frontera Nariñense"/>
        <s v="Montes de María"/>
        <s v="Bajo Cauca y nordeste antioqueno"/>
        <s v="Putumayo"/>
        <s v="Sur del Tolima"/>
        <s v="Arauca"/>
        <s v="Sierra Nevada - Perijá"/>
        <s v="Sur de Bolívar"/>
        <s v="Catatumbo"/>
        <s v="Sur de Córdoba"/>
        <s v="Pacífico Medio"/>
        <s v="Urabá Antioqueño"/>
      </sharedItems>
    </cacheField>
    <cacheField name="Categoría_Ruralidad 2014" numFmtId="0">
      <sharedItems/>
    </cacheField>
    <cacheField name="Años desactualizacion Catastro rural" numFmtId="0">
      <sharedItems containsSemiMixedTypes="0" containsString="0" containsNumber="1" containsInteger="1" minValue="0" maxValue="28"/>
    </cacheField>
    <cacheField name="Estado catastro rural" numFmtId="0">
      <sharedItems/>
    </cacheField>
    <cacheField name="Estado catastro urbano" numFmtId="0">
      <sharedItems/>
    </cacheField>
    <cacheField name="Área (Ha) rural dispersa (CNA, 2014)" numFmtId="169">
      <sharedItems containsSemiMixedTypes="0" containsString="0" containsNumber="1" minValue="61.099999999999994" maxValue="6556368.4000000004"/>
    </cacheField>
    <cacheField name="Total Unidades (UPAs+UPNAs) (CNA, 2014)" numFmtId="169">
      <sharedItems containsSemiMixedTypes="0" containsString="0" containsNumber="1" containsInteger="1" minValue="5" maxValue="26817"/>
    </cacheField>
    <cacheField name="Total UPAs (CNA, 2014)" numFmtId="169">
      <sharedItems containsSemiMixedTypes="0" containsString="0" containsNumber="1" containsInteger="1" minValue="5" maxValue="23762"/>
    </cacheField>
    <cacheField name="% UPAs menos de 5 Ha.  (CNA, 2014)" numFmtId="169">
      <sharedItems containsSemiMixedTypes="0" containsString="0" containsNumber="1" minValue="2.3076923076923079" maxValue="99.965800273597822"/>
    </cacheField>
    <cacheField name="% Área UPAs menos de 5 Ha.  (CNA, 2014)" numFmtId="43">
      <sharedItems containsSemiMixedTypes="0" containsString="0" containsNumber="1" minValue="1.2492313053692659E-3" maxValue="80.366554426389456"/>
    </cacheField>
    <cacheField name="UPAs Uso predominantemente agrícola (CNA, 2014)" numFmtId="169">
      <sharedItems containsSemiMixedTypes="0" containsString="0" containsNumber="1" containsInteger="1" minValue="0" maxValue="8139"/>
    </cacheField>
    <cacheField name="UPAs Uso predominantemente pecuario (CNA, 2014)" numFmtId="169">
      <sharedItems containsSemiMixedTypes="0" containsString="0" containsNumber="1" containsInteger="1" minValue="0" maxValue="16106"/>
    </cacheField>
    <cacheField name="UPAs Bosques naturales (CNA, 2014)" numFmtId="169">
      <sharedItems containsSemiMixedTypes="0" containsString="0" containsNumber="1" containsInteger="1" minValue="0" maxValue="14374"/>
    </cacheField>
    <cacheField name="Uso adecuado IGAC (2012)" numFmtId="167">
      <sharedItems containsMixedTypes="1" containsNumber="1" minValue="0.4874482106235713" maxValue="99.396729564840342"/>
    </cacheField>
    <cacheField name="Vocación Agrícola" numFmtId="169">
      <sharedItems containsSemiMixedTypes="0" containsString="0" containsNumber="1" minValue="0" maxValue="771011.27"/>
    </cacheField>
    <cacheField name="Vocación Agrosilvopastoril" numFmtId="169">
      <sharedItems containsSemiMixedTypes="0" containsString="0" containsNumber="1" minValue="0" maxValue="280280.38"/>
    </cacheField>
    <cacheField name="Vocación Conservación de suelos" numFmtId="169">
      <sharedItems containsSemiMixedTypes="0" containsString="0" containsNumber="1" minValue="0" maxValue="641268.06000000006"/>
    </cacheField>
    <cacheField name="Vocación Forestal" numFmtId="169">
      <sharedItems containsSemiMixedTypes="0" containsString="0" containsNumber="1" minValue="0" maxValue="4021511.6"/>
    </cacheField>
    <cacheField name="Vocación Ganadería" numFmtId="169">
      <sharedItems containsSemiMixedTypes="0" containsString="0" containsNumber="1" minValue="0" maxValue="1134422.3999999999"/>
    </cacheField>
    <cacheField name="Cobertura Áreas húmedas" numFmtId="169">
      <sharedItems containsMixedTypes="1" containsNumber="1" minValue="0" maxValue="113528.94"/>
    </cacheField>
    <cacheField name="Cobertura Bosques" numFmtId="169">
      <sharedItems containsMixedTypes="1" containsNumber="1" minValue="0" maxValue="4053821.4"/>
    </cacheField>
    <cacheField name="Otras coberturas" numFmtId="169">
      <sharedItems containsMixedTypes="1" containsNumber="1" minValue="0" maxValue="238277.17"/>
    </cacheField>
    <cacheField name="Cobertura Superficies de agua" numFmtId="169">
      <sharedItems containsMixedTypes="1" containsNumber="1" minValue="0" maxValue="86147.513999999996"/>
    </cacheField>
    <cacheField name="Cobertura Territorios agropecuarios" numFmtId="169">
      <sharedItems containsMixedTypes="1" containsNumber="1" minValue="661.72510999999997" maxValue="2227292.2000000002"/>
    </cacheField>
    <cacheField name="Cobertura Territorios artificializados" numFmtId="169">
      <sharedItems containsMixedTypes="1" containsNumber="1" minValue="0" maxValue="30005.746999999999"/>
    </cacheField>
    <cacheField name="Conflicto De obra civiles y urbanas" numFmtId="169">
      <sharedItems containsMixedTypes="1" containsNumber="1" minValue="0" maxValue="33823.752"/>
    </cacheField>
    <cacheField name="Conflicto De tipo minero" numFmtId="169">
      <sharedItems containsMixedTypes="1" containsNumber="1" minValue="0" maxValue="7697.7596000000003"/>
    </cacheField>
    <cacheField name="Conflicto De uso en áreas pantanosas" numFmtId="169">
      <sharedItems containsMixedTypes="1" containsNumber="1" minValue="0" maxValue="53333.084999999999"/>
    </cacheField>
    <cacheField name="Conflicto Demanda no disponible por nubes" numFmtId="169">
      <sharedItems containsMixedTypes="1" containsNumber="1" minValue="0" maxValue="232572.27"/>
    </cacheField>
    <cacheField name="Conflicto Otros" numFmtId="169">
      <sharedItems containsMixedTypes="1" containsNumber="1" minValue="0" maxValue="179397.36"/>
    </cacheField>
    <cacheField name="Conflicto Sobreutilización" numFmtId="169">
      <sharedItems containsMixedTypes="1" containsNumber="1" minValue="0" maxValue="185292.41"/>
    </cacheField>
    <cacheField name="Conflicto Subutilización" numFmtId="169">
      <sharedItems containsMixedTypes="1" containsNumber="1" minValue="0" maxValue="1076662.6000000001"/>
    </cacheField>
    <cacheField name="Uso adecuado" numFmtId="169">
      <sharedItems containsMixedTypes="1" containsNumber="1" minValue="21.008158000000002" maxValue="5457021.0999999996"/>
    </cacheField>
    <cacheField name="Hectáreas del municipio en SINAP 2014" numFmtId="169">
      <sharedItems containsSemiMixedTypes="0" containsString="0" containsNumber="1" minValue="0" maxValue="2048773.23352"/>
    </cacheField>
    <cacheField name="Deforesta Promedio 1990-2015 (1)" numFmtId="169">
      <sharedItems containsSemiMixedTypes="0" containsString="0" containsNumber="1" minValue="0" maxValue="11795.563057015599"/>
    </cacheField>
    <cacheField name="ICV área rural dispersa (CNA, 2014)" numFmtId="2">
      <sharedItems containsSemiMixedTypes="0" containsString="0" containsNumber="1" minValue="0" maxValue="0.94285714285714273"/>
    </cacheField>
    <cacheField name="Tasa de mortalidad por desnutrición en menores de 5 años por 100mil 2014" numFmtId="167">
      <sharedItems containsSemiMixedTypes="0" containsString="0" containsNumber="1" minValue="0" maxValue="344.82758620689657"/>
    </cacheField>
    <cacheField name="Densidad vial red terciaria en buen estado (m/km2)" numFmtId="167">
      <sharedItems containsMixedTypes="1" containsNumber="1" minValue="0" maxValue="750.89178902530693"/>
    </cacheField>
    <cacheField name="Densidad vial red terciaria en mal estado (m/km2)" numFmtId="167">
      <sharedItems containsMixedTypes="1" containsNumber="1" minValue="15" maxValue="65674"/>
    </cacheField>
    <cacheField name="Densidad red terciaria km/km2" numFmtId="167">
      <sharedItems containsMixedTypes="1" containsNumber="1" minValue="0" maxValue="5412.2807017543855"/>
    </cacheField>
    <cacheField name="UPAs que tienen dificultades en el uso del agua para las actividades agropecuarias (CNA, 2014)" numFmtId="0">
      <sharedItems containsSemiMixedTypes="0" containsString="0" containsNumber="1" containsInteger="1" minValue="0" maxValue="18107"/>
    </cacheField>
    <cacheField name="UPA en el área rural dispersa censada que no recibieron asistencia técnica (CNA, 2014)" numFmtId="169">
      <sharedItems containsSemiMixedTypes="0" containsString="0" containsNumber="1" minValue="3" maxValue="22253"/>
    </cacheField>
    <cacheField name="% de UPA en el área rural dispersa censada que no recibieron asistencia técnica (CNA, 2014)" numFmtId="167">
      <sharedItems containsSemiMixedTypes="0" containsString="0" containsNumber="1" minValue="12.343966712898752" maxValue="100"/>
    </cacheField>
    <cacheField name="UPAs Solicitud de crédito (CNA, 2014)" numFmtId="169">
      <sharedItems containsSemiMixedTypes="0" containsString="0" containsNumber="1" containsInteger="1" minValue="0" maxValue="2857"/>
    </cacheField>
    <cacheField name="UPAs Aprobación del crédito (CNA, 2014)" numFmtId="169">
      <sharedItems containsSemiMixedTypes="0" containsString="0" containsNumber="1" containsInteger="1" minValue="0" maxValue="27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Ingrid M" refreshedDate="43069.416087731479" createdVersion="6" refreshedVersion="6" minRefreshableVersion="3" recordCount="1122">
  <cacheSource type="worksheet">
    <worksheetSource ref="A2:J1124" sheet="General"/>
  </cacheSource>
  <cacheFields count="10">
    <cacheField name="Ce_Depto" numFmtId="1">
      <sharedItems/>
    </cacheField>
    <cacheField name="C_Mupo" numFmtId="49">
      <sharedItems/>
    </cacheField>
    <cacheField name="Divipola" numFmtId="0">
      <sharedItems containsSemiMixedTypes="0" containsString="0" containsNumber="1" containsInteger="1" minValue="5001" maxValue="99773"/>
    </cacheField>
    <cacheField name="Departamento" numFmtId="1">
      <sharedItems count="34">
        <s v="AMAZONAS"/>
        <s v="GUAINIA"/>
        <s v="VAUPES"/>
        <s v="CUNDINAMARCA"/>
        <s v="BOYACÁ"/>
        <s v="SAN ANDRES"/>
        <s v="SANTANDER"/>
        <s v="LA GUAJIRA"/>
        <s v="NORTE DE SANTANDER"/>
        <s v="ATLANTICO"/>
        <s v="NARIÑO"/>
        <s v="TOLIMA"/>
        <s v="BOLÍVAR"/>
        <s v="CAUCA"/>
        <s v="MAGDALENA"/>
        <s v="VICHADA"/>
        <s v="CALDAS"/>
        <s v="ANTIOQUIA"/>
        <s v="CÓRDOBA"/>
        <s v="VALLE"/>
        <s v="GUAVIARE"/>
        <s v="SANTA FE D"/>
        <s v="SUCRE"/>
        <s v="RISARALDA"/>
        <s v="META"/>
        <s v="HUILA"/>
        <s v="QUINDIO"/>
        <s v="CHOCÓ"/>
        <s v="CASANARE"/>
        <s v="CAQUETÁ"/>
        <s v="CESAR"/>
        <s v="PUTUMAYO"/>
        <s v="ARAUCA"/>
        <s v="CORDOBA"/>
      </sharedItems>
    </cacheField>
    <cacheField name="Municipio" numFmtId="0">
      <sharedItems count="1042">
        <s v="MIRITÍ-PARANÁ (Campoamor) (Cor. Departamental)"/>
        <s v="PUERTO ARICA (Cor. Departamental)"/>
        <s v="SAN FELIPE (Cor. Departamental)"/>
        <s v="LA GUADALUPE (Cor. Departamental)"/>
        <s v="CACAHUAL (Cor. Departamental)"/>
        <s v="PANÁ PANÁ (Campo Alegre) (Cor. Departamental)"/>
        <s v="PACOA (Cor. Departamental)"/>
        <s v="PAPUNAUA (Cor. Departamental)"/>
        <s v="SOACHA"/>
        <s v="PUERTO NARIÑO"/>
        <s v="CHIVATÁ"/>
        <s v="MOTAVITA"/>
        <s v="PROVIDENCIA Y SANTA CATALINA (Santa Isabel)"/>
        <s v="OICATÁ"/>
        <s v="CUCAITA"/>
        <s v="BETEITIVA"/>
        <s v="VIRACACHÁ"/>
        <s v="VENTAQUEMADA"/>
        <s v="SIACHOQUE"/>
        <s v="SORA"/>
        <s v="SAN ANDRES"/>
        <s v="SAN MIGUEL DE SEMA"/>
        <s v="SABOYÁ"/>
        <s v="SATIVASUR"/>
        <s v="FUSAGASUGÁ"/>
        <s v="TINJACÁ"/>
        <s v="MONGUÍ"/>
        <s v="CÓMBITA"/>
        <s v="LA PALMA"/>
        <s v="UMBITA"/>
        <s v="RÁQUIRA"/>
        <s v="FLORESTA"/>
        <s v="SÁCHICA"/>
        <s v="NUEVO COLÓN"/>
        <s v="TOTA"/>
        <s v="AGUA DE DIOS"/>
        <s v="JORDÁN"/>
        <s v="CIENEGA"/>
        <s v="TENZA"/>
        <s v="URIBIA"/>
        <s v="VIOTÁ"/>
        <s v="TIPACOQUE"/>
        <s v="FIRAVITOBA"/>
        <s v="PAZ DE RIO"/>
        <s v="BUSBANZÁ"/>
        <s v="TIBANÁ"/>
        <s v="CHÍQUIZA"/>
        <s v="LA CAPILLA"/>
        <s v="CERINZA"/>
        <s v="JENESANO"/>
        <s v="SORACÁ"/>
        <s v="FACATATIVÁ"/>
        <s v="LOS SANTOS"/>
        <s v="TURMEQUE"/>
        <s v="TUTA"/>
        <s v="PINCHOTE"/>
        <s v="GUACAMAYAS"/>
        <s v="MUTISCUA"/>
        <s v="MANAURE"/>
        <s v="CURITÍ"/>
        <s v="SOTAQUIRÁ"/>
        <s v="CAPARRAPÍ"/>
        <s v="TOCA"/>
        <s v="CORRALES"/>
        <s v="COVARACHÍA"/>
        <s v="OCAMONTE"/>
        <s v="GIRARDOT"/>
        <s v="GUICÁN"/>
        <s v="PESCA"/>
        <s v="SUSACÓN"/>
        <s v="GÁMBITA"/>
        <s v="MEDINA"/>
        <s v="VILLANUEVA"/>
        <s v="TUTAZÁ"/>
        <s v="CHIPATÁ"/>
        <s v="YACOPÍ"/>
        <s v="BOAVITA"/>
        <s v="CABRERA"/>
        <s v="CHÍA"/>
        <s v="MADRID"/>
        <s v="PÁRAMO"/>
        <s v="USIACURÍ"/>
        <s v="SANTA ROSA DE VITERBO"/>
        <s v="FUNZA"/>
        <s v="SILVANIA"/>
        <s v="PANQUEBA"/>
        <s v="GACHANTIVÁ"/>
        <s v="PARATEBUENO"/>
        <s v="TASCO"/>
        <s v="ALBANIA"/>
        <s v="GUACHUCAL"/>
        <s v="OSPINA"/>
        <s v="PUERTO SALGAR"/>
        <s v="MOSQUERA"/>
        <s v="MOLAGAVITA"/>
        <s v="RAMIRIQUÍ"/>
        <s v="GUADUAS"/>
        <s v="NOBSA"/>
        <s v="SAN JOSE DE MIRANDA"/>
        <s v="SUTAMARCHÁN"/>
        <s v="BARICHARA"/>
        <s v="LA VICTORIA"/>
        <s v="EL ESPINO"/>
        <s v="TUNUNGUÁ"/>
        <s v="TOGUÍ"/>
        <s v="CALDAS"/>
        <s v="ZIPAQUIRÁ"/>
        <s v="TIBASOSA"/>
        <s v="TOPAIPÍ"/>
        <s v="PALMAR"/>
        <s v="VILLA DE LEYVA"/>
        <s v="COPER"/>
        <s v="PAIPA"/>
        <s v="CARCASÍ"/>
        <s v="PACHO"/>
        <s v="IZA"/>
        <s v="DUITAMA"/>
        <s v="LA MESA"/>
        <s v="PACHAVITA"/>
        <s v="EL PEÑÓN"/>
        <s v="SAN MIGUEL"/>
        <s v="BELEN"/>
        <s v="JERICÓ"/>
        <s v="SANTA SOFÍA"/>
        <s v="GUALMATÁN"/>
        <s v="GUAYABETAL"/>
        <s v="SOMONDOCO"/>
        <s v="JESUS MARÍA"/>
        <s v="SIBATE"/>
        <s v="EL COCUY"/>
        <s v="GUACHETÁ"/>
        <s v="GUAPOTÁ"/>
        <s v="BOYACÁ"/>
        <s v="SAN PABLO DE BORBUR"/>
        <s v="EL ROSAL"/>
        <s v="FLANDES"/>
        <s v="RONDÓN"/>
        <s v="SAN FERNANDO"/>
        <s v="CAJICÁ"/>
        <s v="GUAVATÁ"/>
        <s v="CONFINES"/>
        <s v="GUAYATÁ"/>
        <s v="SANTA BÁRBARA"/>
        <s v="TIBACUY"/>
        <s v="POLONUEVO"/>
        <s v="ENCISO"/>
        <s v="TOTORÓ"/>
        <s v="SUTATENZA"/>
        <s v="CUÍTIVA"/>
        <s v="UBATE"/>
        <s v="ARCABUCO"/>
        <s v="EL COLEGIO"/>
        <s v="CHIQUINQUIRÁ"/>
        <s v="SOATÁ"/>
        <s v="SAN JUAN DE RIOSECO"/>
        <s v="TUNJA"/>
        <s v="TÓPAGA"/>
        <s v="SANTANA"/>
        <s v="SAN FRANCISCO"/>
        <s v="TOCANCIPÁ"/>
        <s v="CÁCOTA"/>
        <s v="CHINAVITA"/>
        <s v="ANAPOIMA"/>
        <s v="ARATOCA"/>
        <s v="MONIQUIRÁ"/>
        <s v="ARBELÁEZ"/>
        <s v="UTICA"/>
        <s v="VETAS"/>
        <s v="CEPITÁ"/>
        <s v="VILLETA"/>
        <s v="SOGAMOSO"/>
        <s v="GUATEQUE"/>
        <s v="SAN SEBASTIÁN DE BUENAVISTA"/>
        <s v="ONZAGA"/>
        <s v="LA PEÑA"/>
        <s v="SOCOTÁ"/>
        <s v="VILLAPINZÓN"/>
        <s v="SILVIA"/>
        <s v="OIBA"/>
        <s v="SAN GIL"/>
        <s v="VERGARA"/>
        <s v="SASAIMA"/>
        <s v="GUACA"/>
        <s v="SUÁREZ"/>
        <s v="AQUITANIA"/>
        <s v="VENECIA"/>
        <s v="SATIVANORTE"/>
        <s v="CONTADERO"/>
        <s v="REPELÓN"/>
        <s v="QUÍPAMA"/>
        <s v="CHAGUANÍ"/>
        <s v="PAMPLONA"/>
        <s v="MARIPÍ"/>
        <s v="PAMPLONITA"/>
        <s v="SILOS"/>
        <s v="SOPLAVIENTO"/>
        <s v="CUMARIBO"/>
        <s v="MANATÍ"/>
        <s v="SAN BENITO"/>
        <s v="PUENTE NACIONAL"/>
        <s v="TENJO"/>
        <s v="NEIRA"/>
        <s v="COELLO"/>
        <s v="SOTARÁ (Paispamba)"/>
        <s v="QUIPILE"/>
        <s v="LA PAZ"/>
        <s v="MACANAL"/>
        <s v="JUAN DE ACOSTA"/>
        <s v="QUEBRADANEGRA"/>
        <s v="SAN ZENÓN"/>
        <s v="LA VEGA"/>
        <s v="SAMACÁ"/>
        <s v="GUASCA"/>
        <s v="SANTA ANA"/>
        <s v="ALBÁN"/>
        <s v="GÁMEZA"/>
        <s v="CHITAGÁ"/>
        <s v="GARAGOA"/>
        <s v="SAN JOAQUÍN"/>
        <s v="MARMATO"/>
        <s v="ESPINAL"/>
        <s v="COTA"/>
        <s v="GRANADA"/>
        <s v="PULÍ"/>
        <s v="ANOLAIMA"/>
        <s v="GACHANCIPÁ"/>
        <s v="SAN MATEO"/>
        <s v="SAPUYES"/>
        <s v="TOLEDO"/>
        <s v="TONA"/>
        <s v="INZÁ"/>
        <s v="ENTRERRIOS"/>
        <s v="MONGUA"/>
        <s v="BRICEÑO"/>
        <s v="COROMORO"/>
        <s v="TARAIRA"/>
        <s v="YACUANQUER"/>
        <s v="MOMPÓS"/>
        <s v="GUADALUPE"/>
        <s v="SABANALARGA"/>
        <s v="APULO"/>
        <s v="MARGARITA"/>
        <s v="ZETAQUIRA"/>
        <s v="CHOCONTÁ"/>
        <s v="CACHIPAY"/>
        <s v="CHIMÁ"/>
        <s v="SAN BERNARDO"/>
        <s v="UNE"/>
        <s v="PUPIALES"/>
        <s v="TABIO"/>
        <s v="CHARALÁ"/>
        <s v="SAN ESTANISLAO"/>
        <s v="GUAMAL"/>
        <s v="ENVIGADO"/>
        <s v="SAN ANTONIO DEL TEQUENDAMA"/>
        <s v="FILADELFIA"/>
        <s v="SAN ANTERO"/>
        <s v="VILLAGÓMEZ"/>
        <s v="GUAYABAL DE SÍQUIMA"/>
        <s v="MOGOTES"/>
        <s v="TURBANA"/>
        <s v="CIENAGA DE ORO"/>
        <s v="BARANOA"/>
        <s v="SANTA LUCÍA"/>
        <s v="LA CALERA"/>
        <s v="LORICA"/>
        <s v="CARTAGO"/>
        <s v="LURUACO"/>
        <s v="GRAMALOTE"/>
        <s v="SOCORRO"/>
        <s v="SAN JOSE DE PARE"/>
        <s v="CHITARAQUE"/>
        <s v="ALDANA"/>
        <s v="TUBARÁ"/>
        <s v="LABATECA"/>
        <s v="CUMBAL"/>
        <s v="VILLAMARÍA"/>
        <s v="CHISCAS"/>
        <s v="SOCHA"/>
        <s v="EBEJICO"/>
        <s v="PALMIRA"/>
        <s v="MACARAVITA"/>
        <s v="NILO"/>
        <s v="PAIME"/>
        <s v="VIJES"/>
        <s v="CALIFORNIA"/>
        <s v="GUAITARILLA"/>
        <s v="RAGONVALIA"/>
        <s v="PIJIÑO  DEL CARMEN"/>
        <s v="MUZO"/>
        <s v="MIRAFLORES"/>
        <s v="VELEZ"/>
        <s v="GUACHENE"/>
        <s v="PÁCORA"/>
        <s v="CHITA"/>
        <s v="VILLA CARO"/>
        <s v="SUAITA"/>
        <s v="PADILLA"/>
        <s v="ANDALUCÍA"/>
        <s v="MANIZALES"/>
        <s v="TOCAIMA"/>
        <s v="BOGOTÁ, D.C."/>
        <s v="PURIFICACIÓN"/>
        <s v="SANTIAGO"/>
        <s v="SOPÓ"/>
        <s v="LA UNIÓN"/>
        <s v="PANDI"/>
        <s v="GUEPSA"/>
        <s v="TITIRIBÍ"/>
        <s v="VALLE DE SAN JOSE"/>
        <s v="RICAURTE"/>
        <s v="ILES"/>
        <s v="SANTA CRUZ (GuachavÚs)"/>
        <s v="HERRÁN"/>
        <s v="HONDA"/>
        <s v="CHINCHINÁ"/>
        <s v="CAPITANEJO"/>
        <s v="GÓMEZ PLATA"/>
        <s v="PIEDRAS"/>
        <s v="LA BELLEZA"/>
        <s v="SALDAÑA"/>
        <s v="CALAMAR"/>
        <s v="TENA"/>
        <s v="FREDONIA"/>
        <s v="TUCHÍN"/>
        <s v="SUCRE"/>
        <s v="CAMPO DE LA CRUZ"/>
        <s v="LOS PATIOS"/>
        <s v="SAN ANDRES DE SOTAVENTO"/>
        <s v="EL GUACAMAYO"/>
        <s v="BETULIA"/>
        <s v="LETICIA"/>
        <s v="PURACE (Coconuco)"/>
        <s v="COGUA"/>
        <s v="PAYA"/>
        <s v="FLORIÁN"/>
        <s v="SUESCA"/>
        <s v="CANDELARIA"/>
        <s v="PASCA"/>
        <s v="GUAMO"/>
        <s v="ANSERMANUEVO"/>
        <s v="MOMIL"/>
        <s v="BARBOSA"/>
        <s v="MARSELLA"/>
        <s v="SANTA ROSA DE CABAL"/>
        <s v="PAUNA"/>
        <s v="CAMPOHERMOSO"/>
        <s v="GACHETÁ"/>
        <s v="ZAPATOCA"/>
        <s v="EL CERRITO"/>
        <s v="LA MACARENA"/>
        <s v="SAN CRISTÓBAL"/>
        <s v="SAHAGUN"/>
        <s v="SANTA CATALINA"/>
        <s v="TARSO"/>
        <s v="SAN PEDRO DE CARTAGO (Cartago)"/>
        <s v="YAGUARÁ"/>
        <s v="PUERTO TEJADA"/>
        <s v="NEMOCÓN"/>
        <s v="SAN JOSE"/>
        <s v="SANTA BARBARA DE PINTO"/>
        <s v="BERBEO"/>
        <s v="IMUES"/>
        <s v="TUQUERRES"/>
        <s v="PURÍSIMA"/>
        <s v="SANTA ROSA DE OSOS"/>
        <s v="SAN BERNARDO DEL VIENTO"/>
        <s v="NOCAIMA"/>
        <s v="BOCHALEMA"/>
        <s v="YUMBO"/>
        <s v="DOSQUEBRADAS"/>
        <s v="CÁCHIRA"/>
        <s v="SUAN"/>
        <s v="HATILLO DE LOBA"/>
        <s v="SANTA MARÍA"/>
        <s v="FILANDIA"/>
        <s v="CHINÁCOTA"/>
        <s v="BELALCÁZAR"/>
        <s v="CÁQUEZA"/>
        <s v="ULLOA"/>
        <s v="AGRADO"/>
        <s v="PUEBLORRICO"/>
        <s v="POTOSÍ"/>
        <s v="GIRARDOTA"/>
        <s v="SAN CAYETANO"/>
        <s v="BELTRÁN"/>
        <s v="VILLA DEL ROSARIO"/>
        <s v="SABANETA"/>
        <s v="CALDONO"/>
        <s v="BOJACÁ"/>
        <s v="NIMAIMA"/>
        <s v="CALI"/>
        <s v="ALMEIDA"/>
        <s v="LA ESTRELLA"/>
        <s v="EL CALVARIO"/>
        <s v="CIRCASIA"/>
        <s v="TURBACO"/>
        <s v="VERSALLES"/>
        <s v="CHARTA"/>
        <s v="AMAGÁ"/>
        <s v="EL AGUILA"/>
        <s v="GACHALÁ"/>
        <s v="CARURU"/>
        <s v="CICUCO"/>
        <s v="GUACARÍ"/>
        <s v="PALESTINA"/>
        <s v="BARRANQUILLA (Distrito Especial, Industrial y Portuario)"/>
        <s v="ALBÁN (San JosÚ)"/>
        <s v="PONEDERA"/>
        <s v="SUBACHOQUE"/>
        <s v="PIEDECUESTA"/>
        <s v="MEDIO ATRATO (BetÚ)"/>
        <s v="LA UVITA"/>
        <s v="SAN EDUARDO"/>
        <s v="BOLÍVAR"/>
        <s v="SAN PEDRO"/>
        <s v="CHINU"/>
        <s v="TRINIDAD"/>
        <s v="LABRANZAGRANDE"/>
        <s v="PAICOL"/>
        <s v="SALAZAR"/>
        <s v="SANTA ROSALÍA"/>
        <s v="LA CUMBRE"/>
        <s v="PALMAR DE VARELA"/>
        <s v="ARMENIA"/>
        <s v="YOTOCO"/>
        <s v="GINEBRA"/>
        <s v="AMBALEMA"/>
        <s v="IPIALES"/>
        <s v="UBALÁ"/>
        <s v="SAN CARLOS"/>
        <s v="OBANDO"/>
        <s v="SEVILLA"/>
        <s v="BELMIRA"/>
        <s v="ELÍAS"/>
        <s v="BUENAVISTA"/>
        <s v="CUCUTILLA"/>
        <s v="FLORIDABLANCA"/>
        <s v="VILLAVIEJA"/>
        <s v="VENADILLO"/>
        <s v="SUTATAUSA"/>
        <s v="PALERMO"/>
        <s v="CONCEPCIÓN"/>
        <s v="SUPÍA"/>
        <s v="GALAPA"/>
        <s v="MÁLAGA"/>
        <s v="GUARNE"/>
        <s v="PIOJÓ"/>
        <s v="ARANZAZU"/>
        <s v="DISTRACCIÓN"/>
        <s v="ARBOLEDAS"/>
        <s v="RIOSUCIO"/>
        <s v="OTANCHE"/>
        <s v="NÁTAGA"/>
        <s v="MELGAR"/>
        <s v="EL CAIRO"/>
        <s v="NUEVA GRANADA (Granada)"/>
        <s v="GUTIERREZ"/>
        <s v="SAN MARCOS"/>
        <s v="FUNES"/>
        <s v="BUESACO"/>
        <s v="SALAMINA"/>
        <s v="PUERTO COLOMBIA"/>
        <s v="MANZANARES"/>
        <s v="ARJONA"/>
        <s v="PITAL"/>
        <s v="AIPE"/>
        <s v="PIENDAMÓ"/>
        <s v="SOLEDAD"/>
        <s v="CERETE"/>
        <s v="CHOACHÍ"/>
        <s v="FALAN"/>
        <s v="NUNCHÍA"/>
        <s v="BELEN DE UMBRÍA"/>
        <s v="SINCE"/>
        <s v="ORTEGA"/>
        <s v="ARROYOHONDO"/>
        <s v="CERTEGUI"/>
        <s v="SESQUILE"/>
        <s v="PÁEZ (Belalcßzar)"/>
        <s v="VIANÍ"/>
        <s v="COVEÑAS"/>
        <s v="LA PLATA"/>
        <s v="PUERTO BOYACÁ"/>
        <s v="TELLO"/>
        <s v="URIBE"/>
        <s v="COPACABANA"/>
        <s v="CHIPAQUE"/>
        <s v="MALAMBO"/>
        <s v="ANDES"/>
        <s v="CARTAGENA DE INDIAS (Distrito TurÝstico y Cultural)"/>
        <s v="CALARCÁ"/>
        <s v="ÍQUIRA"/>
        <s v="PALMAS DEL SOCORRO"/>
        <s v="FÓMEQUE"/>
        <s v="ANSERMA"/>
        <s v="SAN SEBASTIÁN"/>
        <s v="ALCALÁ"/>
        <s v="ZARZAL"/>
        <s v="MAICAO"/>
        <s v="HERVEO"/>
        <s v="DON MATÍAS"/>
        <s v="BUGA"/>
        <s v="SANTA ROSA"/>
        <s v="EL CANTÓN DEL SAN PABLO"/>
        <s v="LA PRIMAVERA"/>
        <s v="QUIMBAYA"/>
        <s v="CAICEDONIA"/>
        <s v="SAN LUIS"/>
        <s v="CARMEN DE APICALÁ"/>
        <s v="SAN JUANITO"/>
        <s v="COLÓN (GÚnova)"/>
        <s v="TÁMESIS"/>
        <s v="CUCUNUBÁ"/>
        <s v="VALPARAÍSO"/>
        <s v="ITAGUÍ"/>
        <s v="PROVIDENCIA"/>
        <s v="CLEMENCIA"/>
        <s v="LA SALINA"/>
        <s v="CHACHAGÜÍ"/>
        <s v="GIRÓN"/>
        <s v="PEREIRA"/>
        <s v="QUETAME"/>
        <s v="SAN PABLO"/>
        <s v="MONTENEGRO"/>
        <s v="CARAMANTA"/>
        <s v="SANTO TOMÁS"/>
        <s v="SAN JERÓNIMO"/>
        <s v="JARDÍN"/>
        <s v="PUERRES"/>
        <s v="SANTA HELENA DEL OPÓN"/>
        <s v="MARIQUITA"/>
        <s v="ROLDANILLO"/>
        <s v="ENCINO"/>
        <s v="SAN LUIS DE PALENQUE"/>
        <s v="CHIVOR"/>
        <s v="SOLANO"/>
        <s v="GAMARRA"/>
        <s v="VITERBO"/>
        <s v="UBAQUE"/>
        <s v="APÍA"/>
        <s v="EL CARMEN"/>
        <s v="TORO"/>
        <s v="PUERTO ESCONDIDO"/>
        <s v="CIMITARRA"/>
        <s v="PUERTO NARE"/>
        <s v="ALTAMIRA"/>
        <s v="LA TEBAIDA"/>
        <s v="ALMAGUER"/>
        <s v="SIMIJACA"/>
        <s v="AGUADAS"/>
        <s v="ANZOÁTEGUI"/>
        <s v="GONZÁLEZ"/>
        <s v="HISPANIA"/>
        <s v="SALENTO"/>
        <s v="GALÁN"/>
        <s v="OLAYA"/>
        <s v="SAN LUIS DE GACENO"/>
        <s v="SANDONÁ"/>
        <s v="HATO NUEVO"/>
        <s v="COYAIMA"/>
        <s v="BUCARAMANGA"/>
        <s v="RISARALDA"/>
        <s v="TALAIGUA NUEVO"/>
        <s v="LA MERCED"/>
        <s v="PRADERA"/>
        <s v="CHIMA"/>
        <s v="UNIÓN PANAMERICANA (Ánimas)"/>
        <s v="RIONEGRO"/>
        <s v="ÁBREGO"/>
        <s v="CAROLINA"/>
        <s v="CARMEN DE CARUPA"/>
        <s v="OPORAPA"/>
        <s v="JAMBALÓ"/>
        <s v="TAUSA"/>
        <s v="CERRITO"/>
        <s v="BITUIMA"/>
        <s v="CONCORDIA"/>
        <s v="EL LITORAL DEL SAN JUAN"/>
        <s v="TOLU"/>
        <s v="SAN VICENTE DE CHUCURÍ"/>
        <s v="TÁMARA"/>
        <s v="PISVA"/>
        <s v="ARIGUANÍ (El DifÝcil)"/>
        <s v="ALVARADO"/>
        <s v="MITU"/>
        <s v="MOÑITOS"/>
        <s v="TERUEL"/>
        <s v="LA VIRGINIA"/>
        <s v="PALMITO"/>
        <s v="VILLA RICA"/>
        <s v="CAJIBÍO"/>
        <s v="CUBARÁ"/>
        <s v="YALÍ"/>
        <s v="AYAPEL"/>
        <s v="SAMPUES"/>
        <s v="ARMERO (Guayabal)"/>
        <s v="DURANIA"/>
        <s v="ANGELÓPOLIS"/>
        <s v="EL RETORNO"/>
        <s v="SAN JUAN DE BETULIA"/>
        <s v="JAMUNDÍ"/>
        <s v="RÍO DE ORO"/>
        <s v="SUPATÁ"/>
        <s v="SAN AGUSTÍN"/>
        <s v="SAN PELAYO"/>
        <s v="GIGANTE"/>
        <s v="RETIRO"/>
        <s v="SANTA FE DE ANTIOQUIA"/>
        <s v="MURILLO"/>
        <s v="PASTO"/>
        <s v="CONTRATACIÓN"/>
        <s v="TIMANÁ"/>
        <s v="FRESNO"/>
        <s v="FLORIDA"/>
        <s v="CAIMITO"/>
        <s v="LA SIERRA"/>
        <s v="RIVERA"/>
        <s v="PUEBLO NUEVO"/>
        <s v="RONCESVALLES"/>
        <s v="LA CRUZ"/>
        <s v="CIUDAD BOLÍVAR"/>
        <s v="ZIPACÓN"/>
        <s v="LA CELIA"/>
        <s v="OROCUE"/>
        <s v="VICTORIA"/>
        <s v="SAN LORENZO"/>
        <s v="LANDÁZURI"/>
        <s v="LA DORADA"/>
        <s v="JUNÍN"/>
        <s v="GARZÓN"/>
        <s v="CAICEDO"/>
        <s v="VALLE DE SAN JUAN"/>
        <s v="SOPETRÁN"/>
        <s v="MAGUÍ (Payán)"/>
        <s v="IBAGUÉ"/>
        <s v="SABANAGRANDE"/>
        <s v="BELLO"/>
        <s v="NÓVITA"/>
        <s v="LERIDA"/>
        <s v="VILLAHERMOSA"/>
        <s v="LA ARGENTINA"/>
        <s v="EL DOVIO"/>
        <s v="ARBOLEDA (Berruecos)"/>
        <s v="CASABIANCA"/>
        <s v="ROBERTO PAYÁN (San José)"/>
        <s v="SANTA ISABEL"/>
        <s v="CAMPOALEGRE"/>
        <s v="TIBIRITA"/>
        <s v="TULUÁ"/>
        <s v="MAJAGUAL"/>
        <s v="RÍO IRÓ (Santa Rita)"/>
        <s v="TESALIA"/>
        <s v="BARRANCAS"/>
        <s v="RESTREPO"/>
        <s v="LA CEJA"/>
        <s v="PALOCABILDO"/>
        <s v="TANGUA"/>
        <s v="ARGELIA"/>
        <s v="COTORRA"/>
        <s v="GIRALDO"/>
        <s v="BALBOA"/>
        <s v="TAMALAMEQUE"/>
        <s v="EL ROBLE"/>
        <s v="MISTRATÓ"/>
        <s v="PINILLOS"/>
        <s v="CARACOLÍ"/>
        <s v="PUEBLOVIEJO"/>
        <s v="LEBRIJA"/>
        <s v="MATANZA"/>
        <s v="AGUAZUL"/>
        <s v="MAHATES"/>
        <s v="MACHETÁ"/>
        <s v="CÚCUTA"/>
        <s v="FRANCISCO PIZARRO (Salahonda)"/>
        <s v="SAN JOSE DE LA MONTAÑA"/>
        <s v="PUERTO BERRÍO"/>
        <s v="EL BANCO"/>
        <s v="SIMACOTA"/>
        <s v="LA ESPERANZA"/>
        <s v="MIRANDA"/>
        <s v="ATRATO (Yuto)"/>
        <s v="GUATAQUÍ"/>
        <s v="AGUADA"/>
        <s v="CHIMICHAGUA"/>
        <s v="HOBO"/>
        <s v="QUINCHÍA"/>
        <s v="SANTANDER DE QUILICHAO"/>
        <s v="NARIÑO"/>
        <s v="SAN ALBERTO"/>
        <s v="URUMITA"/>
        <s v="ANCUYA"/>
        <s v="TARQUI"/>
        <s v="EL TAMBO"/>
        <s v="PLANETA RICA"/>
        <s v="TIMBÍO"/>
        <s v="CAJAMARCA"/>
        <s v="PUERTO SANTANDER"/>
        <s v="TAURAMENA"/>
        <s v="LA PLAYA"/>
        <s v="CANALETE"/>
        <s v="ACEVEDO"/>
        <s v="SANTUARIO"/>
        <s v="ICONONZO"/>
        <s v="ALGECIRAS"/>
        <s v="PEDRAZA"/>
        <s v="SALADOBLANCO"/>
        <s v="CAMPAMENTO"/>
        <s v="CARMEN DE VIBORAL"/>
        <s v="RIOVIEJO"/>
        <s v="LA JAGUA DEL PILAR"/>
        <s v="NUQUÍ"/>
        <s v="CONSACÁ"/>
        <s v="CUASPUD (Carlosama)"/>
        <s v="CALIMA (El DariÚn)"/>
        <s v="YOLOMBÓ"/>
        <s v="LA FLORIDA"/>
        <s v="REGIDOR"/>
        <s v="GUÁTICA"/>
        <s v="PUERTO WILCHES"/>
        <s v="NEIVA"/>
        <s v="RÍO QUITO (Paimad¾)"/>
        <s v="MANTA"/>
        <s v="ROSAS"/>
        <s v="SEGOVIA"/>
        <s v="PUERTO LÓPEZ"/>
        <s v="GAMA"/>
        <s v="HELICONIA"/>
        <s v="LOS CÓRDOBAS"/>
        <s v="ASTREA"/>
        <s v="MARINILLA"/>
        <s v="BARAYA"/>
        <s v="HATO COROZAL"/>
        <s v="ISNOS"/>
        <s v="SAN CARLOS DE GUAROA"/>
        <s v="REMEDIOS"/>
        <s v="LOURDES"/>
        <s v="MEDELLÍN"/>
        <s v="CÓRDOBA"/>
        <s v="PUERTO CONCORDIA"/>
        <s v="PAZ DE ARIPORO"/>
        <s v="SALGAR"/>
        <s v="ALPUJARRA"/>
        <s v="NATAGAIMA"/>
        <s v="VILLARRICA"/>
        <s v="CISNEROS"/>
        <s v="HATO"/>
        <s v="MONTERREY"/>
        <s v="EL ZULIA"/>
        <s v="CAUCASIA"/>
        <s v="YOPAL"/>
        <s v="CASTILLA LA NUEVA"/>
        <s v="JERUSALEN"/>
        <s v="LA PINTADA"/>
        <s v="SAN VICENTE DEL CAGUÁN"/>
        <s v="CERRO DE SAN ANTONIO"/>
        <s v="CUNDAY"/>
        <s v="PATÍA  (El Bordo)"/>
        <s v="EL PEÑOL"/>
        <s v="YARUMAL"/>
        <s v="SAN JACINTO DEL CAUCA"/>
        <s v="BUCARASICA"/>
        <s v="LA TOLA"/>
        <s v="BETANIA"/>
        <s v="SITIONUEVO"/>
        <s v="VILLAVICENCIO"/>
        <s v="MALLAMA (Piedrancha)"/>
        <s v="TRUJILLO"/>
        <s v="SAN ANTONIO"/>
        <s v="MONTERÍA"/>
        <s v="OLAYA HERRERA (Bocas de Satinga)"/>
        <s v="FUQUENE"/>
        <s v="PUERTO GUZMÁN"/>
        <s v="ZARAGOZA"/>
        <s v="SUAZA"/>
        <s v="RIOHACHA"/>
        <s v="ZAPAYÁN (Punta de Piedras)"/>
        <s v="MARQUETALIA"/>
        <s v="PLANADAS"/>
        <s v="FLORENCIA"/>
        <s v="ACACÍAS"/>
        <s v="SURATÁ"/>
        <s v="BUENOS AIRES"/>
        <s v="FORTUL"/>
        <s v="LA APARTADA"/>
        <s v="GALERAS"/>
        <s v="EL PASO"/>
        <s v="CIENAGA"/>
        <s v="CONDOTO"/>
        <s v="BARBACOAS"/>
        <s v="CHAPARRAL"/>
        <s v="ANGOSTURA"/>
        <s v="AMALFI"/>
        <s v="ARENAL"/>
        <s v="FOSCA"/>
        <s v="SANTO DOMINGO"/>
        <s v="ACHÍ"/>
        <s v="CORINTO"/>
        <s v="CÁCERES"/>
        <s v="CUMBITARA"/>
        <s v="MAGANGUE"/>
        <s v="TORIBÍO"/>
        <s v="PUERTO TRIUNFO"/>
        <s v="MEDIO BAUDÓ (Boca de PepÚ)"/>
        <s v="CAÑASGORDAS"/>
        <s v="CANTAGALLO"/>
        <s v="RECETOR"/>
        <s v="SAN MARTÍN"/>
        <s v="MORALES"/>
        <s v="PORE"/>
        <s v="GUATAVITA"/>
        <s v="MAPIRIPÁN"/>
        <s v="PITALITO"/>
        <s v="CUMARAL"/>
        <s v="MEDIO SAN JUAN (Andagoya)"/>
        <s v="FUENTE DE ORO"/>
        <s v="SAN MARTÍN DE LOBA"/>
        <s v="COLÓN"/>
        <s v="ROVIRA"/>
        <s v="FONSECA"/>
        <s v="NECHÍ"/>
        <s v="PUERTO CARREÑO"/>
        <s v="RIOBLANCO"/>
        <s v="VALDIVIA"/>
        <s v="MARULANDA"/>
        <s v="PEÑOL"/>
        <s v="OCAÑA"/>
        <s v="ARAUQUITA"/>
        <s v="ORITO"/>
        <s v="COLOMBIA"/>
        <s v="DAGUA"/>
        <s v="EL GUAMO"/>
        <s v="PUERTO RICO"/>
        <s v="ZONA BANANERA (Prado Sevilla)"/>
        <s v="DOLORES"/>
        <s v="LLORÓ"/>
        <s v="ATACO"/>
        <s v="COROZAL"/>
        <s v="AGUACHICA"/>
        <s v="LEIVA"/>
        <s v="CHIVOLO"/>
        <s v="GENOVA"/>
        <s v="RIOFRÍO"/>
        <s v="ALTO BAUDÓ (Pie de Pat¾)"/>
        <s v="VALLEDUPAR"/>
        <s v="PUEBLO BELLO"/>
        <s v="BUGALAGRANDE"/>
        <s v="SANTA MARTA (Distrito TurÝstico Cultural e Hist¾rico)"/>
        <s v="SAN VICENTE"/>
        <s v="PUERTO PARRA"/>
        <s v="PUERTO GAITÁN"/>
        <s v="CRAVO NORTE"/>
        <s v="MILÁN"/>
        <s v="PIJAO"/>
        <s v="MONTEBELLO"/>
        <s v="SARDINATA"/>
        <s v="POPAYÁN"/>
        <s v="SABANA DE TORRES"/>
        <s v="SAMANIEGO"/>
        <s v="MORROA"/>
        <s v="ARAUCA"/>
        <s v="TENERIFE"/>
        <s v="EL BAGRE"/>
        <s v="SAN MIGUEL (La Dorada)"/>
        <s v="BARRANCABERMEJA"/>
        <s v="SANTA BÁRBARA (Iscuandé)"/>
        <s v="MESETAS"/>
        <s v="MONTAÑITA"/>
        <s v="SARAVENA"/>
        <s v="EL PLAYÓN"/>
        <s v="SIMITÍ"/>
        <s v="GUATAPE"/>
        <s v="LÍBANO"/>
        <s v="PAJARITO"/>
        <s v="LINARES"/>
        <s v="VALLE DEL GUAMUEZ (La Hormiga)"/>
        <s v="MACEO"/>
        <s v="LA GLORIA"/>
        <s v="MANÍ"/>
        <s v="PÁEZ"/>
        <s v="SAN JOSE DE URE"/>
        <s v="LIBORINA"/>
        <s v="CUBARRAL"/>
        <s v="PLATO"/>
        <s v="VEGACHÍ"/>
        <s v="SIBUNDOY"/>
        <s v="ABEJORRAL"/>
        <s v="CARTAGENA DEL CHAIRÁ"/>
        <s v="BARRANCO DE LOBA"/>
        <s v="PUERTO LLERAS"/>
        <s v="EL PIÑÓN"/>
        <s v="SAN ROQUE"/>
        <s v="HACARÍ"/>
        <s v="LÓPEZ"/>
        <s v="GUAPI"/>
        <s v="SANTA ROSA DEL SUR"/>
        <s v="CALOTO"/>
        <s v="PENSILVANIA"/>
        <s v="YONDÓ (Casabe)"/>
        <s v="TARAZÁ"/>
        <s v="EL RETEN"/>
        <s v="MANAURE BALCÓN DEL CESAR"/>
        <s v="BOSCONIA"/>
        <s v="PUERTO CAICEDO"/>
        <s v="SÁCAMA"/>
        <s v="LOS ANDES (Sotomayor)"/>
        <s v="INIRIDA"/>
        <s v="LA LLANADA"/>
        <s v="TADÓ"/>
        <s v="ABRIAQUÍ"/>
        <s v="MARIA LA BAJA"/>
        <s v="EL COPEY"/>
        <s v="GUARANDA"/>
        <s v="SAN BENITO ABAD"/>
        <s v="SAN JUAN DEL CESAR"/>
        <s v="CABUYARO"/>
        <s v="BARRANCA DE UPÍA"/>
        <s v="EL TABLÓN"/>
        <s v="TIERRALTA"/>
        <s v="ANZÁ"/>
        <s v="DIBULLA"/>
        <s v="MONTECRISTO"/>
        <s v="SAN JOSE DEL PALMAR"/>
        <s v="SONSÓN"/>
        <s v="ANORÍ"/>
        <s v="ISTMINA"/>
        <s v="TEORAMA"/>
        <s v="TIBÚ"/>
        <s v="SINCELEJO"/>
        <s v="MERCADERES"/>
        <s v="PRADO"/>
        <s v="PUEBLO RICO"/>
        <s v="PUERTO RONDÓN"/>
        <s v="NORCASIA"/>
        <s v="PUERTO LEGUÍZAMO"/>
        <s v="ALGARROBO"/>
        <s v="EL DONCELLO"/>
        <s v="PIAMONTE"/>
        <s v="MONTELÍBANO"/>
        <s v="SAN JOSE DEL GUAVIARE"/>
        <s v="BUENAVENTURA"/>
        <s v="LENGUAZAQUE"/>
        <s v="APARTADÓ"/>
        <s v="ARACATACA"/>
        <s v="SAN JOSE DEL FRAGUA"/>
        <s v="BAJO BAUDÓ  (Pizarro)"/>
        <s v="BAHÍA SOLANO (Mutis)"/>
        <s v="VISTAHERMOSA"/>
        <s v="LA UNION"/>
        <s v="CHIRIGUANÁ"/>
        <s v="TAME"/>
        <s v="EL PAUJIL"/>
        <s v="CURILLO"/>
        <s v="SAN JUAN DE ARAMA"/>
        <s v="ALTOS DEL ROSARIO"/>
        <s v="EL CHARCO"/>
        <s v="TUMACO"/>
        <s v="PIVIJAY"/>
        <s v="ARBOLETES"/>
        <s v="TAMINANGO"/>
        <s v="BURITICÁ"/>
        <s v="SOLITA"/>
        <s v="SAN JUAN DE URABÁ"/>
        <s v="LEJANÍAS"/>
        <s v="PELAYA"/>
        <s v="TIQUISIO (Puerto Rico)"/>
        <s v="LA JAGUA DE IBIRICO"/>
        <s v="TOLUVIEJO"/>
        <s v="NECOCLÍ"/>
        <s v="URRAO"/>
        <s v="SAN ONOFRE"/>
        <s v="TIMBIQUÍ"/>
        <s v="PUERTO ASÍS"/>
        <s v="PUERTO LIBERTADOR"/>
        <s v="BELEN DE LOS ANDAQUÍES"/>
        <s v="VALENCIA"/>
        <s v="VILLAGARZÓN"/>
        <s v="EL MOLINO"/>
        <s v="EL ROSARIO"/>
        <s v="LOS PALMITOS"/>
        <s v="CONVENCIÓN"/>
        <s v="AGUSTÍN CODAZZI"/>
        <s v="POLICARPA"/>
        <s v="URAMITA"/>
        <s v="SAN CALIXTO"/>
        <s v="QUIBDÓ"/>
        <s v="SAN JUAN NEPOMUCENO"/>
        <s v="CHIGORODÓ"/>
        <s v="EL DORADO"/>
        <s v="SABANAS DE SAN ÁNGEL (San Ángel)"/>
        <s v="SIPÍ"/>
        <s v="TURBO"/>
        <s v="JURADÓ"/>
        <s v="UNGUÍA"/>
        <s v="MORELIA"/>
        <s v="MURINDÓ"/>
        <s v="BAGADÓ"/>
        <s v="CAREPA"/>
        <s v="FUNDACIÓN"/>
        <s v="FRONTINO"/>
        <s v="BECERRIL"/>
        <s v="DABEIBA"/>
        <s v="PAILITAS"/>
        <s v="CURUMANÍ"/>
        <s v="NOROSI"/>
        <s v="EL CASTILLO"/>
        <s v="MOCOA"/>
        <s v="SUSA"/>
        <s v="ITUANGO"/>
        <s v="CHÁMEZA"/>
        <s v="ZAMBRANO"/>
        <s v="SAN DIEGO"/>
        <s v="EL CARMEN DE BOLÍVAR"/>
        <s v="PEQUE"/>
        <s v="EL TARRA"/>
        <s v="SAMANÁ"/>
        <s v="OVEJAS"/>
        <s v="SAN JACINTO"/>
        <s v="REMOLINO"/>
        <s v="CHALÁN"/>
        <s v="SAN PEDRO DE URABÁ"/>
        <s v="MUTATÁ"/>
        <s v="VIGÍA DEL FUERTE"/>
        <s v="SAN RAFAEL"/>
        <s v="CARMEN DEL DARIEN  (Curbarad¾)"/>
        <s v="BOJAYÁ"/>
        <s v="COCORNÁ"/>
        <s v="COLOSÓ"/>
        <s v="ALEJANDRÍA"/>
        <s v="ACANDÍ"/>
        <s v="EL ENCANTO (Cor. Departamental)"/>
        <s v="LA CHORRERA (Cor. Departamental)"/>
        <s v="LA PEDRERA (Cor. Departamental)"/>
        <s v="LA VICTORIA (Pacoa) (Cor. Departamental)"/>
        <s v="PUERTO ALEGRÍA (Cor. Departamental)"/>
        <s v="SANTANDER (Araracuara) (Cor. Departamental)"/>
        <s v="TARAPACÁ (Cor. Departamental)"/>
        <s v="BARRANCO MINA (Cor. Departamental)"/>
        <s v="MAPIRIPANA (Cor. Departamental)"/>
        <s v="PUERTO COLOMBIA (Cor. Departamental)"/>
        <s v="MORICHAL (Morichal Nuevo) (Cor. Departamental)"/>
        <s v="YAVARATE (Cor. Departamental)"/>
      </sharedItems>
    </cacheField>
    <cacheField name="Subregión PDET" numFmtId="0">
      <sharedItems count="17">
        <e v="#N/A"/>
        <s v="Macarena - Guaviare"/>
        <s v="Alto Patía - Norte del Cauca"/>
        <s v="Chocó"/>
        <s v="Cuenca del Caguán y Piedemonte Caqueteño"/>
        <s v="Pacífico y Frontera Nariñense"/>
        <s v="Montes de María"/>
        <s v="Bajo Cauca y nordeste antioqueno"/>
        <s v="Putumayo"/>
        <s v="Sur del Tolima"/>
        <s v="Arauca"/>
        <s v="Sierra Nevada - Perijá"/>
        <s v="Sur de Bolívar"/>
        <s v="Catatumbo"/>
        <s v="Sur de Córdoba"/>
        <s v="Pacífico Medio"/>
        <s v="Urabá Antioqueño"/>
      </sharedItems>
    </cacheField>
    <cacheField name="Área hectáreas" numFmtId="168">
      <sharedItems containsSemiMixedTypes="0" containsString="0" containsNumber="1" minValue="1540.3063" maxValue="6568416"/>
    </cacheField>
    <cacheField name="Entorno de Desarrollo" numFmtId="0">
      <sharedItems/>
    </cacheField>
    <cacheField name="Categorías Ley 617" numFmtId="0">
      <sharedItems containsMixedTypes="1" containsNumber="1" containsInteger="1" minValue="1" maxValue="6"/>
    </cacheField>
    <cacheField name="Categorías ruralida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22">
  <r>
    <s v="91"/>
    <s v="91460"/>
    <n v="91460"/>
    <s v="AMAZONAS"/>
    <s v="MIRITÍ-PARANÁ (Campoamor) (Cor. Departamental)"/>
    <x v="0"/>
    <n v="0"/>
  </r>
  <r>
    <s v="91"/>
    <s v="91536"/>
    <n v="91536"/>
    <s v="AMAZONAS"/>
    <s v="PUERTO ARICA (Cor. Departamental)"/>
    <x v="0"/>
    <n v="0"/>
  </r>
  <r>
    <s v="94"/>
    <s v="94883"/>
    <n v="94883"/>
    <s v="GUAINIA"/>
    <s v="SAN FELIPE (Cor. Departamental)"/>
    <x v="0"/>
    <n v="0"/>
  </r>
  <r>
    <s v="94"/>
    <s v="94885"/>
    <n v="94885"/>
    <s v="GUAINIA"/>
    <s v="LA GUADALUPE (Cor. Departamental)"/>
    <x v="0"/>
    <n v="0"/>
  </r>
  <r>
    <s v="94"/>
    <s v="94886"/>
    <n v="94886"/>
    <s v="GUAINIA"/>
    <s v="CACAHUAL (Cor. Departamental)"/>
    <x v="0"/>
    <n v="0"/>
  </r>
  <r>
    <s v="94"/>
    <s v="94887"/>
    <n v="94887"/>
    <s v="GUAINIA"/>
    <s v="PANÁ PANÁ (Campo Alegre) (Cor. Departamental)"/>
    <x v="0"/>
    <n v="0"/>
  </r>
  <r>
    <s v="97"/>
    <s v="97511"/>
    <n v="97511"/>
    <s v="VAUPES"/>
    <s v="PACOA (Cor. Departamental)"/>
    <x v="0"/>
    <n v="0"/>
  </r>
  <r>
    <s v="97"/>
    <s v="97777"/>
    <n v="97777"/>
    <s v="VAUPES"/>
    <s v="PAPUNAUA (Cor. Departamental)"/>
    <x v="0"/>
    <n v="0"/>
  </r>
  <r>
    <s v="25"/>
    <s v="25754"/>
    <n v="25754"/>
    <s v="CUNDINAMARCA"/>
    <s v="SOACHA"/>
    <x v="0"/>
    <n v="0"/>
  </r>
  <r>
    <s v="91"/>
    <s v="91540"/>
    <n v="91540"/>
    <s v="AMAZONAS"/>
    <s v="PUERTO NARIÑO"/>
    <x v="0"/>
    <n v="0"/>
  </r>
  <r>
    <s v="15"/>
    <s v="15187"/>
    <n v="15187"/>
    <s v="BOYACÁ"/>
    <s v="CHIVATÁ"/>
    <x v="0"/>
    <n v="0"/>
  </r>
  <r>
    <s v="15"/>
    <s v="15476"/>
    <n v="15476"/>
    <s v="BOYACÁ"/>
    <s v="MOTAVITA"/>
    <x v="0"/>
    <n v="0"/>
  </r>
  <r>
    <s v="88"/>
    <s v="88564"/>
    <n v="88564"/>
    <s v="SAN ANDRES"/>
    <s v="PROVIDENCIA Y SANTA CATALINA (Santa Isabel)"/>
    <x v="0"/>
    <n v="0"/>
  </r>
  <r>
    <s v="15"/>
    <s v="15500"/>
    <n v="15500"/>
    <s v="BOYACÁ"/>
    <s v="OICATÁ"/>
    <x v="0"/>
    <n v="0"/>
  </r>
  <r>
    <s v="15"/>
    <s v="15224"/>
    <n v="15224"/>
    <s v="BOYACÁ"/>
    <s v="CUCAITA"/>
    <x v="0"/>
    <n v="0"/>
  </r>
  <r>
    <s v="15"/>
    <s v="15092"/>
    <n v="15092"/>
    <s v="BOYACÁ"/>
    <s v="BETEITIVA"/>
    <x v="0"/>
    <n v="0"/>
  </r>
  <r>
    <s v="15"/>
    <s v="15879"/>
    <n v="15879"/>
    <s v="BOYACÁ"/>
    <s v="VIRACACHÁ"/>
    <x v="0"/>
    <n v="0"/>
  </r>
  <r>
    <s v="15"/>
    <s v="15861"/>
    <n v="15861"/>
    <s v="BOYACÁ"/>
    <s v="VENTAQUEMADA"/>
    <x v="0"/>
    <n v="0"/>
  </r>
  <r>
    <s v="15"/>
    <s v="15740"/>
    <n v="15740"/>
    <s v="BOYACÁ"/>
    <s v="SIACHOQUE"/>
    <x v="0"/>
    <n v="0"/>
  </r>
  <r>
    <s v="15"/>
    <s v="15762"/>
    <n v="15762"/>
    <s v="BOYACÁ"/>
    <s v="SORA"/>
    <x v="0"/>
    <n v="0"/>
  </r>
  <r>
    <s v="88"/>
    <s v="88001"/>
    <n v="88001"/>
    <s v="SAN ANDRES"/>
    <s v="SAN ANDRES"/>
    <x v="0"/>
    <n v="0"/>
  </r>
  <r>
    <s v="15"/>
    <s v="15676"/>
    <n v="15676"/>
    <s v="BOYACÁ"/>
    <s v="SAN MIGUEL DE SEMA"/>
    <x v="0"/>
    <n v="0"/>
  </r>
  <r>
    <s v="15"/>
    <s v="15632"/>
    <n v="15632"/>
    <s v="BOYACÁ"/>
    <s v="SABOYÁ"/>
    <x v="0"/>
    <n v="0"/>
  </r>
  <r>
    <s v="15"/>
    <s v="15723"/>
    <n v="15723"/>
    <s v="BOYACÁ"/>
    <s v="SATIVASUR"/>
    <x v="0"/>
    <n v="0"/>
  </r>
  <r>
    <s v="25"/>
    <s v="25290"/>
    <n v="25290"/>
    <s v="CUNDINAMARCA"/>
    <s v="FUSAGASUGÁ"/>
    <x v="0"/>
    <n v="0"/>
  </r>
  <r>
    <s v="15"/>
    <s v="15808"/>
    <n v="15808"/>
    <s v="BOYACÁ"/>
    <s v="TINJACÁ"/>
    <x v="0"/>
    <n v="0"/>
  </r>
  <r>
    <s v="15"/>
    <s v="15466"/>
    <n v="15466"/>
    <s v="BOYACÁ"/>
    <s v="MONGUÍ"/>
    <x v="0"/>
    <n v="0"/>
  </r>
  <r>
    <s v="15"/>
    <s v="15204"/>
    <n v="15204"/>
    <s v="BOYACÁ"/>
    <s v="CÓMBITA"/>
    <x v="0"/>
    <n v="0"/>
  </r>
  <r>
    <s v="25"/>
    <s v="25394"/>
    <n v="25394"/>
    <s v="CUNDINAMARCA"/>
    <s v="LA PALMA"/>
    <x v="0"/>
    <n v="0"/>
  </r>
  <r>
    <s v="15"/>
    <s v="15842"/>
    <n v="15842"/>
    <s v="BOYACÁ"/>
    <s v="UMBITA"/>
    <x v="0"/>
    <n v="0"/>
  </r>
  <r>
    <s v="15"/>
    <s v="15600"/>
    <n v="15600"/>
    <s v="BOYACÁ"/>
    <s v="RÁQUIRA"/>
    <x v="0"/>
    <n v="0"/>
  </r>
  <r>
    <s v="15"/>
    <s v="15276"/>
    <n v="15276"/>
    <s v="BOYACÁ"/>
    <s v="FLORESTA"/>
    <x v="0"/>
    <n v="0"/>
  </r>
  <r>
    <s v="15"/>
    <s v="15638"/>
    <n v="15638"/>
    <s v="BOYACÁ"/>
    <s v="SÁCHICA"/>
    <x v="0"/>
    <n v="0"/>
  </r>
  <r>
    <s v="15"/>
    <s v="15494"/>
    <n v="15494"/>
    <s v="BOYACÁ"/>
    <s v="NUEVO COLÓN"/>
    <x v="0"/>
    <n v="0"/>
  </r>
  <r>
    <s v="15"/>
    <s v="15822"/>
    <n v="15822"/>
    <s v="BOYACÁ"/>
    <s v="TOTA"/>
    <x v="0"/>
    <n v="0"/>
  </r>
  <r>
    <s v="25"/>
    <s v="25001"/>
    <n v="25001"/>
    <s v="CUNDINAMARCA"/>
    <s v="AGUA DE DIOS"/>
    <x v="0"/>
    <n v="0"/>
  </r>
  <r>
    <s v="68"/>
    <s v="68370"/>
    <n v="68370"/>
    <s v="SANTANDER"/>
    <s v="JORDÁN"/>
    <x v="0"/>
    <n v="0"/>
  </r>
  <r>
    <s v="15"/>
    <s v="15189"/>
    <n v="15189"/>
    <s v="BOYACÁ"/>
    <s v="CIENEGA"/>
    <x v="0"/>
    <n v="0"/>
  </r>
  <r>
    <s v="15"/>
    <s v="15798"/>
    <n v="15798"/>
    <s v="BOYACÁ"/>
    <s v="TENZA"/>
    <x v="0"/>
    <n v="0"/>
  </r>
  <r>
    <s v="44"/>
    <s v="44847"/>
    <n v="44847"/>
    <s v="LA GUAJIRA"/>
    <s v="URIBIA"/>
    <x v="0"/>
    <n v="0"/>
  </r>
  <r>
    <s v="25"/>
    <s v="25878"/>
    <n v="25878"/>
    <s v="CUNDINAMARCA"/>
    <s v="VIOTÁ"/>
    <x v="0"/>
    <n v="0"/>
  </r>
  <r>
    <s v="15"/>
    <s v="15810"/>
    <n v="15810"/>
    <s v="BOYACÁ"/>
    <s v="TIPACOQUE"/>
    <x v="0"/>
    <n v="0"/>
  </r>
  <r>
    <s v="15"/>
    <s v="15272"/>
    <n v="15272"/>
    <s v="BOYACÁ"/>
    <s v="FIRAVITOBA"/>
    <x v="0"/>
    <n v="0"/>
  </r>
  <r>
    <s v="15"/>
    <s v="15537"/>
    <n v="15537"/>
    <s v="BOYACÁ"/>
    <s v="PAZ DE RIO"/>
    <x v="0"/>
    <n v="0"/>
  </r>
  <r>
    <s v="15"/>
    <s v="15114"/>
    <n v="15114"/>
    <s v="BOYACÁ"/>
    <s v="BUSBANZÁ"/>
    <x v="0"/>
    <n v="0"/>
  </r>
  <r>
    <s v="15"/>
    <s v="15804"/>
    <n v="15804"/>
    <s v="BOYACÁ"/>
    <s v="TIBANÁ"/>
    <x v="0"/>
    <n v="0"/>
  </r>
  <r>
    <s v="15"/>
    <s v="15232"/>
    <n v="15232"/>
    <s v="BOYACÁ"/>
    <s v="CHÍQUIZA"/>
    <x v="0"/>
    <n v="0"/>
  </r>
  <r>
    <s v="15"/>
    <s v="15380"/>
    <n v="15380"/>
    <s v="BOYACÁ"/>
    <s v="LA CAPILLA"/>
    <x v="0"/>
    <n v="0"/>
  </r>
  <r>
    <s v="15"/>
    <s v="15162"/>
    <n v="15162"/>
    <s v="BOYACÁ"/>
    <s v="CERINZA"/>
    <x v="0"/>
    <n v="0"/>
  </r>
  <r>
    <s v="15"/>
    <s v="15367"/>
    <n v="15367"/>
    <s v="BOYACÁ"/>
    <s v="JENESANO"/>
    <x v="0"/>
    <n v="0"/>
  </r>
  <r>
    <s v="15"/>
    <s v="15764"/>
    <n v="15764"/>
    <s v="BOYACÁ"/>
    <s v="SORACÁ"/>
    <x v="0"/>
    <n v="0"/>
  </r>
  <r>
    <s v="25"/>
    <s v="25269"/>
    <n v="25269"/>
    <s v="CUNDINAMARCA"/>
    <s v="FACATATIVÁ"/>
    <x v="0"/>
    <n v="0"/>
  </r>
  <r>
    <s v="68"/>
    <s v="68418"/>
    <n v="68418"/>
    <s v="SANTANDER"/>
    <s v="LOS SANTOS"/>
    <x v="0"/>
    <n v="0"/>
  </r>
  <r>
    <s v="15"/>
    <s v="15835"/>
    <n v="15835"/>
    <s v="BOYACÁ"/>
    <s v="TURMEQUE"/>
    <x v="0"/>
    <n v="0"/>
  </r>
  <r>
    <s v="15"/>
    <s v="15837"/>
    <n v="15837"/>
    <s v="BOYACÁ"/>
    <s v="TUTA"/>
    <x v="0"/>
    <n v="0"/>
  </r>
  <r>
    <s v="68"/>
    <s v="68549"/>
    <n v="68549"/>
    <s v="SANTANDER"/>
    <s v="PINCHOTE"/>
    <x v="0"/>
    <n v="0"/>
  </r>
  <r>
    <s v="15"/>
    <s v="15317"/>
    <n v="15317"/>
    <s v="BOYACÁ"/>
    <s v="GUACAMAYAS"/>
    <x v="0"/>
    <n v="0"/>
  </r>
  <r>
    <s v="54"/>
    <s v="54480"/>
    <n v="54480"/>
    <s v="NORTE DE SANTANDER"/>
    <s v="MUTISCUA"/>
    <x v="0"/>
    <n v="0"/>
  </r>
  <r>
    <s v="44"/>
    <s v="44560"/>
    <n v="44560"/>
    <s v="LA GUAJIRA"/>
    <s v="MANAURE"/>
    <x v="0"/>
    <n v="0"/>
  </r>
  <r>
    <s v="68"/>
    <s v="68229"/>
    <n v="68229"/>
    <s v="SANTANDER"/>
    <s v="CURITÍ"/>
    <x v="0"/>
    <n v="0"/>
  </r>
  <r>
    <s v="15"/>
    <s v="15763"/>
    <n v="15763"/>
    <s v="BOYACÁ"/>
    <s v="SOTAQUIRÁ"/>
    <x v="0"/>
    <n v="0"/>
  </r>
  <r>
    <s v="25"/>
    <s v="25148"/>
    <n v="25148"/>
    <s v="CUNDINAMARCA"/>
    <s v="CAPARRAPÍ"/>
    <x v="0"/>
    <n v="0"/>
  </r>
  <r>
    <s v="15"/>
    <s v="15814"/>
    <n v="15814"/>
    <s v="BOYACÁ"/>
    <s v="TOCA"/>
    <x v="0"/>
    <n v="0"/>
  </r>
  <r>
    <s v="15"/>
    <s v="15215"/>
    <n v="15215"/>
    <s v="BOYACÁ"/>
    <s v="CORRALES"/>
    <x v="0"/>
    <n v="0"/>
  </r>
  <r>
    <s v="15"/>
    <s v="15218"/>
    <n v="15218"/>
    <s v="BOYACÁ"/>
    <s v="COVARACHÍA"/>
    <x v="0"/>
    <n v="0"/>
  </r>
  <r>
    <s v="68"/>
    <s v="68498"/>
    <n v="68498"/>
    <s v="SANTANDER"/>
    <s v="OCAMONTE"/>
    <x v="0"/>
    <n v="0"/>
  </r>
  <r>
    <s v="25"/>
    <s v="25307"/>
    <n v="25307"/>
    <s v="CUNDINAMARCA"/>
    <s v="GIRARDOT"/>
    <x v="0"/>
    <n v="0"/>
  </r>
  <r>
    <s v="15"/>
    <s v="15332"/>
    <n v="15332"/>
    <s v="BOYACÁ"/>
    <s v="GUICÁN"/>
    <x v="0"/>
    <n v="0"/>
  </r>
  <r>
    <s v="15"/>
    <s v="15542"/>
    <n v="15542"/>
    <s v="BOYACÁ"/>
    <s v="PESCA"/>
    <x v="0"/>
    <n v="0"/>
  </r>
  <r>
    <s v="15"/>
    <s v="15774"/>
    <n v="15774"/>
    <s v="BOYACÁ"/>
    <s v="SUSACÓN"/>
    <x v="0"/>
    <n v="0"/>
  </r>
  <r>
    <s v="68"/>
    <s v="68298"/>
    <n v="68298"/>
    <s v="SANTANDER"/>
    <s v="GÁMBITA"/>
    <x v="0"/>
    <n v="0"/>
  </r>
  <r>
    <s v="25"/>
    <s v="25438"/>
    <n v="25438"/>
    <s v="CUNDINAMARCA"/>
    <s v="MEDINA"/>
    <x v="0"/>
    <n v="0"/>
  </r>
  <r>
    <s v="68"/>
    <s v="68872"/>
    <n v="68872"/>
    <s v="SANTANDER"/>
    <s v="VILLANUEVA"/>
    <x v="0"/>
    <n v="0"/>
  </r>
  <r>
    <s v="15"/>
    <s v="15839"/>
    <n v="15839"/>
    <s v="BOYACÁ"/>
    <s v="TUTAZÁ"/>
    <x v="0"/>
    <n v="0"/>
  </r>
  <r>
    <s v="68"/>
    <s v="68179"/>
    <n v="68179"/>
    <s v="SANTANDER"/>
    <s v="CHIPATÁ"/>
    <x v="0"/>
    <n v="0"/>
  </r>
  <r>
    <s v="25"/>
    <s v="25885"/>
    <n v="25885"/>
    <s v="CUNDINAMARCA"/>
    <s v="YACOPÍ"/>
    <x v="0"/>
    <n v="0"/>
  </r>
  <r>
    <s v="15"/>
    <s v="15097"/>
    <n v="15097"/>
    <s v="BOYACÁ"/>
    <s v="BOAVITA"/>
    <x v="0"/>
    <n v="0"/>
  </r>
  <r>
    <s v="68"/>
    <s v="68121"/>
    <n v="68121"/>
    <s v="SANTANDER"/>
    <s v="CABRERA"/>
    <x v="0"/>
    <n v="0"/>
  </r>
  <r>
    <s v="25"/>
    <s v="25175"/>
    <n v="25175"/>
    <s v="CUNDINAMARCA"/>
    <s v="CHÍA"/>
    <x v="0"/>
    <n v="0"/>
  </r>
  <r>
    <s v="25"/>
    <s v="25430"/>
    <n v="25430"/>
    <s v="CUNDINAMARCA"/>
    <s v="MADRID"/>
    <x v="0"/>
    <n v="0"/>
  </r>
  <r>
    <s v="68"/>
    <s v="68533"/>
    <n v="68533"/>
    <s v="SANTANDER"/>
    <s v="PÁRAMO"/>
    <x v="0"/>
    <n v="0"/>
  </r>
  <r>
    <s v="08"/>
    <s v="08849"/>
    <n v="8849"/>
    <s v="ATLANTICO"/>
    <s v="USIACURÍ"/>
    <x v="0"/>
    <n v="0"/>
  </r>
  <r>
    <s v="15"/>
    <s v="15693"/>
    <n v="15693"/>
    <s v="BOYACÁ"/>
    <s v="SANTA ROSA DE VITERBO"/>
    <x v="0"/>
    <n v="0"/>
  </r>
  <r>
    <s v="25"/>
    <s v="25286"/>
    <n v="25286"/>
    <s v="CUNDINAMARCA"/>
    <s v="FUNZA"/>
    <x v="0"/>
    <n v="0"/>
  </r>
  <r>
    <s v="25"/>
    <s v="25743"/>
    <n v="25743"/>
    <s v="CUNDINAMARCA"/>
    <s v="SILVANIA"/>
    <x v="0"/>
    <n v="0"/>
  </r>
  <r>
    <s v="15"/>
    <s v="15522"/>
    <n v="15522"/>
    <s v="BOYACÁ"/>
    <s v="PANQUEBA"/>
    <x v="0"/>
    <n v="0"/>
  </r>
  <r>
    <s v="15"/>
    <s v="15293"/>
    <n v="15293"/>
    <s v="BOYACÁ"/>
    <s v="GACHANTIVÁ"/>
    <x v="0"/>
    <n v="0"/>
  </r>
  <r>
    <s v="25"/>
    <s v="25530"/>
    <n v="25530"/>
    <s v="CUNDINAMARCA"/>
    <s v="PARATEBUENO"/>
    <x v="0"/>
    <n v="0"/>
  </r>
  <r>
    <s v="15"/>
    <s v="15790"/>
    <n v="15790"/>
    <s v="BOYACÁ"/>
    <s v="TASCO"/>
    <x v="0"/>
    <n v="0"/>
  </r>
  <r>
    <s v="68"/>
    <s v="68020"/>
    <n v="68020"/>
    <s v="SANTANDER"/>
    <s v="ALBANIA"/>
    <x v="0"/>
    <n v="0"/>
  </r>
  <r>
    <s v="52"/>
    <s v="52317"/>
    <n v="52317"/>
    <s v="NARIÑO"/>
    <s v="GUACHUCAL"/>
    <x v="0"/>
    <n v="0"/>
  </r>
  <r>
    <s v="52"/>
    <s v="52506"/>
    <n v="52506"/>
    <s v="NARIÑO"/>
    <s v="OSPINA"/>
    <x v="0"/>
    <n v="0"/>
  </r>
  <r>
    <s v="25"/>
    <s v="25572"/>
    <n v="25572"/>
    <s v="CUNDINAMARCA"/>
    <s v="PUERTO SALGAR"/>
    <x v="0"/>
    <n v="0"/>
  </r>
  <r>
    <s v="25"/>
    <s v="25473"/>
    <n v="25473"/>
    <s v="CUNDINAMARCA"/>
    <s v="MOSQUERA"/>
    <x v="0"/>
    <n v="0"/>
  </r>
  <r>
    <s v="68"/>
    <s v="68468"/>
    <n v="68468"/>
    <s v="SANTANDER"/>
    <s v="MOLAGAVITA"/>
    <x v="0"/>
    <n v="0"/>
  </r>
  <r>
    <s v="15"/>
    <s v="15599"/>
    <n v="15599"/>
    <s v="BOYACÁ"/>
    <s v="RAMIRIQUÍ"/>
    <x v="0"/>
    <n v="0"/>
  </r>
  <r>
    <s v="25"/>
    <s v="25320"/>
    <n v="25320"/>
    <s v="CUNDINAMARCA"/>
    <s v="GUADUAS"/>
    <x v="0"/>
    <n v="0"/>
  </r>
  <r>
    <s v="15"/>
    <s v="15491"/>
    <n v="15491"/>
    <s v="BOYACÁ"/>
    <s v="NOBSA"/>
    <x v="0"/>
    <n v="0"/>
  </r>
  <r>
    <s v="68"/>
    <s v="68684"/>
    <n v="68684"/>
    <s v="SANTANDER"/>
    <s v="SAN JOSE DE MIRANDA"/>
    <x v="0"/>
    <n v="0"/>
  </r>
  <r>
    <s v="15"/>
    <s v="15776"/>
    <n v="15776"/>
    <s v="BOYACÁ"/>
    <s v="SUTAMARCHÁN"/>
    <x v="0"/>
    <n v="0"/>
  </r>
  <r>
    <s v="68"/>
    <s v="68079"/>
    <n v="68079"/>
    <s v="SANTANDER"/>
    <s v="BARICHARA"/>
    <x v="0"/>
    <n v="0"/>
  </r>
  <r>
    <s v="15"/>
    <s v="15401"/>
    <n v="15401"/>
    <s v="BOYACÁ"/>
    <s v="LA VICTORIA"/>
    <x v="0"/>
    <n v="0"/>
  </r>
  <r>
    <s v="15"/>
    <s v="15248"/>
    <n v="15248"/>
    <s v="BOYACÁ"/>
    <s v="EL ESPINO"/>
    <x v="0"/>
    <n v="0"/>
  </r>
  <r>
    <s v="15"/>
    <s v="15832"/>
    <n v="15832"/>
    <s v="BOYACÁ"/>
    <s v="TUNUNGUÁ"/>
    <x v="0"/>
    <n v="0"/>
  </r>
  <r>
    <s v="15"/>
    <s v="15816"/>
    <n v="15816"/>
    <s v="BOYACÁ"/>
    <s v="TOGUÍ"/>
    <x v="0"/>
    <n v="0"/>
  </r>
  <r>
    <s v="15"/>
    <s v="15131"/>
    <n v="15131"/>
    <s v="BOYACÁ"/>
    <s v="CALDAS"/>
    <x v="0"/>
    <n v="0"/>
  </r>
  <r>
    <s v="25"/>
    <s v="25899"/>
    <n v="25899"/>
    <s v="CUNDINAMARCA"/>
    <s v="ZIPAQUIRÁ"/>
    <x v="0"/>
    <n v="0"/>
  </r>
  <r>
    <s v="15"/>
    <s v="15806"/>
    <n v="15806"/>
    <s v="BOYACÁ"/>
    <s v="TIBASOSA"/>
    <x v="0"/>
    <n v="0"/>
  </r>
  <r>
    <s v="25"/>
    <s v="25823"/>
    <n v="25823"/>
    <s v="CUNDINAMARCA"/>
    <s v="TOPAIPÍ"/>
    <x v="0"/>
    <n v="0"/>
  </r>
  <r>
    <s v="68"/>
    <s v="68522"/>
    <n v="68522"/>
    <s v="SANTANDER"/>
    <s v="PALMAR"/>
    <x v="0"/>
    <n v="0"/>
  </r>
  <r>
    <s v="15"/>
    <s v="15407"/>
    <n v="15407"/>
    <s v="BOYACÁ"/>
    <s v="VILLA DE LEYVA"/>
    <x v="0"/>
    <n v="0"/>
  </r>
  <r>
    <s v="15"/>
    <s v="15212"/>
    <n v="15212"/>
    <s v="BOYACÁ"/>
    <s v="COPER"/>
    <x v="0"/>
    <n v="0"/>
  </r>
  <r>
    <s v="15"/>
    <s v="15516"/>
    <n v="15516"/>
    <s v="BOYACÁ"/>
    <s v="PAIPA"/>
    <x v="0"/>
    <n v="0"/>
  </r>
  <r>
    <s v="68"/>
    <s v="68152"/>
    <n v="68152"/>
    <s v="SANTANDER"/>
    <s v="CARCASÍ"/>
    <x v="0"/>
    <n v="0"/>
  </r>
  <r>
    <s v="25"/>
    <s v="25513"/>
    <n v="25513"/>
    <s v="CUNDINAMARCA"/>
    <s v="PACHO"/>
    <x v="0"/>
    <n v="0"/>
  </r>
  <r>
    <s v="15"/>
    <s v="15362"/>
    <n v="15362"/>
    <s v="BOYACÁ"/>
    <s v="IZA"/>
    <x v="0"/>
    <n v="0"/>
  </r>
  <r>
    <s v="15"/>
    <s v="15238"/>
    <n v="15238"/>
    <s v="BOYACÁ"/>
    <s v="DUITAMA"/>
    <x v="0"/>
    <n v="0"/>
  </r>
  <r>
    <s v="25"/>
    <s v="25386"/>
    <n v="25386"/>
    <s v="CUNDINAMARCA"/>
    <s v="LA MESA"/>
    <x v="0"/>
    <n v="0"/>
  </r>
  <r>
    <s v="15"/>
    <s v="15511"/>
    <n v="15511"/>
    <s v="BOYACÁ"/>
    <s v="PACHAVITA"/>
    <x v="0"/>
    <n v="0"/>
  </r>
  <r>
    <s v="25"/>
    <s v="25258"/>
    <n v="25258"/>
    <s v="CUNDINAMARCA"/>
    <s v="EL PEÑÓN"/>
    <x v="0"/>
    <n v="0"/>
  </r>
  <r>
    <s v="68"/>
    <s v="68686"/>
    <n v="68686"/>
    <s v="SANTANDER"/>
    <s v="SAN MIGUEL"/>
    <x v="0"/>
    <n v="0"/>
  </r>
  <r>
    <s v="15"/>
    <s v="15087"/>
    <n v="15087"/>
    <s v="BOYACÁ"/>
    <s v="BELEN"/>
    <x v="0"/>
    <n v="0"/>
  </r>
  <r>
    <s v="15"/>
    <s v="15368"/>
    <n v="15368"/>
    <s v="BOYACÁ"/>
    <s v="JERICÓ"/>
    <x v="0"/>
    <n v="0"/>
  </r>
  <r>
    <s v="15"/>
    <s v="15696"/>
    <n v="15696"/>
    <s v="BOYACÁ"/>
    <s v="SANTA SOFÍA"/>
    <x v="0"/>
    <n v="0"/>
  </r>
  <r>
    <s v="52"/>
    <s v="52323"/>
    <n v="52323"/>
    <s v="NARIÑO"/>
    <s v="GUALMATÁN"/>
    <x v="0"/>
    <n v="0"/>
  </r>
  <r>
    <s v="25"/>
    <s v="25335"/>
    <n v="25335"/>
    <s v="CUNDINAMARCA"/>
    <s v="GUAYABETAL"/>
    <x v="0"/>
    <n v="0"/>
  </r>
  <r>
    <s v="15"/>
    <s v="15761"/>
    <n v="15761"/>
    <s v="BOYACÁ"/>
    <s v="SOMONDOCO"/>
    <x v="0"/>
    <n v="0"/>
  </r>
  <r>
    <s v="68"/>
    <s v="68368"/>
    <n v="68368"/>
    <s v="SANTANDER"/>
    <s v="JESUS MARÍA"/>
    <x v="0"/>
    <n v="0"/>
  </r>
  <r>
    <s v="25"/>
    <s v="25740"/>
    <n v="25740"/>
    <s v="CUNDINAMARCA"/>
    <s v="SIBATE"/>
    <x v="0"/>
    <n v="0"/>
  </r>
  <r>
    <s v="15"/>
    <s v="15244"/>
    <n v="15244"/>
    <s v="BOYACÁ"/>
    <s v="EL COCUY"/>
    <x v="0"/>
    <n v="0"/>
  </r>
  <r>
    <s v="25"/>
    <s v="25317"/>
    <n v="25317"/>
    <s v="CUNDINAMARCA"/>
    <s v="GUACHETÁ"/>
    <x v="0"/>
    <n v="0"/>
  </r>
  <r>
    <s v="68"/>
    <s v="68322"/>
    <n v="68322"/>
    <s v="SANTANDER"/>
    <s v="GUAPOTÁ"/>
    <x v="0"/>
    <n v="0"/>
  </r>
  <r>
    <s v="15"/>
    <s v="15104"/>
    <n v="15104"/>
    <s v="BOYACÁ"/>
    <s v="BOYACÁ"/>
    <x v="0"/>
    <n v="0"/>
  </r>
  <r>
    <s v="15"/>
    <s v="15681"/>
    <n v="15681"/>
    <s v="BOYACÁ"/>
    <s v="SAN PABLO DE BORBUR"/>
    <x v="0"/>
    <n v="0"/>
  </r>
  <r>
    <s v="25"/>
    <s v="25260"/>
    <n v="25260"/>
    <s v="CUNDINAMARCA"/>
    <s v="EL ROSAL"/>
    <x v="0"/>
    <n v="0"/>
  </r>
  <r>
    <s v="73"/>
    <s v="73275"/>
    <n v="73275"/>
    <s v="TOLIMA"/>
    <s v="FLANDES"/>
    <x v="0"/>
    <n v="0"/>
  </r>
  <r>
    <s v="15"/>
    <s v="15621"/>
    <n v="15621"/>
    <s v="BOYACÁ"/>
    <s v="RONDÓN"/>
    <x v="0"/>
    <n v="0"/>
  </r>
  <r>
    <s v="13"/>
    <s v="13650"/>
    <n v="13650"/>
    <s v="BOLÍVAR"/>
    <s v="SAN FERNANDO"/>
    <x v="0"/>
    <n v="0"/>
  </r>
  <r>
    <s v="25"/>
    <s v="25126"/>
    <n v="25126"/>
    <s v="CUNDINAMARCA"/>
    <s v="CAJICÁ"/>
    <x v="0"/>
    <n v="0"/>
  </r>
  <r>
    <s v="68"/>
    <s v="68324"/>
    <n v="68324"/>
    <s v="SANTANDER"/>
    <s v="GUAVATÁ"/>
    <x v="0"/>
    <n v="0"/>
  </r>
  <r>
    <s v="68"/>
    <s v="68209"/>
    <n v="68209"/>
    <s v="SANTANDER"/>
    <s v="CONFINES"/>
    <x v="0"/>
    <n v="0"/>
  </r>
  <r>
    <s v="15"/>
    <s v="15325"/>
    <n v="15325"/>
    <s v="BOYACÁ"/>
    <s v="GUAYATÁ"/>
    <x v="0"/>
    <n v="0"/>
  </r>
  <r>
    <s v="68"/>
    <s v="68705"/>
    <n v="68705"/>
    <s v="SANTANDER"/>
    <s v="SANTA BÁRBARA"/>
    <x v="0"/>
    <n v="0"/>
  </r>
  <r>
    <s v="25"/>
    <s v="25805"/>
    <n v="25805"/>
    <s v="CUNDINAMARCA"/>
    <s v="TIBACUY"/>
    <x v="0"/>
    <n v="0"/>
  </r>
  <r>
    <s v="08"/>
    <s v="08558"/>
    <n v="8558"/>
    <s v="ATLANTICO"/>
    <s v="POLONUEVO"/>
    <x v="0"/>
    <n v="0"/>
  </r>
  <r>
    <s v="68"/>
    <s v="68266"/>
    <n v="68266"/>
    <s v="SANTANDER"/>
    <s v="ENCISO"/>
    <x v="0"/>
    <n v="0"/>
  </r>
  <r>
    <s v="19"/>
    <s v="19824"/>
    <n v="19824"/>
    <s v="CAUCA"/>
    <s v="TOTORÓ"/>
    <x v="0"/>
    <n v="0"/>
  </r>
  <r>
    <s v="15"/>
    <s v="15778"/>
    <n v="15778"/>
    <s v="BOYACÁ"/>
    <s v="SUTATENZA"/>
    <x v="0"/>
    <n v="0"/>
  </r>
  <r>
    <s v="15"/>
    <s v="15226"/>
    <n v="15226"/>
    <s v="BOYACÁ"/>
    <s v="CUÍTIVA"/>
    <x v="0"/>
    <n v="0"/>
  </r>
  <r>
    <s v="25"/>
    <s v="25843"/>
    <n v="25843"/>
    <s v="CUNDINAMARCA"/>
    <s v="UBATE"/>
    <x v="0"/>
    <n v="0"/>
  </r>
  <r>
    <s v="15"/>
    <s v="15051"/>
    <n v="15051"/>
    <s v="BOYACÁ"/>
    <s v="ARCABUCO"/>
    <x v="0"/>
    <n v="0"/>
  </r>
  <r>
    <s v="68"/>
    <s v="68669"/>
    <n v="68669"/>
    <s v="SANTANDER"/>
    <s v="SAN ANDRES"/>
    <x v="0"/>
    <n v="0"/>
  </r>
  <r>
    <s v="25"/>
    <s v="25245"/>
    <n v="25245"/>
    <s v="CUNDINAMARCA"/>
    <s v="EL COLEGIO"/>
    <x v="0"/>
    <n v="0"/>
  </r>
  <r>
    <s v="15"/>
    <s v="15176"/>
    <n v="15176"/>
    <s v="BOYACÁ"/>
    <s v="CHIQUINQUIRÁ"/>
    <x v="0"/>
    <n v="0"/>
  </r>
  <r>
    <s v="15"/>
    <s v="15753"/>
    <n v="15753"/>
    <s v="BOYACÁ"/>
    <s v="SOATÁ"/>
    <x v="0"/>
    <n v="0"/>
  </r>
  <r>
    <s v="25"/>
    <s v="25662"/>
    <n v="25662"/>
    <s v="CUNDINAMARCA"/>
    <s v="SAN JUAN DE RIOSECO"/>
    <x v="0"/>
    <n v="0"/>
  </r>
  <r>
    <s v="15"/>
    <s v="15001"/>
    <n v="15001"/>
    <s v="BOYACÁ"/>
    <s v="TUNJA"/>
    <x v="0"/>
    <n v="0"/>
  </r>
  <r>
    <s v="15"/>
    <s v="15820"/>
    <n v="15820"/>
    <s v="BOYACÁ"/>
    <s v="TÓPAGA"/>
    <x v="0"/>
    <n v="0"/>
  </r>
  <r>
    <s v="15"/>
    <s v="15686"/>
    <n v="15686"/>
    <s v="BOYACÁ"/>
    <s v="SANTANA"/>
    <x v="0"/>
    <n v="0"/>
  </r>
  <r>
    <s v="25"/>
    <s v="25658"/>
    <n v="25658"/>
    <s v="CUNDINAMARCA"/>
    <s v="SAN FRANCISCO"/>
    <x v="0"/>
    <n v="0"/>
  </r>
  <r>
    <s v="25"/>
    <s v="25817"/>
    <n v="25817"/>
    <s v="CUNDINAMARCA"/>
    <s v="TOCANCIPÁ"/>
    <x v="0"/>
    <n v="0"/>
  </r>
  <r>
    <s v="54"/>
    <s v="54125"/>
    <n v="54125"/>
    <s v="NORTE DE SANTANDER"/>
    <s v="CÁCOTA"/>
    <x v="0"/>
    <n v="0"/>
  </r>
  <r>
    <s v="15"/>
    <s v="15172"/>
    <n v="15172"/>
    <s v="BOYACÁ"/>
    <s v="CHINAVITA"/>
    <x v="0"/>
    <n v="0"/>
  </r>
  <r>
    <s v="25"/>
    <s v="25035"/>
    <n v="25035"/>
    <s v="CUNDINAMARCA"/>
    <s v="ANAPOIMA"/>
    <x v="0"/>
    <n v="0"/>
  </r>
  <r>
    <s v="68"/>
    <s v="68051"/>
    <n v="68051"/>
    <s v="SANTANDER"/>
    <s v="ARATOCA"/>
    <x v="0"/>
    <n v="0"/>
  </r>
  <r>
    <s v="15"/>
    <s v="15469"/>
    <n v="15469"/>
    <s v="BOYACÁ"/>
    <s v="MONIQUIRÁ"/>
    <x v="0"/>
    <n v="0"/>
  </r>
  <r>
    <s v="25"/>
    <s v="25053"/>
    <n v="25053"/>
    <s v="CUNDINAMARCA"/>
    <s v="ARBELÁEZ"/>
    <x v="0"/>
    <n v="0"/>
  </r>
  <r>
    <s v="25"/>
    <s v="25851"/>
    <n v="25851"/>
    <s v="CUNDINAMARCA"/>
    <s v="UTICA"/>
    <x v="0"/>
    <n v="0"/>
  </r>
  <r>
    <s v="68"/>
    <s v="68867"/>
    <n v="68867"/>
    <s v="SANTANDER"/>
    <s v="VETAS"/>
    <x v="0"/>
    <n v="0"/>
  </r>
  <r>
    <s v="68"/>
    <s v="68160"/>
    <n v="68160"/>
    <s v="SANTANDER"/>
    <s v="CEPITÁ"/>
    <x v="0"/>
    <n v="0"/>
  </r>
  <r>
    <s v="25"/>
    <s v="25875"/>
    <n v="25875"/>
    <s v="CUNDINAMARCA"/>
    <s v="VILLETA"/>
    <x v="0"/>
    <n v="0"/>
  </r>
  <r>
    <s v="15"/>
    <s v="15759"/>
    <n v="15759"/>
    <s v="BOYACÁ"/>
    <s v="SOGAMOSO"/>
    <x v="0"/>
    <n v="0"/>
  </r>
  <r>
    <s v="15"/>
    <s v="15322"/>
    <n v="15322"/>
    <s v="BOYACÁ"/>
    <s v="GUATEQUE"/>
    <x v="0"/>
    <n v="0"/>
  </r>
  <r>
    <s v="47"/>
    <s v="47692"/>
    <n v="47692"/>
    <s v="MAGDALENA"/>
    <s v="SAN SEBASTIÁN DE BUENAVISTA"/>
    <x v="0"/>
    <n v="0"/>
  </r>
  <r>
    <s v="68"/>
    <s v="68502"/>
    <n v="68502"/>
    <s v="SANTANDER"/>
    <s v="ONZAGA"/>
    <x v="0"/>
    <n v="0"/>
  </r>
  <r>
    <s v="25"/>
    <s v="25398"/>
    <n v="25398"/>
    <s v="CUNDINAMARCA"/>
    <s v="LA PEÑA"/>
    <x v="0"/>
    <n v="0"/>
  </r>
  <r>
    <s v="15"/>
    <s v="15755"/>
    <n v="15755"/>
    <s v="BOYACÁ"/>
    <s v="SOCOTÁ"/>
    <x v="0"/>
    <n v="0"/>
  </r>
  <r>
    <s v="25"/>
    <s v="25873"/>
    <n v="25873"/>
    <s v="CUNDINAMARCA"/>
    <s v="VILLAPINZÓN"/>
    <x v="0"/>
    <n v="0"/>
  </r>
  <r>
    <s v="19"/>
    <s v="19743"/>
    <n v="19743"/>
    <s v="CAUCA"/>
    <s v="SILVIA"/>
    <x v="0"/>
    <n v="0"/>
  </r>
  <r>
    <s v="68"/>
    <s v="68500"/>
    <n v="68500"/>
    <s v="SANTANDER"/>
    <s v="OIBA"/>
    <x v="0"/>
    <n v="0"/>
  </r>
  <r>
    <s v="68"/>
    <s v="68679"/>
    <n v="68679"/>
    <s v="SANTANDER"/>
    <s v="SAN GIL"/>
    <x v="0"/>
    <n v="0"/>
  </r>
  <r>
    <s v="25"/>
    <s v="25862"/>
    <n v="25862"/>
    <s v="CUNDINAMARCA"/>
    <s v="VERGARA"/>
    <x v="0"/>
    <n v="0"/>
  </r>
  <r>
    <s v="25"/>
    <s v="25718"/>
    <n v="25718"/>
    <s v="CUNDINAMARCA"/>
    <s v="SASAIMA"/>
    <x v="0"/>
    <n v="0"/>
  </r>
  <r>
    <s v="68"/>
    <s v="68318"/>
    <n v="68318"/>
    <s v="SANTANDER"/>
    <s v="GUACA"/>
    <x v="0"/>
    <n v="0"/>
  </r>
  <r>
    <s v="73"/>
    <s v="73770"/>
    <n v="73770"/>
    <s v="TOLIMA"/>
    <s v="SUÁREZ"/>
    <x v="0"/>
    <n v="0"/>
  </r>
  <r>
    <s v="15"/>
    <s v="15047"/>
    <n v="15047"/>
    <s v="BOYACÁ"/>
    <s v="AQUITANIA"/>
    <x v="0"/>
    <n v="0"/>
  </r>
  <r>
    <s v="25"/>
    <s v="25506"/>
    <n v="25506"/>
    <s v="CUNDINAMARCA"/>
    <s v="VENECIA"/>
    <x v="0"/>
    <n v="0"/>
  </r>
  <r>
    <s v="15"/>
    <s v="15720"/>
    <n v="15720"/>
    <s v="BOYACÁ"/>
    <s v="SATIVANORTE"/>
    <x v="0"/>
    <n v="0"/>
  </r>
  <r>
    <s v="52"/>
    <s v="52210"/>
    <n v="52210"/>
    <s v="NARIÑO"/>
    <s v="CONTADERO"/>
    <x v="0"/>
    <n v="0"/>
  </r>
  <r>
    <s v="08"/>
    <s v="08606"/>
    <n v="8606"/>
    <s v="ATLANTICO"/>
    <s v="REPELÓN"/>
    <x v="0"/>
    <n v="0"/>
  </r>
  <r>
    <s v="15"/>
    <s v="15580"/>
    <n v="15580"/>
    <s v="BOYACÁ"/>
    <s v="QUÍPAMA"/>
    <x v="0"/>
    <n v="0"/>
  </r>
  <r>
    <s v="25"/>
    <s v="25168"/>
    <n v="25168"/>
    <s v="CUNDINAMARCA"/>
    <s v="CHAGUANÍ"/>
    <x v="0"/>
    <n v="0"/>
  </r>
  <r>
    <s v="54"/>
    <s v="54518"/>
    <n v="54518"/>
    <s v="NORTE DE SANTANDER"/>
    <s v="PAMPLONA"/>
    <x v="0"/>
    <n v="0"/>
  </r>
  <r>
    <s v="15"/>
    <s v="15442"/>
    <n v="15442"/>
    <s v="BOYACÁ"/>
    <s v="MARIPÍ"/>
    <x v="0"/>
    <n v="0"/>
  </r>
  <r>
    <s v="54"/>
    <s v="54520"/>
    <n v="54520"/>
    <s v="NORTE DE SANTANDER"/>
    <s v="PAMPLONITA"/>
    <x v="0"/>
    <n v="0"/>
  </r>
  <r>
    <s v="54"/>
    <s v="54743"/>
    <n v="54743"/>
    <s v="NORTE DE SANTANDER"/>
    <s v="SILOS"/>
    <x v="0"/>
    <n v="0"/>
  </r>
  <r>
    <s v="13"/>
    <s v="13760"/>
    <n v="13760"/>
    <s v="BOLÍVAR"/>
    <s v="SOPLAVIENTO"/>
    <x v="0"/>
    <n v="0"/>
  </r>
  <r>
    <s v="99"/>
    <s v="99773"/>
    <n v="99773"/>
    <s v="VICHADA"/>
    <s v="CUMARIBO"/>
    <x v="0"/>
    <n v="683.14"/>
  </r>
  <r>
    <s v="08"/>
    <s v="08436"/>
    <n v="8436"/>
    <s v="ATLANTICO"/>
    <s v="MANATÍ"/>
    <x v="0"/>
    <n v="0"/>
  </r>
  <r>
    <s v="68"/>
    <s v="68673"/>
    <n v="68673"/>
    <s v="SANTANDER"/>
    <s v="SAN BENITO"/>
    <x v="0"/>
    <n v="0"/>
  </r>
  <r>
    <s v="68"/>
    <s v="68572"/>
    <n v="68572"/>
    <s v="SANTANDER"/>
    <s v="PUENTE NACIONAL"/>
    <x v="0"/>
    <n v="0"/>
  </r>
  <r>
    <s v="25"/>
    <s v="25799"/>
    <n v="25799"/>
    <s v="CUNDINAMARCA"/>
    <s v="TENJO"/>
    <x v="0"/>
    <n v="0"/>
  </r>
  <r>
    <s v="17"/>
    <s v="17486"/>
    <n v="17486"/>
    <s v="CALDAS"/>
    <s v="NEIRA"/>
    <x v="0"/>
    <n v="0"/>
  </r>
  <r>
    <s v="73"/>
    <s v="73200"/>
    <n v="73200"/>
    <s v="TOLIMA"/>
    <s v="COELLO"/>
    <x v="0"/>
    <n v="0"/>
  </r>
  <r>
    <s v="19"/>
    <s v="19760"/>
    <n v="19760"/>
    <s v="CAUCA"/>
    <s v="SOTARÁ (Paispamba)"/>
    <x v="0"/>
    <n v="0"/>
  </r>
  <r>
    <s v="25"/>
    <s v="25596"/>
    <n v="25596"/>
    <s v="CUNDINAMARCA"/>
    <s v="QUIPILE"/>
    <x v="0"/>
    <n v="0"/>
  </r>
  <r>
    <s v="68"/>
    <s v="68397"/>
    <n v="68397"/>
    <s v="SANTANDER"/>
    <s v="LA PAZ"/>
    <x v="0"/>
    <n v="0"/>
  </r>
  <r>
    <s v="15"/>
    <s v="15425"/>
    <n v="15425"/>
    <s v="BOYACÁ"/>
    <s v="MACANAL"/>
    <x v="0"/>
    <n v="0"/>
  </r>
  <r>
    <s v="08"/>
    <s v="08372"/>
    <n v="8372"/>
    <s v="ATLANTICO"/>
    <s v="JUAN DE ACOSTA"/>
    <x v="0"/>
    <n v="0"/>
  </r>
  <r>
    <s v="25"/>
    <s v="25592"/>
    <n v="25592"/>
    <s v="CUNDINAMARCA"/>
    <s v="QUEBRADANEGRA"/>
    <x v="0"/>
    <n v="0"/>
  </r>
  <r>
    <s v="47"/>
    <s v="47703"/>
    <n v="47703"/>
    <s v="MAGDALENA"/>
    <s v="SAN ZENÓN"/>
    <x v="0"/>
    <n v="0"/>
  </r>
  <r>
    <s v="25"/>
    <s v="25402"/>
    <n v="25402"/>
    <s v="CUNDINAMARCA"/>
    <s v="LA VEGA"/>
    <x v="0"/>
    <n v="0"/>
  </r>
  <r>
    <s v="15"/>
    <s v="15646"/>
    <n v="15646"/>
    <s v="BOYACÁ"/>
    <s v="SAMACÁ"/>
    <x v="0"/>
    <n v="0"/>
  </r>
  <r>
    <s v="25"/>
    <s v="25322"/>
    <n v="25322"/>
    <s v="CUNDINAMARCA"/>
    <s v="GUASCA"/>
    <x v="0"/>
    <n v="0"/>
  </r>
  <r>
    <s v="47"/>
    <s v="47707"/>
    <n v="47707"/>
    <s v="MAGDALENA"/>
    <s v="SANTA ANA"/>
    <x v="0"/>
    <n v="0"/>
  </r>
  <r>
    <s v="25"/>
    <s v="25019"/>
    <n v="25019"/>
    <s v="CUNDINAMARCA"/>
    <s v="ALBÁN"/>
    <x v="0"/>
    <n v="0"/>
  </r>
  <r>
    <s v="15"/>
    <s v="15296"/>
    <n v="15296"/>
    <s v="BOYACÁ"/>
    <s v="GÁMEZA"/>
    <x v="0"/>
    <n v="0"/>
  </r>
  <r>
    <s v="54"/>
    <s v="54174"/>
    <n v="54174"/>
    <s v="NORTE DE SANTANDER"/>
    <s v="CHITAGÁ"/>
    <x v="0"/>
    <n v="0"/>
  </r>
  <r>
    <s v="15"/>
    <s v="15299"/>
    <n v="15299"/>
    <s v="BOYACÁ"/>
    <s v="GARAGOA"/>
    <x v="0"/>
    <n v="0"/>
  </r>
  <r>
    <s v="68"/>
    <s v="68682"/>
    <n v="68682"/>
    <s v="SANTANDER"/>
    <s v="SAN JOAQUÍN"/>
    <x v="0"/>
    <n v="0"/>
  </r>
  <r>
    <s v="17"/>
    <s v="17442"/>
    <n v="17442"/>
    <s v="CALDAS"/>
    <s v="MARMATO"/>
    <x v="0"/>
    <n v="0"/>
  </r>
  <r>
    <s v="73"/>
    <s v="73268"/>
    <n v="73268"/>
    <s v="TOLIMA"/>
    <s v="ESPINAL"/>
    <x v="0"/>
    <n v="0"/>
  </r>
  <r>
    <s v="25"/>
    <s v="25120"/>
    <n v="25120"/>
    <s v="CUNDINAMARCA"/>
    <s v="CABRERA"/>
    <x v="0"/>
    <n v="0"/>
  </r>
  <r>
    <s v="25"/>
    <s v="25214"/>
    <n v="25214"/>
    <s v="CUNDINAMARCA"/>
    <s v="COTA"/>
    <x v="0"/>
    <n v="0"/>
  </r>
  <r>
    <s v="25"/>
    <s v="25312"/>
    <n v="25312"/>
    <s v="CUNDINAMARCA"/>
    <s v="GRANADA"/>
    <x v="0"/>
    <n v="0"/>
  </r>
  <r>
    <s v="25"/>
    <s v="25580"/>
    <n v="25580"/>
    <s v="CUNDINAMARCA"/>
    <s v="PULÍ"/>
    <x v="0"/>
    <n v="0"/>
  </r>
  <r>
    <s v="25"/>
    <s v="25040"/>
    <n v="25040"/>
    <s v="CUNDINAMARCA"/>
    <s v="ANOLAIMA"/>
    <x v="0"/>
    <n v="0"/>
  </r>
  <r>
    <s v="25"/>
    <s v="25295"/>
    <n v="25295"/>
    <s v="CUNDINAMARCA"/>
    <s v="GACHANCIPÁ"/>
    <x v="0"/>
    <n v="0"/>
  </r>
  <r>
    <s v="15"/>
    <s v="15673"/>
    <n v="15673"/>
    <s v="BOYACÁ"/>
    <s v="SAN MATEO"/>
    <x v="0"/>
    <n v="0"/>
  </r>
  <r>
    <s v="52"/>
    <s v="52720"/>
    <n v="52720"/>
    <s v="NARIÑO"/>
    <s v="SAPUYES"/>
    <x v="0"/>
    <n v="0"/>
  </r>
  <r>
    <s v="54"/>
    <s v="54820"/>
    <n v="54820"/>
    <s v="NORTE DE SANTANDER"/>
    <s v="TOLEDO"/>
    <x v="0"/>
    <n v="0"/>
  </r>
  <r>
    <s v="68"/>
    <s v="68820"/>
    <n v="68820"/>
    <s v="SANTANDER"/>
    <s v="TONA"/>
    <x v="0"/>
    <n v="0"/>
  </r>
  <r>
    <s v="19"/>
    <s v="19355"/>
    <n v="19355"/>
    <s v="CAUCA"/>
    <s v="INZÁ"/>
    <x v="0"/>
    <n v="0"/>
  </r>
  <r>
    <s v="05"/>
    <s v="05264"/>
    <n v="5264"/>
    <s v="ANTIOQUIA"/>
    <s v="ENTRERRIOS"/>
    <x v="0"/>
    <n v="0"/>
  </r>
  <r>
    <s v="15"/>
    <s v="15464"/>
    <n v="15464"/>
    <s v="BOYACÁ"/>
    <s v="MONGUA"/>
    <x v="0"/>
    <n v="0"/>
  </r>
  <r>
    <s v="15"/>
    <s v="15106"/>
    <n v="15106"/>
    <s v="BOYACÁ"/>
    <s v="BRICEÑO"/>
    <x v="0"/>
    <n v="0"/>
  </r>
  <r>
    <s v="68"/>
    <s v="68217"/>
    <n v="68217"/>
    <s v="SANTANDER"/>
    <s v="COROMORO"/>
    <x v="0"/>
    <n v="0"/>
  </r>
  <r>
    <s v="97"/>
    <s v="97666"/>
    <n v="97666"/>
    <s v="VAUPES"/>
    <s v="TARAIRA"/>
    <x v="0"/>
    <n v="0"/>
  </r>
  <r>
    <s v="52"/>
    <s v="52885"/>
    <n v="52885"/>
    <s v="NARIÑO"/>
    <s v="YACUANQUER"/>
    <x v="0"/>
    <n v="0"/>
  </r>
  <r>
    <s v="13"/>
    <s v="13468"/>
    <n v="13468"/>
    <s v="BOLÍVAR"/>
    <s v="MOMPÓS"/>
    <x v="0"/>
    <n v="0"/>
  </r>
  <r>
    <s v="68"/>
    <s v="68320"/>
    <n v="68320"/>
    <s v="SANTANDER"/>
    <s v="GUADALUPE"/>
    <x v="0"/>
    <n v="0"/>
  </r>
  <r>
    <s v="08"/>
    <s v="08638"/>
    <n v="8638"/>
    <s v="ATLANTICO"/>
    <s v="SABANALARGA"/>
    <x v="0"/>
    <n v="0"/>
  </r>
  <r>
    <s v="25"/>
    <s v="25599"/>
    <n v="25599"/>
    <s v="CUNDINAMARCA"/>
    <s v="APULO"/>
    <x v="0"/>
    <n v="0"/>
  </r>
  <r>
    <s v="13"/>
    <s v="13440"/>
    <n v="13440"/>
    <s v="BOLÍVAR"/>
    <s v="MARGARITA"/>
    <x v="0"/>
    <n v="0"/>
  </r>
  <r>
    <s v="15"/>
    <s v="15897"/>
    <n v="15897"/>
    <s v="BOYACÁ"/>
    <s v="ZETAQUIRA"/>
    <x v="0"/>
    <n v="0"/>
  </r>
  <r>
    <s v="25"/>
    <s v="25183"/>
    <n v="25183"/>
    <s v="CUNDINAMARCA"/>
    <s v="CHOCONTÁ"/>
    <x v="0"/>
    <n v="0"/>
  </r>
  <r>
    <s v="25"/>
    <s v="25123"/>
    <n v="25123"/>
    <s v="CUNDINAMARCA"/>
    <s v="CACHIPAY"/>
    <x v="0"/>
    <n v="0"/>
  </r>
  <r>
    <s v="23"/>
    <s v="23168"/>
    <n v="23168"/>
    <s v="CÓRDOBA"/>
    <s v="CHIMÁ"/>
    <x v="0"/>
    <n v="0"/>
  </r>
  <r>
    <s v="52"/>
    <s v="52685"/>
    <n v="52685"/>
    <s v="NARIÑO"/>
    <s v="SAN BERNARDO"/>
    <x v="0"/>
    <n v="0"/>
  </r>
  <r>
    <s v="25"/>
    <s v="25845"/>
    <n v="25845"/>
    <s v="CUNDINAMARCA"/>
    <s v="UNE"/>
    <x v="0"/>
    <n v="0"/>
  </r>
  <r>
    <s v="52"/>
    <s v="52585"/>
    <n v="52585"/>
    <s v="NARIÑO"/>
    <s v="PUPIALES"/>
    <x v="0"/>
    <n v="0"/>
  </r>
  <r>
    <s v="25"/>
    <s v="25785"/>
    <n v="25785"/>
    <s v="CUNDINAMARCA"/>
    <s v="TABIO"/>
    <x v="0"/>
    <n v="0"/>
  </r>
  <r>
    <s v="68"/>
    <s v="68167"/>
    <n v="68167"/>
    <s v="SANTANDER"/>
    <s v="CHARALÁ"/>
    <x v="0"/>
    <n v="0"/>
  </r>
  <r>
    <s v="13"/>
    <s v="13647"/>
    <n v="13647"/>
    <s v="BOLÍVAR"/>
    <s v="SAN ESTANISLAO"/>
    <x v="0"/>
    <n v="0"/>
  </r>
  <r>
    <s v="47"/>
    <s v="47318"/>
    <n v="47318"/>
    <s v="MAGDALENA"/>
    <s v="GUAMAL"/>
    <x v="0"/>
    <n v="0"/>
  </r>
  <r>
    <s v="05"/>
    <s v="05266"/>
    <n v="5266"/>
    <s v="ANTIOQUIA"/>
    <s v="ENVIGADO"/>
    <x v="0"/>
    <n v="0"/>
  </r>
  <r>
    <s v="25"/>
    <s v="25645"/>
    <n v="25645"/>
    <s v="CUNDINAMARCA"/>
    <s v="SAN ANTONIO DEL TEQUENDAMA"/>
    <x v="0"/>
    <n v="0"/>
  </r>
  <r>
    <s v="17"/>
    <s v="17272"/>
    <n v="17272"/>
    <s v="CALDAS"/>
    <s v="FILADELFIA"/>
    <x v="0"/>
    <n v="0"/>
  </r>
  <r>
    <s v="23"/>
    <s v="23672"/>
    <n v="23672"/>
    <s v="CÓRDOBA"/>
    <s v="SAN ANTERO"/>
    <x v="0"/>
    <n v="0"/>
  </r>
  <r>
    <s v="25"/>
    <s v="25871"/>
    <n v="25871"/>
    <s v="CUNDINAMARCA"/>
    <s v="VILLAGÓMEZ"/>
    <x v="0"/>
    <n v="0"/>
  </r>
  <r>
    <s v="25"/>
    <s v="25328"/>
    <n v="25328"/>
    <s v="CUNDINAMARCA"/>
    <s v="GUAYABAL DE SÍQUIMA"/>
    <x v="0"/>
    <n v="0"/>
  </r>
  <r>
    <s v="68"/>
    <s v="68464"/>
    <n v="68464"/>
    <s v="SANTANDER"/>
    <s v="MOGOTES"/>
    <x v="0"/>
    <n v="0"/>
  </r>
  <r>
    <s v="13"/>
    <s v="13838"/>
    <n v="13838"/>
    <s v="BOLÍVAR"/>
    <s v="TURBANA"/>
    <x v="0"/>
    <n v="0"/>
  </r>
  <r>
    <s v="23"/>
    <s v="23189"/>
    <n v="23189"/>
    <s v="CÓRDOBA"/>
    <s v="CIENAGA DE ORO"/>
    <x v="0"/>
    <n v="0"/>
  </r>
  <r>
    <s v="08"/>
    <s v="08078"/>
    <n v="8078"/>
    <s v="ATLANTICO"/>
    <s v="BARANOA"/>
    <x v="0"/>
    <n v="0"/>
  </r>
  <r>
    <s v="08"/>
    <s v="08675"/>
    <n v="8675"/>
    <s v="ATLANTICO"/>
    <s v="SANTA LUCÍA"/>
    <x v="0"/>
    <n v="0"/>
  </r>
  <r>
    <s v="05"/>
    <s v="05368"/>
    <n v="5368"/>
    <s v="ANTIOQUIA"/>
    <s v="JERICÓ"/>
    <x v="0"/>
    <n v="0"/>
  </r>
  <r>
    <s v="25"/>
    <s v="25377"/>
    <n v="25377"/>
    <s v="CUNDINAMARCA"/>
    <s v="LA CALERA"/>
    <x v="0"/>
    <n v="0"/>
  </r>
  <r>
    <s v="23"/>
    <s v="23417"/>
    <n v="23417"/>
    <s v="CÓRDOBA"/>
    <s v="LORICA"/>
    <x v="0"/>
    <n v="0"/>
  </r>
  <r>
    <s v="25"/>
    <s v="25649"/>
    <n v="25649"/>
    <s v="CUNDINAMARCA"/>
    <s v="SAN BERNARDO"/>
    <x v="0"/>
    <n v="0"/>
  </r>
  <r>
    <s v="76"/>
    <s v="76147"/>
    <n v="76147"/>
    <s v="VALLE"/>
    <s v="CARTAGO"/>
    <x v="0"/>
    <n v="0"/>
  </r>
  <r>
    <s v="08"/>
    <s v="08421"/>
    <n v="8421"/>
    <s v="ATLANTICO"/>
    <s v="LURUACO"/>
    <x v="0"/>
    <n v="0"/>
  </r>
  <r>
    <s v="54"/>
    <s v="54313"/>
    <n v="54313"/>
    <s v="NORTE DE SANTANDER"/>
    <s v="GRAMALOTE"/>
    <x v="0"/>
    <n v="0"/>
  </r>
  <r>
    <s v="68"/>
    <s v="68755"/>
    <n v="68755"/>
    <s v="SANTANDER"/>
    <s v="SOCORRO"/>
    <x v="0"/>
    <n v="0"/>
  </r>
  <r>
    <s v="15"/>
    <s v="15664"/>
    <n v="15664"/>
    <s v="BOYACÁ"/>
    <s v="SAN JOSE DE PARE"/>
    <x v="0"/>
    <n v="0"/>
  </r>
  <r>
    <s v="15"/>
    <s v="15185"/>
    <n v="15185"/>
    <s v="BOYACÁ"/>
    <s v="CHITARAQUE"/>
    <x v="0"/>
    <n v="0"/>
  </r>
  <r>
    <s v="52"/>
    <s v="52022"/>
    <n v="52022"/>
    <s v="NARIÑO"/>
    <s v="ALDANA"/>
    <x v="0"/>
    <n v="0"/>
  </r>
  <r>
    <s v="08"/>
    <s v="08832"/>
    <n v="8832"/>
    <s v="ATLANTICO"/>
    <s v="TUBARÁ"/>
    <x v="0"/>
    <n v="0"/>
  </r>
  <r>
    <s v="54"/>
    <s v="54377"/>
    <n v="54377"/>
    <s v="NORTE DE SANTANDER"/>
    <s v="LABATECA"/>
    <x v="0"/>
    <n v="0"/>
  </r>
  <r>
    <s v="52"/>
    <s v="52227"/>
    <n v="52227"/>
    <s v="NARIÑO"/>
    <s v="CUMBAL"/>
    <x v="0"/>
    <n v="0"/>
  </r>
  <r>
    <s v="17"/>
    <s v="17873"/>
    <n v="17873"/>
    <s v="CALDAS"/>
    <s v="VILLAMARÍA"/>
    <x v="0"/>
    <n v="0"/>
  </r>
  <r>
    <s v="15"/>
    <s v="15180"/>
    <n v="15180"/>
    <s v="BOYACÁ"/>
    <s v="CHISCAS"/>
    <x v="0"/>
    <n v="0"/>
  </r>
  <r>
    <s v="15"/>
    <s v="15757"/>
    <n v="15757"/>
    <s v="BOYACÁ"/>
    <s v="SOCHA"/>
    <x v="0"/>
    <n v="0"/>
  </r>
  <r>
    <s v="05"/>
    <s v="05240"/>
    <n v="5240"/>
    <s v="ANTIOQUIA"/>
    <s v="EBEJICO"/>
    <x v="0"/>
    <n v="0"/>
  </r>
  <r>
    <s v="76"/>
    <s v="76520"/>
    <n v="76520"/>
    <s v="VALLE"/>
    <s v="PALMIRA"/>
    <x v="0"/>
    <n v="0"/>
  </r>
  <r>
    <s v="68"/>
    <s v="68425"/>
    <n v="68425"/>
    <s v="SANTANDER"/>
    <s v="MACARAVITA"/>
    <x v="0"/>
    <n v="0"/>
  </r>
  <r>
    <s v="25"/>
    <s v="25488"/>
    <n v="25488"/>
    <s v="CUNDINAMARCA"/>
    <s v="NILO"/>
    <x v="0"/>
    <n v="0"/>
  </r>
  <r>
    <s v="25"/>
    <s v="25518"/>
    <n v="25518"/>
    <s v="CUNDINAMARCA"/>
    <s v="PAIME"/>
    <x v="0"/>
    <n v="0"/>
  </r>
  <r>
    <s v="76"/>
    <s v="76869"/>
    <n v="76869"/>
    <s v="VALLE"/>
    <s v="VIJES"/>
    <x v="0"/>
    <n v="0"/>
  </r>
  <r>
    <s v="68"/>
    <s v="68132"/>
    <n v="68132"/>
    <s v="SANTANDER"/>
    <s v="CALIFORNIA"/>
    <x v="0"/>
    <n v="0"/>
  </r>
  <r>
    <s v="52"/>
    <s v="52320"/>
    <n v="52320"/>
    <s v="NARIÑO"/>
    <s v="GUAITARILLA"/>
    <x v="0"/>
    <n v="0"/>
  </r>
  <r>
    <s v="54"/>
    <s v="54599"/>
    <n v="54599"/>
    <s v="NORTE DE SANTANDER"/>
    <s v="RAGONVALIA"/>
    <x v="0"/>
    <n v="0"/>
  </r>
  <r>
    <s v="47"/>
    <s v="47545"/>
    <n v="47545"/>
    <s v="MAGDALENA"/>
    <s v="PIJIÑO  DEL CARMEN"/>
    <x v="0"/>
    <n v="0"/>
  </r>
  <r>
    <s v="15"/>
    <s v="15480"/>
    <n v="15480"/>
    <s v="BOYACÁ"/>
    <s v="MUZO"/>
    <x v="0"/>
    <n v="0"/>
  </r>
  <r>
    <s v="95"/>
    <s v="95200"/>
    <n v="95200"/>
    <s v="GUAVIARE"/>
    <s v="MIRAFLORES"/>
    <x v="1"/>
    <n v="1851.54"/>
  </r>
  <r>
    <s v="68"/>
    <s v="68861"/>
    <n v="68861"/>
    <s v="SANTANDER"/>
    <s v="VELEZ"/>
    <x v="0"/>
    <n v="2.0299999999999998"/>
  </r>
  <r>
    <s v="19"/>
    <s v="19300"/>
    <n v="19300"/>
    <s v="CAUCA"/>
    <s v="GUACHENE"/>
    <x v="0"/>
    <n v="0"/>
  </r>
  <r>
    <s v="17"/>
    <s v="17513"/>
    <n v="17513"/>
    <s v="CALDAS"/>
    <s v="PÁCORA"/>
    <x v="0"/>
    <n v="0"/>
  </r>
  <r>
    <s v="15"/>
    <s v="15183"/>
    <n v="15183"/>
    <s v="BOYACÁ"/>
    <s v="CHITA"/>
    <x v="0"/>
    <n v="0"/>
  </r>
  <r>
    <s v="54"/>
    <s v="54871"/>
    <n v="54871"/>
    <s v="NORTE DE SANTANDER"/>
    <s v="VILLA CARO"/>
    <x v="0"/>
    <n v="0"/>
  </r>
  <r>
    <s v="68"/>
    <s v="68770"/>
    <n v="68770"/>
    <s v="SANTANDER"/>
    <s v="SUAITA"/>
    <x v="0"/>
    <n v="0"/>
  </r>
  <r>
    <s v="19"/>
    <s v="19513"/>
    <n v="19513"/>
    <s v="CAUCA"/>
    <s v="PADILLA"/>
    <x v="0"/>
    <n v="0"/>
  </r>
  <r>
    <s v="76"/>
    <s v="76036"/>
    <n v="76036"/>
    <s v="VALLE"/>
    <s v="ANDALUCÍA"/>
    <x v="0"/>
    <n v="0"/>
  </r>
  <r>
    <s v="17"/>
    <s v="17001"/>
    <n v="17001"/>
    <s v="CALDAS"/>
    <s v="MANIZALES"/>
    <x v="0"/>
    <n v="0"/>
  </r>
  <r>
    <s v="25"/>
    <s v="25815"/>
    <n v="25815"/>
    <s v="CUNDINAMARCA"/>
    <s v="TOCAIMA"/>
    <x v="0"/>
    <n v="0"/>
  </r>
  <r>
    <s v="11"/>
    <s v="11001"/>
    <n v="11001"/>
    <s v="SANTA FE D"/>
    <s v="BOGOTÁ, D.C."/>
    <x v="0"/>
    <n v="0"/>
  </r>
  <r>
    <s v="73"/>
    <s v="73585"/>
    <n v="73585"/>
    <s v="TOLIMA"/>
    <s v="PURIFICACIÓN"/>
    <x v="0"/>
    <n v="0"/>
  </r>
  <r>
    <s v="52"/>
    <s v="52083"/>
    <n v="52083"/>
    <s v="NARIÑO"/>
    <s v="BELEN"/>
    <x v="0"/>
    <n v="0"/>
  </r>
  <r>
    <s v="54"/>
    <s v="54680"/>
    <n v="54680"/>
    <s v="NORTE DE SANTANDER"/>
    <s v="SANTIAGO"/>
    <x v="0"/>
    <n v="0"/>
  </r>
  <r>
    <s v="25"/>
    <s v="25758"/>
    <n v="25758"/>
    <s v="CUNDINAMARCA"/>
    <s v="SOPÓ"/>
    <x v="0"/>
    <n v="0"/>
  </r>
  <r>
    <s v="70"/>
    <s v="70400"/>
    <n v="70400"/>
    <s v="SUCRE"/>
    <s v="LA UNIÓN"/>
    <x v="0"/>
    <n v="0"/>
  </r>
  <r>
    <s v="25"/>
    <s v="25524"/>
    <n v="25524"/>
    <s v="CUNDINAMARCA"/>
    <s v="PANDI"/>
    <x v="0"/>
    <n v="0"/>
  </r>
  <r>
    <s v="68"/>
    <s v="68327"/>
    <n v="68327"/>
    <s v="SANTANDER"/>
    <s v="GUEPSA"/>
    <x v="0"/>
    <n v="0"/>
  </r>
  <r>
    <s v="05"/>
    <s v="05809"/>
    <n v="5809"/>
    <s v="ANTIOQUIA"/>
    <s v="TITIRIBÍ"/>
    <x v="0"/>
    <n v="0"/>
  </r>
  <r>
    <s v="68"/>
    <s v="68855"/>
    <n v="68855"/>
    <s v="SANTANDER"/>
    <s v="VALLE DE SAN JOSE"/>
    <x v="0"/>
    <n v="0"/>
  </r>
  <r>
    <s v="25"/>
    <s v="25612"/>
    <n v="25612"/>
    <s v="CUNDINAMARCA"/>
    <s v="RICAURTE"/>
    <x v="0"/>
    <n v="0"/>
  </r>
  <r>
    <s v="52"/>
    <s v="52352"/>
    <n v="52352"/>
    <s v="NARIÑO"/>
    <s v="ILES"/>
    <x v="0"/>
    <n v="0"/>
  </r>
  <r>
    <s v="52"/>
    <s v="52699"/>
    <n v="52699"/>
    <s v="NARIÑO"/>
    <s v="SANTA CRUZ (GuachavÚs)"/>
    <x v="0"/>
    <n v="33.020000000000003"/>
  </r>
  <r>
    <s v="54"/>
    <s v="54347"/>
    <n v="54347"/>
    <s v="NORTE DE SANTANDER"/>
    <s v="HERRÁN"/>
    <x v="0"/>
    <n v="0"/>
  </r>
  <r>
    <s v="76"/>
    <s v="76403"/>
    <n v="76403"/>
    <s v="VALLE"/>
    <s v="LA VICTORIA"/>
    <x v="0"/>
    <n v="0"/>
  </r>
  <r>
    <s v="73"/>
    <s v="73349"/>
    <n v="73349"/>
    <s v="TOLIMA"/>
    <s v="HONDA"/>
    <x v="0"/>
    <n v="0"/>
  </r>
  <r>
    <s v="17"/>
    <s v="17174"/>
    <n v="17174"/>
    <s v="CALDAS"/>
    <s v="CHINCHINÁ"/>
    <x v="0"/>
    <n v="0"/>
  </r>
  <r>
    <s v="68"/>
    <s v="68147"/>
    <n v="68147"/>
    <s v="SANTANDER"/>
    <s v="CAPITANEJO"/>
    <x v="0"/>
    <n v="0"/>
  </r>
  <r>
    <s v="05"/>
    <s v="05310"/>
    <n v="5310"/>
    <s v="ANTIOQUIA"/>
    <s v="GÓMEZ PLATA"/>
    <x v="0"/>
    <n v="0"/>
  </r>
  <r>
    <s v="73"/>
    <s v="73547"/>
    <n v="73547"/>
    <s v="TOLIMA"/>
    <s v="PIEDRAS"/>
    <x v="0"/>
    <n v="0"/>
  </r>
  <r>
    <s v="68"/>
    <s v="68377"/>
    <n v="68377"/>
    <s v="SANTANDER"/>
    <s v="LA BELLEZA"/>
    <x v="0"/>
    <n v="0"/>
  </r>
  <r>
    <s v="73"/>
    <s v="73671"/>
    <n v="73671"/>
    <s v="TOLIMA"/>
    <s v="SALDAÑA"/>
    <x v="0"/>
    <n v="0"/>
  </r>
  <r>
    <s v="13"/>
    <s v="13140"/>
    <n v="13140"/>
    <s v="BOLÍVAR"/>
    <s v="CALAMAR"/>
    <x v="0"/>
    <n v="0"/>
  </r>
  <r>
    <s v="19"/>
    <s v="19397"/>
    <n v="19397"/>
    <s v="CAUCA"/>
    <s v="LA VEGA"/>
    <x v="0"/>
    <n v="0"/>
  </r>
  <r>
    <s v="25"/>
    <s v="25797"/>
    <n v="25797"/>
    <s v="CUNDINAMARCA"/>
    <s v="TENA"/>
    <x v="0"/>
    <n v="0"/>
  </r>
  <r>
    <s v="05"/>
    <s v="05282"/>
    <n v="5282"/>
    <s v="ANTIOQUIA"/>
    <s v="FREDONIA"/>
    <x v="0"/>
    <n v="0"/>
  </r>
  <r>
    <s v="24"/>
    <s v="23815"/>
    <n v="23815"/>
    <s v="CÓRDOBA"/>
    <s v="TUCHÍN"/>
    <x v="0"/>
    <n v="0"/>
  </r>
  <r>
    <s v="68"/>
    <s v="68773"/>
    <n v="68773"/>
    <s v="SANTANDER"/>
    <s v="SUCRE"/>
    <x v="0"/>
    <n v="3.39"/>
  </r>
  <r>
    <s v="08"/>
    <s v="08137"/>
    <n v="8137"/>
    <s v="ATLANTICO"/>
    <s v="CAMPO DE LA CRUZ"/>
    <x v="0"/>
    <n v="0"/>
  </r>
  <r>
    <s v="54"/>
    <s v="54405"/>
    <n v="54405"/>
    <s v="NORTE DE SANTANDER"/>
    <s v="LOS PATIOS"/>
    <x v="0"/>
    <n v="0"/>
  </r>
  <r>
    <s v="23"/>
    <s v="23670"/>
    <n v="23670"/>
    <s v="CÓRDOBA"/>
    <s v="SAN ANDRES DE SOTAVENTO"/>
    <x v="0"/>
    <n v="0"/>
  </r>
  <r>
    <s v="68"/>
    <s v="68245"/>
    <n v="68245"/>
    <s v="SANTANDER"/>
    <s v="EL GUACAMAYO"/>
    <x v="0"/>
    <n v="0"/>
  </r>
  <r>
    <s v="68"/>
    <s v="68092"/>
    <n v="68092"/>
    <s v="SANTANDER"/>
    <s v="BETULIA"/>
    <x v="0"/>
    <n v="0"/>
  </r>
  <r>
    <s v="91"/>
    <s v="91001"/>
    <n v="91001"/>
    <s v="AMAZONAS"/>
    <s v="LETICIA"/>
    <x v="0"/>
    <n v="0"/>
  </r>
  <r>
    <s v="19"/>
    <s v="19585"/>
    <n v="19585"/>
    <s v="CAUCA"/>
    <s v="PURACE (Coconuco)"/>
    <x v="0"/>
    <n v="0"/>
  </r>
  <r>
    <s v="25"/>
    <s v="25200"/>
    <n v="25200"/>
    <s v="CUNDINAMARCA"/>
    <s v="COGUA"/>
    <x v="0"/>
    <n v="0"/>
  </r>
  <r>
    <s v="15"/>
    <s v="15533"/>
    <n v="15533"/>
    <s v="BOYACÁ"/>
    <s v="PAYA"/>
    <x v="0"/>
    <n v="0"/>
  </r>
  <r>
    <s v="68"/>
    <s v="68271"/>
    <n v="68271"/>
    <s v="SANTANDER"/>
    <s v="FLORIÁN"/>
    <x v="0"/>
    <n v="0"/>
  </r>
  <r>
    <s v="25"/>
    <s v="25772"/>
    <n v="25772"/>
    <s v="CUNDINAMARCA"/>
    <s v="SUESCA"/>
    <x v="0"/>
    <n v="0"/>
  </r>
  <r>
    <s v="08"/>
    <s v="08141"/>
    <n v="8141"/>
    <s v="ATLANTICO"/>
    <s v="CANDELARIA"/>
    <x v="0"/>
    <n v="0"/>
  </r>
  <r>
    <s v="25"/>
    <s v="25535"/>
    <n v="25535"/>
    <s v="CUNDINAMARCA"/>
    <s v="PASCA"/>
    <x v="0"/>
    <n v="0"/>
  </r>
  <r>
    <s v="73"/>
    <s v="73319"/>
    <n v="73319"/>
    <s v="TOLIMA"/>
    <s v="GUAMO"/>
    <x v="0"/>
    <n v="0"/>
  </r>
  <r>
    <s v="76"/>
    <s v="76041"/>
    <n v="76041"/>
    <s v="VALLE"/>
    <s v="ANSERMANUEVO"/>
    <x v="0"/>
    <n v="0"/>
  </r>
  <r>
    <s v="23"/>
    <s v="23464"/>
    <n v="23464"/>
    <s v="CÓRDOBA"/>
    <s v="MOMIL"/>
    <x v="0"/>
    <n v="0"/>
  </r>
  <r>
    <s v="68"/>
    <s v="68077"/>
    <n v="68077"/>
    <s v="SANTANDER"/>
    <s v="BARBOSA"/>
    <x v="0"/>
    <n v="0"/>
  </r>
  <r>
    <s v="66"/>
    <s v="66440"/>
    <n v="66440"/>
    <s v="RISARALDA"/>
    <s v="MARSELLA"/>
    <x v="0"/>
    <n v="0"/>
  </r>
  <r>
    <s v="66"/>
    <s v="66682"/>
    <n v="66682"/>
    <s v="RISARALDA"/>
    <s v="SANTA ROSA DE CABAL"/>
    <x v="0"/>
    <n v="0"/>
  </r>
  <r>
    <s v="15"/>
    <s v="15531"/>
    <n v="15531"/>
    <s v="BOYACÁ"/>
    <s v="PAUNA"/>
    <x v="0"/>
    <n v="0"/>
  </r>
  <r>
    <s v="15"/>
    <s v="15135"/>
    <n v="15135"/>
    <s v="BOYACÁ"/>
    <s v="CAMPOHERMOSO"/>
    <x v="0"/>
    <n v="0"/>
  </r>
  <r>
    <s v="25"/>
    <s v="25297"/>
    <n v="25297"/>
    <s v="CUNDINAMARCA"/>
    <s v="GACHETÁ"/>
    <x v="0"/>
    <n v="0"/>
  </r>
  <r>
    <s v="68"/>
    <s v="68895"/>
    <n v="68895"/>
    <s v="SANTANDER"/>
    <s v="ZAPATOCA"/>
    <x v="0"/>
    <n v="0"/>
  </r>
  <r>
    <s v="76"/>
    <s v="76400"/>
    <n v="76400"/>
    <s v="VALLE"/>
    <s v="LA UNIÓN"/>
    <x v="0"/>
    <n v="0"/>
  </r>
  <r>
    <s v="76"/>
    <s v="76248"/>
    <n v="76248"/>
    <s v="VALLE"/>
    <s v="EL CERRITO"/>
    <x v="0"/>
    <n v="0"/>
  </r>
  <r>
    <s v="50"/>
    <s v="50350"/>
    <n v="50350"/>
    <s v="META"/>
    <s v="LA MACARENA"/>
    <x v="1"/>
    <n v="1333.11"/>
  </r>
  <r>
    <s v="13"/>
    <s v="13620"/>
    <n v="13620"/>
    <s v="BOLÍVAR"/>
    <s v="SAN CRISTÓBAL"/>
    <x v="0"/>
    <n v="0"/>
  </r>
  <r>
    <s v="23"/>
    <s v="23660"/>
    <n v="23660"/>
    <s v="CÓRDOBA"/>
    <s v="SAHAGUN"/>
    <x v="0"/>
    <n v="0"/>
  </r>
  <r>
    <s v="13"/>
    <s v="13673"/>
    <n v="13673"/>
    <s v="BOLÍVAR"/>
    <s v="SANTA CATALINA"/>
    <x v="0"/>
    <n v="0"/>
  </r>
  <r>
    <s v="05"/>
    <s v="05792"/>
    <n v="5792"/>
    <s v="ANTIOQUIA"/>
    <s v="TARSO"/>
    <x v="0"/>
    <n v="0"/>
  </r>
  <r>
    <s v="52"/>
    <s v="52694"/>
    <n v="52694"/>
    <s v="NARIÑO"/>
    <s v="SAN PEDRO DE CARTAGO (Cartago)"/>
    <x v="0"/>
    <n v="0"/>
  </r>
  <r>
    <s v="41"/>
    <s v="41885"/>
    <n v="41885"/>
    <s v="HUILA"/>
    <s v="YAGUARÁ"/>
    <x v="0"/>
    <n v="0"/>
  </r>
  <r>
    <s v="19"/>
    <s v="19573"/>
    <n v="19573"/>
    <s v="CAUCA"/>
    <s v="PUERTO TEJADA"/>
    <x v="0"/>
    <n v="0"/>
  </r>
  <r>
    <s v="25"/>
    <s v="25486"/>
    <n v="25486"/>
    <s v="CUNDINAMARCA"/>
    <s v="NEMOCÓN"/>
    <x v="0"/>
    <n v="0"/>
  </r>
  <r>
    <s v="17"/>
    <s v="17665"/>
    <n v="17665"/>
    <s v="CALDAS"/>
    <s v="SAN JOSE"/>
    <x v="0"/>
    <n v="0"/>
  </r>
  <r>
    <s v="47"/>
    <s v="47720"/>
    <n v="47720"/>
    <s v="MAGDALENA"/>
    <s v="SANTA BARBARA DE PINTO"/>
    <x v="0"/>
    <n v="0"/>
  </r>
  <r>
    <s v="15"/>
    <s v="15090"/>
    <n v="15090"/>
    <s v="BOYACÁ"/>
    <s v="BERBEO"/>
    <x v="0"/>
    <n v="0"/>
  </r>
  <r>
    <s v="52"/>
    <s v="52354"/>
    <n v="52354"/>
    <s v="NARIÑO"/>
    <s v="IMUES"/>
    <x v="0"/>
    <n v="0"/>
  </r>
  <r>
    <s v="52"/>
    <s v="52838"/>
    <n v="52838"/>
    <s v="NARIÑO"/>
    <s v="TUQUERRES"/>
    <x v="0"/>
    <n v="0"/>
  </r>
  <r>
    <s v="76"/>
    <s v="76130"/>
    <n v="76130"/>
    <s v="VALLE"/>
    <s v="CANDELARIA"/>
    <x v="0"/>
    <n v="0"/>
  </r>
  <r>
    <s v="23"/>
    <s v="23586"/>
    <n v="23586"/>
    <s v="CÓRDOBA"/>
    <s v="PURÍSIMA"/>
    <x v="0"/>
    <n v="0"/>
  </r>
  <r>
    <s v="05"/>
    <s v="05686"/>
    <n v="5686"/>
    <s v="ANTIOQUIA"/>
    <s v="SANTA ROSA DE OSOS"/>
    <x v="0"/>
    <n v="0"/>
  </r>
  <r>
    <s v="23"/>
    <s v="23675"/>
    <n v="23675"/>
    <s v="CÓRDOBA"/>
    <s v="SAN BERNARDO DEL VIENTO"/>
    <x v="0"/>
    <n v="0"/>
  </r>
  <r>
    <s v="25"/>
    <s v="25491"/>
    <n v="25491"/>
    <s v="CUNDINAMARCA"/>
    <s v="NOCAIMA"/>
    <x v="0"/>
    <n v="0"/>
  </r>
  <r>
    <s v="54"/>
    <s v="54099"/>
    <n v="54099"/>
    <s v="NORTE DE SANTANDER"/>
    <s v="BOCHALEMA"/>
    <x v="0"/>
    <n v="0"/>
  </r>
  <r>
    <s v="76"/>
    <s v="76892"/>
    <n v="76892"/>
    <s v="VALLE"/>
    <s v="YUMBO"/>
    <x v="0"/>
    <n v="0"/>
  </r>
  <r>
    <s v="66"/>
    <s v="66170"/>
    <n v="66170"/>
    <s v="RISARALDA"/>
    <s v="DOSQUEBRADAS"/>
    <x v="0"/>
    <n v="0"/>
  </r>
  <r>
    <s v="54"/>
    <s v="54128"/>
    <n v="54128"/>
    <s v="NORTE DE SANTANDER"/>
    <s v="CÁCHIRA"/>
    <x v="0"/>
    <n v="10.32"/>
  </r>
  <r>
    <s v="08"/>
    <s v="08770"/>
    <n v="8770"/>
    <s v="ATLANTICO"/>
    <s v="SUAN"/>
    <x v="0"/>
    <n v="0"/>
  </r>
  <r>
    <s v="13"/>
    <s v="13300"/>
    <n v="13300"/>
    <s v="BOLÍVAR"/>
    <s v="HATILLO DE LOBA"/>
    <x v="0"/>
    <n v="0"/>
  </r>
  <r>
    <s v="05"/>
    <s v="05129"/>
    <n v="5129"/>
    <s v="ANTIOQUIA"/>
    <s v="CALDAS"/>
    <x v="0"/>
    <n v="0"/>
  </r>
  <r>
    <s v="15"/>
    <s v="15690"/>
    <n v="15690"/>
    <s v="BOYACÁ"/>
    <s v="SANTA MARÍA"/>
    <x v="0"/>
    <n v="0"/>
  </r>
  <r>
    <s v="63"/>
    <s v="63272"/>
    <n v="63272"/>
    <s v="QUINDIO"/>
    <s v="FILANDIA"/>
    <x v="0"/>
    <n v="0"/>
  </r>
  <r>
    <s v="54"/>
    <s v="54172"/>
    <n v="54172"/>
    <s v="NORTE DE SANTANDER"/>
    <s v="CHINÁCOTA"/>
    <x v="0"/>
    <n v="0"/>
  </r>
  <r>
    <s v="17"/>
    <s v="17088"/>
    <n v="17088"/>
    <s v="CALDAS"/>
    <s v="BELALCÁZAR"/>
    <x v="0"/>
    <n v="0"/>
  </r>
  <r>
    <s v="25"/>
    <s v="25151"/>
    <n v="25151"/>
    <s v="CUNDINAMARCA"/>
    <s v="CÁQUEZA"/>
    <x v="0"/>
    <n v="0"/>
  </r>
  <r>
    <s v="76"/>
    <s v="76845"/>
    <n v="76845"/>
    <s v="VALLE"/>
    <s v="ULLOA"/>
    <x v="0"/>
    <n v="0"/>
  </r>
  <r>
    <s v="41"/>
    <s v="41013"/>
    <n v="41013"/>
    <s v="HUILA"/>
    <s v="AGRADO"/>
    <x v="0"/>
    <n v="0"/>
  </r>
  <r>
    <s v="05"/>
    <s v="05576"/>
    <n v="5576"/>
    <s v="ANTIOQUIA"/>
    <s v="PUEBLORRICO"/>
    <x v="0"/>
    <n v="0"/>
  </r>
  <r>
    <s v="52"/>
    <s v="52560"/>
    <n v="52560"/>
    <s v="NARIÑO"/>
    <s v="POTOSÍ"/>
    <x v="0"/>
    <n v="0"/>
  </r>
  <r>
    <s v="05"/>
    <s v="05308"/>
    <n v="5308"/>
    <s v="ANTIOQUIA"/>
    <s v="GIRARDOTA"/>
    <x v="0"/>
    <n v="0"/>
  </r>
  <r>
    <s v="54"/>
    <s v="54673"/>
    <n v="54673"/>
    <s v="NORTE DE SANTANDER"/>
    <s v="SAN CAYETANO"/>
    <x v="0"/>
    <n v="0"/>
  </r>
  <r>
    <s v="25"/>
    <s v="25086"/>
    <n v="25086"/>
    <s v="CUNDINAMARCA"/>
    <s v="BELTRÁN"/>
    <x v="0"/>
    <n v="0"/>
  </r>
  <r>
    <s v="54"/>
    <s v="54874"/>
    <n v="54874"/>
    <s v="NORTE DE SANTANDER"/>
    <s v="VILLA DEL ROSARIO"/>
    <x v="0"/>
    <n v="0"/>
  </r>
  <r>
    <s v="05"/>
    <s v="05631"/>
    <n v="5631"/>
    <s v="ANTIOQUIA"/>
    <s v="SABANETA"/>
    <x v="0"/>
    <n v="0"/>
  </r>
  <r>
    <s v="19"/>
    <s v="19137"/>
    <n v="19137"/>
    <s v="CAUCA"/>
    <s v="CALDONO"/>
    <x v="2"/>
    <n v="0"/>
  </r>
  <r>
    <s v="25"/>
    <s v="25099"/>
    <n v="25099"/>
    <s v="CUNDINAMARCA"/>
    <s v="BOJACÁ"/>
    <x v="0"/>
    <n v="0"/>
  </r>
  <r>
    <s v="25"/>
    <s v="25489"/>
    <n v="25489"/>
    <s v="CUNDINAMARCA"/>
    <s v="NIMAIMA"/>
    <x v="0"/>
    <n v="0"/>
  </r>
  <r>
    <s v="76"/>
    <s v="76001"/>
    <n v="76001"/>
    <s v="VALLE"/>
    <s v="CALI"/>
    <x v="0"/>
    <n v="0"/>
  </r>
  <r>
    <s v="15"/>
    <s v="15022"/>
    <n v="15022"/>
    <s v="BOYACÁ"/>
    <s v="ALMEIDA"/>
    <x v="0"/>
    <n v="0"/>
  </r>
  <r>
    <s v="05"/>
    <s v="05380"/>
    <n v="5380"/>
    <s v="ANTIOQUIA"/>
    <s v="LA ESTRELLA"/>
    <x v="0"/>
    <n v="0"/>
  </r>
  <r>
    <s v="50"/>
    <s v="50245"/>
    <n v="50245"/>
    <s v="META"/>
    <s v="EL CALVARIO"/>
    <x v="0"/>
    <n v="0"/>
  </r>
  <r>
    <s v="63"/>
    <s v="63190"/>
    <n v="63190"/>
    <s v="QUINDIO"/>
    <s v="CIRCASIA"/>
    <x v="0"/>
    <n v="0"/>
  </r>
  <r>
    <s v="13"/>
    <s v="13836"/>
    <n v="13836"/>
    <s v="BOLÍVAR"/>
    <s v="TURBACO"/>
    <x v="0"/>
    <n v="0"/>
  </r>
  <r>
    <s v="76"/>
    <s v="76863"/>
    <n v="76863"/>
    <s v="VALLE"/>
    <s v="VERSALLES"/>
    <x v="0"/>
    <n v="0"/>
  </r>
  <r>
    <s v="68"/>
    <s v="68169"/>
    <n v="68169"/>
    <s v="SANTANDER"/>
    <s v="CHARTA"/>
    <x v="0"/>
    <n v="0"/>
  </r>
  <r>
    <s v="05"/>
    <s v="05030"/>
    <n v="5030"/>
    <s v="ANTIOQUIA"/>
    <s v="AMAGÁ"/>
    <x v="0"/>
    <n v="0"/>
  </r>
  <r>
    <s v="76"/>
    <s v="76243"/>
    <n v="76243"/>
    <s v="VALLE"/>
    <s v="EL AGUILA"/>
    <x v="0"/>
    <n v="0"/>
  </r>
  <r>
    <s v="25"/>
    <s v="25293"/>
    <n v="25293"/>
    <s v="CUNDINAMARCA"/>
    <s v="GACHALÁ"/>
    <x v="0"/>
    <n v="0"/>
  </r>
  <r>
    <s v="97"/>
    <s v="97161"/>
    <n v="97161"/>
    <s v="VAUPES"/>
    <s v="CARURU"/>
    <x v="0"/>
    <n v="31.03"/>
  </r>
  <r>
    <s v="13"/>
    <s v="13188"/>
    <n v="13188"/>
    <s v="BOLÍVAR"/>
    <s v="CICUCO"/>
    <x v="0"/>
    <n v="0"/>
  </r>
  <r>
    <s v="76"/>
    <s v="76318"/>
    <n v="76318"/>
    <s v="VALLE"/>
    <s v="GUACARÍ"/>
    <x v="0"/>
    <n v="0"/>
  </r>
  <r>
    <s v="17"/>
    <s v="17524"/>
    <n v="17524"/>
    <s v="CALDAS"/>
    <s v="PALESTINA"/>
    <x v="0"/>
    <n v="0"/>
  </r>
  <r>
    <s v="08"/>
    <s v="08001"/>
    <n v="8001"/>
    <s v="ATLANTICO"/>
    <s v="BARRANQUILLA (Distrito Especial, Industrial y Portuario)"/>
    <x v="0"/>
    <n v="0"/>
  </r>
  <r>
    <s v="52"/>
    <s v="52019"/>
    <n v="52019"/>
    <s v="NARIÑO"/>
    <s v="ALBÁN (San JosÚ)"/>
    <x v="0"/>
    <n v="0"/>
  </r>
  <r>
    <s v="08"/>
    <s v="08560"/>
    <n v="8560"/>
    <s v="ATLANTICO"/>
    <s v="PONEDERA"/>
    <x v="0"/>
    <n v="0"/>
  </r>
  <r>
    <s v="25"/>
    <s v="25769"/>
    <n v="25769"/>
    <s v="CUNDINAMARCA"/>
    <s v="SUBACHOQUE"/>
    <x v="0"/>
    <n v="0"/>
  </r>
  <r>
    <s v="68"/>
    <s v="68547"/>
    <n v="68547"/>
    <s v="SANTANDER"/>
    <s v="PIEDECUESTA"/>
    <x v="0"/>
    <n v="0"/>
  </r>
  <r>
    <s v="27"/>
    <s v="27425"/>
    <n v="27425"/>
    <s v="CHOCÓ"/>
    <s v="MEDIO ATRATO (BetÚ)"/>
    <x v="3"/>
    <n v="0"/>
  </r>
  <r>
    <s v="15"/>
    <s v="15403"/>
    <n v="15403"/>
    <s v="BOYACÁ"/>
    <s v="LA UVITA"/>
    <x v="0"/>
    <n v="0"/>
  </r>
  <r>
    <s v="15"/>
    <s v="15660"/>
    <n v="15660"/>
    <s v="BOYACÁ"/>
    <s v="SAN EDUARDO"/>
    <x v="0"/>
    <n v="0"/>
  </r>
  <r>
    <s v="76"/>
    <s v="76100"/>
    <n v="76100"/>
    <s v="VALLE"/>
    <s v="BOLÍVAR"/>
    <x v="0"/>
    <n v="16.18"/>
  </r>
  <r>
    <s v="05"/>
    <s v="05664"/>
    <n v="5664"/>
    <s v="ANTIOQUIA"/>
    <s v="SAN PEDRO"/>
    <x v="0"/>
    <n v="0"/>
  </r>
  <r>
    <s v="23"/>
    <s v="23182"/>
    <n v="23182"/>
    <s v="CÓRDOBA"/>
    <s v="CHINU"/>
    <x v="0"/>
    <n v="0"/>
  </r>
  <r>
    <s v="85"/>
    <s v="85430"/>
    <n v="85430"/>
    <s v="CASANARE"/>
    <s v="TRINIDAD"/>
    <x v="0"/>
    <n v="0"/>
  </r>
  <r>
    <s v="15"/>
    <s v="15377"/>
    <n v="15377"/>
    <s v="BOYACÁ"/>
    <s v="LABRANZAGRANDE"/>
    <x v="0"/>
    <n v="0"/>
  </r>
  <r>
    <s v="41"/>
    <s v="41518"/>
    <n v="41518"/>
    <s v="HUILA"/>
    <s v="PAICOL"/>
    <x v="0"/>
    <n v="0"/>
  </r>
  <r>
    <s v="54"/>
    <s v="54660"/>
    <n v="54660"/>
    <s v="NORTE DE SANTANDER"/>
    <s v="SALAZAR"/>
    <x v="0"/>
    <n v="0"/>
  </r>
  <r>
    <s v="99"/>
    <s v="99624"/>
    <n v="99624"/>
    <s v="VICHADA"/>
    <s v="SANTA ROSALÍA"/>
    <x v="0"/>
    <n v="0"/>
  </r>
  <r>
    <s v="76"/>
    <s v="76377"/>
    <n v="76377"/>
    <s v="VALLE"/>
    <s v="LA CUMBRE"/>
    <x v="0"/>
    <n v="0"/>
  </r>
  <r>
    <s v="08"/>
    <s v="08520"/>
    <n v="8520"/>
    <s v="ATLANTICO"/>
    <s v="PALMAR DE VARELA"/>
    <x v="0"/>
    <n v="0"/>
  </r>
  <r>
    <s v="63"/>
    <s v="63001"/>
    <n v="63001"/>
    <s v="QUINDIO"/>
    <s v="ARMENIA"/>
    <x v="0"/>
    <n v="0"/>
  </r>
  <r>
    <s v="76"/>
    <s v="76890"/>
    <n v="76890"/>
    <s v="VALLE"/>
    <s v="YOTOCO"/>
    <x v="0"/>
    <n v="0"/>
  </r>
  <r>
    <s v="76"/>
    <s v="76306"/>
    <n v="76306"/>
    <s v="VALLE"/>
    <s v="GINEBRA"/>
    <x v="0"/>
    <n v="0"/>
  </r>
  <r>
    <s v="73"/>
    <s v="73030"/>
    <n v="73030"/>
    <s v="TOLIMA"/>
    <s v="AMBALEMA"/>
    <x v="0"/>
    <n v="0"/>
  </r>
  <r>
    <s v="52"/>
    <s v="52356"/>
    <n v="52356"/>
    <s v="NARIÑO"/>
    <s v="IPIALES"/>
    <x v="0"/>
    <n v="887.49"/>
  </r>
  <r>
    <s v="25"/>
    <s v="25839"/>
    <n v="25839"/>
    <s v="CUNDINAMARCA"/>
    <s v="UBALÁ"/>
    <x v="0"/>
    <n v="0"/>
  </r>
  <r>
    <s v="23"/>
    <s v="23678"/>
    <n v="23678"/>
    <s v="CÓRDOBA"/>
    <s v="SAN CARLOS"/>
    <x v="0"/>
    <n v="0"/>
  </r>
  <r>
    <s v="76"/>
    <s v="76497"/>
    <n v="76497"/>
    <s v="VALLE"/>
    <s v="OBANDO"/>
    <x v="0"/>
    <n v="0"/>
  </r>
  <r>
    <s v="76"/>
    <s v="76736"/>
    <n v="76736"/>
    <s v="VALLE"/>
    <s v="SEVILLA"/>
    <x v="0"/>
    <n v="0"/>
  </r>
  <r>
    <s v="05"/>
    <s v="05086"/>
    <n v="5086"/>
    <s v="ANTIOQUIA"/>
    <s v="BELMIRA"/>
    <x v="0"/>
    <n v="0"/>
  </r>
  <r>
    <s v="41"/>
    <s v="41244"/>
    <n v="41244"/>
    <s v="HUILA"/>
    <s v="ELÍAS"/>
    <x v="0"/>
    <n v="0"/>
  </r>
  <r>
    <s v="15"/>
    <s v="15109"/>
    <n v="15109"/>
    <s v="BOYACÁ"/>
    <s v="BUENAVISTA"/>
    <x v="0"/>
    <n v="0"/>
  </r>
  <r>
    <s v="05"/>
    <s v="05861"/>
    <n v="5861"/>
    <s v="ANTIOQUIA"/>
    <s v="VENECIA"/>
    <x v="0"/>
    <n v="0"/>
  </r>
  <r>
    <s v="54"/>
    <s v="54223"/>
    <n v="54223"/>
    <s v="NORTE DE SANTANDER"/>
    <s v="CUCUTILLA"/>
    <x v="0"/>
    <n v="0"/>
  </r>
  <r>
    <s v="68"/>
    <s v="68276"/>
    <n v="68276"/>
    <s v="SANTANDER"/>
    <s v="FLORIDABLANCA"/>
    <x v="0"/>
    <n v="0"/>
  </r>
  <r>
    <s v="41"/>
    <s v="41872"/>
    <n v="41872"/>
    <s v="HUILA"/>
    <s v="VILLAVIEJA"/>
    <x v="0"/>
    <n v="0"/>
  </r>
  <r>
    <s v="73"/>
    <s v="73861"/>
    <n v="73861"/>
    <s v="TOLIMA"/>
    <s v="VENADILLO"/>
    <x v="0"/>
    <n v="0"/>
  </r>
  <r>
    <s v="25"/>
    <s v="25781"/>
    <n v="25781"/>
    <s v="CUNDINAMARCA"/>
    <s v="SUTATAUSA"/>
    <x v="0"/>
    <n v="0"/>
  </r>
  <r>
    <s v="41"/>
    <s v="41524"/>
    <n v="41524"/>
    <s v="HUILA"/>
    <s v="PALERMO"/>
    <x v="0"/>
    <n v="0"/>
  </r>
  <r>
    <s v="68"/>
    <s v="68207"/>
    <n v="68207"/>
    <s v="SANTANDER"/>
    <s v="CONCEPCIÓN"/>
    <x v="0"/>
    <n v="0"/>
  </r>
  <r>
    <s v="17"/>
    <s v="17777"/>
    <n v="17777"/>
    <s v="CALDAS"/>
    <s v="SUPÍA"/>
    <x v="0"/>
    <n v="0"/>
  </r>
  <r>
    <s v="08"/>
    <s v="08296"/>
    <n v="8296"/>
    <s v="ATLANTICO"/>
    <s v="GALAPA"/>
    <x v="0"/>
    <n v="0"/>
  </r>
  <r>
    <s v="68"/>
    <s v="68432"/>
    <n v="68432"/>
    <s v="SANTANDER"/>
    <s v="MÁLAGA"/>
    <x v="0"/>
    <n v="0"/>
  </r>
  <r>
    <s v="05"/>
    <s v="05318"/>
    <n v="5318"/>
    <s v="ANTIOQUIA"/>
    <s v="GUARNE"/>
    <x v="0"/>
    <n v="0"/>
  </r>
  <r>
    <s v="15"/>
    <s v="15455"/>
    <n v="15455"/>
    <s v="BOYACÁ"/>
    <s v="MIRAFLORES"/>
    <x v="0"/>
    <n v="0"/>
  </r>
  <r>
    <s v="08"/>
    <s v="08549"/>
    <n v="8549"/>
    <s v="ATLANTICO"/>
    <s v="PIOJÓ"/>
    <x v="0"/>
    <n v="0"/>
  </r>
  <r>
    <s v="17"/>
    <s v="17050"/>
    <n v="17050"/>
    <s v="CALDAS"/>
    <s v="ARANZAZU"/>
    <x v="0"/>
    <n v="0"/>
  </r>
  <r>
    <s v="44"/>
    <s v="44098"/>
    <n v="44098"/>
    <s v="LA GUAJIRA"/>
    <s v="DISTRACCIÓN"/>
    <x v="0"/>
    <n v="0"/>
  </r>
  <r>
    <s v="54"/>
    <s v="54051"/>
    <n v="54051"/>
    <s v="NORTE DE SANTANDER"/>
    <s v="ARBOLEDAS"/>
    <x v="0"/>
    <n v="0"/>
  </r>
  <r>
    <s v="17"/>
    <s v="17614"/>
    <n v="17614"/>
    <s v="CALDAS"/>
    <s v="RIOSUCIO"/>
    <x v="0"/>
    <n v="0"/>
  </r>
  <r>
    <s v="15"/>
    <s v="15507"/>
    <n v="15507"/>
    <s v="BOYACÁ"/>
    <s v="OTANCHE"/>
    <x v="0"/>
    <n v="4.55"/>
  </r>
  <r>
    <s v="68"/>
    <s v="68101"/>
    <n v="68101"/>
    <s v="SANTANDER"/>
    <s v="BOLÍVAR"/>
    <x v="0"/>
    <n v="4.62"/>
  </r>
  <r>
    <s v="41"/>
    <s v="41483"/>
    <n v="41483"/>
    <s v="HUILA"/>
    <s v="NÁTAGA"/>
    <x v="0"/>
    <n v="0"/>
  </r>
  <r>
    <s v="73"/>
    <s v="73449"/>
    <n v="73449"/>
    <s v="TOLIMA"/>
    <s v="MELGAR"/>
    <x v="0"/>
    <n v="0"/>
  </r>
  <r>
    <s v="76"/>
    <s v="76246"/>
    <n v="76246"/>
    <s v="VALLE"/>
    <s v="EL CAIRO"/>
    <x v="0"/>
    <n v="0"/>
  </r>
  <r>
    <s v="47"/>
    <s v="47460"/>
    <n v="47460"/>
    <s v="MAGDALENA"/>
    <s v="NUEVA GRANADA (Granada)"/>
    <x v="0"/>
    <n v="0"/>
  </r>
  <r>
    <s v="25"/>
    <s v="25339"/>
    <n v="25339"/>
    <s v="CUNDINAMARCA"/>
    <s v="GUTIERREZ"/>
    <x v="0"/>
    <n v="0"/>
  </r>
  <r>
    <s v="70"/>
    <s v="70708"/>
    <n v="70708"/>
    <s v="SUCRE"/>
    <s v="SAN MARCOS"/>
    <x v="0"/>
    <n v="0"/>
  </r>
  <r>
    <s v="68"/>
    <s v="68250"/>
    <n v="68250"/>
    <s v="SANTANDER"/>
    <s v="EL PEÑÓN"/>
    <x v="0"/>
    <n v="0"/>
  </r>
  <r>
    <s v="52"/>
    <s v="52287"/>
    <n v="52287"/>
    <s v="NARIÑO"/>
    <s v="FUNES"/>
    <x v="0"/>
    <n v="0"/>
  </r>
  <r>
    <s v="52"/>
    <s v="52110"/>
    <n v="52110"/>
    <s v="NARIÑO"/>
    <s v="BUESACO"/>
    <x v="0"/>
    <n v="0"/>
  </r>
  <r>
    <s v="17"/>
    <s v="17653"/>
    <n v="17653"/>
    <s v="CALDAS"/>
    <s v="SALAMINA"/>
    <x v="0"/>
    <n v="0"/>
  </r>
  <r>
    <s v="08"/>
    <s v="08573"/>
    <n v="8573"/>
    <s v="ATLANTICO"/>
    <s v="PUERTO COLOMBIA"/>
    <x v="0"/>
    <n v="0"/>
  </r>
  <r>
    <s v="17"/>
    <s v="17433"/>
    <n v="17433"/>
    <s v="CALDAS"/>
    <s v="MANZANARES"/>
    <x v="0"/>
    <n v="0"/>
  </r>
  <r>
    <s v="13"/>
    <s v="13052"/>
    <n v="13052"/>
    <s v="BOLÍVAR"/>
    <s v="ARJONA"/>
    <x v="0"/>
    <n v="0"/>
  </r>
  <r>
    <s v="41"/>
    <s v="41548"/>
    <n v="41548"/>
    <s v="HUILA"/>
    <s v="PITAL"/>
    <x v="0"/>
    <n v="0"/>
  </r>
  <r>
    <s v="41"/>
    <s v="41016"/>
    <n v="41016"/>
    <s v="HUILA"/>
    <s v="AIPE"/>
    <x v="0"/>
    <n v="0"/>
  </r>
  <r>
    <s v="19"/>
    <s v="19548"/>
    <n v="19548"/>
    <s v="CAUCA"/>
    <s v="PIENDAMÓ"/>
    <x v="2"/>
    <n v="0"/>
  </r>
  <r>
    <s v="08"/>
    <s v="08758"/>
    <n v="8758"/>
    <s v="ATLANTICO"/>
    <s v="SOLEDAD"/>
    <x v="0"/>
    <n v="0"/>
  </r>
  <r>
    <s v="23"/>
    <s v="23162"/>
    <n v="23162"/>
    <s v="CÓRDOBA"/>
    <s v="CERETE"/>
    <x v="0"/>
    <n v="0"/>
  </r>
  <r>
    <s v="25"/>
    <s v="25181"/>
    <n v="25181"/>
    <s v="CUNDINAMARCA"/>
    <s v="CHOACHÍ"/>
    <x v="0"/>
    <n v="0"/>
  </r>
  <r>
    <s v="73"/>
    <s v="73270"/>
    <n v="73270"/>
    <s v="TOLIMA"/>
    <s v="FALAN"/>
    <x v="0"/>
    <n v="0"/>
  </r>
  <r>
    <s v="85"/>
    <s v="85225"/>
    <n v="85225"/>
    <s v="CASANARE"/>
    <s v="NUNCHÍA"/>
    <x v="0"/>
    <n v="0"/>
  </r>
  <r>
    <s v="66"/>
    <s v="66088"/>
    <n v="66088"/>
    <s v="RISARALDA"/>
    <s v="BELEN DE UMBRÍA"/>
    <x v="0"/>
    <n v="0"/>
  </r>
  <r>
    <s v="70"/>
    <s v="70742"/>
    <n v="70742"/>
    <s v="SUCRE"/>
    <s v="SINCE"/>
    <x v="0"/>
    <n v="0"/>
  </r>
  <r>
    <s v="73"/>
    <s v="73504"/>
    <n v="73504"/>
    <s v="TOLIMA"/>
    <s v="ORTEGA"/>
    <x v="0"/>
    <n v="0"/>
  </r>
  <r>
    <s v="13"/>
    <s v="13062"/>
    <n v="13062"/>
    <s v="BOLÍVAR"/>
    <s v="ARROYOHONDO"/>
    <x v="0"/>
    <n v="0"/>
  </r>
  <r>
    <s v="27"/>
    <s v="27160"/>
    <n v="27160"/>
    <s v="CHOCÓ"/>
    <s v="CERTEGUI"/>
    <x v="0"/>
    <n v="0"/>
  </r>
  <r>
    <s v="25"/>
    <s v="25736"/>
    <n v="25736"/>
    <s v="CUNDINAMARCA"/>
    <s v="SESQUILE"/>
    <x v="0"/>
    <n v="0"/>
  </r>
  <r>
    <s v="19"/>
    <s v="19517"/>
    <n v="19517"/>
    <s v="CAUCA"/>
    <s v="PÁEZ (Belalcßzar)"/>
    <x v="0"/>
    <n v="0"/>
  </r>
  <r>
    <s v="25"/>
    <s v="25867"/>
    <n v="25867"/>
    <s v="CUNDINAMARCA"/>
    <s v="VIANÍ"/>
    <x v="0"/>
    <n v="0"/>
  </r>
  <r>
    <s v="70"/>
    <s v="70221"/>
    <n v="70221"/>
    <s v="SUCRE"/>
    <s v="COVEÑAS"/>
    <x v="0"/>
    <n v="0"/>
  </r>
  <r>
    <s v="41"/>
    <s v="41396"/>
    <n v="41396"/>
    <s v="HUILA"/>
    <s v="LA PLATA"/>
    <x v="0"/>
    <n v="0"/>
  </r>
  <r>
    <s v="15"/>
    <s v="15572"/>
    <n v="15572"/>
    <s v="BOYACÁ"/>
    <s v="PUERTO BOYACÁ"/>
    <x v="0"/>
    <n v="3.16"/>
  </r>
  <r>
    <s v="41"/>
    <s v="41799"/>
    <n v="41799"/>
    <s v="HUILA"/>
    <s v="TELLO"/>
    <x v="0"/>
    <n v="0"/>
  </r>
  <r>
    <s v="50"/>
    <s v="50370"/>
    <n v="50370"/>
    <s v="META"/>
    <s v="URIBE"/>
    <x v="1"/>
    <n v="162.77000000000001"/>
  </r>
  <r>
    <s v="05"/>
    <s v="05212"/>
    <n v="5212"/>
    <s v="ANTIOQUIA"/>
    <s v="COPACABANA"/>
    <x v="0"/>
    <n v="0"/>
  </r>
  <r>
    <s v="25"/>
    <s v="25178"/>
    <n v="25178"/>
    <s v="CUNDINAMARCA"/>
    <s v="CHIPAQUE"/>
    <x v="0"/>
    <n v="0"/>
  </r>
  <r>
    <s v="08"/>
    <s v="08433"/>
    <n v="8433"/>
    <s v="ATLANTICO"/>
    <s v="MALAMBO"/>
    <x v="0"/>
    <n v="0"/>
  </r>
  <r>
    <s v="05"/>
    <s v="05034"/>
    <n v="5034"/>
    <s v="ANTIOQUIA"/>
    <s v="ANDES"/>
    <x v="0"/>
    <n v="0"/>
  </r>
  <r>
    <s v="13"/>
    <s v="13001"/>
    <n v="13001"/>
    <s v="BOLÍVAR"/>
    <s v="CARTAGENA DE INDIAS (Distrito TurÝstico y Cultural)"/>
    <x v="0"/>
    <n v="0"/>
  </r>
  <r>
    <s v="63"/>
    <s v="63130"/>
    <n v="63130"/>
    <s v="QUINDIO"/>
    <s v="CALARCÁ"/>
    <x v="0"/>
    <n v="0"/>
  </r>
  <r>
    <s v="41"/>
    <s v="41357"/>
    <n v="41357"/>
    <s v="HUILA"/>
    <s v="ÍQUIRA"/>
    <x v="0"/>
    <n v="0"/>
  </r>
  <r>
    <s v="68"/>
    <s v="68524"/>
    <n v="68524"/>
    <s v="SANTANDER"/>
    <s v="PALMAS DEL SOCORRO"/>
    <x v="0"/>
    <n v="0"/>
  </r>
  <r>
    <s v="25"/>
    <s v="25279"/>
    <n v="25279"/>
    <s v="CUNDINAMARCA"/>
    <s v="FÓMEQUE"/>
    <x v="0"/>
    <n v="0"/>
  </r>
  <r>
    <s v="17"/>
    <s v="17042"/>
    <n v="17042"/>
    <s v="CALDAS"/>
    <s v="ANSERMA"/>
    <x v="0"/>
    <n v="0"/>
  </r>
  <r>
    <s v="19"/>
    <s v="19693"/>
    <n v="19693"/>
    <s v="CAUCA"/>
    <s v="SAN SEBASTIÁN"/>
    <x v="0"/>
    <n v="0"/>
  </r>
  <r>
    <s v="76"/>
    <s v="76020"/>
    <n v="76020"/>
    <s v="VALLE"/>
    <s v="ALCALÁ"/>
    <x v="0"/>
    <n v="0"/>
  </r>
  <r>
    <s v="76"/>
    <s v="76895"/>
    <n v="76895"/>
    <s v="VALLE"/>
    <s v="ZARZAL"/>
    <x v="0"/>
    <n v="0"/>
  </r>
  <r>
    <s v="44"/>
    <s v="44430"/>
    <n v="44430"/>
    <s v="LA GUAJIRA"/>
    <s v="MAICAO"/>
    <x v="0"/>
    <n v="0"/>
  </r>
  <r>
    <s v="73"/>
    <s v="73347"/>
    <n v="73347"/>
    <s v="TOLIMA"/>
    <s v="HERVEO"/>
    <x v="0"/>
    <n v="0"/>
  </r>
  <r>
    <s v="05"/>
    <s v="05237"/>
    <n v="5237"/>
    <s v="ANTIOQUIA"/>
    <s v="DON MATÍAS"/>
    <x v="0"/>
    <n v="0"/>
  </r>
  <r>
    <s v="76"/>
    <s v="76111"/>
    <n v="76111"/>
    <s v="VALLE"/>
    <s v="BUGA"/>
    <x v="0"/>
    <n v="0"/>
  </r>
  <r>
    <s v="13"/>
    <s v="13683"/>
    <n v="13683"/>
    <s v="BOLÍVAR"/>
    <s v="SANTA ROSA"/>
    <x v="0"/>
    <n v="0"/>
  </r>
  <r>
    <s v="27"/>
    <s v="27135"/>
    <n v="27135"/>
    <s v="CHOCÓ"/>
    <s v="EL CANTÓN DEL SAN PABLO"/>
    <x v="0"/>
    <n v="47.82"/>
  </r>
  <r>
    <s v="99"/>
    <s v="99524"/>
    <n v="99524"/>
    <s v="VICHADA"/>
    <s v="LA PRIMAVERA"/>
    <x v="0"/>
    <n v="0"/>
  </r>
  <r>
    <s v="63"/>
    <s v="63594"/>
    <n v="63594"/>
    <s v="QUINDIO"/>
    <s v="QUIMBAYA"/>
    <x v="0"/>
    <n v="0"/>
  </r>
  <r>
    <s v="76"/>
    <s v="76122"/>
    <n v="76122"/>
    <s v="VALLE"/>
    <s v="CAICEDONIA"/>
    <x v="0"/>
    <n v="0"/>
  </r>
  <r>
    <s v="73"/>
    <s v="73678"/>
    <n v="73678"/>
    <s v="TOLIMA"/>
    <s v="SAN LUIS"/>
    <x v="0"/>
    <n v="0"/>
  </r>
  <r>
    <s v="73"/>
    <s v="73148"/>
    <n v="73148"/>
    <s v="TOLIMA"/>
    <s v="CARMEN DE APICALÁ"/>
    <x v="0"/>
    <n v="0"/>
  </r>
  <r>
    <s v="50"/>
    <s v="50686"/>
    <n v="50686"/>
    <s v="META"/>
    <s v="SAN JUANITO"/>
    <x v="0"/>
    <n v="0"/>
  </r>
  <r>
    <s v="52"/>
    <s v="52203"/>
    <n v="52203"/>
    <s v="NARIÑO"/>
    <s v="COLÓN (GÚnova)"/>
    <x v="0"/>
    <n v="0"/>
  </r>
  <r>
    <s v="05"/>
    <s v="05789"/>
    <n v="5789"/>
    <s v="ANTIOQUIA"/>
    <s v="TÁMESIS"/>
    <x v="0"/>
    <n v="0"/>
  </r>
  <r>
    <s v="25"/>
    <s v="25224"/>
    <n v="25224"/>
    <s v="CUNDINAMARCA"/>
    <s v="CUCUNUBÁ"/>
    <x v="0"/>
    <n v="0"/>
  </r>
  <r>
    <s v="05"/>
    <s v="05856"/>
    <n v="5856"/>
    <s v="ANTIOQUIA"/>
    <s v="VALPARAÍSO"/>
    <x v="0"/>
    <n v="0"/>
  </r>
  <r>
    <s v="05"/>
    <s v="05360"/>
    <n v="5360"/>
    <s v="ANTIOQUIA"/>
    <s v="ITAGUÍ"/>
    <x v="0"/>
    <n v="0"/>
  </r>
  <r>
    <s v="52"/>
    <s v="52565"/>
    <n v="52565"/>
    <s v="NARIÑO"/>
    <s v="PROVIDENCIA"/>
    <x v="0"/>
    <n v="0"/>
  </r>
  <r>
    <s v="13"/>
    <s v="13222"/>
    <n v="13222"/>
    <s v="BOLÍVAR"/>
    <s v="CLEMENCIA"/>
    <x v="0"/>
    <n v="0"/>
  </r>
  <r>
    <s v="85"/>
    <s v="85136"/>
    <n v="85136"/>
    <s v="CASANARE"/>
    <s v="LA SALINA"/>
    <x v="0"/>
    <n v="0"/>
  </r>
  <r>
    <s v="52"/>
    <s v="52240"/>
    <n v="52240"/>
    <s v="NARIÑO"/>
    <s v="CHACHAGÜÍ"/>
    <x v="0"/>
    <n v="0"/>
  </r>
  <r>
    <s v="68"/>
    <s v="68307"/>
    <n v="68307"/>
    <s v="SANTANDER"/>
    <s v="GIRÓN"/>
    <x v="0"/>
    <n v="0"/>
  </r>
  <r>
    <s v="66"/>
    <s v="66001"/>
    <n v="66001"/>
    <s v="RISARALDA"/>
    <s v="PEREIRA"/>
    <x v="0"/>
    <n v="0"/>
  </r>
  <r>
    <s v="25"/>
    <s v="25594"/>
    <n v="25594"/>
    <s v="CUNDINAMARCA"/>
    <s v="QUETAME"/>
    <x v="0"/>
    <n v="0"/>
  </r>
  <r>
    <s v="52"/>
    <s v="52693"/>
    <n v="52693"/>
    <s v="NARIÑO"/>
    <s v="SAN PABLO"/>
    <x v="0"/>
    <n v="0"/>
  </r>
  <r>
    <s v="63"/>
    <s v="63470"/>
    <n v="63470"/>
    <s v="QUINDIO"/>
    <s v="MONTENEGRO"/>
    <x v="0"/>
    <n v="0"/>
  </r>
  <r>
    <s v="05"/>
    <s v="05145"/>
    <n v="5145"/>
    <s v="ANTIOQUIA"/>
    <s v="CARAMANTA"/>
    <x v="0"/>
    <n v="0"/>
  </r>
  <r>
    <s v="08"/>
    <s v="08685"/>
    <n v="8685"/>
    <s v="ATLANTICO"/>
    <s v="SANTO TOMÁS"/>
    <x v="0"/>
    <n v="0"/>
  </r>
  <r>
    <s v="05"/>
    <s v="05656"/>
    <n v="5656"/>
    <s v="ANTIOQUIA"/>
    <s v="SAN JERÓNIMO"/>
    <x v="0"/>
    <n v="0"/>
  </r>
  <r>
    <s v="05"/>
    <s v="05364"/>
    <n v="5364"/>
    <s v="ANTIOQUIA"/>
    <s v="JARDÍN"/>
    <x v="0"/>
    <n v="0"/>
  </r>
  <r>
    <s v="52"/>
    <s v="52573"/>
    <n v="52573"/>
    <s v="NARIÑO"/>
    <s v="PUERRES"/>
    <x v="0"/>
    <n v="0"/>
  </r>
  <r>
    <s v="68"/>
    <s v="68720"/>
    <n v="68720"/>
    <s v="SANTANDER"/>
    <s v="SANTA HELENA DEL OPÓN"/>
    <x v="0"/>
    <n v="4.95"/>
  </r>
  <r>
    <s v="73"/>
    <s v="73443"/>
    <n v="73443"/>
    <s v="TOLIMA"/>
    <s v="MARIQUITA"/>
    <x v="0"/>
    <n v="0"/>
  </r>
  <r>
    <s v="76"/>
    <s v="76622"/>
    <n v="76622"/>
    <s v="VALLE"/>
    <s v="ROLDANILLO"/>
    <x v="0"/>
    <n v="0"/>
  </r>
  <r>
    <s v="68"/>
    <s v="68264"/>
    <n v="68264"/>
    <s v="SANTANDER"/>
    <s v="ENCINO"/>
    <x v="0"/>
    <n v="0"/>
  </r>
  <r>
    <s v="85"/>
    <s v="85325"/>
    <n v="85325"/>
    <s v="CASANARE"/>
    <s v="SAN LUIS DE PALENQUE"/>
    <x v="0"/>
    <n v="0"/>
  </r>
  <r>
    <s v="15"/>
    <s v="15236"/>
    <n v="15236"/>
    <s v="BOYACÁ"/>
    <s v="CHIVOR"/>
    <x v="0"/>
    <n v="0"/>
  </r>
  <r>
    <s v="18"/>
    <s v="18756"/>
    <n v="18756"/>
    <s v="CAQUETÁ"/>
    <s v="SOLANO"/>
    <x v="4"/>
    <n v="1285.05"/>
  </r>
  <r>
    <s v="20"/>
    <s v="20295"/>
    <n v="20295"/>
    <s v="CESAR"/>
    <s v="GAMARRA"/>
    <x v="0"/>
    <n v="0"/>
  </r>
  <r>
    <s v="17"/>
    <s v="17877"/>
    <n v="17877"/>
    <s v="CALDAS"/>
    <s v="VITERBO"/>
    <x v="0"/>
    <n v="0"/>
  </r>
  <r>
    <s v="25"/>
    <s v="25841"/>
    <n v="25841"/>
    <s v="CUNDINAMARCA"/>
    <s v="UBAQUE"/>
    <x v="0"/>
    <n v="0"/>
  </r>
  <r>
    <s v="66"/>
    <s v="66045"/>
    <n v="66045"/>
    <s v="RISARALDA"/>
    <s v="APÍA"/>
    <x v="0"/>
    <n v="0"/>
  </r>
  <r>
    <s v="68"/>
    <s v="68235"/>
    <n v="68235"/>
    <s v="SANTANDER"/>
    <s v="EL CARMEN"/>
    <x v="0"/>
    <n v="1.1599999999999999"/>
  </r>
  <r>
    <s v="76"/>
    <s v="76823"/>
    <n v="76823"/>
    <s v="VALLE"/>
    <s v="TORO"/>
    <x v="0"/>
    <n v="0"/>
  </r>
  <r>
    <s v="23"/>
    <s v="23574"/>
    <n v="23574"/>
    <s v="CÓRDOBA"/>
    <s v="PUERTO ESCONDIDO"/>
    <x v="0"/>
    <n v="0"/>
  </r>
  <r>
    <s v="68"/>
    <s v="68190"/>
    <n v="68190"/>
    <s v="SANTANDER"/>
    <s v="CIMITARRA"/>
    <x v="0"/>
    <n v="0"/>
  </r>
  <r>
    <s v="05"/>
    <s v="05585"/>
    <n v="5585"/>
    <s v="ANTIOQUIA"/>
    <s v="PUERTO NARE"/>
    <x v="0"/>
    <n v="0"/>
  </r>
  <r>
    <s v="41"/>
    <s v="41026"/>
    <n v="41026"/>
    <s v="HUILA"/>
    <s v="ALTAMIRA"/>
    <x v="0"/>
    <n v="0"/>
  </r>
  <r>
    <s v="63"/>
    <s v="63401"/>
    <n v="63401"/>
    <s v="QUINDIO"/>
    <s v="LA TEBAIDA"/>
    <x v="0"/>
    <n v="0"/>
  </r>
  <r>
    <s v="19"/>
    <s v="19022"/>
    <n v="19022"/>
    <s v="CAUCA"/>
    <s v="ALMAGUER"/>
    <x v="0"/>
    <n v="0"/>
  </r>
  <r>
    <s v="25"/>
    <s v="25745"/>
    <n v="25745"/>
    <s v="CUNDINAMARCA"/>
    <s v="SIMIJACA"/>
    <x v="0"/>
    <n v="0"/>
  </r>
  <r>
    <s v="17"/>
    <s v="17013"/>
    <n v="17013"/>
    <s v="CALDAS"/>
    <s v="AGUADAS"/>
    <x v="0"/>
    <n v="0"/>
  </r>
  <r>
    <s v="73"/>
    <s v="73043"/>
    <n v="73043"/>
    <s v="TOLIMA"/>
    <s v="ANZOÁTEGUI"/>
    <x v="0"/>
    <n v="0"/>
  </r>
  <r>
    <s v="20"/>
    <s v="20310"/>
    <n v="20310"/>
    <s v="CESAR"/>
    <s v="GONZÁLEZ"/>
    <x v="0"/>
    <n v="16.22"/>
  </r>
  <r>
    <s v="05"/>
    <s v="05353"/>
    <n v="5353"/>
    <s v="ANTIOQUIA"/>
    <s v="HISPANIA"/>
    <x v="0"/>
    <n v="0"/>
  </r>
  <r>
    <s v="63"/>
    <s v="63690"/>
    <n v="63690"/>
    <s v="QUINDIO"/>
    <s v="SALENTO"/>
    <x v="0"/>
    <n v="0"/>
  </r>
  <r>
    <s v="68"/>
    <s v="68296"/>
    <n v="68296"/>
    <s v="SANTANDER"/>
    <s v="GALÁN"/>
    <x v="0"/>
    <n v="0"/>
  </r>
  <r>
    <s v="05"/>
    <s v="05501"/>
    <n v="5501"/>
    <s v="ANTIOQUIA"/>
    <s v="OLAYA"/>
    <x v="0"/>
    <n v="0"/>
  </r>
  <r>
    <s v="15"/>
    <s v="15667"/>
    <n v="15667"/>
    <s v="BOYACÁ"/>
    <s v="SAN LUIS DE GACENO"/>
    <x v="0"/>
    <n v="0"/>
  </r>
  <r>
    <s v="52"/>
    <s v="52683"/>
    <n v="52683"/>
    <s v="NARIÑO"/>
    <s v="SANDONÁ"/>
    <x v="0"/>
    <n v="4.6399999999999997"/>
  </r>
  <r>
    <s v="44"/>
    <s v="44378"/>
    <n v="44378"/>
    <s v="LA GUAJIRA"/>
    <s v="HATO NUEVO"/>
    <x v="0"/>
    <n v="0"/>
  </r>
  <r>
    <s v="52"/>
    <s v="52473"/>
    <n v="52473"/>
    <s v="NARIÑO"/>
    <s v="MOSQUERA"/>
    <x v="5"/>
    <n v="159.05000000000001"/>
  </r>
  <r>
    <s v="73"/>
    <s v="73217"/>
    <n v="73217"/>
    <s v="TOLIMA"/>
    <s v="COYAIMA"/>
    <x v="0"/>
    <n v="0"/>
  </r>
  <r>
    <s v="68"/>
    <s v="68001"/>
    <n v="68001"/>
    <s v="SANTANDER"/>
    <s v="BUCARAMANGA"/>
    <x v="0"/>
    <n v="0"/>
  </r>
  <r>
    <s v="41"/>
    <s v="41676"/>
    <n v="41676"/>
    <s v="HUILA"/>
    <s v="SANTA MARÍA"/>
    <x v="0"/>
    <n v="0"/>
  </r>
  <r>
    <s v="17"/>
    <s v="17616"/>
    <n v="17616"/>
    <s v="CALDAS"/>
    <s v="RISARALDA"/>
    <x v="0"/>
    <n v="0"/>
  </r>
  <r>
    <s v="13"/>
    <s v="13780"/>
    <n v="13780"/>
    <s v="BOLÍVAR"/>
    <s v="TALAIGUA NUEVO"/>
    <x v="0"/>
    <n v="0"/>
  </r>
  <r>
    <s v="17"/>
    <s v="17388"/>
    <n v="17388"/>
    <s v="CALDAS"/>
    <s v="LA MERCED"/>
    <x v="0"/>
    <n v="0"/>
  </r>
  <r>
    <s v="76"/>
    <s v="76563"/>
    <n v="76563"/>
    <s v="VALLE"/>
    <s v="PRADERA"/>
    <x v="2"/>
    <n v="0"/>
  </r>
  <r>
    <s v="68"/>
    <s v="68176"/>
    <n v="68176"/>
    <s v="SANTANDER"/>
    <s v="CHIMA"/>
    <x v="0"/>
    <n v="0"/>
  </r>
  <r>
    <s v="27"/>
    <s v="27810"/>
    <n v="27810"/>
    <s v="CHOCÓ"/>
    <s v="UNIÓN PANAMERICANA (Ánimas)"/>
    <x v="0"/>
    <n v="0"/>
  </r>
  <r>
    <s v="68"/>
    <s v="68615"/>
    <n v="68615"/>
    <s v="SANTANDER"/>
    <s v="RIONEGRO"/>
    <x v="0"/>
    <n v="1.98"/>
  </r>
  <r>
    <s v="54"/>
    <s v="54003"/>
    <n v="54003"/>
    <s v="NORTE DE SANTANDER"/>
    <s v="ÁBREGO"/>
    <x v="0"/>
    <n v="22.12"/>
  </r>
  <r>
    <s v="05"/>
    <s v="05150"/>
    <n v="5150"/>
    <s v="ANTIOQUIA"/>
    <s v="CAROLINA"/>
    <x v="0"/>
    <n v="0"/>
  </r>
  <r>
    <s v="05"/>
    <s v="05315"/>
    <n v="5315"/>
    <s v="ANTIOQUIA"/>
    <s v="GUADALUPE"/>
    <x v="0"/>
    <n v="0"/>
  </r>
  <r>
    <s v="25"/>
    <s v="25154"/>
    <n v="25154"/>
    <s v="CUNDINAMARCA"/>
    <s v="CARMEN DE CARUPA"/>
    <x v="0"/>
    <n v="0"/>
  </r>
  <r>
    <s v="41"/>
    <s v="41503"/>
    <n v="41503"/>
    <s v="HUILA"/>
    <s v="OPORAPA"/>
    <x v="0"/>
    <n v="0"/>
  </r>
  <r>
    <s v="19"/>
    <s v="19364"/>
    <n v="19364"/>
    <s v="CAUCA"/>
    <s v="JAMBALÓ"/>
    <x v="2"/>
    <n v="0"/>
  </r>
  <r>
    <s v="25"/>
    <s v="25793"/>
    <n v="25793"/>
    <s v="CUNDINAMARCA"/>
    <s v="TAUSA"/>
    <x v="0"/>
    <n v="0"/>
  </r>
  <r>
    <s v="68"/>
    <s v="68162"/>
    <n v="68162"/>
    <s v="SANTANDER"/>
    <s v="CERRITO"/>
    <x v="0"/>
    <n v="0"/>
  </r>
  <r>
    <s v="25"/>
    <s v="25095"/>
    <n v="25095"/>
    <s v="CUNDINAMARCA"/>
    <s v="BITUIMA"/>
    <x v="0"/>
    <n v="0"/>
  </r>
  <r>
    <s v="47"/>
    <s v="47205"/>
    <n v="47205"/>
    <s v="MAGDALENA"/>
    <s v="CONCORDIA"/>
    <x v="0"/>
    <n v="0"/>
  </r>
  <r>
    <s v="27"/>
    <s v="27250"/>
    <n v="27250"/>
    <s v="CHOCÓ"/>
    <s v="EL LITORAL DEL SAN JUAN"/>
    <x v="3"/>
    <n v="37.979999999999997"/>
  </r>
  <r>
    <s v="70"/>
    <s v="70820"/>
    <n v="70820"/>
    <s v="SUCRE"/>
    <s v="TOLU"/>
    <x v="0"/>
    <n v="0"/>
  </r>
  <r>
    <s v="68"/>
    <s v="68689"/>
    <n v="68689"/>
    <s v="SANTANDER"/>
    <s v="SAN VICENTE DE CHUCURÍ"/>
    <x v="0"/>
    <n v="0"/>
  </r>
  <r>
    <s v="85"/>
    <s v="85400"/>
    <n v="85400"/>
    <s v="CASANARE"/>
    <s v="TÁMARA"/>
    <x v="0"/>
    <n v="0"/>
  </r>
  <r>
    <s v="15"/>
    <s v="15550"/>
    <n v="15550"/>
    <s v="BOYACÁ"/>
    <s v="PISVA"/>
    <x v="0"/>
    <n v="0"/>
  </r>
  <r>
    <s v="47"/>
    <s v="47058"/>
    <n v="47058"/>
    <s v="MAGDALENA"/>
    <s v="ARIGUANÍ (El DifÝcil)"/>
    <x v="0"/>
    <n v="0"/>
  </r>
  <r>
    <s v="73"/>
    <s v="73026"/>
    <n v="73026"/>
    <s v="TOLIMA"/>
    <s v="ALVARADO"/>
    <x v="0"/>
    <n v="0"/>
  </r>
  <r>
    <s v="97"/>
    <s v="97001"/>
    <n v="97001"/>
    <s v="VAUPES"/>
    <s v="MITU"/>
    <x v="0"/>
    <n v="1.61"/>
  </r>
  <r>
    <s v="23"/>
    <s v="23500"/>
    <n v="23500"/>
    <s v="CÓRDOBA"/>
    <s v="MOÑITOS"/>
    <x v="0"/>
    <n v="0"/>
  </r>
  <r>
    <s v="05"/>
    <s v="05615"/>
    <n v="5615"/>
    <s v="ANTIOQUIA"/>
    <s v="RIONEGRO"/>
    <x v="0"/>
    <n v="0"/>
  </r>
  <r>
    <s v="41"/>
    <s v="41801"/>
    <n v="41801"/>
    <s v="HUILA"/>
    <s v="TERUEL"/>
    <x v="0"/>
    <n v="0"/>
  </r>
  <r>
    <s v="66"/>
    <s v="66400"/>
    <n v="66400"/>
    <s v="RISARALDA"/>
    <s v="LA VIRGINIA"/>
    <x v="0"/>
    <n v="0"/>
  </r>
  <r>
    <s v="70"/>
    <s v="70523"/>
    <n v="70523"/>
    <s v="SUCRE"/>
    <s v="PALMITO"/>
    <x v="6"/>
    <n v="0"/>
  </r>
  <r>
    <s v="19"/>
    <s v="19845"/>
    <n v="19845"/>
    <s v="CAUCA"/>
    <s v="VILLA RICA"/>
    <x v="0"/>
    <n v="0"/>
  </r>
  <r>
    <s v="19"/>
    <s v="19130"/>
    <n v="19130"/>
    <s v="CAUCA"/>
    <s v="CAJIBÍO"/>
    <x v="2"/>
    <n v="68.95"/>
  </r>
  <r>
    <s v="15"/>
    <s v="15223"/>
    <n v="15223"/>
    <s v="BOYACÁ"/>
    <s v="CUBARÁ"/>
    <x v="0"/>
    <n v="0"/>
  </r>
  <r>
    <s v="05"/>
    <s v="05885"/>
    <n v="5885"/>
    <s v="ANTIOQUIA"/>
    <s v="YALÍ"/>
    <x v="0"/>
    <n v="12.98"/>
  </r>
  <r>
    <s v="23"/>
    <s v="23068"/>
    <n v="23068"/>
    <s v="CÓRDOBA"/>
    <s v="AYAPEL"/>
    <x v="0"/>
    <n v="0"/>
  </r>
  <r>
    <s v="70"/>
    <s v="70670"/>
    <n v="70670"/>
    <s v="SUCRE"/>
    <s v="SAMPUES"/>
    <x v="0"/>
    <n v="0"/>
  </r>
  <r>
    <s v="73"/>
    <s v="73055"/>
    <n v="73055"/>
    <s v="TOLIMA"/>
    <s v="ARMERO (Guayabal)"/>
    <x v="0"/>
    <n v="0"/>
  </r>
  <r>
    <s v="54"/>
    <s v="54239"/>
    <n v="54239"/>
    <s v="NORTE DE SANTANDER"/>
    <s v="DURANIA"/>
    <x v="0"/>
    <n v="0"/>
  </r>
  <r>
    <s v="05"/>
    <s v="05036"/>
    <n v="5036"/>
    <s v="ANTIOQUIA"/>
    <s v="ANGELÓPOLIS"/>
    <x v="0"/>
    <n v="0"/>
  </r>
  <r>
    <s v="05"/>
    <s v="05209"/>
    <n v="5209"/>
    <s v="ANTIOQUIA"/>
    <s v="CONCORDIA"/>
    <x v="0"/>
    <n v="0"/>
  </r>
  <r>
    <s v="95"/>
    <s v="95025"/>
    <n v="95025"/>
    <s v="GUAVIARE"/>
    <s v="EL RETORNO"/>
    <x v="1"/>
    <n v="1615.35"/>
  </r>
  <r>
    <s v="19"/>
    <s v="19701"/>
    <n v="19701"/>
    <s v="CAUCA"/>
    <s v="SANTA ROSA"/>
    <x v="0"/>
    <n v="0"/>
  </r>
  <r>
    <s v="70"/>
    <s v="70702"/>
    <n v="70702"/>
    <s v="SUCRE"/>
    <s v="SAN JUAN DE BETULIA"/>
    <x v="0"/>
    <n v="0"/>
  </r>
  <r>
    <s v="76"/>
    <s v="76364"/>
    <n v="76364"/>
    <s v="VALLE"/>
    <s v="JAMUNDÍ"/>
    <x v="0"/>
    <n v="18.440000000000001"/>
  </r>
  <r>
    <s v="20"/>
    <s v="20614"/>
    <n v="20614"/>
    <s v="CESAR"/>
    <s v="RÍO DE ORO"/>
    <x v="0"/>
    <n v="0"/>
  </r>
  <r>
    <s v="25"/>
    <s v="25777"/>
    <n v="25777"/>
    <s v="CUNDINAMARCA"/>
    <s v="SUPATÁ"/>
    <x v="0"/>
    <n v="0"/>
  </r>
  <r>
    <s v="52"/>
    <s v="52399"/>
    <n v="52399"/>
    <s v="NARIÑO"/>
    <s v="LA UNIÓN"/>
    <x v="0"/>
    <n v="0"/>
  </r>
  <r>
    <s v="41"/>
    <s v="41668"/>
    <n v="41668"/>
    <s v="HUILA"/>
    <s v="SAN AGUSTÍN"/>
    <x v="0"/>
    <n v="0"/>
  </r>
  <r>
    <s v="23"/>
    <s v="23686"/>
    <n v="23686"/>
    <s v="CÓRDOBA"/>
    <s v="SAN PELAYO"/>
    <x v="0"/>
    <n v="0"/>
  </r>
  <r>
    <s v="41"/>
    <s v="41306"/>
    <n v="41306"/>
    <s v="HUILA"/>
    <s v="GIGANTE"/>
    <x v="0"/>
    <n v="0"/>
  </r>
  <r>
    <s v="05"/>
    <s v="05607"/>
    <n v="5607"/>
    <s v="ANTIOQUIA"/>
    <s v="RETIRO"/>
    <x v="0"/>
    <n v="0"/>
  </r>
  <r>
    <s v="05"/>
    <s v="05042"/>
    <n v="5042"/>
    <s v="ANTIOQUIA"/>
    <s v="SANTA FE DE ANTIOQUIA"/>
    <x v="0"/>
    <n v="0"/>
  </r>
  <r>
    <s v="73"/>
    <s v="73461"/>
    <n v="73461"/>
    <s v="TOLIMA"/>
    <s v="MURILLO"/>
    <x v="0"/>
    <n v="0"/>
  </r>
  <r>
    <s v="52"/>
    <s v="52001"/>
    <n v="52001"/>
    <s v="NARIÑO"/>
    <s v="PASTO"/>
    <x v="0"/>
    <n v="0"/>
  </r>
  <r>
    <s v="41"/>
    <s v="41319"/>
    <n v="41319"/>
    <s v="HUILA"/>
    <s v="GUADALUPE"/>
    <x v="0"/>
    <n v="0"/>
  </r>
  <r>
    <s v="68"/>
    <s v="68211"/>
    <n v="68211"/>
    <s v="SANTANDER"/>
    <s v="CONTRATACIÓN"/>
    <x v="0"/>
    <n v="0"/>
  </r>
  <r>
    <s v="05"/>
    <s v="05679"/>
    <n v="5679"/>
    <s v="ANTIOQUIA"/>
    <s v="SANTA BÁRBARA"/>
    <x v="0"/>
    <n v="0"/>
  </r>
  <r>
    <s v="41"/>
    <s v="41807"/>
    <n v="41807"/>
    <s v="HUILA"/>
    <s v="TIMANÁ"/>
    <x v="0"/>
    <n v="0"/>
  </r>
  <r>
    <s v="73"/>
    <s v="73283"/>
    <n v="73283"/>
    <s v="TOLIMA"/>
    <s v="FRESNO"/>
    <x v="0"/>
    <n v="0"/>
  </r>
  <r>
    <s v="76"/>
    <s v="76275"/>
    <n v="76275"/>
    <s v="VALLE"/>
    <s v="FLORIDA"/>
    <x v="2"/>
    <n v="0"/>
  </r>
  <r>
    <s v="70"/>
    <s v="70124"/>
    <n v="70124"/>
    <s v="SUCRE"/>
    <s v="CAIMITO"/>
    <x v="0"/>
    <n v="0"/>
  </r>
  <r>
    <s v="19"/>
    <s v="19392"/>
    <n v="19392"/>
    <s v="CAUCA"/>
    <s v="LA SIERRA"/>
    <x v="0"/>
    <n v="0"/>
  </r>
  <r>
    <s v="41"/>
    <s v="41615"/>
    <n v="41615"/>
    <s v="HUILA"/>
    <s v="RIVERA"/>
    <x v="0"/>
    <n v="0"/>
  </r>
  <r>
    <s v="23"/>
    <s v="23570"/>
    <n v="23570"/>
    <s v="CÓRDOBA"/>
    <s v="PUEBLO NUEVO"/>
    <x v="0"/>
    <n v="0"/>
  </r>
  <r>
    <s v="73"/>
    <s v="73622"/>
    <n v="73622"/>
    <s v="TOLIMA"/>
    <s v="RONCESVALLES"/>
    <x v="0"/>
    <n v="0"/>
  </r>
  <r>
    <s v="52"/>
    <s v="52378"/>
    <n v="52378"/>
    <s v="NARIÑO"/>
    <s v="LA CRUZ"/>
    <x v="0"/>
    <n v="0"/>
  </r>
  <r>
    <s v="05"/>
    <s v="05101"/>
    <n v="5101"/>
    <s v="ANTIOQUIA"/>
    <s v="CIUDAD BOLÍVAR"/>
    <x v="0"/>
    <n v="0"/>
  </r>
  <r>
    <s v="05"/>
    <s v="05079"/>
    <n v="5079"/>
    <s v="ANTIOQUIA"/>
    <s v="BARBOSA"/>
    <x v="0"/>
    <n v="0"/>
  </r>
  <r>
    <s v="25"/>
    <s v="25898"/>
    <n v="25898"/>
    <s v="CUNDINAMARCA"/>
    <s v="ZIPACÓN"/>
    <x v="0"/>
    <n v="0"/>
  </r>
  <r>
    <s v="66"/>
    <s v="66383"/>
    <n v="66383"/>
    <s v="RISARALDA"/>
    <s v="LA CELIA"/>
    <x v="0"/>
    <n v="0"/>
  </r>
  <r>
    <s v="85"/>
    <s v="85230"/>
    <n v="85230"/>
    <s v="CASANARE"/>
    <s v="OROCUE"/>
    <x v="0"/>
    <n v="0"/>
  </r>
  <r>
    <s v="17"/>
    <s v="17867"/>
    <n v="17867"/>
    <s v="CALDAS"/>
    <s v="VICTORIA"/>
    <x v="0"/>
    <n v="0"/>
  </r>
  <r>
    <s v="52"/>
    <s v="52687"/>
    <n v="52687"/>
    <s v="NARIÑO"/>
    <s v="SAN LORENZO"/>
    <x v="0"/>
    <n v="0"/>
  </r>
  <r>
    <s v="68"/>
    <s v="68385"/>
    <n v="68385"/>
    <s v="SANTANDER"/>
    <s v="LANDÁZURI"/>
    <x v="0"/>
    <n v="0"/>
  </r>
  <r>
    <s v="17"/>
    <s v="17380"/>
    <n v="17380"/>
    <s v="CALDAS"/>
    <s v="LA DORADA"/>
    <x v="0"/>
    <n v="0"/>
  </r>
  <r>
    <s v="25"/>
    <s v="25372"/>
    <n v="25372"/>
    <s v="CUNDINAMARCA"/>
    <s v="JUNÍN"/>
    <x v="0"/>
    <n v="0"/>
  </r>
  <r>
    <s v="41"/>
    <s v="41298"/>
    <n v="41298"/>
    <s v="HUILA"/>
    <s v="GARZÓN"/>
    <x v="0"/>
    <n v="0"/>
  </r>
  <r>
    <s v="05"/>
    <s v="05125"/>
    <n v="5125"/>
    <s v="ANTIOQUIA"/>
    <s v="CAICEDO"/>
    <x v="0"/>
    <n v="0"/>
  </r>
  <r>
    <s v="73"/>
    <s v="73854"/>
    <n v="73854"/>
    <s v="TOLIMA"/>
    <s v="VALLE DE SAN JUAN"/>
    <x v="0"/>
    <n v="0"/>
  </r>
  <r>
    <s v="05"/>
    <s v="05761"/>
    <n v="5761"/>
    <s v="ANTIOQUIA"/>
    <s v="SOPETRÁN"/>
    <x v="0"/>
    <n v="0"/>
  </r>
  <r>
    <s v="52"/>
    <s v="52427"/>
    <n v="52427"/>
    <s v="NARIÑO"/>
    <s v="MAGUÍ (Payán)"/>
    <x v="5"/>
    <n v="861.96"/>
  </r>
  <r>
    <s v="73"/>
    <s v="73001"/>
    <n v="73001"/>
    <s v="TOLIMA"/>
    <s v="IBAGUÉ"/>
    <x v="0"/>
    <n v="0"/>
  </r>
  <r>
    <s v="08"/>
    <s v="08634"/>
    <n v="8634"/>
    <s v="ATLANTICO"/>
    <s v="SABANAGRANDE"/>
    <x v="0"/>
    <n v="0"/>
  </r>
  <r>
    <s v="05"/>
    <s v="05088"/>
    <n v="5088"/>
    <s v="ANTIOQUIA"/>
    <s v="BELLO"/>
    <x v="0"/>
    <n v="0"/>
  </r>
  <r>
    <s v="27"/>
    <s v="27491"/>
    <n v="27491"/>
    <s v="CHOCÓ"/>
    <s v="NÓVITA"/>
    <x v="3"/>
    <n v="78.94"/>
  </r>
  <r>
    <s v="73"/>
    <s v="73408"/>
    <n v="73408"/>
    <s v="TOLIMA"/>
    <s v="LERIDA"/>
    <x v="0"/>
    <n v="0"/>
  </r>
  <r>
    <s v="73"/>
    <s v="73870"/>
    <n v="73870"/>
    <s v="TOLIMA"/>
    <s v="VILLAHERMOSA"/>
    <x v="0"/>
    <n v="0"/>
  </r>
  <r>
    <s v="41"/>
    <s v="41378"/>
    <n v="41378"/>
    <s v="HUILA"/>
    <s v="LA ARGENTINA"/>
    <x v="0"/>
    <n v="0"/>
  </r>
  <r>
    <s v="76"/>
    <s v="76250"/>
    <n v="76250"/>
    <s v="VALLE"/>
    <s v="EL DOVIO"/>
    <x v="0"/>
    <n v="0"/>
  </r>
  <r>
    <s v="52"/>
    <s v="52051"/>
    <n v="52051"/>
    <s v="NARIÑO"/>
    <s v="ARBOLEDA (Berruecos)"/>
    <x v="0"/>
    <n v="0"/>
  </r>
  <r>
    <s v="73"/>
    <s v="73152"/>
    <n v="73152"/>
    <s v="TOLIMA"/>
    <s v="CASABIANCA"/>
    <x v="0"/>
    <n v="0"/>
  </r>
  <r>
    <s v="52"/>
    <s v="52621"/>
    <n v="52621"/>
    <s v="NARIÑO"/>
    <s v="ROBERTO PAYÁN (San José)"/>
    <x v="5"/>
    <n v="1938.22"/>
  </r>
  <r>
    <s v="73"/>
    <s v="73686"/>
    <n v="73686"/>
    <s v="TOLIMA"/>
    <s v="SANTA ISABEL"/>
    <x v="0"/>
    <n v="0"/>
  </r>
  <r>
    <s v="41"/>
    <s v="41132"/>
    <n v="41132"/>
    <s v="HUILA"/>
    <s v="CAMPOALEGRE"/>
    <x v="0"/>
    <n v="0"/>
  </r>
  <r>
    <s v="25"/>
    <s v="25807"/>
    <n v="25807"/>
    <s v="CUNDINAMARCA"/>
    <s v="TIBIRITA"/>
    <x v="0"/>
    <n v="0"/>
  </r>
  <r>
    <s v="76"/>
    <s v="76834"/>
    <n v="76834"/>
    <s v="VALLE"/>
    <s v="TULUÁ"/>
    <x v="0"/>
    <n v="0"/>
  </r>
  <r>
    <s v="70"/>
    <s v="70429"/>
    <n v="70429"/>
    <s v="SUCRE"/>
    <s v="MAJAGUAL"/>
    <x v="0"/>
    <n v="0"/>
  </r>
  <r>
    <s v="27"/>
    <s v="27580"/>
    <n v="27580"/>
    <s v="CHOCÓ"/>
    <s v="RÍO IRÓ (Santa Rita)"/>
    <x v="0"/>
    <n v="14.05"/>
  </r>
  <r>
    <s v="41"/>
    <s v="41797"/>
    <n v="41797"/>
    <s v="HUILA"/>
    <s v="TESALIA"/>
    <x v="0"/>
    <n v="0"/>
  </r>
  <r>
    <s v="44"/>
    <s v="44078"/>
    <n v="44078"/>
    <s v="LA GUAJIRA"/>
    <s v="BARRANCAS"/>
    <x v="0"/>
    <n v="0"/>
  </r>
  <r>
    <s v="76"/>
    <s v="76606"/>
    <n v="76606"/>
    <s v="VALLE"/>
    <s v="RESTREPO"/>
    <x v="0"/>
    <n v="0"/>
  </r>
  <r>
    <s v="05"/>
    <s v="05376"/>
    <n v="5376"/>
    <s v="ANTIOQUIA"/>
    <s v="LA CEJA"/>
    <x v="0"/>
    <n v="0"/>
  </r>
  <r>
    <s v="73"/>
    <s v="73520"/>
    <n v="73520"/>
    <s v="TOLIMA"/>
    <s v="PALOCABILDO"/>
    <x v="0"/>
    <n v="0"/>
  </r>
  <r>
    <s v="52"/>
    <s v="52788"/>
    <n v="52788"/>
    <s v="NARIÑO"/>
    <s v="TANGUA"/>
    <x v="0"/>
    <n v="0"/>
  </r>
  <r>
    <s v="76"/>
    <s v="76054"/>
    <n v="76054"/>
    <s v="VALLE"/>
    <s v="ARGELIA"/>
    <x v="0"/>
    <n v="0"/>
  </r>
  <r>
    <s v="23"/>
    <s v="23300"/>
    <n v="23300"/>
    <s v="CÓRDOBA"/>
    <s v="COTORRA"/>
    <x v="0"/>
    <n v="0"/>
  </r>
  <r>
    <s v="05"/>
    <s v="05306"/>
    <n v="5306"/>
    <s v="ANTIOQUIA"/>
    <s v="GIRALDO"/>
    <x v="0"/>
    <n v="0"/>
  </r>
  <r>
    <s v="13"/>
    <s v="13268"/>
    <n v="13268"/>
    <s v="BOLÍVAR"/>
    <s v="EL PEÑÓN"/>
    <x v="0"/>
    <n v="0"/>
  </r>
  <r>
    <s v="66"/>
    <s v="66075"/>
    <n v="66075"/>
    <s v="RISARALDA"/>
    <s v="BALBOA"/>
    <x v="0"/>
    <n v="0"/>
  </r>
  <r>
    <s v="20"/>
    <s v="20787"/>
    <n v="20787"/>
    <s v="CESAR"/>
    <s v="TAMALAMEQUE"/>
    <x v="0"/>
    <n v="0"/>
  </r>
  <r>
    <s v="70"/>
    <s v="70233"/>
    <n v="70233"/>
    <s v="SUCRE"/>
    <s v="EL ROBLE"/>
    <x v="0"/>
    <n v="0"/>
  </r>
  <r>
    <s v="66"/>
    <s v="66456"/>
    <n v="66456"/>
    <s v="RISARALDA"/>
    <s v="MISTRATÓ"/>
    <x v="0"/>
    <n v="0"/>
  </r>
  <r>
    <s v="13"/>
    <s v="13549"/>
    <n v="13549"/>
    <s v="BOLÍVAR"/>
    <s v="PINILLOS"/>
    <x v="0"/>
    <n v="0"/>
  </r>
  <r>
    <s v="63"/>
    <s v="63111"/>
    <n v="63111"/>
    <s v="QUINDIO"/>
    <s v="BUENAVISTA"/>
    <x v="0"/>
    <n v="0"/>
  </r>
  <r>
    <s v="05"/>
    <s v="05142"/>
    <n v="5142"/>
    <s v="ANTIOQUIA"/>
    <s v="CARACOLÍ"/>
    <x v="0"/>
    <n v="0"/>
  </r>
  <r>
    <s v="47"/>
    <s v="47570"/>
    <n v="47570"/>
    <s v="MAGDALENA"/>
    <s v="PUEBLOVIEJO"/>
    <x v="0"/>
    <n v="0"/>
  </r>
  <r>
    <s v="68"/>
    <s v="68406"/>
    <n v="68406"/>
    <s v="SANTANDER"/>
    <s v="LEBRIJA"/>
    <x v="0"/>
    <n v="0"/>
  </r>
  <r>
    <s v="68"/>
    <s v="68444"/>
    <n v="68444"/>
    <s v="SANTANDER"/>
    <s v="MATANZA"/>
    <x v="0"/>
    <n v="0"/>
  </r>
  <r>
    <s v="85"/>
    <s v="85010"/>
    <n v="85010"/>
    <s v="CASANARE"/>
    <s v="AGUAZUL"/>
    <x v="0"/>
    <n v="0"/>
  </r>
  <r>
    <s v="13"/>
    <s v="13433"/>
    <n v="13433"/>
    <s v="BOLÍVAR"/>
    <s v="MAHATES"/>
    <x v="0"/>
    <n v="0"/>
  </r>
  <r>
    <s v="25"/>
    <s v="25426"/>
    <n v="25426"/>
    <s v="CUNDINAMARCA"/>
    <s v="MACHETÁ"/>
    <x v="0"/>
    <n v="0"/>
  </r>
  <r>
    <s v="54"/>
    <s v="54001"/>
    <n v="54001"/>
    <s v="NORTE DE SANTANDER"/>
    <s v="CÚCUTA"/>
    <x v="0"/>
    <n v="55.96"/>
  </r>
  <r>
    <s v="52"/>
    <s v="52520"/>
    <n v="52520"/>
    <s v="NARIÑO"/>
    <s v="FRANCISCO PIZARRO (Salahonda)"/>
    <x v="5"/>
    <n v="91.8"/>
  </r>
  <r>
    <s v="05"/>
    <s v="05658"/>
    <n v="5658"/>
    <s v="ANTIOQUIA"/>
    <s v="SAN JOSE DE LA MONTAÑA"/>
    <x v="0"/>
    <n v="0"/>
  </r>
  <r>
    <s v="05"/>
    <s v="05579"/>
    <n v="5579"/>
    <s v="ANTIOQUIA"/>
    <s v="PUERTO BERRÍO"/>
    <x v="0"/>
    <n v="0"/>
  </r>
  <r>
    <s v="47"/>
    <s v="47245"/>
    <n v="47245"/>
    <s v="MAGDALENA"/>
    <s v="EL BANCO"/>
    <x v="0"/>
    <n v="0"/>
  </r>
  <r>
    <s v="68"/>
    <s v="68745"/>
    <n v="68745"/>
    <s v="SANTANDER"/>
    <s v="SIMACOTA"/>
    <x v="0"/>
    <n v="0"/>
  </r>
  <r>
    <s v="54"/>
    <s v="54385"/>
    <n v="54385"/>
    <s v="NORTE DE SANTANDER"/>
    <s v="LA ESPERANZA"/>
    <x v="0"/>
    <n v="8.84"/>
  </r>
  <r>
    <s v="19"/>
    <s v="19455"/>
    <n v="19455"/>
    <s v="CAUCA"/>
    <s v="MIRANDA"/>
    <x v="2"/>
    <n v="3.67"/>
  </r>
  <r>
    <s v="27"/>
    <s v="27050"/>
    <n v="27050"/>
    <s v="CHOCÓ"/>
    <s v="ATRATO (Yuto)"/>
    <x v="0"/>
    <n v="0"/>
  </r>
  <r>
    <s v="25"/>
    <s v="25324"/>
    <n v="25324"/>
    <s v="CUNDINAMARCA"/>
    <s v="GUATAQUÍ"/>
    <x v="0"/>
    <n v="0"/>
  </r>
  <r>
    <s v="68"/>
    <s v="68013"/>
    <n v="68013"/>
    <s v="SANTANDER"/>
    <s v="AGUADA"/>
    <x v="0"/>
    <n v="0"/>
  </r>
  <r>
    <s v="86"/>
    <s v="86760"/>
    <n v="86760"/>
    <s v="PUTUMAYO"/>
    <s v="SANTIAGO"/>
    <x v="0"/>
    <n v="4.6399999999999997"/>
  </r>
  <r>
    <s v="20"/>
    <s v="20175"/>
    <n v="20175"/>
    <s v="CESAR"/>
    <s v="CHIMICHAGUA"/>
    <x v="0"/>
    <n v="0"/>
  </r>
  <r>
    <s v="41"/>
    <s v="41349"/>
    <n v="41349"/>
    <s v="HUILA"/>
    <s v="HOBO"/>
    <x v="0"/>
    <n v="0"/>
  </r>
  <r>
    <s v="66"/>
    <s v="66594"/>
    <n v="66594"/>
    <s v="RISARALDA"/>
    <s v="QUINCHÍA"/>
    <x v="0"/>
    <n v="0"/>
  </r>
  <r>
    <s v="19"/>
    <s v="19698"/>
    <n v="19698"/>
    <s v="CAUCA"/>
    <s v="SANTANDER DE QUILICHAO"/>
    <x v="2"/>
    <n v="0"/>
  </r>
  <r>
    <s v="52"/>
    <s v="52480"/>
    <n v="52480"/>
    <s v="NARIÑO"/>
    <s v="NARIÑO"/>
    <x v="0"/>
    <n v="0"/>
  </r>
  <r>
    <s v="20"/>
    <s v="20710"/>
    <n v="20710"/>
    <s v="CESAR"/>
    <s v="SAN ALBERTO"/>
    <x v="0"/>
    <n v="15.47"/>
  </r>
  <r>
    <s v="44"/>
    <s v="44855"/>
    <n v="44855"/>
    <s v="LA GUAJIRA"/>
    <s v="URUMITA"/>
    <x v="0"/>
    <n v="0"/>
  </r>
  <r>
    <s v="52"/>
    <s v="52036"/>
    <n v="52036"/>
    <s v="NARIÑO"/>
    <s v="ANCUYA"/>
    <x v="0"/>
    <n v="21"/>
  </r>
  <r>
    <s v="44"/>
    <s v="44035"/>
    <n v="44035"/>
    <s v="LA GUAJIRA"/>
    <s v="ALBANIA"/>
    <x v="0"/>
    <n v="0"/>
  </r>
  <r>
    <s v="41"/>
    <s v="41791"/>
    <n v="41791"/>
    <s v="HUILA"/>
    <s v="TARQUI"/>
    <x v="0"/>
    <n v="0"/>
  </r>
  <r>
    <s v="41"/>
    <s v="41530"/>
    <n v="41530"/>
    <s v="HUILA"/>
    <s v="PALESTINA"/>
    <x v="0"/>
    <n v="0"/>
  </r>
  <r>
    <s v="52"/>
    <s v="52260"/>
    <n v="52260"/>
    <s v="NARIÑO"/>
    <s v="EL TAMBO"/>
    <x v="0"/>
    <n v="114.28"/>
  </r>
  <r>
    <s v="23"/>
    <s v="23555"/>
    <n v="23555"/>
    <s v="CÓRDOBA"/>
    <s v="PLANETA RICA"/>
    <x v="0"/>
    <n v="0"/>
  </r>
  <r>
    <s v="19"/>
    <s v="19807"/>
    <n v="19807"/>
    <s v="CAUCA"/>
    <s v="TIMBÍO"/>
    <x v="0"/>
    <n v="0"/>
  </r>
  <r>
    <s v="73"/>
    <s v="73124"/>
    <n v="73124"/>
    <s v="TOLIMA"/>
    <s v="CAJAMARCA"/>
    <x v="0"/>
    <n v="0"/>
  </r>
  <r>
    <s v="54"/>
    <s v="54553"/>
    <n v="54553"/>
    <s v="NORTE DE SANTANDER"/>
    <s v="PUERTO SANTANDER"/>
    <x v="0"/>
    <n v="0"/>
  </r>
  <r>
    <s v="85"/>
    <s v="85410"/>
    <n v="85410"/>
    <s v="CASANARE"/>
    <s v="TAURAMENA"/>
    <x v="0"/>
    <n v="0"/>
  </r>
  <r>
    <s v="23"/>
    <s v="23079"/>
    <n v="23079"/>
    <s v="CÓRDOBA"/>
    <s v="BUENAVISTA"/>
    <x v="0"/>
    <n v="0"/>
  </r>
  <r>
    <s v="54"/>
    <s v="54398"/>
    <n v="54398"/>
    <s v="NORTE DE SANTANDER"/>
    <s v="LA PLAYA"/>
    <x v="0"/>
    <n v="5.41"/>
  </r>
  <r>
    <s v="50"/>
    <s v="50318"/>
    <n v="50318"/>
    <s v="META"/>
    <s v="GUAMAL"/>
    <x v="0"/>
    <n v="0"/>
  </r>
  <r>
    <s v="23"/>
    <s v="23090"/>
    <n v="23090"/>
    <s v="CÓRDOBA"/>
    <s v="CANALETE"/>
    <x v="0"/>
    <n v="0"/>
  </r>
  <r>
    <s v="41"/>
    <s v="41006"/>
    <n v="41006"/>
    <s v="HUILA"/>
    <s v="ACEVEDO"/>
    <x v="0"/>
    <n v="0"/>
  </r>
  <r>
    <s v="66"/>
    <s v="66687"/>
    <n v="66687"/>
    <s v="RISARALDA"/>
    <s v="SANTUARIO"/>
    <x v="0"/>
    <n v="0"/>
  </r>
  <r>
    <s v="73"/>
    <s v="73352"/>
    <n v="73352"/>
    <s v="TOLIMA"/>
    <s v="ICONONZO"/>
    <x v="0"/>
    <n v="0"/>
  </r>
  <r>
    <s v="41"/>
    <s v="41020"/>
    <n v="41020"/>
    <s v="HUILA"/>
    <s v="ALGECIRAS"/>
    <x v="4"/>
    <n v="0"/>
  </r>
  <r>
    <s v="47"/>
    <s v="47541"/>
    <n v="47541"/>
    <s v="MAGDALENA"/>
    <s v="PEDRAZA"/>
    <x v="0"/>
    <n v="0"/>
  </r>
  <r>
    <s v="41"/>
    <s v="41660"/>
    <n v="41660"/>
    <s v="HUILA"/>
    <s v="SALADOBLANCO"/>
    <x v="0"/>
    <n v="0"/>
  </r>
  <r>
    <s v="19"/>
    <s v="19100"/>
    <n v="19100"/>
    <s v="CAUCA"/>
    <s v="BOLÍVAR"/>
    <x v="0"/>
    <n v="48.98"/>
  </r>
  <r>
    <s v="05"/>
    <s v="05134"/>
    <n v="5134"/>
    <s v="ANTIOQUIA"/>
    <s v="CAMPAMENTO"/>
    <x v="0"/>
    <n v="26.13"/>
  </r>
  <r>
    <s v="05"/>
    <s v="05148"/>
    <n v="5148"/>
    <s v="ANTIOQUIA"/>
    <s v="CARMEN DE VIBORAL"/>
    <x v="0"/>
    <n v="0"/>
  </r>
  <r>
    <s v="13"/>
    <s v="13600"/>
    <n v="13600"/>
    <s v="BOLÍVAR"/>
    <s v="RIOVIEJO"/>
    <x v="0"/>
    <n v="11.54"/>
  </r>
  <r>
    <s v="44"/>
    <s v="44420"/>
    <n v="44420"/>
    <s v="LA GUAJIRA"/>
    <s v="LA JAGUA DEL PILAR"/>
    <x v="0"/>
    <n v="0"/>
  </r>
  <r>
    <s v="27"/>
    <s v="27495"/>
    <n v="27495"/>
    <s v="CHOCÓ"/>
    <s v="NUQUÍ"/>
    <x v="0"/>
    <n v="0"/>
  </r>
  <r>
    <s v="52"/>
    <s v="52207"/>
    <n v="52207"/>
    <s v="NARIÑO"/>
    <s v="CONSACÁ"/>
    <x v="0"/>
    <n v="0"/>
  </r>
  <r>
    <s v="52"/>
    <s v="52224"/>
    <n v="52224"/>
    <s v="NARIÑO"/>
    <s v="CUASPUD (Carlosama)"/>
    <x v="0"/>
    <n v="0"/>
  </r>
  <r>
    <s v="76"/>
    <s v="76126"/>
    <n v="76126"/>
    <s v="VALLE"/>
    <s v="CALIMA (El DariÚn)"/>
    <x v="0"/>
    <n v="24.36"/>
  </r>
  <r>
    <s v="05"/>
    <s v="05890"/>
    <n v="5890"/>
    <s v="ANTIOQUIA"/>
    <s v="YOLOMBÓ"/>
    <x v="0"/>
    <n v="2.92"/>
  </r>
  <r>
    <s v="52"/>
    <s v="52381"/>
    <n v="52381"/>
    <s v="NARIÑO"/>
    <s v="LA FLORIDA"/>
    <x v="0"/>
    <n v="30.06"/>
  </r>
  <r>
    <s v="13"/>
    <s v="13580"/>
    <n v="13580"/>
    <s v="BOLÍVAR"/>
    <s v="REGIDOR"/>
    <x v="0"/>
    <n v="0"/>
  </r>
  <r>
    <s v="66"/>
    <s v="66318"/>
    <n v="66318"/>
    <s v="RISARALDA"/>
    <s v="GUÁTICA"/>
    <x v="0"/>
    <n v="0"/>
  </r>
  <r>
    <s v="68"/>
    <s v="68575"/>
    <n v="68575"/>
    <s v="SANTANDER"/>
    <s v="PUERTO WILCHES"/>
    <x v="0"/>
    <n v="0"/>
  </r>
  <r>
    <s v="41"/>
    <s v="41001"/>
    <n v="41001"/>
    <s v="HUILA"/>
    <s v="NEIVA"/>
    <x v="0"/>
    <n v="0"/>
  </r>
  <r>
    <s v="27"/>
    <s v="27600"/>
    <n v="27600"/>
    <s v="CHOCÓ"/>
    <s v="RÍO QUITO (Paimad¾)"/>
    <x v="0"/>
    <n v="2.59"/>
  </r>
  <r>
    <s v="25"/>
    <s v="25436"/>
    <n v="25436"/>
    <s v="CUNDINAMARCA"/>
    <s v="MANTA"/>
    <x v="0"/>
    <n v="0"/>
  </r>
  <r>
    <s v="76"/>
    <s v="76670"/>
    <n v="76670"/>
    <s v="VALLE"/>
    <s v="SAN PEDRO"/>
    <x v="0"/>
    <n v="0"/>
  </r>
  <r>
    <s v="19"/>
    <s v="19622"/>
    <n v="19622"/>
    <s v="CAUCA"/>
    <s v="ROSAS"/>
    <x v="0"/>
    <n v="0"/>
  </r>
  <r>
    <s v="05"/>
    <s v="05736"/>
    <n v="5736"/>
    <s v="ANTIOQUIA"/>
    <s v="SEGOVIA"/>
    <x v="7"/>
    <n v="58.85"/>
  </r>
  <r>
    <s v="50"/>
    <s v="50573"/>
    <n v="50573"/>
    <s v="META"/>
    <s v="PUERTO LÓPEZ"/>
    <x v="0"/>
    <n v="0"/>
  </r>
  <r>
    <s v="25"/>
    <s v="25299"/>
    <n v="25299"/>
    <s v="CUNDINAMARCA"/>
    <s v="GAMA"/>
    <x v="0"/>
    <n v="0"/>
  </r>
  <r>
    <s v="05"/>
    <s v="05347"/>
    <n v="5347"/>
    <s v="ANTIOQUIA"/>
    <s v="HELICONIA"/>
    <x v="0"/>
    <n v="0"/>
  </r>
  <r>
    <s v="23"/>
    <s v="23419"/>
    <n v="23419"/>
    <s v="CÓRDOBA"/>
    <s v="LOS CÓRDOBAS"/>
    <x v="0"/>
    <n v="0"/>
  </r>
  <r>
    <s v="20"/>
    <s v="20032"/>
    <n v="20032"/>
    <s v="CESAR"/>
    <s v="ASTREA"/>
    <x v="0"/>
    <n v="0"/>
  </r>
  <r>
    <s v="05"/>
    <s v="05440"/>
    <n v="5440"/>
    <s v="ANTIOQUIA"/>
    <s v="MARINILLA"/>
    <x v="0"/>
    <n v="0"/>
  </r>
  <r>
    <s v="41"/>
    <s v="41078"/>
    <n v="41078"/>
    <s v="HUILA"/>
    <s v="BARAYA"/>
    <x v="0"/>
    <n v="0"/>
  </r>
  <r>
    <s v="85"/>
    <s v="85125"/>
    <n v="85125"/>
    <s v="CASANARE"/>
    <s v="HATO COROZAL"/>
    <x v="0"/>
    <n v="0"/>
  </r>
  <r>
    <s v="41"/>
    <s v="41359"/>
    <n v="41359"/>
    <s v="HUILA"/>
    <s v="ISNOS"/>
    <x v="0"/>
    <n v="0"/>
  </r>
  <r>
    <s v="50"/>
    <s v="50680"/>
    <n v="50680"/>
    <s v="META"/>
    <s v="SAN CARLOS DE GUAROA"/>
    <x v="0"/>
    <n v="0"/>
  </r>
  <r>
    <s v="05"/>
    <s v="05604"/>
    <n v="5604"/>
    <s v="ANTIOQUIA"/>
    <s v="REMEDIOS"/>
    <x v="7"/>
    <n v="3.99"/>
  </r>
  <r>
    <s v="54"/>
    <s v="54418"/>
    <n v="54418"/>
    <s v="NORTE DE SANTANDER"/>
    <s v="LOURDES"/>
    <x v="0"/>
    <n v="0"/>
  </r>
  <r>
    <s v="05"/>
    <s v="05001"/>
    <n v="5001"/>
    <s v="ANTIOQUIA"/>
    <s v="MEDELLÍN"/>
    <x v="0"/>
    <n v="0"/>
  </r>
  <r>
    <s v="52"/>
    <s v="52215"/>
    <n v="52215"/>
    <s v="NARIÑO"/>
    <s v="CÓRDOBA"/>
    <x v="0"/>
    <n v="0"/>
  </r>
  <r>
    <s v="50"/>
    <s v="50450"/>
    <n v="50450"/>
    <s v="META"/>
    <s v="PUERTO CONCORDIA"/>
    <x v="1"/>
    <n v="50.25"/>
  </r>
  <r>
    <s v="85"/>
    <s v="85440"/>
    <n v="85440"/>
    <s v="CASANARE"/>
    <s v="VILLANUEVA"/>
    <x v="0"/>
    <n v="0"/>
  </r>
  <r>
    <s v="85"/>
    <s v="85250"/>
    <n v="85250"/>
    <s v="CASANARE"/>
    <s v="PAZ DE ARIPORO"/>
    <x v="0"/>
    <n v="0"/>
  </r>
  <r>
    <s v="05"/>
    <s v="05642"/>
    <n v="5642"/>
    <s v="ANTIOQUIA"/>
    <s v="SALGAR"/>
    <x v="0"/>
    <n v="0"/>
  </r>
  <r>
    <s v="73"/>
    <s v="73024"/>
    <n v="73024"/>
    <s v="TOLIMA"/>
    <s v="ALPUJARRA"/>
    <x v="0"/>
    <n v="0"/>
  </r>
  <r>
    <s v="73"/>
    <s v="73483"/>
    <n v="73483"/>
    <s v="TOLIMA"/>
    <s v="NATAGAIMA"/>
    <x v="0"/>
    <n v="0"/>
  </r>
  <r>
    <s v="73"/>
    <s v="73873"/>
    <n v="73873"/>
    <s v="TOLIMA"/>
    <s v="VILLARRICA"/>
    <x v="0"/>
    <n v="0"/>
  </r>
  <r>
    <s v="05"/>
    <s v="05190"/>
    <n v="5190"/>
    <s v="ANTIOQUIA"/>
    <s v="CISNEROS"/>
    <x v="0"/>
    <n v="0"/>
  </r>
  <r>
    <s v="68"/>
    <s v="68344"/>
    <n v="68344"/>
    <s v="SANTANDER"/>
    <s v="HATO"/>
    <x v="0"/>
    <n v="0"/>
  </r>
  <r>
    <s v="85"/>
    <s v="85162"/>
    <n v="85162"/>
    <s v="CASANARE"/>
    <s v="MONTERREY"/>
    <x v="0"/>
    <n v="0"/>
  </r>
  <r>
    <s v="54"/>
    <s v="54261"/>
    <n v="54261"/>
    <s v="NORTE DE SANTANDER"/>
    <s v="EL ZULIA"/>
    <x v="0"/>
    <n v="14.07"/>
  </r>
  <r>
    <s v="05"/>
    <s v="05154"/>
    <n v="5154"/>
    <s v="ANTIOQUIA"/>
    <s v="CAUCASIA"/>
    <x v="7"/>
    <n v="0"/>
  </r>
  <r>
    <s v="85"/>
    <s v="85001"/>
    <n v="85001"/>
    <s v="CASANARE"/>
    <s v="YOPAL"/>
    <x v="0"/>
    <n v="0"/>
  </r>
  <r>
    <s v="50"/>
    <s v="50150"/>
    <n v="50150"/>
    <s v="META"/>
    <s v="CASTILLA LA NUEVA"/>
    <x v="0"/>
    <n v="0"/>
  </r>
  <r>
    <s v="25"/>
    <s v="25368"/>
    <n v="25368"/>
    <s v="CUNDINAMARCA"/>
    <s v="JERUSALEN"/>
    <x v="0"/>
    <n v="0"/>
  </r>
  <r>
    <s v="05"/>
    <s v="05390"/>
    <n v="5390"/>
    <s v="ANTIOQUIA"/>
    <s v="LA PINTADA"/>
    <x v="0"/>
    <n v="0"/>
  </r>
  <r>
    <s v="18"/>
    <s v="18753"/>
    <n v="18753"/>
    <s v="CAQUETÁ"/>
    <s v="SAN VICENTE DEL CAGUÁN"/>
    <x v="4"/>
    <n v="406.84"/>
  </r>
  <r>
    <s v="47"/>
    <s v="47161"/>
    <n v="47161"/>
    <s v="MAGDALENA"/>
    <s v="CERRO DE SAN ANTONIO"/>
    <x v="0"/>
    <n v="0"/>
  </r>
  <r>
    <s v="73"/>
    <s v="73226"/>
    <n v="73226"/>
    <s v="TOLIMA"/>
    <s v="CUNDAY"/>
    <x v="0"/>
    <n v="0"/>
  </r>
  <r>
    <s v="19"/>
    <s v="19532"/>
    <n v="19532"/>
    <s v="CAUCA"/>
    <s v="PATÍA  (El Bordo)"/>
    <x v="2"/>
    <n v="203.53"/>
  </r>
  <r>
    <s v="52"/>
    <s v="52254"/>
    <n v="52254"/>
    <s v="NARIÑO"/>
    <s v="EL PEÑOL"/>
    <x v="0"/>
    <n v="34.9"/>
  </r>
  <r>
    <s v="05"/>
    <s v="05887"/>
    <n v="5887"/>
    <s v="ANTIOQUIA"/>
    <s v="YARUMAL"/>
    <x v="0"/>
    <n v="3.16"/>
  </r>
  <r>
    <s v="13"/>
    <s v="13655"/>
    <n v="13655"/>
    <s v="BOLÍVAR"/>
    <s v="SAN JACINTO DEL CAUCA"/>
    <x v="0"/>
    <n v="65.05"/>
  </r>
  <r>
    <s v="54"/>
    <s v="54109"/>
    <n v="54109"/>
    <s v="NORTE DE SANTANDER"/>
    <s v="BUCARASICA"/>
    <x v="0"/>
    <n v="0"/>
  </r>
  <r>
    <s v="52"/>
    <s v="52390"/>
    <n v="52390"/>
    <s v="NARIÑO"/>
    <s v="LA TOLA"/>
    <x v="5"/>
    <n v="120.36"/>
  </r>
  <r>
    <s v="05"/>
    <s v="05091"/>
    <n v="5091"/>
    <s v="ANTIOQUIA"/>
    <s v="BETANIA"/>
    <x v="0"/>
    <n v="0"/>
  </r>
  <r>
    <s v="47"/>
    <s v="47745"/>
    <n v="47745"/>
    <s v="MAGDALENA"/>
    <s v="SITIONUEVO"/>
    <x v="0"/>
    <n v="0"/>
  </r>
  <r>
    <s v="50"/>
    <s v="50001"/>
    <n v="50001"/>
    <s v="META"/>
    <s v="VILLAVICENCIO"/>
    <x v="0"/>
    <n v="0"/>
  </r>
  <r>
    <s v="52"/>
    <s v="52435"/>
    <n v="52435"/>
    <s v="NARIÑO"/>
    <s v="MALLAMA (Piedrancha)"/>
    <x v="0"/>
    <n v="0"/>
  </r>
  <r>
    <s v="76"/>
    <s v="76828"/>
    <n v="76828"/>
    <s v="VALLE"/>
    <s v="TRUJILLO"/>
    <x v="0"/>
    <n v="0"/>
  </r>
  <r>
    <s v="25"/>
    <s v="25653"/>
    <n v="25653"/>
    <s v="CUNDINAMARCA"/>
    <s v="SAN CAYETANO"/>
    <x v="0"/>
    <n v="0"/>
  </r>
  <r>
    <s v="13"/>
    <s v="13873"/>
    <n v="13873"/>
    <s v="BOLÍVAR"/>
    <s v="VILLANUEVA"/>
    <x v="0"/>
    <n v="0"/>
  </r>
  <r>
    <s v="85"/>
    <s v="85300"/>
    <n v="85300"/>
    <s v="CASANARE"/>
    <s v="SABANALARGA"/>
    <x v="0"/>
    <n v="0"/>
  </r>
  <r>
    <s v="73"/>
    <s v="73675"/>
    <n v="73675"/>
    <s v="TOLIMA"/>
    <s v="SAN ANTONIO"/>
    <x v="0"/>
    <n v="0"/>
  </r>
  <r>
    <s v="23"/>
    <s v="23001"/>
    <n v="23001"/>
    <s v="CÓRDOBA"/>
    <s v="MONTERÍA"/>
    <x v="0"/>
    <n v="0"/>
  </r>
  <r>
    <s v="52"/>
    <s v="52490"/>
    <n v="52490"/>
    <s v="NARIÑO"/>
    <s v="OLAYA HERRERA (Bocas de Satinga)"/>
    <x v="5"/>
    <n v="2173.0100000000002"/>
  </r>
  <r>
    <s v="25"/>
    <s v="25288"/>
    <n v="25288"/>
    <s v="CUNDINAMARCA"/>
    <s v="FUQUENE"/>
    <x v="0"/>
    <n v="0"/>
  </r>
  <r>
    <s v="95"/>
    <s v="95015"/>
    <n v="95015"/>
    <s v="GUAVIARE"/>
    <s v="CALAMAR"/>
    <x v="1"/>
    <n v="455.19"/>
  </r>
  <r>
    <s v="86"/>
    <s v="86571"/>
    <n v="86571"/>
    <s v="PUTUMAYO"/>
    <s v="PUERTO GUZMÁN"/>
    <x v="8"/>
    <n v="1298.6600000000001"/>
  </r>
  <r>
    <s v="05"/>
    <s v="05895"/>
    <n v="5895"/>
    <s v="ANTIOQUIA"/>
    <s v="ZARAGOZA"/>
    <x v="7"/>
    <n v="67.650000000000006"/>
  </r>
  <r>
    <s v="41"/>
    <s v="41770"/>
    <n v="41770"/>
    <s v="HUILA"/>
    <s v="SUAZA"/>
    <x v="0"/>
    <n v="0"/>
  </r>
  <r>
    <s v="44"/>
    <s v="44001"/>
    <n v="44001"/>
    <s v="LA GUAJIRA"/>
    <s v="RIOHACHA"/>
    <x v="0"/>
    <n v="0"/>
  </r>
  <r>
    <s v="47"/>
    <s v="47960"/>
    <n v="47960"/>
    <s v="MAGDALENA"/>
    <s v="ZAPAYÁN (Punta de Piedras)"/>
    <x v="0"/>
    <n v="0"/>
  </r>
  <r>
    <s v="17"/>
    <s v="17444"/>
    <n v="17444"/>
    <s v="CALDAS"/>
    <s v="MARQUETALIA"/>
    <x v="0"/>
    <n v="0"/>
  </r>
  <r>
    <s v="73"/>
    <s v="73555"/>
    <n v="73555"/>
    <s v="TOLIMA"/>
    <s v="PLANADAS"/>
    <x v="9"/>
    <n v="0"/>
  </r>
  <r>
    <s v="19"/>
    <s v="19075"/>
    <n v="19075"/>
    <s v="CAUCA"/>
    <s v="BALBOA"/>
    <x v="2"/>
    <n v="223.8"/>
  </r>
  <r>
    <s v="19"/>
    <s v="19290"/>
    <n v="19290"/>
    <s v="CAUCA"/>
    <s v="FLORENCIA"/>
    <x v="0"/>
    <n v="0"/>
  </r>
  <r>
    <s v="05"/>
    <s v="05647"/>
    <n v="5647"/>
    <s v="ANTIOQUIA"/>
    <s v="SAN ANDRES"/>
    <x v="0"/>
    <n v="0"/>
  </r>
  <r>
    <s v="50"/>
    <s v="50006"/>
    <n v="50006"/>
    <s v="META"/>
    <s v="ACACÍAS"/>
    <x v="0"/>
    <n v="0"/>
  </r>
  <r>
    <s v="63"/>
    <s v="63212"/>
    <n v="63212"/>
    <s v="QUINDIO"/>
    <s v="CÓRDOBA"/>
    <x v="0"/>
    <n v="0"/>
  </r>
  <r>
    <s v="68"/>
    <s v="68780"/>
    <n v="68780"/>
    <s v="SANTANDER"/>
    <s v="SURATÁ"/>
    <x v="0"/>
    <n v="0"/>
  </r>
  <r>
    <s v="19"/>
    <s v="19110"/>
    <n v="19110"/>
    <s v="CAUCA"/>
    <s v="BUENOS AIRES"/>
    <x v="2"/>
    <n v="27"/>
  </r>
  <r>
    <s v="81"/>
    <s v="81300"/>
    <n v="81300"/>
    <s v="ARAUCA"/>
    <s v="FORTUL"/>
    <x v="10"/>
    <n v="1.23"/>
  </r>
  <r>
    <s v="23"/>
    <s v="23350"/>
    <n v="23350"/>
    <s v="CÓRDOBA"/>
    <s v="LA APARTADA"/>
    <x v="0"/>
    <n v="0"/>
  </r>
  <r>
    <s v="70"/>
    <s v="70235"/>
    <n v="70235"/>
    <s v="SUCRE"/>
    <s v="GALERAS"/>
    <x v="0"/>
    <n v="0"/>
  </r>
  <r>
    <s v="20"/>
    <s v="20250"/>
    <n v="20250"/>
    <s v="CESAR"/>
    <s v="EL PASO"/>
    <x v="0"/>
    <n v="0"/>
  </r>
  <r>
    <s v="47"/>
    <s v="47189"/>
    <n v="47189"/>
    <s v="MAGDALENA"/>
    <s v="CIENAGA"/>
    <x v="11"/>
    <n v="0"/>
  </r>
  <r>
    <s v="27"/>
    <s v="27205"/>
    <n v="27205"/>
    <s v="CHOCÓ"/>
    <s v="CONDOTO"/>
    <x v="3"/>
    <n v="20.57"/>
  </r>
  <r>
    <s v="86"/>
    <s v="86755"/>
    <n v="86755"/>
    <s v="PUTUMAYO"/>
    <s v="SAN FRANCISCO"/>
    <x v="0"/>
    <n v="0"/>
  </r>
  <r>
    <s v="52"/>
    <s v="52079"/>
    <n v="52079"/>
    <s v="NARIÑO"/>
    <s v="BARBACOAS"/>
    <x v="5"/>
    <n v="2453.4899999999998"/>
  </r>
  <r>
    <s v="73"/>
    <s v="73168"/>
    <n v="73168"/>
    <s v="TOLIMA"/>
    <s v="CHAPARRAL"/>
    <x v="9"/>
    <n v="0"/>
  </r>
  <r>
    <s v="05"/>
    <s v="05038"/>
    <n v="5038"/>
    <s v="ANTIOQUIA"/>
    <s v="ANGOSTURA"/>
    <x v="0"/>
    <n v="0"/>
  </r>
  <r>
    <s v="05"/>
    <s v="05031"/>
    <n v="5031"/>
    <s v="ANTIOQUIA"/>
    <s v="AMALFI"/>
    <x v="7"/>
    <n v="29.2"/>
  </r>
  <r>
    <s v="13"/>
    <s v="13042"/>
    <n v="13042"/>
    <s v="BOLÍVAR"/>
    <s v="ARENAL"/>
    <x v="12"/>
    <n v="10.57"/>
  </r>
  <r>
    <s v="25"/>
    <s v="25281"/>
    <n v="25281"/>
    <s v="CUNDINAMARCA"/>
    <s v="FOSCA"/>
    <x v="0"/>
    <n v="0"/>
  </r>
  <r>
    <s v="05"/>
    <s v="05690"/>
    <n v="5690"/>
    <s v="ANTIOQUIA"/>
    <s v="SANTO DOMINGO"/>
    <x v="0"/>
    <n v="0"/>
  </r>
  <r>
    <s v="13"/>
    <s v="13006"/>
    <n v="13006"/>
    <s v="BOLÍVAR"/>
    <s v="ACHÍ"/>
    <x v="0"/>
    <n v="3.77"/>
  </r>
  <r>
    <s v="19"/>
    <s v="19212"/>
    <n v="19212"/>
    <s v="CAUCA"/>
    <s v="CORINTO"/>
    <x v="2"/>
    <n v="26.7"/>
  </r>
  <r>
    <s v="05"/>
    <s v="05120"/>
    <n v="5120"/>
    <s v="ANTIOQUIA"/>
    <s v="CÁCERES"/>
    <x v="7"/>
    <n v="430.92"/>
  </r>
  <r>
    <s v="52"/>
    <s v="52233"/>
    <n v="52233"/>
    <s v="NARIÑO"/>
    <s v="CUMBITARA"/>
    <x v="2"/>
    <n v="209.49"/>
  </r>
  <r>
    <s v="13"/>
    <s v="13430"/>
    <n v="13430"/>
    <s v="BOLÍVAR"/>
    <s v="MAGANGUE"/>
    <x v="0"/>
    <n v="0"/>
  </r>
  <r>
    <s v="19"/>
    <s v="19821"/>
    <n v="19821"/>
    <s v="CAUCA"/>
    <s v="TORIBÍO"/>
    <x v="2"/>
    <n v="9.4700000000000006"/>
  </r>
  <r>
    <s v="05"/>
    <s v="05591"/>
    <n v="5591"/>
    <s v="ANTIOQUIA"/>
    <s v="PUERTO TRIUNFO"/>
    <x v="0"/>
    <n v="0"/>
  </r>
  <r>
    <s v="27"/>
    <s v="27430"/>
    <n v="27430"/>
    <s v="CHOCÓ"/>
    <s v="MEDIO BAUDÓ (Boca de PepÚ)"/>
    <x v="0"/>
    <n v="134.81"/>
  </r>
  <r>
    <s v="05"/>
    <s v="05138"/>
    <n v="5138"/>
    <s v="ANTIOQUIA"/>
    <s v="CAÑASGORDAS"/>
    <x v="0"/>
    <n v="0"/>
  </r>
  <r>
    <s v="13"/>
    <s v="13160"/>
    <n v="13160"/>
    <s v="BOLÍVAR"/>
    <s v="CANTAGALLO"/>
    <x v="12"/>
    <n v="44.86"/>
  </r>
  <r>
    <s v="85"/>
    <s v="85279"/>
    <n v="85279"/>
    <s v="CASANARE"/>
    <s v="RECETOR"/>
    <x v="0"/>
    <n v="0"/>
  </r>
  <r>
    <s v="20"/>
    <s v="20770"/>
    <n v="20770"/>
    <s v="CESAR"/>
    <s v="SAN MARTÍN"/>
    <x v="0"/>
    <n v="1.58"/>
  </r>
  <r>
    <s v="19"/>
    <s v="19473"/>
    <n v="19473"/>
    <s v="CAUCA"/>
    <s v="MORALES"/>
    <x v="2"/>
    <n v="155.25"/>
  </r>
  <r>
    <s v="85"/>
    <s v="85263"/>
    <n v="85263"/>
    <s v="CASANARE"/>
    <s v="PORE"/>
    <x v="0"/>
    <n v="0"/>
  </r>
  <r>
    <s v="19"/>
    <s v="19256"/>
    <n v="19256"/>
    <s v="CAUCA"/>
    <s v="EL TAMBO"/>
    <x v="2"/>
    <n v="3468.18"/>
  </r>
  <r>
    <s v="54"/>
    <s v="54245"/>
    <n v="54245"/>
    <s v="NORTE DE SANTANDER"/>
    <s v="EL CARMEN"/>
    <x v="13"/>
    <n v="568.84"/>
  </r>
  <r>
    <s v="25"/>
    <s v="25326"/>
    <n v="25326"/>
    <s v="CUNDINAMARCA"/>
    <s v="GUATAVITA"/>
    <x v="0"/>
    <n v="0"/>
  </r>
  <r>
    <s v="50"/>
    <s v="50325"/>
    <n v="50325"/>
    <s v="META"/>
    <s v="MAPIRIPÁN"/>
    <x v="1"/>
    <n v="235.28"/>
  </r>
  <r>
    <s v="41"/>
    <s v="41551"/>
    <n v="41551"/>
    <s v="HUILA"/>
    <s v="PITALITO"/>
    <x v="0"/>
    <n v="0"/>
  </r>
  <r>
    <s v="50"/>
    <s v="50226"/>
    <n v="50226"/>
    <s v="META"/>
    <s v="CUMARAL"/>
    <x v="0"/>
    <n v="0"/>
  </r>
  <r>
    <s v="05"/>
    <s v="05059"/>
    <n v="5059"/>
    <s v="ANTIOQUIA"/>
    <s v="ARMENIA"/>
    <x v="0"/>
    <n v="0"/>
  </r>
  <r>
    <s v="27"/>
    <s v="27450"/>
    <n v="27450"/>
    <s v="CHOCÓ"/>
    <s v="MEDIO SAN JUAN (Andagoya)"/>
    <x v="3"/>
    <n v="304.89999999999998"/>
  </r>
  <r>
    <s v="50"/>
    <s v="50287"/>
    <n v="50287"/>
    <s v="META"/>
    <s v="FUENTE DE ORO"/>
    <x v="0"/>
    <n v="0"/>
  </r>
  <r>
    <s v="13"/>
    <s v="13667"/>
    <n v="13667"/>
    <s v="BOLÍVAR"/>
    <s v="SAN MARTÍN DE LOBA"/>
    <x v="0"/>
    <n v="0"/>
  </r>
  <r>
    <s v="86"/>
    <s v="86219"/>
    <n v="86219"/>
    <s v="PUTUMAYO"/>
    <s v="COLÓN"/>
    <x v="0"/>
    <n v="0"/>
  </r>
  <r>
    <s v="73"/>
    <s v="73624"/>
    <n v="73624"/>
    <s v="TOLIMA"/>
    <s v="ROVIRA"/>
    <x v="0"/>
    <n v="0"/>
  </r>
  <r>
    <s v="44"/>
    <s v="44279"/>
    <n v="44279"/>
    <s v="LA GUAJIRA"/>
    <s v="FONSECA"/>
    <x v="11"/>
    <n v="0"/>
  </r>
  <r>
    <s v="05"/>
    <s v="05495"/>
    <n v="5495"/>
    <s v="ANTIOQUIA"/>
    <s v="NECHÍ"/>
    <x v="7"/>
    <n v="143.61000000000001"/>
  </r>
  <r>
    <s v="99"/>
    <s v="99001"/>
    <n v="99001"/>
    <s v="VICHADA"/>
    <s v="PUERTO CARREÑO"/>
    <x v="0"/>
    <n v="0"/>
  </r>
  <r>
    <s v="73"/>
    <s v="73616"/>
    <n v="73616"/>
    <s v="TOLIMA"/>
    <s v="RIOBLANCO"/>
    <x v="9"/>
    <n v="0"/>
  </r>
  <r>
    <s v="05"/>
    <s v="05854"/>
    <n v="5854"/>
    <s v="ANTIOQUIA"/>
    <s v="VALDIVIA"/>
    <x v="7"/>
    <n v="190.74"/>
  </r>
  <r>
    <s v="17"/>
    <s v="17446"/>
    <n v="17446"/>
    <s v="CALDAS"/>
    <s v="MARULANDA"/>
    <x v="0"/>
    <n v="0"/>
  </r>
  <r>
    <s v="05"/>
    <s v="05541"/>
    <n v="5541"/>
    <s v="ANTIOQUIA"/>
    <s v="PEÑOL"/>
    <x v="0"/>
    <n v="0"/>
  </r>
  <r>
    <s v="54"/>
    <s v="54498"/>
    <n v="54498"/>
    <s v="NORTE DE SANTANDER"/>
    <s v="OCAÑA"/>
    <x v="0"/>
    <n v="6.97"/>
  </r>
  <r>
    <s v="81"/>
    <s v="81065"/>
    <n v="81065"/>
    <s v="ARAUCA"/>
    <s v="ARAUQUITA"/>
    <x v="10"/>
    <n v="9.1199999999999992"/>
  </r>
  <r>
    <s v="86"/>
    <s v="86320"/>
    <n v="86320"/>
    <s v="PUTUMAYO"/>
    <s v="ORITO"/>
    <x v="8"/>
    <n v="2189.8000000000002"/>
  </r>
  <r>
    <s v="50"/>
    <s v="50606"/>
    <n v="50606"/>
    <s v="META"/>
    <s v="RESTREPO"/>
    <x v="0"/>
    <n v="0"/>
  </r>
  <r>
    <s v="41"/>
    <s v="41206"/>
    <n v="41206"/>
    <s v="HUILA"/>
    <s v="COLOMBIA"/>
    <x v="0"/>
    <n v="0"/>
  </r>
  <r>
    <s v="19"/>
    <s v="19050"/>
    <n v="19050"/>
    <s v="CAUCA"/>
    <s v="ARGELIA"/>
    <x v="2"/>
    <n v="959.73"/>
  </r>
  <r>
    <s v="76"/>
    <s v="76233"/>
    <n v="76233"/>
    <s v="VALLE"/>
    <s v="DAGUA"/>
    <x v="0"/>
    <n v="3.14"/>
  </r>
  <r>
    <s v="13"/>
    <s v="13248"/>
    <n v="13248"/>
    <s v="BOLÍVAR"/>
    <s v="EL GUAMO"/>
    <x v="6"/>
    <n v="0"/>
  </r>
  <r>
    <s v="50"/>
    <s v="50590"/>
    <n v="50590"/>
    <s v="META"/>
    <s v="PUERTO RICO"/>
    <x v="1"/>
    <n v="1619.74"/>
  </r>
  <r>
    <s v="47"/>
    <s v="47980"/>
    <n v="47980"/>
    <s v="MAGDALENA"/>
    <s v="ZONA BANANERA (Prado Sevilla)"/>
    <x v="0"/>
    <n v="0"/>
  </r>
  <r>
    <s v="73"/>
    <s v="73236"/>
    <n v="73236"/>
    <s v="TOLIMA"/>
    <s v="DOLORES"/>
    <x v="0"/>
    <n v="0"/>
  </r>
  <r>
    <s v="27"/>
    <s v="27413"/>
    <n v="27413"/>
    <s v="CHOCÓ"/>
    <s v="LLORÓ"/>
    <x v="0"/>
    <n v="0"/>
  </r>
  <r>
    <s v="73"/>
    <s v="73067"/>
    <n v="73067"/>
    <s v="TOLIMA"/>
    <s v="ATACO"/>
    <x v="9"/>
    <n v="0"/>
  </r>
  <r>
    <s v="70"/>
    <s v="70215"/>
    <n v="70215"/>
    <s v="SUCRE"/>
    <s v="COROZAL"/>
    <x v="0"/>
    <n v="0"/>
  </r>
  <r>
    <s v="20"/>
    <s v="20011"/>
    <n v="20011"/>
    <s v="CESAR"/>
    <s v="AGUACHICA"/>
    <x v="0"/>
    <n v="0"/>
  </r>
  <r>
    <s v="13"/>
    <s v="13473"/>
    <n v="13473"/>
    <s v="BOLÍVAR"/>
    <s v="MORALES"/>
    <x v="12"/>
    <n v="36.4"/>
  </r>
  <r>
    <s v="52"/>
    <s v="52405"/>
    <n v="52405"/>
    <s v="NARIÑO"/>
    <s v="LEIVA"/>
    <x v="2"/>
    <n v="39.729999999999997"/>
  </r>
  <r>
    <s v="47"/>
    <s v="47170"/>
    <n v="47170"/>
    <s v="MAGDALENA"/>
    <s v="CHIVOLO"/>
    <x v="0"/>
    <n v="0"/>
  </r>
  <r>
    <s v="63"/>
    <s v="63302"/>
    <n v="63302"/>
    <s v="QUINDIO"/>
    <s v="GENOVA"/>
    <x v="0"/>
    <n v="0"/>
  </r>
  <r>
    <s v="70"/>
    <s v="70717"/>
    <n v="70717"/>
    <s v="SUCRE"/>
    <s v="SAN PEDRO"/>
    <x v="0"/>
    <n v="0"/>
  </r>
  <r>
    <s v="76"/>
    <s v="76616"/>
    <n v="76616"/>
    <s v="VALLE"/>
    <s v="RIOFRÍO"/>
    <x v="0"/>
    <n v="0"/>
  </r>
  <r>
    <s v="05"/>
    <s v="05697"/>
    <n v="5697"/>
    <s v="ANTIOQUIA"/>
    <s v="SANTUARIO"/>
    <x v="0"/>
    <n v="0"/>
  </r>
  <r>
    <s v="27"/>
    <s v="27025"/>
    <n v="27025"/>
    <s v="CHOCÓ"/>
    <s v="ALTO BAUDÓ (Pie de Pat¾)"/>
    <x v="0"/>
    <n v="47.87"/>
  </r>
  <r>
    <s v="20"/>
    <s v="20001"/>
    <n v="20001"/>
    <s v="CESAR"/>
    <s v="VALLEDUPAR"/>
    <x v="11"/>
    <n v="0"/>
  </r>
  <r>
    <s v="20"/>
    <s v="20570"/>
    <n v="20570"/>
    <s v="CESAR"/>
    <s v="PUEBLO BELLO"/>
    <x v="11"/>
    <n v="0"/>
  </r>
  <r>
    <s v="76"/>
    <s v="76113"/>
    <n v="76113"/>
    <s v="VALLE"/>
    <s v="BUGALAGRANDE"/>
    <x v="0"/>
    <n v="0"/>
  </r>
  <r>
    <s v="47"/>
    <s v="47001"/>
    <n v="47001"/>
    <s v="MAGDALENA"/>
    <s v="SANTA MARTA (Distrito TurÝstico Cultural e Hist¾rico)"/>
    <x v="11"/>
    <n v="4.72"/>
  </r>
  <r>
    <s v="05"/>
    <s v="05674"/>
    <n v="5674"/>
    <s v="ANTIOQUIA"/>
    <s v="SAN VICENTE"/>
    <x v="0"/>
    <n v="0"/>
  </r>
  <r>
    <s v="68"/>
    <s v="68573"/>
    <n v="68573"/>
    <s v="SANTANDER"/>
    <s v="PUERTO PARRA"/>
    <x v="0"/>
    <n v="0"/>
  </r>
  <r>
    <s v="50"/>
    <s v="50568"/>
    <n v="50568"/>
    <s v="META"/>
    <s v="PUERTO GAITÁN"/>
    <x v="0"/>
    <n v="0"/>
  </r>
  <r>
    <s v="19"/>
    <s v="19785"/>
    <n v="19785"/>
    <s v="CAUCA"/>
    <s v="SUCRE"/>
    <x v="0"/>
    <n v="15.57"/>
  </r>
  <r>
    <s v="25"/>
    <s v="25483"/>
    <n v="25483"/>
    <s v="CUNDINAMARCA"/>
    <s v="NARIÑO"/>
    <x v="0"/>
    <n v="0"/>
  </r>
  <r>
    <s v="81"/>
    <s v="81220"/>
    <n v="81220"/>
    <s v="ARAUCA"/>
    <s v="CRAVO NORTE"/>
    <x v="0"/>
    <n v="0"/>
  </r>
  <r>
    <s v="18"/>
    <s v="18460"/>
    <n v="18460"/>
    <s v="CAQUETÁ"/>
    <s v="MILÁN"/>
    <x v="4"/>
    <n v="695.74"/>
  </r>
  <r>
    <s v="63"/>
    <s v="63548"/>
    <n v="63548"/>
    <s v="QUINDIO"/>
    <s v="PIJAO"/>
    <x v="0"/>
    <n v="0"/>
  </r>
  <r>
    <s v="05"/>
    <s v="05467"/>
    <n v="5467"/>
    <s v="ANTIOQUIA"/>
    <s v="MONTEBELLO"/>
    <x v="0"/>
    <n v="0"/>
  </r>
  <r>
    <s v="54"/>
    <s v="54720"/>
    <n v="54720"/>
    <s v="NORTE DE SANTANDER"/>
    <s v="SARDINATA"/>
    <x v="13"/>
    <n v="865.94"/>
  </r>
  <r>
    <s v="19"/>
    <s v="19001"/>
    <n v="19001"/>
    <s v="CAUCA"/>
    <s v="POPAYÁN"/>
    <x v="0"/>
    <n v="0"/>
  </r>
  <r>
    <s v="05"/>
    <s v="05107"/>
    <n v="5107"/>
    <s v="ANTIOQUIA"/>
    <s v="BRICEÑO"/>
    <x v="7"/>
    <n v="29.37"/>
  </r>
  <r>
    <s v="18"/>
    <s v="18592"/>
    <n v="18592"/>
    <s v="CAQUETÁ"/>
    <s v="PUERTO RICO"/>
    <x v="4"/>
    <n v="415.94"/>
  </r>
  <r>
    <s v="68"/>
    <s v="68655"/>
    <n v="68655"/>
    <s v="SANTANDER"/>
    <s v="SABANA DE TORRES"/>
    <x v="0"/>
    <n v="0"/>
  </r>
  <r>
    <s v="44"/>
    <s v="44874"/>
    <n v="44874"/>
    <s v="LA GUAJIRA"/>
    <s v="VILLANUEVA"/>
    <x v="0"/>
    <n v="0"/>
  </r>
  <r>
    <s v="52"/>
    <s v="52678"/>
    <n v="52678"/>
    <s v="NARIÑO"/>
    <s v="SAMANIEGO"/>
    <x v="0"/>
    <n v="742.71"/>
  </r>
  <r>
    <s v="70"/>
    <s v="70473"/>
    <n v="70473"/>
    <s v="SUCRE"/>
    <s v="MORROA"/>
    <x v="6"/>
    <n v="0"/>
  </r>
  <r>
    <s v="81"/>
    <s v="81001"/>
    <n v="81001"/>
    <s v="ARAUCA"/>
    <s v="ARAUCA"/>
    <x v="0"/>
    <n v="0"/>
  </r>
  <r>
    <s v="47"/>
    <s v="47798"/>
    <n v="47798"/>
    <s v="MAGDALENA"/>
    <s v="TENERIFE"/>
    <x v="0"/>
    <n v="0"/>
  </r>
  <r>
    <s v="05"/>
    <s v="05250"/>
    <n v="5250"/>
    <s v="ANTIOQUIA"/>
    <s v="EL BAGRE"/>
    <x v="7"/>
    <n v="96.21"/>
  </r>
  <r>
    <s v="86"/>
    <s v="86757"/>
    <n v="86757"/>
    <s v="PUTUMAYO"/>
    <s v="SAN MIGUEL (La Dorada)"/>
    <x v="8"/>
    <n v="2338.17"/>
  </r>
  <r>
    <s v="68"/>
    <s v="68081"/>
    <n v="68081"/>
    <s v="SANTANDER"/>
    <s v="BARRANCABERMEJA"/>
    <x v="0"/>
    <n v="0"/>
  </r>
  <r>
    <s v="52"/>
    <s v="52696"/>
    <n v="52696"/>
    <s v="NARIÑO"/>
    <s v="SANTA BÁRBARA (Iscuandé)"/>
    <x v="5"/>
    <n v="283.68"/>
  </r>
  <r>
    <s v="05"/>
    <s v="05819"/>
    <n v="5819"/>
    <s v="ANTIOQUIA"/>
    <s v="TOLEDO"/>
    <x v="0"/>
    <n v="0"/>
  </r>
  <r>
    <s v="50"/>
    <s v="50330"/>
    <n v="50330"/>
    <s v="META"/>
    <s v="MESETAS"/>
    <x v="1"/>
    <n v="78.5"/>
  </r>
  <r>
    <s v="50"/>
    <s v="50689"/>
    <n v="50689"/>
    <s v="META"/>
    <s v="SAN MARTÍN"/>
    <x v="0"/>
    <n v="0"/>
  </r>
  <r>
    <s v="18"/>
    <s v="18410"/>
    <n v="18410"/>
    <s v="CAQUETÁ"/>
    <s v="MONTAÑITA"/>
    <x v="4"/>
    <n v="1503.49"/>
  </r>
  <r>
    <s v="81"/>
    <s v="81736"/>
    <n v="81736"/>
    <s v="ARAUCA"/>
    <s v="SARAVENA"/>
    <x v="10"/>
    <n v="0"/>
  </r>
  <r>
    <s v="68"/>
    <s v="68255"/>
    <n v="68255"/>
    <s v="SANTANDER"/>
    <s v="EL PLAYÓN"/>
    <x v="0"/>
    <n v="2.56"/>
  </r>
  <r>
    <s v="13"/>
    <s v="13744"/>
    <n v="13744"/>
    <s v="BOLÍVAR"/>
    <s v="SIMITÍ"/>
    <x v="12"/>
    <n v="69.650000000000006"/>
  </r>
  <r>
    <s v="05"/>
    <s v="05321"/>
    <n v="5321"/>
    <s v="ANTIOQUIA"/>
    <s v="GUATAPE"/>
    <x v="0"/>
    <n v="0"/>
  </r>
  <r>
    <s v="73"/>
    <s v="73411"/>
    <n v="73411"/>
    <s v="TOLIMA"/>
    <s v="LÍBANO"/>
    <x v="0"/>
    <n v="0"/>
  </r>
  <r>
    <s v="15"/>
    <s v="15518"/>
    <n v="15518"/>
    <s v="BOYACÁ"/>
    <s v="PAJARITO"/>
    <x v="0"/>
    <n v="0"/>
  </r>
  <r>
    <s v="52"/>
    <s v="52411"/>
    <n v="52411"/>
    <s v="NARIÑO"/>
    <s v="LINARES"/>
    <x v="0"/>
    <n v="262.52"/>
  </r>
  <r>
    <s v="86"/>
    <s v="86865"/>
    <n v="86865"/>
    <s v="PUTUMAYO"/>
    <s v="VALLE DEL GUAMUEZ (La Hormiga)"/>
    <x v="8"/>
    <n v="3660.05"/>
  </r>
  <r>
    <s v="05"/>
    <s v="05425"/>
    <n v="5425"/>
    <s v="ANTIOQUIA"/>
    <s v="MACEO"/>
    <x v="0"/>
    <n v="0"/>
  </r>
  <r>
    <s v="20"/>
    <s v="20383"/>
    <n v="20383"/>
    <s v="CESAR"/>
    <s v="LA GLORIA"/>
    <x v="0"/>
    <n v="0"/>
  </r>
  <r>
    <s v="85"/>
    <s v="85139"/>
    <n v="85139"/>
    <s v="CASANARE"/>
    <s v="MANÍ"/>
    <x v="0"/>
    <n v="0"/>
  </r>
  <r>
    <s v="15"/>
    <s v="15514"/>
    <n v="15514"/>
    <s v="BOYACÁ"/>
    <s v="PÁEZ"/>
    <x v="0"/>
    <n v="0"/>
  </r>
  <r>
    <s v="23"/>
    <s v="23682"/>
    <n v="23682"/>
    <s v="CORDOBA"/>
    <s v="SAN JOSE DE URE"/>
    <x v="14"/>
    <n v="98.02"/>
  </r>
  <r>
    <s v="05"/>
    <s v="05411"/>
    <n v="5411"/>
    <s v="ANTIOQUIA"/>
    <s v="LIBORINA"/>
    <x v="0"/>
    <n v="0"/>
  </r>
  <r>
    <s v="50"/>
    <s v="50223"/>
    <n v="50223"/>
    <s v="META"/>
    <s v="CUBARRAL"/>
    <x v="0"/>
    <n v="0"/>
  </r>
  <r>
    <s v="47"/>
    <s v="47555"/>
    <n v="47555"/>
    <s v="MAGDALENA"/>
    <s v="PLATO"/>
    <x v="0"/>
    <n v="0"/>
  </r>
  <r>
    <s v="05"/>
    <s v="05858"/>
    <n v="5858"/>
    <s v="ANTIOQUIA"/>
    <s v="VEGACHÍ"/>
    <x v="0"/>
    <n v="0"/>
  </r>
  <r>
    <s v="86"/>
    <s v="86749"/>
    <n v="86749"/>
    <s v="PUTUMAYO"/>
    <s v="SIBUNDOY"/>
    <x v="0"/>
    <n v="0"/>
  </r>
  <r>
    <s v="05"/>
    <s v="05002"/>
    <n v="5002"/>
    <s v="ANTIOQUIA"/>
    <s v="ABEJORRAL"/>
    <x v="0"/>
    <n v="0"/>
  </r>
  <r>
    <s v="18"/>
    <s v="18150"/>
    <n v="18150"/>
    <s v="CAQUETÁ"/>
    <s v="CARTAGENA DEL CHAIRÁ"/>
    <x v="4"/>
    <n v="948.62"/>
  </r>
  <r>
    <s v="13"/>
    <s v="13074"/>
    <n v="13074"/>
    <s v="BOLÍVAR"/>
    <s v="BARRANCO DE LOBA"/>
    <x v="0"/>
    <n v="0"/>
  </r>
  <r>
    <s v="50"/>
    <s v="50577"/>
    <n v="50577"/>
    <s v="META"/>
    <s v="PUERTO LLERAS"/>
    <x v="1"/>
    <n v="13.35"/>
  </r>
  <r>
    <s v="47"/>
    <s v="47258"/>
    <n v="47258"/>
    <s v="MAGDALENA"/>
    <s v="EL PIÑÓN"/>
    <x v="0"/>
    <n v="0"/>
  </r>
  <r>
    <s v="27"/>
    <s v="27245"/>
    <n v="27245"/>
    <s v="CHOCÓ"/>
    <s v="EL CARMEN"/>
    <x v="0"/>
    <n v="0"/>
  </r>
  <r>
    <s v="05"/>
    <s v="05670"/>
    <n v="5670"/>
    <s v="ANTIOQUIA"/>
    <s v="SAN ROQUE"/>
    <x v="0"/>
    <n v="0"/>
  </r>
  <r>
    <s v="54"/>
    <s v="54344"/>
    <n v="54344"/>
    <s v="NORTE DE SANTANDER"/>
    <s v="HACARÍ"/>
    <x v="13"/>
    <n v="152.46"/>
  </r>
  <r>
    <s v="19"/>
    <s v="19418"/>
    <n v="19418"/>
    <s v="CAUCA"/>
    <s v="LÓPEZ"/>
    <x v="15"/>
    <n v="867.22"/>
  </r>
  <r>
    <s v="19"/>
    <s v="19318"/>
    <n v="19318"/>
    <s v="CAUCA"/>
    <s v="GUAPI"/>
    <x v="15"/>
    <n v="256.88"/>
  </r>
  <r>
    <s v="13"/>
    <s v="13688"/>
    <n v="13688"/>
    <s v="BOLÍVAR"/>
    <s v="SANTA ROSA DEL SUR"/>
    <x v="12"/>
    <n v="307.32"/>
  </r>
  <r>
    <s v="19"/>
    <s v="19142"/>
    <n v="19142"/>
    <s v="CAUCA"/>
    <s v="CALOTO"/>
    <x v="2"/>
    <n v="16.100000000000001"/>
  </r>
  <r>
    <s v="17"/>
    <s v="17541"/>
    <n v="17541"/>
    <s v="CALDAS"/>
    <s v="PENSILVANIA"/>
    <x v="0"/>
    <n v="0"/>
  </r>
  <r>
    <s v="05"/>
    <s v="05893"/>
    <n v="5893"/>
    <s v="ANTIOQUIA"/>
    <s v="YONDÓ (Casabe)"/>
    <x v="12"/>
    <n v="3.08"/>
  </r>
  <r>
    <s v="05"/>
    <s v="05790"/>
    <n v="5790"/>
    <s v="ANTIOQUIA"/>
    <s v="TARAZÁ"/>
    <x v="7"/>
    <n v="897.93"/>
  </r>
  <r>
    <s v="47"/>
    <s v="47268"/>
    <n v="47268"/>
    <s v="MAGDALENA"/>
    <s v="EL RETEN"/>
    <x v="0"/>
    <n v="0"/>
  </r>
  <r>
    <s v="20"/>
    <s v="20443"/>
    <n v="20443"/>
    <s v="CESAR"/>
    <s v="MANAURE BALCÓN DEL CESAR"/>
    <x v="11"/>
    <n v="0"/>
  </r>
  <r>
    <s v="20"/>
    <s v="20060"/>
    <n v="20060"/>
    <s v="CESAR"/>
    <s v="BOSCONIA"/>
    <x v="0"/>
    <n v="0"/>
  </r>
  <r>
    <s v="86"/>
    <s v="86569"/>
    <n v="86569"/>
    <s v="PUTUMAYO"/>
    <s v="PUERTO CAICEDO"/>
    <x v="8"/>
    <n v="1481.21"/>
  </r>
  <r>
    <s v="85"/>
    <s v="85315"/>
    <n v="85315"/>
    <s v="CASANARE"/>
    <s v="SÁCAMA"/>
    <x v="0"/>
    <n v="0"/>
  </r>
  <r>
    <s v="52"/>
    <s v="52418"/>
    <n v="52418"/>
    <s v="NARIÑO"/>
    <s v="LOS ANDES (Sotomayor)"/>
    <x v="2"/>
    <n v="166.25"/>
  </r>
  <r>
    <s v="94"/>
    <s v="94001"/>
    <n v="94001"/>
    <s v="GUAINIA"/>
    <s v="INIRIDA"/>
    <x v="0"/>
    <n v="0"/>
  </r>
  <r>
    <s v="52"/>
    <s v="52385"/>
    <n v="52385"/>
    <s v="NARIÑO"/>
    <s v="LA LLANADA"/>
    <x v="0"/>
    <n v="53.35"/>
  </r>
  <r>
    <s v="27"/>
    <s v="27787"/>
    <n v="27787"/>
    <s v="CHOCÓ"/>
    <s v="TADÓ"/>
    <x v="0"/>
    <n v="5.51"/>
  </r>
  <r>
    <s v="05"/>
    <s v="05004"/>
    <n v="5004"/>
    <s v="ANTIOQUIA"/>
    <s v="ABRIAQUÍ"/>
    <x v="0"/>
    <n v="0"/>
  </r>
  <r>
    <s v="13"/>
    <s v="13442"/>
    <n v="13442"/>
    <s v="BOLÍVAR"/>
    <s v="MARIA LA BAJA"/>
    <x v="6"/>
    <n v="0"/>
  </r>
  <r>
    <s v="20"/>
    <s v="20238"/>
    <n v="20238"/>
    <s v="CESAR"/>
    <s v="EL COPEY"/>
    <x v="0"/>
    <n v="0"/>
  </r>
  <r>
    <s v="70"/>
    <s v="70265"/>
    <n v="70265"/>
    <s v="SUCRE"/>
    <s v="GUARANDA"/>
    <x v="0"/>
    <n v="0"/>
  </r>
  <r>
    <s v="70"/>
    <s v="70678"/>
    <n v="70678"/>
    <s v="SUCRE"/>
    <s v="SAN BENITO ABAD"/>
    <x v="0"/>
    <n v="0"/>
  </r>
  <r>
    <s v="44"/>
    <s v="44650"/>
    <n v="44650"/>
    <s v="LA GUAJIRA"/>
    <s v="SAN JUAN DEL CESAR"/>
    <x v="11"/>
    <n v="0"/>
  </r>
  <r>
    <s v="50"/>
    <s v="50124"/>
    <n v="50124"/>
    <s v="META"/>
    <s v="CABUYARO"/>
    <x v="0"/>
    <n v="0"/>
  </r>
  <r>
    <s v="05"/>
    <s v="05628"/>
    <n v="5628"/>
    <s v="ANTIOQUIA"/>
    <s v="SABANALARGA"/>
    <x v="0"/>
    <n v="0"/>
  </r>
  <r>
    <s v="50"/>
    <s v="50313"/>
    <n v="50313"/>
    <s v="META"/>
    <s v="GRANADA"/>
    <x v="0"/>
    <n v="0"/>
  </r>
  <r>
    <s v="50"/>
    <s v="50110"/>
    <n v="50110"/>
    <s v="META"/>
    <s v="BARRANCA DE UPÍA"/>
    <x v="0"/>
    <n v="0"/>
  </r>
  <r>
    <s v="52"/>
    <s v="52258"/>
    <n v="52258"/>
    <s v="NARIÑO"/>
    <s v="EL TABLÓN"/>
    <x v="0"/>
    <n v="0"/>
  </r>
  <r>
    <s v="23"/>
    <s v="23807"/>
    <n v="23807"/>
    <s v="CÓRDOBA"/>
    <s v="TIERRALTA"/>
    <x v="14"/>
    <n v="858.62"/>
  </r>
  <r>
    <s v="05"/>
    <s v="05044"/>
    <n v="5044"/>
    <s v="ANTIOQUIA"/>
    <s v="ANZÁ"/>
    <x v="0"/>
    <n v="0"/>
  </r>
  <r>
    <s v="44"/>
    <s v="44090"/>
    <n v="44090"/>
    <s v="LA GUAJIRA"/>
    <s v="DIBULLA"/>
    <x v="11"/>
    <n v="0"/>
  </r>
  <r>
    <s v="13"/>
    <s v="13458"/>
    <n v="13458"/>
    <s v="BOLÍVAR"/>
    <s v="MONTECRISTO"/>
    <x v="0"/>
    <n v="214.14"/>
  </r>
  <r>
    <s v="27"/>
    <s v="27660"/>
    <n v="27660"/>
    <s v="CHOCÓ"/>
    <s v="SAN JOSE DEL PALMAR"/>
    <x v="0"/>
    <n v="44.43"/>
  </r>
  <r>
    <s v="05"/>
    <s v="05756"/>
    <n v="5756"/>
    <s v="ANTIOQUIA"/>
    <s v="SONSÓN"/>
    <x v="0"/>
    <n v="2.7"/>
  </r>
  <r>
    <s v="05"/>
    <s v="05040"/>
    <n v="5040"/>
    <s v="ANTIOQUIA"/>
    <s v="ANORÍ"/>
    <x v="7"/>
    <n v="260.44"/>
  </r>
  <r>
    <s v="27"/>
    <s v="27361"/>
    <n v="27361"/>
    <s v="CHOCÓ"/>
    <s v="ISTMINA"/>
    <x v="3"/>
    <n v="303.11"/>
  </r>
  <r>
    <s v="54"/>
    <s v="54800"/>
    <n v="54800"/>
    <s v="NORTE DE SANTANDER"/>
    <s v="TEORAMA"/>
    <x v="13"/>
    <n v="1770.15"/>
  </r>
  <r>
    <s v="54"/>
    <s v="54810"/>
    <n v="54810"/>
    <s v="NORTE DE SANTANDER"/>
    <s v="TIBÚ"/>
    <x v="13"/>
    <n v="4379.08"/>
  </r>
  <r>
    <s v="70"/>
    <s v="70001"/>
    <n v="70001"/>
    <s v="SUCRE"/>
    <s v="SINCELEJO"/>
    <x v="0"/>
    <n v="0"/>
  </r>
  <r>
    <s v="19"/>
    <s v="19450"/>
    <n v="19450"/>
    <s v="CAUCA"/>
    <s v="MERCADERES"/>
    <x v="2"/>
    <n v="95.06"/>
  </r>
  <r>
    <s v="73"/>
    <s v="73563"/>
    <n v="73563"/>
    <s v="TOLIMA"/>
    <s v="PRADO"/>
    <x v="0"/>
    <n v="0"/>
  </r>
  <r>
    <s v="18"/>
    <s v="18860"/>
    <n v="18860"/>
    <s v="CAQUETÁ"/>
    <s v="VALPARAÍSO"/>
    <x v="4"/>
    <n v="92.37"/>
  </r>
  <r>
    <s v="66"/>
    <s v="66572"/>
    <n v="66572"/>
    <s v="RISARALDA"/>
    <s v="PUEBLO RICO"/>
    <x v="0"/>
    <n v="0"/>
  </r>
  <r>
    <s v="81"/>
    <s v="81591"/>
    <n v="81591"/>
    <s v="ARAUCA"/>
    <s v="PUERTO RONDÓN"/>
    <x v="0"/>
    <n v="1.93"/>
  </r>
  <r>
    <s v="17"/>
    <s v="17495"/>
    <n v="17495"/>
    <s v="CALDAS"/>
    <s v="NORCASIA"/>
    <x v="0"/>
    <n v="0"/>
  </r>
  <r>
    <s v="20"/>
    <s v="20621"/>
    <n v="20621"/>
    <s v="CESAR"/>
    <s v="LA PAZ"/>
    <x v="11"/>
    <n v="0"/>
  </r>
  <r>
    <s v="86"/>
    <s v="86573"/>
    <n v="86573"/>
    <s v="PUTUMAYO"/>
    <s v="PUERTO LEGUÍZAMO"/>
    <x v="8"/>
    <n v="1804.8"/>
  </r>
  <r>
    <s v="47"/>
    <s v="47030"/>
    <n v="47030"/>
    <s v="MAGDALENA"/>
    <s v="ALGARROBO"/>
    <x v="0"/>
    <n v="0"/>
  </r>
  <r>
    <s v="18"/>
    <s v="18247"/>
    <n v="18247"/>
    <s v="CAQUETÁ"/>
    <s v="EL DONCELLO"/>
    <x v="4"/>
    <n v="303.45999999999998"/>
  </r>
  <r>
    <s v="47"/>
    <s v="47675"/>
    <n v="47675"/>
    <s v="MAGDALENA"/>
    <s v="SALAMINA"/>
    <x v="0"/>
    <n v="0"/>
  </r>
  <r>
    <s v="19"/>
    <s v="19533"/>
    <n v="19533"/>
    <s v="CAUCA"/>
    <s v="PIAMONTE"/>
    <x v="0"/>
    <n v="1166.8900000000001"/>
  </r>
  <r>
    <s v="23"/>
    <s v="23466"/>
    <n v="23466"/>
    <s v="CÓRDOBA"/>
    <s v="MONTELÍBANO"/>
    <x v="14"/>
    <n v="186.65"/>
  </r>
  <r>
    <s v="95"/>
    <s v="95001"/>
    <n v="95001"/>
    <s v="GUAVIARE"/>
    <s v="SAN JOSE DEL GUAVIARE"/>
    <x v="1"/>
    <n v="1501.04"/>
  </r>
  <r>
    <s v="76"/>
    <s v="76109"/>
    <n v="76109"/>
    <s v="VALLE"/>
    <s v="BUENAVENTURA"/>
    <x v="15"/>
    <n v="627.86"/>
  </r>
  <r>
    <s v="25"/>
    <s v="25407"/>
    <n v="25407"/>
    <s v="CUNDINAMARCA"/>
    <s v="LENGUAZAQUE"/>
    <x v="0"/>
    <n v="0"/>
  </r>
  <r>
    <s v="05"/>
    <s v="05045"/>
    <n v="5045"/>
    <s v="ANTIOQUIA"/>
    <s v="APARTADÓ"/>
    <x v="16"/>
    <n v="9.2100000000000009"/>
  </r>
  <r>
    <s v="47"/>
    <s v="47053"/>
    <n v="47053"/>
    <s v="MAGDALENA"/>
    <s v="ARACATACA"/>
    <x v="11"/>
    <n v="2.09"/>
  </r>
  <r>
    <s v="18"/>
    <s v="18610"/>
    <n v="18610"/>
    <s v="CAQUETÁ"/>
    <s v="SAN JOSE DEL FRAGUA"/>
    <x v="4"/>
    <n v="1083.8499999999999"/>
  </r>
  <r>
    <s v="27"/>
    <s v="27077"/>
    <n v="27077"/>
    <s v="CHOCÓ"/>
    <s v="BAJO BAUDÓ  (Pizarro)"/>
    <x v="0"/>
    <n v="131.16"/>
  </r>
  <r>
    <s v="27"/>
    <s v="27075"/>
    <n v="27075"/>
    <s v="CHOCÓ"/>
    <s v="BAHÍA SOLANO (Mutis)"/>
    <x v="0"/>
    <n v="0"/>
  </r>
  <r>
    <s v="05"/>
    <s v="05206"/>
    <n v="5206"/>
    <s v="ANTIOQUIA"/>
    <s v="CONCEPCIÓN"/>
    <x v="0"/>
    <n v="0"/>
  </r>
  <r>
    <s v="50"/>
    <s v="50711"/>
    <n v="50711"/>
    <s v="META"/>
    <s v="VISTAHERMOSA"/>
    <x v="1"/>
    <n v="1353.19"/>
  </r>
  <r>
    <s v="05"/>
    <s v="05400"/>
    <n v="5400"/>
    <s v="ANTIOQUIA"/>
    <s v="LA UNION"/>
    <x v="0"/>
    <n v="0"/>
  </r>
  <r>
    <s v="20"/>
    <s v="20178"/>
    <n v="20178"/>
    <s v="CESAR"/>
    <s v="CHIRIGUANÁ"/>
    <x v="0"/>
    <n v="0"/>
  </r>
  <r>
    <s v="81"/>
    <s v="81794"/>
    <n v="81794"/>
    <s v="ARAUCA"/>
    <s v="TAME"/>
    <x v="10"/>
    <n v="4.8499999999999996"/>
  </r>
  <r>
    <s v="18"/>
    <s v="18256"/>
    <n v="18256"/>
    <s v="CAQUETÁ"/>
    <s v="EL PAUJIL"/>
    <x v="4"/>
    <n v="267.63"/>
  </r>
  <r>
    <s v="18"/>
    <s v="18205"/>
    <n v="18205"/>
    <s v="CAQUETÁ"/>
    <s v="CURILLO"/>
    <x v="4"/>
    <n v="459.51"/>
  </r>
  <r>
    <s v="70"/>
    <s v="70771"/>
    <n v="70771"/>
    <s v="SUCRE"/>
    <s v="SUCRE"/>
    <x v="0"/>
    <n v="0"/>
  </r>
  <r>
    <s v="50"/>
    <s v="50683"/>
    <n v="50683"/>
    <s v="META"/>
    <s v="SAN JUAN DE ARAMA"/>
    <x v="0"/>
    <n v="155.83000000000001"/>
  </r>
  <r>
    <s v="13"/>
    <s v="13030"/>
    <n v="13030"/>
    <s v="BOLÍVAR"/>
    <s v="ALTOS DEL ROSARIO"/>
    <x v="0"/>
    <n v="0"/>
  </r>
  <r>
    <s v="52"/>
    <s v="52250"/>
    <n v="52250"/>
    <s v="NARIÑO"/>
    <s v="EL CHARCO"/>
    <x v="5"/>
    <n v="1417.79"/>
  </r>
  <r>
    <s v="52"/>
    <s v="52835"/>
    <n v="52835"/>
    <s v="NARIÑO"/>
    <s v="TUMACO"/>
    <x v="5"/>
    <n v="16960.240000000002"/>
  </r>
  <r>
    <s v="47"/>
    <s v="47551"/>
    <n v="47551"/>
    <s v="MAGDALENA"/>
    <s v="PIVIJAY"/>
    <x v="0"/>
    <n v="0"/>
  </r>
  <r>
    <s v="05"/>
    <s v="05051"/>
    <n v="5051"/>
    <s v="ANTIOQUIA"/>
    <s v="ARBOLETES"/>
    <x v="0"/>
    <n v="0"/>
  </r>
  <r>
    <s v="52"/>
    <s v="52786"/>
    <n v="52786"/>
    <s v="NARIÑO"/>
    <s v="TAMINANGO"/>
    <x v="0"/>
    <n v="0"/>
  </r>
  <r>
    <s v="05"/>
    <s v="05113"/>
    <n v="5113"/>
    <s v="ANTIOQUIA"/>
    <s v="BURITICÁ"/>
    <x v="0"/>
    <n v="0"/>
  </r>
  <r>
    <s v="18"/>
    <s v="18785"/>
    <n v="18785"/>
    <s v="CAQUETÁ"/>
    <s v="SOLITA"/>
    <x v="4"/>
    <n v="31.56"/>
  </r>
  <r>
    <s v="05"/>
    <s v="05659"/>
    <n v="5659"/>
    <s v="ANTIOQUIA"/>
    <s v="SAN JUAN DE URABÁ"/>
    <x v="0"/>
    <n v="0"/>
  </r>
  <r>
    <s v="50"/>
    <s v="50400"/>
    <n v="50400"/>
    <s v="META"/>
    <s v="LEJANÍAS"/>
    <x v="0"/>
    <n v="0"/>
  </r>
  <r>
    <s v="18"/>
    <s v="18029"/>
    <n v="18029"/>
    <s v="CAQUETÁ"/>
    <s v="ALBANIA"/>
    <x v="4"/>
    <n v="32.5"/>
  </r>
  <r>
    <s v="05"/>
    <s v="05483"/>
    <n v="5483"/>
    <s v="ANTIOQUIA"/>
    <s v="NARIÑO"/>
    <x v="0"/>
    <n v="0"/>
  </r>
  <r>
    <s v="20"/>
    <s v="20550"/>
    <n v="20550"/>
    <s v="CESAR"/>
    <s v="PELAYA"/>
    <x v="0"/>
    <n v="0"/>
  </r>
  <r>
    <s v="13"/>
    <s v="13810"/>
    <n v="13810"/>
    <s v="BOLÍVAR"/>
    <s v="TIQUISIO (Puerto Rico)"/>
    <x v="0"/>
    <n v="39.159999999999997"/>
  </r>
  <r>
    <s v="20"/>
    <s v="20400"/>
    <n v="20400"/>
    <s v="CESAR"/>
    <s v="LA JAGUA DE IBIRICO"/>
    <x v="11"/>
    <n v="0"/>
  </r>
  <r>
    <s v="70"/>
    <s v="70823"/>
    <n v="70823"/>
    <s v="SUCRE"/>
    <s v="TOLUVIEJO"/>
    <x v="6"/>
    <n v="0"/>
  </r>
  <r>
    <s v="05"/>
    <s v="05490"/>
    <n v="5490"/>
    <s v="ANTIOQUIA"/>
    <s v="NECOCLÍ"/>
    <x v="16"/>
    <n v="0"/>
  </r>
  <r>
    <s v="05"/>
    <s v="05847"/>
    <n v="5847"/>
    <s v="ANTIOQUIA"/>
    <s v="URRAO"/>
    <x v="0"/>
    <n v="0"/>
  </r>
  <r>
    <s v="70"/>
    <s v="70713"/>
    <n v="70713"/>
    <s v="SUCRE"/>
    <s v="SAN ONOFRE"/>
    <x v="6"/>
    <n v="0"/>
  </r>
  <r>
    <s v="19"/>
    <s v="19809"/>
    <n v="19809"/>
    <s v="CAUCA"/>
    <s v="TIMBIQUÍ"/>
    <x v="15"/>
    <n v="907.47"/>
  </r>
  <r>
    <s v="86"/>
    <s v="86568"/>
    <n v="86568"/>
    <s v="PUTUMAYO"/>
    <s v="PUERTO ASÍS"/>
    <x v="8"/>
    <n v="6052.03"/>
  </r>
  <r>
    <s v="23"/>
    <s v="23580"/>
    <n v="23580"/>
    <s v="CÓRDOBA"/>
    <s v="PUERTO LIBERTADOR"/>
    <x v="14"/>
    <n v="207.45"/>
  </r>
  <r>
    <s v="18"/>
    <s v="18094"/>
    <n v="18094"/>
    <s v="CAQUETÁ"/>
    <s v="BELEN DE LOS ANDAQUÍES"/>
    <x v="4"/>
    <n v="132.03"/>
  </r>
  <r>
    <s v="18"/>
    <s v="18001"/>
    <n v="18001"/>
    <s v="CAQUETÁ"/>
    <s v="FLORENCIA"/>
    <x v="4"/>
    <n v="52.84"/>
  </r>
  <r>
    <s v="23"/>
    <s v="23855"/>
    <n v="23855"/>
    <s v="CÓRDOBA"/>
    <s v="VALENCIA"/>
    <x v="14"/>
    <n v="12.31"/>
  </r>
  <r>
    <s v="86"/>
    <s v="86885"/>
    <n v="86885"/>
    <s v="PUTUMAYO"/>
    <s v="VILLAGARZÓN"/>
    <x v="8"/>
    <n v="1131.3900000000001"/>
  </r>
  <r>
    <s v="44"/>
    <s v="44110"/>
    <n v="44110"/>
    <s v="LA GUAJIRA"/>
    <s v="EL MOLINO"/>
    <x v="0"/>
    <n v="0"/>
  </r>
  <r>
    <s v="52"/>
    <s v="52612"/>
    <n v="52612"/>
    <s v="NARIÑO"/>
    <s v="RICAURTE"/>
    <x v="5"/>
    <n v="125.81"/>
  </r>
  <r>
    <s v="52"/>
    <s v="52256"/>
    <n v="52256"/>
    <s v="NARIÑO"/>
    <s v="EL ROSARIO"/>
    <x v="2"/>
    <n v="244.55"/>
  </r>
  <r>
    <s v="70"/>
    <s v="70418"/>
    <n v="70418"/>
    <s v="SUCRE"/>
    <s v="LOS PALMITOS"/>
    <x v="6"/>
    <n v="0"/>
  </r>
  <r>
    <s v="54"/>
    <s v="54206"/>
    <n v="54206"/>
    <s v="NORTE DE SANTANDER"/>
    <s v="CONVENCIÓN"/>
    <x v="13"/>
    <n v="855.88"/>
  </r>
  <r>
    <s v="20"/>
    <s v="20013"/>
    <n v="20013"/>
    <s v="CESAR"/>
    <s v="AGUSTÍN CODAZZI"/>
    <x v="11"/>
    <n v="0"/>
  </r>
  <r>
    <s v="52"/>
    <s v="52540"/>
    <n v="52540"/>
    <s v="NARIÑO"/>
    <s v="POLICARPA"/>
    <x v="2"/>
    <n v="326.08999999999997"/>
  </r>
  <r>
    <s v="05"/>
    <s v="05842"/>
    <n v="5842"/>
    <s v="ANTIOQUIA"/>
    <s v="URAMITA"/>
    <x v="0"/>
    <n v="0"/>
  </r>
  <r>
    <s v="54"/>
    <s v="54670"/>
    <n v="54670"/>
    <s v="NORTE DE SANTANDER"/>
    <s v="SAN CALIXTO"/>
    <x v="13"/>
    <n v="736.53"/>
  </r>
  <r>
    <s v="27"/>
    <s v="27001"/>
    <n v="27001"/>
    <s v="CHOCÓ"/>
    <s v="QUIBDÓ"/>
    <x v="0"/>
    <n v="5.76"/>
  </r>
  <r>
    <s v="13"/>
    <s v="13657"/>
    <n v="13657"/>
    <s v="BOLÍVAR"/>
    <s v="SAN JUAN NEPOMUCENO"/>
    <x v="6"/>
    <n v="0"/>
  </r>
  <r>
    <s v="05"/>
    <s v="05172"/>
    <n v="5172"/>
    <s v="ANTIOQUIA"/>
    <s v="CHIGORODÓ"/>
    <x v="16"/>
    <n v="0"/>
  </r>
  <r>
    <s v="50"/>
    <s v="50270"/>
    <n v="50270"/>
    <s v="META"/>
    <s v="EL DORADO"/>
    <x v="0"/>
    <n v="0"/>
  </r>
  <r>
    <s v="47"/>
    <s v="47660"/>
    <n v="47660"/>
    <s v="MAGDALENA"/>
    <s v="SABANAS DE SAN ÁNGEL (San Ángel)"/>
    <x v="0"/>
    <n v="0"/>
  </r>
  <r>
    <s v="27"/>
    <s v="27745"/>
    <n v="27745"/>
    <s v="CHOCÓ"/>
    <s v="SIPÍ"/>
    <x v="3"/>
    <n v="91.25"/>
  </r>
  <r>
    <s v="13"/>
    <s v="13670"/>
    <n v="13670"/>
    <s v="BOLÍVAR"/>
    <s v="SAN PABLO"/>
    <x v="12"/>
    <n v="229.54"/>
  </r>
  <r>
    <s v="05"/>
    <s v="05837"/>
    <n v="5837"/>
    <s v="ANTIOQUIA"/>
    <s v="TURBO"/>
    <x v="16"/>
    <n v="45.51"/>
  </r>
  <r>
    <s v="27"/>
    <s v="27372"/>
    <n v="27372"/>
    <s v="CHOCÓ"/>
    <s v="JURADÓ"/>
    <x v="0"/>
    <n v="0"/>
  </r>
  <r>
    <s v="27"/>
    <s v="27800"/>
    <n v="27800"/>
    <s v="CHOCÓ"/>
    <s v="UNGUÍA"/>
    <x v="3"/>
    <n v="75.87"/>
  </r>
  <r>
    <s v="18"/>
    <s v="18479"/>
    <n v="18479"/>
    <s v="CAQUETÁ"/>
    <s v="MORELIA"/>
    <x v="4"/>
    <n v="1.04"/>
  </r>
  <r>
    <s v="19"/>
    <s v="19780"/>
    <n v="19780"/>
    <s v="CAUCA"/>
    <s v="SUÁREZ"/>
    <x v="2"/>
    <n v="139.65"/>
  </r>
  <r>
    <s v="05"/>
    <s v="05475"/>
    <n v="5475"/>
    <s v="ANTIOQUIA"/>
    <s v="MURINDÓ"/>
    <x v="3"/>
    <n v="0"/>
  </r>
  <r>
    <s v="27"/>
    <s v="27073"/>
    <n v="27073"/>
    <s v="CHOCÓ"/>
    <s v="BAGADÓ"/>
    <x v="0"/>
    <n v="0"/>
  </r>
  <r>
    <s v="05"/>
    <s v="05147"/>
    <n v="5147"/>
    <s v="ANTIOQUIA"/>
    <s v="CAREPA"/>
    <x v="16"/>
    <n v="0"/>
  </r>
  <r>
    <s v="47"/>
    <s v="47288"/>
    <n v="47288"/>
    <s v="MAGDALENA"/>
    <s v="FUNDACIÓN"/>
    <x v="11"/>
    <n v="0"/>
  </r>
  <r>
    <s v="05"/>
    <s v="05284"/>
    <n v="5284"/>
    <s v="ANTIOQUIA"/>
    <s v="FRONTINO"/>
    <x v="0"/>
    <n v="0"/>
  </r>
  <r>
    <s v="20"/>
    <s v="20045"/>
    <n v="20045"/>
    <s v="CESAR"/>
    <s v="BECERRIL"/>
    <x v="11"/>
    <n v="0"/>
  </r>
  <r>
    <s v="70"/>
    <s v="70110"/>
    <n v="70110"/>
    <s v="SUCRE"/>
    <s v="BUENAVISTA"/>
    <x v="0"/>
    <n v="0"/>
  </r>
  <r>
    <s v="05"/>
    <s v="05234"/>
    <n v="5234"/>
    <s v="ANTIOQUIA"/>
    <s v="DABEIBA"/>
    <x v="16"/>
    <n v="0"/>
  </r>
  <r>
    <s v="20"/>
    <s v="20517"/>
    <n v="20517"/>
    <s v="CESAR"/>
    <s v="PAILITAS"/>
    <x v="0"/>
    <n v="0"/>
  </r>
  <r>
    <s v="20"/>
    <s v="20228"/>
    <n v="20228"/>
    <s v="CESAR"/>
    <s v="CURUMANÍ"/>
    <x v="0"/>
    <n v="0"/>
  </r>
  <r>
    <s v="13"/>
    <s v="13490"/>
    <n v="13490"/>
    <s v="BOLÍVAR"/>
    <s v="NOROSI"/>
    <x v="0"/>
    <n v="11.68"/>
  </r>
  <r>
    <s v="50"/>
    <s v="50251"/>
    <n v="50251"/>
    <s v="META"/>
    <s v="EL CASTILLO"/>
    <x v="0"/>
    <n v="0"/>
  </r>
  <r>
    <s v="05"/>
    <s v="05093"/>
    <n v="5093"/>
    <s v="ANTIOQUIA"/>
    <s v="BETULIA"/>
    <x v="0"/>
    <n v="0"/>
  </r>
  <r>
    <s v="86"/>
    <s v="86001"/>
    <n v="86001"/>
    <s v="PUTUMAYO"/>
    <s v="MOCOA"/>
    <x v="8"/>
    <n v="106.88"/>
  </r>
  <r>
    <s v="25"/>
    <s v="25779"/>
    <n v="25779"/>
    <s v="CUNDINAMARCA"/>
    <s v="SUSA"/>
    <x v="0"/>
    <n v="0"/>
  </r>
  <r>
    <s v="05"/>
    <s v="05361"/>
    <n v="5361"/>
    <s v="ANTIOQUIA"/>
    <s v="ITUANGO"/>
    <x v="7"/>
    <n v="41.45"/>
  </r>
  <r>
    <s v="85"/>
    <s v="85015"/>
    <n v="85015"/>
    <s v="CASANARE"/>
    <s v="CHÁMEZA"/>
    <x v="0"/>
    <n v="0"/>
  </r>
  <r>
    <s v="27"/>
    <s v="27615"/>
    <n v="27615"/>
    <s v="CHOCÓ"/>
    <s v="RIOSUCIO"/>
    <x v="3"/>
    <n v="90.7"/>
  </r>
  <r>
    <s v="13"/>
    <s v="13894"/>
    <n v="13894"/>
    <s v="BOLÍVAR"/>
    <s v="ZAMBRANO"/>
    <x v="6"/>
    <n v="0"/>
  </r>
  <r>
    <s v="20"/>
    <s v="20750"/>
    <n v="20750"/>
    <s v="CESAR"/>
    <s v="SAN DIEGO"/>
    <x v="11"/>
    <n v="0"/>
  </r>
  <r>
    <s v="13"/>
    <s v="13244"/>
    <n v="13244"/>
    <s v="BOLÍVAR"/>
    <s v="EL CARMEN DE BOLÍVAR"/>
    <x v="6"/>
    <n v="0"/>
  </r>
  <r>
    <s v="05"/>
    <s v="05543"/>
    <n v="5543"/>
    <s v="ANTIOQUIA"/>
    <s v="PEQUE"/>
    <x v="0"/>
    <n v="0"/>
  </r>
  <r>
    <s v="54"/>
    <s v="54250"/>
    <n v="54250"/>
    <s v="NORTE DE SANTANDER"/>
    <s v="EL TARRA"/>
    <x v="13"/>
    <n v="2074.54"/>
  </r>
  <r>
    <s v="17"/>
    <s v="17662"/>
    <n v="17662"/>
    <s v="CALDAS"/>
    <s v="SAMANÁ"/>
    <x v="0"/>
    <n v="0"/>
  </r>
  <r>
    <s v="70"/>
    <s v="70508"/>
    <n v="70508"/>
    <s v="SUCRE"/>
    <s v="OVEJAS"/>
    <x v="6"/>
    <n v="0"/>
  </r>
  <r>
    <s v="13"/>
    <s v="13654"/>
    <n v="13654"/>
    <s v="BOLÍVAR"/>
    <s v="SAN JACINTO"/>
    <x v="6"/>
    <n v="0"/>
  </r>
  <r>
    <s v="47"/>
    <s v="47605"/>
    <n v="47605"/>
    <s v="MAGDALENA"/>
    <s v="REMOLINO"/>
    <x v="0"/>
    <n v="0"/>
  </r>
  <r>
    <s v="05"/>
    <s v="05649"/>
    <n v="5649"/>
    <s v="ANTIOQUIA"/>
    <s v="SAN CARLOS"/>
    <x v="0"/>
    <n v="1.44"/>
  </r>
  <r>
    <s v="70"/>
    <s v="70230"/>
    <n v="70230"/>
    <s v="SUCRE"/>
    <s v="CHALÁN"/>
    <x v="6"/>
    <n v="0"/>
  </r>
  <r>
    <s v="05"/>
    <s v="05665"/>
    <n v="5665"/>
    <s v="ANTIOQUIA"/>
    <s v="SAN PEDRO DE URABÁ"/>
    <x v="16"/>
    <n v="5.28"/>
  </r>
  <r>
    <s v="05"/>
    <s v="05480"/>
    <n v="5480"/>
    <s v="ANTIOQUIA"/>
    <s v="MUTATÁ"/>
    <x v="16"/>
    <n v="1.19"/>
  </r>
  <r>
    <s v="13"/>
    <s v="13212"/>
    <n v="13212"/>
    <s v="BOLÍVAR"/>
    <s v="CÓRDOBA"/>
    <x v="6"/>
    <n v="0"/>
  </r>
  <r>
    <s v="05"/>
    <s v="05873"/>
    <n v="5873"/>
    <s v="ANTIOQUIA"/>
    <s v="VIGÍA DEL FUERTE"/>
    <x v="3"/>
    <n v="0"/>
  </r>
  <r>
    <s v="05"/>
    <s v="05667"/>
    <n v="5667"/>
    <s v="ANTIOQUIA"/>
    <s v="SAN RAFAEL"/>
    <x v="0"/>
    <n v="0"/>
  </r>
  <r>
    <s v="27"/>
    <s v="27150"/>
    <n v="27150"/>
    <s v="CHOCÓ"/>
    <s v="CARMEN DEL DARIEN  (Curbarad¾)"/>
    <x v="3"/>
    <n v="48.14"/>
  </r>
  <r>
    <s v="28"/>
    <s v="27099"/>
    <n v="27099"/>
    <s v="CHOCÓ"/>
    <s v="BOJAYÁ"/>
    <x v="3"/>
    <n v="0"/>
  </r>
  <r>
    <s v="05"/>
    <s v="05197"/>
    <n v="5197"/>
    <s v="ANTIOQUIA"/>
    <s v="COCORNÁ"/>
    <x v="0"/>
    <n v="0"/>
  </r>
  <r>
    <s v="70"/>
    <s v="70204"/>
    <n v="70204"/>
    <s v="SUCRE"/>
    <s v="COLOSÓ"/>
    <x v="6"/>
    <n v="0"/>
  </r>
  <r>
    <s v="05"/>
    <s v="05021"/>
    <n v="5021"/>
    <s v="ANTIOQUIA"/>
    <s v="ALEJANDRÍA"/>
    <x v="0"/>
    <n v="0"/>
  </r>
  <r>
    <s v="27"/>
    <s v="27006"/>
    <n v="27006"/>
    <s v="CHOCÓ"/>
    <s v="ACANDÍ"/>
    <x v="3"/>
    <n v="3.34"/>
  </r>
  <r>
    <s v="05"/>
    <s v="05313"/>
    <n v="5313"/>
    <s v="ANTIOQUIA"/>
    <s v="GRANADA"/>
    <x v="0"/>
    <n v="0"/>
  </r>
  <r>
    <s v="05"/>
    <s v="05055"/>
    <n v="5055"/>
    <s v="ANTIOQUIA"/>
    <s v="ARGELIA"/>
    <x v="0"/>
    <n v="0"/>
  </r>
  <r>
    <s v="05"/>
    <s v="05652"/>
    <n v="5652"/>
    <s v="ANTIOQUIA"/>
    <s v="SAN FRANCISCO"/>
    <x v="0"/>
    <n v="29.52"/>
  </r>
  <r>
    <s v="05"/>
    <s v="05660"/>
    <n v="5660"/>
    <s v="ANTIOQUIA"/>
    <s v="SAN LUIS"/>
    <x v="0"/>
    <n v="8.33"/>
  </r>
  <r>
    <s v="91"/>
    <s v="91263"/>
    <n v="91263"/>
    <s v="AMAZONAS"/>
    <s v="EL ENCANTO (Cor. Departamental)"/>
    <x v="0"/>
    <n v="11.77"/>
  </r>
  <r>
    <s v="91"/>
    <s v="91405"/>
    <n v="91405"/>
    <s v="AMAZONAS"/>
    <s v="LA CHORRERA (Cor. Departamental)"/>
    <x v="0"/>
    <n v="13.61"/>
  </r>
  <r>
    <s v="91"/>
    <s v="91407"/>
    <n v="91407"/>
    <s v="AMAZONAS"/>
    <s v="LA PEDRERA (Cor. Departamental)"/>
    <x v="0"/>
    <n v="0"/>
  </r>
  <r>
    <s v="91"/>
    <s v="91430"/>
    <n v="91430"/>
    <s v="AMAZONAS"/>
    <s v="LA VICTORIA (Pacoa) (Cor. Departamental)"/>
    <x v="0"/>
    <n v="0"/>
  </r>
  <r>
    <s v="91"/>
    <s v="91530"/>
    <n v="91530"/>
    <s v="AMAZONAS"/>
    <s v="PUERTO ALEGRÍA (Cor. Departamental)"/>
    <x v="0"/>
    <n v="85.79"/>
  </r>
  <r>
    <s v="91"/>
    <s v="91669"/>
    <n v="91669"/>
    <s v="AMAZONAS"/>
    <s v="SANTANDER (Araracuara) (Cor. Departamental)"/>
    <x v="0"/>
    <n v="0"/>
  </r>
  <r>
    <s v="91"/>
    <s v="91798"/>
    <n v="91798"/>
    <s v="AMAZONAS"/>
    <s v="TARAPACÁ (Cor. Departamental)"/>
    <x v="0"/>
    <n v="0"/>
  </r>
  <r>
    <s v="94"/>
    <s v="94343"/>
    <n v="94343"/>
    <s v="GUAINIA"/>
    <s v="BARRANCO MINA (Cor. Departamental)"/>
    <x v="0"/>
    <n v="4.34"/>
  </r>
  <r>
    <s v="94"/>
    <s v="94663"/>
    <n v="94663"/>
    <s v="GUAINIA"/>
    <s v="MAPIRIPANA (Cor. Departamental)"/>
    <x v="0"/>
    <n v="16.71"/>
  </r>
  <r>
    <s v="94"/>
    <s v="94884"/>
    <n v="94884"/>
    <s v="GUAINIA"/>
    <s v="PUERTO COLOMBIA (Cor. Departamental)"/>
    <x v="0"/>
    <n v="0"/>
  </r>
  <r>
    <s v="94"/>
    <s v="94888"/>
    <n v="94888"/>
    <s v="GUAINIA"/>
    <s v="MORICHAL (Morichal Nuevo) (Cor. Departamental)"/>
    <x v="0"/>
    <n v="15.68"/>
  </r>
  <r>
    <s v="97"/>
    <s v="97889"/>
    <n v="97889"/>
    <s v="VAUPES"/>
    <s v="YAVARATE (Cor. Departamental)"/>
    <x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22">
  <r>
    <s v="91"/>
    <s v="91460"/>
    <n v="91460"/>
    <s v="AMAZONAS"/>
    <s v="MIRITÍ-PARANÁ (Campoamor) (Cor. Departamental)"/>
    <x v="0"/>
    <n v="1519"/>
    <n v="19.014084507042252"/>
  </r>
  <r>
    <s v="91"/>
    <s v="91536"/>
    <n v="91536"/>
    <s v="AMAZONAS"/>
    <s v="PUERTO ARICA (Cor. Departamental)"/>
    <x v="0"/>
    <n v="1330"/>
    <n v="19.540229885057471"/>
  </r>
  <r>
    <s v="94"/>
    <s v="94883"/>
    <n v="94883"/>
    <s v="GUAINIA"/>
    <s v="SAN FELIPE (Cor. Departamental)"/>
    <x v="0"/>
    <n v="2217"/>
    <n v="14.17004048582996"/>
  </r>
  <r>
    <s v="94"/>
    <s v="94885"/>
    <n v="94885"/>
    <s v="GUAINIA"/>
    <s v="LA GUADALUPE (Cor. Departamental)"/>
    <x v="0"/>
    <n v="392"/>
    <n v="22.352941176470591"/>
  </r>
  <r>
    <s v="94"/>
    <s v="94886"/>
    <n v="94886"/>
    <s v="GUAINIA"/>
    <s v="CACAHUAL (Cor. Departamental)"/>
    <x v="0"/>
    <n v="2694"/>
    <n v="19.811320754716981"/>
  </r>
  <r>
    <s v="94"/>
    <s v="94887"/>
    <n v="94887"/>
    <s v="GUAINIA"/>
    <s v="PANÁ PANÁ (Campo Alegre) (Cor. Departamental)"/>
    <x v="0"/>
    <n v="3358"/>
    <n v="10.232558139534884"/>
  </r>
  <r>
    <s v="97"/>
    <s v="97511"/>
    <n v="97511"/>
    <s v="VAUPES"/>
    <s v="PACOA (Cor. Departamental)"/>
    <x v="0"/>
    <n v="5980"/>
    <n v="12.087912087912088"/>
  </r>
  <r>
    <s v="97"/>
    <s v="97777"/>
    <n v="97777"/>
    <s v="VAUPES"/>
    <s v="PAPUNAUA (Cor. Departamental)"/>
    <x v="0"/>
    <n v="837"/>
    <n v="13.90728476821192"/>
  </r>
  <r>
    <s v="25"/>
    <s v="25754"/>
    <n v="25754"/>
    <s v="CUNDINAMARCA"/>
    <s v="SOACHA"/>
    <x v="0"/>
    <n v="533718"/>
    <n v="52.840909090909093"/>
  </r>
  <r>
    <s v="91"/>
    <s v="91540"/>
    <n v="91540"/>
    <s v="AMAZONAS"/>
    <s v="PUERTO NARIÑO"/>
    <x v="0"/>
    <n v="8398"/>
    <n v="14.344053088310362"/>
  </r>
  <r>
    <s v="15"/>
    <s v="15187"/>
    <n v="15187"/>
    <s v="BOYACÁ"/>
    <s v="CHIVATÁ"/>
    <x v="0"/>
    <n v="6455"/>
    <n v="68.093385214007782"/>
  </r>
  <r>
    <s v="15"/>
    <s v="15476"/>
    <n v="15476"/>
    <s v="BOYACÁ"/>
    <s v="MOTAVITA"/>
    <x v="0"/>
    <n v="8332"/>
    <n v="52.467811158798284"/>
  </r>
  <r>
    <s v="88"/>
    <s v="88564"/>
    <n v="88564"/>
    <s v="SAN ANDRES"/>
    <s v="PROVIDENCIA Y SANTA CATALINA (Santa Isabel)"/>
    <x v="0"/>
    <n v="5174"/>
    <n v="77.5"/>
  </r>
  <r>
    <s v="15"/>
    <s v="15500"/>
    <n v="15500"/>
    <s v="BOYACÁ"/>
    <s v="OICATÁ"/>
    <x v="0"/>
    <n v="2834"/>
    <n v="71.659919028340084"/>
  </r>
  <r>
    <s v="15"/>
    <s v="15224"/>
    <n v="15224"/>
    <s v="BOYACÁ"/>
    <s v="CUCAITA"/>
    <x v="0"/>
    <n v="4689"/>
    <n v="64.53744493392071"/>
  </r>
  <r>
    <s v="15"/>
    <s v="15092"/>
    <n v="15092"/>
    <s v="BOYACÁ"/>
    <s v="BETEITIVA"/>
    <x v="0"/>
    <n v="1979"/>
    <n v="211.42857142857144"/>
  </r>
  <r>
    <s v="15"/>
    <s v="15879"/>
    <n v="15879"/>
    <s v="BOYACÁ"/>
    <s v="VIRACACHÁ"/>
    <x v="0"/>
    <n v="3172"/>
    <n v="93.684210526315795"/>
  </r>
  <r>
    <s v="15"/>
    <s v="15861"/>
    <n v="15861"/>
    <s v="BOYACÁ"/>
    <s v="VENTAQUEMADA"/>
    <x v="0"/>
    <n v="15627"/>
    <n v="61.074603788171622"/>
  </r>
  <r>
    <s v="15"/>
    <s v="15740"/>
    <n v="15740"/>
    <s v="BOYACÁ"/>
    <s v="SIACHOQUE"/>
    <x v="0"/>
    <n v="8970"/>
    <n v="54.504504504504503"/>
  </r>
  <r>
    <s v="15"/>
    <s v="15762"/>
    <n v="15762"/>
    <s v="BOYACÁ"/>
    <s v="SORA"/>
    <x v="0"/>
    <n v="3028"/>
    <n v="64.543524416135881"/>
  </r>
  <r>
    <s v="88"/>
    <s v="88001"/>
    <n v="88001"/>
    <s v="SAN ANDRES"/>
    <s v="SAN ANDRES"/>
    <x v="0"/>
    <n v="72585"/>
    <n v="56.277056277056282"/>
  </r>
  <r>
    <s v="15"/>
    <s v="15676"/>
    <n v="15676"/>
    <s v="BOYACÁ"/>
    <s v="SAN MIGUEL DE SEMA"/>
    <x v="0"/>
    <n v="4540"/>
    <n v="82.801418439716315"/>
  </r>
  <r>
    <s v="15"/>
    <s v="15632"/>
    <n v="15632"/>
    <s v="BOYACÁ"/>
    <s v="SABOYÁ"/>
    <x v="0"/>
    <n v="12237"/>
    <n v="76.555716353111436"/>
  </r>
  <r>
    <s v="15"/>
    <s v="15723"/>
    <n v="15723"/>
    <s v="BOYACÁ"/>
    <s v="SATIVASUR"/>
    <x v="0"/>
    <n v="1066"/>
    <n v="113.04347826086956"/>
  </r>
  <r>
    <s v="25"/>
    <s v="25290"/>
    <n v="25290"/>
    <s v="CUNDINAMARCA"/>
    <s v="FUSAGASUGÁ"/>
    <x v="0"/>
    <n v="139805"/>
    <n v="98.573975044563284"/>
  </r>
  <r>
    <s v="15"/>
    <s v="15808"/>
    <n v="15808"/>
    <s v="BOYACÁ"/>
    <s v="TINJACÁ"/>
    <x v="0"/>
    <n v="3042"/>
    <n v="88.324873096446694"/>
  </r>
  <r>
    <s v="15"/>
    <s v="15466"/>
    <n v="15466"/>
    <s v="BOYACÁ"/>
    <s v="MONGUÍ"/>
    <x v="0"/>
    <n v="4984"/>
    <n v="61.515151515151508"/>
  </r>
  <r>
    <s v="15"/>
    <s v="15204"/>
    <n v="15204"/>
    <s v="BOYACÁ"/>
    <s v="CÓMBITA"/>
    <x v="0"/>
    <n v="14983"/>
    <n v="102.02224469160768"/>
  </r>
  <r>
    <s v="25"/>
    <s v="25394"/>
    <n v="25394"/>
    <s v="CUNDINAMARCA"/>
    <s v="LA PALMA"/>
    <x v="0"/>
    <n v="10912"/>
    <n v="163.78091872791521"/>
  </r>
  <r>
    <s v="15"/>
    <s v="15842"/>
    <n v="15842"/>
    <s v="BOYACÁ"/>
    <s v="UMBITA"/>
    <x v="0"/>
    <n v="10330"/>
    <n v="105.87557603686636"/>
  </r>
  <r>
    <s v="15"/>
    <s v="15600"/>
    <n v="15600"/>
    <s v="BOYACÁ"/>
    <s v="RÁQUIRA"/>
    <x v="0"/>
    <n v="13800"/>
    <n v="91.899441340782118"/>
  </r>
  <r>
    <s v="15"/>
    <s v="15276"/>
    <n v="15276"/>
    <s v="BOYACÁ"/>
    <s v="FLORESTA"/>
    <x v="0"/>
    <n v="4431"/>
    <n v="152.91970802919707"/>
  </r>
  <r>
    <s v="15"/>
    <s v="15638"/>
    <n v="15638"/>
    <s v="BOYACÁ"/>
    <s v="SÁCHICA"/>
    <x v="0"/>
    <n v="3769"/>
    <n v="41.53846153846154"/>
  </r>
  <r>
    <s v="15"/>
    <s v="15494"/>
    <n v="15494"/>
    <s v="BOYACÁ"/>
    <s v="NUEVO COLÓN"/>
    <x v="0"/>
    <n v="6637"/>
    <n v="79.788639365918101"/>
  </r>
  <r>
    <s v="15"/>
    <s v="15822"/>
    <n v="15822"/>
    <s v="BOYACÁ"/>
    <s v="TOTA"/>
    <x v="0"/>
    <n v="5308"/>
    <n v="54.982817869415811"/>
  </r>
  <r>
    <s v="25"/>
    <s v="25001"/>
    <n v="25001"/>
    <s v="CUNDINAMARCA"/>
    <s v="AGUA DE DIOS"/>
    <x v="0"/>
    <n v="10823"/>
    <n v="211.4503816793893"/>
  </r>
  <r>
    <s v="68"/>
    <s v="68370"/>
    <n v="68370"/>
    <s v="SANTANDER"/>
    <s v="JORDÁN"/>
    <x v="0"/>
    <n v="1092"/>
    <n v="45.814977973568283"/>
  </r>
  <r>
    <s v="15"/>
    <s v="15189"/>
    <n v="15189"/>
    <s v="BOYACÁ"/>
    <s v="CIENEGA"/>
    <x v="0"/>
    <n v="4630"/>
    <n v="91.485148514851488"/>
  </r>
  <r>
    <s v="15"/>
    <s v="15798"/>
    <n v="15798"/>
    <s v="BOYACÁ"/>
    <s v="TENZA"/>
    <x v="0"/>
    <n v="4002"/>
    <n v="177.13498622589532"/>
  </r>
  <r>
    <s v="44"/>
    <s v="44847"/>
    <n v="44847"/>
    <s v="LA GUAJIRA"/>
    <s v="URIBIA"/>
    <x v="0"/>
    <n v="186532"/>
    <n v="22.004121028088061"/>
  </r>
  <r>
    <s v="25"/>
    <s v="25878"/>
    <n v="25878"/>
    <s v="CUNDINAMARCA"/>
    <s v="VIOTÁ"/>
    <x v="0"/>
    <n v="13339"/>
    <n v="122.54716981132074"/>
  </r>
  <r>
    <s v="15"/>
    <s v="15810"/>
    <n v="15810"/>
    <s v="BOYACÁ"/>
    <s v="TIPACOQUE"/>
    <x v="0"/>
    <n v="3093"/>
    <n v="97.058823529411768"/>
  </r>
  <r>
    <s v="15"/>
    <s v="15272"/>
    <n v="15272"/>
    <s v="BOYACÁ"/>
    <s v="FIRAVITOBA"/>
    <x v="0"/>
    <n v="5822"/>
    <n v="135.43859649122808"/>
  </r>
  <r>
    <s v="15"/>
    <s v="15537"/>
    <n v="15537"/>
    <s v="BOYACÁ"/>
    <s v="PAZ DE RIO"/>
    <x v="0"/>
    <n v="4561"/>
    <n v="188.16568047337279"/>
  </r>
  <r>
    <s v="15"/>
    <s v="15114"/>
    <n v="15114"/>
    <s v="BOYACÁ"/>
    <s v="BUSBANZÁ"/>
    <x v="0"/>
    <n v="1222"/>
    <n v="141.26984126984127"/>
  </r>
  <r>
    <s v="15"/>
    <s v="15804"/>
    <n v="15804"/>
    <s v="BOYACÁ"/>
    <s v="TIBANÁ"/>
    <x v="0"/>
    <n v="9080"/>
    <n v="113.84471468662301"/>
  </r>
  <r>
    <s v="15"/>
    <s v="15232"/>
    <n v="15232"/>
    <s v="BOYACÁ"/>
    <s v="CHÍQUIZA"/>
    <x v="0"/>
    <n v="5368"/>
    <n v="67.686170212765958"/>
  </r>
  <r>
    <s v="15"/>
    <s v="15380"/>
    <n v="15380"/>
    <s v="BOYACÁ"/>
    <s v="LA CAPILLA"/>
    <x v="0"/>
    <n v="2450"/>
    <n v="187.98449612403101"/>
  </r>
  <r>
    <s v="15"/>
    <s v="15162"/>
    <n v="15162"/>
    <s v="BOYACÁ"/>
    <s v="CERINZA"/>
    <x v="0"/>
    <n v="3651"/>
    <n v="174.8917748917749"/>
  </r>
  <r>
    <s v="15"/>
    <s v="15367"/>
    <n v="15367"/>
    <s v="BOYACÁ"/>
    <s v="JENESANO"/>
    <x v="0"/>
    <n v="7673"/>
    <n v="90.179514255543822"/>
  </r>
  <r>
    <s v="15"/>
    <s v="15764"/>
    <n v="15764"/>
    <s v="BOYACÁ"/>
    <s v="SORACÁ"/>
    <x v="0"/>
    <n v="5226"/>
    <n v="60.821643286573149"/>
  </r>
  <r>
    <s v="25"/>
    <s v="25269"/>
    <n v="25269"/>
    <s v="CUNDINAMARCA"/>
    <s v="FACATATIVÁ"/>
    <x v="0"/>
    <n v="136950"/>
    <n v="48.152295632698767"/>
  </r>
  <r>
    <s v="68"/>
    <s v="68418"/>
    <n v="68418"/>
    <s v="SANTANDER"/>
    <s v="LOS SANTOS"/>
    <x v="0"/>
    <n v="12423"/>
    <n v="41.694590713259934"/>
  </r>
  <r>
    <s v="15"/>
    <s v="15835"/>
    <n v="15835"/>
    <s v="BOYACÁ"/>
    <s v="TURMEQUE"/>
    <x v="0"/>
    <n v="5921"/>
    <n v="123.67346938775509"/>
  </r>
  <r>
    <s v="15"/>
    <s v="15837"/>
    <n v="15837"/>
    <s v="BOYACÁ"/>
    <s v="TUTA"/>
    <x v="0"/>
    <n v="9800"/>
    <n v="82.813891362422083"/>
  </r>
  <r>
    <s v="68"/>
    <s v="68549"/>
    <n v="68549"/>
    <s v="SANTANDER"/>
    <s v="PINCHOTE"/>
    <x v="0"/>
    <n v="5373"/>
    <n v="94.169096209912539"/>
  </r>
  <r>
    <s v="15"/>
    <s v="15317"/>
    <n v="15317"/>
    <s v="BOYACÁ"/>
    <s v="GUACAMAYAS"/>
    <x v="0"/>
    <n v="1617"/>
    <n v="115.73033707865167"/>
  </r>
  <r>
    <s v="54"/>
    <s v="54480"/>
    <n v="54480"/>
    <s v="NORTE DE SANTANDER"/>
    <s v="MUTISCUA"/>
    <x v="0"/>
    <n v="3727"/>
    <n v="53.399433427762041"/>
  </r>
  <r>
    <s v="44"/>
    <s v="44560"/>
    <n v="44560"/>
    <s v="LA GUAJIRA"/>
    <s v="MANAURE"/>
    <x v="0"/>
    <n v="112103"/>
    <n v="12.629066569812691"/>
  </r>
  <r>
    <s v="68"/>
    <s v="68229"/>
    <n v="68229"/>
    <s v="SANTANDER"/>
    <s v="CURITÍ"/>
    <x v="0"/>
    <n v="11980"/>
    <n v="62.839673913043484"/>
  </r>
  <r>
    <s v="15"/>
    <s v="15763"/>
    <n v="15763"/>
    <s v="BOYACÁ"/>
    <s v="SOTAQUIRÁ"/>
    <x v="0"/>
    <n v="7460"/>
    <n v="70.810313075506443"/>
  </r>
  <r>
    <s v="25"/>
    <s v="25148"/>
    <n v="25148"/>
    <s v="CUNDINAMARCA"/>
    <s v="CAPARRAPÍ"/>
    <x v="0"/>
    <n v="16720"/>
    <n v="118.06755695208169"/>
  </r>
  <r>
    <s v="15"/>
    <s v="15814"/>
    <n v="15814"/>
    <s v="BOYACÁ"/>
    <s v="TOCA"/>
    <x v="0"/>
    <n v="10050"/>
    <n v="72.187104930467754"/>
  </r>
  <r>
    <s v="15"/>
    <s v="15215"/>
    <n v="15215"/>
    <s v="BOYACÁ"/>
    <s v="CORRALES"/>
    <x v="0"/>
    <n v="2223"/>
    <n v="112.74509803921569"/>
  </r>
  <r>
    <s v="15"/>
    <s v="15218"/>
    <n v="15218"/>
    <s v="BOYACÁ"/>
    <s v="COVARACHÍA"/>
    <x v="0"/>
    <n v="2780"/>
    <n v="108.75576036866359"/>
  </r>
  <r>
    <s v="68"/>
    <s v="68498"/>
    <n v="68498"/>
    <s v="SANTANDER"/>
    <s v="OCAMONTE"/>
    <x v="0"/>
    <n v="4723"/>
    <n v="61.194029850746269"/>
  </r>
  <r>
    <s v="25"/>
    <s v="25307"/>
    <n v="25307"/>
    <s v="CUNDINAMARCA"/>
    <s v="GIRARDOT"/>
    <x v="0"/>
    <n v="106283"/>
    <n v="71.844660194174764"/>
  </r>
  <r>
    <s v="15"/>
    <s v="15332"/>
    <n v="15332"/>
    <s v="BOYACÁ"/>
    <s v="GUICÁN"/>
    <x v="0"/>
    <n v="6701"/>
    <n v="64.731182795698928"/>
  </r>
  <r>
    <s v="15"/>
    <s v="15542"/>
    <n v="15542"/>
    <s v="BOYACÁ"/>
    <s v="PESCA"/>
    <x v="0"/>
    <n v="7712"/>
    <n v="67.036290322580655"/>
  </r>
  <r>
    <s v="15"/>
    <s v="15774"/>
    <n v="15774"/>
    <s v="BOYACÁ"/>
    <s v="SUSACÓN"/>
    <x v="0"/>
    <n v="2982"/>
    <n v="131.63538873994639"/>
  </r>
  <r>
    <s v="68"/>
    <s v="68298"/>
    <n v="68298"/>
    <s v="SANTANDER"/>
    <s v="GÁMBITA"/>
    <x v="0"/>
    <n v="5038"/>
    <n v="83.883495145631073"/>
  </r>
  <r>
    <s v="25"/>
    <s v="25438"/>
    <n v="25438"/>
    <s v="CUNDINAMARCA"/>
    <s v="MEDINA"/>
    <x v="0"/>
    <n v="10162"/>
    <n v="60.72072072072072"/>
  </r>
  <r>
    <s v="68"/>
    <s v="68872"/>
    <n v="68872"/>
    <s v="SANTANDER"/>
    <s v="VILLANUEVA"/>
    <x v="0"/>
    <n v="5652"/>
    <n v="65.633074935400515"/>
  </r>
  <r>
    <s v="15"/>
    <s v="15839"/>
    <n v="15839"/>
    <s v="BOYACÁ"/>
    <s v="TUTAZÁ"/>
    <x v="0"/>
    <n v="1820"/>
    <n v="69.148936170212778"/>
  </r>
  <r>
    <s v="68"/>
    <s v="68179"/>
    <n v="68179"/>
    <s v="SANTANDER"/>
    <s v="CHIPATÁ"/>
    <x v="0"/>
    <n v="5071"/>
    <n v="111.79138321995465"/>
  </r>
  <r>
    <s v="25"/>
    <s v="25885"/>
    <n v="25885"/>
    <s v="CUNDINAMARCA"/>
    <s v="YACOPÍ"/>
    <x v="0"/>
    <n v="17067"/>
    <n v="116.15289765721333"/>
  </r>
  <r>
    <s v="15"/>
    <s v="15097"/>
    <n v="15097"/>
    <s v="BOYACÁ"/>
    <s v="BOAVITA"/>
    <x v="0"/>
    <n v="6760"/>
    <n v="192.02733485193622"/>
  </r>
  <r>
    <s v="68"/>
    <s v="68121"/>
    <n v="68121"/>
    <s v="SANTANDER"/>
    <s v="CABRERA"/>
    <x v="0"/>
    <n v="2356"/>
    <n v="96.086956521739125"/>
  </r>
  <r>
    <s v="25"/>
    <s v="25175"/>
    <n v="25175"/>
    <s v="CUNDINAMARCA"/>
    <s v="CHÍA"/>
    <x v="0"/>
    <n v="132691"/>
    <n v="55.877342419080065"/>
  </r>
  <r>
    <s v="25"/>
    <s v="25430"/>
    <n v="25430"/>
    <s v="CUNDINAMARCA"/>
    <s v="MADRID"/>
    <x v="0"/>
    <n v="80622"/>
    <n v="47.994467496542185"/>
  </r>
  <r>
    <s v="68"/>
    <s v="68533"/>
    <n v="68533"/>
    <s v="SANTANDER"/>
    <s v="PÁRAMO"/>
    <x v="0"/>
    <n v="4201"/>
    <n v="62.527716186252768"/>
  </r>
  <r>
    <s v="08"/>
    <s v="08849"/>
    <n v="8849"/>
    <s v="ATLANTICO"/>
    <s v="USIACURÍ"/>
    <x v="0"/>
    <n v="9486"/>
    <n v="73.643410852713174"/>
  </r>
  <r>
    <s v="15"/>
    <s v="15693"/>
    <n v="15693"/>
    <s v="BOYACÁ"/>
    <s v="SANTA ROSA DE VITERBO"/>
    <x v="0"/>
    <n v="13402"/>
    <n v="103.02066772655007"/>
  </r>
  <r>
    <s v="25"/>
    <s v="25286"/>
    <n v="25286"/>
    <s v="CUNDINAMARCA"/>
    <s v="FUNZA"/>
    <x v="0"/>
    <n v="78146"/>
    <n v="49.411764705882355"/>
  </r>
  <r>
    <s v="25"/>
    <s v="25743"/>
    <n v="25743"/>
    <s v="CUNDINAMARCA"/>
    <s v="SILVANIA"/>
    <x v="0"/>
    <n v="22052"/>
    <n v="86.394101876675606"/>
  </r>
  <r>
    <s v="15"/>
    <s v="15522"/>
    <n v="15522"/>
    <s v="BOYACÁ"/>
    <s v="PANQUEBA"/>
    <x v="0"/>
    <n v="1425"/>
    <n v="85.130111524163567"/>
  </r>
  <r>
    <s v="15"/>
    <s v="15293"/>
    <n v="15293"/>
    <s v="BOYACÁ"/>
    <s v="GACHANTIVÁ"/>
    <x v="0"/>
    <n v="2569"/>
    <n v="96.111111111111114"/>
  </r>
  <r>
    <s v="25"/>
    <s v="25530"/>
    <n v="25530"/>
    <s v="CUNDINAMARCA"/>
    <s v="PARATEBUENO"/>
    <x v="0"/>
    <n v="7782"/>
    <n v="49.655172413793103"/>
  </r>
  <r>
    <s v="15"/>
    <s v="15790"/>
    <n v="15790"/>
    <s v="BOYACÁ"/>
    <s v="TASCO"/>
    <x v="0"/>
    <n v="6237"/>
    <n v="71.517412935323392"/>
  </r>
  <r>
    <s v="68"/>
    <s v="68020"/>
    <n v="68020"/>
    <s v="SANTANDER"/>
    <s v="ALBANIA"/>
    <x v="0"/>
    <n v="5230"/>
    <n v="118.06167400881058"/>
  </r>
  <r>
    <s v="52"/>
    <s v="52317"/>
    <n v="52317"/>
    <s v="NARIÑO"/>
    <s v="GUACHUCAL"/>
    <x v="0"/>
    <n v="15410"/>
    <n v="76.407982261640797"/>
  </r>
  <r>
    <s v="52"/>
    <s v="52506"/>
    <n v="52506"/>
    <s v="NARIÑO"/>
    <s v="OSPINA"/>
    <x v="0"/>
    <n v="8797"/>
    <n v="80.804953560371516"/>
  </r>
  <r>
    <s v="25"/>
    <s v="25572"/>
    <n v="25572"/>
    <s v="CUNDINAMARCA"/>
    <s v="PUERTO SALGAR"/>
    <x v="0"/>
    <n v="19337"/>
    <n v="56.774193548387096"/>
  </r>
  <r>
    <s v="25"/>
    <s v="25473"/>
    <n v="25473"/>
    <s v="CUNDINAMARCA"/>
    <s v="MOSQUERA"/>
    <x v="0"/>
    <n v="86954"/>
    <n v="26.747720364741639"/>
  </r>
  <r>
    <s v="68"/>
    <s v="68468"/>
    <n v="68468"/>
    <s v="SANTANDER"/>
    <s v="MOLAGAVITA"/>
    <x v="0"/>
    <n v="5087"/>
    <n v="81.794195250659627"/>
  </r>
  <r>
    <s v="15"/>
    <s v="15599"/>
    <n v="15599"/>
    <s v="BOYACÁ"/>
    <s v="RAMIRIQUÍ"/>
    <x v="0"/>
    <n v="9847"/>
    <n v="73.153692614770463"/>
  </r>
  <r>
    <s v="25"/>
    <s v="25320"/>
    <n v="25320"/>
    <s v="CUNDINAMARCA"/>
    <s v="GUADUAS"/>
    <x v="0"/>
    <n v="39748"/>
    <n v="101.84824902723734"/>
  </r>
  <r>
    <s v="15"/>
    <s v="15491"/>
    <n v="15491"/>
    <s v="BOYACÁ"/>
    <s v="NOBSA"/>
    <x v="0"/>
    <n v="16441"/>
    <n v="64.834337349397586"/>
  </r>
  <r>
    <s v="68"/>
    <s v="68684"/>
    <n v="68684"/>
    <s v="SANTANDER"/>
    <s v="SAN JOSE DE MIRANDA"/>
    <x v="0"/>
    <n v="4256"/>
    <n v="98.042168674698786"/>
  </r>
  <r>
    <s v="15"/>
    <s v="15776"/>
    <n v="15776"/>
    <s v="BOYACÁ"/>
    <s v="SUTAMARCHÁN"/>
    <x v="0"/>
    <n v="5862"/>
    <n v="107.49574105621807"/>
  </r>
  <r>
    <s v="68"/>
    <s v="68079"/>
    <n v="68079"/>
    <s v="SANTANDER"/>
    <s v="BARICHARA"/>
    <x v="0"/>
    <n v="7112"/>
    <n v="74.654377880184327"/>
  </r>
  <r>
    <s v="15"/>
    <s v="15401"/>
    <n v="15401"/>
    <s v="BOYACÁ"/>
    <s v="LA VICTORIA"/>
    <x v="0"/>
    <n v="1673"/>
    <n v="83.720930232558146"/>
  </r>
  <r>
    <s v="15"/>
    <s v="15248"/>
    <n v="15248"/>
    <s v="BOYACÁ"/>
    <s v="EL ESPINO"/>
    <x v="0"/>
    <n v="4214"/>
    <n v="124.31192660550458"/>
  </r>
  <r>
    <s v="15"/>
    <s v="15832"/>
    <n v="15832"/>
    <s v="BOYACÁ"/>
    <s v="TUNUNGUÁ"/>
    <x v="0"/>
    <n v="1883"/>
    <n v="65.454545454545453"/>
  </r>
  <r>
    <s v="15"/>
    <s v="15816"/>
    <n v="15816"/>
    <s v="BOYACÁ"/>
    <s v="TOGUÍ"/>
    <x v="0"/>
    <n v="4895"/>
    <n v="79.462102689486557"/>
  </r>
  <r>
    <s v="15"/>
    <s v="15131"/>
    <n v="15131"/>
    <s v="BOYACÁ"/>
    <s v="CALDAS"/>
    <x v="0"/>
    <n v="3550"/>
    <n v="109.01803607214428"/>
  </r>
  <r>
    <s v="25"/>
    <s v="25899"/>
    <n v="25899"/>
    <s v="CUNDINAMARCA"/>
    <s v="ZIPAQUIRÁ"/>
    <x v="0"/>
    <n v="126409"/>
    <n v="44.26787741203178"/>
  </r>
  <r>
    <s v="15"/>
    <s v="15806"/>
    <n v="15806"/>
    <s v="BOYACÁ"/>
    <s v="TIBASOSA"/>
    <x v="0"/>
    <n v="14333"/>
    <n v="88.157894736842096"/>
  </r>
  <r>
    <s v="25"/>
    <s v="25823"/>
    <n v="25823"/>
    <s v="CUNDINAMARCA"/>
    <s v="TOPAIPÍ"/>
    <x v="0"/>
    <n v="4504"/>
    <n v="134.12698412698413"/>
  </r>
  <r>
    <s v="68"/>
    <s v="68522"/>
    <n v="68522"/>
    <s v="SANTANDER"/>
    <s v="PALMAR"/>
    <x v="0"/>
    <n v="3423"/>
    <n v="88.513513513513516"/>
  </r>
  <r>
    <s v="15"/>
    <s v="15407"/>
    <n v="15407"/>
    <s v="BOYACÁ"/>
    <s v="VILLA DE LEYVA"/>
    <x v="0"/>
    <n v="17506"/>
    <n v="75.65217391304347"/>
  </r>
  <r>
    <s v="15"/>
    <s v="15212"/>
    <n v="15212"/>
    <s v="BOYACÁ"/>
    <s v="COPER"/>
    <x v="0"/>
    <n v="3568"/>
    <n v="108.25396825396825"/>
  </r>
  <r>
    <s v="15"/>
    <s v="15516"/>
    <n v="15516"/>
    <s v="BOYACÁ"/>
    <s v="PAIPA"/>
    <x v="0"/>
    <n v="31297"/>
    <n v="104.87200660611065"/>
  </r>
  <r>
    <s v="68"/>
    <s v="68152"/>
    <n v="68152"/>
    <s v="SANTANDER"/>
    <s v="CARCASÍ"/>
    <x v="0"/>
    <n v="4989"/>
    <n v="67.678100263852244"/>
  </r>
  <r>
    <s v="25"/>
    <s v="25513"/>
    <n v="25513"/>
    <s v="CUNDINAMARCA"/>
    <s v="PACHO"/>
    <x v="0"/>
    <n v="27584"/>
    <n v="117.22007722007721"/>
  </r>
  <r>
    <s v="15"/>
    <s v="15362"/>
    <n v="15362"/>
    <s v="BOYACÁ"/>
    <s v="IZA"/>
    <x v="0"/>
    <n v="2389"/>
    <n v="79.136690647482013"/>
  </r>
  <r>
    <s v="15"/>
    <s v="15238"/>
    <n v="15238"/>
    <s v="BOYACÁ"/>
    <s v="DUITAMA"/>
    <x v="0"/>
    <n v="113516"/>
    <n v="86.666666666666671"/>
  </r>
  <r>
    <s v="25"/>
    <s v="25386"/>
    <n v="25386"/>
    <s v="CUNDINAMARCA"/>
    <s v="LA MESA"/>
    <x v="0"/>
    <n v="32300"/>
    <n v="190.27921406411582"/>
  </r>
  <r>
    <s v="15"/>
    <s v="15511"/>
    <n v="15511"/>
    <s v="BOYACÁ"/>
    <s v="PACHAVITA"/>
    <x v="0"/>
    <n v="2393"/>
    <n v="171.67832167832168"/>
  </r>
  <r>
    <s v="25"/>
    <s v="25258"/>
    <n v="25258"/>
    <s v="CUNDINAMARCA"/>
    <s v="EL PEÑÓN"/>
    <x v="0"/>
    <n v="4786"/>
    <n v="148.98477157360406"/>
  </r>
  <r>
    <s v="68"/>
    <s v="68686"/>
    <n v="68686"/>
    <s v="SANTANDER"/>
    <s v="SAN MIGUEL"/>
    <x v="0"/>
    <n v="2310"/>
    <n v="95.3125"/>
  </r>
  <r>
    <s v="15"/>
    <s v="15087"/>
    <n v="15087"/>
    <s v="BOYACÁ"/>
    <s v="BELEN"/>
    <x v="0"/>
    <n v="7116"/>
    <n v="117.87941787941787"/>
  </r>
  <r>
    <s v="15"/>
    <s v="15368"/>
    <n v="15368"/>
    <s v="BOYACÁ"/>
    <s v="JERICÓ"/>
    <x v="0"/>
    <n v="3890"/>
    <n v="105.19750519750519"/>
  </r>
  <r>
    <s v="15"/>
    <s v="15696"/>
    <n v="15696"/>
    <s v="BOYACÁ"/>
    <s v="SANTA SOFÍA"/>
    <x v="0"/>
    <n v="2629"/>
    <n v="177.25321888412017"/>
  </r>
  <r>
    <s v="52"/>
    <s v="52323"/>
    <n v="52323"/>
    <s v="NARIÑO"/>
    <s v="GUALMATÁN"/>
    <x v="0"/>
    <n v="5778"/>
    <n v="88.818897637795274"/>
  </r>
  <r>
    <s v="25"/>
    <s v="25335"/>
    <n v="25335"/>
    <s v="CUNDINAMARCA"/>
    <s v="GUAYABETAL"/>
    <x v="0"/>
    <n v="4984"/>
    <n v="50.354609929078009"/>
  </r>
  <r>
    <s v="15"/>
    <s v="15761"/>
    <n v="15761"/>
    <s v="BOYACÁ"/>
    <s v="SOMONDOCO"/>
    <x v="0"/>
    <n v="3482"/>
    <n v="235.89743589743591"/>
  </r>
  <r>
    <s v="68"/>
    <s v="68368"/>
    <n v="68368"/>
    <s v="SANTANDER"/>
    <s v="JESUS MARÍA"/>
    <x v="0"/>
    <n v="3080"/>
    <n v="97.54299754299754"/>
  </r>
  <r>
    <s v="25"/>
    <s v="25740"/>
    <n v="25740"/>
    <s v="CUNDINAMARCA"/>
    <s v="SIBATE"/>
    <x v="0"/>
    <n v="39817"/>
    <n v="43.228302929795461"/>
  </r>
  <r>
    <s v="15"/>
    <s v="15244"/>
    <n v="15244"/>
    <s v="BOYACÁ"/>
    <s v="EL COCUY"/>
    <x v="0"/>
    <n v="5157"/>
    <n v="46.468401486988846"/>
  </r>
  <r>
    <s v="25"/>
    <s v="25317"/>
    <n v="25317"/>
    <s v="CUNDINAMARCA"/>
    <s v="GUACHETÁ"/>
    <x v="0"/>
    <n v="11360"/>
    <n v="51.278688524590166"/>
  </r>
  <r>
    <s v="68"/>
    <s v="68322"/>
    <n v="68322"/>
    <s v="SANTANDER"/>
    <s v="GUAPOTÁ"/>
    <x v="0"/>
    <n v="2112"/>
    <n v="97.628458498023718"/>
  </r>
  <r>
    <s v="15"/>
    <s v="15104"/>
    <n v="15104"/>
    <s v="BOYACÁ"/>
    <s v="BOYACÁ"/>
    <x v="0"/>
    <n v="4350"/>
    <n v="87.767220902612834"/>
  </r>
  <r>
    <s v="15"/>
    <s v="15681"/>
    <n v="15681"/>
    <s v="BOYACÁ"/>
    <s v="SAN PABLO DE BORBUR"/>
    <x v="0"/>
    <n v="10430"/>
    <n v="78.170144462279296"/>
  </r>
  <r>
    <s v="25"/>
    <s v="25260"/>
    <n v="25260"/>
    <s v="CUNDINAMARCA"/>
    <s v="EL ROSAL"/>
    <x v="0"/>
    <n v="18045"/>
    <n v="47.863247863247864"/>
  </r>
  <r>
    <s v="73"/>
    <s v="73275"/>
    <n v="73275"/>
    <s v="TOLIMA"/>
    <s v="FLANDES"/>
    <x v="0"/>
    <n v="29296"/>
    <n v="215.78947368421052"/>
  </r>
  <r>
    <s v="15"/>
    <s v="15621"/>
    <n v="15621"/>
    <s v="BOYACÁ"/>
    <s v="RONDÓN"/>
    <x v="0"/>
    <n v="2787"/>
    <n v="124.47257383966243"/>
  </r>
  <r>
    <s v="13"/>
    <s v="13650"/>
    <n v="13650"/>
    <s v="BOLÍVAR"/>
    <s v="SAN FERNANDO"/>
    <x v="0"/>
    <n v="13944"/>
    <n v="54.729729729729726"/>
  </r>
  <r>
    <s v="25"/>
    <s v="25126"/>
    <n v="25126"/>
    <s v="CUNDINAMARCA"/>
    <s v="CAJICÁ"/>
    <x v="0"/>
    <n v="59198"/>
    <n v="567.61904761904759"/>
  </r>
  <r>
    <s v="68"/>
    <s v="68324"/>
    <n v="68324"/>
    <s v="SANTANDER"/>
    <s v="GUAVATÁ"/>
    <x v="0"/>
    <n v="3549"/>
    <n v="252.46636771300447"/>
  </r>
  <r>
    <s v="68"/>
    <s v="68209"/>
    <n v="68209"/>
    <s v="SANTANDER"/>
    <s v="CONFINES"/>
    <x v="0"/>
    <n v="2698"/>
    <n v="56.875"/>
  </r>
  <r>
    <s v="15"/>
    <s v="15325"/>
    <n v="15325"/>
    <s v="BOYACÁ"/>
    <s v="GUAYATÁ"/>
    <x v="0"/>
    <n v="4898"/>
    <n v="223.00469483568074"/>
  </r>
  <r>
    <s v="68"/>
    <s v="68705"/>
    <n v="68705"/>
    <s v="SANTANDER"/>
    <s v="SANTA BÁRBARA"/>
    <x v="0"/>
    <n v="2100"/>
    <n v="58.386411889596602"/>
  </r>
  <r>
    <s v="25"/>
    <s v="25805"/>
    <n v="25805"/>
    <s v="CUNDINAMARCA"/>
    <s v="TIBACUY"/>
    <x v="0"/>
    <n v="4822"/>
    <n v="120.85714285714286"/>
  </r>
  <r>
    <s v="08"/>
    <s v="08558"/>
    <n v="8558"/>
    <s v="ATLANTICO"/>
    <s v="POLONUEVO"/>
    <x v="0"/>
    <n v="15539"/>
    <n v="53.046594982078851"/>
  </r>
  <r>
    <s v="68"/>
    <s v="68266"/>
    <n v="68266"/>
    <s v="SANTANDER"/>
    <s v="ENCISO"/>
    <x v="0"/>
    <n v="3202"/>
    <n v="85.324947589098528"/>
  </r>
  <r>
    <s v="19"/>
    <s v="19824"/>
    <n v="19824"/>
    <s v="CAUCA"/>
    <s v="TOTORÓ"/>
    <x v="0"/>
    <n v="20720"/>
    <n v="28.705661263800796"/>
  </r>
  <r>
    <s v="15"/>
    <s v="15778"/>
    <n v="15778"/>
    <s v="BOYACÁ"/>
    <s v="SUTATENZA"/>
    <x v="0"/>
    <n v="3988"/>
    <n v="149.66887417218544"/>
  </r>
  <r>
    <s v="15"/>
    <s v="15226"/>
    <n v="15226"/>
    <s v="BOYACÁ"/>
    <s v="CUÍTIVA"/>
    <x v="0"/>
    <n v="1877"/>
    <n v="79.300291545189509"/>
  </r>
  <r>
    <s v="25"/>
    <s v="25843"/>
    <n v="25843"/>
    <s v="CUNDINAMARCA"/>
    <s v="UBATE"/>
    <x v="0"/>
    <n v="39205"/>
    <n v="68.076109936575051"/>
  </r>
  <r>
    <s v="15"/>
    <s v="15051"/>
    <n v="15051"/>
    <s v="BOYACÁ"/>
    <s v="ARCABUCO"/>
    <x v="0"/>
    <n v="5245"/>
    <n v="78.181818181818187"/>
  </r>
  <r>
    <s v="68"/>
    <s v="68669"/>
    <n v="68669"/>
    <s v="SANTANDER"/>
    <s v="SAN ANDRES"/>
    <x v="0"/>
    <n v="8315"/>
    <n v="103.58306188925081"/>
  </r>
  <r>
    <s v="25"/>
    <s v="25245"/>
    <n v="25245"/>
    <s v="CUNDINAMARCA"/>
    <s v="EL COLEGIO"/>
    <x v="0"/>
    <n v="22060"/>
    <n v="197.56782039289055"/>
  </r>
  <r>
    <s v="15"/>
    <s v="15176"/>
    <n v="15176"/>
    <s v="BOYACÁ"/>
    <s v="CHIQUINQUIRÁ"/>
    <x v="0"/>
    <n v="67148"/>
    <n v="70.931326434618995"/>
  </r>
  <r>
    <s v="15"/>
    <s v="15753"/>
    <n v="15753"/>
    <s v="BOYACÁ"/>
    <s v="SOATÁ"/>
    <x v="0"/>
    <n v="6881"/>
    <n v="204.78723404255322"/>
  </r>
  <r>
    <s v="25"/>
    <s v="25662"/>
    <n v="25662"/>
    <s v="CUNDINAMARCA"/>
    <s v="SAN JUAN DE RIOSECO"/>
    <x v="0"/>
    <n v="9668"/>
    <n v="123.6318407960199"/>
  </r>
  <r>
    <s v="15"/>
    <s v="15001"/>
    <n v="15001"/>
    <s v="BOYACÁ"/>
    <s v="TUNJA"/>
    <x v="0"/>
    <n v="195538"/>
    <n v="42.65519360786724"/>
  </r>
  <r>
    <s v="15"/>
    <s v="15820"/>
    <n v="15820"/>
    <s v="BOYACÁ"/>
    <s v="TÓPAGA"/>
    <x v="0"/>
    <n v="3693"/>
    <n v="57.986870897155363"/>
  </r>
  <r>
    <s v="15"/>
    <s v="15686"/>
    <n v="15686"/>
    <s v="BOYACÁ"/>
    <s v="SANTANA"/>
    <x v="0"/>
    <n v="7650"/>
    <n v="95.377503852080125"/>
  </r>
  <r>
    <s v="25"/>
    <s v="25658"/>
    <n v="25658"/>
    <s v="CUNDINAMARCA"/>
    <s v="SAN FRANCISCO"/>
    <x v="0"/>
    <n v="9872"/>
    <n v="95.694716242661443"/>
  </r>
  <r>
    <s v="25"/>
    <s v="25817"/>
    <n v="25817"/>
    <s v="CUNDINAMARCA"/>
    <s v="TOCANCIPÁ"/>
    <x v="0"/>
    <n v="33677"/>
    <n v="39.643463497453311"/>
  </r>
  <r>
    <s v="54"/>
    <s v="54125"/>
    <n v="54125"/>
    <s v="NORTE DE SANTANDER"/>
    <s v="CÁCOTA"/>
    <x v="0"/>
    <n v="1819"/>
    <n v="79.411764705882348"/>
  </r>
  <r>
    <s v="15"/>
    <s v="15172"/>
    <n v="15172"/>
    <s v="BOYACÁ"/>
    <s v="CHINAVITA"/>
    <x v="0"/>
    <n v="3469"/>
    <n v="173.47826086956522"/>
  </r>
  <r>
    <s v="25"/>
    <s v="25035"/>
    <n v="25035"/>
    <s v="CUNDINAMARCA"/>
    <s v="ANAPOIMA"/>
    <x v="0"/>
    <n v="13713"/>
    <n v="107.07831325301204"/>
  </r>
  <r>
    <s v="68"/>
    <s v="68051"/>
    <n v="68051"/>
    <s v="SANTANDER"/>
    <s v="ARATOCA"/>
    <x v="0"/>
    <n v="8291"/>
    <n v="56.60559305689489"/>
  </r>
  <r>
    <s v="15"/>
    <s v="15469"/>
    <n v="15469"/>
    <s v="BOYACÁ"/>
    <s v="MONIQUIRÁ"/>
    <x v="0"/>
    <n v="21284"/>
    <n v="108.18815331010454"/>
  </r>
  <r>
    <s v="25"/>
    <s v="25053"/>
    <n v="25053"/>
    <s v="CUNDINAMARCA"/>
    <s v="ARBELÁEZ"/>
    <x v="0"/>
    <n v="12374"/>
    <n v="104.53125000000001"/>
  </r>
  <r>
    <s v="25"/>
    <s v="25851"/>
    <n v="25851"/>
    <s v="CUNDINAMARCA"/>
    <s v="UTICA"/>
    <x v="0"/>
    <n v="5023"/>
    <n v="183.10810810810813"/>
  </r>
  <r>
    <s v="68"/>
    <s v="68867"/>
    <n v="68867"/>
    <s v="SANTANDER"/>
    <s v="VETAS"/>
    <x v="0"/>
    <n v="2454"/>
    <n v="81.538461538461533"/>
  </r>
  <r>
    <s v="68"/>
    <s v="68160"/>
    <n v="68160"/>
    <s v="SANTANDER"/>
    <s v="CEPITÁ"/>
    <x v="0"/>
    <n v="1832"/>
    <n v="54.517133956386289"/>
  </r>
  <r>
    <s v="25"/>
    <s v="25875"/>
    <n v="25875"/>
    <s v="CUNDINAMARCA"/>
    <s v="VILLETA"/>
    <x v="0"/>
    <n v="25381"/>
    <n v="86.489361702127667"/>
  </r>
  <r>
    <s v="15"/>
    <s v="15759"/>
    <n v="15759"/>
    <s v="BOYACÁ"/>
    <s v="SOGAMOSO"/>
    <x v="0"/>
    <n v="112287"/>
    <n v="102.8586839266451"/>
  </r>
  <r>
    <s v="15"/>
    <s v="15322"/>
    <n v="15322"/>
    <s v="BOYACÁ"/>
    <s v="GUATEQUE"/>
    <x v="0"/>
    <n v="9483"/>
    <n v="158.59649122807019"/>
  </r>
  <r>
    <s v="47"/>
    <s v="47692"/>
    <n v="47692"/>
    <s v="MAGDALENA"/>
    <s v="SAN SEBASTIÁN DE BUENAVISTA"/>
    <x v="0"/>
    <n v="17539"/>
    <n v="78.70216306156405"/>
  </r>
  <r>
    <s v="68"/>
    <s v="68502"/>
    <n v="68502"/>
    <s v="SANTANDER"/>
    <s v="ONZAGA"/>
    <x v="0"/>
    <n v="4946"/>
    <n v="110.07874015748031"/>
  </r>
  <r>
    <s v="25"/>
    <s v="25398"/>
    <n v="25398"/>
    <s v="CUNDINAMARCA"/>
    <s v="LA PEÑA"/>
    <x v="0"/>
    <n v="7040"/>
    <n v="142.74611398963731"/>
  </r>
  <r>
    <s v="15"/>
    <s v="15755"/>
    <n v="15755"/>
    <s v="BOYACÁ"/>
    <s v="SOCOTÁ"/>
    <x v="0"/>
    <n v="7739"/>
    <n v="66.321559074299628"/>
  </r>
  <r>
    <s v="25"/>
    <s v="25873"/>
    <n v="25873"/>
    <s v="CUNDINAMARCA"/>
    <s v="VILLAPINZÓN"/>
    <x v="0"/>
    <n v="20391"/>
    <n v="48.666666666666671"/>
  </r>
  <r>
    <s v="19"/>
    <s v="19743"/>
    <n v="19743"/>
    <s v="CAUCA"/>
    <s v="SILVIA"/>
    <x v="0"/>
    <n v="32462"/>
    <n v="34.46383338024205"/>
  </r>
  <r>
    <s v="68"/>
    <s v="68500"/>
    <n v="68500"/>
    <s v="SANTANDER"/>
    <s v="OIBA"/>
    <x v="0"/>
    <n v="11896"/>
    <n v="74.146341463414629"/>
  </r>
  <r>
    <s v="68"/>
    <s v="68679"/>
    <n v="68679"/>
    <s v="SANTANDER"/>
    <s v="SAN GIL"/>
    <x v="0"/>
    <n v="45752"/>
    <n v="71.336669049320946"/>
  </r>
  <r>
    <s v="25"/>
    <s v="25862"/>
    <n v="25862"/>
    <s v="CUNDINAMARCA"/>
    <s v="VERGARA"/>
    <x v="0"/>
    <n v="7704"/>
    <n v="228.5140562248996"/>
  </r>
  <r>
    <s v="25"/>
    <s v="25718"/>
    <n v="25718"/>
    <s v="CUNDINAMARCA"/>
    <s v="SASAIMA"/>
    <x v="0"/>
    <n v="10778"/>
    <n v="89.622641509433961"/>
  </r>
  <r>
    <s v="68"/>
    <s v="68318"/>
    <n v="68318"/>
    <s v="SANTANDER"/>
    <s v="GUACA"/>
    <x v="0"/>
    <n v="6296"/>
    <n v="73.961661341853031"/>
  </r>
  <r>
    <s v="73"/>
    <s v="73770"/>
    <n v="73770"/>
    <s v="TOLIMA"/>
    <s v="SUÁREZ"/>
    <x v="0"/>
    <n v="4553"/>
    <n v="117.54874651810584"/>
  </r>
  <r>
    <s v="15"/>
    <s v="15047"/>
    <n v="15047"/>
    <s v="BOYACÁ"/>
    <s v="AQUITANIA"/>
    <x v="0"/>
    <n v="14872"/>
    <n v="82.265446224256294"/>
  </r>
  <r>
    <s v="25"/>
    <s v="25506"/>
    <n v="25506"/>
    <s v="CUNDINAMARCA"/>
    <s v="VENECIA"/>
    <x v="0"/>
    <n v="4087"/>
    <n v="88.269794721407621"/>
  </r>
  <r>
    <s v="15"/>
    <s v="15720"/>
    <n v="15720"/>
    <s v="BOYACÁ"/>
    <s v="SATIVANORTE"/>
    <x v="0"/>
    <n v="2252"/>
    <n v="138.36477987421384"/>
  </r>
  <r>
    <s v="52"/>
    <s v="52210"/>
    <n v="52210"/>
    <s v="NARIÑO"/>
    <s v="CONTADERO"/>
    <x v="0"/>
    <n v="7003"/>
    <n v="80.683918669131245"/>
  </r>
  <r>
    <s v="08"/>
    <s v="08606"/>
    <n v="8606"/>
    <s v="ATLANTICO"/>
    <s v="REPELÓN"/>
    <x v="0"/>
    <n v="26778"/>
    <n v="39.16083916083916"/>
  </r>
  <r>
    <s v="15"/>
    <s v="15580"/>
    <n v="15580"/>
    <s v="BOYACÁ"/>
    <s v="QUÍPAMA"/>
    <x v="0"/>
    <n v="7670"/>
    <n v="83.431952662721898"/>
  </r>
  <r>
    <s v="25"/>
    <s v="25168"/>
    <n v="25168"/>
    <s v="CUNDINAMARCA"/>
    <s v="CHAGUANÍ"/>
    <x v="0"/>
    <n v="3968"/>
    <n v="130.10526315789474"/>
  </r>
  <r>
    <s v="54"/>
    <s v="54518"/>
    <n v="54518"/>
    <s v="NORTE DE SANTANDER"/>
    <s v="PAMPLONA"/>
    <x v="0"/>
    <n v="58200"/>
    <n v="61.080332409972307"/>
  </r>
  <r>
    <s v="15"/>
    <s v="15442"/>
    <n v="15442"/>
    <s v="BOYACÁ"/>
    <s v="MARIPÍ"/>
    <x v="0"/>
    <n v="7372"/>
    <n v="87.314439946018894"/>
  </r>
  <r>
    <s v="54"/>
    <s v="54520"/>
    <n v="54520"/>
    <s v="NORTE DE SANTANDER"/>
    <s v="PAMPLONITA"/>
    <x v="0"/>
    <n v="4958"/>
    <n v="73.904761904761912"/>
  </r>
  <r>
    <s v="54"/>
    <s v="54743"/>
    <n v="54743"/>
    <s v="NORTE DE SANTANDER"/>
    <s v="SILOS"/>
    <x v="0"/>
    <n v="4285"/>
    <n v="43.497757847533627"/>
  </r>
  <r>
    <s v="13"/>
    <s v="13760"/>
    <n v="13760"/>
    <s v="BOLÍVAR"/>
    <s v="SOPLAVIENTO"/>
    <x v="0"/>
    <n v="8480"/>
    <n v="110.00000000000001"/>
  </r>
  <r>
    <s v="99"/>
    <s v="99773"/>
    <n v="99773"/>
    <s v="VICHADA"/>
    <s v="CUMARIBO"/>
    <x v="0"/>
    <n v="38634"/>
    <n v="9.728728619675346"/>
  </r>
  <r>
    <s v="08"/>
    <s v="08436"/>
    <n v="8436"/>
    <s v="ATLANTICO"/>
    <s v="MANATÍ"/>
    <x v="0"/>
    <n v="16106"/>
    <n v="50"/>
  </r>
  <r>
    <s v="68"/>
    <s v="68673"/>
    <n v="68673"/>
    <s v="SANTANDER"/>
    <s v="SAN BENITO"/>
    <x v="0"/>
    <n v="4007"/>
    <n v="122.79069767441861"/>
  </r>
  <r>
    <s v="68"/>
    <s v="68572"/>
    <n v="68572"/>
    <s v="SANTANDER"/>
    <s v="PUENTE NACIONAL"/>
    <x v="0"/>
    <n v="12086"/>
    <n v="215.45623836126629"/>
  </r>
  <r>
    <s v="25"/>
    <s v="25799"/>
    <n v="25799"/>
    <s v="CUNDINAMARCA"/>
    <s v="TENJO"/>
    <x v="0"/>
    <n v="20070"/>
    <n v="72.832886505808759"/>
  </r>
  <r>
    <s v="17"/>
    <s v="17486"/>
    <n v="17486"/>
    <s v="CALDAS"/>
    <s v="NEIRA"/>
    <x v="0"/>
    <n v="30963"/>
    <n v="72.576018359150879"/>
  </r>
  <r>
    <s v="73"/>
    <s v="73200"/>
    <n v="73200"/>
    <s v="TOLIMA"/>
    <s v="COELLO"/>
    <x v="0"/>
    <n v="9887"/>
    <n v="106.38722554890219"/>
  </r>
  <r>
    <s v="19"/>
    <s v="19760"/>
    <n v="19760"/>
    <s v="CAUCA"/>
    <s v="SOTARÁ (Paispamba)"/>
    <x v="0"/>
    <n v="17273"/>
    <n v="78.199566160520604"/>
  </r>
  <r>
    <s v="25"/>
    <s v="25596"/>
    <n v="25596"/>
    <s v="CUNDINAMARCA"/>
    <s v="QUIPILE"/>
    <x v="0"/>
    <n v="8150"/>
    <n v="191.59420289855072"/>
  </r>
  <r>
    <s v="68"/>
    <s v="68397"/>
    <n v="68397"/>
    <s v="SANTANDER"/>
    <s v="LA PAZ"/>
    <x v="0"/>
    <n v="5075"/>
    <n v="101.78926441351888"/>
  </r>
  <r>
    <s v="15"/>
    <s v="15425"/>
    <n v="15425"/>
    <s v="BOYACÁ"/>
    <s v="MACANAL"/>
    <x v="0"/>
    <n v="4833"/>
    <n v="152.23529411764707"/>
  </r>
  <r>
    <s v="08"/>
    <s v="08372"/>
    <n v="8372"/>
    <s v="ATLANTICO"/>
    <s v="JUAN DE ACOSTA"/>
    <x v="0"/>
    <n v="17260"/>
    <n v="88.837209302325576"/>
  </r>
  <r>
    <s v="25"/>
    <s v="25592"/>
    <n v="25592"/>
    <s v="CUNDINAMARCA"/>
    <s v="QUEBRADANEGRA"/>
    <x v="0"/>
    <n v="4759"/>
    <n v="136.14931237721021"/>
  </r>
  <r>
    <s v="47"/>
    <s v="47703"/>
    <n v="47703"/>
    <s v="MAGDALENA"/>
    <s v="SAN ZENÓN"/>
    <x v="0"/>
    <n v="9154"/>
    <n v="29.629629629629626"/>
  </r>
  <r>
    <s v="25"/>
    <s v="25402"/>
    <n v="25402"/>
    <s v="CUNDINAMARCA"/>
    <s v="LA VEGA"/>
    <x v="0"/>
    <n v="14413"/>
    <n v="138.01295896328293"/>
  </r>
  <r>
    <s v="15"/>
    <s v="15646"/>
    <n v="15646"/>
    <s v="BOYACÁ"/>
    <s v="SAMACÁ"/>
    <x v="0"/>
    <n v="20330"/>
    <n v="44.067796610169488"/>
  </r>
  <r>
    <s v="25"/>
    <s v="25322"/>
    <n v="25322"/>
    <s v="CUNDINAMARCA"/>
    <s v="GUASCA"/>
    <x v="0"/>
    <n v="15246"/>
    <n v="91.870714985308524"/>
  </r>
  <r>
    <s v="47"/>
    <s v="47707"/>
    <n v="47707"/>
    <s v="MAGDALENA"/>
    <s v="SANTA ANA"/>
    <x v="0"/>
    <n v="26584"/>
    <n v="156.09756097560975"/>
  </r>
  <r>
    <s v="25"/>
    <s v="25019"/>
    <n v="25019"/>
    <s v="CUNDINAMARCA"/>
    <s v="ALBÁN"/>
    <x v="0"/>
    <n v="5956"/>
    <n v="97.222222222222214"/>
  </r>
  <r>
    <s v="15"/>
    <s v="15296"/>
    <n v="15296"/>
    <s v="BOYACÁ"/>
    <s v="GÁMEZA"/>
    <x v="0"/>
    <n v="4697"/>
    <n v="57.825567502986864"/>
  </r>
  <r>
    <s v="54"/>
    <s v="54174"/>
    <n v="54174"/>
    <s v="NORTE DE SANTANDER"/>
    <s v="CHITAGÁ"/>
    <x v="0"/>
    <n v="10409"/>
    <n v="52.355460385438967"/>
  </r>
  <r>
    <s v="15"/>
    <s v="15299"/>
    <n v="15299"/>
    <s v="BOYACÁ"/>
    <s v="GARAGOA"/>
    <x v="0"/>
    <n v="17008"/>
    <n v="199.4269340974212"/>
  </r>
  <r>
    <s v="68"/>
    <s v="68682"/>
    <n v="68682"/>
    <s v="SANTANDER"/>
    <s v="SAN JOAQUÍN"/>
    <x v="0"/>
    <n v="2407"/>
    <n v="73.95577395577395"/>
  </r>
  <r>
    <s v="17"/>
    <s v="17442"/>
    <n v="17442"/>
    <s v="CALDAS"/>
    <s v="MARMATO"/>
    <x v="0"/>
    <n v="9214"/>
    <n v="42.624286878565613"/>
  </r>
  <r>
    <s v="73"/>
    <s v="73268"/>
    <n v="73268"/>
    <s v="TOLIMA"/>
    <s v="ESPINAL"/>
    <x v="0"/>
    <n v="76056"/>
    <n v="107.31556106633602"/>
  </r>
  <r>
    <s v="25"/>
    <s v="25120"/>
    <n v="25120"/>
    <s v="CUNDINAMARCA"/>
    <s v="CABRERA"/>
    <x v="0"/>
    <n v="4456"/>
    <n v="57.591623036649217"/>
  </r>
  <r>
    <s v="25"/>
    <s v="25214"/>
    <n v="25214"/>
    <s v="CUNDINAMARCA"/>
    <s v="COTA"/>
    <x v="0"/>
    <n v="25945"/>
    <n v="61.449942462600696"/>
  </r>
  <r>
    <s v="25"/>
    <s v="25312"/>
    <n v="25312"/>
    <s v="CUNDINAMARCA"/>
    <s v="GRANADA"/>
    <x v="0"/>
    <n v="9059"/>
    <n v="54.847645429362878"/>
  </r>
  <r>
    <s v="25"/>
    <s v="25580"/>
    <n v="25580"/>
    <s v="CUNDINAMARCA"/>
    <s v="PULÍ"/>
    <x v="0"/>
    <n v="3024"/>
    <n v="123.96449704142012"/>
  </r>
  <r>
    <s v="25"/>
    <s v="25040"/>
    <n v="25040"/>
    <s v="CUNDINAMARCA"/>
    <s v="ANOLAIMA"/>
    <x v="0"/>
    <n v="12110"/>
    <n v="155.70071258907362"/>
  </r>
  <r>
    <s v="25"/>
    <s v="25295"/>
    <n v="25295"/>
    <s v="CUNDINAMARCA"/>
    <s v="GACHANCIPÁ"/>
    <x v="0"/>
    <n v="15223"/>
    <n v="51.075268817204304"/>
  </r>
  <r>
    <s v="15"/>
    <s v="15673"/>
    <n v="15673"/>
    <s v="BOYACÁ"/>
    <s v="SAN MATEO"/>
    <x v="0"/>
    <n v="3489"/>
    <n v="203.63636363636363"/>
  </r>
  <r>
    <s v="52"/>
    <s v="52720"/>
    <n v="52720"/>
    <s v="NARIÑO"/>
    <s v="SAPUYES"/>
    <x v="0"/>
    <n v="6124"/>
    <n v="71.05263157894737"/>
  </r>
  <r>
    <s v="54"/>
    <s v="54820"/>
    <n v="54820"/>
    <s v="NORTE DE SANTANDER"/>
    <s v="TOLEDO"/>
    <x v="0"/>
    <n v="17285"/>
    <n v="59.522229595222299"/>
  </r>
  <r>
    <s v="68"/>
    <s v="68820"/>
    <n v="68820"/>
    <s v="SANTANDER"/>
    <s v="TONA"/>
    <x v="0"/>
    <n v="7168"/>
    <n v="62.918918918918919"/>
  </r>
  <r>
    <s v="19"/>
    <s v="19355"/>
    <n v="19355"/>
    <s v="CAUCA"/>
    <s v="INZÁ"/>
    <x v="0"/>
    <n v="31701"/>
    <n v="35.429013140943056"/>
  </r>
  <r>
    <s v="05"/>
    <s v="05264"/>
    <n v="5264"/>
    <s v="ANTIOQUIA"/>
    <s v="ENTRERRIOS"/>
    <x v="0"/>
    <n v="10248"/>
    <n v="28.706326723323887"/>
  </r>
  <r>
    <s v="15"/>
    <s v="15464"/>
    <n v="15464"/>
    <s v="BOYACÁ"/>
    <s v="MONGUA"/>
    <x v="0"/>
    <n v="4606"/>
    <n v="109.87261146496816"/>
  </r>
  <r>
    <s v="15"/>
    <s v="15106"/>
    <n v="15106"/>
    <s v="BOYACÁ"/>
    <s v="BRICEÑO"/>
    <x v="0"/>
    <n v="2552"/>
    <n v="92.780748663101605"/>
  </r>
  <r>
    <s v="68"/>
    <s v="68217"/>
    <n v="68217"/>
    <s v="SANTANDER"/>
    <s v="COROMORO"/>
    <x v="0"/>
    <n v="7612"/>
    <n v="75.18518518518519"/>
  </r>
  <r>
    <s v="97"/>
    <s v="97666"/>
    <n v="97666"/>
    <s v="VAUPES"/>
    <s v="TARAIRA"/>
    <x v="0"/>
    <n v="960"/>
    <n v="11.235955056179774"/>
  </r>
  <r>
    <s v="52"/>
    <s v="52885"/>
    <n v="52885"/>
    <s v="NARIÑO"/>
    <s v="YACUANQUER"/>
    <x v="0"/>
    <n v="11158"/>
    <n v="79.310344827586206"/>
  </r>
  <r>
    <s v="13"/>
    <s v="13468"/>
    <n v="13468"/>
    <s v="BOLÍVAR"/>
    <s v="MOMPÓS"/>
    <x v="0"/>
    <n v="44784"/>
    <n v="56.360424028268554"/>
  </r>
  <r>
    <s v="68"/>
    <s v="68320"/>
    <n v="68320"/>
    <s v="SANTANDER"/>
    <s v="GUADALUPE"/>
    <x v="0"/>
    <n v="4604"/>
    <n v="90.49429657794677"/>
  </r>
  <r>
    <s v="08"/>
    <s v="08638"/>
    <n v="8638"/>
    <s v="ATLANTICO"/>
    <s v="SABANALARGA"/>
    <x v="0"/>
    <n v="100304"/>
    <n v="61.979166666666664"/>
  </r>
  <r>
    <s v="25"/>
    <s v="25599"/>
    <n v="25599"/>
    <s v="CUNDINAMARCA"/>
    <s v="APULO"/>
    <x v="0"/>
    <n v="7812"/>
    <n v="168.11023622047244"/>
  </r>
  <r>
    <s v="13"/>
    <s v="13440"/>
    <n v="13440"/>
    <s v="BOLÍVAR"/>
    <s v="MARGARITA"/>
    <x v="0"/>
    <n v="10059"/>
    <n v="54.105263157894733"/>
  </r>
  <r>
    <s v="15"/>
    <s v="15897"/>
    <n v="15897"/>
    <s v="BOYACÁ"/>
    <s v="ZETAQUIRA"/>
    <x v="0"/>
    <n v="4441"/>
    <n v="95.970695970695971"/>
  </r>
  <r>
    <s v="25"/>
    <s v="25183"/>
    <n v="25183"/>
    <s v="CUNDINAMARCA"/>
    <s v="CHOCONTÁ"/>
    <x v="0"/>
    <n v="26562"/>
    <n v="58.188824662813097"/>
  </r>
  <r>
    <s v="25"/>
    <s v="25123"/>
    <n v="25123"/>
    <s v="CUNDINAMARCA"/>
    <s v="CACHIPAY"/>
    <x v="0"/>
    <n v="9788"/>
    <n v="133.82857142857142"/>
  </r>
  <r>
    <s v="23"/>
    <s v="23168"/>
    <n v="23168"/>
    <s v="CÓRDOBA"/>
    <s v="CHIMÁ"/>
    <x v="0"/>
    <n v="15304"/>
    <n v="65.957446808510639"/>
  </r>
  <r>
    <s v="52"/>
    <s v="52685"/>
    <n v="52685"/>
    <s v="NARIÑO"/>
    <s v="SAN BERNARDO"/>
    <x v="0"/>
    <n v="20326"/>
    <n v="53.544648943421947"/>
  </r>
  <r>
    <s v="25"/>
    <s v="25845"/>
    <n v="25845"/>
    <s v="CUNDINAMARCA"/>
    <s v="UNE"/>
    <x v="0"/>
    <n v="9435"/>
    <n v="103.78548895899054"/>
  </r>
  <r>
    <s v="52"/>
    <s v="52585"/>
    <n v="52585"/>
    <s v="NARIÑO"/>
    <s v="PUPIALES"/>
    <x v="0"/>
    <n v="19548"/>
    <n v="82.791479820627799"/>
  </r>
  <r>
    <s v="25"/>
    <s v="25785"/>
    <n v="25785"/>
    <s v="CUNDINAMARCA"/>
    <s v="TABIO"/>
    <x v="0"/>
    <n v="28373"/>
    <n v="66.717557251908403"/>
  </r>
  <r>
    <s v="68"/>
    <s v="68167"/>
    <n v="68167"/>
    <s v="SANTANDER"/>
    <s v="CHARALÁ"/>
    <x v="0"/>
    <n v="10373"/>
    <n v="85.633802816901408"/>
  </r>
  <r>
    <s v="13"/>
    <s v="13647"/>
    <n v="13647"/>
    <s v="BOLÍVAR"/>
    <s v="SAN ESTANISLAO"/>
    <x v="0"/>
    <n v="16473"/>
    <n v="23.809523809523807"/>
  </r>
  <r>
    <s v="47"/>
    <s v="47318"/>
    <n v="47318"/>
    <s v="MAGDALENA"/>
    <s v="GUAMAL"/>
    <x v="0"/>
    <n v="27761"/>
    <n v="144.64751958224542"/>
  </r>
  <r>
    <s v="05"/>
    <s v="05266"/>
    <n v="5266"/>
    <s v="ANTIOQUIA"/>
    <s v="ENVIGADO"/>
    <x v="0"/>
    <n v="232903"/>
    <n v="140.65934065934067"/>
  </r>
  <r>
    <s v="25"/>
    <s v="25645"/>
    <n v="25645"/>
    <s v="CUNDINAMARCA"/>
    <s v="SAN ANTONIO DEL TEQUENDAMA"/>
    <x v="0"/>
    <n v="13209"/>
    <n v="169.62552011095698"/>
  </r>
  <r>
    <s v="17"/>
    <s v="17272"/>
    <n v="17272"/>
    <s v="CALDAS"/>
    <s v="FILADELFIA"/>
    <x v="0"/>
    <n v="10713"/>
    <n v="76.466221232368227"/>
  </r>
  <r>
    <s v="23"/>
    <s v="23672"/>
    <n v="23672"/>
    <s v="CÓRDOBA"/>
    <s v="SAN ANTERO"/>
    <x v="0"/>
    <n v="32526"/>
    <n v="29.346405228758172"/>
  </r>
  <r>
    <s v="25"/>
    <s v="25871"/>
    <n v="25871"/>
    <s v="CUNDINAMARCA"/>
    <s v="VILLAGÓMEZ"/>
    <x v="0"/>
    <n v="2166"/>
    <n v="119.06976744186046"/>
  </r>
  <r>
    <s v="25"/>
    <s v="25328"/>
    <n v="25328"/>
    <s v="CUNDINAMARCA"/>
    <s v="GUAYABAL DE SÍQUIMA"/>
    <x v="0"/>
    <n v="3651"/>
    <n v="141.74311926605506"/>
  </r>
  <r>
    <s v="68"/>
    <s v="68464"/>
    <n v="68464"/>
    <s v="SANTANDER"/>
    <s v="MOGOTES"/>
    <x v="0"/>
    <n v="10878"/>
    <n v="57.664756446991404"/>
  </r>
  <r>
    <s v="13"/>
    <s v="13838"/>
    <n v="13838"/>
    <s v="BOLÍVAR"/>
    <s v="TURBANA"/>
    <x v="0"/>
    <n v="15193"/>
    <n v="60.629921259842526"/>
  </r>
  <r>
    <s v="23"/>
    <s v="23189"/>
    <n v="23189"/>
    <s v="CÓRDOBA"/>
    <s v="CIENAGA DE ORO"/>
    <x v="0"/>
    <n v="66703"/>
    <n v="59.115315776016367"/>
  </r>
  <r>
    <s v="08"/>
    <s v="08078"/>
    <n v="8078"/>
    <s v="ATLANTICO"/>
    <s v="BARANOA"/>
    <x v="0"/>
    <n v="58989"/>
    <n v="61.165048543689316"/>
  </r>
  <r>
    <s v="08"/>
    <s v="08675"/>
    <n v="8675"/>
    <s v="ATLANTICO"/>
    <s v="SANTA LUCÍA"/>
    <x v="0"/>
    <n v="11395"/>
    <n v="242.85714285714283"/>
  </r>
  <r>
    <s v="05"/>
    <s v="05368"/>
    <n v="5368"/>
    <s v="ANTIOQUIA"/>
    <s v="JERICÓ"/>
    <x v="0"/>
    <n v="11939"/>
    <n v="78.798908098271156"/>
  </r>
  <r>
    <s v="25"/>
    <s v="25377"/>
    <n v="25377"/>
    <s v="CUNDINAMARCA"/>
    <s v="LA CALERA"/>
    <x v="0"/>
    <n v="28225"/>
    <n v="88.272383354350566"/>
  </r>
  <r>
    <s v="23"/>
    <s v="23417"/>
    <n v="23417"/>
    <s v="CÓRDOBA"/>
    <s v="LORICA"/>
    <x v="0"/>
    <n v="119838"/>
    <n v="64.101107639875039"/>
  </r>
  <r>
    <s v="25"/>
    <s v="25649"/>
    <n v="25649"/>
    <s v="CUNDINAMARCA"/>
    <s v="SAN BERNARDO"/>
    <x v="0"/>
    <n v="10745"/>
    <n v="70.751445086705203"/>
  </r>
  <r>
    <s v="76"/>
    <s v="76147"/>
    <n v="76147"/>
    <s v="VALLE"/>
    <s v="CARTAGO"/>
    <x v="0"/>
    <n v="133640"/>
    <n v="69.058295964125563"/>
  </r>
  <r>
    <s v="08"/>
    <s v="08421"/>
    <n v="8421"/>
    <s v="ATLANTICO"/>
    <s v="LURUACO"/>
    <x v="0"/>
    <n v="27576"/>
    <n v="50.943396226415096"/>
  </r>
  <r>
    <s v="54"/>
    <s v="54313"/>
    <n v="54313"/>
    <s v="NORTE DE SANTANDER"/>
    <s v="GRAMALOTE"/>
    <x v="0"/>
    <n v="5442"/>
    <n v="62.301587301587304"/>
  </r>
  <r>
    <s v="68"/>
    <s v="68755"/>
    <n v="68755"/>
    <s v="SANTANDER"/>
    <s v="SOCORRO"/>
    <x v="0"/>
    <n v="30847"/>
    <n v="65.405405405405403"/>
  </r>
  <r>
    <s v="15"/>
    <s v="15664"/>
    <n v="15664"/>
    <s v="BOYACÁ"/>
    <s v="SAN JOSE DE PARE"/>
    <x v="0"/>
    <n v="5092"/>
    <n v="112.23776223776223"/>
  </r>
  <r>
    <s v="15"/>
    <s v="15185"/>
    <n v="15185"/>
    <s v="BOYACÁ"/>
    <s v="CHITARAQUE"/>
    <x v="0"/>
    <n v="5496"/>
    <n v="65.373134328358205"/>
  </r>
  <r>
    <s v="52"/>
    <s v="52022"/>
    <n v="52022"/>
    <s v="NARIÑO"/>
    <s v="ALDANA"/>
    <x v="0"/>
    <n v="5929"/>
    <n v="63.789682539682538"/>
  </r>
  <r>
    <s v="08"/>
    <s v="08832"/>
    <n v="8832"/>
    <s v="ATLANTICO"/>
    <s v="TUBARÁ"/>
    <x v="0"/>
    <n v="11022"/>
    <n v="60.810810810810814"/>
  </r>
  <r>
    <s v="54"/>
    <s v="54377"/>
    <n v="54377"/>
    <s v="NORTE DE SANTANDER"/>
    <s v="LABATECA"/>
    <x v="0"/>
    <n v="5886"/>
    <n v="166.11570247933884"/>
  </r>
  <r>
    <s v="52"/>
    <s v="52227"/>
    <n v="52227"/>
    <s v="NARIÑO"/>
    <s v="CUMBAL"/>
    <x v="0"/>
    <n v="39066"/>
    <n v="50.497611464968152"/>
  </r>
  <r>
    <s v="17"/>
    <s v="17873"/>
    <n v="17873"/>
    <s v="CALDAS"/>
    <s v="VILLAMARÍA"/>
    <x v="0"/>
    <n v="58481"/>
    <n v="70.270270270270274"/>
  </r>
  <r>
    <s v="15"/>
    <s v="15180"/>
    <n v="15180"/>
    <s v="BOYACÁ"/>
    <s v="CHISCAS"/>
    <x v="0"/>
    <n v="4094"/>
    <n v="99.335106382978722"/>
  </r>
  <r>
    <s v="15"/>
    <s v="15757"/>
    <n v="15757"/>
    <s v="BOYACÁ"/>
    <s v="SOCHA"/>
    <x v="0"/>
    <n v="7032"/>
    <n v="76.332899869960997"/>
  </r>
  <r>
    <s v="05"/>
    <s v="05240"/>
    <n v="5240"/>
    <s v="ANTIOQUIA"/>
    <s v="EBEJICO"/>
    <x v="0"/>
    <n v="12507"/>
    <n v="85.406532314107025"/>
  </r>
  <r>
    <s v="76"/>
    <s v="76520"/>
    <n v="76520"/>
    <s v="VALLE"/>
    <s v="PALMIRA"/>
    <x v="0"/>
    <n v="308669"/>
    <n v="136.04218362282879"/>
  </r>
  <r>
    <s v="68"/>
    <s v="68425"/>
    <n v="68425"/>
    <s v="SANTANDER"/>
    <s v="MACARAVITA"/>
    <x v="0"/>
    <n v="2299"/>
    <n v="90.277777777777786"/>
  </r>
  <r>
    <s v="25"/>
    <s v="25488"/>
    <n v="25488"/>
    <s v="CUNDINAMARCA"/>
    <s v="NILO"/>
    <x v="0"/>
    <n v="19328"/>
    <n v="129.31034482758622"/>
  </r>
  <r>
    <s v="25"/>
    <s v="25518"/>
    <n v="25518"/>
    <s v="CUNDINAMARCA"/>
    <s v="PAIME"/>
    <x v="0"/>
    <n v="4339"/>
    <n v="92.767295597484278"/>
  </r>
  <r>
    <s v="76"/>
    <s v="76869"/>
    <n v="76869"/>
    <s v="VALLE"/>
    <s v="VIJES"/>
    <x v="0"/>
    <n v="11276"/>
    <n v="228.98550724637681"/>
  </r>
  <r>
    <s v="68"/>
    <s v="68132"/>
    <n v="68132"/>
    <s v="SANTANDER"/>
    <s v="CALIFORNIA"/>
    <x v="0"/>
    <n v="2020"/>
    <n v="46.21513944223107"/>
  </r>
  <r>
    <s v="52"/>
    <s v="52320"/>
    <n v="52320"/>
    <s v="NARIÑO"/>
    <s v="GUAITARILLA"/>
    <x v="0"/>
    <n v="11681"/>
    <n v="83.803986710963457"/>
  </r>
  <r>
    <s v="54"/>
    <s v="54599"/>
    <n v="54599"/>
    <s v="NORTE DE SANTANDER"/>
    <s v="RAGONVALIA"/>
    <x v="0"/>
    <n v="6902"/>
    <n v="85.755813953488371"/>
  </r>
  <r>
    <s v="47"/>
    <s v="47545"/>
    <n v="47545"/>
    <s v="MAGDALENA"/>
    <s v="PIJIÑO  DEL CARMEN"/>
    <x v="0"/>
    <n v="16186"/>
    <n v="38.428571428571431"/>
  </r>
  <r>
    <s v="15"/>
    <s v="15480"/>
    <n v="15480"/>
    <s v="BOYACÁ"/>
    <s v="MUZO"/>
    <x v="0"/>
    <n v="8789"/>
    <n v="84.302325581395351"/>
  </r>
  <r>
    <s v="95"/>
    <s v="95200"/>
    <n v="95200"/>
    <s v="GUAVIARE"/>
    <s v="MIRAFLORES"/>
    <x v="1"/>
    <n v="15107"/>
    <n v="31.007751937984494"/>
  </r>
  <r>
    <s v="68"/>
    <s v="68861"/>
    <n v="68861"/>
    <s v="SANTANDER"/>
    <s v="VELEZ"/>
    <x v="0"/>
    <n v="18932"/>
    <n v="106.75146771037183"/>
  </r>
  <r>
    <s v="19"/>
    <s v="19300"/>
    <n v="19300"/>
    <s v="CAUCA"/>
    <s v="GUACHENE"/>
    <x v="0"/>
    <n v="19896"/>
    <n v="61.617195496417608"/>
  </r>
  <r>
    <s v="17"/>
    <s v="17513"/>
    <n v="17513"/>
    <s v="CALDAS"/>
    <s v="PÁCORA"/>
    <x v="0"/>
    <n v="11399"/>
    <n v="62.930077691453945"/>
  </r>
  <r>
    <s v="15"/>
    <s v="15183"/>
    <n v="15183"/>
    <s v="BOYACÁ"/>
    <s v="CHITA"/>
    <x v="0"/>
    <n v="9293"/>
    <n v="66.622340425531917"/>
  </r>
  <r>
    <s v="54"/>
    <s v="54871"/>
    <n v="54871"/>
    <s v="NORTE DE SANTANDER"/>
    <s v="VILLA CARO"/>
    <x v="0"/>
    <n v="5216"/>
    <n v="29.288702928870293"/>
  </r>
  <r>
    <s v="68"/>
    <s v="68770"/>
    <n v="68770"/>
    <s v="SANTANDER"/>
    <s v="SUAITA"/>
    <x v="0"/>
    <n v="10142"/>
    <n v="98.11715481171548"/>
  </r>
  <r>
    <s v="19"/>
    <s v="19513"/>
    <n v="19513"/>
    <s v="CAUCA"/>
    <s v="PADILLA"/>
    <x v="0"/>
    <n v="7794"/>
    <n v="103.96039603960396"/>
  </r>
  <r>
    <s v="76"/>
    <s v="76036"/>
    <n v="76036"/>
    <s v="VALLE"/>
    <s v="ANDALUCÍA"/>
    <x v="0"/>
    <n v="17760"/>
    <n v="67.78425655976676"/>
  </r>
  <r>
    <s v="17"/>
    <s v="17001"/>
    <n v="17001"/>
    <s v="CALDAS"/>
    <s v="MANIZALES"/>
    <x v="0"/>
    <n v="398830"/>
    <n v="89.44"/>
  </r>
  <r>
    <s v="25"/>
    <s v="25815"/>
    <n v="25815"/>
    <s v="CUNDINAMARCA"/>
    <s v="TOCAIMA"/>
    <x v="0"/>
    <n v="18601"/>
    <n v="165.73426573426573"/>
  </r>
  <r>
    <s v="11"/>
    <s v="11001"/>
    <n v="11001"/>
    <s v="SANTA FE D"/>
    <s v="BOGOTÁ, D.C."/>
    <x v="0"/>
    <n v="8080734"/>
    <n v="70.727718724448067"/>
  </r>
  <r>
    <s v="73"/>
    <s v="73585"/>
    <n v="73585"/>
    <s v="TOLIMA"/>
    <s v="PURIFICACIÓN"/>
    <x v="0"/>
    <n v="29539"/>
    <n v="114.32050657574283"/>
  </r>
  <r>
    <s v="52"/>
    <s v="52083"/>
    <n v="52083"/>
    <s v="NARIÑO"/>
    <s v="BELEN"/>
    <x v="0"/>
    <n v="7715"/>
    <n v="82.012195121951208"/>
  </r>
  <r>
    <s v="54"/>
    <s v="54680"/>
    <n v="54680"/>
    <s v="NORTE DE SANTANDER"/>
    <s v="SANTIAGO"/>
    <x v="0"/>
    <n v="2853"/>
    <n v="36.942675159235669"/>
  </r>
  <r>
    <s v="25"/>
    <s v="25758"/>
    <n v="25758"/>
    <s v="CUNDINAMARCA"/>
    <s v="SOPÓ"/>
    <x v="0"/>
    <n v="27932"/>
    <n v="52.212389380530979"/>
  </r>
  <r>
    <s v="70"/>
    <s v="70400"/>
    <n v="70400"/>
    <s v="SUCRE"/>
    <s v="LA UNIÓN"/>
    <x v="0"/>
    <n v="11362"/>
    <n v="52.014995313964384"/>
  </r>
  <r>
    <s v="25"/>
    <s v="25524"/>
    <n v="25524"/>
    <s v="CUNDINAMARCA"/>
    <s v="PANDI"/>
    <x v="0"/>
    <n v="5697"/>
    <n v="92.067307692307693"/>
  </r>
  <r>
    <s v="68"/>
    <s v="68327"/>
    <n v="68327"/>
    <s v="SANTANDER"/>
    <s v="GUEPSA"/>
    <x v="0"/>
    <n v="3772"/>
    <n v="74.917491749174914"/>
  </r>
  <r>
    <s v="05"/>
    <s v="05809"/>
    <n v="5809"/>
    <s v="ANTIOQUIA"/>
    <s v="TITIRIBÍ"/>
    <x v="0"/>
    <n v="14602"/>
    <n v="109.42928039702234"/>
  </r>
  <r>
    <s v="68"/>
    <s v="68855"/>
    <n v="68855"/>
    <s v="SANTANDER"/>
    <s v="VALLE DE SAN JOSE"/>
    <x v="0"/>
    <n v="4551"/>
    <n v="67.50788643533123"/>
  </r>
  <r>
    <s v="25"/>
    <s v="25612"/>
    <n v="25612"/>
    <s v="CUNDINAMARCA"/>
    <s v="RICAURTE"/>
    <x v="0"/>
    <n v="9711"/>
    <n v="135.29411764705884"/>
  </r>
  <r>
    <s v="52"/>
    <s v="52352"/>
    <n v="52352"/>
    <s v="NARIÑO"/>
    <s v="ILES"/>
    <x v="0"/>
    <n v="8871"/>
    <n v="75.612745098039213"/>
  </r>
  <r>
    <s v="52"/>
    <s v="52699"/>
    <n v="52699"/>
    <s v="NARIÑO"/>
    <s v="SANTA CRUZ (GuachavÚs)"/>
    <x v="0"/>
    <n v="29963"/>
    <n v="75.847457627118644"/>
  </r>
  <r>
    <s v="54"/>
    <s v="54347"/>
    <n v="54347"/>
    <s v="NORTE DE SANTANDER"/>
    <s v="HERRÁN"/>
    <x v="0"/>
    <n v="3960"/>
    <n v="77.118644067796609"/>
  </r>
  <r>
    <s v="76"/>
    <s v="76403"/>
    <n v="76403"/>
    <s v="VALLE"/>
    <s v="LA VICTORIA"/>
    <x v="0"/>
    <n v="13076"/>
    <n v="78.181818181818187"/>
  </r>
  <r>
    <s v="73"/>
    <s v="73349"/>
    <n v="73349"/>
    <s v="TOLIMA"/>
    <s v="HONDA"/>
    <x v="0"/>
    <n v="24311"/>
    <n v="59.375"/>
  </r>
  <r>
    <s v="17"/>
    <s v="17174"/>
    <n v="17174"/>
    <s v="CALDAS"/>
    <s v="CHINCHINÁ"/>
    <x v="0"/>
    <n v="51076"/>
    <n v="56.229685807150595"/>
  </r>
  <r>
    <s v="68"/>
    <s v="68147"/>
    <n v="68147"/>
    <s v="SANTANDER"/>
    <s v="CAPITANEJO"/>
    <x v="0"/>
    <n v="5481"/>
    <n v="95.42961608775137"/>
  </r>
  <r>
    <s v="05"/>
    <s v="05310"/>
    <n v="5310"/>
    <s v="ANTIOQUIA"/>
    <s v="GÓMEZ PLATA"/>
    <x v="0"/>
    <n v="13115"/>
    <n v="77.933450087565674"/>
  </r>
  <r>
    <s v="73"/>
    <s v="73547"/>
    <n v="73547"/>
    <s v="TOLIMA"/>
    <s v="PIEDRAS"/>
    <x v="0"/>
    <n v="5662"/>
    <n v="98.80952380952381"/>
  </r>
  <r>
    <s v="68"/>
    <s v="68377"/>
    <n v="68377"/>
    <s v="SANTANDER"/>
    <s v="LA BELLEZA"/>
    <x v="0"/>
    <n v="8594"/>
    <n v="74.959349593495944"/>
  </r>
  <r>
    <s v="73"/>
    <s v="73671"/>
    <n v="73671"/>
    <s v="TOLIMA"/>
    <s v="SALDAÑA"/>
    <x v="0"/>
    <n v="14329"/>
    <n v="153.40909090909091"/>
  </r>
  <r>
    <s v="13"/>
    <s v="13140"/>
    <n v="13140"/>
    <s v="BOLÍVAR"/>
    <s v="CALAMAR"/>
    <x v="0"/>
    <n v="23928"/>
    <n v="28.169014084507044"/>
  </r>
  <r>
    <s v="19"/>
    <s v="19397"/>
    <n v="19397"/>
    <s v="CAUCA"/>
    <s v="LA VEGA"/>
    <x v="0"/>
    <n v="46561"/>
    <n v="83.29197684036393"/>
  </r>
  <r>
    <s v="25"/>
    <s v="25797"/>
    <n v="25797"/>
    <s v="CUNDINAMARCA"/>
    <s v="TENA"/>
    <x v="0"/>
    <n v="9223"/>
    <n v="124.32432432432432"/>
  </r>
  <r>
    <s v="05"/>
    <s v="05282"/>
    <n v="5282"/>
    <s v="ANTIOQUIA"/>
    <s v="FREDONIA"/>
    <x v="0"/>
    <n v="21283"/>
    <n v="91.358024691358025"/>
  </r>
  <r>
    <s v="24"/>
    <s v="23815"/>
    <n v="23815"/>
    <s v="CÓRDOBA"/>
    <s v="TUCHÍN"/>
    <x v="0"/>
    <n v="39511"/>
    <n v="26.887952230417984"/>
  </r>
  <r>
    <s v="68"/>
    <s v="68773"/>
    <n v="68773"/>
    <s v="SANTANDER"/>
    <s v="SUCRE"/>
    <x v="0"/>
    <n v="8246"/>
    <n v="90.213723284589435"/>
  </r>
  <r>
    <s v="08"/>
    <s v="08137"/>
    <n v="8137"/>
    <s v="ATLANTICO"/>
    <s v="CAMPO DE LA CRUZ"/>
    <x v="0"/>
    <n v="15482"/>
    <n v="42.857142857142854"/>
  </r>
  <r>
    <s v="54"/>
    <s v="54405"/>
    <n v="54405"/>
    <s v="NORTE DE SANTANDER"/>
    <s v="LOS PATIOS"/>
    <x v="0"/>
    <n v="78409"/>
    <n v="58.583106267029969"/>
  </r>
  <r>
    <s v="23"/>
    <s v="23670"/>
    <n v="23670"/>
    <s v="CÓRDOBA"/>
    <s v="SAN ANDRES DE SOTAVENTO"/>
    <x v="0"/>
    <n v="45006"/>
    <n v="38.851859815093526"/>
  </r>
  <r>
    <s v="68"/>
    <s v="68245"/>
    <n v="68245"/>
    <s v="SANTANDER"/>
    <s v="EL GUACAMAYO"/>
    <x v="0"/>
    <n v="1943"/>
    <n v="97.979797979797979"/>
  </r>
  <r>
    <s v="68"/>
    <s v="68092"/>
    <n v="68092"/>
    <s v="SANTANDER"/>
    <s v="BETULIA"/>
    <x v="0"/>
    <n v="5061"/>
    <n v="42.978723404255319"/>
  </r>
  <r>
    <s v="91"/>
    <s v="91001"/>
    <n v="91001"/>
    <s v="AMAZONAS"/>
    <s v="LETICIA"/>
    <x v="0"/>
    <n v="41957"/>
    <n v="12.918978912319645"/>
  </r>
  <r>
    <s v="19"/>
    <s v="19585"/>
    <n v="19585"/>
    <s v="CAUCA"/>
    <s v="PURACE (Coconuco)"/>
    <x v="0"/>
    <n v="15274"/>
    <n v="38.74773139745917"/>
  </r>
  <r>
    <s v="25"/>
    <s v="25200"/>
    <n v="25200"/>
    <s v="CUNDINAMARCA"/>
    <s v="COGUA"/>
    <x v="0"/>
    <n v="23214"/>
    <n v="54.648648648648646"/>
  </r>
  <r>
    <s v="15"/>
    <s v="15533"/>
    <n v="15533"/>
    <s v="BOYACÁ"/>
    <s v="PAYA"/>
    <x v="0"/>
    <n v="2524"/>
    <n v="34.415584415584419"/>
  </r>
  <r>
    <s v="68"/>
    <s v="68271"/>
    <n v="68271"/>
    <s v="SANTANDER"/>
    <s v="FLORIÁN"/>
    <x v="0"/>
    <n v="6284"/>
    <n v="78.519855595667863"/>
  </r>
  <r>
    <s v="25"/>
    <s v="25772"/>
    <n v="25772"/>
    <s v="CUNDINAMARCA"/>
    <s v="SUESCA"/>
    <x v="0"/>
    <n v="18011"/>
    <n v="88.84892086330936"/>
  </r>
  <r>
    <s v="08"/>
    <s v="08141"/>
    <n v="8141"/>
    <s v="ATLANTICO"/>
    <s v="CANDELARIA"/>
    <x v="0"/>
    <n v="12528"/>
    <n v="40.476190476190474"/>
  </r>
  <r>
    <s v="25"/>
    <s v="25535"/>
    <n v="25535"/>
    <s v="CUNDINAMARCA"/>
    <s v="PASCA"/>
    <x v="0"/>
    <n v="12378"/>
    <n v="57.712305025996535"/>
  </r>
  <r>
    <s v="73"/>
    <s v="73319"/>
    <n v="73319"/>
    <s v="TOLIMA"/>
    <s v="GUAMO"/>
    <x v="0"/>
    <n v="31866"/>
    <n v="108.56947763741891"/>
  </r>
  <r>
    <s v="76"/>
    <s v="76041"/>
    <n v="76041"/>
    <s v="VALLE"/>
    <s v="ANSERMANUEVO"/>
    <x v="0"/>
    <n v="19355"/>
    <n v="65.258215962441312"/>
  </r>
  <r>
    <s v="23"/>
    <s v="23464"/>
    <n v="23464"/>
    <s v="CÓRDOBA"/>
    <s v="MOMIL"/>
    <x v="0"/>
    <n v="15074"/>
    <n v="53.325272067714636"/>
  </r>
  <r>
    <s v="68"/>
    <s v="68077"/>
    <n v="68077"/>
    <s v="SANTANDER"/>
    <s v="BARBOSA"/>
    <x v="0"/>
    <n v="29106"/>
    <n v="114.99999999999999"/>
  </r>
  <r>
    <s v="66"/>
    <s v="66440"/>
    <n v="66440"/>
    <s v="RISARALDA"/>
    <s v="MARSELLA"/>
    <x v="0"/>
    <n v="23707"/>
    <n v="40.492359932088284"/>
  </r>
  <r>
    <s v="66"/>
    <s v="66682"/>
    <n v="66682"/>
    <s v="RISARALDA"/>
    <s v="SANTA ROSA DE CABAL"/>
    <x v="0"/>
    <n v="72634"/>
    <n v="67.055016181229774"/>
  </r>
  <r>
    <s v="15"/>
    <s v="15531"/>
    <n v="15531"/>
    <s v="BOYACÁ"/>
    <s v="PAUNA"/>
    <x v="0"/>
    <n v="10811"/>
    <n v="116.85761047463174"/>
  </r>
  <r>
    <s v="15"/>
    <s v="15135"/>
    <n v="15135"/>
    <s v="BOYACÁ"/>
    <s v="CAMPOHERMOSO"/>
    <x v="0"/>
    <n v="3785"/>
    <n v="99.650349650349639"/>
  </r>
  <r>
    <s v="25"/>
    <s v="25297"/>
    <n v="25297"/>
    <s v="CUNDINAMARCA"/>
    <s v="GACHETÁ"/>
    <x v="0"/>
    <n v="11236"/>
    <n v="199.82758620689657"/>
  </r>
  <r>
    <s v="68"/>
    <s v="68895"/>
    <n v="68895"/>
    <s v="SANTANDER"/>
    <s v="ZAPATOCA"/>
    <x v="0"/>
    <n v="8847"/>
    <n v="47.422680412371129"/>
  </r>
  <r>
    <s v="76"/>
    <s v="76400"/>
    <n v="76400"/>
    <s v="VALLE"/>
    <s v="LA UNIÓN"/>
    <x v="0"/>
    <n v="39011"/>
    <n v="80.377906976744185"/>
  </r>
  <r>
    <s v="76"/>
    <s v="76248"/>
    <n v="76248"/>
    <s v="VALLE"/>
    <s v="EL CERRITO"/>
    <x v="0"/>
    <n v="58028"/>
    <n v="93.16901408450704"/>
  </r>
  <r>
    <s v="50"/>
    <s v="50350"/>
    <n v="50350"/>
    <s v="META"/>
    <s v="LA MACARENA"/>
    <x v="1"/>
    <n v="34787"/>
    <n v="27.15654952076677"/>
  </r>
  <r>
    <s v="13"/>
    <s v="13620"/>
    <n v="13620"/>
    <s v="BOLÍVAR"/>
    <s v="SAN CRISTÓBAL"/>
    <x v="0"/>
    <n v="6711"/>
    <n v="13.333333333333334"/>
  </r>
  <r>
    <s v="23"/>
    <s v="23660"/>
    <n v="23660"/>
    <s v="CÓRDOBA"/>
    <s v="SAHAGUN"/>
    <x v="0"/>
    <n v="90274"/>
    <n v="57.682359027418514"/>
  </r>
  <r>
    <s v="13"/>
    <s v="13673"/>
    <n v="13673"/>
    <s v="BOLÍVAR"/>
    <s v="SANTA CATALINA"/>
    <x v="0"/>
    <n v="13431"/>
    <n v="34.797297297297298"/>
  </r>
  <r>
    <s v="05"/>
    <s v="05792"/>
    <n v="5792"/>
    <s v="ANTIOQUIA"/>
    <s v="TARSO"/>
    <x v="0"/>
    <n v="7955"/>
    <n v="64.071856287425149"/>
  </r>
  <r>
    <s v="52"/>
    <s v="52694"/>
    <n v="52694"/>
    <s v="NARIÑO"/>
    <s v="SAN PEDRO DE CARTAGO (Cartago)"/>
    <x v="0"/>
    <n v="7613"/>
    <n v="61.678200692041521"/>
  </r>
  <r>
    <s v="41"/>
    <s v="41885"/>
    <n v="41885"/>
    <s v="HUILA"/>
    <s v="YAGUARÁ"/>
    <x v="0"/>
    <n v="9176"/>
    <n v="57.534246575342465"/>
  </r>
  <r>
    <s v="19"/>
    <s v="19573"/>
    <n v="19573"/>
    <s v="CAUCA"/>
    <s v="PUERTO TEJADA"/>
    <x v="0"/>
    <n v="45976"/>
    <n v="102.30414746543779"/>
  </r>
  <r>
    <s v="25"/>
    <s v="25486"/>
    <n v="25486"/>
    <s v="CUNDINAMARCA"/>
    <s v="NEMOCÓN"/>
    <x v="0"/>
    <n v="13922"/>
    <n v="46.353322528363044"/>
  </r>
  <r>
    <s v="17"/>
    <s v="17665"/>
    <n v="17665"/>
    <s v="CALDAS"/>
    <s v="SAN JOSE"/>
    <x v="0"/>
    <n v="7588"/>
    <n v="62.394957983193279"/>
  </r>
  <r>
    <s v="47"/>
    <s v="47720"/>
    <n v="47720"/>
    <s v="MAGDALENA"/>
    <s v="SANTA BARBARA DE PINTO"/>
    <x v="0"/>
    <n v="12935"/>
    <n v="29.906542056074763"/>
  </r>
  <r>
    <s v="15"/>
    <s v="15090"/>
    <n v="15090"/>
    <s v="BOYACÁ"/>
    <s v="BERBEO"/>
    <x v="0"/>
    <n v="1936"/>
    <n v="166.66666666666669"/>
  </r>
  <r>
    <s v="52"/>
    <s v="52354"/>
    <n v="52354"/>
    <s v="NARIÑO"/>
    <s v="IMUES"/>
    <x v="0"/>
    <n v="6004"/>
    <n v="110.82910321489001"/>
  </r>
  <r>
    <s v="52"/>
    <s v="52838"/>
    <n v="52838"/>
    <s v="NARIÑO"/>
    <s v="TUQUERRES"/>
    <x v="0"/>
    <n v="40388"/>
    <n v="70.415647921760396"/>
  </r>
  <r>
    <s v="76"/>
    <s v="76130"/>
    <n v="76130"/>
    <s v="VALLE"/>
    <s v="CANDELARIA"/>
    <x v="0"/>
    <n v="84129"/>
    <n v="81.472491909385113"/>
  </r>
  <r>
    <s v="23"/>
    <s v="23586"/>
    <n v="23586"/>
    <s v="CÓRDOBA"/>
    <s v="PURÍSIMA"/>
    <x v="0"/>
    <n v="15142"/>
    <n v="60.953253895508709"/>
  </r>
  <r>
    <s v="05"/>
    <s v="05686"/>
    <n v="5686"/>
    <s v="ANTIOQUIA"/>
    <s v="SANTA ROSA DE OSOS"/>
    <x v="0"/>
    <n v="36548"/>
    <n v="43.352979698755725"/>
  </r>
  <r>
    <s v="23"/>
    <s v="23675"/>
    <n v="23675"/>
    <s v="CÓRDOBA"/>
    <s v="SAN BERNARDO DEL VIENTO"/>
    <x v="0"/>
    <n v="35518"/>
    <n v="65.644171779141104"/>
  </r>
  <r>
    <s v="25"/>
    <s v="25491"/>
    <n v="25491"/>
    <s v="CUNDINAMARCA"/>
    <s v="NOCAIMA"/>
    <x v="0"/>
    <n v="8111"/>
    <n v="143.56164383561645"/>
  </r>
  <r>
    <s v="54"/>
    <s v="54099"/>
    <n v="54099"/>
    <s v="NORTE DE SANTANDER"/>
    <s v="BOCHALEMA"/>
    <x v="0"/>
    <n v="7060"/>
    <n v="48.418972332015805"/>
  </r>
  <r>
    <s v="76"/>
    <s v="76892"/>
    <n v="76892"/>
    <s v="VALLE"/>
    <s v="YUMBO"/>
    <x v="0"/>
    <n v="122762"/>
    <n v="89.170664838930776"/>
  </r>
  <r>
    <s v="66"/>
    <s v="66170"/>
    <n v="66170"/>
    <s v="RISARALDA"/>
    <s v="DOSQUEBRADAS"/>
    <x v="0"/>
    <n v="202795"/>
    <n v="61.774744027303754"/>
  </r>
  <r>
    <s v="54"/>
    <s v="54128"/>
    <n v="54128"/>
    <s v="NORTE DE SANTANDER"/>
    <s v="CÁCHIRA"/>
    <x v="0"/>
    <n v="11050"/>
    <n v="45.873015873015873"/>
  </r>
  <r>
    <s v="08"/>
    <s v="08770"/>
    <n v="8770"/>
    <s v="ATLANTICO"/>
    <s v="SUAN"/>
    <x v="0"/>
    <n v="8565"/>
    <n v="19.047619047619047"/>
  </r>
  <r>
    <s v="13"/>
    <s v="13300"/>
    <n v="13300"/>
    <s v="BOLÍVAR"/>
    <s v="HATILLO DE LOBA"/>
    <x v="0"/>
    <n v="12121"/>
    <n v="31.589147286821706"/>
  </r>
  <r>
    <s v="05"/>
    <s v="05129"/>
    <n v="5129"/>
    <s v="ANTIOQUIA"/>
    <s v="CALDAS"/>
    <x v="0"/>
    <n v="79652"/>
    <n v="156.34920634920636"/>
  </r>
  <r>
    <s v="15"/>
    <s v="15690"/>
    <n v="15690"/>
    <s v="BOYACÁ"/>
    <s v="SANTA MARÍA"/>
    <x v="0"/>
    <n v="3850"/>
    <n v="101.03806228373702"/>
  </r>
  <r>
    <s v="63"/>
    <s v="63272"/>
    <n v="63272"/>
    <s v="QUINDIO"/>
    <s v="FILANDIA"/>
    <x v="0"/>
    <n v="13520"/>
    <n v="101.25523012552303"/>
  </r>
  <r>
    <s v="54"/>
    <s v="54172"/>
    <n v="54172"/>
    <s v="NORTE DE SANTANDER"/>
    <s v="CHINÁCOTA"/>
    <x v="0"/>
    <n v="16686"/>
    <n v="73.706293706293707"/>
  </r>
  <r>
    <s v="17"/>
    <s v="17088"/>
    <n v="17088"/>
    <s v="CALDAS"/>
    <s v="BELALCÁZAR"/>
    <x v="0"/>
    <n v="10651"/>
    <n v="52.949438202247187"/>
  </r>
  <r>
    <s v="25"/>
    <s v="25151"/>
    <n v="25151"/>
    <s v="CUNDINAMARCA"/>
    <s v="CÁQUEZA"/>
    <x v="0"/>
    <n v="17214"/>
    <n v="91.021247429746396"/>
  </r>
  <r>
    <s v="76"/>
    <s v="76845"/>
    <n v="76845"/>
    <s v="VALLE"/>
    <s v="ULLOA"/>
    <x v="0"/>
    <n v="5387"/>
    <n v="68.950749464668093"/>
  </r>
  <r>
    <s v="41"/>
    <s v="41013"/>
    <n v="41013"/>
    <s v="HUILA"/>
    <s v="AGRADO"/>
    <x v="0"/>
    <n v="9168"/>
    <n v="27.370030581039757"/>
  </r>
  <r>
    <s v="05"/>
    <s v="05576"/>
    <n v="5576"/>
    <s v="ANTIOQUIA"/>
    <s v="PUEBLORRICO"/>
    <x v="0"/>
    <n v="6793"/>
    <n v="62.209302325581397"/>
  </r>
  <r>
    <s v="52"/>
    <s v="52560"/>
    <n v="52560"/>
    <s v="NARIÑO"/>
    <s v="POTOSÍ"/>
    <x v="0"/>
    <n v="11932"/>
    <n v="74.091778202676863"/>
  </r>
  <r>
    <s v="05"/>
    <s v="05308"/>
    <n v="5308"/>
    <s v="ANTIOQUIA"/>
    <s v="GIRARDOTA"/>
    <x v="0"/>
    <n v="56755"/>
    <n v="92.560801144492132"/>
  </r>
  <r>
    <s v="54"/>
    <s v="54673"/>
    <n v="54673"/>
    <s v="NORTE DE SANTANDER"/>
    <s v="SAN CAYETANO"/>
    <x v="0"/>
    <n v="5649"/>
    <n v="66.666666666666657"/>
  </r>
  <r>
    <s v="25"/>
    <s v="25086"/>
    <n v="25086"/>
    <s v="CUNDINAMARCA"/>
    <s v="BELTRÁN"/>
    <x v="0"/>
    <n v="2256"/>
    <n v="105.35714285714286"/>
  </r>
  <r>
    <s v="54"/>
    <s v="54874"/>
    <n v="54874"/>
    <s v="NORTE DE SANTANDER"/>
    <s v="VILLA DEL ROSARIO"/>
    <x v="0"/>
    <n v="92661"/>
    <n v="51.438848920863315"/>
  </r>
  <r>
    <s v="05"/>
    <s v="05631"/>
    <n v="5631"/>
    <s v="ANTIOQUIA"/>
    <s v="SABANETA"/>
    <x v="0"/>
    <n v="53236"/>
    <n v="113.84615384615384"/>
  </r>
  <r>
    <s v="19"/>
    <s v="19137"/>
    <n v="19137"/>
    <s v="CAUCA"/>
    <s v="CALDONO"/>
    <x v="2"/>
    <n v="33653"/>
    <n v="33.687340696686491"/>
  </r>
  <r>
    <s v="25"/>
    <s v="25099"/>
    <n v="25099"/>
    <s v="CUNDINAMARCA"/>
    <s v="BOJACÁ"/>
    <x v="0"/>
    <n v="12140"/>
    <n v="60.869565217391312"/>
  </r>
  <r>
    <s v="25"/>
    <s v="25489"/>
    <n v="25489"/>
    <s v="CUNDINAMARCA"/>
    <s v="NIMAIMA"/>
    <x v="0"/>
    <n v="6947"/>
    <n v="158.27338129496403"/>
  </r>
  <r>
    <s v="76"/>
    <s v="76001"/>
    <n v="76001"/>
    <s v="VALLE"/>
    <s v="CALI"/>
    <x v="0"/>
    <n v="2420114"/>
    <n v="95.714910362920861"/>
  </r>
  <r>
    <s v="15"/>
    <s v="15022"/>
    <n v="15022"/>
    <s v="BOYACÁ"/>
    <s v="ALMEIDA"/>
    <x v="0"/>
    <n v="1649"/>
    <n v="232.27848101265823"/>
  </r>
  <r>
    <s v="05"/>
    <s v="05380"/>
    <n v="5380"/>
    <s v="ANTIOQUIA"/>
    <s v="LA ESTRELLA"/>
    <x v="0"/>
    <n v="64315"/>
    <n v="101.27388535031847"/>
  </r>
  <r>
    <s v="50"/>
    <s v="50245"/>
    <n v="50245"/>
    <s v="META"/>
    <s v="EL CALVARIO"/>
    <x v="0"/>
    <n v="2235"/>
    <n v="74.603174603174608"/>
  </r>
  <r>
    <s v="63"/>
    <s v="63190"/>
    <n v="63190"/>
    <s v="QUINDIO"/>
    <s v="CIRCASIA"/>
    <x v="0"/>
    <n v="30394"/>
    <n v="100.83432657926103"/>
  </r>
  <r>
    <s v="13"/>
    <s v="13836"/>
    <n v="13836"/>
    <s v="BOLÍVAR"/>
    <s v="TURBACO"/>
    <x v="0"/>
    <n v="74209"/>
    <n v="52"/>
  </r>
  <r>
    <s v="76"/>
    <s v="76863"/>
    <n v="76863"/>
    <s v="VALLE"/>
    <s v="VERSALLES"/>
    <x v="0"/>
    <n v="7017"/>
    <n v="66.36904761904762"/>
  </r>
  <r>
    <s v="68"/>
    <s v="68169"/>
    <n v="68169"/>
    <s v="SANTANDER"/>
    <s v="CHARTA"/>
    <x v="0"/>
    <n v="2592"/>
    <n v="75.242718446601941"/>
  </r>
  <r>
    <s v="05"/>
    <s v="05030"/>
    <n v="5030"/>
    <s v="ANTIOQUIA"/>
    <s v="AMAGÁ"/>
    <x v="0"/>
    <n v="29980"/>
    <n v="87.846481876332632"/>
  </r>
  <r>
    <s v="76"/>
    <s v="76243"/>
    <n v="76243"/>
    <s v="VALLE"/>
    <s v="EL AGUILA"/>
    <x v="0"/>
    <n v="11164"/>
    <n v="48.813982521847691"/>
  </r>
  <r>
    <s v="25"/>
    <s v="25293"/>
    <n v="25293"/>
    <s v="CUNDINAMARCA"/>
    <s v="GACHALÁ"/>
    <x v="0"/>
    <n v="5687"/>
    <n v="197.53694581280789"/>
  </r>
  <r>
    <s v="97"/>
    <s v="97161"/>
    <n v="97161"/>
    <s v="VAUPES"/>
    <s v="CARURU"/>
    <x v="0"/>
    <n v="3336"/>
    <n v="17.327459618208515"/>
  </r>
  <r>
    <s v="13"/>
    <s v="13188"/>
    <n v="13188"/>
    <s v="BOLÍVAR"/>
    <s v="CICUCO"/>
    <x v="0"/>
    <n v="11137"/>
    <n v="66.666666666666657"/>
  </r>
  <r>
    <s v="76"/>
    <s v="76318"/>
    <n v="76318"/>
    <s v="VALLE"/>
    <s v="GUACARÍ"/>
    <x v="0"/>
    <n v="35087"/>
    <n v="91.162790697674424"/>
  </r>
  <r>
    <s v="17"/>
    <s v="17524"/>
    <n v="17524"/>
    <s v="CALDAS"/>
    <s v="PALESTINA"/>
    <x v="0"/>
    <n v="17674"/>
    <n v="59.178433889602054"/>
  </r>
  <r>
    <s v="08"/>
    <s v="08001"/>
    <n v="8001"/>
    <s v="ATLANTICO"/>
    <s v="BARRANQUILLA (Distrito Especial, Industrial y Portuario)"/>
    <x v="0"/>
    <n v="1228271"/>
    <n v="73.873873873873876"/>
  </r>
  <r>
    <s v="52"/>
    <s v="52019"/>
    <n v="52019"/>
    <s v="NARIÑO"/>
    <s v="ALBÁN (San JosÚ)"/>
    <x v="0"/>
    <n v="22711"/>
    <n v="73.170731707317074"/>
  </r>
  <r>
    <s v="08"/>
    <s v="08560"/>
    <n v="8560"/>
    <s v="ATLANTICO"/>
    <s v="PONEDERA"/>
    <x v="0"/>
    <n v="22911"/>
    <n v="56.08856088560885"/>
  </r>
  <r>
    <s v="25"/>
    <s v="25769"/>
    <n v="25769"/>
    <s v="CUNDINAMARCA"/>
    <s v="SUBACHOQUE"/>
    <x v="0"/>
    <n v="16750"/>
    <n v="48.63325740318907"/>
  </r>
  <r>
    <s v="68"/>
    <s v="68547"/>
    <n v="68547"/>
    <s v="SANTANDER"/>
    <s v="PIEDECUESTA"/>
    <x v="0"/>
    <n v="156207"/>
    <n v="53.761651131824237"/>
  </r>
  <r>
    <s v="27"/>
    <s v="27425"/>
    <n v="27425"/>
    <s v="CHOCÓ"/>
    <s v="MEDIO ATRATO (BetÚ)"/>
    <x v="3"/>
    <n v="31465"/>
    <n v="23.809523809523807"/>
  </r>
  <r>
    <s v="15"/>
    <s v="15403"/>
    <n v="15403"/>
    <s v="BOYACÁ"/>
    <s v="LA UVITA"/>
    <x v="0"/>
    <n v="2343"/>
    <n v="117.76155717761556"/>
  </r>
  <r>
    <s v="15"/>
    <s v="15660"/>
    <n v="15660"/>
    <s v="BOYACÁ"/>
    <s v="SAN EDUARDO"/>
    <x v="0"/>
    <n v="1861"/>
    <n v="111.36363636363636"/>
  </r>
  <r>
    <s v="76"/>
    <s v="76100"/>
    <n v="76100"/>
    <s v="VALLE"/>
    <s v="BOLÍVAR"/>
    <x v="0"/>
    <n v="13131"/>
    <n v="47.094594594594597"/>
  </r>
  <r>
    <s v="05"/>
    <s v="05664"/>
    <n v="5664"/>
    <s v="ANTIOQUIA"/>
    <s v="SAN PEDRO"/>
    <x v="0"/>
    <n v="27513"/>
    <n v="41.077931536780774"/>
  </r>
  <r>
    <s v="23"/>
    <s v="23182"/>
    <n v="23182"/>
    <s v="CÓRDOBA"/>
    <s v="CHINU"/>
    <x v="0"/>
    <n v="49362"/>
    <n v="58.992592592592594"/>
  </r>
  <r>
    <s v="85"/>
    <s v="85430"/>
    <n v="85430"/>
    <s v="CASANARE"/>
    <s v="TRINIDAD"/>
    <x v="0"/>
    <n v="15472"/>
    <n v="63.483146067415731"/>
  </r>
  <r>
    <s v="15"/>
    <s v="15377"/>
    <n v="15377"/>
    <s v="BOYACÁ"/>
    <s v="LABRANZAGRANDE"/>
    <x v="0"/>
    <n v="5035"/>
    <n v="186.36363636363635"/>
  </r>
  <r>
    <s v="41"/>
    <s v="41518"/>
    <n v="41518"/>
    <s v="HUILA"/>
    <s v="PAICOL"/>
    <x v="0"/>
    <n v="5648"/>
    <n v="42.483660130718953"/>
  </r>
  <r>
    <s v="54"/>
    <s v="54660"/>
    <n v="54660"/>
    <s v="NORTE DE SANTANDER"/>
    <s v="SALAZAR"/>
    <x v="0"/>
    <n v="8900"/>
    <n v="48.021390374331553"/>
  </r>
  <r>
    <s v="99"/>
    <s v="99624"/>
    <n v="99624"/>
    <s v="VICHADA"/>
    <s v="SANTA ROSALÍA"/>
    <x v="0"/>
    <n v="4138"/>
    <n v="25.85227272727273"/>
  </r>
  <r>
    <s v="76"/>
    <s v="76377"/>
    <n v="76377"/>
    <s v="VALLE"/>
    <s v="LA CUMBRE"/>
    <x v="0"/>
    <n v="11614"/>
    <n v="105.33515731874145"/>
  </r>
  <r>
    <s v="08"/>
    <s v="08520"/>
    <n v="8520"/>
    <s v="ATLANTICO"/>
    <s v="PALMAR DE VARELA"/>
    <x v="0"/>
    <n v="25630"/>
    <n v="113.63636363636364"/>
  </r>
  <r>
    <s v="63"/>
    <s v="63001"/>
    <n v="63001"/>
    <s v="QUINDIO"/>
    <s v="ARMENIA"/>
    <x v="0"/>
    <n v="299712"/>
    <n v="81.068524970963992"/>
  </r>
  <r>
    <s v="76"/>
    <s v="76890"/>
    <n v="76890"/>
    <s v="VALLE"/>
    <s v="YOTOCO"/>
    <x v="0"/>
    <n v="16418"/>
    <n v="75"/>
  </r>
  <r>
    <s v="76"/>
    <s v="76306"/>
    <n v="76306"/>
    <s v="VALLE"/>
    <s v="GINEBRA"/>
    <x v="0"/>
    <n v="21433"/>
    <n v="93.692660550458712"/>
  </r>
  <r>
    <s v="73"/>
    <s v="73030"/>
    <n v="73030"/>
    <s v="TOLIMA"/>
    <s v="AMBALEMA"/>
    <x v="0"/>
    <n v="6683"/>
    <n v="125.49019607843137"/>
  </r>
  <r>
    <s v="52"/>
    <s v="52356"/>
    <n v="52356"/>
    <s v="NARIÑO"/>
    <s v="IPIALES"/>
    <x v="0"/>
    <n v="145073"/>
    <n v="50.906816760475294"/>
  </r>
  <r>
    <s v="25"/>
    <s v="25839"/>
    <n v="25839"/>
    <s v="CUNDINAMARCA"/>
    <s v="UBALÁ"/>
    <x v="0"/>
    <n v="10467"/>
    <n v="82.758620689655174"/>
  </r>
  <r>
    <s v="23"/>
    <s v="23678"/>
    <n v="23678"/>
    <s v="CÓRDOBA"/>
    <s v="SAN CARLOS"/>
    <x v="0"/>
    <n v="27858"/>
    <n v="49.370277078085643"/>
  </r>
  <r>
    <s v="76"/>
    <s v="76497"/>
    <n v="76497"/>
    <s v="VALLE"/>
    <s v="OBANDO"/>
    <x v="0"/>
    <n v="15146"/>
    <n v="87.125748502994014"/>
  </r>
  <r>
    <s v="76"/>
    <s v="76736"/>
    <n v="76736"/>
    <s v="VALLE"/>
    <s v="SEVILLA"/>
    <x v="0"/>
    <n v="44590"/>
    <n v="74.148936170212764"/>
  </r>
  <r>
    <s v="05"/>
    <s v="05086"/>
    <n v="5086"/>
    <s v="ANTIOQUIA"/>
    <s v="BELMIRA"/>
    <x v="0"/>
    <n v="6875"/>
    <n v="31.979166666666664"/>
  </r>
  <r>
    <s v="41"/>
    <s v="41244"/>
    <n v="41244"/>
    <s v="HUILA"/>
    <s v="ELÍAS"/>
    <x v="0"/>
    <n v="4064"/>
    <n v="44.226579520697165"/>
  </r>
  <r>
    <s v="15"/>
    <s v="15109"/>
    <n v="15109"/>
    <s v="BOYACÁ"/>
    <s v="BUENAVISTA"/>
    <x v="0"/>
    <n v="5764"/>
    <n v="101.44508670520231"/>
  </r>
  <r>
    <s v="05"/>
    <s v="05861"/>
    <n v="5861"/>
    <s v="ANTIOQUIA"/>
    <s v="VENECIA"/>
    <x v="0"/>
    <n v="13208"/>
    <n v="99.127906976744185"/>
  </r>
  <r>
    <s v="54"/>
    <s v="54223"/>
    <n v="54223"/>
    <s v="NORTE DE SANTANDER"/>
    <s v="CUCUTILLA"/>
    <x v="0"/>
    <n v="7559"/>
    <n v="68.627450980392155"/>
  </r>
  <r>
    <s v="68"/>
    <s v="68276"/>
    <n v="68276"/>
    <s v="SANTANDER"/>
    <s v="FLORIDABLANCA"/>
    <x v="0"/>
    <n v="266617"/>
    <n v="291.1764705882353"/>
  </r>
  <r>
    <s v="41"/>
    <s v="41872"/>
    <n v="41872"/>
    <s v="HUILA"/>
    <s v="VILLAVIEJA"/>
    <x v="0"/>
    <n v="7308"/>
    <n v="90.070921985815602"/>
  </r>
  <r>
    <s v="73"/>
    <s v="73861"/>
    <n v="73861"/>
    <s v="TOLIMA"/>
    <s v="VENADILLO"/>
    <x v="0"/>
    <n v="19714"/>
    <n v="69.496402877697832"/>
  </r>
  <r>
    <s v="25"/>
    <s v="25781"/>
    <n v="25781"/>
    <s v="CUNDINAMARCA"/>
    <s v="SUTATAUSA"/>
    <x v="0"/>
    <n v="5725"/>
    <n v="47.593582887700535"/>
  </r>
  <r>
    <s v="41"/>
    <s v="41524"/>
    <n v="41524"/>
    <s v="HUILA"/>
    <s v="PALERMO"/>
    <x v="0"/>
    <n v="33825"/>
    <n v="63.791700569568754"/>
  </r>
  <r>
    <s v="68"/>
    <s v="68207"/>
    <n v="68207"/>
    <s v="SANTANDER"/>
    <s v="CONCEPCIÓN"/>
    <x v="0"/>
    <n v="5177"/>
    <n v="85.35825545171339"/>
  </r>
  <r>
    <s v="17"/>
    <s v="17777"/>
    <n v="17777"/>
    <s v="CALDAS"/>
    <s v="SUPÍA"/>
    <x v="0"/>
    <n v="27099"/>
    <n v="58.194851743238843"/>
  </r>
  <r>
    <s v="08"/>
    <s v="08296"/>
    <n v="8296"/>
    <s v="ATLANTICO"/>
    <s v="GALAPA"/>
    <x v="0"/>
    <n v="45093"/>
    <n v="64.229765013054831"/>
  </r>
  <r>
    <s v="68"/>
    <s v="68432"/>
    <n v="68432"/>
    <s v="SANTANDER"/>
    <s v="MÁLAGA"/>
    <x v="0"/>
    <n v="18308"/>
    <n v="73.298429319371721"/>
  </r>
  <r>
    <s v="05"/>
    <s v="05318"/>
    <n v="5318"/>
    <s v="ANTIOQUIA"/>
    <s v="GUARNE"/>
    <x v="0"/>
    <n v="49533"/>
    <n v="98.993055555555557"/>
  </r>
  <r>
    <s v="15"/>
    <s v="15455"/>
    <n v="15455"/>
    <s v="BOYACÁ"/>
    <s v="MIRAFLORES"/>
    <x v="0"/>
    <n v="9787"/>
    <n v="138.66666666666669"/>
  </r>
  <r>
    <s v="08"/>
    <s v="08549"/>
    <n v="8549"/>
    <s v="ATLANTICO"/>
    <s v="PIOJÓ"/>
    <x v="0"/>
    <n v="5160"/>
    <n v="81.372549019607845"/>
  </r>
  <r>
    <s v="17"/>
    <s v="17050"/>
    <n v="17050"/>
    <s v="CALDAS"/>
    <s v="ARANZAZU"/>
    <x v="0"/>
    <n v="11164"/>
    <n v="69.435215946843854"/>
  </r>
  <r>
    <s v="44"/>
    <s v="44098"/>
    <n v="44098"/>
    <s v="LA GUAJIRA"/>
    <s v="DISTRACCIÓN"/>
    <x v="0"/>
    <n v="16484"/>
    <n v="36.266094420600858"/>
  </r>
  <r>
    <s v="54"/>
    <s v="54051"/>
    <n v="54051"/>
    <s v="NORTE DE SANTANDER"/>
    <s v="ARBOLEDAS"/>
    <x v="0"/>
    <n v="8958"/>
    <n v="54.17040358744395"/>
  </r>
  <r>
    <s v="17"/>
    <s v="17614"/>
    <n v="17614"/>
    <s v="CALDAS"/>
    <s v="RIOSUCIO"/>
    <x v="0"/>
    <n v="63045"/>
    <n v="70.406941950927589"/>
  </r>
  <r>
    <s v="15"/>
    <s v="15507"/>
    <n v="15507"/>
    <s v="BOYACÁ"/>
    <s v="OTANCHE"/>
    <x v="0"/>
    <n v="10681"/>
    <n v="70.142857142857139"/>
  </r>
  <r>
    <s v="68"/>
    <s v="68101"/>
    <n v="68101"/>
    <s v="SANTANDER"/>
    <s v="BOLÍVAR"/>
    <x v="0"/>
    <n v="12060"/>
    <n v="60.394953373560071"/>
  </r>
  <r>
    <s v="41"/>
    <s v="41483"/>
    <n v="41483"/>
    <s v="HUILA"/>
    <s v="NÁTAGA"/>
    <x v="0"/>
    <n v="6443"/>
    <n v="61.65413533834586"/>
  </r>
  <r>
    <s v="73"/>
    <s v="73449"/>
    <n v="73449"/>
    <s v="TOLIMA"/>
    <s v="MELGAR"/>
    <x v="0"/>
    <n v="36641"/>
    <n v="61.830985915492953"/>
  </r>
  <r>
    <s v="76"/>
    <s v="76246"/>
    <n v="76246"/>
    <s v="VALLE"/>
    <s v="EL CAIRO"/>
    <x v="0"/>
    <n v="10116"/>
    <n v="67.574931880108991"/>
  </r>
  <r>
    <s v="47"/>
    <s v="47460"/>
    <n v="47460"/>
    <s v="MAGDALENA"/>
    <s v="NUEVA GRANADA (Granada)"/>
    <x v="0"/>
    <n v="20661"/>
    <n v="81.01045296167247"/>
  </r>
  <r>
    <s v="25"/>
    <s v="25339"/>
    <n v="25339"/>
    <s v="CUNDINAMARCA"/>
    <s v="GUTIERREZ"/>
    <x v="0"/>
    <n v="4242"/>
    <n v="49.892008639308855"/>
  </r>
  <r>
    <s v="70"/>
    <s v="70708"/>
    <n v="70708"/>
    <s v="SUCRE"/>
    <s v="SAN MARCOS"/>
    <x v="0"/>
    <n v="58502"/>
    <n v="65.938566552901023"/>
  </r>
  <r>
    <s v="68"/>
    <s v="68250"/>
    <n v="68250"/>
    <s v="SANTANDER"/>
    <s v="EL PEÑÓN"/>
    <x v="0"/>
    <n v="5076"/>
    <n v="38.977635782747605"/>
  </r>
  <r>
    <s v="52"/>
    <s v="52287"/>
    <n v="52287"/>
    <s v="NARIÑO"/>
    <s v="FUNES"/>
    <x v="0"/>
    <n v="6402"/>
    <n v="90.234375"/>
  </r>
  <r>
    <s v="52"/>
    <s v="52110"/>
    <n v="52110"/>
    <s v="NARIÑO"/>
    <s v="BUESACO"/>
    <x v="0"/>
    <n v="25653"/>
    <n v="119.35736677115986"/>
  </r>
  <r>
    <s v="17"/>
    <s v="17653"/>
    <n v="17653"/>
    <s v="CALDAS"/>
    <s v="SALAMINA"/>
    <x v="0"/>
    <n v="16005"/>
    <n v="72.331460674157299"/>
  </r>
  <r>
    <s v="08"/>
    <s v="08573"/>
    <n v="8573"/>
    <s v="ATLANTICO"/>
    <s v="PUERTO COLOMBIA"/>
    <x v="0"/>
    <n v="26869"/>
    <n v="44.827586206896555"/>
  </r>
  <r>
    <s v="17"/>
    <s v="17433"/>
    <n v="17433"/>
    <s v="CALDAS"/>
    <s v="MANZANARES"/>
    <x v="0"/>
    <n v="22947"/>
    <n v="64.868255959849435"/>
  </r>
  <r>
    <s v="13"/>
    <s v="13052"/>
    <n v="13052"/>
    <s v="BOLÍVAR"/>
    <s v="ARJONA"/>
    <x v="0"/>
    <n v="75271"/>
    <n v="38.413098236775816"/>
  </r>
  <r>
    <s v="41"/>
    <s v="41548"/>
    <n v="41548"/>
    <s v="HUILA"/>
    <s v="PITAL"/>
    <x v="0"/>
    <n v="13861"/>
    <n v="33.217270194986071"/>
  </r>
  <r>
    <s v="41"/>
    <s v="41016"/>
    <n v="41016"/>
    <s v="HUILA"/>
    <s v="AIPE"/>
    <x v="0"/>
    <n v="27669"/>
    <n v="51.689497716894969"/>
  </r>
  <r>
    <s v="19"/>
    <s v="19548"/>
    <n v="19548"/>
    <s v="CAUCA"/>
    <s v="PIENDAMÓ"/>
    <x v="2"/>
    <n v="44535"/>
    <n v="54.023299918721214"/>
  </r>
  <r>
    <s v="08"/>
    <s v="08758"/>
    <n v="8758"/>
    <s v="ATLANTICO"/>
    <s v="SOLEDAD"/>
    <x v="0"/>
    <n v="649111"/>
    <n v="50.588235294117645"/>
  </r>
  <r>
    <s v="23"/>
    <s v="23162"/>
    <n v="23162"/>
    <s v="CÓRDOBA"/>
    <s v="CERETE"/>
    <x v="0"/>
    <n v="93039"/>
    <n v="58.045754168282279"/>
  </r>
  <r>
    <s v="25"/>
    <s v="25181"/>
    <n v="25181"/>
    <s v="CUNDINAMARCA"/>
    <s v="CHOACHÍ"/>
    <x v="0"/>
    <n v="10614"/>
    <n v="114.80582524271846"/>
  </r>
  <r>
    <s v="73"/>
    <s v="73270"/>
    <n v="73270"/>
    <s v="TOLIMA"/>
    <s v="FALAN"/>
    <x v="0"/>
    <n v="9204"/>
    <n v="64.694082246740223"/>
  </r>
  <r>
    <s v="85"/>
    <s v="85225"/>
    <n v="85225"/>
    <s v="CASANARE"/>
    <s v="NUNCHÍA"/>
    <x v="0"/>
    <n v="8906"/>
    <n v="41.369264384559358"/>
  </r>
  <r>
    <s v="66"/>
    <s v="66088"/>
    <n v="66088"/>
    <s v="RISARALDA"/>
    <s v="BELEN DE UMBRÍA"/>
    <x v="0"/>
    <n v="27727"/>
    <n v="57.492077863286553"/>
  </r>
  <r>
    <s v="70"/>
    <s v="70742"/>
    <n v="70742"/>
    <s v="SUCRE"/>
    <s v="SINCE"/>
    <x v="0"/>
    <n v="34342"/>
    <n v="110.11673151750973"/>
  </r>
  <r>
    <s v="73"/>
    <s v="73504"/>
    <n v="73504"/>
    <s v="TOLIMA"/>
    <s v="ORTEGA"/>
    <x v="0"/>
    <n v="32337"/>
    <n v="64.806866952789704"/>
  </r>
  <r>
    <s v="13"/>
    <s v="13062"/>
    <n v="13062"/>
    <s v="BOLÍVAR"/>
    <s v="ARROYOHONDO"/>
    <x v="0"/>
    <n v="10174"/>
    <n v="17.123287671232877"/>
  </r>
  <r>
    <s v="27"/>
    <s v="27160"/>
    <n v="27160"/>
    <s v="CHOCÓ"/>
    <s v="CERTEGUI"/>
    <x v="0"/>
    <n v="10153"/>
    <n v="38.575667655786347"/>
  </r>
  <r>
    <s v="25"/>
    <s v="25736"/>
    <n v="25736"/>
    <s v="CUNDINAMARCA"/>
    <s v="SESQUILE"/>
    <x v="0"/>
    <n v="14912"/>
    <n v="78.266178266178272"/>
  </r>
  <r>
    <s v="19"/>
    <s v="19517"/>
    <n v="19517"/>
    <s v="CAUCA"/>
    <s v="PÁEZ (Belalcßzar)"/>
    <x v="0"/>
    <n v="35871"/>
    <n v="23.478260869565219"/>
  </r>
  <r>
    <s v="25"/>
    <s v="25867"/>
    <n v="25867"/>
    <s v="CUNDINAMARCA"/>
    <s v="VIANÍ"/>
    <x v="0"/>
    <n v="4214"/>
    <n v="138.00475059382421"/>
  </r>
  <r>
    <s v="70"/>
    <s v="70221"/>
    <n v="70221"/>
    <s v="SUCRE"/>
    <s v="COVEÑAS"/>
    <x v="0"/>
    <n v="14032"/>
    <n v="37.57455268389662"/>
  </r>
  <r>
    <s v="41"/>
    <s v="41396"/>
    <n v="41396"/>
    <s v="HUILA"/>
    <s v="LA PLATA"/>
    <x v="0"/>
    <n v="64938"/>
    <n v="33.511705685618729"/>
  </r>
  <r>
    <s v="15"/>
    <s v="15572"/>
    <n v="15572"/>
    <s v="BOYACÁ"/>
    <s v="PUERTO BOYACÁ"/>
    <x v="0"/>
    <n v="56096"/>
    <n v="55.537190082644628"/>
  </r>
  <r>
    <s v="41"/>
    <s v="41799"/>
    <n v="41799"/>
    <s v="HUILA"/>
    <s v="TELLO"/>
    <x v="0"/>
    <n v="14358"/>
    <n v="46.556122448979593"/>
  </r>
  <r>
    <s v="50"/>
    <s v="50370"/>
    <n v="50370"/>
    <s v="META"/>
    <s v="URIBE"/>
    <x v="1"/>
    <n v="16934"/>
    <n v="37.125129265770425"/>
  </r>
  <r>
    <s v="05"/>
    <s v="05212"/>
    <n v="5212"/>
    <s v="ANTIOQUIA"/>
    <s v="COPACABANA"/>
    <x v="0"/>
    <n v="71885"/>
    <n v="86.846450192625198"/>
  </r>
  <r>
    <s v="25"/>
    <s v="25178"/>
    <n v="25178"/>
    <s v="CUNDINAMARCA"/>
    <s v="CHIPAQUE"/>
    <x v="0"/>
    <n v="8401"/>
    <n v="81.859931113662455"/>
  </r>
  <r>
    <s v="08"/>
    <s v="08433"/>
    <n v="8433"/>
    <s v="ATLANTICO"/>
    <s v="MALAMBO"/>
    <x v="0"/>
    <n v="125248"/>
    <n v="35.777777777777771"/>
  </r>
  <r>
    <s v="05"/>
    <s v="05034"/>
    <n v="5034"/>
    <s v="ANTIOQUIA"/>
    <s v="ANDES"/>
    <x v="0"/>
    <n v="46621"/>
    <n v="51.185671039354183"/>
  </r>
  <r>
    <s v="13"/>
    <s v="13001"/>
    <n v="13001"/>
    <s v="BOLÍVAR"/>
    <s v="CARTAGENA DE INDIAS (Distrito TurÝstico y Cultural)"/>
    <x v="0"/>
    <n v="1024882"/>
    <n v="26.086956521739129"/>
  </r>
  <r>
    <s v="63"/>
    <s v="63130"/>
    <n v="63130"/>
    <s v="QUINDIO"/>
    <s v="CALARCÁ"/>
    <x v="0"/>
    <n v="78385"/>
    <n v="87.332339791356191"/>
  </r>
  <r>
    <s v="41"/>
    <s v="41357"/>
    <n v="41357"/>
    <s v="HUILA"/>
    <s v="ÍQUIRA"/>
    <x v="0"/>
    <n v="13178"/>
    <n v="38.589618021547501"/>
  </r>
  <r>
    <s v="68"/>
    <s v="68524"/>
    <n v="68524"/>
    <s v="SANTANDER"/>
    <s v="PALMAS DEL SOCORRO"/>
    <x v="0"/>
    <n v="2220"/>
    <n v="73.86363636363636"/>
  </r>
  <r>
    <s v="25"/>
    <s v="25279"/>
    <n v="25279"/>
    <s v="CUNDINAMARCA"/>
    <s v="FÓMEQUE"/>
    <x v="0"/>
    <n v="12231"/>
    <n v="114.37908496732025"/>
  </r>
  <r>
    <s v="17"/>
    <s v="17042"/>
    <n v="17042"/>
    <s v="CALDAS"/>
    <s v="ANSERMA"/>
    <x v="0"/>
    <n v="33535"/>
    <n v="74.511687479987188"/>
  </r>
  <r>
    <s v="19"/>
    <s v="19693"/>
    <n v="19693"/>
    <s v="CAUCA"/>
    <s v="SAN SEBASTIÁN"/>
    <x v="0"/>
    <n v="14186"/>
    <n v="84.043715846994544"/>
  </r>
  <r>
    <s v="76"/>
    <s v="76020"/>
    <n v="76020"/>
    <s v="VALLE"/>
    <s v="ALCALÁ"/>
    <x v="0"/>
    <n v="22245"/>
    <n v="77.40213523131672"/>
  </r>
  <r>
    <s v="76"/>
    <s v="76895"/>
    <n v="76895"/>
    <s v="VALLE"/>
    <s v="ZARZAL"/>
    <x v="0"/>
    <n v="46140"/>
    <n v="88.372093023255815"/>
  </r>
  <r>
    <s v="44"/>
    <s v="44430"/>
    <n v="44430"/>
    <s v="LA GUAJIRA"/>
    <s v="MAICAO"/>
    <x v="0"/>
    <n v="162118"/>
    <n v="15.831542181622785"/>
  </r>
  <r>
    <s v="73"/>
    <s v="73347"/>
    <n v="73347"/>
    <s v="TOLIMA"/>
    <s v="HERVEO"/>
    <x v="0"/>
    <n v="7893"/>
    <n v="47.927927927927925"/>
  </r>
  <r>
    <s v="05"/>
    <s v="05237"/>
    <n v="5237"/>
    <s v="ANTIOQUIA"/>
    <s v="DON MATÍAS"/>
    <x v="0"/>
    <n v="23209"/>
    <n v="50.429184549356222"/>
  </r>
  <r>
    <s v="76"/>
    <s v="76111"/>
    <n v="76111"/>
    <s v="VALLE"/>
    <s v="BUGA"/>
    <x v="0"/>
    <n v="114798"/>
    <n v="91.685649202733487"/>
  </r>
  <r>
    <s v="13"/>
    <s v="13683"/>
    <n v="13683"/>
    <s v="BOLÍVAR"/>
    <s v="SANTA ROSA"/>
    <x v="0"/>
    <n v="23624"/>
    <n v="48.346055979643765"/>
  </r>
  <r>
    <s v="27"/>
    <s v="27135"/>
    <n v="27135"/>
    <s v="CHOCÓ"/>
    <s v="EL CANTÓN DEL SAN PABLO"/>
    <x v="0"/>
    <n v="8375"/>
    <n v="36.074270557029173"/>
  </r>
  <r>
    <s v="99"/>
    <s v="99524"/>
    <n v="99524"/>
    <s v="VICHADA"/>
    <s v="LA PRIMAVERA"/>
    <x v="0"/>
    <n v="16447"/>
    <n v="17.037037037037038"/>
  </r>
  <r>
    <s v="63"/>
    <s v="63594"/>
    <n v="63594"/>
    <s v="QUINDIO"/>
    <s v="QUIMBAYA"/>
    <x v="0"/>
    <n v="35118"/>
    <n v="77.207637231503583"/>
  </r>
  <r>
    <s v="76"/>
    <s v="76122"/>
    <n v="76122"/>
    <s v="VALLE"/>
    <s v="CAICEDONIA"/>
    <x v="0"/>
    <n v="29629"/>
    <n v="29.328621908127207"/>
  </r>
  <r>
    <s v="73"/>
    <s v="73678"/>
    <n v="73678"/>
    <s v="TOLIMA"/>
    <s v="SAN LUIS"/>
    <x v="0"/>
    <n v="19141"/>
    <n v="112.84658040665434"/>
  </r>
  <r>
    <s v="73"/>
    <s v="73148"/>
    <n v="73148"/>
    <s v="TOLIMA"/>
    <s v="CARMEN DE APICALÁ"/>
    <x v="0"/>
    <n v="8880"/>
    <n v="88.60759493670885"/>
  </r>
  <r>
    <s v="50"/>
    <s v="50686"/>
    <n v="50686"/>
    <s v="META"/>
    <s v="SAN JUANITO"/>
    <x v="0"/>
    <n v="2207"/>
    <n v="39.147286821705421"/>
  </r>
  <r>
    <s v="52"/>
    <s v="52203"/>
    <n v="52203"/>
    <s v="NARIÑO"/>
    <s v="COLÓN (GÚnova)"/>
    <x v="0"/>
    <n v="10206"/>
    <n v="89.189189189189193"/>
  </r>
  <r>
    <s v="05"/>
    <s v="05789"/>
    <n v="5789"/>
    <s v="ANTIOQUIA"/>
    <s v="TÁMESIS"/>
    <x v="0"/>
    <n v="14391"/>
    <n v="84.24599831508003"/>
  </r>
  <r>
    <s v="25"/>
    <s v="25224"/>
    <n v="25224"/>
    <s v="CUNDINAMARCA"/>
    <s v="CUCUNUBÁ"/>
    <x v="0"/>
    <n v="7561"/>
    <n v="61.486486486486491"/>
  </r>
  <r>
    <s v="05"/>
    <s v="05856"/>
    <n v="5856"/>
    <s v="ANTIOQUIA"/>
    <s v="VALPARAÍSO"/>
    <x v="0"/>
    <n v="6131"/>
    <n v="55.52"/>
  </r>
  <r>
    <s v="05"/>
    <s v="05360"/>
    <n v="5360"/>
    <s v="ANTIOQUIA"/>
    <s v="ITAGUÍ"/>
    <x v="0"/>
    <n v="273927"/>
    <n v="46.799116997792495"/>
  </r>
  <r>
    <s v="52"/>
    <s v="52565"/>
    <n v="52565"/>
    <s v="NARIÑO"/>
    <s v="PROVIDENCIA"/>
    <x v="0"/>
    <n v="13566"/>
    <n v="60.810810810810814"/>
  </r>
  <r>
    <s v="13"/>
    <s v="13222"/>
    <n v="13222"/>
    <s v="BOLÍVAR"/>
    <s v="CLEMENCIA"/>
    <x v="0"/>
    <n v="12750"/>
    <n v="21.666666666666668"/>
  </r>
  <r>
    <s v="85"/>
    <s v="85136"/>
    <n v="85136"/>
    <s v="CASANARE"/>
    <s v="LA SALINA"/>
    <x v="0"/>
    <n v="1449"/>
    <n v="60.317460317460316"/>
  </r>
  <r>
    <s v="52"/>
    <s v="52240"/>
    <n v="52240"/>
    <s v="NARIÑO"/>
    <s v="CHACHAGÜÍ"/>
    <x v="0"/>
    <n v="13967"/>
    <n v="74.167153711279951"/>
  </r>
  <r>
    <s v="68"/>
    <s v="68307"/>
    <n v="68307"/>
    <s v="SANTANDER"/>
    <s v="GIRÓN"/>
    <x v="0"/>
    <n v="190350"/>
    <n v="62.644188110026619"/>
  </r>
  <r>
    <s v="66"/>
    <s v="66001"/>
    <n v="66001"/>
    <s v="RISARALDA"/>
    <s v="PEREIRA"/>
    <x v="0"/>
    <n v="474335"/>
    <n v="72.252747252747255"/>
  </r>
  <r>
    <s v="25"/>
    <s v="25594"/>
    <n v="25594"/>
    <s v="CUNDINAMARCA"/>
    <s v="QUETAME"/>
    <x v="0"/>
    <n v="7241"/>
    <n v="60.606060606060609"/>
  </r>
  <r>
    <s v="52"/>
    <s v="52693"/>
    <n v="52693"/>
    <s v="NARIÑO"/>
    <s v="SAN PABLO"/>
    <x v="0"/>
    <n v="17312"/>
    <n v="86.943836615609044"/>
  </r>
  <r>
    <s v="63"/>
    <s v="63470"/>
    <n v="63470"/>
    <s v="QUINDIO"/>
    <s v="MONTENEGRO"/>
    <x v="0"/>
    <n v="41578"/>
    <n v="64.516129032258064"/>
  </r>
  <r>
    <s v="05"/>
    <s v="05145"/>
    <n v="5145"/>
    <s v="ANTIOQUIA"/>
    <s v="CARAMANTA"/>
    <x v="0"/>
    <n v="5321"/>
    <n v="84.020618556701038"/>
  </r>
  <r>
    <s v="08"/>
    <s v="08685"/>
    <n v="8685"/>
    <s v="ATLANTICO"/>
    <s v="SANTO TOMÁS"/>
    <x v="0"/>
    <n v="25567"/>
    <n v="120.51282051282051"/>
  </r>
  <r>
    <s v="05"/>
    <s v="05656"/>
    <n v="5656"/>
    <s v="ANTIOQUIA"/>
    <s v="SAN JERÓNIMO"/>
    <x v="0"/>
    <n v="12811"/>
    <n v="69.237510955302355"/>
  </r>
  <r>
    <s v="05"/>
    <s v="05364"/>
    <n v="5364"/>
    <s v="ANTIOQUIA"/>
    <s v="JARDÍN"/>
    <x v="0"/>
    <n v="13596"/>
    <n v="49.876746096959742"/>
  </r>
  <r>
    <s v="52"/>
    <s v="52573"/>
    <n v="52573"/>
    <s v="NARIÑO"/>
    <s v="PUERRES"/>
    <x v="0"/>
    <n v="8259"/>
    <n v="96.689386562804287"/>
  </r>
  <r>
    <s v="68"/>
    <s v="68720"/>
    <n v="68720"/>
    <s v="SANTANDER"/>
    <s v="SANTA HELENA DEL OPÓN"/>
    <x v="0"/>
    <n v="4275"/>
    <n v="39.512195121951223"/>
  </r>
  <r>
    <s v="73"/>
    <s v="73443"/>
    <n v="73443"/>
    <s v="TOLIMA"/>
    <s v="MARIQUITA"/>
    <x v="0"/>
    <n v="33340"/>
    <n v="52.18111540585312"/>
  </r>
  <r>
    <s v="76"/>
    <s v="76622"/>
    <n v="76622"/>
    <s v="VALLE"/>
    <s v="ROLDANILLO"/>
    <x v="0"/>
    <n v="32412"/>
    <n v="100.30030030030031"/>
  </r>
  <r>
    <s v="68"/>
    <s v="68264"/>
    <n v="68264"/>
    <s v="SANTANDER"/>
    <s v="ENCINO"/>
    <x v="0"/>
    <n v="2459"/>
    <n v="54.240282685512362"/>
  </r>
  <r>
    <s v="85"/>
    <s v="85325"/>
    <n v="85325"/>
    <s v="CASANARE"/>
    <s v="SAN LUIS DE PALENQUE"/>
    <x v="0"/>
    <n v="7856"/>
    <n v="45.454545454545453"/>
  </r>
  <r>
    <s v="15"/>
    <s v="15236"/>
    <n v="15236"/>
    <s v="BOYACÁ"/>
    <s v="CHIVOR"/>
    <x v="0"/>
    <n v="1714"/>
    <n v="133.92070484581498"/>
  </r>
  <r>
    <s v="18"/>
    <s v="18756"/>
    <n v="18756"/>
    <s v="CAQUETÁ"/>
    <s v="SOLANO"/>
    <x v="4"/>
    <n v="24603"/>
    <n v="13.851498046026922"/>
  </r>
  <r>
    <s v="20"/>
    <s v="20295"/>
    <n v="20295"/>
    <s v="CESAR"/>
    <s v="GAMARRA"/>
    <x v="0"/>
    <n v="17061"/>
    <n v="61.53846153846154"/>
  </r>
  <r>
    <s v="17"/>
    <s v="17877"/>
    <n v="17877"/>
    <s v="CALDAS"/>
    <s v="VITERBO"/>
    <x v="0"/>
    <n v="12414"/>
    <n v="63.636363636363633"/>
  </r>
  <r>
    <s v="25"/>
    <s v="25841"/>
    <n v="25841"/>
    <s v="CUNDINAMARCA"/>
    <s v="UBAQUE"/>
    <x v="0"/>
    <n v="6036"/>
    <n v="91.964285714285708"/>
  </r>
  <r>
    <s v="66"/>
    <s v="66045"/>
    <n v="66045"/>
    <s v="RISARALDA"/>
    <s v="APÍA"/>
    <x v="0"/>
    <n v="19271"/>
    <n v="57.446808510638306"/>
  </r>
  <r>
    <s v="68"/>
    <s v="68235"/>
    <n v="68235"/>
    <s v="SANTANDER"/>
    <s v="EL CARMEN"/>
    <x v="0"/>
    <n v="20476"/>
    <n v="34.446854663774403"/>
  </r>
  <r>
    <s v="76"/>
    <s v="76823"/>
    <n v="76823"/>
    <s v="VALLE"/>
    <s v="TORO"/>
    <x v="0"/>
    <n v="16533"/>
    <n v="63.716814159292035"/>
  </r>
  <r>
    <s v="23"/>
    <s v="23574"/>
    <n v="23574"/>
    <s v="CÓRDOBA"/>
    <s v="PUERTO ESCONDIDO"/>
    <x v="0"/>
    <n v="30923"/>
    <n v="38.963460104399701"/>
  </r>
  <r>
    <s v="68"/>
    <s v="68190"/>
    <n v="68190"/>
    <s v="SANTANDER"/>
    <s v="CIMITARRA"/>
    <x v="0"/>
    <n v="47096"/>
    <n v="56.046267087276547"/>
  </r>
  <r>
    <s v="05"/>
    <s v="05585"/>
    <n v="5585"/>
    <s v="ANTIOQUIA"/>
    <s v="PUERTO NARE"/>
    <x v="0"/>
    <n v="19025"/>
    <n v="48.062015503875969"/>
  </r>
  <r>
    <s v="41"/>
    <s v="41026"/>
    <n v="41026"/>
    <s v="HUILA"/>
    <s v="ALTAMIRA"/>
    <x v="0"/>
    <n v="4455"/>
    <n v="39.571150097465882"/>
  </r>
  <r>
    <s v="63"/>
    <s v="63401"/>
    <n v="63401"/>
    <s v="QUINDIO"/>
    <s v="LA TEBAIDA"/>
    <x v="0"/>
    <n v="44187"/>
    <n v="65.597147950089123"/>
  </r>
  <r>
    <s v="19"/>
    <s v="19022"/>
    <n v="19022"/>
    <s v="CAUCA"/>
    <s v="ALMAGUER"/>
    <x v="0"/>
    <n v="21322"/>
    <n v="66.296109146033359"/>
  </r>
  <r>
    <s v="25"/>
    <s v="25745"/>
    <n v="25745"/>
    <s v="CUNDINAMARCA"/>
    <s v="SIMIJACA"/>
    <x v="0"/>
    <n v="13516"/>
    <n v="70.375079465988549"/>
  </r>
  <r>
    <s v="17"/>
    <s v="17013"/>
    <n v="17013"/>
    <s v="CALDAS"/>
    <s v="AGUADAS"/>
    <x v="0"/>
    <n v="21653"/>
    <n v="64.272559852670355"/>
  </r>
  <r>
    <s v="73"/>
    <s v="73043"/>
    <n v="73043"/>
    <s v="TOLIMA"/>
    <s v="ANZOÁTEGUI"/>
    <x v="0"/>
    <n v="18849"/>
    <n v="33.368756641870348"/>
  </r>
  <r>
    <s v="20"/>
    <s v="20310"/>
    <n v="20310"/>
    <s v="CESAR"/>
    <s v="GONZÁLEZ"/>
    <x v="0"/>
    <n v="6593"/>
    <n v="51.992409867172675"/>
  </r>
  <r>
    <s v="05"/>
    <s v="05353"/>
    <n v="5353"/>
    <s v="ANTIOQUIA"/>
    <s v="HISPANIA"/>
    <x v="0"/>
    <n v="4879"/>
    <n v="57.592592592592595"/>
  </r>
  <r>
    <s v="63"/>
    <s v="63690"/>
    <n v="63690"/>
    <s v="QUINDIO"/>
    <s v="SALENTO"/>
    <x v="0"/>
    <n v="7103"/>
    <n v="88.588957055214721"/>
  </r>
  <r>
    <s v="68"/>
    <s v="68296"/>
    <n v="68296"/>
    <s v="SANTANDER"/>
    <s v="GALÁN"/>
    <x v="0"/>
    <n v="2196"/>
    <n v="75.806451612903231"/>
  </r>
  <r>
    <s v="05"/>
    <s v="05501"/>
    <n v="5501"/>
    <s v="ANTIOQUIA"/>
    <s v="OLAYA"/>
    <x v="0"/>
    <n v="3310"/>
    <n v="143.10344827586206"/>
  </r>
  <r>
    <s v="15"/>
    <s v="15667"/>
    <n v="15667"/>
    <s v="BOYACÁ"/>
    <s v="SAN LUIS DE GACENO"/>
    <x v="0"/>
    <n v="4891"/>
    <n v="120.17167381974249"/>
  </r>
  <r>
    <s v="52"/>
    <s v="52683"/>
    <n v="52683"/>
    <s v="NARIÑO"/>
    <s v="SANDONÁ"/>
    <x v="0"/>
    <n v="25730"/>
    <n v="128.94168466522677"/>
  </r>
  <r>
    <s v="44"/>
    <s v="44378"/>
    <n v="44378"/>
    <s v="LA GUAJIRA"/>
    <s v="HATO NUEVO"/>
    <x v="0"/>
    <n v="26782"/>
    <n v="18.569254185692539"/>
  </r>
  <r>
    <s v="52"/>
    <s v="52473"/>
    <n v="52473"/>
    <s v="NARIÑO"/>
    <s v="MOSQUERA"/>
    <x v="5"/>
    <n v="17275"/>
    <n v="21.755485893416928"/>
  </r>
  <r>
    <s v="73"/>
    <s v="73217"/>
    <n v="73217"/>
    <s v="TOLIMA"/>
    <s v="COYAIMA"/>
    <x v="0"/>
    <n v="28379"/>
    <n v="104.21234852856318"/>
  </r>
  <r>
    <s v="68"/>
    <s v="68001"/>
    <n v="68001"/>
    <s v="SANTANDER"/>
    <s v="BUCARAMANGA"/>
    <x v="0"/>
    <n v="528497"/>
    <n v="73.994638069705104"/>
  </r>
  <r>
    <s v="41"/>
    <s v="41676"/>
    <n v="41676"/>
    <s v="HUILA"/>
    <s v="SANTA MARÍA"/>
    <x v="0"/>
    <n v="11556"/>
    <n v="39.178844815588029"/>
  </r>
  <r>
    <s v="17"/>
    <s v="17616"/>
    <n v="17616"/>
    <s v="CALDAS"/>
    <s v="RISARALDA"/>
    <x v="0"/>
    <n v="9362"/>
    <n v="82.27060653188181"/>
  </r>
  <r>
    <s v="13"/>
    <s v="13780"/>
    <n v="13780"/>
    <s v="BOLÍVAR"/>
    <s v="TALAIGUA NUEVO"/>
    <x v="0"/>
    <n v="11414"/>
    <n v="50.957854406130267"/>
  </r>
  <r>
    <s v="17"/>
    <s v="17388"/>
    <n v="17388"/>
    <s v="CALDAS"/>
    <s v="LA MERCED"/>
    <x v="0"/>
    <n v="5281"/>
    <n v="86.945812807881779"/>
  </r>
  <r>
    <s v="76"/>
    <s v="76563"/>
    <n v="76563"/>
    <s v="VALLE"/>
    <s v="PRADERA"/>
    <x v="2"/>
    <n v="56545"/>
    <n v="99.548192771084345"/>
  </r>
  <r>
    <s v="68"/>
    <s v="68176"/>
    <n v="68176"/>
    <s v="SANTANDER"/>
    <s v="CHIMA"/>
    <x v="0"/>
    <n v="3042"/>
    <n v="70.370370370370367"/>
  </r>
  <r>
    <s v="27"/>
    <s v="27810"/>
    <n v="27810"/>
    <s v="CHOCÓ"/>
    <s v="UNIÓN PANAMERICANA (Ánimas)"/>
    <x v="0"/>
    <n v="9904"/>
    <n v="32.435344827586206"/>
  </r>
  <r>
    <s v="68"/>
    <s v="68615"/>
    <n v="68615"/>
    <s v="SANTANDER"/>
    <s v="RIONEGRO"/>
    <x v="0"/>
    <n v="26680"/>
    <n v="65.325077399380802"/>
  </r>
  <r>
    <s v="54"/>
    <s v="54003"/>
    <n v="54003"/>
    <s v="NORTE DE SANTANDER"/>
    <s v="ÁBREGO"/>
    <x v="0"/>
    <n v="38733"/>
    <n v="34.894613583138174"/>
  </r>
  <r>
    <s v="05"/>
    <s v="05150"/>
    <n v="5150"/>
    <s v="ANTIOQUIA"/>
    <s v="CAROLINA"/>
    <x v="0"/>
    <n v="3552"/>
    <n v="75.630252100840337"/>
  </r>
  <r>
    <s v="05"/>
    <s v="05315"/>
    <n v="5315"/>
    <s v="ANTIOQUIA"/>
    <s v="GUADALUPE"/>
    <x v="0"/>
    <n v="6313"/>
    <n v="51.44356955380578"/>
  </r>
  <r>
    <s v="25"/>
    <s v="25154"/>
    <n v="25154"/>
    <s v="CUNDINAMARCA"/>
    <s v="CARMEN DE CARUPA"/>
    <x v="0"/>
    <n v="9276"/>
    <n v="74.398625429553263"/>
  </r>
  <r>
    <s v="41"/>
    <s v="41503"/>
    <n v="41503"/>
    <s v="HUILA"/>
    <s v="OPORAPA"/>
    <x v="0"/>
    <n v="14141"/>
    <n v="23.345084214649432"/>
  </r>
  <r>
    <s v="19"/>
    <s v="19364"/>
    <n v="19364"/>
    <s v="CAUCA"/>
    <s v="JAMBALÓ"/>
    <x v="2"/>
    <n v="18303"/>
    <n v="28.896571593200811"/>
  </r>
  <r>
    <s v="25"/>
    <s v="25793"/>
    <n v="25793"/>
    <s v="CUNDINAMARCA"/>
    <s v="TAUSA"/>
    <x v="0"/>
    <n v="9006"/>
    <n v="47.523892267593396"/>
  </r>
  <r>
    <s v="68"/>
    <s v="68162"/>
    <n v="68162"/>
    <s v="SANTANDER"/>
    <s v="CERRITO"/>
    <x v="0"/>
    <n v="5596"/>
    <n v="51.392757660167135"/>
  </r>
  <r>
    <s v="25"/>
    <s v="25095"/>
    <n v="25095"/>
    <s v="CUNDINAMARCA"/>
    <s v="BITUIMA"/>
    <x v="0"/>
    <n v="2500"/>
    <n v="149.10714285714286"/>
  </r>
  <r>
    <s v="47"/>
    <s v="47205"/>
    <n v="47205"/>
    <s v="MAGDALENA"/>
    <s v="CONCORDIA"/>
    <x v="0"/>
    <n v="9296"/>
    <n v="76.470588235294116"/>
  </r>
  <r>
    <s v="27"/>
    <s v="27250"/>
    <n v="27250"/>
    <s v="CHOCÓ"/>
    <s v="EL LITORAL DEL SAN JUAN"/>
    <x v="3"/>
    <n v="15994"/>
    <n v="12.708803611738148"/>
  </r>
  <r>
    <s v="70"/>
    <s v="70820"/>
    <n v="70820"/>
    <s v="SUCRE"/>
    <s v="TOLU"/>
    <x v="0"/>
    <n v="34456"/>
    <n v="38.264580369843529"/>
  </r>
  <r>
    <s v="68"/>
    <s v="68689"/>
    <n v="68689"/>
    <s v="SANTANDER"/>
    <s v="SAN VICENTE DE CHUCURÍ"/>
    <x v="0"/>
    <n v="34881"/>
    <n v="54.759279676589486"/>
  </r>
  <r>
    <s v="85"/>
    <s v="85400"/>
    <n v="85400"/>
    <s v="CASANARE"/>
    <s v="TÁMARA"/>
    <x v="0"/>
    <n v="7034"/>
    <n v="55.215419501133788"/>
  </r>
  <r>
    <s v="15"/>
    <s v="15550"/>
    <n v="15550"/>
    <s v="BOYACÁ"/>
    <s v="PISVA"/>
    <x v="0"/>
    <n v="1303"/>
    <n v="108.7378640776699"/>
  </r>
  <r>
    <s v="47"/>
    <s v="47058"/>
    <n v="47058"/>
    <s v="MAGDALENA"/>
    <s v="ARIGUANÍ (El DifÝcil)"/>
    <x v="0"/>
    <n v="32409"/>
    <n v="49.549549549549546"/>
  </r>
  <r>
    <s v="73"/>
    <s v="73026"/>
    <n v="73026"/>
    <s v="TOLIMA"/>
    <s v="ALVARADO"/>
    <x v="0"/>
    <n v="8796"/>
    <n v="77.41935483870968"/>
  </r>
  <r>
    <s v="97"/>
    <s v="97001"/>
    <n v="97001"/>
    <s v="VAUPES"/>
    <s v="MITU"/>
    <x v="0"/>
    <n v="32156"/>
    <n v="17.442706438704985"/>
  </r>
  <r>
    <s v="23"/>
    <s v="23500"/>
    <n v="23500"/>
    <s v="CÓRDOBA"/>
    <s v="MOÑITOS"/>
    <x v="0"/>
    <n v="28294"/>
    <n v="35.803657362848895"/>
  </r>
  <r>
    <s v="05"/>
    <s v="05615"/>
    <n v="5615"/>
    <s v="ANTIOQUIA"/>
    <s v="RIONEGRO"/>
    <x v="0"/>
    <n v="124219"/>
    <n v="106.78345136041744"/>
  </r>
  <r>
    <s v="41"/>
    <s v="41801"/>
    <n v="41801"/>
    <s v="HUILA"/>
    <s v="TERUEL"/>
    <x v="0"/>
    <n v="8838"/>
    <n v="44.034707158351409"/>
  </r>
  <r>
    <s v="66"/>
    <s v="66400"/>
    <n v="66400"/>
    <s v="RISARALDA"/>
    <s v="LA VIRGINIA"/>
    <x v="0"/>
    <n v="32192"/>
    <n v="51.249999999999993"/>
  </r>
  <r>
    <s v="70"/>
    <s v="70523"/>
    <n v="70523"/>
    <s v="SUCRE"/>
    <s v="PALMITO"/>
    <x v="6"/>
    <n v="14224"/>
    <n v="26.315789473684209"/>
  </r>
  <r>
    <s v="19"/>
    <s v="19845"/>
    <n v="19845"/>
    <s v="CAUCA"/>
    <s v="VILLA RICA"/>
    <x v="0"/>
    <n v="16596"/>
    <n v="341.77215189873419"/>
  </r>
  <r>
    <s v="19"/>
    <s v="19130"/>
    <n v="19130"/>
    <s v="CAUCA"/>
    <s v="CAJIBÍO"/>
    <x v="2"/>
    <n v="38149"/>
    <n v="45.597964376590333"/>
  </r>
  <r>
    <s v="15"/>
    <s v="15223"/>
    <n v="15223"/>
    <s v="BOYACÁ"/>
    <s v="CUBARÁ"/>
    <x v="0"/>
    <n v="6735"/>
    <n v="50.628140703517587"/>
  </r>
  <r>
    <s v="05"/>
    <s v="05885"/>
    <n v="5885"/>
    <s v="ANTIOQUIA"/>
    <s v="YALÍ"/>
    <x v="0"/>
    <n v="8486"/>
    <n v="37.291280148423006"/>
  </r>
  <r>
    <s v="23"/>
    <s v="23068"/>
    <n v="23068"/>
    <s v="CÓRDOBA"/>
    <s v="AYAPEL"/>
    <x v="0"/>
    <n v="53152"/>
    <n v="78.472222222222214"/>
  </r>
  <r>
    <s v="70"/>
    <s v="70670"/>
    <n v="70670"/>
    <s v="SUCRE"/>
    <s v="SAMPUES"/>
    <x v="0"/>
    <n v="38204"/>
    <n v="46.288209606986904"/>
  </r>
  <r>
    <s v="73"/>
    <s v="73055"/>
    <n v="73055"/>
    <s v="TOLIMA"/>
    <s v="ARMERO (Guayabal)"/>
    <x v="0"/>
    <n v="11724"/>
    <n v="71.483622350674366"/>
  </r>
  <r>
    <s v="54"/>
    <s v="54239"/>
    <n v="54239"/>
    <s v="NORTE DE SANTANDER"/>
    <s v="DURANIA"/>
    <x v="0"/>
    <n v="3706"/>
    <n v="63.414634146341463"/>
  </r>
  <r>
    <s v="05"/>
    <s v="05036"/>
    <n v="5036"/>
    <s v="ANTIOQUIA"/>
    <s v="ANGELÓPOLIS"/>
    <x v="0"/>
    <n v="9216"/>
    <n v="80.757097791798103"/>
  </r>
  <r>
    <s v="05"/>
    <s v="05209"/>
    <n v="5209"/>
    <s v="ANTIOQUIA"/>
    <s v="CONCORDIA"/>
    <x v="0"/>
    <n v="20476"/>
    <n v="50.601941747572823"/>
  </r>
  <r>
    <s v="95"/>
    <s v="95025"/>
    <n v="95025"/>
    <s v="GUAVIARE"/>
    <s v="EL RETORNO"/>
    <x v="1"/>
    <n v="23756"/>
    <n v="35.882831570382422"/>
  </r>
  <r>
    <s v="19"/>
    <s v="19701"/>
    <n v="19701"/>
    <s v="CAUCA"/>
    <s v="SANTA ROSA"/>
    <x v="0"/>
    <n v="10688"/>
    <n v="42.502585315408481"/>
  </r>
  <r>
    <s v="70"/>
    <s v="70702"/>
    <n v="70702"/>
    <s v="SUCRE"/>
    <s v="SAN JUAN DE BETULIA"/>
    <x v="0"/>
    <n v="12571"/>
    <n v="65.646258503401356"/>
  </r>
  <r>
    <s v="76"/>
    <s v="76364"/>
    <n v="76364"/>
    <s v="VALLE"/>
    <s v="JAMUNDÍ"/>
    <x v="0"/>
    <n v="124623"/>
    <n v="55.97877581959446"/>
  </r>
  <r>
    <s v="20"/>
    <s v="20614"/>
    <n v="20614"/>
    <s v="CESAR"/>
    <s v="RÍO DE ORO"/>
    <x v="0"/>
    <n v="13946"/>
    <n v="34.013050570962477"/>
  </r>
  <r>
    <s v="25"/>
    <s v="25777"/>
    <n v="25777"/>
    <s v="CUNDINAMARCA"/>
    <s v="SUPATÁ"/>
    <x v="0"/>
    <n v="5027"/>
    <n v="116.32124352331606"/>
  </r>
  <r>
    <s v="52"/>
    <s v="52399"/>
    <n v="52399"/>
    <s v="NARIÑO"/>
    <s v="LA UNIÓN"/>
    <x v="0"/>
    <n v="25689"/>
    <n v="88.614092393840423"/>
  </r>
  <r>
    <s v="41"/>
    <s v="41668"/>
    <n v="41668"/>
    <s v="HUILA"/>
    <s v="SAN AGUSTÍN"/>
    <x v="0"/>
    <n v="33517"/>
    <n v="51.879699248120303"/>
  </r>
  <r>
    <s v="23"/>
    <s v="23686"/>
    <n v="23686"/>
    <s v="CÓRDOBA"/>
    <s v="SAN PELAYO"/>
    <x v="0"/>
    <n v="44530"/>
    <n v="72.989130434782609"/>
  </r>
  <r>
    <s v="41"/>
    <s v="41306"/>
    <n v="41306"/>
    <s v="HUILA"/>
    <s v="GIGANTE"/>
    <x v="0"/>
    <n v="34410"/>
    <n v="67.10353866317169"/>
  </r>
  <r>
    <s v="05"/>
    <s v="05607"/>
    <n v="5607"/>
    <s v="ANTIOQUIA"/>
    <s v="RETIRO"/>
    <x v="0"/>
    <n v="19507"/>
    <n v="74.285714285714292"/>
  </r>
  <r>
    <s v="05"/>
    <s v="05042"/>
    <n v="5042"/>
    <s v="ANTIOQUIA"/>
    <s v="SANTA FE DE ANTIOQUIA"/>
    <x v="0"/>
    <n v="24905"/>
    <n v="53.523489932885902"/>
  </r>
  <r>
    <s v="73"/>
    <s v="73461"/>
    <n v="73461"/>
    <s v="TOLIMA"/>
    <s v="MURILLO"/>
    <x v="0"/>
    <n v="5010"/>
    <n v="24.364406779661017"/>
  </r>
  <r>
    <s v="52"/>
    <s v="52001"/>
    <n v="52001"/>
    <s v="NARIÑO"/>
    <s v="PASTO"/>
    <x v="0"/>
    <n v="450645"/>
    <n v="61.109480481361899"/>
  </r>
  <r>
    <s v="41"/>
    <s v="41319"/>
    <n v="41319"/>
    <s v="HUILA"/>
    <s v="GUADALUPE"/>
    <x v="0"/>
    <n v="22060"/>
    <n v="34.133554083885208"/>
  </r>
  <r>
    <s v="68"/>
    <s v="68211"/>
    <n v="68211"/>
    <s v="SANTANDER"/>
    <s v="CONTRATACIÓN"/>
    <x v="0"/>
    <n v="3409"/>
    <n v="90.740740740740748"/>
  </r>
  <r>
    <s v="05"/>
    <s v="05679"/>
    <n v="5679"/>
    <s v="ANTIOQUIA"/>
    <s v="SANTA BÁRBARA"/>
    <x v="0"/>
    <n v="21754"/>
    <n v="92.480719794344466"/>
  </r>
  <r>
    <s v="41"/>
    <s v="41807"/>
    <n v="41807"/>
    <s v="HUILA"/>
    <s v="TIMANÁ"/>
    <x v="0"/>
    <n v="20386"/>
    <n v="76.265146115466848"/>
  </r>
  <r>
    <s v="73"/>
    <s v="73283"/>
    <n v="73283"/>
    <s v="TOLIMA"/>
    <s v="FRESNO"/>
    <x v="0"/>
    <n v="30047"/>
    <n v="54.330708661417326"/>
  </r>
  <r>
    <s v="76"/>
    <s v="76275"/>
    <n v="76275"/>
    <s v="VALLE"/>
    <s v="FLORIDA"/>
    <x v="2"/>
    <n v="58555"/>
    <n v="81.97115384615384"/>
  </r>
  <r>
    <s v="70"/>
    <s v="70124"/>
    <n v="70124"/>
    <s v="SUCRE"/>
    <s v="CAIMITO"/>
    <x v="0"/>
    <n v="12303"/>
    <n v="90"/>
  </r>
  <r>
    <s v="19"/>
    <s v="19392"/>
    <n v="19392"/>
    <s v="CAUCA"/>
    <s v="LA SIERRA"/>
    <x v="0"/>
    <n v="10609"/>
    <n v="75.892857142857139"/>
  </r>
  <r>
    <s v="41"/>
    <s v="41615"/>
    <n v="41615"/>
    <s v="HUILA"/>
    <s v="RIVERA"/>
    <x v="0"/>
    <n v="19186"/>
    <n v="65.2267818574514"/>
  </r>
  <r>
    <s v="23"/>
    <s v="23570"/>
    <n v="23570"/>
    <s v="CÓRDOBA"/>
    <s v="PUEBLO NUEVO"/>
    <x v="0"/>
    <n v="40129"/>
    <n v="51.078490113840623"/>
  </r>
  <r>
    <s v="73"/>
    <s v="73622"/>
    <n v="73622"/>
    <s v="TOLIMA"/>
    <s v="RONCESVALLES"/>
    <x v="0"/>
    <n v="6340"/>
    <n v="32.967032967032964"/>
  </r>
  <r>
    <s v="52"/>
    <s v="52378"/>
    <n v="52378"/>
    <s v="NARIÑO"/>
    <s v="LA CRUZ"/>
    <x v="0"/>
    <n v="18273"/>
    <n v="138.84758364312268"/>
  </r>
  <r>
    <s v="05"/>
    <s v="05101"/>
    <n v="5101"/>
    <s v="ANTIOQUIA"/>
    <s v="CIUDAD BOLÍVAR"/>
    <x v="0"/>
    <n v="26828"/>
    <n v="39.200680272108848"/>
  </r>
  <r>
    <s v="05"/>
    <s v="05079"/>
    <n v="5079"/>
    <s v="ANTIOQUIA"/>
    <s v="BARBOSA"/>
    <x v="0"/>
    <n v="51617"/>
    <n v="89.100185528756953"/>
  </r>
  <r>
    <s v="25"/>
    <s v="25898"/>
    <n v="25898"/>
    <s v="CUNDINAMARCA"/>
    <s v="ZIPACÓN"/>
    <x v="0"/>
    <n v="5695"/>
    <n v="86.516853932584269"/>
  </r>
  <r>
    <s v="66"/>
    <s v="66383"/>
    <n v="66383"/>
    <s v="RISARALDA"/>
    <s v="LA CELIA"/>
    <x v="0"/>
    <n v="8568"/>
    <n v="66.042780748663105"/>
  </r>
  <r>
    <s v="85"/>
    <s v="85230"/>
    <n v="85230"/>
    <s v="CASANARE"/>
    <s v="OROCUE"/>
    <x v="0"/>
    <n v="8389"/>
    <n v="31.024096385542173"/>
  </r>
  <r>
    <s v="17"/>
    <s v="17867"/>
    <n v="17867"/>
    <s v="CALDAS"/>
    <s v="VICTORIA"/>
    <x v="0"/>
    <n v="8224"/>
    <n v="66.055045871559642"/>
  </r>
  <r>
    <s v="52"/>
    <s v="52687"/>
    <n v="52687"/>
    <s v="NARIÑO"/>
    <s v="SAN LORENZO"/>
    <x v="0"/>
    <n v="20147"/>
    <n v="72.495554238292826"/>
  </r>
  <r>
    <s v="68"/>
    <s v="68385"/>
    <n v="68385"/>
    <s v="SANTANDER"/>
    <s v="LANDÁZURI"/>
    <x v="0"/>
    <n v="15418"/>
    <n v="97.727272727272734"/>
  </r>
  <r>
    <s v="17"/>
    <s v="17380"/>
    <n v="17380"/>
    <s v="CALDAS"/>
    <s v="LA DORADA"/>
    <x v="0"/>
    <n v="77735"/>
    <n v="41.501976284584977"/>
  </r>
  <r>
    <s v="25"/>
    <s v="25372"/>
    <n v="25372"/>
    <s v="CUNDINAMARCA"/>
    <s v="JUNÍN"/>
    <x v="0"/>
    <n v="8672"/>
    <n v="159.43562610229276"/>
  </r>
  <r>
    <s v="41"/>
    <s v="41298"/>
    <n v="41298"/>
    <s v="HUILA"/>
    <s v="GARZÓN"/>
    <x v="0"/>
    <n v="92186"/>
    <n v="43.928711320015665"/>
  </r>
  <r>
    <s v="05"/>
    <s v="05125"/>
    <n v="5125"/>
    <s v="ANTIOQUIA"/>
    <s v="CAICEDO"/>
    <x v="0"/>
    <n v="8330"/>
    <n v="36.679536679536682"/>
  </r>
  <r>
    <s v="73"/>
    <s v="73854"/>
    <n v="73854"/>
    <s v="TOLIMA"/>
    <s v="VALLE DE SAN JUAN"/>
    <x v="0"/>
    <n v="6387"/>
    <n v="106.32411067193677"/>
  </r>
  <r>
    <s v="05"/>
    <s v="05761"/>
    <n v="5761"/>
    <s v="ANTIOQUIA"/>
    <s v="SOPETRÁN"/>
    <x v="0"/>
    <n v="14936"/>
    <n v="75.560081466395118"/>
  </r>
  <r>
    <s v="52"/>
    <s v="52427"/>
    <n v="52427"/>
    <s v="NARIÑO"/>
    <s v="MAGUÍ (Payán)"/>
    <x v="5"/>
    <n v="23869"/>
    <n v="16.841663166736666"/>
  </r>
  <r>
    <s v="73"/>
    <s v="73001"/>
    <n v="73001"/>
    <s v="TOLIMA"/>
    <s v="IBAGUÉ"/>
    <x v="0"/>
    <n v="564076"/>
    <n v="65.556368960468518"/>
  </r>
  <r>
    <s v="08"/>
    <s v="08634"/>
    <n v="8634"/>
    <s v="ATLANTICO"/>
    <s v="SABANAGRANDE"/>
    <x v="0"/>
    <n v="33007"/>
    <n v="34"/>
  </r>
  <r>
    <s v="05"/>
    <s v="05088"/>
    <n v="5088"/>
    <s v="ANTIOQUIA"/>
    <s v="BELLO"/>
    <x v="0"/>
    <n v="473423"/>
    <n v="71.222329162656408"/>
  </r>
  <r>
    <s v="27"/>
    <s v="27491"/>
    <n v="27491"/>
    <s v="CHOCÓ"/>
    <s v="NÓVITA"/>
    <x v="3"/>
    <n v="7963"/>
    <n v="27.651217596229376"/>
  </r>
  <r>
    <s v="73"/>
    <s v="73408"/>
    <n v="73408"/>
    <s v="TOLIMA"/>
    <s v="LERIDA"/>
    <x v="0"/>
    <n v="17197"/>
    <n v="100"/>
  </r>
  <r>
    <s v="73"/>
    <s v="73870"/>
    <n v="73870"/>
    <s v="TOLIMA"/>
    <s v="VILLAHERMOSA"/>
    <x v="0"/>
    <n v="10591"/>
    <n v="33.900523560209422"/>
  </r>
  <r>
    <s v="41"/>
    <s v="41378"/>
    <n v="41378"/>
    <s v="HUILA"/>
    <s v="LA ARGENTINA"/>
    <x v="0"/>
    <n v="14532"/>
    <n v="33.910034602076124"/>
  </r>
  <r>
    <s v="76"/>
    <s v="76250"/>
    <n v="76250"/>
    <s v="VALLE"/>
    <s v="EL DOVIO"/>
    <x v="0"/>
    <n v="8326"/>
    <n v="33.171127331711276"/>
  </r>
  <r>
    <s v="52"/>
    <s v="52051"/>
    <n v="52051"/>
    <s v="NARIÑO"/>
    <s v="ARBOLEDA (Berruecos)"/>
    <x v="0"/>
    <n v="7566"/>
    <n v="87.284144427001578"/>
  </r>
  <r>
    <s v="73"/>
    <s v="73152"/>
    <n v="73152"/>
    <s v="TOLIMA"/>
    <s v="CASABIANCA"/>
    <x v="0"/>
    <n v="6639"/>
    <n v="47.653061224489797"/>
  </r>
  <r>
    <s v="52"/>
    <s v="52621"/>
    <n v="52621"/>
    <s v="NARIÑO"/>
    <s v="ROBERTO PAYÁN (San José)"/>
    <x v="5"/>
    <n v="23984"/>
    <n v="18.214804063860669"/>
  </r>
  <r>
    <s v="73"/>
    <s v="73686"/>
    <n v="73686"/>
    <s v="TOLIMA"/>
    <s v="SANTA ISABEL"/>
    <x v="0"/>
    <n v="6340"/>
    <n v="44.552845528455286"/>
  </r>
  <r>
    <s v="41"/>
    <s v="41132"/>
    <n v="41132"/>
    <s v="HUILA"/>
    <s v="CAMPOALEGRE"/>
    <x v="0"/>
    <n v="34627"/>
    <n v="56.461001164144356"/>
  </r>
  <r>
    <s v="25"/>
    <s v="25807"/>
    <n v="25807"/>
    <s v="CUNDINAMARCA"/>
    <s v="TIBIRITA"/>
    <x v="0"/>
    <n v="2943"/>
    <n v="340.36697247706422"/>
  </r>
  <r>
    <s v="76"/>
    <s v="76834"/>
    <n v="76834"/>
    <s v="VALLE"/>
    <s v="TULUÁ"/>
    <x v="0"/>
    <n v="216619"/>
    <n v="64.663515642583832"/>
  </r>
  <r>
    <s v="70"/>
    <s v="70429"/>
    <n v="70429"/>
    <s v="SUCRE"/>
    <s v="MAJAGUAL"/>
    <x v="0"/>
    <n v="33625"/>
    <n v="59.176618478944064"/>
  </r>
  <r>
    <s v="27"/>
    <s v="27580"/>
    <n v="27580"/>
    <s v="CHOCÓ"/>
    <s v="RÍO IRÓ (Santa Rita)"/>
    <x v="0"/>
    <n v="10042"/>
    <n v="27.147766323024054"/>
  </r>
  <r>
    <s v="41"/>
    <s v="41797"/>
    <n v="41797"/>
    <s v="HUILA"/>
    <s v="TESALIA"/>
    <x v="0"/>
    <n v="9305"/>
    <n v="49.853372434017594"/>
  </r>
  <r>
    <s v="44"/>
    <s v="44078"/>
    <n v="44078"/>
    <s v="LA GUAJIRA"/>
    <s v="BARRANCAS"/>
    <x v="0"/>
    <n v="36134"/>
    <n v="18.885672937771346"/>
  </r>
  <r>
    <s v="76"/>
    <s v="76606"/>
    <n v="76606"/>
    <s v="VALLE"/>
    <s v="RESTREPO"/>
    <x v="0"/>
    <n v="16323"/>
    <n v="81.683899556868539"/>
  </r>
  <r>
    <s v="05"/>
    <s v="05376"/>
    <n v="5376"/>
    <s v="ANTIOQUIA"/>
    <s v="LA CEJA"/>
    <x v="0"/>
    <n v="53993"/>
    <n v="54.236157438292196"/>
  </r>
  <r>
    <s v="73"/>
    <s v="73520"/>
    <n v="73520"/>
    <s v="TOLIMA"/>
    <s v="PALOCABILDO"/>
    <x v="0"/>
    <n v="9120"/>
    <n v="62.168674698795179"/>
  </r>
  <r>
    <s v="52"/>
    <s v="52788"/>
    <n v="52788"/>
    <s v="NARIÑO"/>
    <s v="TANGUA"/>
    <x v="0"/>
    <n v="9383"/>
    <n v="92.19586840091813"/>
  </r>
  <r>
    <s v="76"/>
    <s v="76054"/>
    <n v="76054"/>
    <s v="VALLE"/>
    <s v="ARGELIA"/>
    <x v="0"/>
    <n v="6392"/>
    <n v="52.391304347826086"/>
  </r>
  <r>
    <s v="23"/>
    <s v="23300"/>
    <n v="23300"/>
    <s v="CÓRDOBA"/>
    <s v="COTORRA"/>
    <x v="0"/>
    <n v="15513"/>
    <n v="102.53333333333335"/>
  </r>
  <r>
    <s v="05"/>
    <s v="05306"/>
    <n v="5306"/>
    <s v="ANTIOQUIA"/>
    <s v="GIRALDO"/>
    <x v="0"/>
    <n v="3992"/>
    <n v="61.403508771929829"/>
  </r>
  <r>
    <s v="13"/>
    <s v="13268"/>
    <n v="13268"/>
    <s v="BOLÍVAR"/>
    <s v="EL PEÑÓN"/>
    <x v="0"/>
    <n v="9900"/>
    <n v="32.176656151419557"/>
  </r>
  <r>
    <s v="66"/>
    <s v="66075"/>
    <n v="66075"/>
    <s v="RISARALDA"/>
    <s v="BALBOA"/>
    <x v="0"/>
    <n v="6328"/>
    <n v="66.666666666666657"/>
  </r>
  <r>
    <s v="20"/>
    <s v="20787"/>
    <n v="20787"/>
    <s v="CESAR"/>
    <s v="TAMALAMEQUE"/>
    <x v="0"/>
    <n v="13802"/>
    <n v="93.464052287581694"/>
  </r>
  <r>
    <s v="70"/>
    <s v="70233"/>
    <n v="70233"/>
    <s v="SUCRE"/>
    <s v="EL ROBLE"/>
    <x v="0"/>
    <n v="10805"/>
    <n v="99.363057324840767"/>
  </r>
  <r>
    <s v="66"/>
    <s v="66456"/>
    <n v="66456"/>
    <s v="RISARALDA"/>
    <s v="MISTRATÓ"/>
    <x v="0"/>
    <n v="16454"/>
    <n v="16.402294971312859"/>
  </r>
  <r>
    <s v="13"/>
    <s v="13549"/>
    <n v="13549"/>
    <s v="BOLÍVAR"/>
    <s v="PINILLOS"/>
    <x v="0"/>
    <n v="25448"/>
    <n v="30.319469559975886"/>
  </r>
  <r>
    <s v="63"/>
    <s v="63111"/>
    <n v="63111"/>
    <s v="QUINDIO"/>
    <s v="BUENAVISTA"/>
    <x v="0"/>
    <n v="2779"/>
    <n v="43.959731543624159"/>
  </r>
  <r>
    <s v="05"/>
    <s v="05142"/>
    <n v="5142"/>
    <s v="ANTIOQUIA"/>
    <s v="CARACOLÍ"/>
    <x v="0"/>
    <n v="4543"/>
    <n v="75.724637681159422"/>
  </r>
  <r>
    <s v="47"/>
    <s v="47570"/>
    <n v="47570"/>
    <s v="MAGDALENA"/>
    <s v="PUEBLOVIEJO"/>
    <x v="0"/>
    <n v="31697"/>
    <n v="14.786585365853657"/>
  </r>
  <r>
    <s v="68"/>
    <s v="68406"/>
    <n v="68406"/>
    <s v="SANTANDER"/>
    <s v="LEBRIJA"/>
    <x v="0"/>
    <n v="40252"/>
    <n v="40.010487676979551"/>
  </r>
  <r>
    <s v="68"/>
    <s v="68444"/>
    <n v="68444"/>
    <s v="SANTANDER"/>
    <s v="MATANZA"/>
    <x v="0"/>
    <n v="5201"/>
    <n v="79.21052631578948"/>
  </r>
  <r>
    <s v="85"/>
    <s v="85010"/>
    <n v="85010"/>
    <s v="CASANARE"/>
    <s v="AGUAZUL"/>
    <x v="0"/>
    <n v="40819"/>
    <n v="67.022538552787665"/>
  </r>
  <r>
    <s v="13"/>
    <s v="13433"/>
    <n v="13433"/>
    <s v="BOLÍVAR"/>
    <s v="MAHATES"/>
    <x v="0"/>
    <n v="26461"/>
    <n v="45.283018867924532"/>
  </r>
  <r>
    <s v="25"/>
    <s v="25426"/>
    <n v="25426"/>
    <s v="CUNDINAMARCA"/>
    <s v="MACHETÁ"/>
    <x v="0"/>
    <n v="6226"/>
    <n v="134.17085427135677"/>
  </r>
  <r>
    <s v="54"/>
    <s v="54001"/>
    <n v="54001"/>
    <s v="NORTE DE SANTANDER"/>
    <s v="CÚCUTA"/>
    <x v="0"/>
    <n v="662673"/>
    <n v="78.221415607985477"/>
  </r>
  <r>
    <s v="52"/>
    <s v="52520"/>
    <n v="52520"/>
    <s v="NARIÑO"/>
    <s v="FRANCISCO PIZARRO (Salahonda)"/>
    <x v="5"/>
    <n v="15975"/>
    <n v="26.679555340744322"/>
  </r>
  <r>
    <s v="05"/>
    <s v="05658"/>
    <n v="5658"/>
    <s v="ANTIOQUIA"/>
    <s v="SAN JOSE DE LA MONTAÑA"/>
    <x v="0"/>
    <n v="3401"/>
    <n v="15.80188679245283"/>
  </r>
  <r>
    <s v="05"/>
    <s v="05579"/>
    <n v="5579"/>
    <s v="ANTIOQUIA"/>
    <s v="PUERTO BERRÍO"/>
    <x v="0"/>
    <n v="48553"/>
    <n v="55.308219178082197"/>
  </r>
  <r>
    <s v="47"/>
    <s v="47245"/>
    <n v="47245"/>
    <s v="MAGDALENA"/>
    <s v="EL BANCO"/>
    <x v="0"/>
    <n v="55801"/>
    <n v="68.478260869565219"/>
  </r>
  <r>
    <s v="68"/>
    <s v="68745"/>
    <n v="68745"/>
    <s v="SANTANDER"/>
    <s v="SIMACOTA"/>
    <x v="0"/>
    <n v="7593"/>
    <n v="54.634581105169346"/>
  </r>
  <r>
    <s v="54"/>
    <s v="54385"/>
    <n v="54385"/>
    <s v="NORTE DE SANTANDER"/>
    <s v="LA ESPERANZA"/>
    <x v="0"/>
    <n v="12240"/>
    <n v="26.262626262626267"/>
  </r>
  <r>
    <s v="19"/>
    <s v="19455"/>
    <n v="19455"/>
    <s v="CAUCA"/>
    <s v="MIRANDA"/>
    <x v="2"/>
    <n v="41202"/>
    <n v="40.653008962868121"/>
  </r>
  <r>
    <s v="27"/>
    <s v="27050"/>
    <n v="27050"/>
    <s v="CHOCÓ"/>
    <s v="ATRATO (Yuto)"/>
    <x v="0"/>
    <n v="10471"/>
    <n v="32.974316487158248"/>
  </r>
  <r>
    <s v="25"/>
    <s v="25324"/>
    <n v="25324"/>
    <s v="CUNDINAMARCA"/>
    <s v="GUATAQUÍ"/>
    <x v="0"/>
    <n v="2669"/>
    <n v="117.28395061728396"/>
  </r>
  <r>
    <s v="68"/>
    <s v="68013"/>
    <n v="68013"/>
    <s v="SANTANDER"/>
    <s v="AGUADA"/>
    <x v="0"/>
    <n v="1800"/>
    <n v="110.21276595744681"/>
  </r>
  <r>
    <s v="86"/>
    <s v="86760"/>
    <n v="86760"/>
    <s v="PUTUMAYO"/>
    <s v="SANTIAGO"/>
    <x v="0"/>
    <n v="10661"/>
    <n v="48.586118251928021"/>
  </r>
  <r>
    <s v="20"/>
    <s v="20175"/>
    <n v="20175"/>
    <s v="CESAR"/>
    <s v="CHIMICHAGUA"/>
    <x v="0"/>
    <n v="30493"/>
    <n v="128.87323943661971"/>
  </r>
  <r>
    <s v="41"/>
    <s v="41349"/>
    <n v="41349"/>
    <s v="HUILA"/>
    <s v="HOBO"/>
    <x v="0"/>
    <n v="6986"/>
    <n v="47.477744807121667"/>
  </r>
  <r>
    <s v="66"/>
    <s v="66594"/>
    <n v="66594"/>
    <s v="RISARALDA"/>
    <s v="QUINCHÍA"/>
    <x v="0"/>
    <n v="33885"/>
    <n v="59.505494505494504"/>
  </r>
  <r>
    <s v="19"/>
    <s v="19698"/>
    <n v="19698"/>
    <s v="CAUCA"/>
    <s v="SANTANDER DE QUILICHAO"/>
    <x v="2"/>
    <n v="96518"/>
    <n v="44.632597520411252"/>
  </r>
  <r>
    <s v="52"/>
    <s v="52480"/>
    <n v="52480"/>
    <s v="NARIÑO"/>
    <s v="NARIÑO"/>
    <x v="0"/>
    <n v="5002"/>
    <n v="69.230769230769226"/>
  </r>
  <r>
    <s v="20"/>
    <s v="20710"/>
    <n v="20710"/>
    <s v="CESAR"/>
    <s v="SAN ALBERTO"/>
    <x v="0"/>
    <n v="25603"/>
    <n v="72.448979591836732"/>
  </r>
  <r>
    <s v="44"/>
    <s v="44855"/>
    <n v="44855"/>
    <s v="LA GUAJIRA"/>
    <s v="URUMITA"/>
    <x v="0"/>
    <n v="18792"/>
    <n v="69.283276450511948"/>
  </r>
  <r>
    <s v="52"/>
    <s v="52036"/>
    <n v="52036"/>
    <s v="NARIÑO"/>
    <s v="ANCUYA"/>
    <x v="0"/>
    <n v="6745"/>
    <n v="117.52941176470588"/>
  </r>
  <r>
    <s v="44"/>
    <s v="44035"/>
    <n v="44035"/>
    <s v="LA GUAJIRA"/>
    <s v="ALBANIA"/>
    <x v="0"/>
    <n v="27589"/>
    <n v="11.645332500780519"/>
  </r>
  <r>
    <s v="41"/>
    <s v="41791"/>
    <n v="41791"/>
    <s v="HUILA"/>
    <s v="TARQUI"/>
    <x v="0"/>
    <n v="17931"/>
    <n v="40.08097165991903"/>
  </r>
  <r>
    <s v="41"/>
    <s v="41530"/>
    <n v="41530"/>
    <s v="HUILA"/>
    <s v="PALESTINA"/>
    <x v="0"/>
    <n v="11820"/>
    <n v="39.370078740157481"/>
  </r>
  <r>
    <s v="52"/>
    <s v="52260"/>
    <n v="52260"/>
    <s v="NARIÑO"/>
    <s v="EL TAMBO"/>
    <x v="0"/>
    <n v="11901"/>
    <n v="96.738265712012733"/>
  </r>
  <r>
    <s v="23"/>
    <s v="23555"/>
    <n v="23555"/>
    <s v="CÓRDOBA"/>
    <s v="PLANETA RICA"/>
    <x v="0"/>
    <n v="68309"/>
    <n v="54.287598944591032"/>
  </r>
  <r>
    <s v="19"/>
    <s v="19807"/>
    <n v="19807"/>
    <s v="CAUCA"/>
    <s v="TIMBÍO"/>
    <x v="0"/>
    <n v="34757"/>
    <n v="79.961675335340814"/>
  </r>
  <r>
    <s v="73"/>
    <s v="73124"/>
    <n v="73124"/>
    <s v="TOLIMA"/>
    <s v="CAJAMARCA"/>
    <x v="0"/>
    <n v="19626"/>
    <n v="39.856373429084378"/>
  </r>
  <r>
    <s v="54"/>
    <s v="54553"/>
    <n v="54553"/>
    <s v="NORTE DE SANTANDER"/>
    <s v="PUERTO SANTANDER"/>
    <x v="0"/>
    <n v="10590"/>
    <n v="30.275229357798167"/>
  </r>
  <r>
    <s v="85"/>
    <s v="85410"/>
    <n v="85410"/>
    <s v="CASANARE"/>
    <s v="TAURAMENA"/>
    <x v="0"/>
    <n v="23387"/>
    <n v="47.111681643132222"/>
  </r>
  <r>
    <s v="23"/>
    <s v="23079"/>
    <n v="23079"/>
    <s v="CÓRDOBA"/>
    <s v="BUENAVISTA"/>
    <x v="0"/>
    <n v="22191"/>
    <n v="119.34156378600822"/>
  </r>
  <r>
    <s v="54"/>
    <s v="54398"/>
    <n v="54398"/>
    <s v="NORTE DE SANTANDER"/>
    <s v="LA PLAYA"/>
    <x v="0"/>
    <n v="8559"/>
    <n v="43.598233995584991"/>
  </r>
  <r>
    <s v="50"/>
    <s v="50318"/>
    <n v="50318"/>
    <s v="META"/>
    <s v="GUAMAL"/>
    <x v="0"/>
    <n v="9449"/>
    <n v="68.690958164642382"/>
  </r>
  <r>
    <s v="23"/>
    <s v="23090"/>
    <n v="23090"/>
    <s v="CÓRDOBA"/>
    <s v="CANALETE"/>
    <x v="0"/>
    <n v="22542"/>
    <n v="33.379790940766554"/>
  </r>
  <r>
    <s v="41"/>
    <s v="41006"/>
    <n v="41006"/>
    <s v="HUILA"/>
    <s v="ACEVEDO"/>
    <x v="0"/>
    <n v="34354"/>
    <n v="23.076923076923077"/>
  </r>
  <r>
    <s v="66"/>
    <s v="66687"/>
    <n v="66687"/>
    <s v="RISARALDA"/>
    <s v="SANTUARIO"/>
    <x v="0"/>
    <n v="15786"/>
    <n v="61.608040201005018"/>
  </r>
  <r>
    <s v="73"/>
    <s v="73352"/>
    <n v="73352"/>
    <s v="TOLIMA"/>
    <s v="ICONONZO"/>
    <x v="0"/>
    <n v="10801"/>
    <n v="82.057877813504817"/>
  </r>
  <r>
    <s v="41"/>
    <s v="41020"/>
    <n v="41020"/>
    <s v="HUILA"/>
    <s v="ALGECIRAS"/>
    <x v="4"/>
    <n v="24611"/>
    <n v="38.888888888888893"/>
  </r>
  <r>
    <s v="47"/>
    <s v="47541"/>
    <n v="47541"/>
    <s v="MAGDALENA"/>
    <s v="PEDRAZA"/>
    <x v="0"/>
    <n v="8092"/>
    <n v="51.923076923076927"/>
  </r>
  <r>
    <s v="41"/>
    <s v="41660"/>
    <n v="41660"/>
    <s v="HUILA"/>
    <s v="SALADOBLANCO"/>
    <x v="0"/>
    <n v="11699"/>
    <n v="27.025392986698911"/>
  </r>
  <r>
    <s v="19"/>
    <s v="19100"/>
    <n v="19100"/>
    <s v="CAUCA"/>
    <s v="BOLÍVAR"/>
    <x v="0"/>
    <n v="44793"/>
    <n v="82.590799031477005"/>
  </r>
  <r>
    <s v="05"/>
    <s v="05134"/>
    <n v="5134"/>
    <s v="ANTIOQUIA"/>
    <s v="CAMPAMENTO"/>
    <x v="0"/>
    <n v="8970"/>
    <n v="34.914611005692599"/>
  </r>
  <r>
    <s v="05"/>
    <s v="05148"/>
    <n v="5148"/>
    <s v="ANTIOQUIA"/>
    <s v="CARMEN DE VIBORAL"/>
    <x v="0"/>
    <n v="47915"/>
    <n v="50.44557606619987"/>
  </r>
  <r>
    <s v="13"/>
    <s v="13600"/>
    <n v="13600"/>
    <s v="BOLÍVAR"/>
    <s v="RIOVIEJO"/>
    <x v="0"/>
    <n v="18670"/>
    <n v="50.931677018633536"/>
  </r>
  <r>
    <s v="44"/>
    <s v="44420"/>
    <n v="44420"/>
    <s v="LA GUAJIRA"/>
    <s v="LA JAGUA DEL PILAR"/>
    <x v="0"/>
    <n v="3289"/>
    <n v="49.21875"/>
  </r>
  <r>
    <s v="27"/>
    <s v="27495"/>
    <n v="27495"/>
    <s v="CHOCÓ"/>
    <s v="NUQUÍ"/>
    <x v="0"/>
    <n v="8775"/>
    <n v="23.362445414847162"/>
  </r>
  <r>
    <s v="52"/>
    <s v="52207"/>
    <n v="52207"/>
    <s v="NARIÑO"/>
    <s v="CONSACÁ"/>
    <x v="0"/>
    <n v="9201"/>
    <n v="98.860648553900091"/>
  </r>
  <r>
    <s v="52"/>
    <s v="52224"/>
    <n v="52224"/>
    <s v="NARIÑO"/>
    <s v="CUASPUD (Carlosama)"/>
    <x v="0"/>
    <n v="8689"/>
    <n v="62.160228898426325"/>
  </r>
  <r>
    <s v="76"/>
    <s v="76126"/>
    <n v="76126"/>
    <s v="VALLE"/>
    <s v="CALIMA (El DariÚn)"/>
    <x v="0"/>
    <n v="15824"/>
    <n v="94.418604651162781"/>
  </r>
  <r>
    <s v="05"/>
    <s v="05890"/>
    <n v="5890"/>
    <s v="ANTIOQUIA"/>
    <s v="YOLOMBÓ"/>
    <x v="0"/>
    <n v="24809"/>
    <n v="77.416173570019723"/>
  </r>
  <r>
    <s v="52"/>
    <s v="52381"/>
    <n v="52381"/>
    <s v="NARIÑO"/>
    <s v="LA FLORIDA"/>
    <x v="0"/>
    <n v="9368"/>
    <n v="97.568093385213999"/>
  </r>
  <r>
    <s v="13"/>
    <s v="13580"/>
    <n v="13580"/>
    <s v="BOLÍVAR"/>
    <s v="REGIDOR"/>
    <x v="0"/>
    <n v="10887"/>
    <n v="73.333333333333329"/>
  </r>
  <r>
    <s v="66"/>
    <s v="66318"/>
    <n v="66318"/>
    <s v="RISARALDA"/>
    <s v="GUÁTICA"/>
    <x v="0"/>
    <n v="15217"/>
    <n v="51.777970511708581"/>
  </r>
  <r>
    <s v="68"/>
    <s v="68575"/>
    <n v="68575"/>
    <s v="SANTANDER"/>
    <s v="PUERTO WILCHES"/>
    <x v="0"/>
    <n v="31501"/>
    <n v="34.707903780068726"/>
  </r>
  <r>
    <s v="41"/>
    <s v="41001"/>
    <n v="41001"/>
    <s v="HUILA"/>
    <s v="NEIVA"/>
    <x v="0"/>
    <n v="345806"/>
    <n v="48.597811217510262"/>
  </r>
  <r>
    <s v="27"/>
    <s v="27600"/>
    <n v="27600"/>
    <s v="CHOCÓ"/>
    <s v="RÍO QUITO (Paimad¾)"/>
    <x v="0"/>
    <n v="9180"/>
    <n v="21.382289416846653"/>
  </r>
  <r>
    <s v="25"/>
    <s v="25436"/>
    <n v="25436"/>
    <s v="CUNDINAMARCA"/>
    <s v="MANTA"/>
    <x v="0"/>
    <n v="4754"/>
    <n v="195.6204379562044"/>
  </r>
  <r>
    <s v="76"/>
    <s v="76670"/>
    <n v="76670"/>
    <s v="VALLE"/>
    <s v="SAN PEDRO"/>
    <x v="0"/>
    <n v="18637"/>
    <n v="64.682539682539684"/>
  </r>
  <r>
    <s v="19"/>
    <s v="19622"/>
    <n v="19622"/>
    <s v="CAUCA"/>
    <s v="ROSAS"/>
    <x v="0"/>
    <n v="13470"/>
    <n v="92.164179104477611"/>
  </r>
  <r>
    <s v="05"/>
    <s v="05736"/>
    <n v="5736"/>
    <s v="ANTIOQUIA"/>
    <s v="SEGOVIA"/>
    <x v="7"/>
    <n v="41205"/>
    <n v="29.777777777777775"/>
  </r>
  <r>
    <s v="50"/>
    <s v="50573"/>
    <n v="50573"/>
    <s v="META"/>
    <s v="PUERTO LÓPEZ"/>
    <x v="0"/>
    <n v="34283"/>
    <n v="33.836858006042299"/>
  </r>
  <r>
    <s v="25"/>
    <s v="25299"/>
    <n v="25299"/>
    <s v="CUNDINAMARCA"/>
    <s v="GAMA"/>
    <x v="0"/>
    <n v="4028"/>
    <n v="144.70588235294116"/>
  </r>
  <r>
    <s v="05"/>
    <s v="05347"/>
    <n v="5347"/>
    <s v="ANTIOQUIA"/>
    <s v="HELICONIA"/>
    <x v="0"/>
    <n v="5757"/>
    <n v="99.193548387096769"/>
  </r>
  <r>
    <s v="23"/>
    <s v="23419"/>
    <n v="23419"/>
    <s v="CÓRDOBA"/>
    <s v="LOS CÓRDOBAS"/>
    <x v="0"/>
    <n v="25208"/>
    <n v="41.085271317829459"/>
  </r>
  <r>
    <s v="20"/>
    <s v="20032"/>
    <n v="20032"/>
    <s v="CESAR"/>
    <s v="ASTREA"/>
    <x v="0"/>
    <n v="19305"/>
    <n v="81.132075471698116"/>
  </r>
  <r>
    <s v="05"/>
    <s v="05440"/>
    <n v="5440"/>
    <s v="ANTIOQUIA"/>
    <s v="MARINILLA"/>
    <x v="0"/>
    <n v="55000"/>
    <n v="55.356415478615077"/>
  </r>
  <r>
    <s v="41"/>
    <s v="41078"/>
    <n v="41078"/>
    <s v="HUILA"/>
    <s v="BARAYA"/>
    <x v="0"/>
    <n v="9682"/>
    <n v="56.942675159235669"/>
  </r>
  <r>
    <s v="85"/>
    <s v="85125"/>
    <n v="85125"/>
    <s v="CASANARE"/>
    <s v="HATO COROZAL"/>
    <x v="0"/>
    <n v="12578"/>
    <n v="23.546099290780141"/>
  </r>
  <r>
    <s v="41"/>
    <s v="41359"/>
    <n v="41359"/>
    <s v="HUILA"/>
    <s v="ISNOS"/>
    <x v="0"/>
    <n v="27830"/>
    <n v="55.346820809248555"/>
  </r>
  <r>
    <s v="50"/>
    <s v="50680"/>
    <n v="50680"/>
    <s v="META"/>
    <s v="SAN CARLOS DE GUAROA"/>
    <x v="0"/>
    <n v="10299"/>
    <n v="22.282608695652172"/>
  </r>
  <r>
    <s v="05"/>
    <s v="05604"/>
    <n v="5604"/>
    <s v="ANTIOQUIA"/>
    <s v="REMEDIOS"/>
    <x v="7"/>
    <n v="30613"/>
    <n v="60.298102981029814"/>
  </r>
  <r>
    <s v="54"/>
    <s v="54418"/>
    <n v="54418"/>
    <s v="NORTE DE SANTANDER"/>
    <s v="LOURDES"/>
    <x v="0"/>
    <n v="3360"/>
    <n v="63.157894736842103"/>
  </r>
  <r>
    <s v="05"/>
    <s v="05001"/>
    <n v="5001"/>
    <s v="ANTIOQUIA"/>
    <s v="MEDELLÍN"/>
    <x v="0"/>
    <n v="2508452"/>
    <n v="81.427604871447897"/>
  </r>
  <r>
    <s v="52"/>
    <s v="52215"/>
    <n v="52215"/>
    <s v="NARIÑO"/>
    <s v="CÓRDOBA"/>
    <x v="0"/>
    <n v="14066"/>
    <n v="62.529457973291436"/>
  </r>
  <r>
    <s v="50"/>
    <s v="50450"/>
    <n v="50450"/>
    <s v="META"/>
    <s v="PUERTO CONCORDIA"/>
    <x v="1"/>
    <n v="22000"/>
    <n v="52.996845425867512"/>
  </r>
  <r>
    <s v="85"/>
    <s v="85440"/>
    <n v="85440"/>
    <s v="CASANARE"/>
    <s v="VILLANUEVA"/>
    <x v="0"/>
    <n v="24301"/>
    <n v="46.499102333931781"/>
  </r>
  <r>
    <s v="85"/>
    <s v="85250"/>
    <n v="85250"/>
    <s v="CASANARE"/>
    <s v="PAZ DE ARIPORO"/>
    <x v="0"/>
    <n v="26458"/>
    <n v="37.448559670781897"/>
  </r>
  <r>
    <s v="05"/>
    <s v="05642"/>
    <n v="5642"/>
    <s v="ANTIOQUIA"/>
    <s v="SALGAR"/>
    <x v="0"/>
    <n v="17469"/>
    <n v="46.492861576660459"/>
  </r>
  <r>
    <s v="73"/>
    <s v="73024"/>
    <n v="73024"/>
    <s v="TOLIMA"/>
    <s v="ALPUJARRA"/>
    <x v="0"/>
    <n v="4963"/>
    <n v="117.13286713286712"/>
  </r>
  <r>
    <s v="73"/>
    <s v="73483"/>
    <n v="73483"/>
    <s v="TOLIMA"/>
    <s v="NATAGAIMA"/>
    <x v="0"/>
    <n v="22455"/>
    <n v="136.64825046040517"/>
  </r>
  <r>
    <s v="73"/>
    <s v="73873"/>
    <n v="73873"/>
    <s v="TOLIMA"/>
    <s v="VILLARRICA"/>
    <x v="0"/>
    <n v="5312"/>
    <n v="103.35689045936395"/>
  </r>
  <r>
    <s v="05"/>
    <s v="05190"/>
    <n v="5190"/>
    <s v="ANTIOQUIA"/>
    <s v="CISNEROS"/>
    <x v="0"/>
    <n v="8932"/>
    <n v="93.089430894308947"/>
  </r>
  <r>
    <s v="68"/>
    <s v="68344"/>
    <n v="68344"/>
    <s v="SANTANDER"/>
    <s v="HATO"/>
    <x v="0"/>
    <n v="2331"/>
    <n v="54.179566563467496"/>
  </r>
  <r>
    <s v="85"/>
    <s v="85162"/>
    <n v="85162"/>
    <s v="CASANARE"/>
    <s v="MONTERREY"/>
    <x v="0"/>
    <n v="15213"/>
    <n v="76.959619952494066"/>
  </r>
  <r>
    <s v="54"/>
    <s v="54261"/>
    <n v="54261"/>
    <s v="NORTE DE SANTANDER"/>
    <s v="EL ZULIA"/>
    <x v="0"/>
    <n v="23388"/>
    <n v="55.024390243902445"/>
  </r>
  <r>
    <s v="05"/>
    <s v="05154"/>
    <n v="5154"/>
    <s v="ANTIOQUIA"/>
    <s v="CAUCASIA"/>
    <x v="7"/>
    <n v="117670"/>
    <n v="39.066059225512525"/>
  </r>
  <r>
    <s v="85"/>
    <s v="85001"/>
    <n v="85001"/>
    <s v="CASANARE"/>
    <s v="YOPAL"/>
    <x v="0"/>
    <n v="146202"/>
    <n v="50.291828793774314"/>
  </r>
  <r>
    <s v="50"/>
    <s v="50150"/>
    <n v="50150"/>
    <s v="META"/>
    <s v="CASTILLA LA NUEVA"/>
    <x v="0"/>
    <n v="10194"/>
    <n v="49.559471365638771"/>
  </r>
  <r>
    <s v="25"/>
    <s v="25368"/>
    <n v="25368"/>
    <s v="CUNDINAMARCA"/>
    <s v="JERUSALEN"/>
    <x v="0"/>
    <n v="2672"/>
    <n v="149.38271604938271"/>
  </r>
  <r>
    <s v="05"/>
    <s v="05390"/>
    <n v="5390"/>
    <s v="ANTIOQUIA"/>
    <s v="LA PINTADA"/>
    <x v="0"/>
    <n v="6452"/>
    <n v="78.48101265822784"/>
  </r>
  <r>
    <s v="18"/>
    <s v="18753"/>
    <n v="18753"/>
    <s v="CAQUETÁ"/>
    <s v="SAN VICENTE DEL CAGUÁN"/>
    <x v="4"/>
    <n v="70453"/>
    <n v="12.962962962962962"/>
  </r>
  <r>
    <s v="47"/>
    <s v="47161"/>
    <n v="47161"/>
    <s v="MAGDALENA"/>
    <s v="CERRO DE SAN ANTONIO"/>
    <x v="0"/>
    <n v="7768"/>
    <n v="37.5"/>
  </r>
  <r>
    <s v="73"/>
    <s v="73226"/>
    <n v="73226"/>
    <s v="TOLIMA"/>
    <s v="CUNDAY"/>
    <x v="0"/>
    <n v="9544"/>
    <n v="88.516746411483254"/>
  </r>
  <r>
    <s v="19"/>
    <s v="19532"/>
    <n v="19532"/>
    <s v="CAUCA"/>
    <s v="PATÍA  (El Bordo)"/>
    <x v="2"/>
    <n v="36895"/>
    <n v="86.012104909213178"/>
  </r>
  <r>
    <s v="52"/>
    <s v="52254"/>
    <n v="52254"/>
    <s v="NARIÑO"/>
    <s v="EL PEÑOL"/>
    <x v="0"/>
    <n v="6430"/>
    <n v="78.646329837940897"/>
  </r>
  <r>
    <s v="05"/>
    <s v="05887"/>
    <n v="5887"/>
    <s v="ANTIOQUIA"/>
    <s v="YARUMAL"/>
    <x v="0"/>
    <n v="47995"/>
    <n v="36.749769159741454"/>
  </r>
  <r>
    <s v="13"/>
    <s v="13655"/>
    <n v="13655"/>
    <s v="BOLÍVAR"/>
    <s v="SAN JACINTO DEL CAUCA"/>
    <x v="0"/>
    <n v="14036"/>
    <n v="52.5"/>
  </r>
  <r>
    <s v="54"/>
    <s v="54109"/>
    <n v="54109"/>
    <s v="NORTE DE SANTANDER"/>
    <s v="BUCARASICA"/>
    <x v="0"/>
    <n v="4566"/>
    <n v="26.823708206686931"/>
  </r>
  <r>
    <s v="52"/>
    <s v="52390"/>
    <n v="52390"/>
    <s v="NARIÑO"/>
    <s v="LA TOLA"/>
    <x v="5"/>
    <n v="13669"/>
    <n v="27.784577723378213"/>
  </r>
  <r>
    <s v="05"/>
    <s v="05091"/>
    <n v="5091"/>
    <s v="ANTIOQUIA"/>
    <s v="BETANIA"/>
    <x v="0"/>
    <n v="9079"/>
    <n v="41.200545702592088"/>
  </r>
  <r>
    <s v="47"/>
    <s v="47745"/>
    <n v="47745"/>
    <s v="MAGDALENA"/>
    <s v="SITIONUEVO"/>
    <x v="0"/>
    <n v="32454"/>
    <n v="33.605220228384994"/>
  </r>
  <r>
    <s v="50"/>
    <s v="50001"/>
    <n v="50001"/>
    <s v="META"/>
    <s v="VILLAVICENCIO"/>
    <x v="0"/>
    <n v="506012"/>
    <n v="50.453320264641022"/>
  </r>
  <r>
    <s v="52"/>
    <s v="52435"/>
    <n v="52435"/>
    <s v="NARIÑO"/>
    <s v="MALLAMA (Piedrancha)"/>
    <x v="0"/>
    <n v="7471"/>
    <n v="61.629629629629633"/>
  </r>
  <r>
    <s v="76"/>
    <s v="76828"/>
    <n v="76828"/>
    <s v="VALLE"/>
    <s v="TRUJILLO"/>
    <x v="0"/>
    <n v="17983"/>
    <n v="48.792270531400966"/>
  </r>
  <r>
    <s v="25"/>
    <s v="25653"/>
    <n v="25653"/>
    <s v="CUNDINAMARCA"/>
    <s v="SAN CAYETANO"/>
    <x v="0"/>
    <n v="5351"/>
    <n v="79.56204379562044"/>
  </r>
  <r>
    <s v="13"/>
    <s v="13873"/>
    <n v="13873"/>
    <s v="BOLÍVAR"/>
    <s v="VILLANUEVA"/>
    <x v="0"/>
    <n v="20152"/>
    <n v="63.44086021505376"/>
  </r>
  <r>
    <s v="85"/>
    <s v="85300"/>
    <n v="85300"/>
    <s v="CASANARE"/>
    <s v="SABANALARGA"/>
    <x v="0"/>
    <n v="2893"/>
    <n v="72.571428571428569"/>
  </r>
  <r>
    <s v="73"/>
    <s v="73675"/>
    <n v="73675"/>
    <s v="TOLIMA"/>
    <s v="SAN ANTONIO"/>
    <x v="0"/>
    <n v="14219"/>
    <n v="43.710021321961619"/>
  </r>
  <r>
    <s v="23"/>
    <s v="23001"/>
    <n v="23001"/>
    <s v="CÓRDOBA"/>
    <s v="MONTERÍA"/>
    <x v="0"/>
    <n v="453931"/>
    <n v="68.4688995215311"/>
  </r>
  <r>
    <s v="52"/>
    <s v="52490"/>
    <n v="52490"/>
    <s v="NARIÑO"/>
    <s v="OLAYA HERRERA (Bocas de Satinga)"/>
    <x v="5"/>
    <n v="31986"/>
    <n v="20.506858870030225"/>
  </r>
  <r>
    <s v="25"/>
    <s v="25288"/>
    <n v="25288"/>
    <s v="CUNDINAMARCA"/>
    <s v="FUQUENE"/>
    <x v="0"/>
    <n v="5723"/>
    <n v="66.019417475728162"/>
  </r>
  <r>
    <s v="95"/>
    <s v="95015"/>
    <n v="95015"/>
    <s v="GUAVIARE"/>
    <s v="CALAMAR"/>
    <x v="1"/>
    <n v="8665"/>
    <n v="35.166994106090371"/>
  </r>
  <r>
    <s v="86"/>
    <s v="86571"/>
    <n v="86571"/>
    <s v="PUTUMAYO"/>
    <s v="PUERTO GUZMÁN"/>
    <x v="8"/>
    <n v="23994"/>
    <n v="20.283018867924529"/>
  </r>
  <r>
    <s v="05"/>
    <s v="05895"/>
    <n v="5895"/>
    <s v="ANTIOQUIA"/>
    <s v="ZARAGOZA"/>
    <x v="7"/>
    <n v="31503"/>
    <n v="35.483870967741936"/>
  </r>
  <r>
    <s v="41"/>
    <s v="41770"/>
    <n v="41770"/>
    <s v="HUILA"/>
    <s v="SUAZA"/>
    <x v="0"/>
    <n v="20019"/>
    <n v="31.46039603960396"/>
  </r>
  <r>
    <s v="44"/>
    <s v="44001"/>
    <n v="44001"/>
    <s v="LA GUAJIRA"/>
    <s v="RIOHACHA"/>
    <x v="0"/>
    <n v="277868"/>
    <n v="14.925617132581332"/>
  </r>
  <r>
    <s v="47"/>
    <s v="47960"/>
    <n v="47960"/>
    <s v="MAGDALENA"/>
    <s v="ZAPAYÁN (Punta de Piedras)"/>
    <x v="0"/>
    <n v="8869"/>
    <n v="107.14285714285714"/>
  </r>
  <r>
    <s v="17"/>
    <s v="17444"/>
    <n v="17444"/>
    <s v="CALDAS"/>
    <s v="MARQUETALIA"/>
    <x v="0"/>
    <n v="15006"/>
    <n v="61.809635722679204"/>
  </r>
  <r>
    <s v="73"/>
    <s v="73555"/>
    <n v="73555"/>
    <s v="TOLIMA"/>
    <s v="PLANADAS"/>
    <x v="9"/>
    <n v="30023"/>
    <n v="22.246337493217581"/>
  </r>
  <r>
    <s v="19"/>
    <s v="19075"/>
    <n v="19075"/>
    <s v="CAUCA"/>
    <s v="BALBOA"/>
    <x v="2"/>
    <n v="26005"/>
    <n v="57.625383828045038"/>
  </r>
  <r>
    <s v="19"/>
    <s v="19290"/>
    <n v="19290"/>
    <s v="CAUCA"/>
    <s v="FLORENCIA"/>
    <x v="0"/>
    <n v="6160"/>
    <n v="55.601659751037346"/>
  </r>
  <r>
    <s v="05"/>
    <s v="05647"/>
    <n v="5647"/>
    <s v="ANTIOQUIA"/>
    <s v="SAN ANDRES"/>
    <x v="0"/>
    <n v="6024"/>
    <n v="41.993464052287585"/>
  </r>
  <r>
    <s v="50"/>
    <s v="50006"/>
    <n v="50006"/>
    <s v="META"/>
    <s v="ACACÍAS"/>
    <x v="0"/>
    <n v="72048"/>
    <n v="65.06849315068493"/>
  </r>
  <r>
    <s v="63"/>
    <s v="63212"/>
    <n v="63212"/>
    <s v="QUINDIO"/>
    <s v="CÓRDOBA"/>
    <x v="0"/>
    <n v="5286"/>
    <n v="65.848214285714292"/>
  </r>
  <r>
    <s v="68"/>
    <s v="68780"/>
    <n v="68780"/>
    <s v="SANTANDER"/>
    <s v="SURATÁ"/>
    <x v="0"/>
    <n v="3225"/>
    <n v="91.340782122905026"/>
  </r>
  <r>
    <s v="19"/>
    <s v="19110"/>
    <n v="19110"/>
    <s v="CAUCA"/>
    <s v="BUENOS AIRES"/>
    <x v="2"/>
    <n v="33435"/>
    <n v="43.867334167709636"/>
  </r>
  <r>
    <s v="81"/>
    <s v="81300"/>
    <n v="81300"/>
    <s v="ARAUCA"/>
    <s v="FORTUL"/>
    <x v="10"/>
    <n v="26107"/>
    <n v="31.589958158995817"/>
  </r>
  <r>
    <s v="23"/>
    <s v="23350"/>
    <n v="23350"/>
    <s v="CÓRDOBA"/>
    <s v="LA APARTADA"/>
    <x v="0"/>
    <n v="15766"/>
    <n v="38.888888888888893"/>
  </r>
  <r>
    <s v="70"/>
    <s v="70235"/>
    <n v="70235"/>
    <s v="SUCRE"/>
    <s v="GALERAS"/>
    <x v="0"/>
    <n v="20854"/>
    <n v="59.652173913043484"/>
  </r>
  <r>
    <s v="20"/>
    <s v="20250"/>
    <n v="20250"/>
    <s v="CESAR"/>
    <s v="EL PASO"/>
    <x v="0"/>
    <n v="23187"/>
    <n v="48.430493273542602"/>
  </r>
  <r>
    <s v="47"/>
    <s v="47189"/>
    <n v="47189"/>
    <s v="MAGDALENA"/>
    <s v="CIENAGA"/>
    <x v="11"/>
    <n v="104908"/>
    <n v="30.091743119266056"/>
  </r>
  <r>
    <s v="27"/>
    <s v="27205"/>
    <n v="27205"/>
    <s v="CHOCÓ"/>
    <s v="CONDOTO"/>
    <x v="3"/>
    <n v="14991"/>
    <n v="37.200504413619164"/>
  </r>
  <r>
    <s v="86"/>
    <s v="86755"/>
    <n v="86755"/>
    <s v="PUTUMAYO"/>
    <s v="SAN FRANCISCO"/>
    <x v="0"/>
    <n v="7151"/>
    <n v="79.853479853479854"/>
  </r>
  <r>
    <s v="52"/>
    <s v="52079"/>
    <n v="52079"/>
    <s v="NARIÑO"/>
    <s v="BARBACOAS"/>
    <x v="5"/>
    <n v="39564"/>
    <n v="16.517857142857142"/>
  </r>
  <r>
    <s v="73"/>
    <s v="73168"/>
    <n v="73168"/>
    <s v="TOLIMA"/>
    <s v="CHAPARRAL"/>
    <x v="9"/>
    <n v="47293"/>
    <n v="43.133553563001414"/>
  </r>
  <r>
    <s v="05"/>
    <s v="05038"/>
    <n v="5038"/>
    <s v="ANTIOQUIA"/>
    <s v="ANGOSTURA"/>
    <x v="0"/>
    <n v="11139"/>
    <n v="44.699560332193457"/>
  </r>
  <r>
    <s v="05"/>
    <s v="05031"/>
    <n v="5031"/>
    <s v="ANTIOQUIA"/>
    <s v="AMALFI"/>
    <x v="7"/>
    <n v="22414"/>
    <n v="37.954665260938327"/>
  </r>
  <r>
    <s v="13"/>
    <s v="13042"/>
    <n v="13042"/>
    <s v="BOLÍVAR"/>
    <s v="ARENAL"/>
    <x v="12"/>
    <n v="19743"/>
    <n v="45.360824742268044"/>
  </r>
  <r>
    <s v="25"/>
    <s v="25281"/>
    <n v="25281"/>
    <s v="CUNDINAMARCA"/>
    <s v="FOSCA"/>
    <x v="0"/>
    <n v="7740"/>
    <n v="60.4"/>
  </r>
  <r>
    <s v="05"/>
    <s v="05690"/>
    <n v="5690"/>
    <s v="ANTIOQUIA"/>
    <s v="SANTO DOMINGO"/>
    <x v="0"/>
    <n v="10173"/>
    <n v="65.523465703971112"/>
  </r>
  <r>
    <s v="13"/>
    <s v="13006"/>
    <n v="13006"/>
    <s v="BOLÍVAR"/>
    <s v="ACHÍ"/>
    <x v="0"/>
    <n v="23851"/>
    <n v="56.921086675291079"/>
  </r>
  <r>
    <s v="19"/>
    <s v="19212"/>
    <n v="19212"/>
    <s v="CAUCA"/>
    <s v="CORINTO"/>
    <x v="2"/>
    <n v="32707"/>
    <n v="124.47761194029852"/>
  </r>
  <r>
    <s v="05"/>
    <s v="05120"/>
    <n v="5120"/>
    <s v="ANTIOQUIA"/>
    <s v="CÁCERES"/>
    <x v="7"/>
    <n v="39918"/>
    <n v="18.587239583333336"/>
  </r>
  <r>
    <s v="52"/>
    <s v="52233"/>
    <n v="52233"/>
    <s v="NARIÑO"/>
    <s v="CUMBITARA"/>
    <x v="2"/>
    <n v="16129"/>
    <n v="55.149812734082396"/>
  </r>
  <r>
    <s v="13"/>
    <s v="13430"/>
    <n v="13430"/>
    <s v="BOLÍVAR"/>
    <s v="MAGANGUE"/>
    <x v="0"/>
    <n v="123906"/>
    <n v="73.271889400921665"/>
  </r>
  <r>
    <s v="19"/>
    <s v="19821"/>
    <n v="19821"/>
    <s v="CAUCA"/>
    <s v="TORIBÍO"/>
    <x v="2"/>
    <n v="29818"/>
    <n v="26.028128894427631"/>
  </r>
  <r>
    <s v="05"/>
    <s v="05591"/>
    <n v="5591"/>
    <s v="ANTIOQUIA"/>
    <s v="PUERTO TRIUNFO"/>
    <x v="0"/>
    <n v="20893"/>
    <n v="32.653061224489797"/>
  </r>
  <r>
    <s v="27"/>
    <s v="27430"/>
    <n v="27430"/>
    <s v="CHOCÓ"/>
    <s v="MEDIO BAUDÓ (Boca de PepÚ)"/>
    <x v="0"/>
    <n v="13951"/>
    <n v="17.693409742120345"/>
  </r>
  <r>
    <s v="05"/>
    <s v="05138"/>
    <n v="5138"/>
    <s v="ANTIOQUIA"/>
    <s v="CAÑASGORDAS"/>
    <x v="0"/>
    <n v="16745"/>
    <n v="112.3574144486692"/>
  </r>
  <r>
    <s v="13"/>
    <s v="13160"/>
    <n v="13160"/>
    <s v="BOLÍVAR"/>
    <s v="CANTAGALLO"/>
    <x v="12"/>
    <n v="9556"/>
    <n v="48.275862068965516"/>
  </r>
  <r>
    <s v="85"/>
    <s v="85279"/>
    <n v="85279"/>
    <s v="CASANARE"/>
    <s v="RECETOR"/>
    <x v="0"/>
    <n v="4375"/>
    <n v="129.50819672131149"/>
  </r>
  <r>
    <s v="20"/>
    <s v="20770"/>
    <n v="20770"/>
    <s v="CESAR"/>
    <s v="SAN MARTÍN"/>
    <x v="0"/>
    <n v="18748"/>
    <n v="33.506944444444443"/>
  </r>
  <r>
    <s v="19"/>
    <s v="19473"/>
    <n v="19473"/>
    <s v="CAUCA"/>
    <s v="MORALES"/>
    <x v="2"/>
    <n v="26358"/>
    <n v="34.207968901846456"/>
  </r>
  <r>
    <s v="85"/>
    <s v="85263"/>
    <n v="85263"/>
    <s v="CASANARE"/>
    <s v="PORE"/>
    <x v="0"/>
    <n v="7914"/>
    <n v="39.368421052631582"/>
  </r>
  <r>
    <s v="19"/>
    <s v="19256"/>
    <n v="19256"/>
    <s v="CAUCA"/>
    <s v="EL TAMBO"/>
    <x v="2"/>
    <n v="47818"/>
    <n v="66.037453183520597"/>
  </r>
  <r>
    <s v="54"/>
    <s v="54245"/>
    <n v="54245"/>
    <s v="NORTE DE SANTANDER"/>
    <s v="EL CARMEN"/>
    <x v="13"/>
    <n v="13575"/>
    <n v="33.542713567839193"/>
  </r>
  <r>
    <s v="25"/>
    <s v="25326"/>
    <n v="25326"/>
    <s v="CUNDINAMARCA"/>
    <s v="GUATAVITA"/>
    <x v="0"/>
    <n v="6935"/>
    <n v="60.446927374301673"/>
  </r>
  <r>
    <s v="50"/>
    <s v="50325"/>
    <n v="50325"/>
    <s v="META"/>
    <s v="MAPIRIPÁN"/>
    <x v="1"/>
    <n v="18091"/>
    <n v="44.888888888888886"/>
  </r>
  <r>
    <s v="41"/>
    <s v="41551"/>
    <n v="41551"/>
    <s v="HUILA"/>
    <s v="PITALITO"/>
    <x v="0"/>
    <n v="130716"/>
    <n v="36.666666666666664"/>
  </r>
  <r>
    <s v="50"/>
    <s v="50226"/>
    <n v="50226"/>
    <s v="META"/>
    <s v="CUMARAL"/>
    <x v="0"/>
    <n v="18270"/>
    <n v="54.031287605294828"/>
  </r>
  <r>
    <s v="05"/>
    <s v="05059"/>
    <n v="5059"/>
    <s v="ANTIOQUIA"/>
    <s v="ARMENIA"/>
    <x v="0"/>
    <n v="4029"/>
    <n v="127.36842105263158"/>
  </r>
  <r>
    <s v="27"/>
    <s v="27450"/>
    <n v="27450"/>
    <s v="CHOCÓ"/>
    <s v="MEDIO SAN JUAN (Andagoya)"/>
    <x v="3"/>
    <n v="17071"/>
    <n v="18.628719275549805"/>
  </r>
  <r>
    <s v="50"/>
    <s v="50287"/>
    <n v="50287"/>
    <s v="META"/>
    <s v="FUENTE DE ORO"/>
    <x v="0"/>
    <n v="13698"/>
    <n v="46.002190580503836"/>
  </r>
  <r>
    <s v="13"/>
    <s v="13667"/>
    <n v="13667"/>
    <s v="BOLÍVAR"/>
    <s v="SAN MARTÍN DE LOBA"/>
    <x v="0"/>
    <n v="18079"/>
    <n v="32.988357050452784"/>
  </r>
  <r>
    <s v="86"/>
    <s v="86219"/>
    <n v="86219"/>
    <s v="PUTUMAYO"/>
    <s v="COLÓN"/>
    <x v="0"/>
    <n v="5604"/>
    <n v="56.470588235294116"/>
  </r>
  <r>
    <s v="73"/>
    <s v="73624"/>
    <n v="73624"/>
    <s v="TOLIMA"/>
    <s v="ROVIRA"/>
    <x v="0"/>
    <n v="20452"/>
    <n v="40.069686411149824"/>
  </r>
  <r>
    <s v="44"/>
    <s v="44279"/>
    <n v="44279"/>
    <s v="LA GUAJIRA"/>
    <s v="FONSECA"/>
    <x v="11"/>
    <n v="34286"/>
    <n v="23.770491803278688"/>
  </r>
  <r>
    <s v="05"/>
    <s v="05495"/>
    <n v="5495"/>
    <s v="ANTIOQUIA"/>
    <s v="NECHÍ"/>
    <x v="7"/>
    <n v="27915"/>
    <n v="23.338368580060422"/>
  </r>
  <r>
    <s v="99"/>
    <s v="99001"/>
    <n v="99001"/>
    <s v="VICHADA"/>
    <s v="PUERTO CARREÑO"/>
    <x v="0"/>
    <n v="16249"/>
    <n v="22.748815165876778"/>
  </r>
  <r>
    <s v="73"/>
    <s v="73616"/>
    <n v="73616"/>
    <s v="TOLIMA"/>
    <s v="RIOBLANCO"/>
    <x v="9"/>
    <n v="24345"/>
    <n v="30.157448526443275"/>
  </r>
  <r>
    <s v="05"/>
    <s v="05854"/>
    <n v="5854"/>
    <s v="ANTIOQUIA"/>
    <s v="VALDIVIA"/>
    <x v="7"/>
    <n v="23333"/>
    <n v="35.382308845577207"/>
  </r>
  <r>
    <s v="17"/>
    <s v="17446"/>
    <n v="17446"/>
    <s v="CALDAS"/>
    <s v="MARULANDA"/>
    <x v="0"/>
    <n v="3393"/>
    <n v="27.586206896551722"/>
  </r>
  <r>
    <s v="05"/>
    <s v="05541"/>
    <n v="5541"/>
    <s v="ANTIOQUIA"/>
    <s v="PEÑOL"/>
    <x v="0"/>
    <n v="15802"/>
    <n v="77.50316856780735"/>
  </r>
  <r>
    <s v="54"/>
    <s v="54498"/>
    <n v="54498"/>
    <s v="NORTE DE SANTANDER"/>
    <s v="OCAÑA"/>
    <x v="0"/>
    <n v="99741"/>
    <n v="47.132714363735658"/>
  </r>
  <r>
    <s v="81"/>
    <s v="81065"/>
    <n v="81065"/>
    <s v="ARAUCA"/>
    <s v="ARAUQUITA"/>
    <x v="10"/>
    <n v="42171"/>
    <n v="36.041892379920547"/>
  </r>
  <r>
    <s v="86"/>
    <s v="86320"/>
    <n v="86320"/>
    <s v="PUTUMAYO"/>
    <s v="ORITO"/>
    <x v="8"/>
    <n v="55018"/>
    <n v="26.5990639625585"/>
  </r>
  <r>
    <s v="50"/>
    <s v="50606"/>
    <n v="50606"/>
    <s v="META"/>
    <s v="RESTREPO"/>
    <x v="0"/>
    <n v="10655"/>
    <n v="61.009174311926607"/>
  </r>
  <r>
    <s v="41"/>
    <s v="41206"/>
    <n v="41206"/>
    <s v="HUILA"/>
    <s v="COLOMBIA"/>
    <x v="0"/>
    <n v="12655"/>
    <n v="54.470284237726098"/>
  </r>
  <r>
    <s v="19"/>
    <s v="19050"/>
    <n v="19050"/>
    <s v="CAUCA"/>
    <s v="ARGELIA"/>
    <x v="2"/>
    <n v="27221"/>
    <n v="51.52036718301779"/>
  </r>
  <r>
    <s v="76"/>
    <s v="76233"/>
    <n v="76233"/>
    <s v="VALLE"/>
    <s v="DAGUA"/>
    <x v="0"/>
    <n v="36652"/>
    <n v="91.666666666666657"/>
  </r>
  <r>
    <s v="13"/>
    <s v="13248"/>
    <n v="13248"/>
    <s v="BOLÍVAR"/>
    <s v="EL GUAMO"/>
    <x v="6"/>
    <n v="7771"/>
    <n v="38.805970149253731"/>
  </r>
  <r>
    <s v="50"/>
    <s v="50590"/>
    <n v="50590"/>
    <s v="META"/>
    <s v="PUERTO RICO"/>
    <x v="1"/>
    <n v="18793"/>
    <n v="89.0625"/>
  </r>
  <r>
    <s v="47"/>
    <s v="47980"/>
    <n v="47980"/>
    <s v="MAGDALENA"/>
    <s v="ZONA BANANERA (Prado Sevilla)"/>
    <x v="0"/>
    <n v="61372"/>
    <n v="22.15543151567196"/>
  </r>
  <r>
    <s v="73"/>
    <s v="73236"/>
    <n v="73236"/>
    <s v="TOLIMA"/>
    <s v="DOLORES"/>
    <x v="0"/>
    <n v="7923"/>
    <n v="86.54708520179372"/>
  </r>
  <r>
    <s v="27"/>
    <s v="27413"/>
    <n v="27413"/>
    <s v="CHOCÓ"/>
    <s v="LLORÓ"/>
    <x v="0"/>
    <n v="11372"/>
    <n v="29.359430604982208"/>
  </r>
  <r>
    <s v="73"/>
    <s v="73067"/>
    <n v="73067"/>
    <s v="TOLIMA"/>
    <s v="ATACO"/>
    <x v="9"/>
    <n v="22669"/>
    <n v="38.623751387347397"/>
  </r>
  <r>
    <s v="70"/>
    <s v="70215"/>
    <n v="70215"/>
    <s v="SUCRE"/>
    <s v="COROZAL"/>
    <x v="0"/>
    <n v="63246"/>
    <n v="52.322738386308068"/>
  </r>
  <r>
    <s v="20"/>
    <s v="20011"/>
    <n v="20011"/>
    <s v="CESAR"/>
    <s v="AGUACHICA"/>
    <x v="0"/>
    <n v="94864"/>
    <n v="33.497536945812804"/>
  </r>
  <r>
    <s v="13"/>
    <s v="13473"/>
    <n v="13473"/>
    <s v="BOLÍVAR"/>
    <s v="MORALES"/>
    <x v="12"/>
    <n v="21828"/>
    <n v="50.811688311688307"/>
  </r>
  <r>
    <s v="52"/>
    <s v="52405"/>
    <n v="52405"/>
    <s v="NARIÑO"/>
    <s v="LEIVA"/>
    <x v="2"/>
    <n v="14266"/>
    <n v="60.230547550432277"/>
  </r>
  <r>
    <s v="47"/>
    <s v="47170"/>
    <n v="47170"/>
    <s v="MAGDALENA"/>
    <s v="CHIVOLO"/>
    <x v="0"/>
    <n v="15848"/>
    <n v="41.12903225806452"/>
  </r>
  <r>
    <s v="63"/>
    <s v="63302"/>
    <n v="63302"/>
    <s v="QUINDIO"/>
    <s v="GENOVA"/>
    <x v="0"/>
    <n v="7631"/>
    <n v="58.189655172413794"/>
  </r>
  <r>
    <s v="70"/>
    <s v="70717"/>
    <n v="70717"/>
    <s v="SUCRE"/>
    <s v="SAN PEDRO"/>
    <x v="0"/>
    <n v="15961"/>
    <n v="58.437935843793589"/>
  </r>
  <r>
    <s v="76"/>
    <s v="76616"/>
    <n v="76616"/>
    <s v="VALLE"/>
    <s v="RIOFRÍO"/>
    <x v="0"/>
    <n v="14258"/>
    <n v="81.582537517053211"/>
  </r>
  <r>
    <s v="05"/>
    <s v="05697"/>
    <n v="5697"/>
    <s v="ANTIOQUIA"/>
    <s v="SANTUARIO"/>
    <x v="0"/>
    <n v="27233"/>
    <n v="51.264755480607086"/>
  </r>
  <r>
    <s v="27"/>
    <s v="27025"/>
    <n v="27025"/>
    <s v="CHOCÓ"/>
    <s v="ALTO BAUDÓ (Pie de Pat¾)"/>
    <x v="0"/>
    <n v="38670"/>
    <n v="13.105639396346305"/>
  </r>
  <r>
    <s v="20"/>
    <s v="20001"/>
    <n v="20001"/>
    <s v="CESAR"/>
    <s v="VALLEDUPAR"/>
    <x v="11"/>
    <n v="473251"/>
    <n v="18.484886179873119"/>
  </r>
  <r>
    <s v="20"/>
    <s v="20570"/>
    <n v="20570"/>
    <s v="CESAR"/>
    <s v="PUEBLO BELLO"/>
    <x v="11"/>
    <n v="23404"/>
    <n v="14.6991622239147"/>
  </r>
  <r>
    <s v="76"/>
    <s v="76113"/>
    <n v="76113"/>
    <s v="VALLE"/>
    <s v="BUGALAGRANDE"/>
    <x v="0"/>
    <n v="21075"/>
    <n v="65.239114917915771"/>
  </r>
  <r>
    <s v="47"/>
    <s v="47001"/>
    <n v="47001"/>
    <s v="MAGDALENA"/>
    <s v="SANTA MARTA (Distrito TurÝstico Cultural e Hist¾rico)"/>
    <x v="11"/>
    <n v="499391"/>
    <n v="20.782173715325147"/>
  </r>
  <r>
    <s v="05"/>
    <s v="05674"/>
    <n v="5674"/>
    <s v="ANTIOQUIA"/>
    <s v="SAN VICENTE"/>
    <x v="0"/>
    <n v="16733"/>
    <n v="62.80679672750157"/>
  </r>
  <r>
    <s v="68"/>
    <s v="68573"/>
    <n v="68573"/>
    <s v="SANTANDER"/>
    <s v="PUERTO PARRA"/>
    <x v="0"/>
    <n v="7768"/>
    <n v="39.473684210526315"/>
  </r>
  <r>
    <s v="50"/>
    <s v="50568"/>
    <n v="50568"/>
    <s v="META"/>
    <s v="PUERTO GAITÁN"/>
    <x v="0"/>
    <n v="18792"/>
    <n v="8.958887298015954"/>
  </r>
  <r>
    <s v="19"/>
    <s v="19785"/>
    <n v="19785"/>
    <s v="CAUCA"/>
    <s v="SUCRE"/>
    <x v="0"/>
    <n v="8885"/>
    <n v="69.005847953216374"/>
  </r>
  <r>
    <s v="25"/>
    <s v="25483"/>
    <n v="25483"/>
    <s v="CUNDINAMARCA"/>
    <s v="NARIÑO"/>
    <x v="0"/>
    <n v="2233"/>
    <n v="111.32075471698113"/>
  </r>
  <r>
    <s v="81"/>
    <s v="81220"/>
    <n v="81220"/>
    <s v="ARAUCA"/>
    <s v="CRAVO NORTE"/>
    <x v="0"/>
    <n v="3263"/>
    <n v="62.189054726368155"/>
  </r>
  <r>
    <s v="18"/>
    <s v="18460"/>
    <n v="18460"/>
    <s v="CAQUETÁ"/>
    <s v="MILÁN"/>
    <x v="4"/>
    <n v="11802"/>
    <n v="19.831223628691983"/>
  </r>
  <r>
    <s v="63"/>
    <s v="63548"/>
    <n v="63548"/>
    <s v="QUINDIO"/>
    <s v="PIJAO"/>
    <x v="0"/>
    <n v="6040"/>
    <n v="62.25352112676056"/>
  </r>
  <r>
    <s v="05"/>
    <s v="05467"/>
    <n v="5467"/>
    <s v="ANTIOQUIA"/>
    <s v="MONTEBELLO"/>
    <x v="0"/>
    <n v="5950"/>
    <n v="85.051546391752581"/>
  </r>
  <r>
    <s v="54"/>
    <s v="54720"/>
    <n v="54720"/>
    <s v="NORTE DE SANTANDER"/>
    <s v="SARDINATA"/>
    <x v="13"/>
    <n v="22608"/>
    <n v="25.750242013552761"/>
  </r>
  <r>
    <s v="19"/>
    <s v="19001"/>
    <n v="19001"/>
    <s v="CAUCA"/>
    <s v="POPAYÁN"/>
    <x v="0"/>
    <n v="282453"/>
    <n v="58.626760563380287"/>
  </r>
  <r>
    <s v="05"/>
    <s v="05107"/>
    <n v="5107"/>
    <s v="ANTIOQUIA"/>
    <s v="BRICEÑO"/>
    <x v="7"/>
    <n v="8682"/>
    <n v="32.323232323232325"/>
  </r>
  <r>
    <s v="18"/>
    <s v="18592"/>
    <n v="18592"/>
    <s v="CAQUETÁ"/>
    <s v="PUERTO RICO"/>
    <x v="4"/>
    <n v="33543"/>
    <n v="26.60377358490566"/>
  </r>
  <r>
    <s v="68"/>
    <s v="68655"/>
    <n v="68655"/>
    <s v="SANTANDER"/>
    <s v="SABANA DE TORRES"/>
    <x v="0"/>
    <n v="18325"/>
    <n v="28.397212543554005"/>
  </r>
  <r>
    <s v="44"/>
    <s v="44874"/>
    <n v="44874"/>
    <s v="LA GUAJIRA"/>
    <s v="VILLANUEVA"/>
    <x v="0"/>
    <n v="28254"/>
    <n v="61.162079510703357"/>
  </r>
  <r>
    <s v="52"/>
    <s v="52678"/>
    <n v="52678"/>
    <s v="NARIÑO"/>
    <s v="SAMANIEGO"/>
    <x v="0"/>
    <n v="49362"/>
    <n v="67.849631966351211"/>
  </r>
  <r>
    <s v="70"/>
    <s v="70473"/>
    <n v="70473"/>
    <s v="SUCRE"/>
    <s v="MORROA"/>
    <x v="6"/>
    <n v="14764"/>
    <n v="52.606635071090047"/>
  </r>
  <r>
    <s v="81"/>
    <s v="81001"/>
    <n v="81001"/>
    <s v="ARAUCA"/>
    <s v="ARAUCA"/>
    <x v="0"/>
    <n v="90924"/>
    <n v="35.339943342776202"/>
  </r>
  <r>
    <s v="47"/>
    <s v="47798"/>
    <n v="47798"/>
    <s v="MAGDALENA"/>
    <s v="TENERIFE"/>
    <x v="0"/>
    <n v="12224"/>
    <n v="300"/>
  </r>
  <r>
    <s v="05"/>
    <s v="05250"/>
    <n v="5250"/>
    <s v="ANTIOQUIA"/>
    <s v="EL BAGRE"/>
    <x v="7"/>
    <n v="50242"/>
    <n v="21.225544481358437"/>
  </r>
  <r>
    <s v="86"/>
    <s v="86757"/>
    <n v="86757"/>
    <s v="PUTUMAYO"/>
    <s v="SAN MIGUEL (La Dorada)"/>
    <x v="8"/>
    <n v="27707"/>
    <n v="26.530612244897959"/>
  </r>
  <r>
    <s v="68"/>
    <s v="68081"/>
    <n v="68081"/>
    <s v="SANTANDER"/>
    <s v="BARRANCABERMEJA"/>
    <x v="0"/>
    <n v="191616"/>
    <n v="33.83606557377049"/>
  </r>
  <r>
    <s v="52"/>
    <s v="52696"/>
    <n v="52696"/>
    <s v="NARIÑO"/>
    <s v="SANTA BÁRBARA (Iscuandé)"/>
    <x v="5"/>
    <n v="14630"/>
    <n v="15.552193645990922"/>
  </r>
  <r>
    <s v="05"/>
    <s v="05819"/>
    <n v="5819"/>
    <s v="ANTIOQUIA"/>
    <s v="TOLEDO"/>
    <x v="0"/>
    <n v="6552"/>
    <n v="39.35643564356436"/>
  </r>
  <r>
    <s v="50"/>
    <s v="50330"/>
    <n v="50330"/>
    <s v="META"/>
    <s v="MESETAS"/>
    <x v="1"/>
    <n v="11405"/>
    <n v="48.611111111111107"/>
  </r>
  <r>
    <s v="50"/>
    <s v="50689"/>
    <n v="50689"/>
    <s v="META"/>
    <s v="SAN MARTÍN"/>
    <x v="0"/>
    <n v="25298"/>
    <n v="43.109540636042404"/>
  </r>
  <r>
    <s v="18"/>
    <s v="18410"/>
    <n v="18410"/>
    <s v="CAQUETÁ"/>
    <s v="MONTAÑITA"/>
    <x v="4"/>
    <n v="23962"/>
    <n v="35.746201966041106"/>
  </r>
  <r>
    <s v="81"/>
    <s v="81736"/>
    <n v="81736"/>
    <s v="ARAUCA"/>
    <s v="SARAVENA"/>
    <x v="10"/>
    <n v="47957"/>
    <n v="68.658280922431871"/>
  </r>
  <r>
    <s v="68"/>
    <s v="68255"/>
    <n v="68255"/>
    <s v="SANTANDER"/>
    <s v="EL PLAYÓN"/>
    <x v="0"/>
    <n v="11520"/>
    <n v="61.942517343904854"/>
  </r>
  <r>
    <s v="13"/>
    <s v="13744"/>
    <n v="13744"/>
    <s v="BOLÍVAR"/>
    <s v="SIMITÍ"/>
    <x v="12"/>
    <n v="20902"/>
    <n v="44.077669902912618"/>
  </r>
  <r>
    <s v="05"/>
    <s v="05321"/>
    <n v="5321"/>
    <s v="ANTIOQUIA"/>
    <s v="GUATAPE"/>
    <x v="0"/>
    <n v="5167"/>
    <n v="85.714285714285708"/>
  </r>
  <r>
    <s v="73"/>
    <s v="73411"/>
    <n v="73411"/>
    <s v="TOLIMA"/>
    <s v="LÍBANO"/>
    <x v="0"/>
    <n v="40065"/>
    <n v="55.178508306822195"/>
  </r>
  <r>
    <s v="15"/>
    <s v="15518"/>
    <n v="15518"/>
    <s v="BOYACÁ"/>
    <s v="PAJARITO"/>
    <x v="0"/>
    <n v="1600"/>
    <n v="112.68656716417911"/>
  </r>
  <r>
    <s v="52"/>
    <s v="52411"/>
    <n v="52411"/>
    <s v="NARIÑO"/>
    <s v="LINARES"/>
    <x v="0"/>
    <n v="9699"/>
    <n v="101.62962962962962"/>
  </r>
  <r>
    <s v="86"/>
    <s v="86865"/>
    <n v="86865"/>
    <s v="PUTUMAYO"/>
    <s v="VALLE DEL GUAMUEZ (La Hormiga)"/>
    <x v="8"/>
    <n v="53057"/>
    <n v="36.299668874172184"/>
  </r>
  <r>
    <s v="05"/>
    <s v="05425"/>
    <n v="5425"/>
    <s v="ANTIOQUIA"/>
    <s v="MACEO"/>
    <x v="0"/>
    <n v="6696"/>
    <n v="52.15469613259669"/>
  </r>
  <r>
    <s v="20"/>
    <s v="20383"/>
    <n v="20383"/>
    <s v="CESAR"/>
    <s v="LA GLORIA"/>
    <x v="0"/>
    <n v="12591"/>
    <n v="25.925925925925924"/>
  </r>
  <r>
    <s v="85"/>
    <s v="85139"/>
    <n v="85139"/>
    <s v="CASANARE"/>
    <s v="MANÍ"/>
    <x v="0"/>
    <n v="11123"/>
    <n v="88.308457711442784"/>
  </r>
  <r>
    <s v="15"/>
    <s v="15514"/>
    <n v="15514"/>
    <s v="BOYACÁ"/>
    <s v="PÁEZ"/>
    <x v="0"/>
    <n v="2834"/>
    <n v="138.15789473684211"/>
  </r>
  <r>
    <s v="23"/>
    <s v="23682"/>
    <n v="23682"/>
    <s v="CORDOBA"/>
    <s v="SAN JOSE DE URE"/>
    <x v="14"/>
    <n v="11357"/>
    <n v="33.16708229426434"/>
  </r>
  <r>
    <s v="05"/>
    <s v="05411"/>
    <n v="5411"/>
    <s v="ANTIOQUIA"/>
    <s v="LIBORINA"/>
    <x v="0"/>
    <n v="9558"/>
    <n v="84.197530864197532"/>
  </r>
  <r>
    <s v="50"/>
    <s v="50223"/>
    <n v="50223"/>
    <s v="META"/>
    <s v="CUBARRAL"/>
    <x v="0"/>
    <n v="6107"/>
    <n v="89.263803680981596"/>
  </r>
  <r>
    <s v="47"/>
    <s v="47555"/>
    <n v="47555"/>
    <s v="MAGDALENA"/>
    <s v="PLATO"/>
    <x v="0"/>
    <n v="59814"/>
    <n v="73.012552301255226"/>
  </r>
  <r>
    <s v="05"/>
    <s v="05858"/>
    <n v="5858"/>
    <s v="ANTIOQUIA"/>
    <s v="VEGACHÍ"/>
    <x v="0"/>
    <n v="9108"/>
    <n v="17.80821917808219"/>
  </r>
  <r>
    <s v="86"/>
    <s v="86749"/>
    <n v="86749"/>
    <s v="PUTUMAYO"/>
    <s v="SIBUNDOY"/>
    <x v="0"/>
    <n v="14310"/>
    <n v="45.207100591715978"/>
  </r>
  <r>
    <s v="05"/>
    <s v="05002"/>
    <n v="5002"/>
    <s v="ANTIOQUIA"/>
    <s v="ABEJORRAL"/>
    <x v="0"/>
    <n v="19096"/>
    <n v="64.037558685446001"/>
  </r>
  <r>
    <s v="18"/>
    <s v="18150"/>
    <n v="18150"/>
    <s v="CAQUETÁ"/>
    <s v="CARTAGENA DEL CHAIRÁ"/>
    <x v="4"/>
    <n v="34429"/>
    <n v="21.930473372781066"/>
  </r>
  <r>
    <s v="13"/>
    <s v="13074"/>
    <n v="13074"/>
    <s v="BOLÍVAR"/>
    <s v="BARRANCO DE LOBA"/>
    <x v="0"/>
    <n v="18426"/>
    <n v="40.850515463917525"/>
  </r>
  <r>
    <s v="50"/>
    <s v="50577"/>
    <n v="50577"/>
    <s v="META"/>
    <s v="PUERTO LLERAS"/>
    <x v="1"/>
    <n v="9593"/>
    <n v="46.81181959564541"/>
  </r>
  <r>
    <s v="47"/>
    <s v="47258"/>
    <n v="47258"/>
    <s v="MAGDALENA"/>
    <s v="EL PIÑÓN"/>
    <x v="0"/>
    <n v="16729"/>
    <n v="77.142857142857153"/>
  </r>
  <r>
    <s v="27"/>
    <s v="27245"/>
    <n v="27245"/>
    <s v="CHOCÓ"/>
    <s v="EL CARMEN"/>
    <x v="0"/>
    <n v="14524"/>
    <n v="21.333333333333336"/>
  </r>
  <r>
    <s v="05"/>
    <s v="05670"/>
    <n v="5670"/>
    <s v="ANTIOQUIA"/>
    <s v="SAN ROQUE"/>
    <x v="0"/>
    <n v="16520"/>
    <n v="48.16053511705686"/>
  </r>
  <r>
    <s v="54"/>
    <s v="54344"/>
    <n v="54344"/>
    <s v="NORTE DE SANTANDER"/>
    <s v="HACARÍ"/>
    <x v="13"/>
    <n v="10790"/>
    <n v="26.701570680628272"/>
  </r>
  <r>
    <s v="19"/>
    <s v="19418"/>
    <n v="19418"/>
    <s v="CAUCA"/>
    <s v="LÓPEZ"/>
    <x v="15"/>
    <n v="20581"/>
    <n v="16.991599302583609"/>
  </r>
  <r>
    <s v="19"/>
    <s v="19318"/>
    <n v="19318"/>
    <s v="CAUCA"/>
    <s v="GUAPI"/>
    <x v="15"/>
    <n v="29867"/>
    <n v="27.067401742841902"/>
  </r>
  <r>
    <s v="13"/>
    <s v="13688"/>
    <n v="13688"/>
    <s v="BOLÍVAR"/>
    <s v="SANTA ROSA DEL SUR"/>
    <x v="12"/>
    <n v="43955"/>
    <n v="31.12491373360939"/>
  </r>
  <r>
    <s v="19"/>
    <s v="19142"/>
    <n v="19142"/>
    <s v="CAUCA"/>
    <s v="CALOTO"/>
    <x v="2"/>
    <n v="17713"/>
    <n v="41.791520561045587"/>
  </r>
  <r>
    <s v="17"/>
    <s v="17541"/>
    <n v="17541"/>
    <s v="CALDAS"/>
    <s v="PENSILVANIA"/>
    <x v="0"/>
    <n v="26347"/>
    <n v="62.714776632302403"/>
  </r>
  <r>
    <s v="05"/>
    <s v="05893"/>
    <n v="5893"/>
    <s v="ANTIOQUIA"/>
    <s v="YONDÓ (Casabe)"/>
    <x v="12"/>
    <n v="19365"/>
    <n v="78.44202898550725"/>
  </r>
  <r>
    <s v="05"/>
    <s v="05790"/>
    <n v="5790"/>
    <s v="ANTIOQUIA"/>
    <s v="TARAZÁ"/>
    <x v="7"/>
    <n v="45083"/>
    <n v="32.986627043090635"/>
  </r>
  <r>
    <s v="47"/>
    <s v="47268"/>
    <n v="47268"/>
    <s v="MAGDALENA"/>
    <s v="EL RETEN"/>
    <x v="0"/>
    <n v="21494"/>
    <n v="20.423600605143722"/>
  </r>
  <r>
    <s v="20"/>
    <s v="20443"/>
    <n v="20443"/>
    <s v="CESAR"/>
    <s v="MANAURE BALCÓN DEL CESAR"/>
    <x v="11"/>
    <n v="15200"/>
    <n v="38.618925831202041"/>
  </r>
  <r>
    <s v="20"/>
    <s v="20060"/>
    <n v="20060"/>
    <s v="CESAR"/>
    <s v="BOSCONIA"/>
    <x v="0"/>
    <n v="38490"/>
    <n v="36.986301369863014"/>
  </r>
  <r>
    <s v="86"/>
    <s v="86569"/>
    <n v="86569"/>
    <s v="PUTUMAYO"/>
    <s v="PUERTO CAICEDO"/>
    <x v="8"/>
    <n v="14675"/>
    <n v="37.340764331210188"/>
  </r>
  <r>
    <s v="85"/>
    <s v="85315"/>
    <n v="85315"/>
    <s v="CASANARE"/>
    <s v="SÁCAMA"/>
    <x v="0"/>
    <n v="2062"/>
    <n v="36.734693877551024"/>
  </r>
  <r>
    <s v="52"/>
    <s v="52418"/>
    <n v="52418"/>
    <s v="NARIÑO"/>
    <s v="LOS ANDES (Sotomayor)"/>
    <x v="2"/>
    <n v="20128"/>
    <n v="64.237668161434982"/>
  </r>
  <r>
    <s v="94"/>
    <s v="94001"/>
    <n v="94001"/>
    <s v="GUAINIA"/>
    <s v="INIRIDA"/>
    <x v="0"/>
    <n v="20147"/>
    <n v="18.347010550996483"/>
  </r>
  <r>
    <s v="52"/>
    <s v="52385"/>
    <n v="52385"/>
    <s v="NARIÑO"/>
    <s v="LA LLANADA"/>
    <x v="0"/>
    <n v="5648"/>
    <n v="51.102941176470587"/>
  </r>
  <r>
    <s v="27"/>
    <s v="27787"/>
    <n v="27787"/>
    <s v="CHOCÓ"/>
    <s v="TADÓ"/>
    <x v="0"/>
    <n v="19043"/>
    <n v="30.114484818317571"/>
  </r>
  <r>
    <s v="05"/>
    <s v="05004"/>
    <n v="5004"/>
    <s v="ANTIOQUIA"/>
    <s v="ABRIAQUÍ"/>
    <x v="0"/>
    <n v="2019"/>
    <n v="95.575221238938056"/>
  </r>
  <r>
    <s v="13"/>
    <s v="13442"/>
    <n v="13442"/>
    <s v="BOLÍVAR"/>
    <s v="MARIA LA BAJA"/>
    <x v="6"/>
    <n v="48787"/>
    <n v="65.045592705167181"/>
  </r>
  <r>
    <s v="20"/>
    <s v="20238"/>
    <n v="20238"/>
    <s v="CESAR"/>
    <s v="EL COPEY"/>
    <x v="0"/>
    <n v="26701"/>
    <n v="51.552795031055901"/>
  </r>
  <r>
    <s v="70"/>
    <s v="70265"/>
    <n v="70265"/>
    <s v="SUCRE"/>
    <s v="GUARANDA"/>
    <x v="0"/>
    <n v="17883"/>
    <n v="74.719101123595507"/>
  </r>
  <r>
    <s v="70"/>
    <s v="70678"/>
    <n v="70678"/>
    <s v="SUCRE"/>
    <s v="SAN BENITO ABAD"/>
    <x v="0"/>
    <n v="26005"/>
    <n v="52.770780856423173"/>
  </r>
  <r>
    <s v="44"/>
    <s v="44650"/>
    <n v="44650"/>
    <s v="LA GUAJIRA"/>
    <s v="SAN JUAN DEL CESAR"/>
    <x v="11"/>
    <n v="38351"/>
    <n v="14.239742558326629"/>
  </r>
  <r>
    <s v="50"/>
    <s v="50124"/>
    <n v="50124"/>
    <s v="META"/>
    <s v="CABUYARO"/>
    <x v="0"/>
    <n v="4078"/>
    <n v="58.685446009389672"/>
  </r>
  <r>
    <s v="05"/>
    <s v="05628"/>
    <n v="5628"/>
    <s v="ANTIOQUIA"/>
    <s v="SABANALARGA"/>
    <x v="0"/>
    <n v="8191"/>
    <n v="33.271028037383175"/>
  </r>
  <r>
    <s v="50"/>
    <s v="50313"/>
    <n v="50313"/>
    <s v="META"/>
    <s v="GRANADA"/>
    <x v="0"/>
    <n v="64695"/>
    <n v="53.197205803331535"/>
  </r>
  <r>
    <s v="50"/>
    <s v="50110"/>
    <n v="50110"/>
    <s v="META"/>
    <s v="BARRANCA DE UPÍA"/>
    <x v="0"/>
    <n v="4097"/>
    <n v="30.392156862745097"/>
  </r>
  <r>
    <s v="52"/>
    <s v="52258"/>
    <n v="52258"/>
    <s v="NARIÑO"/>
    <s v="EL TABLÓN"/>
    <x v="0"/>
    <n v="12515"/>
    <n v="55.16339869281046"/>
  </r>
  <r>
    <s v="23"/>
    <s v="23807"/>
    <n v="23807"/>
    <s v="CÓRDOBA"/>
    <s v="TIERRALTA"/>
    <x v="14"/>
    <n v="104817"/>
    <n v="30.287277701778386"/>
  </r>
  <r>
    <s v="05"/>
    <s v="05044"/>
    <n v="5044"/>
    <s v="ANTIOQUIA"/>
    <s v="ANZÁ"/>
    <x v="0"/>
    <n v="7591"/>
    <n v="47.354497354497354"/>
  </r>
  <r>
    <s v="44"/>
    <s v="44090"/>
    <n v="44090"/>
    <s v="LA GUAJIRA"/>
    <s v="DIBULLA"/>
    <x v="11"/>
    <n v="35404"/>
    <n v="14.696918388079919"/>
  </r>
  <r>
    <s v="13"/>
    <s v="13458"/>
    <n v="13458"/>
    <s v="BOLÍVAR"/>
    <s v="MONTECRISTO"/>
    <x v="0"/>
    <n v="22254"/>
    <n v="55.555555555555557"/>
  </r>
  <r>
    <s v="27"/>
    <s v="27660"/>
    <n v="27660"/>
    <s v="CHOCÓ"/>
    <s v="SAN JOSE DEL PALMAR"/>
    <x v="0"/>
    <n v="4768"/>
    <n v="27.090909090909093"/>
  </r>
  <r>
    <s v="05"/>
    <s v="05756"/>
    <n v="5756"/>
    <s v="ANTIOQUIA"/>
    <s v="SONSÓN"/>
    <x v="0"/>
    <n v="34696"/>
    <n v="48.815506101938261"/>
  </r>
  <r>
    <s v="05"/>
    <s v="05040"/>
    <n v="5040"/>
    <s v="ANTIOQUIA"/>
    <s v="ANORÍ"/>
    <x v="7"/>
    <n v="17521"/>
    <n v="29.728132387706857"/>
  </r>
  <r>
    <s v="27"/>
    <s v="27361"/>
    <n v="27361"/>
    <s v="CHOCÓ"/>
    <s v="ISTMINA"/>
    <x v="3"/>
    <n v="25686"/>
    <n v="18.005390835579515"/>
  </r>
  <r>
    <s v="54"/>
    <s v="54800"/>
    <n v="54800"/>
    <s v="NORTE DE SANTANDER"/>
    <s v="TEORAMA"/>
    <x v="13"/>
    <n v="22438"/>
    <n v="11.594202898550725"/>
  </r>
  <r>
    <s v="54"/>
    <s v="54810"/>
    <n v="54810"/>
    <s v="NORTE DE SANTANDER"/>
    <s v="TIBÚ"/>
    <x v="13"/>
    <n v="36907"/>
    <n v="34.315286624203821"/>
  </r>
  <r>
    <s v="70"/>
    <s v="70001"/>
    <n v="70001"/>
    <s v="SUCRE"/>
    <s v="SINCELEJO"/>
    <x v="0"/>
    <n v="282868"/>
    <n v="58.084358523725832"/>
  </r>
  <r>
    <s v="19"/>
    <s v="19450"/>
    <n v="19450"/>
    <s v="CAUCA"/>
    <s v="MERCADERES"/>
    <x v="2"/>
    <n v="18151"/>
    <n v="71.945205479452056"/>
  </r>
  <r>
    <s v="73"/>
    <s v="73563"/>
    <n v="73563"/>
    <s v="TOLIMA"/>
    <s v="PRADO"/>
    <x v="0"/>
    <n v="7607"/>
    <n v="82.328042328042329"/>
  </r>
  <r>
    <s v="18"/>
    <s v="18860"/>
    <n v="18860"/>
    <s v="CAQUETÁ"/>
    <s v="VALPARAÍSO"/>
    <x v="4"/>
    <n v="11731"/>
    <n v="40.944881889763778"/>
  </r>
  <r>
    <s v="66"/>
    <s v="66572"/>
    <n v="66572"/>
    <s v="RISARALDA"/>
    <s v="PUEBLO RICO"/>
    <x v="0"/>
    <n v="13630"/>
    <n v="14.696485623003195"/>
  </r>
  <r>
    <s v="81"/>
    <s v="81591"/>
    <n v="81591"/>
    <s v="ARAUCA"/>
    <s v="PUERTO RONDÓN"/>
    <x v="0"/>
    <n v="3831"/>
    <n v="62.702702702702709"/>
  </r>
  <r>
    <s v="17"/>
    <s v="17495"/>
    <n v="17495"/>
    <s v="CALDAS"/>
    <s v="NORCASIA"/>
    <x v="0"/>
    <n v="6272"/>
    <n v="43.103448275862064"/>
  </r>
  <r>
    <s v="20"/>
    <s v="20621"/>
    <n v="20621"/>
    <s v="CESAR"/>
    <s v="LA PAZ"/>
    <x v="11"/>
    <n v="22929"/>
    <n v="41.240310077519382"/>
  </r>
  <r>
    <s v="86"/>
    <s v="86573"/>
    <n v="86573"/>
    <s v="PUTUMAYO"/>
    <s v="PUERTO LEGUÍZAMO"/>
    <x v="8"/>
    <n v="15396"/>
    <n v="21.163748712667356"/>
  </r>
  <r>
    <s v="47"/>
    <s v="47030"/>
    <n v="47030"/>
    <s v="MAGDALENA"/>
    <s v="ALGARROBO"/>
    <x v="0"/>
    <n v="12741"/>
    <n v="27.476038338658149"/>
  </r>
  <r>
    <s v="18"/>
    <s v="18247"/>
    <n v="18247"/>
    <s v="CAQUETÁ"/>
    <s v="EL DONCELLO"/>
    <x v="4"/>
    <n v="22227"/>
    <n v="51.630434782608688"/>
  </r>
  <r>
    <s v="47"/>
    <s v="47675"/>
    <n v="47675"/>
    <s v="MAGDALENA"/>
    <s v="SALAMINA"/>
    <x v="0"/>
    <n v="6875"/>
    <n v="53.125"/>
  </r>
  <r>
    <s v="19"/>
    <s v="19533"/>
    <n v="19533"/>
    <s v="CAUCA"/>
    <s v="PIAMONTE"/>
    <x v="0"/>
    <n v="7417"/>
    <n v="19.479048697621746"/>
  </r>
  <r>
    <s v="23"/>
    <s v="23466"/>
    <n v="23466"/>
    <s v="CÓRDOBA"/>
    <s v="MONTELÍBANO"/>
    <x v="14"/>
    <n v="85012"/>
    <n v="31.443298969072163"/>
  </r>
  <r>
    <s v="95"/>
    <s v="95001"/>
    <n v="95001"/>
    <s v="GUAVIARE"/>
    <s v="SAN JOSE DEL GUAVIARE"/>
    <x v="1"/>
    <n v="66679"/>
    <n v="32.181749906120913"/>
  </r>
  <r>
    <s v="76"/>
    <s v="76109"/>
    <n v="76109"/>
    <s v="VALLE"/>
    <s v="BUENAVENTURA"/>
    <x v="15"/>
    <n v="415770"/>
    <n v="21.94076874606175"/>
  </r>
  <r>
    <s v="25"/>
    <s v="25407"/>
    <n v="25407"/>
    <s v="CUNDINAMARCA"/>
    <s v="LENGUAZAQUE"/>
    <x v="0"/>
    <n v="10352"/>
    <n v="42.556281771968045"/>
  </r>
  <r>
    <s v="05"/>
    <s v="05045"/>
    <n v="5045"/>
    <s v="ANTIOQUIA"/>
    <s v="APARTADÓ"/>
    <x v="16"/>
    <n v="189325"/>
    <n v="22.621082621082621"/>
  </r>
  <r>
    <s v="47"/>
    <s v="47053"/>
    <n v="47053"/>
    <s v="MAGDALENA"/>
    <s v="ARACATACA"/>
    <x v="11"/>
    <n v="40386"/>
    <n v="20.017675651789659"/>
  </r>
  <r>
    <s v="18"/>
    <s v="18610"/>
    <n v="18610"/>
    <s v="CAQUETÁ"/>
    <s v="SAN JOSE DEL FRAGUA"/>
    <x v="4"/>
    <n v="15125"/>
    <n v="33.449074074074076"/>
  </r>
  <r>
    <s v="27"/>
    <s v="27077"/>
    <n v="27077"/>
    <s v="CHOCÓ"/>
    <s v="BAJO BAUDÓ  (Pizarro)"/>
    <x v="0"/>
    <n v="17617"/>
    <n v="12.634202453987731"/>
  </r>
  <r>
    <s v="27"/>
    <s v="27075"/>
    <n v="27075"/>
    <s v="CHOCÓ"/>
    <s v="BAHÍA SOLANO (Mutis)"/>
    <x v="0"/>
    <n v="9375"/>
    <n v="35.258092738407697"/>
  </r>
  <r>
    <s v="05"/>
    <s v="05206"/>
    <n v="5206"/>
    <s v="ANTIOQUIA"/>
    <s v="CONCEPCIÓN"/>
    <x v="0"/>
    <n v="3284"/>
    <n v="66.111111111111114"/>
  </r>
  <r>
    <s v="50"/>
    <s v="50711"/>
    <n v="50711"/>
    <s v="META"/>
    <s v="VISTAHERMOSA"/>
    <x v="1"/>
    <n v="26347"/>
    <n v="66.748768472906406"/>
  </r>
  <r>
    <s v="05"/>
    <s v="05400"/>
    <n v="5400"/>
    <s v="ANTIOQUIA"/>
    <s v="LA UNION"/>
    <x v="0"/>
    <n v="19324"/>
    <n v="40.290381125226858"/>
  </r>
  <r>
    <s v="20"/>
    <s v="20178"/>
    <n v="20178"/>
    <s v="CESAR"/>
    <s v="CHIRIGUANÁ"/>
    <x v="0"/>
    <n v="19121"/>
    <n v="35.947712418300654"/>
  </r>
  <r>
    <s v="81"/>
    <s v="81794"/>
    <n v="81794"/>
    <s v="ARAUCA"/>
    <s v="TAME"/>
    <x v="10"/>
    <n v="53739"/>
    <n v="38.372732270478281"/>
  </r>
  <r>
    <s v="18"/>
    <s v="18256"/>
    <n v="18256"/>
    <s v="CAQUETÁ"/>
    <s v="EL PAUJIL"/>
    <x v="4"/>
    <n v="20832"/>
    <n v="41.699346405228759"/>
  </r>
  <r>
    <s v="18"/>
    <s v="18205"/>
    <n v="18205"/>
    <s v="CAQUETÁ"/>
    <s v="CURILLO"/>
    <x v="4"/>
    <n v="11789"/>
    <n v="24.7244094488189"/>
  </r>
  <r>
    <s v="70"/>
    <s v="70771"/>
    <n v="70771"/>
    <s v="SUCRE"/>
    <s v="SUCRE"/>
    <x v="0"/>
    <n v="22424"/>
    <n v="53.98080180688877"/>
  </r>
  <r>
    <s v="50"/>
    <s v="50683"/>
    <n v="50683"/>
    <s v="META"/>
    <s v="SAN JUAN DE ARAMA"/>
    <x v="0"/>
    <n v="8764"/>
    <n v="46.765498652291107"/>
  </r>
  <r>
    <s v="13"/>
    <s v="13030"/>
    <n v="13030"/>
    <s v="BOLÍVAR"/>
    <s v="ALTOS DEL ROSARIO"/>
    <x v="0"/>
    <n v="14215"/>
    <n v="31.781376518218625"/>
  </r>
  <r>
    <s v="52"/>
    <s v="52250"/>
    <n v="52250"/>
    <s v="NARIÑO"/>
    <s v="EL CHARCO"/>
    <x v="5"/>
    <n v="39600"/>
    <n v="21.062896148220382"/>
  </r>
  <r>
    <s v="52"/>
    <s v="52835"/>
    <n v="52835"/>
    <s v="NARIÑO"/>
    <s v="TUMACO"/>
    <x v="5"/>
    <n v="208318"/>
    <n v="23.639596917605214"/>
  </r>
  <r>
    <s v="47"/>
    <s v="47551"/>
    <n v="47551"/>
    <s v="MAGDALENA"/>
    <s v="PIVIJAY"/>
    <x v="0"/>
    <n v="33572"/>
    <n v="42.429577464788728"/>
  </r>
  <r>
    <s v="05"/>
    <s v="05051"/>
    <n v="5051"/>
    <s v="ANTIOQUIA"/>
    <s v="ARBOLETES"/>
    <x v="0"/>
    <n v="42301"/>
    <n v="32.620087336244538"/>
  </r>
  <r>
    <s v="52"/>
    <s v="52786"/>
    <n v="52786"/>
    <s v="NARIÑO"/>
    <s v="TAMINANGO"/>
    <x v="0"/>
    <n v="21265"/>
    <n v="91.100323624595475"/>
  </r>
  <r>
    <s v="05"/>
    <s v="05113"/>
    <n v="5113"/>
    <s v="ANTIOQUIA"/>
    <s v="BURITICÁ"/>
    <x v="0"/>
    <n v="6531"/>
    <n v="105.22088353413655"/>
  </r>
  <r>
    <s v="18"/>
    <s v="18785"/>
    <n v="18785"/>
    <s v="CAQUETÁ"/>
    <s v="SOLITA"/>
    <x v="4"/>
    <n v="9149"/>
    <n v="29.464285714285715"/>
  </r>
  <r>
    <s v="05"/>
    <s v="05659"/>
    <n v="5659"/>
    <s v="ANTIOQUIA"/>
    <s v="SAN JUAN DE URABÁ"/>
    <x v="0"/>
    <n v="26146"/>
    <n v="25.436598329536825"/>
  </r>
  <r>
    <s v="50"/>
    <s v="50400"/>
    <n v="50400"/>
    <s v="META"/>
    <s v="LEJANÍAS"/>
    <x v="0"/>
    <n v="9342"/>
    <n v="49.354005167958661"/>
  </r>
  <r>
    <s v="18"/>
    <s v="18029"/>
    <n v="18029"/>
    <s v="CAQUETÁ"/>
    <s v="ALBANIA"/>
    <x v="4"/>
    <n v="6435"/>
    <n v="44.742729306487696"/>
  </r>
  <r>
    <s v="05"/>
    <s v="05483"/>
    <n v="5483"/>
    <s v="ANTIOQUIA"/>
    <s v="NARIÑO"/>
    <x v="0"/>
    <n v="17686"/>
    <n v="41.623488773747837"/>
  </r>
  <r>
    <s v="20"/>
    <s v="20550"/>
    <n v="20550"/>
    <s v="CESAR"/>
    <s v="PELAYA"/>
    <x v="0"/>
    <n v="18134"/>
    <n v="29.684210526315791"/>
  </r>
  <r>
    <s v="13"/>
    <s v="13810"/>
    <n v="13810"/>
    <s v="BOLÍVAR"/>
    <s v="TIQUISIO (Puerto Rico)"/>
    <x v="0"/>
    <n v="22928"/>
    <n v="33.417085427135682"/>
  </r>
  <r>
    <s v="20"/>
    <s v="20400"/>
    <n v="20400"/>
    <s v="CESAR"/>
    <s v="LA JAGUA DE IBIRICO"/>
    <x v="11"/>
    <n v="22341"/>
    <n v="29.557713052858688"/>
  </r>
  <r>
    <s v="70"/>
    <s v="70823"/>
    <n v="70823"/>
    <s v="SUCRE"/>
    <s v="TOLUVIEJO"/>
    <x v="6"/>
    <n v="18893"/>
    <n v="42.141119221411195"/>
  </r>
  <r>
    <s v="05"/>
    <s v="05490"/>
    <n v="5490"/>
    <s v="ANTIOQUIA"/>
    <s v="NECOCLÍ"/>
    <x v="16"/>
    <n v="65663"/>
    <n v="32.004160887656035"/>
  </r>
  <r>
    <s v="05"/>
    <s v="05847"/>
    <n v="5847"/>
    <s v="ANTIOQUIA"/>
    <s v="URRAO"/>
    <x v="0"/>
    <n v="45896"/>
    <n v="39.875"/>
  </r>
  <r>
    <s v="70"/>
    <s v="70713"/>
    <n v="70713"/>
    <s v="SUCRE"/>
    <s v="SAN ONOFRE"/>
    <x v="6"/>
    <n v="51084"/>
    <n v="38.078291814946617"/>
  </r>
  <r>
    <s v="19"/>
    <s v="19809"/>
    <n v="19809"/>
    <s v="CAUCA"/>
    <s v="TIMBIQUÍ"/>
    <x v="15"/>
    <n v="21862"/>
    <n v="19.216020451640393"/>
  </r>
  <r>
    <s v="86"/>
    <s v="86568"/>
    <n v="86568"/>
    <s v="PUTUMAYO"/>
    <s v="PUERTO ASÍS"/>
    <x v="8"/>
    <n v="61483"/>
    <n v="28.368794326241137"/>
  </r>
  <r>
    <s v="23"/>
    <s v="23580"/>
    <n v="23580"/>
    <s v="CÓRDOBA"/>
    <s v="PUERTO LIBERTADOR"/>
    <x v="14"/>
    <n v="50755"/>
    <n v="39.420289855072468"/>
  </r>
  <r>
    <s v="18"/>
    <s v="18094"/>
    <n v="18094"/>
    <s v="CAQUETÁ"/>
    <s v="BELEN DE LOS ANDAQUÍES"/>
    <x v="4"/>
    <n v="11663"/>
    <n v="33.444816053511708"/>
  </r>
  <r>
    <s v="18"/>
    <s v="18001"/>
    <n v="18001"/>
    <s v="CAQUETÁ"/>
    <s v="FLORENCIA"/>
    <x v="4"/>
    <n v="178450"/>
    <n v="45.88715159755268"/>
  </r>
  <r>
    <s v="23"/>
    <s v="23855"/>
    <n v="23855"/>
    <s v="CÓRDOBA"/>
    <s v="VALENCIA"/>
    <x v="14"/>
    <n v="44946"/>
    <n v="28.768844221105528"/>
  </r>
  <r>
    <s v="86"/>
    <s v="86885"/>
    <n v="86885"/>
    <s v="PUTUMAYO"/>
    <s v="VILLAGARZÓN"/>
    <x v="8"/>
    <n v="21307"/>
    <n v="39.117859725235"/>
  </r>
  <r>
    <s v="44"/>
    <s v="44110"/>
    <n v="44110"/>
    <s v="LA GUAJIRA"/>
    <s v="EL MOLINO"/>
    <x v="0"/>
    <n v="8940"/>
    <n v="27.363184079601986"/>
  </r>
  <r>
    <s v="52"/>
    <s v="52612"/>
    <n v="52612"/>
    <s v="NARIÑO"/>
    <s v="RICAURTE"/>
    <x v="5"/>
    <n v="19495"/>
    <n v="22.358670336650434"/>
  </r>
  <r>
    <s v="52"/>
    <s v="52256"/>
    <n v="52256"/>
    <s v="NARIÑO"/>
    <s v="EL ROSARIO"/>
    <x v="2"/>
    <n v="9938"/>
    <n v="87.022900763358777"/>
  </r>
  <r>
    <s v="70"/>
    <s v="70418"/>
    <n v="70418"/>
    <s v="SUCRE"/>
    <s v="LOS PALMITOS"/>
    <x v="6"/>
    <n v="19234"/>
    <n v="55.08982035928144"/>
  </r>
  <r>
    <s v="54"/>
    <s v="54206"/>
    <n v="54206"/>
    <s v="NORTE DE SANTANDER"/>
    <s v="CONVENCIÓN"/>
    <x v="13"/>
    <n v="13030"/>
    <n v="40.434782608695649"/>
  </r>
  <r>
    <s v="20"/>
    <s v="20013"/>
    <n v="20013"/>
    <s v="CESAR"/>
    <s v="AGUSTÍN CODAZZI"/>
    <x v="11"/>
    <n v="50055"/>
    <n v="27.334570191713048"/>
  </r>
  <r>
    <s v="52"/>
    <s v="52540"/>
    <n v="52540"/>
    <s v="NARIÑO"/>
    <s v="POLICARPA"/>
    <x v="2"/>
    <n v="17469"/>
    <n v="39.71789161098738"/>
  </r>
  <r>
    <s v="05"/>
    <s v="05842"/>
    <n v="5842"/>
    <s v="ANTIOQUIA"/>
    <s v="URAMITA"/>
    <x v="0"/>
    <n v="8221"/>
    <n v="72.575250836120404"/>
  </r>
  <r>
    <s v="54"/>
    <s v="54670"/>
    <n v="54670"/>
    <s v="NORTE DE SANTANDER"/>
    <s v="SAN CALIXTO"/>
    <x v="13"/>
    <n v="13753"/>
    <n v="75"/>
  </r>
  <r>
    <s v="27"/>
    <s v="27001"/>
    <n v="27001"/>
    <s v="CHOCÓ"/>
    <s v="QUIBDÓ"/>
    <x v="0"/>
    <n v="116058"/>
    <n v="18.446026097271648"/>
  </r>
  <r>
    <s v="13"/>
    <s v="13657"/>
    <n v="13657"/>
    <s v="BOLÍVAR"/>
    <s v="SAN JUAN NEPOMUCENO"/>
    <x v="6"/>
    <n v="33753"/>
    <n v="158.58585858585857"/>
  </r>
  <r>
    <s v="05"/>
    <s v="05172"/>
    <n v="5172"/>
    <s v="ANTIOQUIA"/>
    <s v="CHIGORODÓ"/>
    <x v="16"/>
    <n v="80132"/>
    <n v="21.082621082621085"/>
  </r>
  <r>
    <s v="50"/>
    <s v="50270"/>
    <n v="50270"/>
    <s v="META"/>
    <s v="EL DORADO"/>
    <x v="0"/>
    <n v="3445"/>
    <n v="67.729083665338635"/>
  </r>
  <r>
    <s v="47"/>
    <s v="47660"/>
    <n v="47660"/>
    <s v="MAGDALENA"/>
    <s v="SABANAS DE SAN ÁNGEL (San Ángel)"/>
    <x v="0"/>
    <n v="17321"/>
    <n v="46.188340807174889"/>
  </r>
  <r>
    <s v="27"/>
    <s v="27745"/>
    <n v="27745"/>
    <s v="CHOCÓ"/>
    <s v="SIPÍ"/>
    <x v="3"/>
    <n v="4154"/>
    <n v="17.229336437718278"/>
  </r>
  <r>
    <s v="13"/>
    <s v="13670"/>
    <n v="13670"/>
    <s v="BOLÍVAR"/>
    <s v="SAN PABLO"/>
    <x v="12"/>
    <n v="34795"/>
    <n v="40.557275541795669"/>
  </r>
  <r>
    <s v="05"/>
    <s v="05837"/>
    <n v="5837"/>
    <s v="ANTIOQUIA"/>
    <s v="TURBO"/>
    <x v="16"/>
    <n v="167886"/>
    <n v="25.084440441342039"/>
  </r>
  <r>
    <s v="27"/>
    <s v="27372"/>
    <n v="27372"/>
    <s v="CHOCÓ"/>
    <s v="JURADÓ"/>
    <x v="0"/>
    <n v="3267"/>
    <n v="13.667649950835791"/>
  </r>
  <r>
    <s v="27"/>
    <s v="27800"/>
    <n v="27800"/>
    <s v="CHOCÓ"/>
    <s v="UNGUÍA"/>
    <x v="3"/>
    <n v="15223"/>
    <n v="17.782426778242677"/>
  </r>
  <r>
    <s v="18"/>
    <s v="18479"/>
    <n v="18479"/>
    <s v="CAQUETÁ"/>
    <s v="MORELIA"/>
    <x v="4"/>
    <n v="3863"/>
    <n v="34.945054945054942"/>
  </r>
  <r>
    <s v="19"/>
    <s v="19780"/>
    <n v="19780"/>
    <s v="CAUCA"/>
    <s v="SUÁREZ"/>
    <x v="2"/>
    <n v="18550"/>
    <n v="40.415335463258785"/>
  </r>
  <r>
    <s v="05"/>
    <s v="05475"/>
    <n v="5475"/>
    <s v="ANTIOQUIA"/>
    <s v="MURINDÓ"/>
    <x v="3"/>
    <n v="4795"/>
    <n v="5.2685950413223139"/>
  </r>
  <r>
    <s v="27"/>
    <s v="27073"/>
    <n v="27073"/>
    <s v="CHOCÓ"/>
    <s v="BAGADÓ"/>
    <x v="0"/>
    <n v="7984"/>
    <n v="28.890728476821192"/>
  </r>
  <r>
    <s v="05"/>
    <s v="05147"/>
    <n v="5147"/>
    <s v="ANTIOQUIA"/>
    <s v="CAREPA"/>
    <x v="16"/>
    <n v="58667"/>
    <n v="40.725806451612904"/>
  </r>
  <r>
    <s v="47"/>
    <s v="47288"/>
    <n v="47288"/>
    <s v="MAGDALENA"/>
    <s v="FUNDACIÓN"/>
    <x v="11"/>
    <n v="57456"/>
    <n v="15.168727029736051"/>
  </r>
  <r>
    <s v="05"/>
    <s v="05284"/>
    <n v="5284"/>
    <s v="ANTIOQUIA"/>
    <s v="FRONTINO"/>
    <x v="0"/>
    <n v="16008"/>
    <n v="30.708661417322837"/>
  </r>
  <r>
    <s v="20"/>
    <s v="20045"/>
    <n v="20045"/>
    <s v="CESAR"/>
    <s v="BECERRIL"/>
    <x v="11"/>
    <n v="13322"/>
    <n v="21.140609636184855"/>
  </r>
  <r>
    <s v="70"/>
    <s v="70110"/>
    <n v="70110"/>
    <s v="SUCRE"/>
    <s v="BUENAVISTA"/>
    <x v="0"/>
    <n v="9680"/>
    <n v="59.027777777777779"/>
  </r>
  <r>
    <s v="05"/>
    <s v="05234"/>
    <n v="5234"/>
    <s v="ANTIOQUIA"/>
    <s v="DABEIBA"/>
    <x v="16"/>
    <n v="23176"/>
    <n v="106.84523809523809"/>
  </r>
  <r>
    <s v="20"/>
    <s v="20517"/>
    <n v="20517"/>
    <s v="CESAR"/>
    <s v="PAILITAS"/>
    <x v="0"/>
    <n v="17369"/>
    <n v="36.84210526315789"/>
  </r>
  <r>
    <s v="20"/>
    <s v="20228"/>
    <n v="20228"/>
    <s v="CESAR"/>
    <s v="CURUMANÍ"/>
    <x v="0"/>
    <n v="23699"/>
    <n v="43.369175627240139"/>
  </r>
  <r>
    <s v="13"/>
    <s v="13490"/>
    <n v="13490"/>
    <s v="BOLÍVAR"/>
    <s v="NOROSI"/>
    <x v="0"/>
    <n v="5148"/>
    <n v="24.675324675324674"/>
  </r>
  <r>
    <s v="50"/>
    <s v="50251"/>
    <n v="50251"/>
    <s v="META"/>
    <s v="EL CASTILLO"/>
    <x v="0"/>
    <n v="6244"/>
    <n v="56.521739130434781"/>
  </r>
  <r>
    <s v="05"/>
    <s v="05093"/>
    <n v="5093"/>
    <s v="ANTIOQUIA"/>
    <s v="BETULIA"/>
    <x v="0"/>
    <n v="17663"/>
    <n v="45.728155339805824"/>
  </r>
  <r>
    <s v="86"/>
    <s v="86001"/>
    <n v="86001"/>
    <s v="PUTUMAYO"/>
    <s v="MOCOA"/>
    <x v="8"/>
    <n v="43731"/>
    <n v="45.617772367620205"/>
  </r>
  <r>
    <s v="25"/>
    <s v="25779"/>
    <n v="25779"/>
    <s v="CUNDINAMARCA"/>
    <s v="SUSA"/>
    <x v="0"/>
    <n v="12887"/>
    <n v="75.416133162612027"/>
  </r>
  <r>
    <s v="05"/>
    <s v="05361"/>
    <n v="5361"/>
    <s v="ANTIOQUIA"/>
    <s v="ITUANGO"/>
    <x v="7"/>
    <n v="20273"/>
    <n v="119.91294885745376"/>
  </r>
  <r>
    <s v="85"/>
    <s v="85015"/>
    <n v="85015"/>
    <s v="CASANARE"/>
    <s v="CHÁMEZA"/>
    <x v="0"/>
    <n v="2558"/>
    <n v="66.666666666666657"/>
  </r>
  <r>
    <s v="27"/>
    <s v="27615"/>
    <n v="27615"/>
    <s v="CHOCÓ"/>
    <s v="RIOSUCIO"/>
    <x v="3"/>
    <n v="28923"/>
    <n v="14.690572585309427"/>
  </r>
  <r>
    <s v="13"/>
    <s v="13894"/>
    <n v="13894"/>
    <s v="BOLÍVAR"/>
    <s v="ZAMBRANO"/>
    <x v="6"/>
    <n v="11767"/>
    <n v="130"/>
  </r>
  <r>
    <s v="20"/>
    <s v="20750"/>
    <n v="20750"/>
    <s v="CESAR"/>
    <s v="SAN DIEGO"/>
    <x v="11"/>
    <n v="13266"/>
    <n v="51.871657754010691"/>
  </r>
  <r>
    <s v="13"/>
    <s v="13244"/>
    <n v="13244"/>
    <s v="BOLÍVAR"/>
    <s v="EL CARMEN DE BOLÍVAR"/>
    <x v="6"/>
    <n v="76949"/>
    <n v="33.630831643002033"/>
  </r>
  <r>
    <s v="05"/>
    <s v="05543"/>
    <n v="5543"/>
    <s v="ANTIOQUIA"/>
    <s v="PEQUE"/>
    <x v="0"/>
    <n v="11199"/>
    <n v="59.527824620573355"/>
  </r>
  <r>
    <s v="54"/>
    <s v="54250"/>
    <n v="54250"/>
    <s v="NORTE DE SANTANDER"/>
    <s v="EL TARRA"/>
    <x v="13"/>
    <n v="11002"/>
    <n v="37.5"/>
  </r>
  <r>
    <s v="17"/>
    <s v="17662"/>
    <n v="17662"/>
    <s v="CALDAS"/>
    <s v="SAMANÁ"/>
    <x v="0"/>
    <n v="25789"/>
    <n v="61.063829787234049"/>
  </r>
  <r>
    <s v="70"/>
    <s v="70508"/>
    <n v="70508"/>
    <s v="SUCRE"/>
    <s v="OVEJAS"/>
    <x v="6"/>
    <n v="20967"/>
    <n v="51.683937823834192"/>
  </r>
  <r>
    <s v="13"/>
    <s v="13654"/>
    <n v="13654"/>
    <s v="BOLÍVAR"/>
    <s v="SAN JACINTO"/>
    <x v="6"/>
    <n v="21602"/>
    <n v="58.608058608058613"/>
  </r>
  <r>
    <s v="47"/>
    <s v="47605"/>
    <n v="47605"/>
    <s v="MAGDALENA"/>
    <s v="REMOLINO"/>
    <x v="0"/>
    <n v="8047"/>
    <n v="38.181818181818187"/>
  </r>
  <r>
    <s v="05"/>
    <s v="05649"/>
    <n v="5649"/>
    <s v="ANTIOQUIA"/>
    <s v="SAN CARLOS"/>
    <x v="0"/>
    <n v="16111"/>
    <n v="54.054054054054056"/>
  </r>
  <r>
    <s v="70"/>
    <s v="70230"/>
    <n v="70230"/>
    <s v="SUCRE"/>
    <s v="CHALÁN"/>
    <x v="6"/>
    <n v="4381"/>
    <n v="50"/>
  </r>
  <r>
    <s v="05"/>
    <s v="05665"/>
    <n v="5665"/>
    <s v="ANTIOQUIA"/>
    <s v="SAN PEDRO DE URABÁ"/>
    <x v="16"/>
    <n v="31802"/>
    <n v="40.837282780410746"/>
  </r>
  <r>
    <s v="05"/>
    <s v="05480"/>
    <n v="5480"/>
    <s v="ANTIOQUIA"/>
    <s v="MUTATÁ"/>
    <x v="16"/>
    <n v="21545"/>
    <n v="25.626598465473144"/>
  </r>
  <r>
    <s v="13"/>
    <s v="13212"/>
    <n v="13212"/>
    <s v="BOLÍVAR"/>
    <s v="CÓRDOBA"/>
    <x v="6"/>
    <n v="12342"/>
    <n v="85.245901639344254"/>
  </r>
  <r>
    <s v="05"/>
    <s v="05873"/>
    <n v="5873"/>
    <s v="ANTIOQUIA"/>
    <s v="VIGÍA DEL FUERTE"/>
    <x v="3"/>
    <n v="5606"/>
    <n v="17.778793418647165"/>
  </r>
  <r>
    <s v="05"/>
    <s v="05667"/>
    <n v="5667"/>
    <s v="ANTIOQUIA"/>
    <s v="SAN RAFAEL"/>
    <x v="0"/>
    <n v="12874"/>
    <n v="82.554945054945051"/>
  </r>
  <r>
    <s v="27"/>
    <s v="27150"/>
    <n v="27150"/>
    <s v="CHOCÓ"/>
    <s v="CARMEN DEL DARIEN  (Curbarad¾)"/>
    <x v="3"/>
    <n v="5524"/>
    <n v="13.87900355871886"/>
  </r>
  <r>
    <s v="28"/>
    <s v="27099"/>
    <n v="27099"/>
    <s v="CHOCÓ"/>
    <s v="BOJAYÁ"/>
    <x v="3"/>
    <n v="10116"/>
    <n v="14.98868778280543"/>
  </r>
  <r>
    <s v="05"/>
    <s v="05197"/>
    <n v="5197"/>
    <s v="ANTIOQUIA"/>
    <s v="COCORNÁ"/>
    <x v="0"/>
    <n v="14945"/>
    <n v="57.470678225395211"/>
  </r>
  <r>
    <s v="70"/>
    <s v="70204"/>
    <n v="70204"/>
    <s v="SUCRE"/>
    <s v="COLOSÓ"/>
    <x v="6"/>
    <n v="5768"/>
    <n v="49.220489977728285"/>
  </r>
  <r>
    <s v="05"/>
    <s v="05021"/>
    <n v="5021"/>
    <s v="ANTIOQUIA"/>
    <s v="ALEJANDRÍA"/>
    <x v="0"/>
    <n v="3393"/>
    <n v="59.920634920634917"/>
  </r>
  <r>
    <s v="27"/>
    <s v="27006"/>
    <n v="27006"/>
    <s v="CHOCÓ"/>
    <s v="ACANDÍ"/>
    <x v="3"/>
    <n v="9408"/>
    <n v="24.685382381413358"/>
  </r>
  <r>
    <s v="05"/>
    <s v="05313"/>
    <n v="5313"/>
    <s v="ANTIOQUIA"/>
    <s v="GRANADA"/>
    <x v="0"/>
    <n v="9873"/>
    <n v="46.60377358490566"/>
  </r>
  <r>
    <s v="05"/>
    <s v="05055"/>
    <n v="5055"/>
    <s v="ANTIOQUIA"/>
    <s v="ARGELIA"/>
    <x v="0"/>
    <n v="8426"/>
    <n v="43.288590604026844"/>
  </r>
  <r>
    <s v="05"/>
    <s v="05652"/>
    <n v="5652"/>
    <s v="ANTIOQUIA"/>
    <s v="SAN FRANCISCO"/>
    <x v="0"/>
    <n v="5119"/>
    <n v="60.3988603988604"/>
  </r>
  <r>
    <s v="05"/>
    <s v="05660"/>
    <n v="5660"/>
    <s v="ANTIOQUIA"/>
    <s v="SAN LUIS"/>
    <x v="0"/>
    <n v="10929"/>
    <n v="57.974137931034484"/>
  </r>
  <r>
    <s v="91"/>
    <s v="91263"/>
    <n v="91263"/>
    <s v="AMAZONAS"/>
    <s v="EL ENCANTO (Cor. Departamental)"/>
    <x v="0"/>
    <n v="4928"/>
    <n v="19.53290870488323"/>
  </r>
  <r>
    <s v="91"/>
    <s v="91405"/>
    <n v="91405"/>
    <s v="AMAZONAS"/>
    <s v="LA CHORRERA (Cor. Departamental)"/>
    <x v="0"/>
    <n v="3988"/>
    <n v="16.736401673640167"/>
  </r>
  <r>
    <s v="91"/>
    <s v="91407"/>
    <n v="91407"/>
    <s v="AMAZONAS"/>
    <s v="LA PEDRERA (Cor. Departamental)"/>
    <x v="0"/>
    <n v="5269"/>
    <n v="12.175102599179207"/>
  </r>
  <r>
    <s v="91"/>
    <s v="91430"/>
    <n v="91430"/>
    <s v="AMAZONAS"/>
    <s v="LA VICTORIA (Pacoa) (Cor. Departamental)"/>
    <x v="0"/>
    <n v="1127"/>
    <n v="11.111111111111111"/>
  </r>
  <r>
    <s v="91"/>
    <s v="91530"/>
    <n v="91530"/>
    <s v="AMAZONAS"/>
    <s v="PUERTO ALEGRÍA (Cor. Departamental)"/>
    <x v="0"/>
    <n v="2107"/>
    <n v="13.333333333333334"/>
  </r>
  <r>
    <s v="91"/>
    <s v="91669"/>
    <n v="91669"/>
    <s v="AMAZONAS"/>
    <s v="SANTANDER (Araracuara) (Cor. Departamental)"/>
    <x v="0"/>
    <n v="3051"/>
    <n v="27.477477477477478"/>
  </r>
  <r>
    <s v="91"/>
    <s v="91798"/>
    <n v="91798"/>
    <s v="AMAZONAS"/>
    <s v="TARAPACÁ (Cor. Departamental)"/>
    <x v="0"/>
    <n v="4274"/>
    <n v="16.223404255319149"/>
  </r>
  <r>
    <s v="94"/>
    <s v="94343"/>
    <n v="94343"/>
    <s v="GUAINIA"/>
    <s v="BARRANCO MINA (Cor. Departamental)"/>
    <x v="0"/>
    <n v="4944"/>
    <n v="8.6286594761171038"/>
  </r>
  <r>
    <s v="94"/>
    <s v="94663"/>
    <n v="94663"/>
    <s v="GUAINIA"/>
    <s v="MAPIRIPANA (Cor. Departamental)"/>
    <x v="0"/>
    <n v="2788"/>
    <n v="9.94475138121547"/>
  </r>
  <r>
    <s v="94"/>
    <s v="94884"/>
    <n v="94884"/>
    <s v="GUAINIA"/>
    <s v="PUERTO COLOMBIA (Cor. Departamental)"/>
    <x v="0"/>
    <n v="4932"/>
    <n v="30.337078651685395"/>
  </r>
  <r>
    <s v="94"/>
    <s v="94888"/>
    <n v="94888"/>
    <s v="GUAINIA"/>
    <s v="MORICHAL (Morichal Nuevo) (Cor. Departamental)"/>
    <x v="0"/>
    <n v="1305"/>
    <n v="15.675675675675677"/>
  </r>
  <r>
    <s v="97"/>
    <s v="97889"/>
    <n v="97889"/>
    <s v="VAUPES"/>
    <s v="YAVARATE (Cor. Departamental)"/>
    <x v="0"/>
    <n v="1231"/>
    <n v="34.48275862068965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122">
  <r>
    <s v="91"/>
    <s v="91460"/>
    <n v="91460"/>
    <s v="AMAZONAS"/>
    <s v="MIRITÍ-PARANÁ (Campoamor) (Cor. Departamental)"/>
    <x v="0"/>
    <n v="0"/>
    <n v="48"/>
    <n v="0"/>
    <n v="0"/>
  </r>
  <r>
    <s v="91"/>
    <s v="91536"/>
    <n v="91536"/>
    <s v="AMAZONAS"/>
    <s v="PUERTO ARICA (Cor. Departamental)"/>
    <x v="0"/>
    <n v="0"/>
    <n v="215"/>
    <n v="0"/>
    <n v="0"/>
  </r>
  <r>
    <s v="94"/>
    <s v="94883"/>
    <n v="94883"/>
    <s v="GUAINIA"/>
    <s v="SAN FELIPE (Cor. Departamental)"/>
    <x v="0"/>
    <n v="0"/>
    <n v="213"/>
    <n v="0"/>
    <n v="0"/>
  </r>
  <r>
    <s v="94"/>
    <s v="94885"/>
    <n v="94885"/>
    <s v="GUAINIA"/>
    <s v="LA GUADALUPE (Cor. Departamental)"/>
    <x v="0"/>
    <n v="0"/>
    <n v="17"/>
    <n v="0"/>
    <n v="0"/>
  </r>
  <r>
    <s v="94"/>
    <s v="94886"/>
    <n v="94886"/>
    <s v="GUAINIA"/>
    <s v="CACAHUAL (Cor. Departamental)"/>
    <x v="0"/>
    <n v="0"/>
    <n v="33"/>
    <n v="0"/>
    <n v="0"/>
  </r>
  <r>
    <s v="94"/>
    <s v="94887"/>
    <n v="94887"/>
    <s v="GUAINIA"/>
    <s v="PANÁ PANÁ (Campo Alegre) (Cor. Departamental)"/>
    <x v="0"/>
    <n v="0"/>
    <n v="30"/>
    <n v="0"/>
    <n v="0"/>
  </r>
  <r>
    <s v="97"/>
    <s v="97511"/>
    <n v="97511"/>
    <s v="VAUPES"/>
    <s v="PACOA (Cor. Departamental)"/>
    <x v="0"/>
    <n v="0"/>
    <n v="157"/>
    <n v="0"/>
    <n v="0"/>
  </r>
  <r>
    <s v="97"/>
    <s v="97777"/>
    <n v="97777"/>
    <s v="VAUPES"/>
    <s v="PAPUNAUA (Cor. Departamental)"/>
    <x v="0"/>
    <n v="0"/>
    <n v="69"/>
    <n v="0"/>
    <n v="0"/>
  </r>
  <r>
    <s v="25"/>
    <s v="25754"/>
    <n v="25754"/>
    <s v="CUNDINAMARCA"/>
    <s v="SOACHA"/>
    <x v="0"/>
    <n v="41231"/>
    <n v="4467"/>
    <n v="8.064553986018911"/>
    <n v="0"/>
  </r>
  <r>
    <s v="91"/>
    <s v="91540"/>
    <n v="91540"/>
    <s v="AMAZONAS"/>
    <s v="PUERTO NARIÑO"/>
    <x v="0"/>
    <n v="12"/>
    <n v="54"/>
    <n v="0.1470227885322225"/>
    <n v="0"/>
  </r>
  <r>
    <s v="15"/>
    <s v="15187"/>
    <n v="15187"/>
    <s v="BOYACÁ"/>
    <s v="CHIVATÁ"/>
    <x v="0"/>
    <n v="14"/>
    <n v="7"/>
    <n v="0.22584287788352961"/>
    <n v="0"/>
  </r>
  <r>
    <s v="15"/>
    <s v="15476"/>
    <n v="15476"/>
    <s v="BOYACÁ"/>
    <s v="MOTAVITA"/>
    <x v="0"/>
    <n v="21"/>
    <n v="16"/>
    <n v="0.26031982149497956"/>
    <n v="0"/>
  </r>
  <r>
    <s v="88"/>
    <s v="88564"/>
    <n v="88564"/>
    <s v="SAN ANDRES"/>
    <s v="PROVIDENCIA Y SANTA CATALINA (Santa Isabel)"/>
    <x v="0"/>
    <n v="16"/>
    <n v="10"/>
    <n v="0.31146583609110379"/>
    <n v="0"/>
  </r>
  <r>
    <s v="15"/>
    <s v="15500"/>
    <n v="15500"/>
    <s v="BOYACÁ"/>
    <s v="OICATÁ"/>
    <x v="0"/>
    <n v="9"/>
    <n v="5"/>
    <n v="0.31757233592095979"/>
    <n v="0"/>
  </r>
  <r>
    <s v="15"/>
    <s v="15224"/>
    <n v="15224"/>
    <s v="BOYACÁ"/>
    <s v="CUCAITA"/>
    <x v="0"/>
    <n v="15"/>
    <n v="19"/>
    <n v="0.32003413697461064"/>
    <n v="0"/>
  </r>
  <r>
    <s v="15"/>
    <s v="15092"/>
    <n v="15092"/>
    <s v="BOYACÁ"/>
    <s v="BETEITIVA"/>
    <x v="0"/>
    <n v="7"/>
    <n v="23"/>
    <n v="0.33832769453842437"/>
    <n v="0"/>
  </r>
  <r>
    <s v="15"/>
    <s v="15879"/>
    <n v="15879"/>
    <s v="BOYACÁ"/>
    <s v="VIRACACHÁ"/>
    <x v="0"/>
    <n v="11"/>
    <n v="7"/>
    <n v="0.34140285536933579"/>
    <n v="0"/>
  </r>
  <r>
    <s v="15"/>
    <s v="15861"/>
    <n v="15861"/>
    <s v="BOYACÁ"/>
    <s v="VENTAQUEMADA"/>
    <x v="0"/>
    <n v="54"/>
    <n v="48"/>
    <n v="0.34969563528040409"/>
    <n v="0"/>
  </r>
  <r>
    <s v="15"/>
    <s v="15740"/>
    <n v="15740"/>
    <s v="BOYACÁ"/>
    <s v="SIACHOQUE"/>
    <x v="0"/>
    <n v="33"/>
    <n v="15"/>
    <n v="0.36813922356091028"/>
    <n v="0"/>
  </r>
  <r>
    <s v="15"/>
    <s v="15762"/>
    <n v="15762"/>
    <s v="BOYACÁ"/>
    <s v="SORA"/>
    <x v="0"/>
    <n v="12"/>
    <n v="3"/>
    <n v="0.39669421487603307"/>
    <n v="0"/>
  </r>
  <r>
    <s v="88"/>
    <s v="88001"/>
    <n v="88001"/>
    <s v="SAN ANDRES"/>
    <s v="SAN ANDRES"/>
    <x v="0"/>
    <n v="288"/>
    <n v="71"/>
    <n v="0.40389874482855337"/>
    <n v="0"/>
  </r>
  <r>
    <s v="15"/>
    <s v="15676"/>
    <n v="15676"/>
    <s v="BOYACÁ"/>
    <s v="SAN MIGUEL DE SEMA"/>
    <x v="0"/>
    <n v="19"/>
    <n v="13"/>
    <n v="0.41703248463564535"/>
    <n v="0"/>
  </r>
  <r>
    <s v="15"/>
    <s v="15632"/>
    <n v="15632"/>
    <s v="BOYACÁ"/>
    <s v="SABOYÁ"/>
    <x v="0"/>
    <n v="55"/>
    <n v="78"/>
    <n v="0.44455221467830586"/>
    <n v="0"/>
  </r>
  <r>
    <s v="15"/>
    <s v="15723"/>
    <n v="15723"/>
    <s v="BOYACÁ"/>
    <s v="SATIVASUR"/>
    <x v="0"/>
    <n v="5"/>
    <n v="22"/>
    <n v="0.45045045045045046"/>
    <n v="0"/>
  </r>
  <r>
    <s v="25"/>
    <s v="25290"/>
    <n v="25290"/>
    <s v="CUNDINAMARCA"/>
    <s v="FUSAGASUGÁ"/>
    <x v="0"/>
    <n v="8610"/>
    <n v="3171"/>
    <n v="6.4003924979371556"/>
    <n v="0"/>
  </r>
  <r>
    <s v="15"/>
    <s v="15808"/>
    <n v="15808"/>
    <s v="BOYACÁ"/>
    <s v="TINJACÁ"/>
    <x v="0"/>
    <n v="15"/>
    <n v="21"/>
    <n v="0.49423393739703458"/>
    <n v="0"/>
  </r>
  <r>
    <s v="15"/>
    <s v="15466"/>
    <n v="15466"/>
    <s v="BOYACÁ"/>
    <s v="MONGUÍ"/>
    <x v="0"/>
    <n v="25"/>
    <n v="23"/>
    <n v="0.50140393100681913"/>
    <n v="0"/>
  </r>
  <r>
    <s v="15"/>
    <s v="15204"/>
    <n v="15204"/>
    <s v="BOYACÁ"/>
    <s v="CÓMBITA"/>
    <x v="0"/>
    <n v="74"/>
    <n v="25"/>
    <n v="0.50574084199015856"/>
    <n v="0"/>
  </r>
  <r>
    <s v="25"/>
    <s v="25394"/>
    <n v="25394"/>
    <s v="CUNDINAMARCA"/>
    <s v="LA PALMA"/>
    <x v="0"/>
    <n v="7234"/>
    <n v="16669"/>
    <n v="67.43730772816258"/>
    <n v="1"/>
  </r>
  <r>
    <s v="15"/>
    <s v="15842"/>
    <n v="15842"/>
    <s v="BOYACÁ"/>
    <s v="UMBITA"/>
    <x v="0"/>
    <n v="54"/>
    <n v="95"/>
    <n v="0.52356020942408377"/>
    <n v="0"/>
  </r>
  <r>
    <s v="15"/>
    <s v="15600"/>
    <n v="15600"/>
    <s v="BOYACÁ"/>
    <s v="RÁQUIRA"/>
    <x v="0"/>
    <n v="72"/>
    <n v="16"/>
    <n v="0.52987930526935534"/>
    <n v="0"/>
  </r>
  <r>
    <s v="15"/>
    <s v="15276"/>
    <n v="15276"/>
    <s v="BOYACÁ"/>
    <s v="FLORESTA"/>
    <x v="0"/>
    <n v="26"/>
    <n v="9"/>
    <n v="0.5748397081583021"/>
    <n v="0"/>
  </r>
  <r>
    <s v="15"/>
    <s v="15638"/>
    <n v="15638"/>
    <s v="BOYACÁ"/>
    <s v="SÁCHICA"/>
    <x v="0"/>
    <n v="23"/>
    <n v="8"/>
    <n v="0.60670007913479296"/>
    <n v="0"/>
  </r>
  <r>
    <s v="15"/>
    <s v="15494"/>
    <n v="15494"/>
    <s v="BOYACÁ"/>
    <s v="NUEVO COLÓN"/>
    <x v="0"/>
    <n v="40"/>
    <n v="37"/>
    <n v="0.6098490623570666"/>
    <n v="0"/>
  </r>
  <r>
    <s v="15"/>
    <s v="15822"/>
    <n v="15822"/>
    <s v="BOYACÁ"/>
    <s v="TOTA"/>
    <x v="0"/>
    <n v="33"/>
    <n v="36"/>
    <n v="0.61269959153360565"/>
    <n v="0"/>
  </r>
  <r>
    <s v="25"/>
    <s v="25001"/>
    <n v="25001"/>
    <s v="CUNDINAMARCA"/>
    <s v="AGUA DE DIOS"/>
    <x v="0"/>
    <n v="1547"/>
    <n v="583"/>
    <n v="14.070031832651205"/>
    <n v="0"/>
  </r>
  <r>
    <s v="68"/>
    <s v="68370"/>
    <n v="68370"/>
    <s v="SANTANDER"/>
    <s v="JORDÁN"/>
    <x v="0"/>
    <n v="7"/>
    <n v="59"/>
    <n v="0.63463281958295559"/>
    <n v="0"/>
  </r>
  <r>
    <s v="15"/>
    <s v="15189"/>
    <n v="15189"/>
    <s v="BOYACÁ"/>
    <s v="CIENEGA"/>
    <x v="0"/>
    <n v="31"/>
    <n v="16"/>
    <n v="0.65208245687841815"/>
    <n v="0"/>
  </r>
  <r>
    <s v="15"/>
    <s v="15798"/>
    <n v="15798"/>
    <s v="BOYACÁ"/>
    <s v="TENZA"/>
    <x v="0"/>
    <n v="28"/>
    <n v="7"/>
    <n v="0.68093385214007784"/>
    <n v="0"/>
  </r>
  <r>
    <s v="44"/>
    <s v="44847"/>
    <n v="44847"/>
    <s v="LA GUAJIRA"/>
    <s v="URIBIA"/>
    <x v="0"/>
    <n v="1240"/>
    <n v="2812"/>
    <n v="0.71147016128569551"/>
    <n v="3"/>
  </r>
  <r>
    <s v="25"/>
    <s v="25878"/>
    <n v="25878"/>
    <s v="CUNDINAMARCA"/>
    <s v="VIOTÁ"/>
    <x v="0"/>
    <n v="5456"/>
    <n v="12178"/>
    <n v="40.865852745112726"/>
    <n v="1"/>
  </r>
  <r>
    <s v="15"/>
    <s v="15810"/>
    <n v="15810"/>
    <s v="BOYACÁ"/>
    <s v="TIPACOQUE"/>
    <x v="0"/>
    <n v="24"/>
    <n v="45"/>
    <n v="0.74859638178415466"/>
    <n v="0"/>
  </r>
  <r>
    <s v="15"/>
    <s v="15272"/>
    <n v="15272"/>
    <s v="BOYACÁ"/>
    <s v="FIRAVITOBA"/>
    <x v="0"/>
    <n v="45"/>
    <n v="21"/>
    <n v="0.76180802437785677"/>
    <n v="0"/>
  </r>
  <r>
    <s v="15"/>
    <s v="15537"/>
    <n v="15537"/>
    <s v="BOYACÁ"/>
    <s v="PAZ DE RIO"/>
    <x v="0"/>
    <n v="36"/>
    <n v="83"/>
    <n v="0.76923076923076927"/>
    <n v="0"/>
  </r>
  <r>
    <s v="15"/>
    <s v="15114"/>
    <n v="15114"/>
    <s v="BOYACÁ"/>
    <s v="BUSBANZÁ"/>
    <x v="0"/>
    <n v="9"/>
    <n v="4"/>
    <n v="0.7785467128027681"/>
    <n v="0"/>
  </r>
  <r>
    <s v="15"/>
    <s v="15804"/>
    <n v="15804"/>
    <s v="BOYACÁ"/>
    <s v="TIBANÁ"/>
    <x v="0"/>
    <n v="72"/>
    <n v="56"/>
    <n v="0.78380143696930116"/>
    <n v="0"/>
  </r>
  <r>
    <s v="15"/>
    <s v="15232"/>
    <n v="15232"/>
    <s v="BOYACÁ"/>
    <s v="CHÍQUIZA"/>
    <x v="0"/>
    <n v="44"/>
    <n v="6"/>
    <n v="0.80233406272793595"/>
    <n v="0"/>
  </r>
  <r>
    <s v="15"/>
    <s v="15380"/>
    <n v="15380"/>
    <s v="BOYACÁ"/>
    <s v="LA CAPILLA"/>
    <x v="0"/>
    <n v="21"/>
    <n v="40"/>
    <n v="0.82352941176470595"/>
    <n v="0"/>
  </r>
  <r>
    <s v="15"/>
    <s v="15162"/>
    <n v="15162"/>
    <s v="BOYACÁ"/>
    <s v="CERINZA"/>
    <x v="0"/>
    <n v="31"/>
    <n v="42"/>
    <n v="0.82402977139819245"/>
    <n v="0"/>
  </r>
  <r>
    <s v="15"/>
    <s v="15367"/>
    <n v="15367"/>
    <s v="BOYACÁ"/>
    <s v="JENESANO"/>
    <x v="0"/>
    <n v="64"/>
    <n v="37"/>
    <n v="0.83769633507853414"/>
    <n v="0"/>
  </r>
  <r>
    <s v="15"/>
    <s v="15764"/>
    <n v="15764"/>
    <s v="BOYACÁ"/>
    <s v="SORACÁ"/>
    <x v="0"/>
    <n v="45"/>
    <n v="11"/>
    <n v="0.84065010274612362"/>
    <n v="0"/>
  </r>
  <r>
    <s v="25"/>
    <s v="25269"/>
    <n v="25269"/>
    <s v="CUNDINAMARCA"/>
    <s v="FACATATIVÁ"/>
    <x v="0"/>
    <n v="4934"/>
    <n v="600"/>
    <n v="3.7348795664087926"/>
    <n v="0"/>
  </r>
  <r>
    <s v="68"/>
    <s v="68418"/>
    <n v="68418"/>
    <s v="SANTANDER"/>
    <s v="LOS SANTOS"/>
    <x v="0"/>
    <n v="104"/>
    <n v="112"/>
    <n v="0.85350841198194494"/>
    <n v="0"/>
  </r>
  <r>
    <s v="15"/>
    <s v="15835"/>
    <n v="15835"/>
    <s v="BOYACÁ"/>
    <s v="TURMEQUE"/>
    <x v="0"/>
    <n v="53"/>
    <n v="13"/>
    <n v="0.85732772565512771"/>
    <n v="0"/>
  </r>
  <r>
    <s v="15"/>
    <s v="15837"/>
    <n v="15837"/>
    <s v="BOYACÁ"/>
    <s v="TUTA"/>
    <x v="0"/>
    <n v="83"/>
    <n v="30"/>
    <n v="0.8580585133877805"/>
    <n v="0"/>
  </r>
  <r>
    <s v="68"/>
    <s v="68549"/>
    <n v="68549"/>
    <s v="SANTANDER"/>
    <s v="PINCHOTE"/>
    <x v="0"/>
    <n v="46"/>
    <n v="76"/>
    <n v="0.88444529898096513"/>
    <n v="0"/>
  </r>
  <r>
    <s v="15"/>
    <s v="15317"/>
    <n v="15317"/>
    <s v="BOYACÁ"/>
    <s v="GUACAMAYAS"/>
    <x v="0"/>
    <n v="15"/>
    <n v="82"/>
    <n v="0.88600118133490857"/>
    <n v="0"/>
  </r>
  <r>
    <s v="54"/>
    <s v="54480"/>
    <n v="54480"/>
    <s v="NORTE DE SANTANDER"/>
    <s v="MUTISCUA"/>
    <x v="0"/>
    <n v="34"/>
    <n v="77"/>
    <n v="0.90449587656291563"/>
    <n v="0"/>
  </r>
  <r>
    <s v="44"/>
    <s v="44560"/>
    <n v="44560"/>
    <s v="LA GUAJIRA"/>
    <s v="MANAURE"/>
    <x v="0"/>
    <n v="948"/>
    <n v="938"/>
    <n v="0.91188041669472208"/>
    <n v="0"/>
  </r>
  <r>
    <s v="68"/>
    <s v="68229"/>
    <n v="68229"/>
    <s v="SANTANDER"/>
    <s v="CURITÍ"/>
    <x v="0"/>
    <n v="109"/>
    <n v="99"/>
    <n v="0.91604336498865446"/>
    <n v="0"/>
  </r>
  <r>
    <s v="15"/>
    <s v="15763"/>
    <n v="15763"/>
    <s v="BOYACÁ"/>
    <s v="SOTAQUIRÁ"/>
    <x v="0"/>
    <n v="73"/>
    <n v="25"/>
    <n v="0.94694512906991823"/>
    <n v="0"/>
  </r>
  <r>
    <s v="25"/>
    <s v="25148"/>
    <n v="25148"/>
    <s v="CUNDINAMARCA"/>
    <s v="CAPARRAPÍ"/>
    <x v="0"/>
    <n v="3023"/>
    <n v="7788"/>
    <n v="18.111557126595169"/>
    <n v="0"/>
  </r>
  <r>
    <s v="15"/>
    <s v="15814"/>
    <n v="15814"/>
    <s v="BOYACÁ"/>
    <s v="TOCA"/>
    <x v="0"/>
    <n v="102"/>
    <n v="18"/>
    <n v="1.0042335335236783"/>
    <n v="0"/>
  </r>
  <r>
    <s v="15"/>
    <s v="15215"/>
    <n v="15215"/>
    <s v="BOYACÁ"/>
    <s v="CORRALES"/>
    <x v="0"/>
    <n v="23"/>
    <n v="8"/>
    <n v="1.0118785745710515"/>
    <n v="0"/>
  </r>
  <r>
    <s v="15"/>
    <s v="15218"/>
    <n v="15218"/>
    <s v="BOYACÁ"/>
    <s v="COVARACHÍA"/>
    <x v="0"/>
    <n v="29"/>
    <n v="300"/>
    <n v="1.0136315973435861"/>
    <n v="0"/>
  </r>
  <r>
    <s v="68"/>
    <s v="68498"/>
    <n v="68498"/>
    <s v="SANTANDER"/>
    <s v="OCAMONTE"/>
    <x v="0"/>
    <n v="49"/>
    <n v="80"/>
    <n v="1.0261780104712042"/>
    <n v="0"/>
  </r>
  <r>
    <s v="25"/>
    <s v="25307"/>
    <n v="25307"/>
    <s v="CUNDINAMARCA"/>
    <s v="GIRARDOT"/>
    <x v="0"/>
    <n v="2760"/>
    <n v="930"/>
    <n v="2.6264452586001807"/>
    <n v="0"/>
  </r>
  <r>
    <s v="15"/>
    <s v="15332"/>
    <n v="15332"/>
    <s v="BOYACÁ"/>
    <s v="GUICÁN"/>
    <x v="0"/>
    <n v="73"/>
    <n v="404"/>
    <n v="1.0565928499059198"/>
    <n v="0"/>
  </r>
  <r>
    <s v="15"/>
    <s v="15542"/>
    <n v="15542"/>
    <s v="BOYACÁ"/>
    <s v="PESCA"/>
    <x v="0"/>
    <n v="85"/>
    <n v="162"/>
    <n v="1.0582669322709162"/>
    <n v="0"/>
  </r>
  <r>
    <s v="15"/>
    <s v="15774"/>
    <n v="15774"/>
    <s v="BOYACÁ"/>
    <s v="SUSACÓN"/>
    <x v="0"/>
    <n v="33"/>
    <n v="236"/>
    <n v="1.0662358642972536"/>
    <n v="0"/>
  </r>
  <r>
    <s v="68"/>
    <s v="68298"/>
    <n v="68298"/>
    <s v="SANTANDER"/>
    <s v="GÁMBITA"/>
    <x v="0"/>
    <n v="54"/>
    <n v="501"/>
    <n v="1.070578905630452"/>
    <n v="0"/>
  </r>
  <r>
    <s v="25"/>
    <s v="25438"/>
    <n v="25438"/>
    <s v="CUNDINAMARCA"/>
    <s v="MEDINA"/>
    <x v="0"/>
    <n v="2750"/>
    <n v="6241"/>
    <n v="27.206173328056988"/>
    <n v="0"/>
  </r>
  <r>
    <s v="68"/>
    <s v="68872"/>
    <n v="68872"/>
    <s v="SANTANDER"/>
    <s v="VILLANUEVA"/>
    <x v="0"/>
    <n v="65"/>
    <n v="80"/>
    <n v="1.1095937179924888"/>
    <n v="0"/>
  </r>
  <r>
    <s v="15"/>
    <s v="15839"/>
    <n v="15839"/>
    <s v="BOYACÁ"/>
    <s v="TUTAZÁ"/>
    <x v="0"/>
    <n v="21"/>
    <n v="146"/>
    <n v="1.1111111111111112"/>
    <n v="0"/>
  </r>
  <r>
    <s v="68"/>
    <s v="68179"/>
    <n v="68179"/>
    <s v="SANTANDER"/>
    <s v="CHIPATÁ"/>
    <x v="0"/>
    <n v="57"/>
    <n v="174"/>
    <n v="1.1202830188679245"/>
    <n v="0"/>
  </r>
  <r>
    <s v="25"/>
    <s v="25885"/>
    <n v="25885"/>
    <s v="CUNDINAMARCA"/>
    <s v="YACOPÍ"/>
    <x v="0"/>
    <n v="2033"/>
    <n v="7411"/>
    <n v="11.9933927201935"/>
    <n v="1"/>
  </r>
  <r>
    <s v="15"/>
    <s v="15097"/>
    <n v="15097"/>
    <s v="BOYACÁ"/>
    <s v="BOAVITA"/>
    <x v="0"/>
    <n v="81"/>
    <n v="128"/>
    <n v="1.1442294109337476"/>
    <n v="0"/>
  </r>
  <r>
    <s v="68"/>
    <s v="68121"/>
    <n v="68121"/>
    <s v="SANTANDER"/>
    <s v="CABRERA"/>
    <x v="0"/>
    <n v="26"/>
    <n v="33"/>
    <n v="1.1468901632112924"/>
    <n v="0"/>
  </r>
  <r>
    <s v="25"/>
    <s v="25175"/>
    <n v="25175"/>
    <s v="CUNDINAMARCA"/>
    <s v="CHÍA"/>
    <x v="0"/>
    <n v="2351"/>
    <n v="199"/>
    <n v="1.856340852921901"/>
    <n v="0"/>
  </r>
  <r>
    <s v="25"/>
    <s v="25430"/>
    <n v="25430"/>
    <s v="CUNDINAMARCA"/>
    <s v="MADRID"/>
    <x v="0"/>
    <n v="2446"/>
    <n v="158"/>
    <n v="3.1509655145761135"/>
    <n v="0"/>
  </r>
  <r>
    <s v="68"/>
    <s v="68533"/>
    <n v="68533"/>
    <s v="SANTANDER"/>
    <s v="PÁRAMO"/>
    <x v="0"/>
    <n v="49"/>
    <n v="52"/>
    <n v="1.1916342412451362"/>
    <n v="0"/>
  </r>
  <r>
    <s v="08"/>
    <s v="08849"/>
    <n v="8849"/>
    <s v="ATLANTICO"/>
    <s v="USIACURÍ"/>
    <x v="0"/>
    <n v="114"/>
    <n v="63"/>
    <n v="1.2140575079872205"/>
    <n v="0"/>
  </r>
  <r>
    <s v="15"/>
    <s v="15693"/>
    <n v="15693"/>
    <s v="BOYACÁ"/>
    <s v="SANTA ROSA DE VITERBO"/>
    <x v="0"/>
    <n v="168"/>
    <n v="62"/>
    <n v="1.2534507199880625"/>
    <n v="0"/>
  </r>
  <r>
    <s v="25"/>
    <s v="25286"/>
    <n v="25286"/>
    <s v="CUNDINAMARCA"/>
    <s v="FUNZA"/>
    <x v="0"/>
    <n v="2350"/>
    <n v="132"/>
    <n v="3.1187790311877901"/>
    <n v="0"/>
  </r>
  <r>
    <s v="25"/>
    <s v="25743"/>
    <n v="25743"/>
    <s v="CUNDINAMARCA"/>
    <s v="SILVANIA"/>
    <x v="0"/>
    <n v="2101"/>
    <n v="4279"/>
    <n v="9.5569505094614264"/>
    <n v="0"/>
  </r>
  <r>
    <s v="15"/>
    <s v="15522"/>
    <n v="15522"/>
    <s v="BOYACÁ"/>
    <s v="PANQUEBA"/>
    <x v="0"/>
    <n v="19"/>
    <n v="109"/>
    <n v="1.2777404169468729"/>
    <n v="0"/>
  </r>
  <r>
    <s v="15"/>
    <s v="15293"/>
    <n v="15293"/>
    <s v="BOYACÁ"/>
    <s v="GACHANTIVÁ"/>
    <x v="0"/>
    <n v="34"/>
    <n v="20"/>
    <n v="1.281085154483798"/>
    <n v="0"/>
  </r>
  <r>
    <s v="25"/>
    <s v="25530"/>
    <n v="25530"/>
    <s v="CUNDINAMARCA"/>
    <s v="PARATEBUENO"/>
    <x v="0"/>
    <n v="1519"/>
    <n v="1873"/>
    <n v="19.660885322288376"/>
    <n v="0"/>
  </r>
  <r>
    <s v="15"/>
    <s v="15790"/>
    <n v="15790"/>
    <s v="BOYACÁ"/>
    <s v="TASCO"/>
    <x v="0"/>
    <n v="82"/>
    <n v="107"/>
    <n v="1.2891054865587173"/>
    <n v="0"/>
  </r>
  <r>
    <s v="68"/>
    <s v="68020"/>
    <n v="68020"/>
    <s v="SANTANDER"/>
    <s v="ALBANIA"/>
    <x v="0"/>
    <n v="66"/>
    <n v="413"/>
    <n v="1.2951334379905808"/>
    <n v="0"/>
  </r>
  <r>
    <s v="52"/>
    <s v="52317"/>
    <n v="52317"/>
    <s v="NARIÑO"/>
    <s v="GUACHUCAL"/>
    <x v="0"/>
    <n v="204"/>
    <n v="410"/>
    <n v="1.3033478149757221"/>
    <n v="0"/>
  </r>
  <r>
    <s v="52"/>
    <s v="52506"/>
    <n v="52506"/>
    <s v="NARIÑO"/>
    <s v="OSPINA"/>
    <x v="0"/>
    <n v="114"/>
    <n v="67"/>
    <n v="1.3083897624239642"/>
    <n v="0"/>
  </r>
  <r>
    <s v="25"/>
    <s v="25572"/>
    <n v="25572"/>
    <s v="CUNDINAMARCA"/>
    <s v="PUERTO SALGAR"/>
    <x v="0"/>
    <n v="1480"/>
    <n v="899"/>
    <n v="7.9195205479452051"/>
    <n v="0"/>
  </r>
  <r>
    <s v="25"/>
    <s v="25473"/>
    <n v="25473"/>
    <s v="CUNDINAMARCA"/>
    <s v="MOSQUERA"/>
    <x v="0"/>
    <n v="2409"/>
    <n v="217"/>
    <n v="2.911178247734139"/>
    <n v="0"/>
  </r>
  <r>
    <s v="68"/>
    <s v="68468"/>
    <n v="68468"/>
    <s v="SANTANDER"/>
    <s v="MOLAGAVITA"/>
    <x v="0"/>
    <n v="73"/>
    <n v="495"/>
    <n v="1.405738494126709"/>
    <n v="0"/>
  </r>
  <r>
    <s v="15"/>
    <s v="15599"/>
    <n v="15599"/>
    <s v="BOYACÁ"/>
    <s v="RAMIRIQUÍ"/>
    <x v="0"/>
    <n v="141"/>
    <n v="138"/>
    <n v="1.4078881677483774"/>
    <n v="0"/>
  </r>
  <r>
    <s v="25"/>
    <s v="25320"/>
    <n v="25320"/>
    <s v="CUNDINAMARCA"/>
    <s v="GUADUAS"/>
    <x v="0"/>
    <n v="2113"/>
    <n v="2703"/>
    <n v="5.5074805817651047"/>
    <n v="0"/>
  </r>
  <r>
    <s v="15"/>
    <s v="15491"/>
    <n v="15491"/>
    <s v="BOYACÁ"/>
    <s v="NOBSA"/>
    <x v="0"/>
    <n v="231"/>
    <n v="65"/>
    <n v="1.4197037674390018"/>
    <n v="0"/>
  </r>
  <r>
    <s v="68"/>
    <s v="68684"/>
    <n v="68684"/>
    <s v="SANTANDER"/>
    <s v="SAN JOSE DE MIRANDA"/>
    <x v="0"/>
    <n v="63"/>
    <n v="259"/>
    <n v="1.4496088357109986"/>
    <n v="0"/>
  </r>
  <r>
    <s v="15"/>
    <s v="15776"/>
    <n v="15776"/>
    <s v="BOYACÁ"/>
    <s v="SUTAMARCHÁN"/>
    <x v="0"/>
    <n v="86"/>
    <n v="12"/>
    <n v="1.4536849222447599"/>
    <n v="0"/>
  </r>
  <r>
    <s v="68"/>
    <s v="68079"/>
    <n v="68079"/>
    <s v="SANTANDER"/>
    <s v="BARICHARA"/>
    <x v="0"/>
    <n v="107"/>
    <n v="97"/>
    <n v="1.483021483021483"/>
    <n v="0"/>
  </r>
  <r>
    <s v="15"/>
    <s v="15401"/>
    <n v="15401"/>
    <s v="BOYACÁ"/>
    <s v="LA VICTORIA"/>
    <x v="0"/>
    <n v="25"/>
    <n v="89"/>
    <n v="1.4934289127837514"/>
    <n v="0"/>
  </r>
  <r>
    <s v="15"/>
    <s v="15248"/>
    <n v="15248"/>
    <s v="BOYACÁ"/>
    <s v="EL ESPINO"/>
    <x v="0"/>
    <n v="63"/>
    <n v="403"/>
    <n v="1.501787842669845"/>
    <n v="0"/>
  </r>
  <r>
    <s v="15"/>
    <s v="15832"/>
    <n v="15832"/>
    <s v="BOYACÁ"/>
    <s v="TUNUNGUÁ"/>
    <x v="0"/>
    <n v="28"/>
    <n v="92"/>
    <n v="1.5217391304347827"/>
    <n v="0"/>
  </r>
  <r>
    <s v="15"/>
    <s v="15816"/>
    <n v="15816"/>
    <s v="BOYACÁ"/>
    <s v="TOGUÍ"/>
    <x v="0"/>
    <n v="76"/>
    <n v="89"/>
    <n v="1.5304067660088603"/>
    <n v="0"/>
  </r>
  <r>
    <s v="15"/>
    <s v="15131"/>
    <n v="15131"/>
    <s v="BOYACÁ"/>
    <s v="CALDAS"/>
    <x v="0"/>
    <n v="56"/>
    <n v="42"/>
    <n v="1.5393073117097307"/>
    <n v="0"/>
  </r>
  <r>
    <s v="25"/>
    <s v="25899"/>
    <n v="25899"/>
    <s v="CUNDINAMARCA"/>
    <s v="ZIPAQUIRÁ"/>
    <x v="0"/>
    <n v="1546"/>
    <n v="197"/>
    <n v="1.2636190507327518"/>
    <n v="0"/>
  </r>
  <r>
    <s v="15"/>
    <s v="15806"/>
    <n v="15806"/>
    <s v="BOYACÁ"/>
    <s v="TIBASOSA"/>
    <x v="0"/>
    <n v="220"/>
    <n v="61"/>
    <n v="1.5643888217307829"/>
    <n v="0"/>
  </r>
  <r>
    <s v="25"/>
    <s v="25823"/>
    <n v="25823"/>
    <s v="CUNDINAMARCA"/>
    <s v="TOPAIPÍ"/>
    <x v="0"/>
    <n v="1025"/>
    <n v="3562"/>
    <n v="22.63192757783175"/>
    <n v="1"/>
  </r>
  <r>
    <s v="68"/>
    <s v="68522"/>
    <n v="68522"/>
    <s v="SANTANDER"/>
    <s v="PALMAR"/>
    <x v="0"/>
    <n v="53"/>
    <n v="61"/>
    <n v="1.5915915915915915"/>
    <n v="0"/>
  </r>
  <r>
    <s v="15"/>
    <s v="15407"/>
    <n v="15407"/>
    <s v="BOYACÁ"/>
    <s v="VILLA DE LEYVA"/>
    <x v="0"/>
    <n v="264"/>
    <n v="7"/>
    <n v="1.602136181575434"/>
    <n v="0"/>
  </r>
  <r>
    <s v="15"/>
    <s v="15212"/>
    <n v="15212"/>
    <s v="BOYACÁ"/>
    <s v="COPER"/>
    <x v="0"/>
    <n v="59"/>
    <n v="104"/>
    <n v="1.6107016107016106"/>
    <n v="0"/>
  </r>
  <r>
    <s v="15"/>
    <s v="15516"/>
    <n v="15516"/>
    <s v="BOYACÁ"/>
    <s v="PAIPA"/>
    <x v="0"/>
    <n v="503"/>
    <n v="97"/>
    <n v="1.6363044892648015"/>
    <n v="0"/>
  </r>
  <r>
    <s v="68"/>
    <s v="68152"/>
    <n v="68152"/>
    <s v="SANTANDER"/>
    <s v="CARCASÍ"/>
    <x v="0"/>
    <n v="83"/>
    <n v="542"/>
    <n v="1.6471522127406231"/>
    <n v="0"/>
  </r>
  <r>
    <s v="25"/>
    <s v="25513"/>
    <n v="25513"/>
    <s v="CUNDINAMARCA"/>
    <s v="PACHO"/>
    <x v="0"/>
    <n v="1217"/>
    <n v="1608"/>
    <n v="4.4777217704845658"/>
    <n v="0"/>
  </r>
  <r>
    <s v="15"/>
    <s v="15362"/>
    <n v="15362"/>
    <s v="BOYACÁ"/>
    <s v="IZA"/>
    <x v="0"/>
    <n v="40"/>
    <n v="36"/>
    <n v="1.7028522775649213"/>
    <n v="0"/>
  </r>
  <r>
    <s v="15"/>
    <s v="15238"/>
    <n v="15238"/>
    <s v="BOYACÁ"/>
    <s v="DUITAMA"/>
    <x v="0"/>
    <n v="1929"/>
    <n v="579"/>
    <n v="1.7117452880417421"/>
    <n v="0"/>
  </r>
  <r>
    <s v="25"/>
    <s v="25386"/>
    <n v="25386"/>
    <s v="CUNDINAMARCA"/>
    <s v="LA MESA"/>
    <x v="0"/>
    <n v="1417"/>
    <n v="1017"/>
    <n v="4.5199362041467301"/>
    <n v="0"/>
  </r>
  <r>
    <s v="15"/>
    <s v="15511"/>
    <n v="15511"/>
    <s v="BOYACÁ"/>
    <s v="PACHAVITA"/>
    <x v="0"/>
    <n v="44"/>
    <n v="36"/>
    <n v="1.7543859649122806"/>
    <n v="0"/>
  </r>
  <r>
    <s v="25"/>
    <s v="25258"/>
    <n v="25258"/>
    <s v="CUNDINAMARCA"/>
    <s v="EL PEÑÓN"/>
    <x v="0"/>
    <n v="1043"/>
    <n v="3085"/>
    <n v="21.70655567117586"/>
    <n v="1"/>
  </r>
  <r>
    <s v="68"/>
    <s v="68686"/>
    <n v="68686"/>
    <s v="SANTANDER"/>
    <s v="SAN MIGUEL"/>
    <x v="0"/>
    <n v="43"/>
    <n v="194"/>
    <n v="1.807482135350988"/>
    <n v="0"/>
  </r>
  <r>
    <s v="15"/>
    <s v="15087"/>
    <n v="15087"/>
    <s v="BOYACÁ"/>
    <s v="BELEN"/>
    <x v="0"/>
    <n v="135"/>
    <n v="197"/>
    <n v="1.8243243243243243"/>
    <n v="0"/>
  </r>
  <r>
    <s v="15"/>
    <s v="15368"/>
    <n v="15368"/>
    <s v="BOYACÁ"/>
    <s v="JERICÓ"/>
    <x v="0"/>
    <n v="74"/>
    <n v="285"/>
    <n v="1.8453865336658355"/>
    <n v="0"/>
  </r>
  <r>
    <s v="15"/>
    <s v="15696"/>
    <n v="15696"/>
    <s v="BOYACÁ"/>
    <s v="SANTA SOFÍA"/>
    <x v="0"/>
    <n v="50"/>
    <n v="20"/>
    <n v="1.849112426035503"/>
    <n v="0"/>
  </r>
  <r>
    <s v="52"/>
    <s v="52323"/>
    <n v="52323"/>
    <s v="NARIÑO"/>
    <s v="GUALMATÁN"/>
    <x v="0"/>
    <n v="107"/>
    <n v="93"/>
    <n v="1.85538408184498"/>
    <n v="0"/>
  </r>
  <r>
    <s v="25"/>
    <s v="25335"/>
    <n v="25335"/>
    <s v="CUNDINAMARCA"/>
    <s v="GUAYABETAL"/>
    <x v="0"/>
    <n v="510"/>
    <n v="1475"/>
    <n v="10.342729669438249"/>
    <n v="1"/>
  </r>
  <r>
    <s v="15"/>
    <s v="15761"/>
    <n v="15761"/>
    <s v="BOYACÁ"/>
    <s v="SOMONDOCO"/>
    <x v="0"/>
    <n v="68"/>
    <n v="114"/>
    <n v="1.8722466960352422"/>
    <n v="0"/>
  </r>
  <r>
    <s v="68"/>
    <s v="68368"/>
    <n v="68368"/>
    <s v="SANTANDER"/>
    <s v="JESUS MARÍA"/>
    <x v="0"/>
    <n v="59"/>
    <n v="204"/>
    <n v="1.8807778131973221"/>
    <n v="0"/>
  </r>
  <r>
    <s v="25"/>
    <s v="25740"/>
    <n v="25740"/>
    <s v="CUNDINAMARCA"/>
    <s v="SIBATE"/>
    <x v="0"/>
    <n v="1210"/>
    <n v="351"/>
    <n v="3.1500572737686139"/>
    <n v="0"/>
  </r>
  <r>
    <s v="15"/>
    <s v="15244"/>
    <n v="15244"/>
    <s v="BOYACÁ"/>
    <s v="EL COCUY"/>
    <x v="0"/>
    <n v="100"/>
    <n v="538"/>
    <n v="1.9080328181644723"/>
    <n v="0"/>
  </r>
  <r>
    <s v="25"/>
    <s v="25317"/>
    <n v="25317"/>
    <s v="CUNDINAMARCA"/>
    <s v="GUACHETÁ"/>
    <x v="0"/>
    <n v="945"/>
    <n v="111"/>
    <n v="8.3003952569169961"/>
    <n v="0"/>
  </r>
  <r>
    <s v="68"/>
    <s v="68322"/>
    <n v="68322"/>
    <s v="SANTANDER"/>
    <s v="GUAPOTÁ"/>
    <x v="0"/>
    <n v="41"/>
    <n v="53"/>
    <n v="1.9167835437120151"/>
    <n v="0"/>
  </r>
  <r>
    <s v="15"/>
    <s v="15104"/>
    <n v="15104"/>
    <s v="BOYACÁ"/>
    <s v="BOYACÁ"/>
    <x v="0"/>
    <n v="86"/>
    <n v="263"/>
    <n v="1.9230769230769231"/>
    <n v="0"/>
  </r>
  <r>
    <s v="15"/>
    <s v="15681"/>
    <n v="15681"/>
    <s v="BOYACÁ"/>
    <s v="SAN PABLO DE BORBUR"/>
    <x v="0"/>
    <n v="204"/>
    <n v="997"/>
    <n v="1.9384264538198404"/>
    <n v="0"/>
  </r>
  <r>
    <s v="25"/>
    <s v="25260"/>
    <n v="25260"/>
    <s v="CUNDINAMARCA"/>
    <s v="EL ROSAL"/>
    <x v="0"/>
    <n v="911"/>
    <n v="54"/>
    <n v="5.2799350875159385"/>
    <n v="0"/>
  </r>
  <r>
    <s v="73"/>
    <s v="73275"/>
    <n v="73275"/>
    <s v="TOLIMA"/>
    <s v="FLANDES"/>
    <x v="0"/>
    <n v="565"/>
    <n v="403"/>
    <n v="1.941180512609084"/>
    <n v="0"/>
  </r>
  <r>
    <s v="15"/>
    <s v="15621"/>
    <n v="15621"/>
    <s v="BOYACÁ"/>
    <s v="RONDÓN"/>
    <x v="0"/>
    <n v="55"/>
    <n v="65"/>
    <n v="1.9489723600283486"/>
    <n v="0"/>
  </r>
  <r>
    <s v="13"/>
    <s v="13650"/>
    <n v="13650"/>
    <s v="BOLÍVAR"/>
    <s v="SAN FERNANDO"/>
    <x v="0"/>
    <n v="270"/>
    <n v="685"/>
    <n v="1.9632080273394896"/>
    <n v="0"/>
  </r>
  <r>
    <s v="25"/>
    <s v="25126"/>
    <n v="25126"/>
    <s v="CUNDINAMARCA"/>
    <s v="CAJICÁ"/>
    <x v="0"/>
    <n v="1196"/>
    <n v="126"/>
    <n v="2.1028571428571428"/>
    <n v="0"/>
  </r>
  <r>
    <s v="68"/>
    <s v="68324"/>
    <n v="68324"/>
    <s v="SANTANDER"/>
    <s v="GUAVATÁ"/>
    <x v="0"/>
    <n v="73"/>
    <n v="318"/>
    <n v="1.9842348464256592"/>
    <n v="0"/>
  </r>
  <r>
    <s v="68"/>
    <s v="68209"/>
    <n v="68209"/>
    <s v="SANTANDER"/>
    <s v="CONFINES"/>
    <x v="0"/>
    <n v="54"/>
    <n v="102"/>
    <n v="1.9963031423290205"/>
    <n v="0"/>
  </r>
  <r>
    <s v="15"/>
    <s v="15325"/>
    <n v="15325"/>
    <s v="BOYACÁ"/>
    <s v="GUAYATÁ"/>
    <x v="0"/>
    <n v="103"/>
    <n v="186"/>
    <n v="2.0093640265314088"/>
    <n v="0"/>
  </r>
  <r>
    <s v="68"/>
    <s v="68705"/>
    <n v="68705"/>
    <s v="SANTANDER"/>
    <s v="SANTA BÁRBARA"/>
    <x v="0"/>
    <n v="43"/>
    <n v="289"/>
    <n v="2.0121665886757136"/>
    <n v="0"/>
  </r>
  <r>
    <s v="25"/>
    <s v="25805"/>
    <n v="25805"/>
    <s v="CUNDINAMARCA"/>
    <s v="TIBACUY"/>
    <x v="0"/>
    <n v="824"/>
    <n v="1709"/>
    <n v="17.067108533554268"/>
    <n v="0"/>
  </r>
  <r>
    <s v="08"/>
    <s v="08558"/>
    <n v="8558"/>
    <s v="ATLANTICO"/>
    <s v="POLONUEVO"/>
    <x v="0"/>
    <n v="314"/>
    <n v="222"/>
    <n v="2.054570437741281"/>
    <n v="0"/>
  </r>
  <r>
    <s v="68"/>
    <s v="68266"/>
    <n v="68266"/>
    <s v="SANTANDER"/>
    <s v="ENCISO"/>
    <x v="0"/>
    <n v="69"/>
    <n v="306"/>
    <n v="2.0764369545591332"/>
    <n v="0"/>
  </r>
  <r>
    <s v="19"/>
    <s v="19824"/>
    <n v="19824"/>
    <s v="CAUCA"/>
    <s v="TOTORÓ"/>
    <x v="0"/>
    <n v="418"/>
    <n v="3035"/>
    <n v="2.0772250658450528"/>
    <n v="2"/>
  </r>
  <r>
    <s v="15"/>
    <s v="15778"/>
    <n v="15778"/>
    <s v="BOYACÁ"/>
    <s v="SUTATENZA"/>
    <x v="0"/>
    <n v="85"/>
    <n v="19"/>
    <n v="2.0802741067058248"/>
    <n v="0"/>
  </r>
  <r>
    <s v="15"/>
    <s v="15226"/>
    <n v="15226"/>
    <s v="BOYACÁ"/>
    <s v="CUÍTIVA"/>
    <x v="0"/>
    <n v="40"/>
    <n v="26"/>
    <n v="2.0986358866736619"/>
    <n v="0"/>
  </r>
  <r>
    <s v="25"/>
    <s v="25843"/>
    <n v="25843"/>
    <s v="CUNDINAMARCA"/>
    <s v="UBATE"/>
    <x v="0"/>
    <n v="906"/>
    <n v="130"/>
    <n v="2.3345100363317788"/>
    <n v="0"/>
  </r>
  <r>
    <s v="15"/>
    <s v="15051"/>
    <n v="15051"/>
    <s v="BOYACÁ"/>
    <s v="ARCABUCO"/>
    <x v="0"/>
    <n v="111"/>
    <n v="14"/>
    <n v="2.1183206106870229"/>
    <n v="0"/>
  </r>
  <r>
    <s v="68"/>
    <s v="68669"/>
    <n v="68669"/>
    <s v="SANTANDER"/>
    <s v="SAN ANDRES"/>
    <x v="0"/>
    <n v="181"/>
    <n v="1000"/>
    <n v="2.1194379391100702"/>
    <n v="0"/>
  </r>
  <r>
    <s v="25"/>
    <s v="25245"/>
    <n v="25245"/>
    <s v="CUNDINAMARCA"/>
    <s v="EL COLEGIO"/>
    <x v="0"/>
    <n v="1254"/>
    <n v="1294"/>
    <n v="5.7438622205936243"/>
    <n v="0"/>
  </r>
  <r>
    <s v="15"/>
    <s v="15176"/>
    <n v="15176"/>
    <s v="BOYACÁ"/>
    <s v="CHIQUINQUIRÁ"/>
    <x v="0"/>
    <n v="1403"/>
    <n v="526"/>
    <n v="2.149400986610289"/>
    <n v="0"/>
  </r>
  <r>
    <s v="15"/>
    <s v="15753"/>
    <n v="15753"/>
    <s v="BOYACÁ"/>
    <s v="SOATÁ"/>
    <x v="0"/>
    <n v="157"/>
    <n v="166"/>
    <n v="2.1640248104755342"/>
    <n v="0"/>
  </r>
  <r>
    <s v="25"/>
    <s v="25662"/>
    <n v="25662"/>
    <s v="CUNDINAMARCA"/>
    <s v="SAN JUAN DE RIOSECO"/>
    <x v="0"/>
    <n v="917"/>
    <n v="3100"/>
    <n v="9.4829369183040324"/>
    <n v="0"/>
  </r>
  <r>
    <s v="15"/>
    <s v="15001"/>
    <n v="15001"/>
    <s v="BOYACÁ"/>
    <s v="TUNJA"/>
    <x v="0"/>
    <n v="4109"/>
    <n v="574"/>
    <n v="2.1812294298757831"/>
    <n v="0"/>
  </r>
  <r>
    <s v="15"/>
    <s v="15820"/>
    <n v="15820"/>
    <s v="BOYACÁ"/>
    <s v="TÓPAGA"/>
    <x v="0"/>
    <n v="81"/>
    <n v="28"/>
    <n v="2.1927449918787221"/>
    <n v="0"/>
  </r>
  <r>
    <s v="15"/>
    <s v="15686"/>
    <n v="15686"/>
    <s v="BOYACÁ"/>
    <s v="SANTANA"/>
    <x v="0"/>
    <n v="169"/>
    <n v="196"/>
    <n v="2.1970878835153407"/>
    <n v="0"/>
  </r>
  <r>
    <s v="25"/>
    <s v="25658"/>
    <n v="25658"/>
    <s v="CUNDINAMARCA"/>
    <s v="SAN FRANCISCO"/>
    <x v="0"/>
    <n v="571"/>
    <n v="175"/>
    <n v="5.9566033799290627"/>
    <n v="0"/>
  </r>
  <r>
    <s v="25"/>
    <s v="25817"/>
    <n v="25817"/>
    <s v="CUNDINAMARCA"/>
    <s v="TOCANCIPÁ"/>
    <x v="0"/>
    <n v="1132"/>
    <n v="73"/>
    <n v="3.5402658326817829"/>
    <n v="0"/>
  </r>
  <r>
    <s v="54"/>
    <s v="54125"/>
    <n v="54125"/>
    <s v="NORTE DE SANTANDER"/>
    <s v="CÁCOTA"/>
    <x v="0"/>
    <n v="43"/>
    <n v="105"/>
    <n v="2.2337662337662336"/>
    <n v="0"/>
  </r>
  <r>
    <s v="15"/>
    <s v="15172"/>
    <n v="15172"/>
    <s v="BOYACÁ"/>
    <s v="CHINAVITA"/>
    <x v="0"/>
    <n v="79"/>
    <n v="134"/>
    <n v="2.2392290249433109"/>
    <n v="0"/>
  </r>
  <r>
    <s v="25"/>
    <s v="25035"/>
    <n v="25035"/>
    <s v="CUNDINAMARCA"/>
    <s v="ANAPOIMA"/>
    <x v="0"/>
    <n v="819"/>
    <n v="397"/>
    <n v="6.15234375"/>
    <n v="0"/>
  </r>
  <r>
    <s v="68"/>
    <s v="68051"/>
    <n v="68051"/>
    <s v="SANTANDER"/>
    <s v="ARATOCA"/>
    <x v="0"/>
    <n v="187"/>
    <n v="159"/>
    <n v="2.2497593840230992"/>
    <n v="0"/>
  </r>
  <r>
    <s v="15"/>
    <s v="15469"/>
    <n v="15469"/>
    <s v="BOYACÁ"/>
    <s v="MONIQUIRÁ"/>
    <x v="0"/>
    <n v="486"/>
    <n v="400"/>
    <n v="2.2708158116063917"/>
    <n v="0"/>
  </r>
  <r>
    <s v="25"/>
    <s v="25053"/>
    <n v="25053"/>
    <s v="CUNDINAMARCA"/>
    <s v="ARBELÁEZ"/>
    <x v="0"/>
    <n v="628"/>
    <n v="1236"/>
    <n v="5.1090139928408718"/>
    <n v="0"/>
  </r>
  <r>
    <s v="25"/>
    <s v="25851"/>
    <n v="25851"/>
    <s v="CUNDINAMARCA"/>
    <s v="UTICA"/>
    <x v="0"/>
    <n v="450"/>
    <n v="903"/>
    <n v="8.9856230031948883"/>
    <n v="0"/>
  </r>
  <r>
    <s v="68"/>
    <s v="68867"/>
    <n v="68867"/>
    <s v="SANTANDER"/>
    <s v="VETAS"/>
    <x v="0"/>
    <n v="56"/>
    <n v="129"/>
    <n v="2.299794661190965"/>
    <n v="0"/>
  </r>
  <r>
    <s v="68"/>
    <s v="68160"/>
    <n v="68160"/>
    <s v="SANTANDER"/>
    <s v="CEPITÁ"/>
    <x v="0"/>
    <n v="43"/>
    <n v="269"/>
    <n v="2.3056300268096517"/>
    <n v="0"/>
  </r>
  <r>
    <s v="25"/>
    <s v="25875"/>
    <n v="25875"/>
    <s v="CUNDINAMARCA"/>
    <s v="VILLETA"/>
    <x v="0"/>
    <n v="1038"/>
    <n v="1507"/>
    <n v="4.1249403910348112"/>
    <n v="0"/>
  </r>
  <r>
    <s v="15"/>
    <s v="15759"/>
    <n v="15759"/>
    <s v="BOYACÁ"/>
    <s v="SOGAMOSO"/>
    <x v="0"/>
    <n v="2660"/>
    <n v="831"/>
    <n v="2.3478529502625887"/>
    <n v="0"/>
  </r>
  <r>
    <s v="15"/>
    <s v="15322"/>
    <n v="15322"/>
    <s v="BOYACÁ"/>
    <s v="GUATEQUE"/>
    <x v="0"/>
    <n v="226"/>
    <n v="277"/>
    <n v="2.3534312194106008"/>
    <n v="0"/>
  </r>
  <r>
    <s v="47"/>
    <s v="47692"/>
    <n v="47692"/>
    <s v="MAGDALENA"/>
    <s v="SAN SEBASTIÁN DE BUENAVISTA"/>
    <x v="0"/>
    <n v="412"/>
    <n v="1640"/>
    <n v="2.3565749585311444"/>
    <n v="0"/>
  </r>
  <r>
    <s v="68"/>
    <s v="68502"/>
    <n v="68502"/>
    <s v="SANTANDER"/>
    <s v="ONZAGA"/>
    <x v="0"/>
    <n v="120"/>
    <n v="402"/>
    <n v="2.374356944994064"/>
    <n v="0"/>
  </r>
  <r>
    <s v="25"/>
    <s v="25398"/>
    <n v="25398"/>
    <s v="CUNDINAMARCA"/>
    <s v="LA PEÑA"/>
    <x v="0"/>
    <n v="617"/>
    <n v="1745"/>
    <n v="8.7779200455256792"/>
    <n v="0"/>
  </r>
  <r>
    <s v="15"/>
    <s v="15755"/>
    <n v="15755"/>
    <s v="BOYACÁ"/>
    <s v="SOCOTÁ"/>
    <x v="0"/>
    <n v="194"/>
    <n v="851"/>
    <n v="2.3868110236220472"/>
    <n v="0"/>
  </r>
  <r>
    <s v="25"/>
    <s v="25873"/>
    <n v="25873"/>
    <s v="CUNDINAMARCA"/>
    <s v="VILLAPINZÓN"/>
    <x v="0"/>
    <n v="585"/>
    <n v="799"/>
    <n v="2.9632256103738221"/>
    <n v="0"/>
  </r>
  <r>
    <s v="19"/>
    <s v="19743"/>
    <n v="19743"/>
    <s v="CAUCA"/>
    <s v="SILVIA"/>
    <x v="0"/>
    <n v="802"/>
    <n v="2931"/>
    <n v="2.4938586398830811"/>
    <n v="3"/>
  </r>
  <r>
    <s v="68"/>
    <s v="68500"/>
    <n v="68500"/>
    <s v="SANTANDER"/>
    <s v="OIBA"/>
    <x v="0"/>
    <n v="295"/>
    <n v="207"/>
    <n v="2.5132049752939172"/>
    <n v="0"/>
  </r>
  <r>
    <s v="68"/>
    <s v="68679"/>
    <n v="68679"/>
    <s v="SANTANDER"/>
    <s v="SAN GIL"/>
    <x v="0"/>
    <n v="1149"/>
    <n v="383"/>
    <n v="2.5283309494993951"/>
    <n v="0"/>
  </r>
  <r>
    <s v="25"/>
    <s v="25862"/>
    <n v="25862"/>
    <s v="CUNDINAMARCA"/>
    <s v="VERGARA"/>
    <x v="0"/>
    <n v="626"/>
    <n v="1333"/>
    <n v="8.1542269115539927"/>
    <n v="0"/>
  </r>
  <r>
    <s v="25"/>
    <s v="25718"/>
    <n v="25718"/>
    <s v="CUNDINAMARCA"/>
    <s v="SASAIMA"/>
    <x v="0"/>
    <n v="652"/>
    <n v="814"/>
    <n v="6.1002994011976046"/>
    <n v="0"/>
  </r>
  <r>
    <s v="68"/>
    <s v="68318"/>
    <n v="68318"/>
    <s v="SANTANDER"/>
    <s v="GUACA"/>
    <x v="0"/>
    <n v="167"/>
    <n v="808"/>
    <n v="2.6114151681000783"/>
    <n v="0"/>
  </r>
  <r>
    <s v="73"/>
    <s v="73770"/>
    <n v="73770"/>
    <s v="TOLIMA"/>
    <s v="SUÁREZ"/>
    <x v="0"/>
    <n v="119"/>
    <n v="251"/>
    <n v="2.6125137211855103"/>
    <n v="0"/>
  </r>
  <r>
    <s v="15"/>
    <s v="15047"/>
    <n v="15047"/>
    <s v="BOYACÁ"/>
    <s v="AQUITANIA"/>
    <x v="0"/>
    <n v="399"/>
    <n v="1083"/>
    <n v="2.6179384554819238"/>
    <n v="0"/>
  </r>
  <r>
    <s v="25"/>
    <s v="25506"/>
    <n v="25506"/>
    <s v="CUNDINAMARCA"/>
    <s v="VENECIA"/>
    <x v="0"/>
    <n v="785"/>
    <n v="1244"/>
    <n v="19.334975369458128"/>
    <n v="0"/>
  </r>
  <r>
    <s v="15"/>
    <s v="15720"/>
    <n v="15720"/>
    <s v="BOYACÁ"/>
    <s v="SATIVANORTE"/>
    <x v="0"/>
    <n v="62"/>
    <n v="148"/>
    <n v="2.6507054296707993"/>
    <n v="0"/>
  </r>
  <r>
    <s v="52"/>
    <s v="52210"/>
    <n v="52210"/>
    <s v="NARIÑO"/>
    <s v="CONTADERO"/>
    <x v="0"/>
    <n v="185"/>
    <n v="156"/>
    <n v="2.6603393730227207"/>
    <n v="0"/>
  </r>
  <r>
    <s v="08"/>
    <s v="08606"/>
    <n v="8606"/>
    <s v="ATLANTICO"/>
    <s v="REPELÓN"/>
    <x v="0"/>
    <n v="695"/>
    <n v="1349"/>
    <n v="2.6629372772903177"/>
    <n v="1"/>
  </r>
  <r>
    <s v="15"/>
    <s v="15580"/>
    <n v="15580"/>
    <s v="BOYACÁ"/>
    <s v="QUÍPAMA"/>
    <x v="0"/>
    <n v="211"/>
    <n v="497"/>
    <n v="2.6797053594107187"/>
    <n v="0"/>
  </r>
  <r>
    <s v="25"/>
    <s v="25168"/>
    <n v="25168"/>
    <s v="CUNDINAMARCA"/>
    <s v="CHAGUANÍ"/>
    <x v="0"/>
    <n v="673"/>
    <n v="1615"/>
    <n v="16.905300175835215"/>
    <n v="0"/>
  </r>
  <r>
    <s v="54"/>
    <s v="54518"/>
    <n v="54518"/>
    <s v="NORTE DE SANTANDER"/>
    <s v="PAMPLONA"/>
    <x v="0"/>
    <n v="1546"/>
    <n v="1222"/>
    <n v="2.6937082919519804"/>
    <n v="0"/>
  </r>
  <r>
    <s v="15"/>
    <s v="15442"/>
    <n v="15442"/>
    <s v="BOYACÁ"/>
    <s v="MARIPÍ"/>
    <x v="0"/>
    <n v="202"/>
    <n v="590"/>
    <n v="2.7005347593582885"/>
    <n v="0"/>
  </r>
  <r>
    <s v="54"/>
    <s v="54520"/>
    <n v="54520"/>
    <s v="NORTE DE SANTANDER"/>
    <s v="PAMPLONITA"/>
    <x v="0"/>
    <n v="134"/>
    <n v="105"/>
    <n v="2.7169505271695051"/>
    <n v="0"/>
  </r>
  <r>
    <s v="54"/>
    <s v="54743"/>
    <n v="54743"/>
    <s v="NORTE DE SANTANDER"/>
    <s v="SILOS"/>
    <x v="0"/>
    <n v="121"/>
    <n v="316"/>
    <n v="2.7221597300337455"/>
    <n v="0"/>
  </r>
  <r>
    <s v="13"/>
    <s v="13760"/>
    <n v="13760"/>
    <s v="BOLÍVAR"/>
    <s v="SOPLAVIENTO"/>
    <x v="0"/>
    <n v="230"/>
    <n v="333"/>
    <n v="2.7247956403269753"/>
    <n v="0"/>
  </r>
  <r>
    <s v="99"/>
    <s v="99773"/>
    <n v="99773"/>
    <s v="VICHADA"/>
    <s v="CUMARIBO"/>
    <x v="0"/>
    <n v="1012"/>
    <n v="16583"/>
    <n v="2.7450023055849404"/>
    <n v="5"/>
  </r>
  <r>
    <s v="08"/>
    <s v="08436"/>
    <n v="8436"/>
    <s v="ATLANTICO"/>
    <s v="MANATÍ"/>
    <x v="0"/>
    <n v="435"/>
    <n v="232"/>
    <n v="2.7666475863384847"/>
    <n v="0"/>
  </r>
  <r>
    <s v="68"/>
    <s v="68673"/>
    <n v="68673"/>
    <s v="SANTANDER"/>
    <s v="SAN BENITO"/>
    <x v="0"/>
    <n v="111"/>
    <n v="416"/>
    <n v="2.784746613146011"/>
    <n v="0"/>
  </r>
  <r>
    <s v="68"/>
    <s v="68572"/>
    <n v="68572"/>
    <s v="SANTANDER"/>
    <s v="PUENTE NACIONAL"/>
    <x v="0"/>
    <n v="349"/>
    <n v="563"/>
    <n v="2.7973709522282784"/>
    <n v="0"/>
  </r>
  <r>
    <s v="25"/>
    <s v="25799"/>
    <n v="25799"/>
    <s v="CUNDINAMARCA"/>
    <s v="TENJO"/>
    <x v="0"/>
    <n v="454"/>
    <n v="51"/>
    <n v="2.2872688800443344"/>
    <n v="0"/>
  </r>
  <r>
    <s v="17"/>
    <s v="17486"/>
    <n v="17486"/>
    <s v="CALDAS"/>
    <s v="NEIRA"/>
    <x v="0"/>
    <n v="877"/>
    <n v="1827"/>
    <n v="2.874184773703012"/>
    <n v="0"/>
  </r>
  <r>
    <s v="73"/>
    <s v="73200"/>
    <n v="73200"/>
    <s v="TOLIMA"/>
    <s v="COELLO"/>
    <x v="0"/>
    <n v="280"/>
    <n v="584"/>
    <n v="2.8747433264887063"/>
    <n v="0"/>
  </r>
  <r>
    <s v="19"/>
    <s v="19760"/>
    <n v="19760"/>
    <s v="CAUCA"/>
    <s v="SOTARÁ (Paispamba)"/>
    <x v="0"/>
    <n v="489"/>
    <n v="2508"/>
    <n v="2.881895332390382"/>
    <n v="1"/>
  </r>
  <r>
    <s v="25"/>
    <s v="25596"/>
    <n v="25596"/>
    <s v="CUNDINAMARCA"/>
    <s v="QUIPILE"/>
    <x v="0"/>
    <n v="539"/>
    <n v="2175"/>
    <n v="6.6021558059774623"/>
    <n v="0"/>
  </r>
  <r>
    <s v="68"/>
    <s v="68397"/>
    <n v="68397"/>
    <s v="SANTANDER"/>
    <s v="LA PAZ"/>
    <x v="0"/>
    <n v="150"/>
    <n v="853"/>
    <n v="2.9114906832298137"/>
    <n v="0"/>
  </r>
  <r>
    <s v="15"/>
    <s v="15425"/>
    <n v="15425"/>
    <s v="BOYACÁ"/>
    <s v="MACANAL"/>
    <x v="0"/>
    <n v="141"/>
    <n v="280"/>
    <n v="2.9247044181705038"/>
    <n v="0"/>
  </r>
  <r>
    <s v="08"/>
    <s v="08372"/>
    <n v="8372"/>
    <s v="ATLANTICO"/>
    <s v="JUAN DE ACOSTA"/>
    <x v="0"/>
    <n v="492"/>
    <n v="104"/>
    <n v="2.9275258836129954"/>
    <n v="0"/>
  </r>
  <r>
    <s v="25"/>
    <s v="25592"/>
    <n v="25592"/>
    <s v="CUNDINAMARCA"/>
    <s v="QUEBRADANEGRA"/>
    <x v="0"/>
    <n v="532"/>
    <n v="1011"/>
    <n v="11.22836639932461"/>
    <n v="0"/>
  </r>
  <r>
    <s v="47"/>
    <s v="47703"/>
    <n v="47703"/>
    <s v="MAGDALENA"/>
    <s v="SAN ZENÓN"/>
    <x v="0"/>
    <n v="268"/>
    <n v="594"/>
    <n v="2.9427912594707366"/>
    <n v="0"/>
  </r>
  <r>
    <s v="25"/>
    <s v="25402"/>
    <n v="25402"/>
    <s v="CUNDINAMARCA"/>
    <s v="LA VEGA"/>
    <x v="0"/>
    <n v="642"/>
    <n v="276"/>
    <n v="4.5115952213633168"/>
    <n v="0"/>
  </r>
  <r>
    <s v="15"/>
    <s v="15646"/>
    <n v="15646"/>
    <s v="BOYACÁ"/>
    <s v="SAMACÁ"/>
    <x v="0"/>
    <n v="592"/>
    <n v="64"/>
    <n v="2.9738283016024512"/>
    <n v="0"/>
  </r>
  <r>
    <s v="25"/>
    <s v="25322"/>
    <n v="25322"/>
    <s v="CUNDINAMARCA"/>
    <s v="GUASCA"/>
    <x v="0"/>
    <n v="510"/>
    <n v="137"/>
    <n v="3.4555186665763267"/>
    <n v="0"/>
  </r>
  <r>
    <s v="47"/>
    <s v="47707"/>
    <n v="47707"/>
    <s v="MAGDALENA"/>
    <s v="SANTA ANA"/>
    <x v="0"/>
    <n v="779"/>
    <n v="2230"/>
    <n v="3.0033155987354463"/>
    <n v="0"/>
  </r>
  <r>
    <s v="25"/>
    <s v="25019"/>
    <n v="25019"/>
    <s v="CUNDINAMARCA"/>
    <s v="ALBÁN"/>
    <x v="0"/>
    <n v="477"/>
    <n v="905"/>
    <n v="8.008730691739423"/>
    <n v="0"/>
  </r>
  <r>
    <s v="15"/>
    <s v="15296"/>
    <n v="15296"/>
    <s v="BOYACÁ"/>
    <s v="GÁMEZA"/>
    <x v="0"/>
    <n v="147"/>
    <n v="157"/>
    <n v="3.0271828665568368"/>
    <n v="0"/>
  </r>
  <r>
    <s v="54"/>
    <s v="54174"/>
    <n v="54174"/>
    <s v="NORTE DE SANTANDER"/>
    <s v="CHITAGÁ"/>
    <x v="0"/>
    <n v="315"/>
    <n v="1052"/>
    <n v="3.0367299720428034"/>
    <n v="0"/>
  </r>
  <r>
    <s v="15"/>
    <s v="15299"/>
    <n v="15299"/>
    <s v="BOYACÁ"/>
    <s v="GARAGOA"/>
    <x v="0"/>
    <n v="518"/>
    <n v="348"/>
    <n v="3.0571293673276676"/>
    <n v="0"/>
  </r>
  <r>
    <s v="68"/>
    <s v="68682"/>
    <n v="68682"/>
    <s v="SANTANDER"/>
    <s v="SAN JOAQUÍN"/>
    <x v="0"/>
    <n v="77"/>
    <n v="236"/>
    <n v="3.094855305466238"/>
    <n v="0"/>
  </r>
  <r>
    <s v="17"/>
    <s v="17442"/>
    <n v="17442"/>
    <s v="CALDAS"/>
    <s v="MARMATO"/>
    <x v="0"/>
    <n v="283"/>
    <n v="777"/>
    <n v="3.1112576956904134"/>
    <n v="0"/>
  </r>
  <r>
    <s v="73"/>
    <s v="73268"/>
    <n v="73268"/>
    <s v="TOLIMA"/>
    <s v="ESPINAL"/>
    <x v="0"/>
    <n v="2373"/>
    <n v="1327"/>
    <n v="3.1130701719863039"/>
    <n v="0"/>
  </r>
  <r>
    <s v="25"/>
    <s v="25120"/>
    <n v="25120"/>
    <s v="CUNDINAMARCA"/>
    <s v="CABRERA"/>
    <x v="0"/>
    <n v="531"/>
    <n v="2222"/>
    <n v="11.802622805067793"/>
    <n v="0"/>
  </r>
  <r>
    <s v="25"/>
    <s v="25214"/>
    <n v="25214"/>
    <s v="CUNDINAMARCA"/>
    <s v="COTA"/>
    <x v="0"/>
    <n v="597"/>
    <n v="52"/>
    <n v="2.3960507304543266"/>
    <n v="0"/>
  </r>
  <r>
    <s v="25"/>
    <s v="25312"/>
    <n v="25312"/>
    <s v="CUNDINAMARCA"/>
    <s v="GRANADA"/>
    <x v="0"/>
    <n v="663"/>
    <n v="215"/>
    <n v="7.63385146804836"/>
    <n v="0"/>
  </r>
  <r>
    <s v="25"/>
    <s v="25580"/>
    <n v="25580"/>
    <s v="CUNDINAMARCA"/>
    <s v="PULÍ"/>
    <x v="0"/>
    <n v="411"/>
    <n v="1742"/>
    <n v="13.704568189396465"/>
    <n v="0"/>
  </r>
  <r>
    <s v="25"/>
    <s v="25040"/>
    <n v="25040"/>
    <s v="CUNDINAMARCA"/>
    <s v="ANOLAIMA"/>
    <x v="0"/>
    <n v="420"/>
    <n v="572"/>
    <n v="3.4115831370319225"/>
    <n v="0"/>
  </r>
  <r>
    <s v="25"/>
    <s v="25295"/>
    <n v="25295"/>
    <s v="CUNDINAMARCA"/>
    <s v="GACHANCIPÁ"/>
    <x v="0"/>
    <n v="280"/>
    <n v="16"/>
    <n v="1.9387896413239163"/>
    <n v="0"/>
  </r>
  <r>
    <s v="15"/>
    <s v="15673"/>
    <n v="15673"/>
    <s v="BOYACÁ"/>
    <s v="SAN MATEO"/>
    <x v="0"/>
    <n v="117"/>
    <n v="570"/>
    <n v="3.1776208582292234"/>
    <n v="0"/>
  </r>
  <r>
    <s v="52"/>
    <s v="52720"/>
    <n v="52720"/>
    <s v="NARIÑO"/>
    <s v="SAPUYES"/>
    <x v="0"/>
    <n v="202"/>
    <n v="193"/>
    <n v="3.1785995279307628"/>
    <n v="0"/>
  </r>
  <r>
    <s v="54"/>
    <s v="54820"/>
    <n v="54820"/>
    <s v="NORTE DE SANTANDER"/>
    <s v="TOLEDO"/>
    <x v="0"/>
    <n v="555"/>
    <n v="2017"/>
    <n v="3.2112480472140255"/>
    <n v="0"/>
  </r>
  <r>
    <s v="68"/>
    <s v="68820"/>
    <n v="68820"/>
    <s v="SANTANDER"/>
    <s v="TONA"/>
    <x v="0"/>
    <n v="228"/>
    <n v="723"/>
    <n v="3.2180663373323926"/>
    <n v="0"/>
  </r>
  <r>
    <s v="19"/>
    <s v="19355"/>
    <n v="19355"/>
    <s v="CAUCA"/>
    <s v="INZÁ"/>
    <x v="0"/>
    <n v="993"/>
    <n v="3856"/>
    <n v="3.2237119761062236"/>
    <n v="2"/>
  </r>
  <r>
    <s v="05"/>
    <s v="05264"/>
    <n v="5264"/>
    <s v="ANTIOQUIA"/>
    <s v="ENTRERRIOS"/>
    <x v="0"/>
    <n v="321"/>
    <n v="346"/>
    <n v="3.2261306532663321"/>
    <n v="0"/>
  </r>
  <r>
    <s v="15"/>
    <s v="15464"/>
    <n v="15464"/>
    <s v="BOYACÁ"/>
    <s v="MONGUA"/>
    <x v="0"/>
    <n v="153"/>
    <n v="330"/>
    <n v="3.2435870256518973"/>
    <n v="0"/>
  </r>
  <r>
    <s v="15"/>
    <s v="15106"/>
    <n v="15106"/>
    <s v="BOYACÁ"/>
    <s v="BRICEÑO"/>
    <x v="0"/>
    <n v="84"/>
    <n v="158"/>
    <n v="3.2507739938080498"/>
    <n v="0"/>
  </r>
  <r>
    <s v="68"/>
    <s v="68217"/>
    <n v="68217"/>
    <s v="SANTANDER"/>
    <s v="COROMORO"/>
    <x v="0"/>
    <n v="247"/>
    <n v="770"/>
    <n v="3.2680603334215399"/>
    <n v="1"/>
  </r>
  <r>
    <s v="97"/>
    <s v="97666"/>
    <n v="97666"/>
    <s v="VAUPES"/>
    <s v="TARAIRA"/>
    <x v="0"/>
    <n v="32"/>
    <n v="146"/>
    <n v="3.278688524590164"/>
    <n v="0"/>
  </r>
  <r>
    <s v="52"/>
    <s v="52885"/>
    <n v="52885"/>
    <s v="NARIÑO"/>
    <s v="YACUANQUER"/>
    <x v="0"/>
    <n v="360"/>
    <n v="337"/>
    <n v="3.2822757111597372"/>
    <n v="0"/>
  </r>
  <r>
    <s v="13"/>
    <s v="13468"/>
    <n v="13468"/>
    <s v="BOLÍVAR"/>
    <s v="MOMPÓS"/>
    <x v="0"/>
    <n v="1454"/>
    <n v="3566"/>
    <n v="3.2952588160638201"/>
    <n v="0"/>
  </r>
  <r>
    <s v="68"/>
    <s v="68320"/>
    <n v="68320"/>
    <s v="SANTANDER"/>
    <s v="GUADALUPE"/>
    <x v="0"/>
    <n v="157"/>
    <n v="147"/>
    <n v="3.3010933557611435"/>
    <n v="0"/>
  </r>
  <r>
    <s v="08"/>
    <s v="08638"/>
    <n v="8638"/>
    <s v="ATLANTICO"/>
    <s v="SABANALARGA"/>
    <x v="0"/>
    <n v="3308"/>
    <n v="1536"/>
    <n v="3.3696991922093535"/>
    <n v="0"/>
  </r>
  <r>
    <s v="25"/>
    <s v="25599"/>
    <n v="25599"/>
    <s v="CUNDINAMARCA"/>
    <s v="APULO"/>
    <x v="0"/>
    <n v="396"/>
    <n v="507"/>
    <n v="5.0691244239631335"/>
    <n v="0"/>
  </r>
  <r>
    <s v="13"/>
    <s v="13440"/>
    <n v="13440"/>
    <s v="BOLÍVAR"/>
    <s v="MARGARITA"/>
    <x v="0"/>
    <n v="334"/>
    <n v="806"/>
    <n v="3.3819360064803563"/>
    <n v="0"/>
  </r>
  <r>
    <s v="15"/>
    <s v="15897"/>
    <n v="15897"/>
    <s v="BOYACÁ"/>
    <s v="ZETAQUIRA"/>
    <x v="0"/>
    <n v="155"/>
    <n v="300"/>
    <n v="3.4013605442176873"/>
    <n v="0"/>
  </r>
  <r>
    <s v="25"/>
    <s v="25183"/>
    <n v="25183"/>
    <s v="CUNDINAMARCA"/>
    <s v="CHOCONTÁ"/>
    <x v="0"/>
    <n v="331"/>
    <n v="131"/>
    <n v="1.3105277744783623"/>
    <n v="0"/>
  </r>
  <r>
    <s v="25"/>
    <s v="25123"/>
    <n v="25123"/>
    <s v="CUNDINAMARCA"/>
    <s v="CACHIPAY"/>
    <x v="0"/>
    <n v="364"/>
    <n v="298"/>
    <n v="3.7018204006915489"/>
    <n v="0"/>
  </r>
  <r>
    <s v="23"/>
    <s v="23168"/>
    <n v="23168"/>
    <s v="CÓRDOBA"/>
    <s v="CHIMÁ"/>
    <x v="0"/>
    <n v="513"/>
    <n v="651"/>
    <n v="3.4159009188973228"/>
    <n v="0"/>
  </r>
  <r>
    <s v="52"/>
    <s v="52685"/>
    <n v="52685"/>
    <s v="NARIÑO"/>
    <s v="SAN BERNARDO"/>
    <x v="0"/>
    <n v="658"/>
    <n v="933"/>
    <n v="3.4269048487057967"/>
    <n v="0"/>
  </r>
  <r>
    <s v="25"/>
    <s v="25845"/>
    <n v="25845"/>
    <s v="CUNDINAMARCA"/>
    <s v="UNE"/>
    <x v="0"/>
    <n v="291"/>
    <n v="481"/>
    <n v="3.1644193127446716"/>
    <n v="0"/>
  </r>
  <r>
    <s v="52"/>
    <s v="52585"/>
    <n v="52585"/>
    <s v="NARIÑO"/>
    <s v="PUPIALES"/>
    <x v="0"/>
    <n v="671"/>
    <n v="394"/>
    <n v="3.4609036517433465"/>
    <n v="0"/>
  </r>
  <r>
    <s v="25"/>
    <s v="25785"/>
    <n v="25785"/>
    <s v="CUNDINAMARCA"/>
    <s v="TABIO"/>
    <x v="0"/>
    <n v="312"/>
    <n v="51"/>
    <n v="1.1541449339695926"/>
    <n v="0"/>
  </r>
  <r>
    <s v="68"/>
    <s v="68167"/>
    <n v="68167"/>
    <s v="SANTANDER"/>
    <s v="CHARALÁ"/>
    <x v="0"/>
    <n v="368"/>
    <n v="604"/>
    <n v="3.4914611005692597"/>
    <n v="1"/>
  </r>
  <r>
    <s v="13"/>
    <s v="13647"/>
    <n v="13647"/>
    <s v="BOLÍVAR"/>
    <s v="SAN ESTANISLAO"/>
    <x v="0"/>
    <n v="568"/>
    <n v="1472"/>
    <n v="3.4938795595743373"/>
    <n v="0"/>
  </r>
  <r>
    <s v="47"/>
    <s v="47318"/>
    <n v="47318"/>
    <s v="MAGDALENA"/>
    <s v="GUAMAL"/>
    <x v="0"/>
    <n v="956"/>
    <n v="3521"/>
    <n v="3.5078706931347008"/>
    <n v="0"/>
  </r>
  <r>
    <s v="05"/>
    <s v="05266"/>
    <n v="5266"/>
    <s v="ANTIOQUIA"/>
    <s v="ENVIGADO"/>
    <x v="0"/>
    <n v="7842"/>
    <n v="2595"/>
    <n v="3.5252073453057919"/>
    <n v="0"/>
  </r>
  <r>
    <s v="25"/>
    <s v="25645"/>
    <n v="25645"/>
    <s v="CUNDINAMARCA"/>
    <s v="SAN ANTONIO DEL TEQUENDAMA"/>
    <x v="0"/>
    <n v="369"/>
    <n v="283"/>
    <n v="2.8202384591867928"/>
    <n v="0"/>
  </r>
  <r>
    <s v="17"/>
    <s v="17272"/>
    <n v="17272"/>
    <s v="CALDAS"/>
    <s v="FILADELFIA"/>
    <x v="0"/>
    <n v="391"/>
    <n v="1093"/>
    <n v="3.5435925321732826"/>
    <n v="0"/>
  </r>
  <r>
    <s v="23"/>
    <s v="23672"/>
    <n v="23672"/>
    <s v="CÓRDOBA"/>
    <s v="SAN ANTERO"/>
    <x v="0"/>
    <n v="1115"/>
    <n v="1347"/>
    <n v="3.5549179021201978"/>
    <n v="0"/>
  </r>
  <r>
    <s v="25"/>
    <s v="25871"/>
    <n v="25871"/>
    <s v="CUNDINAMARCA"/>
    <s v="VILLAGÓMEZ"/>
    <x v="0"/>
    <n v="224"/>
    <n v="612"/>
    <n v="10.317825886688162"/>
    <n v="0"/>
  </r>
  <r>
    <s v="25"/>
    <s v="25328"/>
    <n v="25328"/>
    <s v="CUNDINAMARCA"/>
    <s v="GUAYABAL DE SÍQUIMA"/>
    <x v="0"/>
    <n v="371"/>
    <n v="1062"/>
    <n v="10.197910940076966"/>
    <n v="0"/>
  </r>
  <r>
    <s v="68"/>
    <s v="68464"/>
    <n v="68464"/>
    <s v="SANTANDER"/>
    <s v="MOGOTES"/>
    <x v="0"/>
    <n v="391"/>
    <n v="766"/>
    <n v="3.5937499999999996"/>
    <n v="0"/>
  </r>
  <r>
    <s v="13"/>
    <s v="13838"/>
    <n v="13838"/>
    <s v="BOLÍVAR"/>
    <s v="TURBANA"/>
    <x v="0"/>
    <n v="536"/>
    <n v="884"/>
    <n v="3.601424443996506"/>
    <n v="1"/>
  </r>
  <r>
    <s v="23"/>
    <s v="23189"/>
    <n v="23189"/>
    <s v="CÓRDOBA"/>
    <s v="CIENAGA DE ORO"/>
    <x v="0"/>
    <n v="2321"/>
    <n v="1581"/>
    <n v="3.6138012642854918"/>
    <n v="0"/>
  </r>
  <r>
    <s v="08"/>
    <s v="08078"/>
    <n v="8078"/>
    <s v="ATLANTICO"/>
    <s v="BARANOA"/>
    <x v="0"/>
    <n v="2121"/>
    <n v="905"/>
    <n v="3.6668222602562106"/>
    <n v="0"/>
  </r>
  <r>
    <s v="08"/>
    <s v="08675"/>
    <n v="8675"/>
    <s v="ATLANTICO"/>
    <s v="SANTA LUCÍA"/>
    <x v="0"/>
    <n v="425"/>
    <n v="160"/>
    <n v="3.6688535911602211"/>
    <n v="0"/>
  </r>
  <r>
    <s v="05"/>
    <s v="05368"/>
    <n v="5368"/>
    <s v="ANTIOQUIA"/>
    <s v="JERICÓ"/>
    <x v="0"/>
    <n v="447"/>
    <n v="481"/>
    <n v="3.6932991820209864"/>
    <n v="0"/>
  </r>
  <r>
    <s v="25"/>
    <s v="25377"/>
    <n v="25377"/>
    <s v="CUNDINAMARCA"/>
    <s v="LA CALERA"/>
    <x v="0"/>
    <n v="425"/>
    <n v="200"/>
    <n v="1.5439386783884912"/>
    <n v="0"/>
  </r>
  <r>
    <s v="23"/>
    <s v="23417"/>
    <n v="23417"/>
    <s v="CÓRDOBA"/>
    <s v="LORICA"/>
    <x v="0"/>
    <n v="4397"/>
    <n v="4033"/>
    <n v="3.7188020670348534"/>
    <n v="0"/>
  </r>
  <r>
    <s v="25"/>
    <s v="25649"/>
    <n v="25649"/>
    <s v="CUNDINAMARCA"/>
    <s v="SAN BERNARDO"/>
    <x v="0"/>
    <n v="336"/>
    <n v="785"/>
    <n v="3.1490159325210869"/>
    <n v="0"/>
  </r>
  <r>
    <s v="76"/>
    <s v="76147"/>
    <n v="76147"/>
    <s v="VALLE"/>
    <s v="CARTAGO"/>
    <x v="0"/>
    <n v="4947"/>
    <n v="2739"/>
    <n v="3.7406710069641358"/>
    <n v="0"/>
  </r>
  <r>
    <s v="08"/>
    <s v="08421"/>
    <n v="8421"/>
    <s v="ATLANTICO"/>
    <s v="LURUACO"/>
    <x v="0"/>
    <n v="1007"/>
    <n v="1035"/>
    <n v="3.7454437253589226"/>
    <n v="0"/>
  </r>
  <r>
    <s v="54"/>
    <s v="54313"/>
    <n v="54313"/>
    <s v="NORTE DE SANTANDER"/>
    <s v="GRAMALOTE"/>
    <x v="0"/>
    <n v="210"/>
    <n v="613"/>
    <n v="3.7722292078318662"/>
    <n v="0"/>
  </r>
  <r>
    <s v="68"/>
    <s v="68755"/>
    <n v="68755"/>
    <s v="SANTANDER"/>
    <s v="SOCORRO"/>
    <x v="0"/>
    <n v="1155"/>
    <n v="528"/>
    <n v="3.7773489878012887"/>
    <n v="0"/>
  </r>
  <r>
    <s v="15"/>
    <s v="15664"/>
    <n v="15664"/>
    <s v="BOYACÁ"/>
    <s v="SAN JOSE DE PARE"/>
    <x v="0"/>
    <n v="200"/>
    <n v="91"/>
    <n v="3.8306837770542042"/>
    <n v="0"/>
  </r>
  <r>
    <s v="15"/>
    <s v="15185"/>
    <n v="15185"/>
    <s v="BOYACÁ"/>
    <s v="CHITARAQUE"/>
    <x v="0"/>
    <n v="218"/>
    <n v="158"/>
    <n v="3.8333040267276242"/>
    <n v="0"/>
  </r>
  <r>
    <s v="52"/>
    <s v="52022"/>
    <n v="52022"/>
    <s v="NARIÑO"/>
    <s v="ALDANA"/>
    <x v="0"/>
    <n v="234"/>
    <n v="241"/>
    <n v="3.8455217748562038"/>
    <n v="0"/>
  </r>
  <r>
    <s v="08"/>
    <s v="08832"/>
    <n v="8832"/>
    <s v="ATLANTICO"/>
    <s v="TUBARÁ"/>
    <x v="0"/>
    <n v="424"/>
    <n v="291"/>
    <n v="3.8475499092558985"/>
    <n v="0"/>
  </r>
  <r>
    <s v="54"/>
    <s v="54377"/>
    <n v="54377"/>
    <s v="NORTE DE SANTANDER"/>
    <s v="LABATECA"/>
    <x v="0"/>
    <n v="228"/>
    <n v="453"/>
    <n v="3.886142832793591"/>
    <n v="0"/>
  </r>
  <r>
    <s v="52"/>
    <s v="52227"/>
    <n v="52227"/>
    <s v="NARIÑO"/>
    <s v="CUMBAL"/>
    <x v="0"/>
    <n v="1464"/>
    <n v="2094"/>
    <n v="3.8899960143483456"/>
    <n v="0"/>
  </r>
  <r>
    <s v="17"/>
    <s v="17873"/>
    <n v="17873"/>
    <s v="CALDAS"/>
    <s v="VILLAMARÍA"/>
    <x v="0"/>
    <n v="2204"/>
    <n v="1242"/>
    <n v="3.9145338614283434"/>
    <n v="0"/>
  </r>
  <r>
    <s v="15"/>
    <s v="15180"/>
    <n v="15180"/>
    <s v="BOYACÁ"/>
    <s v="CHISCAS"/>
    <x v="0"/>
    <n v="168"/>
    <n v="845"/>
    <n v="3.9151712887438821"/>
    <n v="0"/>
  </r>
  <r>
    <s v="15"/>
    <s v="15757"/>
    <n v="15757"/>
    <s v="BOYACÁ"/>
    <s v="SOCHA"/>
    <x v="0"/>
    <n v="282"/>
    <n v="461"/>
    <n v="3.9495798319327728"/>
    <n v="0"/>
  </r>
  <r>
    <s v="05"/>
    <s v="05240"/>
    <n v="5240"/>
    <s v="ANTIOQUIA"/>
    <s v="EBEJICO"/>
    <x v="0"/>
    <n v="501"/>
    <n v="1296"/>
    <n v="4.0031961646024774"/>
    <n v="0"/>
  </r>
  <r>
    <s v="76"/>
    <s v="76520"/>
    <n v="76520"/>
    <s v="VALLE"/>
    <s v="PALMIRA"/>
    <x v="0"/>
    <n v="12236"/>
    <n v="7302"/>
    <n v="4.0152919749946676"/>
    <n v="1"/>
  </r>
  <r>
    <s v="68"/>
    <s v="68425"/>
    <n v="68425"/>
    <s v="SANTANDER"/>
    <s v="MACARAVITA"/>
    <x v="0"/>
    <n v="97"/>
    <n v="653"/>
    <n v="4.0790580319596303"/>
    <n v="0"/>
  </r>
  <r>
    <s v="25"/>
    <s v="25488"/>
    <n v="25488"/>
    <s v="CUNDINAMARCA"/>
    <s v="NILO"/>
    <x v="0"/>
    <n v="318"/>
    <n v="123"/>
    <n v="1.7297650130548303"/>
    <n v="0"/>
  </r>
  <r>
    <s v="25"/>
    <s v="25518"/>
    <n v="25518"/>
    <s v="CUNDINAMARCA"/>
    <s v="PAIME"/>
    <x v="0"/>
    <n v="310"/>
    <n v="1233"/>
    <n v="6.8858285206574861"/>
    <n v="0"/>
  </r>
  <r>
    <s v="76"/>
    <s v="76869"/>
    <n v="76869"/>
    <s v="VALLE"/>
    <s v="VIJES"/>
    <x v="0"/>
    <n v="455"/>
    <n v="442"/>
    <n v="4.1296060991105463"/>
    <n v="0"/>
  </r>
  <r>
    <s v="68"/>
    <s v="68132"/>
    <n v="68132"/>
    <s v="SANTANDER"/>
    <s v="CALIFORNIA"/>
    <x v="0"/>
    <n v="82"/>
    <n v="158"/>
    <n v="4.133064516129032"/>
    <n v="0"/>
  </r>
  <r>
    <s v="52"/>
    <s v="52320"/>
    <n v="52320"/>
    <s v="NARIÑO"/>
    <s v="GUAITARILLA"/>
    <x v="0"/>
    <n v="505"/>
    <n v="610"/>
    <n v="4.2044792273749065"/>
    <n v="0"/>
  </r>
  <r>
    <s v="54"/>
    <s v="54599"/>
    <n v="54599"/>
    <s v="NORTE DE SANTANDER"/>
    <s v="RAGONVALIA"/>
    <x v="0"/>
    <n v="292"/>
    <n v="335"/>
    <n v="4.2374111159483387"/>
    <n v="0"/>
  </r>
  <r>
    <s v="47"/>
    <s v="47545"/>
    <n v="47545"/>
    <s v="MAGDALENA"/>
    <s v="PIJIÑO  DEL CARMEN"/>
    <x v="0"/>
    <n v="669"/>
    <n v="1553"/>
    <n v="4.2451932229202365"/>
    <n v="0"/>
  </r>
  <r>
    <s v="15"/>
    <s v="15480"/>
    <n v="15480"/>
    <s v="BOYACÁ"/>
    <s v="MUZO"/>
    <x v="0"/>
    <n v="390"/>
    <n v="1417"/>
    <n v="4.3141592920353977"/>
    <n v="0"/>
  </r>
  <r>
    <s v="95"/>
    <s v="95200"/>
    <n v="95200"/>
    <s v="GUAVIARE"/>
    <s v="MIRAFLORES"/>
    <x v="1"/>
    <n v="623"/>
    <n v="14045"/>
    <n v="4.3147032342960037"/>
    <n v="1"/>
  </r>
  <r>
    <s v="68"/>
    <s v="68861"/>
    <n v="68861"/>
    <s v="SANTANDER"/>
    <s v="VELEZ"/>
    <x v="0"/>
    <n v="827"/>
    <n v="983"/>
    <n v="4.339612740725193"/>
    <n v="0"/>
  </r>
  <r>
    <s v="19"/>
    <s v="19300"/>
    <n v="19300"/>
    <s v="CAUCA"/>
    <s v="GUACHENE"/>
    <x v="0"/>
    <n v="860"/>
    <n v="485"/>
    <n v="4.3401463537723952"/>
    <n v="4"/>
  </r>
  <r>
    <s v="17"/>
    <s v="17513"/>
    <n v="17513"/>
    <s v="CALDAS"/>
    <s v="PÁCORA"/>
    <x v="0"/>
    <n v="520"/>
    <n v="1767"/>
    <n v="4.3507362784471217"/>
    <n v="0"/>
  </r>
  <r>
    <s v="15"/>
    <s v="15183"/>
    <n v="15183"/>
    <s v="BOYACÁ"/>
    <s v="CHITA"/>
    <x v="0"/>
    <n v="417"/>
    <n v="1585"/>
    <n v="4.3701530077551878"/>
    <n v="0"/>
  </r>
  <r>
    <s v="54"/>
    <s v="54871"/>
    <n v="54871"/>
    <s v="NORTE DE SANTANDER"/>
    <s v="VILLA CARO"/>
    <x v="0"/>
    <n v="227"/>
    <n v="380"/>
    <n v="4.3721109399075502"/>
    <n v="0"/>
  </r>
  <r>
    <s v="68"/>
    <s v="68770"/>
    <n v="68770"/>
    <s v="SANTANDER"/>
    <s v="SUAITA"/>
    <x v="0"/>
    <n v="452"/>
    <n v="698"/>
    <n v="4.3981706723752065"/>
    <n v="0"/>
  </r>
  <r>
    <s v="19"/>
    <s v="19513"/>
    <n v="19513"/>
    <s v="CAUCA"/>
    <s v="PADILLA"/>
    <x v="0"/>
    <n v="349"/>
    <n v="528"/>
    <n v="4.4278102004567366"/>
    <n v="2"/>
  </r>
  <r>
    <s v="76"/>
    <s v="76036"/>
    <n v="76036"/>
    <s v="VALLE"/>
    <s v="ANDALUCÍA"/>
    <x v="0"/>
    <n v="796"/>
    <n v="1584"/>
    <n v="4.4681448217793998"/>
    <n v="0"/>
  </r>
  <r>
    <s v="17"/>
    <s v="17001"/>
    <n v="17001"/>
    <s v="CALDAS"/>
    <s v="MANIZALES"/>
    <x v="0"/>
    <n v="17704"/>
    <n v="5505"/>
    <n v="4.4698605062172572"/>
    <n v="0"/>
  </r>
  <r>
    <s v="25"/>
    <s v="25815"/>
    <n v="25815"/>
    <s v="CUNDINAMARCA"/>
    <s v="TOCAIMA"/>
    <x v="0"/>
    <n v="551"/>
    <n v="817"/>
    <n v="2.9966824386795019"/>
    <n v="0"/>
  </r>
  <r>
    <s v="11"/>
    <s v="11001"/>
    <n v="11001"/>
    <s v="SANTA FE D"/>
    <s v="BOGOTÁ, D.C."/>
    <x v="0"/>
    <n v="353239"/>
    <n v="24202"/>
    <n v="4.4834208531952209"/>
    <n v="16"/>
  </r>
  <r>
    <s v="73"/>
    <s v="73585"/>
    <n v="73585"/>
    <s v="TOLIMA"/>
    <s v="PURIFICACIÓN"/>
    <x v="0"/>
    <n v="1314"/>
    <n v="2965"/>
    <n v="4.4870919273323313"/>
    <n v="0"/>
  </r>
  <r>
    <s v="52"/>
    <s v="52083"/>
    <n v="52083"/>
    <s v="NARIÑO"/>
    <s v="BELEN"/>
    <x v="0"/>
    <n v="338"/>
    <n v="920"/>
    <n v="4.4958765629156687"/>
    <n v="0"/>
  </r>
  <r>
    <s v="54"/>
    <s v="54680"/>
    <n v="54680"/>
    <s v="NORTE DE SANTANDER"/>
    <s v="SANTIAGO"/>
    <x v="0"/>
    <n v="127"/>
    <n v="414"/>
    <n v="4.4987601842012044"/>
    <n v="0"/>
  </r>
  <r>
    <s v="25"/>
    <s v="25758"/>
    <n v="25758"/>
    <s v="CUNDINAMARCA"/>
    <s v="SOPÓ"/>
    <x v="0"/>
    <n v="305"/>
    <n v="89"/>
    <n v="1.1393776383129739"/>
    <n v="0"/>
  </r>
  <r>
    <s v="70"/>
    <s v="70400"/>
    <n v="70400"/>
    <s v="SUCRE"/>
    <s v="LA UNIÓN"/>
    <x v="0"/>
    <n v="504"/>
    <n v="462"/>
    <n v="4.5120859444941814"/>
    <n v="0"/>
  </r>
  <r>
    <s v="25"/>
    <s v="25524"/>
    <n v="25524"/>
    <s v="CUNDINAMARCA"/>
    <s v="PANDI"/>
    <x v="0"/>
    <n v="403"/>
    <n v="1609"/>
    <n v="7.1226581831035691"/>
    <n v="0"/>
  </r>
  <r>
    <s v="68"/>
    <s v="68327"/>
    <n v="68327"/>
    <s v="SANTANDER"/>
    <s v="GUEPSA"/>
    <x v="0"/>
    <n v="174"/>
    <n v="170"/>
    <n v="4.5206547155105223"/>
    <n v="0"/>
  </r>
  <r>
    <s v="05"/>
    <s v="05809"/>
    <n v="5809"/>
    <s v="ANTIOQUIA"/>
    <s v="TITIRIBÍ"/>
    <x v="0"/>
    <n v="652"/>
    <n v="1216"/>
    <n v="4.5299798513166127"/>
    <n v="0"/>
  </r>
  <r>
    <s v="68"/>
    <s v="68855"/>
    <n v="68855"/>
    <s v="SANTANDER"/>
    <s v="VALLE DE SAN JOSE"/>
    <x v="0"/>
    <n v="212"/>
    <n v="118"/>
    <n v="4.5396145610278378"/>
    <n v="0"/>
  </r>
  <r>
    <s v="25"/>
    <s v="25612"/>
    <n v="25612"/>
    <s v="CUNDINAMARCA"/>
    <s v="RICAURTE"/>
    <x v="0"/>
    <n v="454"/>
    <n v="116"/>
    <n v="4.808812625781167"/>
    <n v="0"/>
  </r>
  <r>
    <s v="52"/>
    <s v="52352"/>
    <n v="52352"/>
    <s v="NARIÑO"/>
    <s v="ILES"/>
    <x v="0"/>
    <n v="401"/>
    <n v="100"/>
    <n v="4.6086656706125728"/>
    <n v="0"/>
  </r>
  <r>
    <s v="52"/>
    <s v="52699"/>
    <n v="52699"/>
    <s v="NARIÑO"/>
    <s v="SANTA CRUZ (GuachavÚs)"/>
    <x v="0"/>
    <n v="1301"/>
    <n v="4923"/>
    <n v="4.6182244151787302"/>
    <n v="0"/>
  </r>
  <r>
    <s v="54"/>
    <s v="54347"/>
    <n v="54347"/>
    <s v="NORTE DE SANTANDER"/>
    <s v="HERRÁN"/>
    <x v="0"/>
    <n v="187"/>
    <n v="335"/>
    <n v="4.6229913473423974"/>
    <n v="0"/>
  </r>
  <r>
    <s v="76"/>
    <s v="76403"/>
    <n v="76403"/>
    <s v="VALLE"/>
    <s v="LA VICTORIA"/>
    <x v="0"/>
    <n v="615"/>
    <n v="922"/>
    <n v="4.6404587640534221"/>
    <n v="0"/>
  </r>
  <r>
    <s v="73"/>
    <s v="73349"/>
    <n v="73349"/>
    <s v="TOLIMA"/>
    <s v="HONDA"/>
    <x v="0"/>
    <n v="1151"/>
    <n v="1640"/>
    <n v="4.644687462168597"/>
    <n v="0"/>
  </r>
  <r>
    <s v="17"/>
    <s v="17174"/>
    <n v="17174"/>
    <s v="CALDAS"/>
    <s v="CHINCHINÁ"/>
    <x v="0"/>
    <n v="2396"/>
    <n v="2194"/>
    <n v="4.6531500038840985"/>
    <n v="0"/>
  </r>
  <r>
    <s v="68"/>
    <s v="68147"/>
    <n v="68147"/>
    <s v="SANTANDER"/>
    <s v="CAPITANEJO"/>
    <x v="0"/>
    <n v="261"/>
    <n v="1060"/>
    <n v="4.6665474700518503"/>
    <n v="0"/>
  </r>
  <r>
    <s v="05"/>
    <s v="05310"/>
    <n v="5310"/>
    <s v="ANTIOQUIA"/>
    <s v="GÓMEZ PLATA"/>
    <x v="0"/>
    <n v="601"/>
    <n v="1125"/>
    <n v="4.6916471506635444"/>
    <n v="0"/>
  </r>
  <r>
    <s v="73"/>
    <s v="73547"/>
    <n v="73547"/>
    <s v="TOLIMA"/>
    <s v="PIEDRAS"/>
    <x v="0"/>
    <n v="266"/>
    <n v="163"/>
    <n v="4.7339384232069763"/>
    <n v="0"/>
  </r>
  <r>
    <s v="68"/>
    <s v="68377"/>
    <n v="68377"/>
    <s v="SANTANDER"/>
    <s v="LA BELLEZA"/>
    <x v="0"/>
    <n v="407"/>
    <n v="1752"/>
    <n v="4.7397228368463962"/>
    <n v="0"/>
  </r>
  <r>
    <s v="73"/>
    <s v="73671"/>
    <n v="73671"/>
    <s v="TOLIMA"/>
    <s v="SALDAÑA"/>
    <x v="0"/>
    <n v="685"/>
    <n v="2037"/>
    <n v="4.741468817055444"/>
    <n v="0"/>
  </r>
  <r>
    <s v="13"/>
    <s v="13140"/>
    <n v="13140"/>
    <s v="BOLÍVAR"/>
    <s v="CALAMAR"/>
    <x v="0"/>
    <n v="1106"/>
    <n v="5564"/>
    <n v="4.7451518791831138"/>
    <n v="1"/>
  </r>
  <r>
    <s v="19"/>
    <s v="19397"/>
    <n v="19397"/>
    <s v="CAUCA"/>
    <s v="LA VEGA"/>
    <x v="0"/>
    <n v="2164"/>
    <n v="12090"/>
    <n v="4.7494677699010159"/>
    <n v="0"/>
  </r>
  <r>
    <s v="25"/>
    <s v="25797"/>
    <n v="25797"/>
    <s v="CUNDINAMARCA"/>
    <s v="TENA"/>
    <x v="0"/>
    <n v="320"/>
    <n v="169"/>
    <n v="3.5790180069343474"/>
    <n v="0"/>
  </r>
  <r>
    <s v="05"/>
    <s v="05282"/>
    <n v="5282"/>
    <s v="ANTIOQUIA"/>
    <s v="FREDONIA"/>
    <x v="0"/>
    <n v="1042"/>
    <n v="1418"/>
    <n v="4.8327999628959697"/>
    <n v="0"/>
  </r>
  <r>
    <s v="24"/>
    <s v="23815"/>
    <n v="23815"/>
    <s v="CÓRDOBA"/>
    <s v="TUCHÍN"/>
    <x v="0"/>
    <n v="1832"/>
    <n v="826"/>
    <n v="4.8573549687135431"/>
    <n v="0"/>
  </r>
  <r>
    <s v="68"/>
    <s v="68773"/>
    <n v="68773"/>
    <s v="SANTANDER"/>
    <s v="SUCRE"/>
    <x v="0"/>
    <n v="408"/>
    <n v="2417"/>
    <n v="4.8588781707752773"/>
    <n v="0"/>
  </r>
  <r>
    <s v="08"/>
    <s v="08137"/>
    <n v="8137"/>
    <s v="ATLANTICO"/>
    <s v="CAMPO DE LA CRUZ"/>
    <x v="0"/>
    <n v="781"/>
    <n v="213"/>
    <n v="4.8690773067331667"/>
    <n v="0"/>
  </r>
  <r>
    <s v="54"/>
    <s v="54405"/>
    <n v="54405"/>
    <s v="NORTE DE SANTANDER"/>
    <s v="LOS PATIOS"/>
    <x v="0"/>
    <n v="3731"/>
    <n v="2270"/>
    <n v="4.8751486325802613"/>
    <n v="0"/>
  </r>
  <r>
    <s v="23"/>
    <s v="23670"/>
    <n v="23670"/>
    <s v="CÓRDOBA"/>
    <s v="SAN ANDRES DE SOTAVENTO"/>
    <x v="0"/>
    <n v="2088"/>
    <n v="4166"/>
    <n v="4.884553301986104"/>
    <n v="0"/>
  </r>
  <r>
    <s v="68"/>
    <s v="68245"/>
    <n v="68245"/>
    <s v="SANTANDER"/>
    <s v="EL GUACAMAYO"/>
    <x v="0"/>
    <n v="100"/>
    <n v="270"/>
    <n v="4.9875311720698257"/>
    <n v="0"/>
  </r>
  <r>
    <s v="68"/>
    <s v="68092"/>
    <n v="68092"/>
    <s v="SANTANDER"/>
    <s v="BETULIA"/>
    <x v="0"/>
    <n v="255"/>
    <n v="1726"/>
    <n v="4.9902152641878663"/>
    <n v="0"/>
  </r>
  <r>
    <s v="91"/>
    <s v="91001"/>
    <n v="91001"/>
    <s v="AMAZONAS"/>
    <s v="LETICIA"/>
    <x v="0"/>
    <n v="2079"/>
    <n v="1251"/>
    <n v="5.0307312587717172"/>
    <n v="0"/>
  </r>
  <r>
    <s v="19"/>
    <s v="19585"/>
    <n v="19585"/>
    <s v="CAUCA"/>
    <s v="PURACE (Coconuco)"/>
    <x v="0"/>
    <n v="768"/>
    <n v="2750"/>
    <n v="5.0324356202083749"/>
    <n v="0"/>
  </r>
  <r>
    <s v="25"/>
    <s v="25200"/>
    <n v="25200"/>
    <s v="CUNDINAMARCA"/>
    <s v="COGUA"/>
    <x v="0"/>
    <n v="316"/>
    <n v="18"/>
    <n v="1.4131747238495596"/>
    <n v="0"/>
  </r>
  <r>
    <s v="15"/>
    <s v="15533"/>
    <n v="15533"/>
    <s v="BOYACÁ"/>
    <s v="PAYA"/>
    <x v="0"/>
    <n v="129"/>
    <n v="639"/>
    <n v="5.0588235294117645"/>
    <n v="0"/>
  </r>
  <r>
    <s v="68"/>
    <s v="68271"/>
    <n v="68271"/>
    <s v="SANTANDER"/>
    <s v="FLORIÁN"/>
    <x v="0"/>
    <n v="319"/>
    <n v="1061"/>
    <n v="5.0626884621488646"/>
    <n v="0"/>
  </r>
  <r>
    <s v="25"/>
    <s v="25772"/>
    <n v="25772"/>
    <s v="CUNDINAMARCA"/>
    <s v="SUESCA"/>
    <x v="0"/>
    <n v="289"/>
    <n v="23"/>
    <n v="1.6687839242406743"/>
    <n v="0"/>
  </r>
  <r>
    <s v="08"/>
    <s v="08141"/>
    <n v="8141"/>
    <s v="ATLANTICO"/>
    <s v="CANDELARIA"/>
    <x v="0"/>
    <n v="635"/>
    <n v="125"/>
    <n v="5.0905884239217576"/>
    <n v="0"/>
  </r>
  <r>
    <s v="25"/>
    <s v="25535"/>
    <n v="25535"/>
    <s v="CUNDINAMARCA"/>
    <s v="PASCA"/>
    <x v="0"/>
    <n v="358"/>
    <n v="1041"/>
    <n v="2.9404517453798769"/>
    <n v="0"/>
  </r>
  <r>
    <s v="73"/>
    <s v="73319"/>
    <n v="73319"/>
    <s v="TOLIMA"/>
    <s v="GUAMO"/>
    <x v="0"/>
    <n v="1660"/>
    <n v="2569"/>
    <n v="5.1277298983720998"/>
    <n v="0"/>
  </r>
  <r>
    <s v="76"/>
    <s v="76041"/>
    <n v="76041"/>
    <s v="VALLE"/>
    <s v="ANSERMANUEVO"/>
    <x v="0"/>
    <n v="1006"/>
    <n v="1223"/>
    <n v="5.1423605786433573"/>
    <n v="0"/>
  </r>
  <r>
    <s v="23"/>
    <s v="23464"/>
    <n v="23464"/>
    <s v="CÓRDOBA"/>
    <s v="MOMIL"/>
    <x v="0"/>
    <n v="768"/>
    <n v="729"/>
    <n v="5.1668460710441337"/>
    <n v="0"/>
  </r>
  <r>
    <s v="68"/>
    <s v="68077"/>
    <n v="68077"/>
    <s v="SANTANDER"/>
    <s v="BARBOSA"/>
    <x v="0"/>
    <n v="1481"/>
    <n v="1037"/>
    <n v="5.1719923170944648"/>
    <n v="0"/>
  </r>
  <r>
    <s v="66"/>
    <s v="66440"/>
    <n v="66440"/>
    <s v="RISARALDA"/>
    <s v="MARSELLA"/>
    <x v="0"/>
    <n v="1209"/>
    <n v="874"/>
    <n v="5.1879505664263643"/>
    <n v="0"/>
  </r>
  <r>
    <s v="66"/>
    <s v="66682"/>
    <n v="66682"/>
    <s v="RISARALDA"/>
    <s v="SANTA ROSA DE CABAL"/>
    <x v="0"/>
    <n v="3768"/>
    <n v="1328"/>
    <n v="5.2166689741104806"/>
    <n v="0"/>
  </r>
  <r>
    <s v="15"/>
    <s v="15531"/>
    <n v="15531"/>
    <s v="BOYACÁ"/>
    <s v="PAUNA"/>
    <x v="0"/>
    <n v="563"/>
    <n v="1141"/>
    <n v="5.223603637038412"/>
    <n v="0"/>
  </r>
  <r>
    <s v="15"/>
    <s v="15135"/>
    <n v="15135"/>
    <s v="BOYACÁ"/>
    <s v="CAMPOHERMOSO"/>
    <x v="0"/>
    <n v="201"/>
    <n v="697"/>
    <n v="5.2248505328827664"/>
    <n v="0"/>
  </r>
  <r>
    <s v="25"/>
    <s v="25297"/>
    <n v="25297"/>
    <s v="CUNDINAMARCA"/>
    <s v="GACHETÁ"/>
    <x v="0"/>
    <n v="235"/>
    <n v="609"/>
    <n v="2.1197907270431178"/>
    <n v="0"/>
  </r>
  <r>
    <s v="68"/>
    <s v="68895"/>
    <n v="68895"/>
    <s v="SANTANDER"/>
    <s v="ZAPATOCA"/>
    <x v="0"/>
    <n v="472"/>
    <n v="1288"/>
    <n v="5.2861462649792808"/>
    <n v="0"/>
  </r>
  <r>
    <s v="76"/>
    <s v="76400"/>
    <n v="76400"/>
    <s v="VALLE"/>
    <s v="LA UNIÓN"/>
    <x v="0"/>
    <n v="2012"/>
    <n v="1700"/>
    <n v="5.3353133038105591"/>
    <n v="0"/>
  </r>
  <r>
    <s v="76"/>
    <s v="76248"/>
    <n v="76248"/>
    <s v="VALLE"/>
    <s v="EL CERRITO"/>
    <x v="0"/>
    <n v="3083"/>
    <n v="2936"/>
    <n v="5.3650981484059583"/>
    <n v="0"/>
  </r>
  <r>
    <s v="50"/>
    <s v="50350"/>
    <n v="50350"/>
    <s v="META"/>
    <s v="LA MACARENA"/>
    <x v="1"/>
    <n v="1764"/>
    <n v="12445"/>
    <n v="5.3680654879644569"/>
    <n v="0"/>
  </r>
  <r>
    <s v="13"/>
    <s v="13620"/>
    <n v="13620"/>
    <s v="BOLÍVAR"/>
    <s v="SAN CRISTÓBAL"/>
    <x v="0"/>
    <n v="359"/>
    <n v="774"/>
    <n v="5.3831159094316989"/>
    <n v="0"/>
  </r>
  <r>
    <s v="23"/>
    <s v="23660"/>
    <n v="23660"/>
    <s v="CÓRDOBA"/>
    <s v="SAHAGUN"/>
    <x v="0"/>
    <n v="4875"/>
    <n v="2605"/>
    <n v="5.4246831428666802"/>
    <n v="0"/>
  </r>
  <r>
    <s v="13"/>
    <s v="13673"/>
    <n v="13673"/>
    <s v="BOLÍVAR"/>
    <s v="SANTA CATALINA"/>
    <x v="0"/>
    <n v="719"/>
    <n v="1168"/>
    <n v="5.459791935606348"/>
    <n v="0"/>
  </r>
  <r>
    <s v="05"/>
    <s v="05792"/>
    <n v="5792"/>
    <s v="ANTIOQUIA"/>
    <s v="TARSO"/>
    <x v="0"/>
    <n v="425"/>
    <n v="807"/>
    <n v="5.4655349794238681"/>
    <n v="0"/>
  </r>
  <r>
    <s v="52"/>
    <s v="52694"/>
    <n v="52694"/>
    <s v="NARIÑO"/>
    <s v="SAN PEDRO DE CARTAGO (Cartago)"/>
    <x v="0"/>
    <n v="414"/>
    <n v="432"/>
    <n v="5.4914444886589733"/>
    <n v="0"/>
  </r>
  <r>
    <s v="41"/>
    <s v="41885"/>
    <n v="41885"/>
    <s v="HUILA"/>
    <s v="YAGUARÁ"/>
    <x v="0"/>
    <n v="492"/>
    <n v="200"/>
    <n v="5.4978209855849816"/>
    <n v="0"/>
  </r>
  <r>
    <s v="19"/>
    <s v="19573"/>
    <n v="19573"/>
    <s v="CAUCA"/>
    <s v="PUERTO TEJADA"/>
    <x v="0"/>
    <n v="2513"/>
    <n v="3491"/>
    <n v="5.5015543587722755"/>
    <n v="0"/>
  </r>
  <r>
    <s v="25"/>
    <s v="25486"/>
    <n v="25486"/>
    <s v="CUNDINAMARCA"/>
    <s v="NEMOCÓN"/>
    <x v="0"/>
    <n v="212"/>
    <n v="22"/>
    <n v="1.5717674970344011"/>
    <n v="0"/>
  </r>
  <r>
    <s v="17"/>
    <s v="17665"/>
    <n v="17665"/>
    <s v="CALDAS"/>
    <s v="SAN JOSE"/>
    <x v="0"/>
    <n v="420"/>
    <n v="451"/>
    <n v="5.5350553505535052"/>
    <n v="0"/>
  </r>
  <r>
    <s v="47"/>
    <s v="47720"/>
    <n v="47720"/>
    <s v="MAGDALENA"/>
    <s v="SANTA BARBARA DE PINTO"/>
    <x v="0"/>
    <n v="698"/>
    <n v="628"/>
    <n v="5.5352894528152259"/>
    <n v="0"/>
  </r>
  <r>
    <s v="15"/>
    <s v="15090"/>
    <n v="15090"/>
    <s v="BOYACÁ"/>
    <s v="BERBEO"/>
    <x v="0"/>
    <n v="107"/>
    <n v="191"/>
    <n v="5.5383022774327122"/>
    <n v="0"/>
  </r>
  <r>
    <s v="52"/>
    <s v="52354"/>
    <n v="52354"/>
    <s v="NARIÑO"/>
    <s v="IMUES"/>
    <x v="0"/>
    <n v="347"/>
    <n v="159"/>
    <n v="5.5644644002565746"/>
    <n v="0"/>
  </r>
  <r>
    <s v="52"/>
    <s v="52838"/>
    <n v="52838"/>
    <s v="NARIÑO"/>
    <s v="TUQUERRES"/>
    <x v="0"/>
    <n v="2260"/>
    <n v="1981"/>
    <n v="5.5666395724032611"/>
    <n v="0"/>
  </r>
  <r>
    <s v="76"/>
    <s v="76130"/>
    <n v="76130"/>
    <s v="VALLE"/>
    <s v="CANDELARIA"/>
    <x v="0"/>
    <n v="4554"/>
    <n v="1198"/>
    <n v="5.5740514075887395"/>
    <n v="0"/>
  </r>
  <r>
    <s v="23"/>
    <s v="23586"/>
    <n v="23586"/>
    <s v="CÓRDOBA"/>
    <s v="PURÍSIMA"/>
    <x v="0"/>
    <n v="847"/>
    <n v="482"/>
    <n v="5.6193193126782992"/>
    <n v="0"/>
  </r>
  <r>
    <s v="05"/>
    <s v="05686"/>
    <n v="5686"/>
    <s v="ANTIOQUIA"/>
    <s v="SANTA ROSA DE OSOS"/>
    <x v="0"/>
    <n v="2017"/>
    <n v="3020"/>
    <n v="5.6577840112201958"/>
    <n v="0"/>
  </r>
  <r>
    <s v="23"/>
    <s v="23675"/>
    <n v="23675"/>
    <s v="CÓRDOBA"/>
    <s v="SAN BERNARDO DEL VIENTO"/>
    <x v="0"/>
    <n v="1984"/>
    <n v="2813"/>
    <n v="5.7040998217468806"/>
    <n v="0"/>
  </r>
  <r>
    <s v="25"/>
    <s v="25491"/>
    <n v="25491"/>
    <s v="CUNDINAMARCA"/>
    <s v="NOCAIMA"/>
    <x v="0"/>
    <n v="191"/>
    <n v="197"/>
    <n v="2.3863068465767117"/>
    <n v="0"/>
  </r>
  <r>
    <s v="54"/>
    <s v="54099"/>
    <n v="54099"/>
    <s v="NORTE DE SANTANDER"/>
    <s v="BOCHALEMA"/>
    <x v="0"/>
    <n v="405"/>
    <n v="392"/>
    <n v="5.8081170228022376"/>
    <n v="0"/>
  </r>
  <r>
    <s v="76"/>
    <s v="76892"/>
    <n v="76892"/>
    <s v="VALLE"/>
    <s v="YUMBO"/>
    <x v="0"/>
    <n v="6824"/>
    <n v="2340"/>
    <n v="5.8247123493461705"/>
    <n v="0"/>
  </r>
  <r>
    <s v="66"/>
    <s v="66170"/>
    <n v="66170"/>
    <s v="RISARALDA"/>
    <s v="DOSQUEBRADAS"/>
    <x v="0"/>
    <n v="11611"/>
    <n v="2392"/>
    <n v="5.8382819531670327"/>
    <n v="0"/>
  </r>
  <r>
    <s v="54"/>
    <s v="54128"/>
    <n v="54128"/>
    <s v="NORTE DE SANTANDER"/>
    <s v="CÁCHIRA"/>
    <x v="0"/>
    <n v="641"/>
    <n v="3409"/>
    <n v="5.8432087511394712"/>
    <n v="0"/>
  </r>
  <r>
    <s v="08"/>
    <s v="08770"/>
    <n v="8770"/>
    <s v="ATLANTICO"/>
    <s v="SUAN"/>
    <x v="0"/>
    <n v="512"/>
    <n v="169"/>
    <n v="5.8500914076782449"/>
    <n v="0"/>
  </r>
  <r>
    <s v="13"/>
    <s v="13300"/>
    <n v="13300"/>
    <s v="BOLÍVAR"/>
    <s v="HATILLO DE LOBA"/>
    <x v="0"/>
    <n v="701"/>
    <n v="825"/>
    <n v="5.8558182273828416"/>
    <n v="0"/>
  </r>
  <r>
    <s v="05"/>
    <s v="05129"/>
    <n v="5129"/>
    <s v="ANTIOQUIA"/>
    <s v="CALDAS"/>
    <x v="0"/>
    <n v="4562"/>
    <n v="3178"/>
    <n v="5.8602129818747031"/>
    <n v="0"/>
  </r>
  <r>
    <s v="15"/>
    <s v="15690"/>
    <n v="15690"/>
    <s v="BOYACÁ"/>
    <s v="SANTA MARÍA"/>
    <x v="0"/>
    <n v="234"/>
    <n v="427"/>
    <n v="5.8793969849246235"/>
    <n v="0"/>
  </r>
  <r>
    <s v="63"/>
    <s v="63272"/>
    <n v="63272"/>
    <s v="QUINDIO"/>
    <s v="FILANDIA"/>
    <x v="0"/>
    <n v="790"/>
    <n v="300"/>
    <n v="5.8902475395168503"/>
    <n v="0"/>
  </r>
  <r>
    <s v="54"/>
    <s v="54172"/>
    <n v="54172"/>
    <s v="NORTE DE SANTANDER"/>
    <s v="CHINÁCOTA"/>
    <x v="0"/>
    <n v="972"/>
    <n v="743"/>
    <n v="5.9456814289209685"/>
    <n v="0"/>
  </r>
  <r>
    <s v="17"/>
    <s v="17088"/>
    <n v="17088"/>
    <s v="CALDAS"/>
    <s v="BELALCÁZAR"/>
    <x v="0"/>
    <n v="647"/>
    <n v="774"/>
    <n v="5.955997422443156"/>
    <n v="1"/>
  </r>
  <r>
    <s v="25"/>
    <s v="25151"/>
    <n v="25151"/>
    <s v="CUNDINAMARCA"/>
    <s v="CÁQUEZA"/>
    <x v="0"/>
    <n v="371"/>
    <n v="365"/>
    <n v="2.1762083528859688"/>
    <n v="0"/>
  </r>
  <r>
    <s v="76"/>
    <s v="76845"/>
    <n v="76845"/>
    <s v="VALLE"/>
    <s v="ULLOA"/>
    <x v="0"/>
    <n v="325"/>
    <n v="334"/>
    <n v="5.9578368469294229"/>
    <n v="0"/>
  </r>
  <r>
    <s v="41"/>
    <s v="41013"/>
    <n v="41013"/>
    <s v="HUILA"/>
    <s v="AGRADO"/>
    <x v="0"/>
    <n v="544"/>
    <n v="372"/>
    <n v="6.0037523452157595"/>
    <n v="0"/>
  </r>
  <r>
    <s v="05"/>
    <s v="05576"/>
    <n v="5576"/>
    <s v="ANTIOQUIA"/>
    <s v="PUEBLORRICO"/>
    <x v="0"/>
    <n v="425"/>
    <n v="1929"/>
    <n v="6.0455192034139404"/>
    <n v="0"/>
  </r>
  <r>
    <s v="52"/>
    <s v="52560"/>
    <n v="52560"/>
    <s v="NARIÑO"/>
    <s v="POTOSÍ"/>
    <x v="0"/>
    <n v="734"/>
    <n v="662"/>
    <n v="6.0476229710801679"/>
    <n v="0"/>
  </r>
  <r>
    <s v="05"/>
    <s v="05308"/>
    <n v="5308"/>
    <s v="ANTIOQUIA"/>
    <s v="GIRARDOTA"/>
    <x v="0"/>
    <n v="3289"/>
    <n v="2306"/>
    <n v="6.0637905604719764"/>
    <n v="0"/>
  </r>
  <r>
    <s v="54"/>
    <s v="54673"/>
    <n v="54673"/>
    <s v="NORTE DE SANTANDER"/>
    <s v="SAN CAYETANO"/>
    <x v="0"/>
    <n v="330"/>
    <n v="321"/>
    <n v="6.0840707964601766"/>
    <n v="0"/>
  </r>
  <r>
    <s v="25"/>
    <s v="25086"/>
    <n v="25086"/>
    <s v="CUNDINAMARCA"/>
    <s v="BELTRÁN"/>
    <x v="0"/>
    <n v="278"/>
    <n v="600"/>
    <n v="12.653618570778333"/>
    <n v="0"/>
  </r>
  <r>
    <s v="54"/>
    <s v="54874"/>
    <n v="54874"/>
    <s v="NORTE DE SANTANDER"/>
    <s v="VILLA DEL ROSARIO"/>
    <x v="0"/>
    <n v="5399"/>
    <n v="3310"/>
    <n v="6.1031855485971374"/>
    <n v="1"/>
  </r>
  <r>
    <s v="05"/>
    <s v="05631"/>
    <n v="5631"/>
    <s v="ANTIOQUIA"/>
    <s v="SABANETA"/>
    <x v="0"/>
    <n v="3183"/>
    <n v="788"/>
    <n v="6.1376783648283837"/>
    <n v="0"/>
  </r>
  <r>
    <s v="19"/>
    <s v="19137"/>
    <n v="19137"/>
    <s v="CAUCA"/>
    <s v="CALDONO"/>
    <x v="2"/>
    <n v="2035"/>
    <n v="5244"/>
    <n v="6.143952659863535"/>
    <n v="0"/>
  </r>
  <r>
    <s v="25"/>
    <s v="25099"/>
    <n v="25099"/>
    <s v="CUNDINAMARCA"/>
    <s v="BOJACÁ"/>
    <x v="0"/>
    <n v="227"/>
    <n v="117"/>
    <n v="1.9645175248810038"/>
    <n v="0"/>
  </r>
  <r>
    <s v="25"/>
    <s v="25489"/>
    <n v="25489"/>
    <s v="CUNDINAMARCA"/>
    <s v="NIMAIMA"/>
    <x v="0"/>
    <n v="202"/>
    <n v="466"/>
    <n v="3.0244048510256025"/>
    <n v="0"/>
  </r>
  <r>
    <s v="76"/>
    <s v="76001"/>
    <n v="76001"/>
    <s v="VALLE"/>
    <s v="CALI"/>
    <x v="0"/>
    <n v="147065"/>
    <n v="32005"/>
    <n v="6.2057429653969649"/>
    <n v="0"/>
  </r>
  <r>
    <s v="15"/>
    <s v="15022"/>
    <n v="15022"/>
    <s v="BOYACÁ"/>
    <s v="ALMEIDA"/>
    <x v="0"/>
    <n v="109"/>
    <n v="97"/>
    <n v="6.214367160775371"/>
    <n v="0"/>
  </r>
  <r>
    <s v="05"/>
    <s v="05380"/>
    <n v="5380"/>
    <s v="ANTIOQUIA"/>
    <s v="LA ESTRELLA"/>
    <x v="0"/>
    <n v="3882"/>
    <n v="1759"/>
    <n v="6.2263424648745751"/>
    <n v="0"/>
  </r>
  <r>
    <s v="50"/>
    <s v="50245"/>
    <n v="50245"/>
    <s v="META"/>
    <s v="EL CALVARIO"/>
    <x v="0"/>
    <n v="140"/>
    <n v="833"/>
    <n v="6.25"/>
    <n v="0"/>
  </r>
  <r>
    <s v="63"/>
    <s v="63190"/>
    <n v="63190"/>
    <s v="QUINDIO"/>
    <s v="CIRCASIA"/>
    <x v="0"/>
    <n v="1875"/>
    <n v="541"/>
    <n v="6.2715322607619504"/>
    <n v="0"/>
  </r>
  <r>
    <s v="13"/>
    <s v="13836"/>
    <n v="13836"/>
    <s v="BOLÍVAR"/>
    <s v="TURBACO"/>
    <x v="0"/>
    <n v="4540"/>
    <n v="3836"/>
    <n v="6.2908768429220707"/>
    <n v="0"/>
  </r>
  <r>
    <s v="76"/>
    <s v="76863"/>
    <n v="76863"/>
    <s v="VALLE"/>
    <s v="VERSALLES"/>
    <x v="0"/>
    <n v="456"/>
    <n v="1540"/>
    <n v="6.3201663201663205"/>
    <n v="1"/>
  </r>
  <r>
    <s v="68"/>
    <s v="68169"/>
    <n v="68169"/>
    <s v="SANTANDER"/>
    <s v="CHARTA"/>
    <x v="0"/>
    <n v="169"/>
    <n v="704"/>
    <n v="6.3295880149812733"/>
    <n v="0"/>
  </r>
  <r>
    <s v="05"/>
    <s v="05030"/>
    <n v="5030"/>
    <s v="ANTIOQUIA"/>
    <s v="AMAGÁ"/>
    <x v="0"/>
    <n v="1879"/>
    <n v="2667"/>
    <n v="6.3576383014718321"/>
    <n v="0"/>
  </r>
  <r>
    <s v="76"/>
    <s v="76243"/>
    <n v="76243"/>
    <s v="VALLE"/>
    <s v="EL AGUILA"/>
    <x v="0"/>
    <n v="705"/>
    <n v="2103"/>
    <n v="6.3633901976712703"/>
    <n v="0"/>
  </r>
  <r>
    <s v="25"/>
    <s v="25293"/>
    <n v="25293"/>
    <s v="CUNDINAMARCA"/>
    <s v="GACHALÁ"/>
    <x v="0"/>
    <n v="193"/>
    <n v="738"/>
    <n v="3.3770778652668412"/>
    <n v="0"/>
  </r>
  <r>
    <s v="97"/>
    <s v="97161"/>
    <n v="97161"/>
    <s v="VAUPES"/>
    <s v="CARURU"/>
    <x v="0"/>
    <n v="213"/>
    <n v="1792"/>
    <n v="6.4021641118124428"/>
    <n v="1"/>
  </r>
  <r>
    <s v="13"/>
    <s v="13188"/>
    <n v="13188"/>
    <s v="BOLÍVAR"/>
    <s v="CICUCO"/>
    <x v="0"/>
    <n v="713"/>
    <n v="884"/>
    <n v="6.4130239251663976"/>
    <n v="0"/>
  </r>
  <r>
    <s v="76"/>
    <s v="76318"/>
    <n v="76318"/>
    <s v="VALLE"/>
    <s v="GUACARÍ"/>
    <x v="0"/>
    <n v="2229"/>
    <n v="1693"/>
    <n v="6.4561911658218687"/>
    <n v="0"/>
  </r>
  <r>
    <s v="17"/>
    <s v="17524"/>
    <n v="17524"/>
    <s v="CALDAS"/>
    <s v="PALESTINA"/>
    <x v="0"/>
    <n v="1151"/>
    <n v="1544"/>
    <n v="6.4808558558558564"/>
    <n v="0"/>
  </r>
  <r>
    <s v="08"/>
    <s v="08001"/>
    <n v="8001"/>
    <s v="ATLANTICO"/>
    <s v="BARRANQUILLA (Distrito Especial, Industrial y Portuario)"/>
    <x v="0"/>
    <n v="79074"/>
    <n v="11414"/>
    <n v="6.4895873940786633"/>
    <n v="1"/>
  </r>
  <r>
    <s v="52"/>
    <s v="52019"/>
    <n v="52019"/>
    <s v="NARIÑO"/>
    <s v="ALBÁN (San JosÚ)"/>
    <x v="0"/>
    <n v="1439"/>
    <n v="2230"/>
    <n v="6.5021914960914557"/>
    <n v="1"/>
  </r>
  <r>
    <s v="08"/>
    <s v="08560"/>
    <n v="8560"/>
    <s v="ATLANTICO"/>
    <s v="PONEDERA"/>
    <x v="0"/>
    <n v="1450"/>
    <n v="412"/>
    <n v="6.5177327280082711"/>
    <n v="0"/>
  </r>
  <r>
    <s v="25"/>
    <s v="25769"/>
    <n v="25769"/>
    <s v="CUNDINAMARCA"/>
    <s v="SUBACHOQUE"/>
    <x v="0"/>
    <n v="325"/>
    <n v="58"/>
    <n v="2.0165043122169135"/>
    <n v="0"/>
  </r>
  <r>
    <s v="68"/>
    <s v="68547"/>
    <n v="68547"/>
    <s v="SANTANDER"/>
    <s v="PIEDECUESTA"/>
    <x v="0"/>
    <n v="9887"/>
    <n v="1843"/>
    <n v="6.624544382504288"/>
    <n v="0"/>
  </r>
  <r>
    <s v="27"/>
    <s v="27425"/>
    <n v="27425"/>
    <s v="CHOCÓ"/>
    <s v="MEDIO ATRATO (BetÚ)"/>
    <x v="3"/>
    <n v="1958"/>
    <n v="10585"/>
    <n v="6.6402143317394104"/>
    <n v="2"/>
  </r>
  <r>
    <s v="15"/>
    <s v="15403"/>
    <n v="15403"/>
    <s v="BOYACÁ"/>
    <s v="LA UVITA"/>
    <x v="0"/>
    <n v="168"/>
    <n v="304"/>
    <n v="6.658739595719382"/>
    <n v="0"/>
  </r>
  <r>
    <s v="15"/>
    <s v="15660"/>
    <n v="15660"/>
    <s v="BOYACÁ"/>
    <s v="SAN EDUARDO"/>
    <x v="0"/>
    <n v="124"/>
    <n v="313"/>
    <n v="6.6595059076262082"/>
    <n v="0"/>
  </r>
  <r>
    <s v="76"/>
    <s v="76100"/>
    <n v="76100"/>
    <s v="VALLE"/>
    <s v="BOLÍVAR"/>
    <x v="0"/>
    <n v="899"/>
    <n v="4501"/>
    <n v="6.6691394658753707"/>
    <n v="0"/>
  </r>
  <r>
    <s v="05"/>
    <s v="05664"/>
    <n v="5664"/>
    <s v="ANTIOQUIA"/>
    <s v="SAN PEDRO"/>
    <x v="0"/>
    <n v="1776"/>
    <n v="8413"/>
    <n v="6.6787003610108311"/>
    <n v="0"/>
  </r>
  <r>
    <s v="23"/>
    <s v="23182"/>
    <n v="23182"/>
    <s v="CÓRDOBA"/>
    <s v="CHINU"/>
    <x v="0"/>
    <n v="3229"/>
    <n v="2604"/>
    <n v="6.6847466048360378"/>
    <n v="0"/>
  </r>
  <r>
    <s v="85"/>
    <s v="85430"/>
    <n v="85430"/>
    <s v="CASANARE"/>
    <s v="TRINIDAD"/>
    <x v="0"/>
    <n v="988"/>
    <n v="2209"/>
    <n v="6.6987592379144356"/>
    <n v="0"/>
  </r>
  <r>
    <s v="15"/>
    <s v="15377"/>
    <n v="15377"/>
    <s v="BOYACÁ"/>
    <s v="LABRANZAGRANDE"/>
    <x v="0"/>
    <n v="342"/>
    <n v="1799"/>
    <n v="6.7071974897038631"/>
    <n v="0"/>
  </r>
  <r>
    <s v="41"/>
    <s v="41518"/>
    <n v="41518"/>
    <s v="HUILA"/>
    <s v="PAICOL"/>
    <x v="0"/>
    <n v="376"/>
    <n v="183"/>
    <n v="6.7565139263252476"/>
    <n v="0"/>
  </r>
  <r>
    <s v="54"/>
    <s v="54660"/>
    <n v="54660"/>
    <s v="NORTE DE SANTANDER"/>
    <s v="SALAZAR"/>
    <x v="0"/>
    <n v="606"/>
    <n v="1663"/>
    <n v="6.760374832663989"/>
    <n v="0"/>
  </r>
  <r>
    <s v="99"/>
    <s v="99624"/>
    <n v="99624"/>
    <s v="VICHADA"/>
    <s v="SANTA ROSALÍA"/>
    <x v="0"/>
    <n v="272"/>
    <n v="938"/>
    <n v="6.7796610169491522"/>
    <n v="0"/>
  </r>
  <r>
    <s v="76"/>
    <s v="76377"/>
    <n v="76377"/>
    <s v="VALLE"/>
    <s v="LA CUMBRE"/>
    <x v="0"/>
    <n v="781"/>
    <n v="1602"/>
    <n v="6.7830467257252041"/>
    <n v="0"/>
  </r>
  <r>
    <s v="08"/>
    <s v="08520"/>
    <n v="8520"/>
    <s v="ATLANTICO"/>
    <s v="PALMAR DE VARELA"/>
    <x v="0"/>
    <n v="1720"/>
    <n v="171"/>
    <n v="6.7882232220380452"/>
    <n v="0"/>
  </r>
  <r>
    <s v="63"/>
    <s v="63001"/>
    <n v="63001"/>
    <s v="QUINDIO"/>
    <s v="ARMENIA"/>
    <x v="0"/>
    <n v="20153"/>
    <n v="3431"/>
    <n v="6.7927720833347376"/>
    <n v="0"/>
  </r>
  <r>
    <s v="76"/>
    <s v="76890"/>
    <n v="76890"/>
    <s v="VALLE"/>
    <s v="YOTOCO"/>
    <x v="0"/>
    <n v="1107"/>
    <n v="1092"/>
    <n v="6.8051884182701183"/>
    <n v="0"/>
  </r>
  <r>
    <s v="76"/>
    <s v="76306"/>
    <n v="76306"/>
    <s v="VALLE"/>
    <s v="GINEBRA"/>
    <x v="0"/>
    <n v="1440"/>
    <n v="1397"/>
    <n v="6.8418301895757105"/>
    <n v="0"/>
  </r>
  <r>
    <s v="73"/>
    <s v="73030"/>
    <n v="73030"/>
    <s v="TOLIMA"/>
    <s v="AMBALEMA"/>
    <x v="0"/>
    <n v="468"/>
    <n v="949"/>
    <n v="6.8451075032909179"/>
    <n v="0"/>
  </r>
  <r>
    <s v="52"/>
    <s v="52356"/>
    <n v="52356"/>
    <s v="NARIÑO"/>
    <s v="IPIALES"/>
    <x v="0"/>
    <n v="9538"/>
    <n v="8180"/>
    <n v="6.8777536613330064"/>
    <n v="0"/>
  </r>
  <r>
    <s v="25"/>
    <s v="25839"/>
    <n v="25839"/>
    <s v="CUNDINAMARCA"/>
    <s v="UBALÁ"/>
    <x v="0"/>
    <n v="383"/>
    <n v="1096"/>
    <n v="3.5734278783355102"/>
    <n v="0"/>
  </r>
  <r>
    <s v="23"/>
    <s v="23678"/>
    <n v="23678"/>
    <s v="CÓRDOBA"/>
    <s v="SAN CARLOS"/>
    <x v="0"/>
    <n v="1870"/>
    <n v="1304"/>
    <n v="6.8993506493506498"/>
    <n v="0"/>
  </r>
  <r>
    <s v="76"/>
    <s v="76497"/>
    <n v="76497"/>
    <s v="VALLE"/>
    <s v="OBANDO"/>
    <x v="0"/>
    <n v="1036"/>
    <n v="953"/>
    <n v="6.9168113232741355"/>
    <n v="1"/>
  </r>
  <r>
    <s v="76"/>
    <s v="76736"/>
    <n v="76736"/>
    <s v="VALLE"/>
    <s v="SEVILLA"/>
    <x v="0"/>
    <n v="3130"/>
    <n v="5836"/>
    <n v="6.9335223622710052"/>
    <n v="0"/>
  </r>
  <r>
    <s v="05"/>
    <s v="05086"/>
    <n v="5086"/>
    <s v="ANTIOQUIA"/>
    <s v="BELMIRA"/>
    <x v="0"/>
    <n v="470"/>
    <n v="795"/>
    <n v="6.9526627218934909"/>
    <n v="0"/>
  </r>
  <r>
    <s v="41"/>
    <s v="41244"/>
    <n v="41244"/>
    <s v="HUILA"/>
    <s v="ELÍAS"/>
    <x v="0"/>
    <n v="275"/>
    <n v="203"/>
    <n v="6.997455470737914"/>
    <n v="0"/>
  </r>
  <r>
    <s v="15"/>
    <s v="15109"/>
    <n v="15109"/>
    <s v="BOYACÁ"/>
    <s v="BUENAVISTA"/>
    <x v="0"/>
    <n v="407"/>
    <n v="193"/>
    <n v="7.0305752288823626"/>
    <n v="0"/>
  </r>
  <r>
    <s v="05"/>
    <s v="05861"/>
    <n v="5861"/>
    <s v="ANTIOQUIA"/>
    <s v="VENECIA"/>
    <x v="0"/>
    <n v="933"/>
    <n v="1477"/>
    <n v="7.0399154908322643"/>
    <n v="0"/>
  </r>
  <r>
    <s v="54"/>
    <s v="54223"/>
    <n v="54223"/>
    <s v="NORTE DE SANTANDER"/>
    <s v="CUCUTILLA"/>
    <x v="0"/>
    <n v="542"/>
    <n v="936"/>
    <n v="7.0517824616185276"/>
    <n v="0"/>
  </r>
  <r>
    <s v="68"/>
    <s v="68276"/>
    <n v="68276"/>
    <s v="SANTANDER"/>
    <s v="FLORIDABLANCA"/>
    <x v="0"/>
    <n v="18789"/>
    <n v="1936"/>
    <n v="7.0793159185703463"/>
    <n v="0"/>
  </r>
  <r>
    <s v="41"/>
    <s v="41872"/>
    <n v="41872"/>
    <s v="HUILA"/>
    <s v="VILLAVIEJA"/>
    <x v="0"/>
    <n v="519"/>
    <n v="1135"/>
    <n v="7.0979212253829322"/>
    <n v="0"/>
  </r>
  <r>
    <s v="73"/>
    <s v="73861"/>
    <n v="73861"/>
    <s v="TOLIMA"/>
    <s v="VENADILLO"/>
    <x v="0"/>
    <n v="1395"/>
    <n v="3955"/>
    <n v="7.1224343919125914"/>
    <n v="0"/>
  </r>
  <r>
    <s v="25"/>
    <s v="25781"/>
    <n v="25781"/>
    <s v="CUNDINAMARCA"/>
    <s v="SUTATAUSA"/>
    <x v="0"/>
    <n v="255"/>
    <n v="2"/>
    <n v="4.5830337886412646"/>
    <n v="0"/>
  </r>
  <r>
    <s v="41"/>
    <s v="41524"/>
    <n v="41524"/>
    <s v="HUILA"/>
    <s v="PALERMO"/>
    <x v="0"/>
    <n v="2328"/>
    <n v="2188"/>
    <n v="7.1234050365655888"/>
    <n v="0"/>
  </r>
  <r>
    <s v="68"/>
    <s v="68207"/>
    <n v="68207"/>
    <s v="SANTANDER"/>
    <s v="CONCEPCIÓN"/>
    <x v="0"/>
    <n v="378"/>
    <n v="898"/>
    <n v="7.1428571428571423"/>
    <n v="0"/>
  </r>
  <r>
    <s v="17"/>
    <s v="17777"/>
    <n v="17777"/>
    <s v="CALDAS"/>
    <s v="SUPÍA"/>
    <x v="0"/>
    <n v="1911"/>
    <n v="2956"/>
    <n v="7.1498054474708166"/>
    <n v="0"/>
  </r>
  <r>
    <s v="08"/>
    <s v="08296"/>
    <n v="8296"/>
    <s v="ATLANTICO"/>
    <s v="GALAPA"/>
    <x v="0"/>
    <n v="3070"/>
    <n v="630"/>
    <n v="7.1863295880149805"/>
    <n v="0"/>
  </r>
  <r>
    <s v="68"/>
    <s v="68432"/>
    <n v="68432"/>
    <s v="SANTANDER"/>
    <s v="MÁLAGA"/>
    <x v="0"/>
    <n v="1323"/>
    <n v="1499"/>
    <n v="7.197258187357197"/>
    <n v="1"/>
  </r>
  <r>
    <s v="05"/>
    <s v="05318"/>
    <n v="5318"/>
    <s v="ANTIOQUIA"/>
    <s v="GUARNE"/>
    <x v="0"/>
    <n v="3447"/>
    <n v="2741"/>
    <n v="7.2117496914032255"/>
    <n v="0"/>
  </r>
  <r>
    <s v="15"/>
    <s v="15455"/>
    <n v="15455"/>
    <s v="BOYACÁ"/>
    <s v="MIRAFLORES"/>
    <x v="0"/>
    <n v="706"/>
    <n v="1046"/>
    <n v="7.2210289454842993"/>
    <n v="0"/>
  </r>
  <r>
    <s v="08"/>
    <s v="08549"/>
    <n v="8549"/>
    <s v="ATLANTICO"/>
    <s v="PIOJÓ"/>
    <x v="0"/>
    <n v="371"/>
    <n v="493"/>
    <n v="7.2263342423061943"/>
    <n v="0"/>
  </r>
  <r>
    <s v="17"/>
    <s v="17050"/>
    <n v="17050"/>
    <s v="CALDAS"/>
    <s v="ARANZAZU"/>
    <x v="0"/>
    <n v="826"/>
    <n v="1021"/>
    <n v="7.2316582034669938"/>
    <n v="0"/>
  </r>
  <r>
    <s v="44"/>
    <s v="44098"/>
    <n v="44098"/>
    <s v="LA GUAJIRA"/>
    <s v="DISTRACCIÓN"/>
    <x v="0"/>
    <n v="1159"/>
    <n v="1418"/>
    <n v="7.3400886637112102"/>
    <n v="0"/>
  </r>
  <r>
    <s v="54"/>
    <s v="54051"/>
    <n v="54051"/>
    <s v="NORTE DE SANTANDER"/>
    <s v="ARBOLEDAS"/>
    <x v="0"/>
    <n v="662"/>
    <n v="2316"/>
    <n v="7.3686553873552985"/>
    <n v="0"/>
  </r>
  <r>
    <s v="17"/>
    <s v="17614"/>
    <n v="17614"/>
    <s v="CALDAS"/>
    <s v="RIOSUCIO"/>
    <x v="0"/>
    <n v="4552"/>
    <n v="11685"/>
    <n v="7.3974161046558864"/>
    <n v="4"/>
  </r>
  <r>
    <s v="15"/>
    <s v="15507"/>
    <n v="15507"/>
    <s v="BOYACÁ"/>
    <s v="OTANCHE"/>
    <x v="0"/>
    <n v="791"/>
    <n v="2148"/>
    <n v="7.4202626641651035"/>
    <n v="0"/>
  </r>
  <r>
    <s v="68"/>
    <s v="68101"/>
    <n v="68101"/>
    <s v="SANTANDER"/>
    <s v="BOLÍVAR"/>
    <x v="0"/>
    <n v="919"/>
    <n v="4723"/>
    <n v="7.4406930612905837"/>
    <n v="1"/>
  </r>
  <r>
    <s v="41"/>
    <s v="41483"/>
    <n v="41483"/>
    <s v="HUILA"/>
    <s v="NÁTAGA"/>
    <x v="0"/>
    <n v="479"/>
    <n v="1661"/>
    <n v="7.5575891448406445"/>
    <n v="0"/>
  </r>
  <r>
    <s v="73"/>
    <s v="73449"/>
    <n v="73449"/>
    <s v="TOLIMA"/>
    <s v="MELGAR"/>
    <x v="0"/>
    <n v="2736"/>
    <n v="605"/>
    <n v="7.5900907148999917"/>
    <n v="0"/>
  </r>
  <r>
    <s v="76"/>
    <s v="76246"/>
    <n v="76246"/>
    <s v="VALLE"/>
    <s v="EL CAIRO"/>
    <x v="0"/>
    <n v="761"/>
    <n v="1890"/>
    <n v="7.6221955128205137"/>
    <n v="0"/>
  </r>
  <r>
    <s v="47"/>
    <s v="47460"/>
    <n v="47460"/>
    <s v="MAGDALENA"/>
    <s v="NUEVA GRANADA (Granada)"/>
    <x v="0"/>
    <n v="1510"/>
    <n v="2428"/>
    <n v="7.6328160541879395"/>
    <n v="0"/>
  </r>
  <r>
    <s v="25"/>
    <s v="25339"/>
    <n v="25339"/>
    <s v="CUNDINAMARCA"/>
    <s v="GUTIERREZ"/>
    <x v="0"/>
    <n v="207"/>
    <n v="798"/>
    <n v="5.0524774225042712"/>
    <n v="0"/>
  </r>
  <r>
    <s v="70"/>
    <s v="70708"/>
    <n v="70708"/>
    <s v="SUCRE"/>
    <s v="SAN MARCOS"/>
    <x v="0"/>
    <n v="4365"/>
    <n v="4696"/>
    <n v="7.6483678225368408"/>
    <n v="0"/>
  </r>
  <r>
    <s v="68"/>
    <s v="68250"/>
    <n v="68250"/>
    <s v="SANTANDER"/>
    <s v="EL PEÑÓN"/>
    <x v="0"/>
    <n v="394"/>
    <n v="2131"/>
    <n v="7.6653696498054478"/>
    <n v="0"/>
  </r>
  <r>
    <s v="52"/>
    <s v="52287"/>
    <n v="52287"/>
    <s v="NARIÑO"/>
    <s v="FUNES"/>
    <x v="0"/>
    <n v="499"/>
    <n v="748"/>
    <n v="7.6792859341335795"/>
    <n v="0"/>
  </r>
  <r>
    <s v="52"/>
    <s v="52110"/>
    <n v="52110"/>
    <s v="NARIÑO"/>
    <s v="BUESACO"/>
    <x v="0"/>
    <n v="1938"/>
    <n v="2631"/>
    <n v="7.7325140645573152"/>
    <n v="0"/>
  </r>
  <r>
    <s v="17"/>
    <s v="17653"/>
    <n v="17653"/>
    <s v="CALDAS"/>
    <s v="SALAMINA"/>
    <x v="0"/>
    <n v="1293"/>
    <n v="3995"/>
    <n v="7.7727682596934171"/>
    <n v="0"/>
  </r>
  <r>
    <s v="08"/>
    <s v="08573"/>
    <n v="8573"/>
    <s v="ATLANTICO"/>
    <s v="PUERTO COLOMBIA"/>
    <x v="0"/>
    <n v="2107"/>
    <n v="265"/>
    <n v="7.7740471534516482"/>
    <n v="0"/>
  </r>
  <r>
    <s v="17"/>
    <s v="17433"/>
    <n v="17433"/>
    <s v="CALDAS"/>
    <s v="MANZANARES"/>
    <x v="0"/>
    <n v="1811"/>
    <n v="3320"/>
    <n v="7.7812150897997769"/>
    <n v="0"/>
  </r>
  <r>
    <s v="13"/>
    <s v="13052"/>
    <n v="13052"/>
    <s v="BOLÍVAR"/>
    <s v="ARJONA"/>
    <x v="0"/>
    <n v="5645"/>
    <n v="2820"/>
    <n v="7.784703643434371"/>
    <n v="2"/>
  </r>
  <r>
    <s v="41"/>
    <s v="41548"/>
    <n v="41548"/>
    <s v="HUILA"/>
    <s v="PITAL"/>
    <x v="0"/>
    <n v="1069"/>
    <n v="911"/>
    <n v="7.811472415052978"/>
    <n v="0"/>
  </r>
  <r>
    <s v="41"/>
    <s v="41016"/>
    <n v="41016"/>
    <s v="HUILA"/>
    <s v="AIPE"/>
    <x v="0"/>
    <n v="2053"/>
    <n v="3265"/>
    <n v="7.8254240518391454"/>
    <n v="0"/>
  </r>
  <r>
    <s v="19"/>
    <s v="19548"/>
    <n v="19548"/>
    <s v="CAUCA"/>
    <s v="PIENDAMÓ"/>
    <x v="2"/>
    <n v="3370"/>
    <n v="3227"/>
    <n v="7.8580422515506232"/>
    <n v="0"/>
  </r>
  <r>
    <s v="08"/>
    <s v="08758"/>
    <n v="8758"/>
    <s v="ATLANTICO"/>
    <s v="SOLEDAD"/>
    <x v="0"/>
    <n v="48656"/>
    <n v="4346"/>
    <n v="7.905220539015942"/>
    <n v="0"/>
  </r>
  <r>
    <s v="23"/>
    <s v="23162"/>
    <n v="23162"/>
    <s v="CÓRDOBA"/>
    <s v="CERETE"/>
    <x v="0"/>
    <n v="7243"/>
    <n v="1967"/>
    <n v="7.9136847855777113"/>
    <n v="0"/>
  </r>
  <r>
    <s v="25"/>
    <s v="25181"/>
    <n v="25181"/>
    <s v="CUNDINAMARCA"/>
    <s v="CHOACHÍ"/>
    <x v="0"/>
    <n v="241"/>
    <n v="97"/>
    <n v="2.246248485413366"/>
    <n v="0"/>
  </r>
  <r>
    <s v="73"/>
    <s v="73270"/>
    <n v="73270"/>
    <s v="TOLIMA"/>
    <s v="FALAN"/>
    <x v="0"/>
    <n v="731"/>
    <n v="2342"/>
    <n v="7.9301366890865701"/>
    <n v="0"/>
  </r>
  <r>
    <s v="85"/>
    <s v="85225"/>
    <n v="85225"/>
    <s v="CASANARE"/>
    <s v="NUNCHÍA"/>
    <x v="0"/>
    <n v="703"/>
    <n v="2206"/>
    <n v="7.9642007477059016"/>
    <n v="0"/>
  </r>
  <r>
    <s v="66"/>
    <s v="66088"/>
    <n v="66088"/>
    <s v="RISARALDA"/>
    <s v="BELEN DE UMBRÍA"/>
    <x v="0"/>
    <n v="2211"/>
    <n v="4257"/>
    <n v="7.9767660004329315"/>
    <n v="0"/>
  </r>
  <r>
    <s v="70"/>
    <s v="70742"/>
    <n v="70742"/>
    <s v="SUCRE"/>
    <s v="SINCE"/>
    <x v="0"/>
    <n v="2689"/>
    <n v="1881"/>
    <n v="7.9820707670387083"/>
    <n v="0"/>
  </r>
  <r>
    <s v="73"/>
    <s v="73504"/>
    <n v="73504"/>
    <s v="TOLIMA"/>
    <s v="ORTEGA"/>
    <x v="0"/>
    <n v="2598"/>
    <n v="12665"/>
    <n v="7.9879473619481001"/>
    <n v="0"/>
  </r>
  <r>
    <s v="13"/>
    <s v="13062"/>
    <n v="13062"/>
    <s v="BOLÍVAR"/>
    <s v="ARROYOHONDO"/>
    <x v="0"/>
    <n v="792"/>
    <n v="1178"/>
    <n v="7.9943474311093166"/>
    <n v="0"/>
  </r>
  <r>
    <s v="27"/>
    <s v="27160"/>
    <n v="27160"/>
    <s v="CHOCÓ"/>
    <s v="CERTEGUI"/>
    <x v="0"/>
    <n v="805"/>
    <n v="656"/>
    <n v="7.995629717918157"/>
    <n v="0"/>
  </r>
  <r>
    <s v="25"/>
    <s v="25736"/>
    <n v="25736"/>
    <s v="CUNDINAMARCA"/>
    <s v="SESQUILE"/>
    <x v="0"/>
    <n v="194"/>
    <n v="77"/>
    <n v="1.3920780711825489"/>
    <n v="0"/>
  </r>
  <r>
    <s v="19"/>
    <s v="19517"/>
    <n v="19517"/>
    <s v="CAUCA"/>
    <s v="PÁEZ (Belalcßzar)"/>
    <x v="0"/>
    <n v="2825"/>
    <n v="7205"/>
    <n v="8.0578453464160411"/>
    <n v="1"/>
  </r>
  <r>
    <s v="25"/>
    <s v="25867"/>
    <n v="25867"/>
    <s v="CUNDINAMARCA"/>
    <s v="VIANÍ"/>
    <x v="0"/>
    <n v="259"/>
    <n v="731"/>
    <n v="6.1799093295156284"/>
    <n v="0"/>
  </r>
  <r>
    <s v="70"/>
    <s v="70221"/>
    <n v="70221"/>
    <s v="SUCRE"/>
    <s v="COVEÑAS"/>
    <x v="0"/>
    <n v="1094"/>
    <n v="475"/>
    <n v="8.0857354028085737"/>
    <n v="0"/>
  </r>
  <r>
    <s v="41"/>
    <s v="41396"/>
    <n v="41396"/>
    <s v="HUILA"/>
    <s v="LA PLATA"/>
    <x v="0"/>
    <n v="5082"/>
    <n v="7015"/>
    <n v="8.1016451983165414"/>
    <n v="0"/>
  </r>
  <r>
    <s v="15"/>
    <s v="15572"/>
    <n v="15572"/>
    <s v="BOYACÁ"/>
    <s v="PUERTO BOYACÁ"/>
    <x v="0"/>
    <n v="4483"/>
    <n v="6649"/>
    <n v="8.1087436240639583"/>
    <n v="0"/>
  </r>
  <r>
    <s v="41"/>
    <s v="41799"/>
    <n v="41799"/>
    <s v="HUILA"/>
    <s v="TELLO"/>
    <x v="0"/>
    <n v="1152"/>
    <n v="5351"/>
    <n v="8.1155336386051413"/>
    <n v="0"/>
  </r>
  <r>
    <s v="50"/>
    <s v="50370"/>
    <n v="50370"/>
    <s v="META"/>
    <s v="URIBE"/>
    <x v="1"/>
    <n v="1315"/>
    <n v="10121"/>
    <n v="8.1398947694212307"/>
    <n v="1"/>
  </r>
  <r>
    <s v="05"/>
    <s v="05212"/>
    <n v="5212"/>
    <s v="ANTIOQUIA"/>
    <s v="COPACABANA"/>
    <x v="0"/>
    <n v="5717"/>
    <n v="2584"/>
    <n v="8.1474725306046825"/>
    <n v="0"/>
  </r>
  <r>
    <s v="25"/>
    <s v="25178"/>
    <n v="25178"/>
    <s v="CUNDINAMARCA"/>
    <s v="CHIPAQUE"/>
    <x v="0"/>
    <n v="161"/>
    <n v="335"/>
    <n v="1.9166666666666665"/>
    <n v="0"/>
  </r>
  <r>
    <s v="08"/>
    <s v="08433"/>
    <n v="8433"/>
    <s v="ATLANTICO"/>
    <s v="MALAMBO"/>
    <x v="0"/>
    <n v="9992"/>
    <n v="1376"/>
    <n v="8.2387183482985797"/>
    <n v="0"/>
  </r>
  <r>
    <s v="05"/>
    <s v="05034"/>
    <n v="5034"/>
    <s v="ANTIOQUIA"/>
    <s v="ANDES"/>
    <x v="0"/>
    <n v="3781"/>
    <n v="6427"/>
    <n v="8.25293578382154"/>
    <n v="0"/>
  </r>
  <r>
    <s v="13"/>
    <s v="13001"/>
    <n v="13001"/>
    <s v="BOLÍVAR"/>
    <s v="CARTAGENA DE INDIAS (Distrito TurÝstico y Cultural)"/>
    <x v="0"/>
    <n v="82762"/>
    <n v="18056"/>
    <n v="8.2617007152447446"/>
    <n v="1"/>
  </r>
  <r>
    <s v="63"/>
    <s v="63130"/>
    <n v="63130"/>
    <s v="QUINDIO"/>
    <s v="CALARCÁ"/>
    <x v="0"/>
    <n v="6418"/>
    <n v="3559"/>
    <n v="8.2702988286535319"/>
    <n v="0"/>
  </r>
  <r>
    <s v="41"/>
    <s v="41357"/>
    <n v="41357"/>
    <s v="HUILA"/>
    <s v="ÍQUIRA"/>
    <x v="0"/>
    <n v="1056"/>
    <n v="3764"/>
    <n v="8.291457286432161"/>
    <n v="0"/>
  </r>
  <r>
    <s v="68"/>
    <s v="68524"/>
    <n v="68524"/>
    <s v="SANTANDER"/>
    <s v="PALMAS DEL SOCORRO"/>
    <x v="0"/>
    <n v="186"/>
    <n v="40"/>
    <n v="8.2998661311914326"/>
    <n v="0"/>
  </r>
  <r>
    <s v="25"/>
    <s v="25279"/>
    <n v="25279"/>
    <s v="CUNDINAMARCA"/>
    <s v="FÓMEQUE"/>
    <x v="0"/>
    <n v="270"/>
    <n v="266"/>
    <n v="2.210578025216964"/>
    <n v="0"/>
  </r>
  <r>
    <s v="17"/>
    <s v="17042"/>
    <n v="17042"/>
    <s v="CALDAS"/>
    <s v="ANSERMA"/>
    <x v="0"/>
    <n v="2809"/>
    <n v="5317"/>
    <n v="8.3126183712121211"/>
    <n v="0"/>
  </r>
  <r>
    <s v="19"/>
    <s v="19693"/>
    <n v="19693"/>
    <s v="CAUCA"/>
    <s v="SAN SEBASTIÁN"/>
    <x v="0"/>
    <n v="1158"/>
    <n v="4165"/>
    <n v="8.3165756966388962"/>
    <n v="1"/>
  </r>
  <r>
    <s v="76"/>
    <s v="76020"/>
    <n v="76020"/>
    <s v="VALLE"/>
    <s v="ALCALÁ"/>
    <x v="0"/>
    <n v="1777"/>
    <n v="1180"/>
    <n v="8.3177307620295817"/>
    <n v="0"/>
  </r>
  <r>
    <s v="76"/>
    <s v="76895"/>
    <n v="76895"/>
    <s v="VALLE"/>
    <s v="ZARZAL"/>
    <x v="0"/>
    <n v="3791"/>
    <n v="3156"/>
    <n v="8.3808639518945931"/>
    <n v="0"/>
  </r>
  <r>
    <s v="44"/>
    <s v="44430"/>
    <n v="44430"/>
    <s v="LA GUAJIRA"/>
    <s v="MAICAO"/>
    <x v="0"/>
    <n v="13205"/>
    <n v="16243"/>
    <n v="8.4079361238809582"/>
    <n v="2"/>
  </r>
  <r>
    <s v="73"/>
    <s v="73347"/>
    <n v="73347"/>
    <s v="TOLIMA"/>
    <s v="HERVEO"/>
    <x v="0"/>
    <n v="682"/>
    <n v="2577"/>
    <n v="8.4197530864197532"/>
    <n v="0"/>
  </r>
  <r>
    <s v="05"/>
    <s v="05237"/>
    <n v="5237"/>
    <s v="ANTIOQUIA"/>
    <s v="DON MATÍAS"/>
    <x v="0"/>
    <n v="1873"/>
    <n v="918"/>
    <n v="8.4206267140223883"/>
    <n v="0"/>
  </r>
  <r>
    <s v="76"/>
    <s v="76111"/>
    <n v="76111"/>
    <s v="VALLE"/>
    <s v="BUGA"/>
    <x v="0"/>
    <n v="9751"/>
    <n v="10858"/>
    <n v="8.4619122828331914"/>
    <n v="1"/>
  </r>
  <r>
    <s v="13"/>
    <s v="13683"/>
    <n v="13683"/>
    <s v="BOLÍVAR"/>
    <s v="SANTA ROSA"/>
    <x v="0"/>
    <n v="1928"/>
    <n v="12374"/>
    <n v="8.5339943342776206"/>
    <n v="0"/>
  </r>
  <r>
    <s v="27"/>
    <s v="27135"/>
    <n v="27135"/>
    <s v="CHOCÓ"/>
    <s v="EL CANTÓN DEL SAN PABLO"/>
    <x v="0"/>
    <n v="683"/>
    <n v="1310"/>
    <n v="8.5696361355081567"/>
    <n v="0"/>
  </r>
  <r>
    <s v="99"/>
    <s v="99524"/>
    <n v="99524"/>
    <s v="VICHADA"/>
    <s v="LA PRIMAVERA"/>
    <x v="0"/>
    <n v="1316"/>
    <n v="2559"/>
    <n v="8.5777603962977444"/>
    <n v="0"/>
  </r>
  <r>
    <s v="63"/>
    <s v="63594"/>
    <n v="63594"/>
    <s v="QUINDIO"/>
    <s v="QUIMBAYA"/>
    <x v="0"/>
    <n v="3000"/>
    <n v="1008"/>
    <n v="8.5841822135744543"/>
    <n v="0"/>
  </r>
  <r>
    <s v="76"/>
    <s v="76122"/>
    <n v="76122"/>
    <s v="VALLE"/>
    <s v="CAICEDONIA"/>
    <x v="0"/>
    <n v="2571"/>
    <n v="3604"/>
    <n v="8.6188400938652361"/>
    <n v="0"/>
  </r>
  <r>
    <s v="73"/>
    <s v="73678"/>
    <n v="73678"/>
    <s v="TOLIMA"/>
    <s v="SAN LUIS"/>
    <x v="0"/>
    <n v="1654"/>
    <n v="3456"/>
    <n v="8.6307660196201219"/>
    <n v="0"/>
  </r>
  <r>
    <s v="73"/>
    <s v="73148"/>
    <n v="73148"/>
    <s v="TOLIMA"/>
    <s v="CARMEN DE APICALÁ"/>
    <x v="0"/>
    <n v="761"/>
    <n v="341"/>
    <n v="8.6546116228818377"/>
    <n v="0"/>
  </r>
  <r>
    <s v="50"/>
    <s v="50686"/>
    <n v="50686"/>
    <s v="META"/>
    <s v="SAN JUANITO"/>
    <x v="0"/>
    <n v="189"/>
    <n v="904"/>
    <n v="8.7297921478060054"/>
    <n v="0"/>
  </r>
  <r>
    <s v="52"/>
    <s v="52203"/>
    <n v="52203"/>
    <s v="NARIÑO"/>
    <s v="COLÓN (GÚnova)"/>
    <x v="0"/>
    <n v="887"/>
    <n v="1826"/>
    <n v="8.7587637009973331"/>
    <n v="0"/>
  </r>
  <r>
    <s v="05"/>
    <s v="05789"/>
    <n v="5789"/>
    <s v="ANTIOQUIA"/>
    <s v="TÁMESIS"/>
    <x v="0"/>
    <n v="1291"/>
    <n v="3013"/>
    <n v="8.7632364919902255"/>
    <n v="0"/>
  </r>
  <r>
    <s v="25"/>
    <s v="25224"/>
    <n v="25224"/>
    <s v="CUNDINAMARCA"/>
    <s v="CUCUNUBÁ"/>
    <x v="0"/>
    <n v="170"/>
    <n v="19"/>
    <n v="2.2730311538975796"/>
    <n v="0"/>
  </r>
  <r>
    <s v="05"/>
    <s v="05856"/>
    <n v="5856"/>
    <s v="ANTIOQUIA"/>
    <s v="VALPARAÍSO"/>
    <x v="0"/>
    <n v="542"/>
    <n v="713"/>
    <n v="8.7787495950761247"/>
    <n v="0"/>
  </r>
  <r>
    <s v="05"/>
    <s v="05360"/>
    <n v="5360"/>
    <s v="ANTIOQUIA"/>
    <s v="ITAGUÍ"/>
    <x v="0"/>
    <n v="23557"/>
    <n v="11718"/>
    <n v="8.79481502775797"/>
    <n v="0"/>
  </r>
  <r>
    <s v="52"/>
    <s v="52565"/>
    <n v="52565"/>
    <s v="NARIÑO"/>
    <s v="PROVIDENCIA"/>
    <x v="0"/>
    <n v="1168"/>
    <n v="1002"/>
    <n v="8.8111044055522036"/>
    <n v="0"/>
  </r>
  <r>
    <s v="13"/>
    <s v="13222"/>
    <n v="13222"/>
    <s v="BOLÍVAR"/>
    <s v="CLEMENCIA"/>
    <x v="0"/>
    <n v="1109"/>
    <n v="1607"/>
    <n v="8.8437001594896323"/>
    <n v="0"/>
  </r>
  <r>
    <s v="85"/>
    <s v="85136"/>
    <n v="85136"/>
    <s v="CASANARE"/>
    <s v="LA SALINA"/>
    <x v="0"/>
    <n v="126"/>
    <n v="413"/>
    <n v="8.8732394366197198"/>
    <n v="0"/>
  </r>
  <r>
    <s v="52"/>
    <s v="52240"/>
    <n v="52240"/>
    <s v="NARIÑO"/>
    <s v="CHACHAGÜÍ"/>
    <x v="0"/>
    <n v="1228"/>
    <n v="525"/>
    <n v="8.9088798607080673"/>
    <n v="0"/>
  </r>
  <r>
    <s v="68"/>
    <s v="68307"/>
    <n v="68307"/>
    <s v="SANTANDER"/>
    <s v="GIRÓN"/>
    <x v="0"/>
    <n v="16074"/>
    <n v="3882"/>
    <n v="8.9113357024454327"/>
    <n v="0"/>
  </r>
  <r>
    <s v="66"/>
    <s v="66001"/>
    <n v="66001"/>
    <s v="RISARALDA"/>
    <s v="PEREIRA"/>
    <x v="0"/>
    <n v="42035"/>
    <n v="9099"/>
    <n v="8.9510063626994185"/>
    <n v="0"/>
  </r>
  <r>
    <s v="25"/>
    <s v="25594"/>
    <n v="25594"/>
    <s v="CUNDINAMARCA"/>
    <s v="QUETAME"/>
    <x v="0"/>
    <n v="158"/>
    <n v="220"/>
    <n v="2.2125752695700882"/>
    <n v="0"/>
  </r>
  <r>
    <s v="52"/>
    <s v="52693"/>
    <n v="52693"/>
    <s v="NARIÑO"/>
    <s v="SAN PABLO"/>
    <x v="0"/>
    <n v="1573"/>
    <n v="2946"/>
    <n v="8.9926823690830098"/>
    <n v="0"/>
  </r>
  <r>
    <s v="63"/>
    <s v="63470"/>
    <n v="63470"/>
    <s v="QUINDIO"/>
    <s v="MONTENEGRO"/>
    <x v="0"/>
    <n v="3730"/>
    <n v="974"/>
    <n v="9.0334455450340272"/>
    <n v="0"/>
  </r>
  <r>
    <s v="05"/>
    <s v="05145"/>
    <n v="5145"/>
    <s v="ANTIOQUIA"/>
    <s v="CARAMANTA"/>
    <x v="0"/>
    <n v="490"/>
    <n v="1173"/>
    <n v="9.1383812010443854"/>
    <n v="0"/>
  </r>
  <r>
    <s v="08"/>
    <s v="08685"/>
    <n v="8685"/>
    <s v="ATLANTICO"/>
    <s v="SANTO TOMÁS"/>
    <x v="0"/>
    <n v="2317"/>
    <n v="347"/>
    <n v="9.1487009397457157"/>
    <n v="0"/>
  </r>
  <r>
    <s v="05"/>
    <s v="05656"/>
    <n v="5656"/>
    <s v="ANTIOQUIA"/>
    <s v="SAN JERÓNIMO"/>
    <x v="0"/>
    <n v="1156"/>
    <n v="1771"/>
    <n v="9.1491887613771272"/>
    <n v="0"/>
  </r>
  <r>
    <s v="05"/>
    <s v="05364"/>
    <n v="5364"/>
    <s v="ANTIOQUIA"/>
    <s v="JARDÍN"/>
    <x v="0"/>
    <n v="1269"/>
    <n v="2541"/>
    <n v="9.2304335176025596"/>
    <n v="0"/>
  </r>
  <r>
    <s v="52"/>
    <s v="52573"/>
    <n v="52573"/>
    <s v="NARIÑO"/>
    <s v="PUERRES"/>
    <x v="0"/>
    <n v="774"/>
    <n v="759"/>
    <n v="9.2318702290076349"/>
    <n v="0"/>
  </r>
  <r>
    <s v="68"/>
    <s v="68720"/>
    <n v="68720"/>
    <s v="SANTANDER"/>
    <s v="SANTA HELENA DEL OPÓN"/>
    <x v="0"/>
    <n v="398"/>
    <n v="2393"/>
    <n v="9.2472118959107821"/>
    <n v="1"/>
  </r>
  <r>
    <s v="73"/>
    <s v="73443"/>
    <n v="73443"/>
    <s v="TOLIMA"/>
    <s v="MARIQUITA"/>
    <x v="0"/>
    <n v="3083"/>
    <n v="3426"/>
    <n v="9.2557567023927465"/>
    <n v="0"/>
  </r>
  <r>
    <s v="76"/>
    <s v="76622"/>
    <n v="76622"/>
    <s v="VALLE"/>
    <s v="ROLDANILLO"/>
    <x v="0"/>
    <n v="3038"/>
    <n v="3473"/>
    <n v="9.2675635276532145"/>
    <n v="0"/>
  </r>
  <r>
    <s v="68"/>
    <s v="68264"/>
    <n v="68264"/>
    <s v="SANTANDER"/>
    <s v="ENCINO"/>
    <x v="0"/>
    <n v="233"/>
    <n v="204"/>
    <n v="9.3311974369243078"/>
    <n v="0"/>
  </r>
  <r>
    <s v="85"/>
    <s v="85325"/>
    <n v="85325"/>
    <s v="CASANARE"/>
    <s v="SAN LUIS DE PALENQUE"/>
    <x v="0"/>
    <n v="726"/>
    <n v="1334"/>
    <n v="9.3472383159521062"/>
    <n v="0"/>
  </r>
  <r>
    <s v="15"/>
    <s v="15236"/>
    <n v="15236"/>
    <s v="BOYACÁ"/>
    <s v="CHIVOR"/>
    <x v="0"/>
    <n v="168"/>
    <n v="378"/>
    <n v="9.3593314763231206"/>
    <n v="0"/>
  </r>
  <r>
    <s v="18"/>
    <s v="18756"/>
    <n v="18756"/>
    <s v="CAQUETÁ"/>
    <s v="SOLANO"/>
    <x v="4"/>
    <n v="2217"/>
    <n v="15308"/>
    <n v="9.3690571778726284"/>
    <n v="2"/>
  </r>
  <r>
    <s v="20"/>
    <s v="20295"/>
    <n v="20295"/>
    <s v="CESAR"/>
    <s v="GAMARRA"/>
    <x v="0"/>
    <n v="1566"/>
    <n v="2580"/>
    <n v="9.4087959625090125"/>
    <n v="0"/>
  </r>
  <r>
    <s v="17"/>
    <s v="17877"/>
    <n v="17877"/>
    <s v="CALDAS"/>
    <s v="VITERBO"/>
    <x v="0"/>
    <n v="1180"/>
    <n v="1420"/>
    <n v="9.4634694041222218"/>
    <n v="0"/>
  </r>
  <r>
    <s v="25"/>
    <s v="25841"/>
    <n v="25841"/>
    <s v="CUNDINAMARCA"/>
    <s v="UBAQUE"/>
    <x v="0"/>
    <n v="157"/>
    <n v="270"/>
    <n v="2.5462212131041193"/>
    <n v="0"/>
  </r>
  <r>
    <s v="66"/>
    <s v="66045"/>
    <n v="66045"/>
    <s v="RISARALDA"/>
    <s v="APÍA"/>
    <x v="0"/>
    <n v="1803"/>
    <n v="2536"/>
    <n v="9.4984722368559691"/>
    <n v="0"/>
  </r>
  <r>
    <s v="68"/>
    <s v="68235"/>
    <n v="68235"/>
    <s v="SANTANDER"/>
    <s v="EL CARMEN"/>
    <x v="0"/>
    <n v="1911"/>
    <n v="6294"/>
    <n v="9.5079357181949344"/>
    <n v="0"/>
  </r>
  <r>
    <s v="76"/>
    <s v="76823"/>
    <n v="76823"/>
    <s v="VALLE"/>
    <s v="TORO"/>
    <x v="0"/>
    <n v="1560"/>
    <n v="1846"/>
    <n v="9.5168374816983903"/>
    <n v="0"/>
  </r>
  <r>
    <s v="23"/>
    <s v="23574"/>
    <n v="23574"/>
    <s v="CÓRDOBA"/>
    <s v="PUERTO ESCONDIDO"/>
    <x v="0"/>
    <n v="2778"/>
    <n v="2338"/>
    <n v="9.5329604337531304"/>
    <n v="0"/>
  </r>
  <r>
    <s v="68"/>
    <s v="68190"/>
    <n v="68190"/>
    <s v="SANTANDER"/>
    <s v="CIMITARRA"/>
    <x v="0"/>
    <n v="4265"/>
    <n v="9436"/>
    <n v="9.5343482440256633"/>
    <n v="0"/>
  </r>
  <r>
    <s v="05"/>
    <s v="05585"/>
    <n v="5585"/>
    <s v="ANTIOQUIA"/>
    <s v="PUERTO NARE"/>
    <x v="0"/>
    <n v="1779"/>
    <n v="3656"/>
    <n v="9.5368285622386626"/>
    <n v="0"/>
  </r>
  <r>
    <s v="41"/>
    <s v="41026"/>
    <n v="41026"/>
    <s v="HUILA"/>
    <s v="ALTAMIRA"/>
    <x v="0"/>
    <n v="410"/>
    <n v="412"/>
    <n v="9.550430934078733"/>
    <n v="0"/>
  </r>
  <r>
    <s v="63"/>
    <s v="63401"/>
    <n v="63401"/>
    <s v="QUINDIO"/>
    <s v="LA TEBAIDA"/>
    <x v="0"/>
    <n v="4028"/>
    <n v="613"/>
    <n v="9.5533999003865944"/>
    <n v="0"/>
  </r>
  <r>
    <s v="19"/>
    <s v="19022"/>
    <n v="19022"/>
    <s v="CAUCA"/>
    <s v="ALMAGUER"/>
    <x v="0"/>
    <n v="2030"/>
    <n v="6214"/>
    <n v="9.5560890646330563"/>
    <n v="1"/>
  </r>
  <r>
    <s v="25"/>
    <s v="25745"/>
    <n v="25745"/>
    <s v="CUNDINAMARCA"/>
    <s v="SIMIJACA"/>
    <x v="0"/>
    <n v="127"/>
    <n v="84"/>
    <n v="0.97117075781907158"/>
    <n v="0"/>
  </r>
  <r>
    <s v="17"/>
    <s v="17013"/>
    <n v="17013"/>
    <s v="CALDAS"/>
    <s v="AGUADAS"/>
    <x v="0"/>
    <n v="2112"/>
    <n v="4391"/>
    <n v="9.5647842036139679"/>
    <n v="0"/>
  </r>
  <r>
    <s v="73"/>
    <s v="73043"/>
    <n v="73043"/>
    <s v="TOLIMA"/>
    <s v="ANZOÁTEGUI"/>
    <x v="0"/>
    <n v="1765"/>
    <n v="6787"/>
    <n v="9.5746989258977973"/>
    <n v="0"/>
  </r>
  <r>
    <s v="20"/>
    <s v="20310"/>
    <n v="20310"/>
    <s v="CESAR"/>
    <s v="GONZÁLEZ"/>
    <x v="0"/>
    <n v="671"/>
    <n v="800"/>
    <n v="9.5994277539341919"/>
    <n v="0"/>
  </r>
  <r>
    <s v="05"/>
    <s v="05353"/>
    <n v="5353"/>
    <s v="ANTIOQUIA"/>
    <s v="HISPANIA"/>
    <x v="0"/>
    <n v="468"/>
    <n v="597"/>
    <n v="9.611829944547134"/>
    <n v="0"/>
  </r>
  <r>
    <s v="63"/>
    <s v="63690"/>
    <n v="63690"/>
    <s v="QUINDIO"/>
    <s v="SALENTO"/>
    <x v="0"/>
    <n v="688"/>
    <n v="878"/>
    <n v="9.6697118763176384"/>
    <n v="0"/>
  </r>
  <r>
    <s v="68"/>
    <s v="68296"/>
    <n v="68296"/>
    <s v="SANTANDER"/>
    <s v="GALÁN"/>
    <x v="0"/>
    <n v="224"/>
    <n v="454"/>
    <n v="9.6927736910428379"/>
    <n v="0"/>
  </r>
  <r>
    <s v="05"/>
    <s v="05501"/>
    <n v="5501"/>
    <s v="ANTIOQUIA"/>
    <s v="OLAYA"/>
    <x v="0"/>
    <n v="316"/>
    <n v="658"/>
    <n v="9.762125424776027"/>
    <n v="0"/>
  </r>
  <r>
    <s v="15"/>
    <s v="15667"/>
    <n v="15667"/>
    <s v="BOYACÁ"/>
    <s v="SAN LUIS DE GACENO"/>
    <x v="0"/>
    <n v="500"/>
    <n v="963"/>
    <n v="9.765625"/>
    <n v="0"/>
  </r>
  <r>
    <s v="52"/>
    <s v="52683"/>
    <n v="52683"/>
    <s v="NARIÑO"/>
    <s v="SANDONÁ"/>
    <x v="0"/>
    <n v="2511"/>
    <n v="1666"/>
    <n v="9.7761339303095198"/>
    <n v="0"/>
  </r>
  <r>
    <s v="44"/>
    <s v="44378"/>
    <n v="44378"/>
    <s v="LA GUAJIRA"/>
    <s v="HATO NUEVO"/>
    <x v="0"/>
    <n v="2441"/>
    <n v="1136"/>
    <n v="9.7969176432814269"/>
    <n v="1"/>
  </r>
  <r>
    <s v="52"/>
    <s v="52473"/>
    <n v="52473"/>
    <s v="NARIÑO"/>
    <s v="MOSQUERA"/>
    <x v="5"/>
    <n v="1596"/>
    <n v="2923"/>
    <n v="9.8094652735095273"/>
    <n v="0"/>
  </r>
  <r>
    <s v="73"/>
    <s v="73217"/>
    <n v="73217"/>
    <s v="TOLIMA"/>
    <s v="COYAIMA"/>
    <x v="0"/>
    <n v="2788"/>
    <n v="13222"/>
    <n v="9.850197851893725"/>
    <n v="0"/>
  </r>
  <r>
    <s v="68"/>
    <s v="68001"/>
    <n v="68001"/>
    <s v="SANTANDER"/>
    <s v="BUCARAMANGA"/>
    <x v="0"/>
    <n v="52041"/>
    <n v="11377"/>
    <n v="9.8578743088349778"/>
    <n v="0"/>
  </r>
  <r>
    <s v="41"/>
    <s v="41676"/>
    <n v="41676"/>
    <s v="HUILA"/>
    <s v="SANTA MARÍA"/>
    <x v="0"/>
    <n v="1119"/>
    <n v="2849"/>
    <n v="9.8607684173422623"/>
    <n v="0"/>
  </r>
  <r>
    <s v="17"/>
    <s v="17616"/>
    <n v="17616"/>
    <s v="CALDAS"/>
    <s v="RISARALDA"/>
    <x v="0"/>
    <n v="945"/>
    <n v="1338"/>
    <n v="9.8612125639152666"/>
    <n v="1"/>
  </r>
  <r>
    <s v="13"/>
    <s v="13780"/>
    <n v="13780"/>
    <s v="BOLÍVAR"/>
    <s v="TALAIGUA NUEVO"/>
    <x v="0"/>
    <n v="1123"/>
    <n v="761"/>
    <n v="9.8942731277533049"/>
    <n v="0"/>
  </r>
  <r>
    <s v="17"/>
    <s v="17388"/>
    <n v="17388"/>
    <s v="CALDAS"/>
    <s v="LA MERCED"/>
    <x v="0"/>
    <n v="545"/>
    <n v="1302"/>
    <n v="9.8946986201888159"/>
    <n v="0"/>
  </r>
  <r>
    <s v="76"/>
    <s v="76563"/>
    <n v="76563"/>
    <s v="VALLE"/>
    <s v="PRADERA"/>
    <x v="2"/>
    <n v="5497"/>
    <n v="7410"/>
    <n v="9.9679039657642292"/>
    <n v="3"/>
  </r>
  <r>
    <s v="68"/>
    <s v="68176"/>
    <n v="68176"/>
    <s v="SANTANDER"/>
    <s v="CHIMA"/>
    <x v="0"/>
    <n v="308"/>
    <n v="868"/>
    <n v="9.9773242630385486"/>
    <n v="0"/>
  </r>
  <r>
    <s v="27"/>
    <s v="27810"/>
    <n v="27810"/>
    <s v="CHOCÓ"/>
    <s v="UNIÓN PANAMERICANA (Ánimas)"/>
    <x v="0"/>
    <n v="962"/>
    <n v="494"/>
    <n v="10.029190992493744"/>
    <n v="0"/>
  </r>
  <r>
    <s v="68"/>
    <s v="68615"/>
    <n v="68615"/>
    <s v="SANTANDER"/>
    <s v="RIONEGRO"/>
    <x v="0"/>
    <n v="2726"/>
    <n v="9251"/>
    <n v="10.053846721251015"/>
    <n v="1"/>
  </r>
  <r>
    <s v="54"/>
    <s v="54003"/>
    <n v="54003"/>
    <s v="NORTE DE SANTANDER"/>
    <s v="ÁBREGO"/>
    <x v="0"/>
    <n v="3826"/>
    <n v="9287"/>
    <n v="10.06921599073611"/>
    <n v="0"/>
  </r>
  <r>
    <s v="05"/>
    <s v="05150"/>
    <n v="5150"/>
    <s v="ANTIOQUIA"/>
    <s v="CAROLINA"/>
    <x v="0"/>
    <n v="368"/>
    <n v="600"/>
    <n v="10.140534582529623"/>
    <n v="0"/>
  </r>
  <r>
    <s v="05"/>
    <s v="05315"/>
    <n v="5315"/>
    <s v="ANTIOQUIA"/>
    <s v="GUADALUPE"/>
    <x v="0"/>
    <n v="642"/>
    <n v="2076"/>
    <n v="10.19047619047619"/>
    <n v="0"/>
  </r>
  <r>
    <s v="25"/>
    <s v="25154"/>
    <n v="25154"/>
    <s v="CUNDINAMARCA"/>
    <s v="CARMEN DE CARUPA"/>
    <x v="0"/>
    <n v="56"/>
    <n v="42"/>
    <n v="0.61477659457679223"/>
    <n v="0"/>
  </r>
  <r>
    <s v="41"/>
    <s v="41503"/>
    <n v="41503"/>
    <s v="HUILA"/>
    <s v="OPORAPA"/>
    <x v="0"/>
    <n v="1380"/>
    <n v="2008"/>
    <n v="10.204836204984101"/>
    <n v="0"/>
  </r>
  <r>
    <s v="19"/>
    <s v="19364"/>
    <n v="19364"/>
    <s v="CAUCA"/>
    <s v="JAMBALÓ"/>
    <x v="2"/>
    <n v="1802"/>
    <n v="3809"/>
    <n v="10.244457077885162"/>
    <n v="1"/>
  </r>
  <r>
    <s v="25"/>
    <s v="25793"/>
    <n v="25793"/>
    <s v="CUNDINAMARCA"/>
    <s v="TAUSA"/>
    <x v="0"/>
    <n v="113"/>
    <n v="37"/>
    <n v="1.2839450062492899"/>
    <n v="0"/>
  </r>
  <r>
    <s v="68"/>
    <s v="68162"/>
    <n v="68162"/>
    <s v="SANTANDER"/>
    <s v="CERRITO"/>
    <x v="0"/>
    <n v="590"/>
    <n v="1187"/>
    <n v="10.336370007007709"/>
    <n v="0"/>
  </r>
  <r>
    <s v="25"/>
    <s v="25095"/>
    <n v="25095"/>
    <s v="CUNDINAMARCA"/>
    <s v="BITUIMA"/>
    <x v="0"/>
    <n v="104"/>
    <n v="407"/>
    <n v="4.1269841269841265"/>
    <n v="0"/>
  </r>
  <r>
    <s v="47"/>
    <s v="47205"/>
    <n v="47205"/>
    <s v="MAGDALENA"/>
    <s v="CONCORDIA"/>
    <x v="0"/>
    <n v="975"/>
    <n v="3161"/>
    <n v="10.385598636557306"/>
    <n v="0"/>
  </r>
  <r>
    <s v="27"/>
    <s v="27250"/>
    <n v="27250"/>
    <s v="CHOCÓ"/>
    <s v="EL LITORAL DEL SAN JUAN"/>
    <x v="3"/>
    <n v="1589"/>
    <n v="13965"/>
    <n v="10.418988918759425"/>
    <n v="2"/>
  </r>
  <r>
    <s v="70"/>
    <s v="70820"/>
    <n v="70820"/>
    <s v="SUCRE"/>
    <s v="TOLU"/>
    <x v="0"/>
    <n v="3485"/>
    <n v="3273"/>
    <n v="10.466722729456992"/>
    <n v="0"/>
  </r>
  <r>
    <s v="68"/>
    <s v="68689"/>
    <n v="68689"/>
    <s v="SANTANDER"/>
    <s v="SAN VICENTE DE CHUCURÍ"/>
    <x v="0"/>
    <n v="3631"/>
    <n v="12345"/>
    <n v="10.482101616628176"/>
    <n v="0"/>
  </r>
  <r>
    <s v="85"/>
    <s v="85400"/>
    <n v="85400"/>
    <s v="CASANARE"/>
    <s v="TÁMARA"/>
    <x v="0"/>
    <n v="739"/>
    <n v="2541"/>
    <n v="10.491198182850653"/>
    <n v="0"/>
  </r>
  <r>
    <s v="15"/>
    <s v="15550"/>
    <n v="15550"/>
    <s v="BOYACÁ"/>
    <s v="PISVA"/>
    <x v="0"/>
    <n v="142"/>
    <n v="546"/>
    <n v="10.56547619047619"/>
    <n v="0"/>
  </r>
  <r>
    <s v="47"/>
    <s v="47058"/>
    <n v="47058"/>
    <s v="MAGDALENA"/>
    <s v="ARIGUANÍ (El DifÝcil)"/>
    <x v="0"/>
    <n v="3424"/>
    <n v="8138"/>
    <n v="10.644780202698502"/>
    <n v="0"/>
  </r>
  <r>
    <s v="73"/>
    <s v="73026"/>
    <n v="73026"/>
    <s v="TOLIMA"/>
    <s v="ALVARADO"/>
    <x v="0"/>
    <n v="943"/>
    <n v="2347"/>
    <n v="10.674666062938647"/>
    <n v="0"/>
  </r>
  <r>
    <s v="97"/>
    <s v="97001"/>
    <n v="97001"/>
    <s v="VAUPES"/>
    <s v="MITU"/>
    <x v="0"/>
    <n v="3384"/>
    <n v="8826"/>
    <n v="10.719716168271667"/>
    <n v="10"/>
  </r>
  <r>
    <s v="23"/>
    <s v="23500"/>
    <n v="23500"/>
    <s v="CÓRDOBA"/>
    <s v="MOÑITOS"/>
    <x v="0"/>
    <n v="2949"/>
    <n v="2524"/>
    <n v="10.749826850873037"/>
    <n v="0"/>
  </r>
  <r>
    <s v="05"/>
    <s v="05615"/>
    <n v="5615"/>
    <s v="ANTIOQUIA"/>
    <s v="RIONEGRO"/>
    <x v="0"/>
    <n v="13017"/>
    <n v="5355"/>
    <n v="10.825038046054438"/>
    <n v="0"/>
  </r>
  <r>
    <s v="41"/>
    <s v="41801"/>
    <n v="41801"/>
    <s v="HUILA"/>
    <s v="TERUEL"/>
    <x v="0"/>
    <n v="947"/>
    <n v="1145"/>
    <n v="10.830283623055809"/>
    <n v="0"/>
  </r>
  <r>
    <s v="66"/>
    <s v="66400"/>
    <n v="66400"/>
    <s v="RISARALDA"/>
    <s v="LA VIRGINIA"/>
    <x v="0"/>
    <n v="3481"/>
    <n v="2828"/>
    <n v="10.865561694290976"/>
    <n v="0"/>
  </r>
  <r>
    <s v="70"/>
    <s v="70523"/>
    <n v="70523"/>
    <s v="SUCRE"/>
    <s v="PALMITO"/>
    <x v="6"/>
    <n v="1488"/>
    <n v="2791"/>
    <n v="10.875602982020173"/>
    <n v="0"/>
  </r>
  <r>
    <s v="19"/>
    <s v="19845"/>
    <n v="19845"/>
    <s v="CAUCA"/>
    <s v="VILLA RICA"/>
    <x v="0"/>
    <n v="1764"/>
    <n v="772"/>
    <n v="10.896287602693187"/>
    <n v="1"/>
  </r>
  <r>
    <s v="19"/>
    <s v="19130"/>
    <n v="19130"/>
    <s v="CAUCA"/>
    <s v="CAJIBÍO"/>
    <x v="2"/>
    <n v="4099"/>
    <n v="14488"/>
    <n v="10.924257768775652"/>
    <n v="2"/>
  </r>
  <r>
    <s v="15"/>
    <s v="15223"/>
    <n v="15223"/>
    <s v="BOYACÁ"/>
    <s v="CUBARÁ"/>
    <x v="0"/>
    <n v="735"/>
    <n v="992"/>
    <n v="10.929368029739777"/>
    <n v="0"/>
  </r>
  <r>
    <s v="05"/>
    <s v="05885"/>
    <n v="5885"/>
    <s v="ANTIOQUIA"/>
    <s v="YALÍ"/>
    <x v="0"/>
    <n v="910"/>
    <n v="2672"/>
    <n v="10.940129838903582"/>
    <n v="0"/>
  </r>
  <r>
    <s v="23"/>
    <s v="23068"/>
    <n v="23068"/>
    <s v="CÓRDOBA"/>
    <s v="AYAPEL"/>
    <x v="0"/>
    <n v="5608"/>
    <n v="6470"/>
    <n v="10.960831834883903"/>
    <n v="1"/>
  </r>
  <r>
    <s v="70"/>
    <s v="70670"/>
    <n v="70670"/>
    <s v="SUCRE"/>
    <s v="SAMPUES"/>
    <x v="0"/>
    <n v="4171"/>
    <n v="1749"/>
    <n v="10.998022412656558"/>
    <n v="0"/>
  </r>
  <r>
    <s v="73"/>
    <s v="73055"/>
    <n v="73055"/>
    <s v="TOLIMA"/>
    <s v="ARMERO (Guayabal)"/>
    <x v="0"/>
    <n v="1317"/>
    <n v="2174"/>
    <n v="11.011705685618729"/>
    <n v="0"/>
  </r>
  <r>
    <s v="54"/>
    <s v="54239"/>
    <n v="54239"/>
    <s v="NORTE DE SANTANDER"/>
    <s v="DURANIA"/>
    <x v="0"/>
    <n v="416"/>
    <n v="428"/>
    <n v="11.040339702760086"/>
    <n v="0"/>
  </r>
  <r>
    <s v="05"/>
    <s v="05036"/>
    <n v="5036"/>
    <s v="ANTIOQUIA"/>
    <s v="ANGELÓPOLIS"/>
    <x v="0"/>
    <n v="995"/>
    <n v="1975"/>
    <n v="11.122289291303376"/>
    <n v="0"/>
  </r>
  <r>
    <s v="05"/>
    <s v="05209"/>
    <n v="5209"/>
    <s v="ANTIOQUIA"/>
    <s v="CONCORDIA"/>
    <x v="0"/>
    <n v="2301"/>
    <n v="5572"/>
    <n v="11.141238560983876"/>
    <n v="0"/>
  </r>
  <r>
    <s v="95"/>
    <s v="95025"/>
    <n v="95025"/>
    <s v="GUAVIARE"/>
    <s v="EL RETORNO"/>
    <x v="1"/>
    <n v="2564"/>
    <n v="14195"/>
    <n v="11.159956474428727"/>
    <n v="0"/>
  </r>
  <r>
    <s v="19"/>
    <s v="19701"/>
    <n v="19701"/>
    <s v="CAUCA"/>
    <s v="SANTA ROSA"/>
    <x v="0"/>
    <n v="1170"/>
    <n v="6308"/>
    <n v="11.164122137404581"/>
    <n v="0"/>
  </r>
  <r>
    <s v="70"/>
    <s v="70702"/>
    <n v="70702"/>
    <s v="SUCRE"/>
    <s v="SAN JUAN DE BETULIA"/>
    <x v="0"/>
    <n v="1406"/>
    <n v="2231"/>
    <n v="11.208545918367346"/>
    <n v="0"/>
  </r>
  <r>
    <s v="76"/>
    <s v="76364"/>
    <n v="76364"/>
    <s v="VALLE"/>
    <s v="JAMUNDÍ"/>
    <x v="0"/>
    <n v="13416"/>
    <n v="13203"/>
    <n v="11.220581101650971"/>
    <n v="1"/>
  </r>
  <r>
    <s v="20"/>
    <s v="20614"/>
    <n v="20614"/>
    <s v="CESAR"/>
    <s v="RÍO DE ORO"/>
    <x v="0"/>
    <n v="1576"/>
    <n v="2433"/>
    <n v="11.224271775514564"/>
    <n v="0"/>
  </r>
  <r>
    <s v="25"/>
    <s v="25777"/>
    <n v="25777"/>
    <s v="CUNDINAMARCA"/>
    <s v="SUPATÁ"/>
    <x v="0"/>
    <n v="171"/>
    <n v="159"/>
    <n v="3.4050179211469538"/>
    <n v="0"/>
  </r>
  <r>
    <s v="52"/>
    <s v="52399"/>
    <n v="52399"/>
    <s v="NARIÑO"/>
    <s v="LA UNIÓN"/>
    <x v="0"/>
    <n v="2939"/>
    <n v="2297"/>
    <n v="11.270036045709027"/>
    <n v="0"/>
  </r>
  <r>
    <s v="41"/>
    <s v="41668"/>
    <n v="41668"/>
    <s v="HUILA"/>
    <s v="SAN AGUSTÍN"/>
    <x v="0"/>
    <n v="3710"/>
    <n v="6268"/>
    <n v="11.278652641819177"/>
    <n v="0"/>
  </r>
  <r>
    <s v="23"/>
    <s v="23686"/>
    <n v="23686"/>
    <s v="CÓRDOBA"/>
    <s v="SAN PELAYO"/>
    <x v="0"/>
    <n v="4927"/>
    <n v="2304"/>
    <n v="11.304607195301028"/>
    <n v="0"/>
  </r>
  <r>
    <s v="41"/>
    <s v="41306"/>
    <n v="41306"/>
    <s v="HUILA"/>
    <s v="GIGANTE"/>
    <x v="0"/>
    <n v="3793"/>
    <n v="6564"/>
    <n v="11.382187012363461"/>
    <n v="0"/>
  </r>
  <r>
    <s v="05"/>
    <s v="05607"/>
    <n v="5607"/>
    <s v="ANTIOQUIA"/>
    <s v="RETIRO"/>
    <x v="0"/>
    <n v="2181"/>
    <n v="1364"/>
    <n v="11.414067406321958"/>
    <n v="0"/>
  </r>
  <r>
    <s v="05"/>
    <s v="05042"/>
    <n v="5042"/>
    <s v="ANTIOQUIA"/>
    <s v="SANTA FE DE ANTIOQUIA"/>
    <x v="0"/>
    <n v="2808"/>
    <n v="4836"/>
    <n v="11.438347794207504"/>
    <n v="0"/>
  </r>
  <r>
    <s v="73"/>
    <s v="73461"/>
    <n v="73461"/>
    <s v="TOLIMA"/>
    <s v="MURILLO"/>
    <x v="0"/>
    <n v="576"/>
    <n v="2414"/>
    <n v="11.453569298071187"/>
    <n v="0"/>
  </r>
  <r>
    <s v="52"/>
    <s v="52001"/>
    <n v="52001"/>
    <s v="NARIÑO"/>
    <s v="PASTO"/>
    <x v="0"/>
    <n v="50441"/>
    <n v="17467"/>
    <n v="11.464046018913937"/>
    <n v="0"/>
  </r>
  <r>
    <s v="41"/>
    <s v="41319"/>
    <n v="41319"/>
    <s v="HUILA"/>
    <s v="GUADALUPE"/>
    <x v="0"/>
    <n v="2442"/>
    <n v="2457"/>
    <n v="11.478800413650465"/>
    <n v="0"/>
  </r>
  <r>
    <s v="68"/>
    <s v="68211"/>
    <n v="68211"/>
    <s v="SANTANDER"/>
    <s v="CONTRATACIÓN"/>
    <x v="0"/>
    <n v="401"/>
    <n v="595"/>
    <n v="11.486680034374105"/>
    <n v="0"/>
  </r>
  <r>
    <s v="05"/>
    <s v="05679"/>
    <n v="5679"/>
    <s v="ANTIOQUIA"/>
    <s v="SANTA BÁRBARA"/>
    <x v="0"/>
    <n v="2537"/>
    <n v="4397"/>
    <n v="11.492118137343722"/>
    <n v="0"/>
  </r>
  <r>
    <s v="41"/>
    <s v="41807"/>
    <n v="41807"/>
    <s v="HUILA"/>
    <s v="TIMANÁ"/>
    <x v="0"/>
    <n v="2336"/>
    <n v="1926"/>
    <n v="11.496628771100941"/>
    <n v="0"/>
  </r>
  <r>
    <s v="73"/>
    <s v="73283"/>
    <n v="73283"/>
    <s v="TOLIMA"/>
    <s v="FRESNO"/>
    <x v="0"/>
    <n v="3497"/>
    <n v="5494"/>
    <n v="11.547351736890768"/>
    <n v="0"/>
  </r>
  <r>
    <s v="76"/>
    <s v="76275"/>
    <n v="76275"/>
    <s v="VALLE"/>
    <s v="FLORIDA"/>
    <x v="2"/>
    <n v="6741"/>
    <n v="9979"/>
    <n v="11.596621307780969"/>
    <n v="3"/>
  </r>
  <r>
    <s v="70"/>
    <s v="70124"/>
    <n v="70124"/>
    <s v="SUCRE"/>
    <s v="CAIMITO"/>
    <x v="0"/>
    <n v="1402"/>
    <n v="1986"/>
    <n v="11.60884325577544"/>
    <n v="0"/>
  </r>
  <r>
    <s v="19"/>
    <s v="19392"/>
    <n v="19392"/>
    <s v="CAUCA"/>
    <s v="LA SIERRA"/>
    <x v="0"/>
    <n v="1236"/>
    <n v="4003"/>
    <n v="11.613266936014281"/>
    <n v="0"/>
  </r>
  <r>
    <s v="41"/>
    <s v="41615"/>
    <n v="41615"/>
    <s v="HUILA"/>
    <s v="RIVERA"/>
    <x v="0"/>
    <n v="2186"/>
    <n v="1881"/>
    <n v="11.630134071078952"/>
    <n v="0"/>
  </r>
  <r>
    <s v="23"/>
    <s v="23570"/>
    <n v="23570"/>
    <s v="CÓRDOBA"/>
    <s v="PUEBLO NUEVO"/>
    <x v="0"/>
    <n v="4494"/>
    <n v="5281"/>
    <n v="11.654866568116393"/>
    <n v="0"/>
  </r>
  <r>
    <s v="73"/>
    <s v="73622"/>
    <n v="73622"/>
    <s v="TOLIMA"/>
    <s v="RONCESVALLES"/>
    <x v="0"/>
    <n v="739"/>
    <n v="4011"/>
    <n v="11.672721528984363"/>
    <n v="0"/>
  </r>
  <r>
    <s v="52"/>
    <s v="52378"/>
    <n v="52378"/>
    <s v="NARIÑO"/>
    <s v="LA CRUZ"/>
    <x v="0"/>
    <n v="2130"/>
    <n v="3614"/>
    <n v="11.690450054884742"/>
    <n v="1"/>
  </r>
  <r>
    <s v="05"/>
    <s v="05101"/>
    <n v="5101"/>
    <s v="ANTIOQUIA"/>
    <s v="CIUDAD BOLÍVAR"/>
    <x v="0"/>
    <n v="3167"/>
    <n v="6448"/>
    <n v="11.693250627676857"/>
    <n v="0"/>
  </r>
  <r>
    <s v="05"/>
    <s v="05079"/>
    <n v="5079"/>
    <s v="ANTIOQUIA"/>
    <s v="BARBOSA"/>
    <x v="0"/>
    <n v="5895"/>
    <n v="6857"/>
    <n v="11.777751138815631"/>
    <n v="0"/>
  </r>
  <r>
    <s v="25"/>
    <s v="25898"/>
    <n v="25898"/>
    <s v="CUNDINAMARCA"/>
    <s v="ZIPACÓN"/>
    <x v="0"/>
    <n v="150"/>
    <n v="14"/>
    <n v="2.6929982046678633"/>
    <n v="0"/>
  </r>
  <r>
    <s v="66"/>
    <s v="66383"/>
    <n v="66383"/>
    <s v="RISARALDA"/>
    <s v="LA CELIA"/>
    <x v="0"/>
    <n v="1016"/>
    <n v="1276"/>
    <n v="11.826329880107089"/>
    <n v="0"/>
  </r>
  <r>
    <s v="85"/>
    <s v="85230"/>
    <n v="85230"/>
    <s v="CASANARE"/>
    <s v="OROCUE"/>
    <x v="0"/>
    <n v="984"/>
    <n v="1647"/>
    <n v="11.842580334576965"/>
    <n v="1"/>
  </r>
  <r>
    <s v="17"/>
    <s v="17867"/>
    <n v="17867"/>
    <s v="CALDAS"/>
    <s v="VICTORIA"/>
    <x v="0"/>
    <n v="997"/>
    <n v="1590"/>
    <n v="11.847890671420084"/>
    <n v="0"/>
  </r>
  <r>
    <s v="52"/>
    <s v="52687"/>
    <n v="52687"/>
    <s v="NARIÑO"/>
    <s v="SAN LORENZO"/>
    <x v="0"/>
    <n v="2364"/>
    <n v="1391"/>
    <n v="11.909919895208827"/>
    <n v="0"/>
  </r>
  <r>
    <s v="68"/>
    <s v="68385"/>
    <n v="68385"/>
    <s v="SANTANDER"/>
    <s v="LANDÁZURI"/>
    <x v="0"/>
    <n v="1835"/>
    <n v="5232"/>
    <n v="11.935735657603747"/>
    <n v="1"/>
  </r>
  <r>
    <s v="17"/>
    <s v="17380"/>
    <n v="17380"/>
    <s v="CALDAS"/>
    <s v="LA DORADA"/>
    <x v="0"/>
    <n v="9203"/>
    <n v="7068"/>
    <n v="11.957693956836401"/>
    <n v="0"/>
  </r>
  <r>
    <s v="25"/>
    <s v="25372"/>
    <n v="25372"/>
    <s v="CUNDINAMARCA"/>
    <s v="JUNÍN"/>
    <x v="0"/>
    <n v="94"/>
    <n v="470"/>
    <n v="1.0917537746806041"/>
    <n v="0"/>
  </r>
  <r>
    <s v="41"/>
    <s v="41298"/>
    <n v="41298"/>
    <s v="HUILA"/>
    <s v="GARZÓN"/>
    <x v="0"/>
    <n v="10612"/>
    <n v="8172"/>
    <n v="12.029972906487705"/>
    <n v="0"/>
  </r>
  <r>
    <s v="05"/>
    <s v="05125"/>
    <n v="5125"/>
    <s v="ANTIOQUIA"/>
    <s v="CAICEDO"/>
    <x v="0"/>
    <n v="992"/>
    <n v="3859"/>
    <n v="12.090188909201705"/>
    <n v="0"/>
  </r>
  <r>
    <s v="73"/>
    <s v="73854"/>
    <n v="73854"/>
    <s v="TOLIMA"/>
    <s v="VALLE DE SAN JUAN"/>
    <x v="0"/>
    <n v="772"/>
    <n v="1418"/>
    <n v="12.147915027537373"/>
    <n v="1"/>
  </r>
  <r>
    <s v="05"/>
    <s v="05761"/>
    <n v="5761"/>
    <s v="ANTIOQUIA"/>
    <s v="SOPETRÁN"/>
    <x v="0"/>
    <n v="1792"/>
    <n v="2496"/>
    <n v="12.193794229722373"/>
    <n v="0"/>
  </r>
  <r>
    <s v="52"/>
    <s v="52427"/>
    <n v="52427"/>
    <s v="NARIÑO"/>
    <s v="MAGUÍ (Payán)"/>
    <x v="5"/>
    <n v="2738"/>
    <n v="8580"/>
    <n v="12.203057449748183"/>
    <n v="0"/>
  </r>
  <r>
    <s v="73"/>
    <s v="73001"/>
    <n v="73001"/>
    <s v="TOLIMA"/>
    <s v="IBAGUÉ"/>
    <x v="0"/>
    <n v="67843"/>
    <n v="24196"/>
    <n v="12.256559787832144"/>
    <n v="0"/>
  </r>
  <r>
    <s v="08"/>
    <s v="08634"/>
    <n v="8634"/>
    <s v="ATLANTICO"/>
    <s v="SABANAGRANDE"/>
    <x v="0"/>
    <n v="3883"/>
    <n v="759"/>
    <n v="12.257718290296104"/>
    <n v="0"/>
  </r>
  <r>
    <s v="05"/>
    <s v="05088"/>
    <n v="5088"/>
    <s v="ANTIOQUIA"/>
    <s v="BELLO"/>
    <x v="0"/>
    <n v="56098"/>
    <n v="20478"/>
    <n v="12.305836157634388"/>
    <n v="0"/>
  </r>
  <r>
    <s v="27"/>
    <s v="27491"/>
    <n v="27491"/>
    <s v="CHOCÓ"/>
    <s v="NÓVITA"/>
    <x v="3"/>
    <n v="980"/>
    <n v="5292"/>
    <n v="12.316199572703281"/>
    <n v="0"/>
  </r>
  <r>
    <s v="73"/>
    <s v="73408"/>
    <n v="73408"/>
    <s v="TOLIMA"/>
    <s v="LERIDA"/>
    <x v="0"/>
    <n v="2171"/>
    <n v="4021"/>
    <n v="12.346451319381256"/>
    <n v="0"/>
  </r>
  <r>
    <s v="73"/>
    <s v="73870"/>
    <n v="73870"/>
    <s v="TOLIMA"/>
    <s v="VILLAHERMOSA"/>
    <x v="0"/>
    <n v="1324"/>
    <n v="5818"/>
    <n v="12.37845923709798"/>
    <n v="0"/>
  </r>
  <r>
    <s v="41"/>
    <s v="41378"/>
    <n v="41378"/>
    <s v="HUILA"/>
    <s v="LA ARGENTINA"/>
    <x v="0"/>
    <n v="1736"/>
    <n v="2386"/>
    <n v="12.38142785821268"/>
    <n v="0"/>
  </r>
  <r>
    <s v="76"/>
    <s v="76250"/>
    <n v="76250"/>
    <s v="VALLE"/>
    <s v="EL DOVIO"/>
    <x v="0"/>
    <n v="1058"/>
    <n v="5278"/>
    <n v="12.435354960037612"/>
    <n v="1"/>
  </r>
  <r>
    <s v="52"/>
    <s v="52051"/>
    <n v="52051"/>
    <s v="NARIÑO"/>
    <s v="ARBOLEDA (Berruecos)"/>
    <x v="0"/>
    <n v="940"/>
    <n v="740"/>
    <n v="12.450331125827814"/>
    <n v="0"/>
  </r>
  <r>
    <s v="73"/>
    <s v="73152"/>
    <n v="73152"/>
    <s v="TOLIMA"/>
    <s v="CASABIANCA"/>
    <x v="0"/>
    <n v="833"/>
    <n v="2724"/>
    <n v="12.46259724715739"/>
    <n v="0"/>
  </r>
  <r>
    <s v="52"/>
    <s v="52621"/>
    <n v="52621"/>
    <s v="NARIÑO"/>
    <s v="ROBERTO PAYÁN (San José)"/>
    <x v="5"/>
    <n v="2849"/>
    <n v="12889"/>
    <n v="12.59894750807058"/>
    <n v="0"/>
  </r>
  <r>
    <s v="73"/>
    <s v="73686"/>
    <n v="73686"/>
    <s v="TOLIMA"/>
    <s v="SANTA ISABEL"/>
    <x v="0"/>
    <n v="805"/>
    <n v="3746"/>
    <n v="12.613600752115325"/>
    <n v="0"/>
  </r>
  <r>
    <s v="41"/>
    <s v="41132"/>
    <n v="41132"/>
    <s v="HUILA"/>
    <s v="CAMPOALEGRE"/>
    <x v="0"/>
    <n v="4330"/>
    <n v="4278"/>
    <n v="12.62169882819332"/>
    <n v="0"/>
  </r>
  <r>
    <s v="25"/>
    <s v="25807"/>
    <n v="25807"/>
    <s v="CUNDINAMARCA"/>
    <s v="TIBIRITA"/>
    <x v="0"/>
    <n v="76"/>
    <n v="61"/>
    <n v="2.5762711864406778"/>
    <n v="0"/>
  </r>
  <r>
    <s v="76"/>
    <s v="76834"/>
    <n v="76834"/>
    <s v="VALLE"/>
    <s v="TULUÁ"/>
    <x v="0"/>
    <n v="27014"/>
    <n v="28540"/>
    <n v="12.76726468419759"/>
    <n v="0"/>
  </r>
  <r>
    <s v="70"/>
    <s v="70429"/>
    <n v="70429"/>
    <s v="SUCRE"/>
    <s v="MAJAGUAL"/>
    <x v="0"/>
    <n v="4250"/>
    <n v="6612"/>
    <n v="12.778880269408862"/>
    <n v="0"/>
  </r>
  <r>
    <s v="27"/>
    <s v="27580"/>
    <n v="27580"/>
    <s v="CHOCÓ"/>
    <s v="RÍO IRÓ (Santa Rita)"/>
    <x v="0"/>
    <n v="1241"/>
    <n v="3002"/>
    <n v="12.800412583806086"/>
    <n v="0"/>
  </r>
  <r>
    <s v="41"/>
    <s v="41797"/>
    <n v="41797"/>
    <s v="HUILA"/>
    <s v="TESALIA"/>
    <x v="0"/>
    <n v="1185"/>
    <n v="1005"/>
    <n v="12.81496701632962"/>
    <n v="0"/>
  </r>
  <r>
    <s v="44"/>
    <s v="44078"/>
    <n v="44078"/>
    <s v="LA GUAJIRA"/>
    <s v="BARRANCAS"/>
    <x v="0"/>
    <n v="4440"/>
    <n v="6564"/>
    <n v="12.825327132499496"/>
    <n v="3"/>
  </r>
  <r>
    <s v="76"/>
    <s v="76606"/>
    <n v="76606"/>
    <s v="VALLE"/>
    <s v="RESTREPO"/>
    <x v="0"/>
    <n v="2088"/>
    <n v="1978"/>
    <n v="12.863479546574666"/>
    <n v="0"/>
  </r>
  <r>
    <s v="05"/>
    <s v="05376"/>
    <n v="5376"/>
    <s v="ANTIOQUIA"/>
    <s v="LA CEJA"/>
    <x v="0"/>
    <n v="6786"/>
    <n v="4236"/>
    <n v="12.871042998311932"/>
    <n v="1"/>
  </r>
  <r>
    <s v="73"/>
    <s v="73520"/>
    <n v="73520"/>
    <s v="TOLIMA"/>
    <s v="PALOCABILDO"/>
    <x v="0"/>
    <n v="1185"/>
    <n v="2998"/>
    <n v="12.88463629444384"/>
    <n v="0"/>
  </r>
  <r>
    <s v="52"/>
    <s v="52788"/>
    <n v="52788"/>
    <s v="NARIÑO"/>
    <s v="TANGUA"/>
    <x v="0"/>
    <n v="1242"/>
    <n v="2276"/>
    <n v="12.898535673486345"/>
    <n v="0"/>
  </r>
  <r>
    <s v="76"/>
    <s v="76054"/>
    <n v="76054"/>
    <s v="VALLE"/>
    <s v="ARGELIA"/>
    <x v="0"/>
    <n v="831"/>
    <n v="1142"/>
    <n v="12.899720583669669"/>
    <n v="0"/>
  </r>
  <r>
    <s v="23"/>
    <s v="23300"/>
    <n v="23300"/>
    <s v="CÓRDOBA"/>
    <s v="COTORRA"/>
    <x v="0"/>
    <n v="2001"/>
    <n v="356"/>
    <n v="12.953971644979609"/>
    <n v="0"/>
  </r>
  <r>
    <s v="05"/>
    <s v="05306"/>
    <n v="5306"/>
    <s v="ANTIOQUIA"/>
    <s v="GIRALDO"/>
    <x v="0"/>
    <n v="522"/>
    <n v="1048"/>
    <n v="12.956068503350707"/>
    <n v="0"/>
  </r>
  <r>
    <s v="13"/>
    <s v="13268"/>
    <n v="13268"/>
    <s v="BOLÍVAR"/>
    <s v="EL PEÑÓN"/>
    <x v="0"/>
    <n v="1236"/>
    <n v="2360"/>
    <n v="13.032475748629272"/>
    <n v="1"/>
  </r>
  <r>
    <s v="66"/>
    <s v="66075"/>
    <n v="66075"/>
    <s v="RISARALDA"/>
    <s v="BALBOA"/>
    <x v="0"/>
    <n v="829"/>
    <n v="771"/>
    <n v="13.083964646464647"/>
    <n v="0"/>
  </r>
  <r>
    <s v="20"/>
    <s v="20787"/>
    <n v="20787"/>
    <s v="CESAR"/>
    <s v="TAMALAMEQUE"/>
    <x v="0"/>
    <n v="1816"/>
    <n v="3228"/>
    <n v="13.100562689366612"/>
    <n v="0"/>
  </r>
  <r>
    <s v="70"/>
    <s v="70233"/>
    <n v="70233"/>
    <s v="SUCRE"/>
    <s v="EL ROBLE"/>
    <x v="0"/>
    <n v="1384"/>
    <n v="3966"/>
    <n v="13.118483412322274"/>
    <n v="0"/>
  </r>
  <r>
    <s v="66"/>
    <s v="66456"/>
    <n v="66456"/>
    <s v="RISARALDA"/>
    <s v="MISTRATÓ"/>
    <x v="0"/>
    <n v="2140"/>
    <n v="7047"/>
    <n v="13.222119246215632"/>
    <n v="2"/>
  </r>
  <r>
    <s v="13"/>
    <s v="13549"/>
    <n v="13549"/>
    <s v="BOLÍVAR"/>
    <s v="PINILLOS"/>
    <x v="0"/>
    <n v="3312"/>
    <n v="8068"/>
    <n v="13.288929904104643"/>
    <n v="0"/>
  </r>
  <r>
    <s v="63"/>
    <s v="63111"/>
    <n v="63111"/>
    <s v="QUINDIO"/>
    <s v="BUENAVISTA"/>
    <x v="0"/>
    <n v="377"/>
    <n v="107"/>
    <n v="13.307447935051183"/>
    <n v="0"/>
  </r>
  <r>
    <s v="05"/>
    <s v="05142"/>
    <n v="5142"/>
    <s v="ANTIOQUIA"/>
    <s v="CARACOLÍ"/>
    <x v="0"/>
    <n v="614"/>
    <n v="1479"/>
    <n v="13.362350380848747"/>
    <n v="0"/>
  </r>
  <r>
    <s v="47"/>
    <s v="47570"/>
    <n v="47570"/>
    <s v="MAGDALENA"/>
    <s v="PUEBLOVIEJO"/>
    <x v="0"/>
    <n v="4071"/>
    <n v="8644"/>
    <n v="13.364191451644672"/>
    <n v="1"/>
  </r>
  <r>
    <s v="68"/>
    <s v="68406"/>
    <n v="68406"/>
    <s v="SANTANDER"/>
    <s v="LEBRIJA"/>
    <x v="0"/>
    <n v="5154"/>
    <n v="5915"/>
    <n v="13.366182572614107"/>
    <n v="0"/>
  </r>
  <r>
    <s v="68"/>
    <s v="68444"/>
    <n v="68444"/>
    <s v="SANTANDER"/>
    <s v="MATANZA"/>
    <x v="0"/>
    <n v="714"/>
    <n v="2816"/>
    <n v="13.479327921464982"/>
    <n v="2"/>
  </r>
  <r>
    <s v="85"/>
    <s v="85010"/>
    <n v="85010"/>
    <s v="CASANARE"/>
    <s v="AGUAZUL"/>
    <x v="0"/>
    <n v="5207"/>
    <n v="8006"/>
    <n v="13.514144822216453"/>
    <n v="0"/>
  </r>
  <r>
    <s v="13"/>
    <s v="13433"/>
    <n v="13433"/>
    <s v="BOLÍVAR"/>
    <s v="MAHATES"/>
    <x v="0"/>
    <n v="3490"/>
    <n v="6268"/>
    <n v="13.534476072287289"/>
    <n v="1"/>
  </r>
  <r>
    <s v="25"/>
    <s v="25426"/>
    <n v="25426"/>
    <s v="CUNDINAMARCA"/>
    <s v="MACHETÁ"/>
    <x v="0"/>
    <n v="74"/>
    <n v="255"/>
    <n v="1.1716276124129197"/>
    <n v="0"/>
  </r>
  <r>
    <s v="54"/>
    <s v="54001"/>
    <n v="54001"/>
    <s v="NORTE DE SANTANDER"/>
    <s v="CÚCUTA"/>
    <x v="0"/>
    <n v="89097"/>
    <n v="37055"/>
    <n v="13.706998804635614"/>
    <n v="4"/>
  </r>
  <r>
    <s v="52"/>
    <s v="52520"/>
    <n v="52520"/>
    <s v="NARIÑO"/>
    <s v="FRANCISCO PIZARRO (Salahonda)"/>
    <x v="5"/>
    <n v="2063"/>
    <n v="4585"/>
    <n v="13.717667398098277"/>
    <n v="0"/>
  </r>
  <r>
    <s v="05"/>
    <s v="05658"/>
    <n v="5658"/>
    <s v="ANTIOQUIA"/>
    <s v="SAN JOSE DE LA MONTAÑA"/>
    <x v="0"/>
    <n v="459"/>
    <n v="1213"/>
    <n v="13.758992805755396"/>
    <n v="0"/>
  </r>
  <r>
    <s v="05"/>
    <s v="05579"/>
    <n v="5579"/>
    <s v="ANTIOQUIA"/>
    <s v="PUERTO BERRÍO"/>
    <x v="0"/>
    <n v="6485"/>
    <n v="11783"/>
    <n v="13.832305953117336"/>
    <n v="0"/>
  </r>
  <r>
    <s v="47"/>
    <s v="47245"/>
    <n v="47245"/>
    <s v="MAGDALENA"/>
    <s v="EL BANCO"/>
    <x v="0"/>
    <n v="7683"/>
    <n v="9041"/>
    <n v="13.835764451647758"/>
    <n v="0"/>
  </r>
  <r>
    <s v="68"/>
    <s v="68745"/>
    <n v="68745"/>
    <s v="SANTANDER"/>
    <s v="SIMACOTA"/>
    <x v="0"/>
    <n v="1080"/>
    <n v="5422"/>
    <n v="13.86570804981384"/>
    <n v="2"/>
  </r>
  <r>
    <s v="54"/>
    <s v="54385"/>
    <n v="54385"/>
    <s v="NORTE DE SANTANDER"/>
    <s v="LA ESPERANZA"/>
    <x v="0"/>
    <n v="1669"/>
    <n v="4122"/>
    <n v="13.894438894438895"/>
    <n v="1"/>
  </r>
  <r>
    <s v="19"/>
    <s v="19455"/>
    <n v="19455"/>
    <s v="CAUCA"/>
    <s v="MIRANDA"/>
    <x v="2"/>
    <n v="5552"/>
    <n v="9088"/>
    <n v="13.978548768820181"/>
    <n v="3"/>
  </r>
  <r>
    <s v="27"/>
    <s v="27050"/>
    <n v="27050"/>
    <s v="CHOCÓ"/>
    <s v="ATRATO (Yuto)"/>
    <x v="0"/>
    <n v="1390"/>
    <n v="3606"/>
    <n v="14.002216178100129"/>
    <n v="0"/>
  </r>
  <r>
    <s v="25"/>
    <s v="25324"/>
    <n v="25324"/>
    <s v="CUNDINAMARCA"/>
    <s v="GUATAQUÍ"/>
    <x v="0"/>
    <n v="82"/>
    <n v="130"/>
    <n v="3.1178707224334601"/>
    <n v="0"/>
  </r>
  <r>
    <s v="68"/>
    <s v="68013"/>
    <n v="68013"/>
    <s v="SANTANDER"/>
    <s v="AGUADA"/>
    <x v="0"/>
    <n v="261"/>
    <n v="263"/>
    <n v="14.070080862533693"/>
    <n v="0"/>
  </r>
  <r>
    <s v="86"/>
    <s v="86760"/>
    <n v="86760"/>
    <s v="PUTUMAYO"/>
    <s v="SANTIAGO"/>
    <x v="0"/>
    <n v="1471"/>
    <n v="2103"/>
    <n v="14.106252397391639"/>
    <n v="1"/>
  </r>
  <r>
    <s v="20"/>
    <s v="20175"/>
    <n v="20175"/>
    <s v="CESAR"/>
    <s v="CHIMICHAGUA"/>
    <x v="0"/>
    <n v="4341"/>
    <n v="11052"/>
    <n v="14.159436362450259"/>
    <n v="0"/>
  </r>
  <r>
    <s v="41"/>
    <s v="41349"/>
    <n v="41349"/>
    <s v="HUILA"/>
    <s v="HOBO"/>
    <x v="0"/>
    <n v="989"/>
    <n v="1400"/>
    <n v="14.27540415704388"/>
    <n v="0"/>
  </r>
  <r>
    <s v="66"/>
    <s v="66594"/>
    <n v="66594"/>
    <s v="RISARALDA"/>
    <s v="QUINCHÍA"/>
    <x v="0"/>
    <n v="4896"/>
    <n v="14456"/>
    <n v="14.503658500459164"/>
    <n v="2"/>
  </r>
  <r>
    <s v="19"/>
    <s v="19698"/>
    <n v="19698"/>
    <s v="CAUCA"/>
    <s v="SANTANDER DE QUILICHAO"/>
    <x v="2"/>
    <n v="13600"/>
    <n v="11893"/>
    <n v="14.538457426906836"/>
    <n v="6"/>
  </r>
  <r>
    <s v="52"/>
    <s v="52480"/>
    <n v="52480"/>
    <s v="NARIÑO"/>
    <s v="NARIÑO"/>
    <x v="0"/>
    <n v="709"/>
    <n v="610"/>
    <n v="14.558521560574949"/>
    <n v="0"/>
  </r>
  <r>
    <s v="20"/>
    <s v="20710"/>
    <n v="20710"/>
    <s v="CESAR"/>
    <s v="SAN ALBERTO"/>
    <x v="0"/>
    <n v="3610"/>
    <n v="9564"/>
    <n v="14.643842284601655"/>
    <n v="1"/>
  </r>
  <r>
    <s v="44"/>
    <s v="44855"/>
    <n v="44855"/>
    <s v="LA GUAJIRA"/>
    <s v="URUMITA"/>
    <x v="0"/>
    <n v="2626"/>
    <n v="3887"/>
    <n v="14.662199888330541"/>
    <n v="0"/>
  </r>
  <r>
    <s v="52"/>
    <s v="52036"/>
    <n v="52036"/>
    <s v="NARIÑO"/>
    <s v="ANCUYA"/>
    <x v="0"/>
    <n v="1039"/>
    <n v="727"/>
    <n v="14.668925596498658"/>
    <n v="0"/>
  </r>
  <r>
    <s v="44"/>
    <s v="44035"/>
    <n v="44035"/>
    <s v="LA GUAJIRA"/>
    <s v="ALBANIA"/>
    <x v="0"/>
    <n v="3903"/>
    <n v="1877"/>
    <n v="14.669623393219574"/>
    <n v="0"/>
  </r>
  <r>
    <s v="41"/>
    <s v="41791"/>
    <n v="41791"/>
    <s v="HUILA"/>
    <s v="TARQUI"/>
    <x v="0"/>
    <n v="2601"/>
    <n v="2985"/>
    <n v="14.775051124744376"/>
    <n v="0"/>
  </r>
  <r>
    <s v="41"/>
    <s v="41530"/>
    <n v="41530"/>
    <s v="HUILA"/>
    <s v="PALESTINA"/>
    <x v="0"/>
    <n v="1711"/>
    <n v="1422"/>
    <n v="14.794638996973628"/>
    <n v="0"/>
  </r>
  <r>
    <s v="52"/>
    <s v="52260"/>
    <n v="52260"/>
    <s v="NARIÑO"/>
    <s v="EL TAMBO"/>
    <x v="0"/>
    <n v="1819"/>
    <n v="1608"/>
    <n v="14.82356776138864"/>
    <n v="0"/>
  </r>
  <r>
    <s v="23"/>
    <s v="23555"/>
    <n v="23555"/>
    <s v="CÓRDOBA"/>
    <s v="PLANETA RICA"/>
    <x v="0"/>
    <n v="9960"/>
    <n v="8149"/>
    <n v="14.824075727808536"/>
    <n v="0"/>
  </r>
  <r>
    <s v="19"/>
    <s v="19807"/>
    <n v="19807"/>
    <s v="CAUCA"/>
    <s v="TIMBÍO"/>
    <x v="0"/>
    <n v="5027"/>
    <n v="6921"/>
    <n v="14.836348611398046"/>
    <n v="1"/>
  </r>
  <r>
    <s v="73"/>
    <s v="73124"/>
    <n v="73124"/>
    <s v="TOLIMA"/>
    <s v="CAJAMARCA"/>
    <x v="0"/>
    <n v="2920"/>
    <n v="6468"/>
    <n v="14.855514855514857"/>
    <n v="0"/>
  </r>
  <r>
    <s v="54"/>
    <s v="54553"/>
    <n v="54553"/>
    <s v="NORTE DE SANTANDER"/>
    <s v="PUERTO SANTANDER"/>
    <x v="0"/>
    <n v="1525"/>
    <n v="1646"/>
    <n v="14.879500439067225"/>
    <n v="0"/>
  </r>
  <r>
    <s v="85"/>
    <s v="85410"/>
    <n v="85410"/>
    <s v="CASANARE"/>
    <s v="TAURAMENA"/>
    <x v="0"/>
    <n v="3301"/>
    <n v="4689"/>
    <n v="14.952890016307302"/>
    <n v="0"/>
  </r>
  <r>
    <s v="23"/>
    <s v="23079"/>
    <n v="23079"/>
    <s v="CÓRDOBA"/>
    <s v="BUENAVISTA"/>
    <x v="0"/>
    <n v="3238"/>
    <n v="3598"/>
    <n v="14.971333456630296"/>
    <n v="1"/>
  </r>
  <r>
    <s v="54"/>
    <s v="54398"/>
    <n v="54398"/>
    <s v="NORTE DE SANTANDER"/>
    <s v="LA PLAYA"/>
    <x v="0"/>
    <n v="1282"/>
    <n v="6752"/>
    <n v="15.001170138076292"/>
    <n v="0"/>
  </r>
  <r>
    <s v="50"/>
    <s v="50318"/>
    <n v="50318"/>
    <s v="META"/>
    <s v="GUAMAL"/>
    <x v="0"/>
    <n v="1418"/>
    <n v="1458"/>
    <n v="15.139867606235319"/>
    <n v="0"/>
  </r>
  <r>
    <s v="23"/>
    <s v="23090"/>
    <n v="23090"/>
    <s v="CÓRDOBA"/>
    <s v="CANALETE"/>
    <x v="0"/>
    <n v="3264"/>
    <n v="7609"/>
    <n v="15.14757750139224"/>
    <n v="0"/>
  </r>
  <r>
    <s v="41"/>
    <s v="41006"/>
    <n v="41006"/>
    <s v="HUILA"/>
    <s v="ACEVEDO"/>
    <x v="0"/>
    <n v="5022"/>
    <n v="8105"/>
    <n v="15.259335784388197"/>
    <n v="0"/>
  </r>
  <r>
    <s v="66"/>
    <s v="66687"/>
    <n v="66687"/>
    <s v="RISARALDA"/>
    <s v="SANTUARIO"/>
    <x v="0"/>
    <n v="2405"/>
    <n v="4415"/>
    <n v="15.298009032504295"/>
    <n v="0"/>
  </r>
  <r>
    <s v="73"/>
    <s v="73352"/>
    <n v="73352"/>
    <s v="TOLIMA"/>
    <s v="ICONONZO"/>
    <x v="0"/>
    <n v="1687"/>
    <n v="5454"/>
    <n v="15.361500637406667"/>
    <n v="0"/>
  </r>
  <r>
    <s v="41"/>
    <s v="41020"/>
    <n v="41020"/>
    <s v="HUILA"/>
    <s v="ALGECIRAS"/>
    <x v="4"/>
    <n v="3770"/>
    <n v="17047"/>
    <n v="15.392781316348195"/>
    <n v="0"/>
  </r>
  <r>
    <s v="47"/>
    <s v="47541"/>
    <n v="47541"/>
    <s v="MAGDALENA"/>
    <s v="PEDRAZA"/>
    <x v="0"/>
    <n v="1244"/>
    <n v="3948"/>
    <n v="15.422762211753039"/>
    <n v="0"/>
  </r>
  <r>
    <s v="41"/>
    <s v="41660"/>
    <n v="41660"/>
    <s v="HUILA"/>
    <s v="SALADOBLANCO"/>
    <x v="0"/>
    <n v="1790"/>
    <n v="2055"/>
    <n v="15.614096301465457"/>
    <n v="0"/>
  </r>
  <r>
    <s v="19"/>
    <s v="19100"/>
    <n v="19100"/>
    <s v="CAUCA"/>
    <s v="BOLÍVAR"/>
    <x v="0"/>
    <n v="6998"/>
    <n v="21337"/>
    <n v="15.68671403913833"/>
    <n v="0"/>
  </r>
  <r>
    <s v="05"/>
    <s v="05134"/>
    <n v="5134"/>
    <s v="ANTIOQUIA"/>
    <s v="CAMPAMENTO"/>
    <x v="0"/>
    <n v="1429"/>
    <n v="5249"/>
    <n v="15.718842811571884"/>
    <n v="0"/>
  </r>
  <r>
    <s v="05"/>
    <s v="05148"/>
    <n v="5148"/>
    <s v="ANTIOQUIA"/>
    <s v="CARMEN DE VIBORAL"/>
    <x v="0"/>
    <n v="7371"/>
    <n v="11804"/>
    <n v="15.76650766828517"/>
    <n v="0"/>
  </r>
  <r>
    <s v="13"/>
    <s v="13600"/>
    <n v="13600"/>
    <s v="BOLÍVAR"/>
    <s v="RIOVIEJO"/>
    <x v="0"/>
    <n v="2858"/>
    <n v="12776"/>
    <n v="15.811020137198495"/>
    <n v="0"/>
  </r>
  <r>
    <s v="44"/>
    <s v="44420"/>
    <n v="44420"/>
    <s v="LA GUAJIRA"/>
    <s v="LA JAGUA DEL PILAR"/>
    <x v="0"/>
    <n v="511"/>
    <n v="1535"/>
    <n v="15.904139433551197"/>
    <n v="0"/>
  </r>
  <r>
    <s v="27"/>
    <s v="27495"/>
    <n v="27495"/>
    <s v="CHOCÓ"/>
    <s v="NUQUÍ"/>
    <x v="0"/>
    <n v="1376"/>
    <n v="3326"/>
    <n v="16.044776119402986"/>
    <n v="1"/>
  </r>
  <r>
    <s v="52"/>
    <s v="52207"/>
    <n v="52207"/>
    <s v="NARIÑO"/>
    <s v="CONSACÁ"/>
    <x v="0"/>
    <n v="1512"/>
    <n v="650"/>
    <n v="16.10909865757511"/>
    <n v="0"/>
  </r>
  <r>
    <s v="52"/>
    <s v="52224"/>
    <n v="52224"/>
    <s v="NARIÑO"/>
    <s v="CUASPUD (Carlosama)"/>
    <x v="0"/>
    <n v="1394"/>
    <n v="1883"/>
    <n v="16.224394785847299"/>
    <n v="0"/>
  </r>
  <r>
    <s v="76"/>
    <s v="76126"/>
    <n v="76126"/>
    <s v="VALLE"/>
    <s v="CALIMA (El DariÚn)"/>
    <x v="0"/>
    <n v="2563"/>
    <n v="3137"/>
    <n v="16.259595254710398"/>
    <n v="0"/>
  </r>
  <r>
    <s v="05"/>
    <s v="05890"/>
    <n v="5890"/>
    <s v="ANTIOQUIA"/>
    <s v="YOLOMBÓ"/>
    <x v="0"/>
    <n v="3899"/>
    <n v="9074"/>
    <n v="16.274313381751398"/>
    <n v="0"/>
  </r>
  <r>
    <s v="52"/>
    <s v="52381"/>
    <n v="52381"/>
    <s v="NARIÑO"/>
    <s v="LA FLORIDA"/>
    <x v="0"/>
    <n v="1562"/>
    <n v="1729"/>
    <n v="16.347462061747777"/>
    <n v="0"/>
  </r>
  <r>
    <s v="13"/>
    <s v="13580"/>
    <n v="13580"/>
    <s v="BOLÍVAR"/>
    <s v="REGIDOR"/>
    <x v="0"/>
    <n v="1723"/>
    <n v="3540"/>
    <n v="16.42673276766136"/>
    <n v="0"/>
  </r>
  <r>
    <s v="66"/>
    <s v="66318"/>
    <n v="66318"/>
    <s v="RISARALDA"/>
    <s v="GUÁTICA"/>
    <x v="0"/>
    <n v="2525"/>
    <n v="3728"/>
    <n v="16.492488569562376"/>
    <n v="0"/>
  </r>
  <r>
    <s v="68"/>
    <s v="68575"/>
    <n v="68575"/>
    <s v="SANTANDER"/>
    <s v="PUERTO WILCHES"/>
    <x v="0"/>
    <n v="5246"/>
    <n v="10251"/>
    <n v="16.64815461267494"/>
    <n v="0"/>
  </r>
  <r>
    <s v="41"/>
    <s v="41001"/>
    <n v="41001"/>
    <s v="HUILA"/>
    <s v="NEIVA"/>
    <x v="0"/>
    <n v="57388"/>
    <n v="20184"/>
    <n v="16.774378355942556"/>
    <n v="0"/>
  </r>
  <r>
    <s v="27"/>
    <s v="27600"/>
    <n v="27600"/>
    <s v="CHOCÓ"/>
    <s v="RÍO QUITO (Paimad¾)"/>
    <x v="0"/>
    <n v="1509"/>
    <n v="4031"/>
    <n v="16.839638433210581"/>
    <n v="0"/>
  </r>
  <r>
    <s v="25"/>
    <s v="25436"/>
    <n v="25436"/>
    <s v="CUNDINAMARCA"/>
    <s v="MANTA"/>
    <x v="0"/>
    <n v="49"/>
    <n v="154"/>
    <n v="1.0383555838101293"/>
    <n v="0"/>
  </r>
  <r>
    <s v="76"/>
    <s v="76670"/>
    <n v="76670"/>
    <s v="VALLE"/>
    <s v="SAN PEDRO"/>
    <x v="0"/>
    <n v="3080"/>
    <n v="4187"/>
    <n v="16.98560635305796"/>
    <n v="1"/>
  </r>
  <r>
    <s v="19"/>
    <s v="19622"/>
    <n v="19622"/>
    <s v="CAUCA"/>
    <s v="ROSAS"/>
    <x v="0"/>
    <n v="2263"/>
    <n v="3894"/>
    <n v="17.012479326417079"/>
    <n v="0"/>
  </r>
  <r>
    <s v="05"/>
    <s v="05736"/>
    <n v="5736"/>
    <s v="ANTIOQUIA"/>
    <s v="SEGOVIA"/>
    <x v="7"/>
    <n v="6846"/>
    <n v="16687"/>
    <n v="17.040872205904318"/>
    <n v="1"/>
  </r>
  <r>
    <s v="50"/>
    <s v="50573"/>
    <n v="50573"/>
    <s v="META"/>
    <s v="PUERTO LÓPEZ"/>
    <x v="0"/>
    <n v="5706"/>
    <n v="5349"/>
    <n v="17.063397129186601"/>
    <n v="0"/>
  </r>
  <r>
    <s v="25"/>
    <s v="25299"/>
    <n v="25299"/>
    <s v="CUNDINAMARCA"/>
    <s v="GAMA"/>
    <x v="0"/>
    <n v="51"/>
    <n v="229"/>
    <n v="1.2762762762762763"/>
    <n v="0"/>
  </r>
  <r>
    <s v="05"/>
    <s v="05347"/>
    <n v="5347"/>
    <s v="ANTIOQUIA"/>
    <s v="HELICONIA"/>
    <x v="0"/>
    <n v="1009"/>
    <n v="2347"/>
    <n v="17.084321029461563"/>
    <n v="0"/>
  </r>
  <r>
    <s v="23"/>
    <s v="23419"/>
    <n v="23419"/>
    <s v="CÓRDOBA"/>
    <s v="LOS CÓRDOBAS"/>
    <x v="0"/>
    <n v="4066"/>
    <n v="3833"/>
    <n v="17.112794612794612"/>
    <n v="0"/>
  </r>
  <r>
    <s v="20"/>
    <s v="20032"/>
    <n v="20032"/>
    <s v="CESAR"/>
    <s v="ASTREA"/>
    <x v="0"/>
    <n v="3287"/>
    <n v="9711"/>
    <n v="17.124251107059131"/>
    <n v="1"/>
  </r>
  <r>
    <s v="05"/>
    <s v="05440"/>
    <n v="5440"/>
    <s v="ANTIOQUIA"/>
    <s v="MARINILLA"/>
    <x v="0"/>
    <n v="9145"/>
    <n v="5688"/>
    <n v="17.133810469516995"/>
    <n v="0"/>
  </r>
  <r>
    <s v="41"/>
    <s v="41078"/>
    <n v="41078"/>
    <s v="HUILA"/>
    <s v="BARAYA"/>
    <x v="0"/>
    <n v="1652"/>
    <n v="6266"/>
    <n v="17.185061895350046"/>
    <n v="0"/>
  </r>
  <r>
    <s v="85"/>
    <s v="85125"/>
    <n v="85125"/>
    <s v="CASANARE"/>
    <s v="HATO COROZAL"/>
    <x v="0"/>
    <n v="2091"/>
    <n v="3908"/>
    <n v="17.214126944924672"/>
    <n v="2"/>
  </r>
  <r>
    <s v="41"/>
    <s v="41359"/>
    <n v="41359"/>
    <s v="HUILA"/>
    <s v="ISNOS"/>
    <x v="0"/>
    <n v="4676"/>
    <n v="6568"/>
    <n v="17.226643088712056"/>
    <n v="0"/>
  </r>
  <r>
    <s v="50"/>
    <s v="50680"/>
    <n v="50680"/>
    <s v="META"/>
    <s v="SAN CARLOS DE GUAROA"/>
    <x v="0"/>
    <n v="1652"/>
    <n v="1309"/>
    <n v="17.24245903350381"/>
    <n v="0"/>
  </r>
  <r>
    <s v="05"/>
    <s v="05604"/>
    <n v="5604"/>
    <s v="ANTIOQUIA"/>
    <s v="REMEDIOS"/>
    <x v="7"/>
    <n v="5054"/>
    <n v="13142"/>
    <n v="17.308811945614575"/>
    <n v="1"/>
  </r>
  <r>
    <s v="54"/>
    <s v="54418"/>
    <n v="54418"/>
    <s v="NORTE DE SANTANDER"/>
    <s v="LOURDES"/>
    <x v="0"/>
    <n v="583"/>
    <n v="745"/>
    <n v="17.325408618127785"/>
    <n v="0"/>
  </r>
  <r>
    <s v="05"/>
    <s v="05001"/>
    <n v="5001"/>
    <s v="ANTIOQUIA"/>
    <s v="MEDELLÍN"/>
    <x v="0"/>
    <n v="426982"/>
    <n v="189638"/>
    <n v="17.326550669920572"/>
    <n v="2"/>
  </r>
  <r>
    <s v="52"/>
    <s v="52215"/>
    <n v="52215"/>
    <s v="NARIÑO"/>
    <s v="CÓRDOBA"/>
    <x v="0"/>
    <n v="2445"/>
    <n v="1699"/>
    <n v="17.45680422675996"/>
    <n v="0"/>
  </r>
  <r>
    <s v="50"/>
    <s v="50450"/>
    <n v="50450"/>
    <s v="META"/>
    <s v="PUERTO CONCORDIA"/>
    <x v="1"/>
    <n v="3661"/>
    <n v="11686"/>
    <n v="17.519261137962385"/>
    <n v="0"/>
  </r>
  <r>
    <s v="85"/>
    <s v="85440"/>
    <n v="85440"/>
    <s v="CASANARE"/>
    <s v="VILLANUEVA"/>
    <x v="0"/>
    <n v="4186"/>
    <n v="4620"/>
    <n v="17.544742026069827"/>
    <n v="0"/>
  </r>
  <r>
    <s v="85"/>
    <s v="85250"/>
    <n v="85250"/>
    <s v="CASANARE"/>
    <s v="PAZ DE ARIPORO"/>
    <x v="0"/>
    <n v="4669"/>
    <n v="5969"/>
    <n v="17.548673231601892"/>
    <n v="0"/>
  </r>
  <r>
    <s v="05"/>
    <s v="05642"/>
    <n v="5642"/>
    <s v="ANTIOQUIA"/>
    <s v="SALGAR"/>
    <x v="0"/>
    <n v="3098"/>
    <n v="10899"/>
    <n v="17.594275329395728"/>
    <n v="0"/>
  </r>
  <r>
    <s v="73"/>
    <s v="73024"/>
    <n v="73024"/>
    <s v="TOLIMA"/>
    <s v="ALPUJARRA"/>
    <x v="0"/>
    <n v="881"/>
    <n v="1994"/>
    <n v="17.648237179487182"/>
    <n v="0"/>
  </r>
  <r>
    <s v="73"/>
    <s v="73483"/>
    <n v="73483"/>
    <s v="TOLIMA"/>
    <s v="NATAGAIMA"/>
    <x v="0"/>
    <n v="3989"/>
    <n v="11980"/>
    <n v="17.670771684238503"/>
    <n v="0"/>
  </r>
  <r>
    <s v="73"/>
    <s v="73873"/>
    <n v="73873"/>
    <s v="TOLIMA"/>
    <s v="VILLARRICA"/>
    <x v="0"/>
    <n v="964"/>
    <n v="5626"/>
    <n v="17.691319508166636"/>
    <n v="0"/>
  </r>
  <r>
    <s v="05"/>
    <s v="05190"/>
    <n v="5190"/>
    <s v="ANTIOQUIA"/>
    <s v="CISNEROS"/>
    <x v="0"/>
    <n v="1604"/>
    <n v="1907"/>
    <n v="17.708103334069332"/>
    <n v="0"/>
  </r>
  <r>
    <s v="68"/>
    <s v="68344"/>
    <n v="68344"/>
    <s v="SANTANDER"/>
    <s v="HATO"/>
    <x v="0"/>
    <n v="416"/>
    <n v="699"/>
    <n v="17.739872068230277"/>
    <n v="0"/>
  </r>
  <r>
    <s v="85"/>
    <s v="85162"/>
    <n v="85162"/>
    <s v="CASANARE"/>
    <s v="MONTERREY"/>
    <x v="0"/>
    <n v="2652"/>
    <n v="3399"/>
    <n v="17.881464500033715"/>
    <n v="0"/>
  </r>
  <r>
    <s v="54"/>
    <s v="54261"/>
    <n v="54261"/>
    <s v="NORTE DE SANTANDER"/>
    <s v="EL ZULIA"/>
    <x v="0"/>
    <n v="4101"/>
    <n v="4818"/>
    <n v="17.952983408483998"/>
    <n v="1"/>
  </r>
  <r>
    <s v="05"/>
    <s v="05154"/>
    <n v="5154"/>
    <s v="ANTIOQUIA"/>
    <s v="CAUCASIA"/>
    <x v="7"/>
    <n v="20140"/>
    <n v="19476"/>
    <n v="17.955210042079738"/>
    <n v="1"/>
  </r>
  <r>
    <s v="85"/>
    <s v="85001"/>
    <n v="85001"/>
    <s v="CASANARE"/>
    <s v="YOPAL"/>
    <x v="0"/>
    <n v="25214"/>
    <n v="12111"/>
    <n v="18.044025877368753"/>
    <n v="0"/>
  </r>
  <r>
    <s v="50"/>
    <s v="50150"/>
    <n v="50150"/>
    <s v="META"/>
    <s v="CASTILLA LA NUEVA"/>
    <x v="0"/>
    <n v="1737"/>
    <n v="989"/>
    <n v="18.071161048689138"/>
    <n v="0"/>
  </r>
  <r>
    <s v="25"/>
    <s v="25368"/>
    <n v="25368"/>
    <s v="CUNDINAMARCA"/>
    <s v="JERUSALEN"/>
    <x v="0"/>
    <n v="93"/>
    <n v="482"/>
    <n v="3.4714445688689812"/>
    <n v="0"/>
  </r>
  <r>
    <s v="05"/>
    <s v="05390"/>
    <n v="5390"/>
    <s v="ANTIOQUIA"/>
    <s v="LA PINTADA"/>
    <x v="0"/>
    <n v="1193"/>
    <n v="1512"/>
    <n v="18.191521805428483"/>
    <n v="0"/>
  </r>
  <r>
    <s v="18"/>
    <s v="18753"/>
    <n v="18753"/>
    <s v="CAQUETÁ"/>
    <s v="SAN VICENTE DEL CAGUÁN"/>
    <x v="4"/>
    <n v="12422"/>
    <n v="51172"/>
    <n v="18.269259052269319"/>
    <n v="1"/>
  </r>
  <r>
    <s v="47"/>
    <s v="47161"/>
    <n v="47161"/>
    <s v="MAGDALENA"/>
    <s v="CERRO DE SAN ANTONIO"/>
    <x v="0"/>
    <n v="1442"/>
    <n v="4949"/>
    <n v="18.381134480560867"/>
    <n v="0"/>
  </r>
  <r>
    <s v="73"/>
    <s v="73226"/>
    <n v="73226"/>
    <s v="TOLIMA"/>
    <s v="CUNDAY"/>
    <x v="0"/>
    <n v="1798"/>
    <n v="6656"/>
    <n v="18.499845663134067"/>
    <n v="0"/>
  </r>
  <r>
    <s v="19"/>
    <s v="19532"/>
    <n v="19532"/>
    <s v="CAUCA"/>
    <s v="PATÍA  (El Bordo)"/>
    <x v="2"/>
    <n v="6720"/>
    <n v="17323"/>
    <n v="18.560972241403121"/>
    <n v="1"/>
  </r>
  <r>
    <s v="52"/>
    <s v="52254"/>
    <n v="52254"/>
    <s v="NARIÑO"/>
    <s v="EL PEÑOL"/>
    <x v="0"/>
    <n v="1207"/>
    <n v="1426"/>
    <n v="18.569230769230767"/>
    <n v="0"/>
  </r>
  <r>
    <s v="05"/>
    <s v="05887"/>
    <n v="5887"/>
    <s v="ANTIOQUIA"/>
    <s v="YARUMAL"/>
    <x v="0"/>
    <n v="8712"/>
    <n v="10277"/>
    <n v="18.589565774031794"/>
    <n v="3"/>
  </r>
  <r>
    <s v="13"/>
    <s v="13655"/>
    <n v="13655"/>
    <s v="BOLÍVAR"/>
    <s v="SAN JACINTO DEL CAUCA"/>
    <x v="0"/>
    <n v="2497"/>
    <n v="3559"/>
    <n v="18.598242216594667"/>
    <n v="0"/>
  </r>
  <r>
    <s v="54"/>
    <s v="54109"/>
    <n v="54109"/>
    <s v="NORTE DE SANTANDER"/>
    <s v="BUCARASICA"/>
    <x v="0"/>
    <n v="850"/>
    <n v="2612"/>
    <n v="18.599562363238512"/>
    <n v="0"/>
  </r>
  <r>
    <s v="52"/>
    <s v="52390"/>
    <n v="52390"/>
    <s v="NARIÑO"/>
    <s v="LA TOLA"/>
    <x v="5"/>
    <n v="2364"/>
    <n v="4770"/>
    <n v="18.785759694850604"/>
    <n v="0"/>
  </r>
  <r>
    <s v="05"/>
    <s v="05091"/>
    <n v="5091"/>
    <s v="ANTIOQUIA"/>
    <s v="BETANIA"/>
    <x v="0"/>
    <n v="1751"/>
    <n v="3782"/>
    <n v="18.856342881757485"/>
    <n v="0"/>
  </r>
  <r>
    <s v="47"/>
    <s v="47745"/>
    <n v="47745"/>
    <s v="MAGDALENA"/>
    <s v="SITIONUEVO"/>
    <x v="0"/>
    <n v="6033"/>
    <n v="23555"/>
    <n v="19.02794423768372"/>
    <n v="1"/>
  </r>
  <r>
    <s v="50"/>
    <s v="50001"/>
    <n v="50001"/>
    <s v="META"/>
    <s v="VILLAVICENCIO"/>
    <x v="0"/>
    <n v="92265"/>
    <n v="18669"/>
    <n v="19.044483570740045"/>
    <n v="2"/>
  </r>
  <r>
    <s v="52"/>
    <s v="52435"/>
    <n v="52435"/>
    <s v="NARIÑO"/>
    <s v="MALLAMA (Piedrancha)"/>
    <x v="0"/>
    <n v="1493"/>
    <n v="2609"/>
    <n v="19.252095422308187"/>
    <n v="0"/>
  </r>
  <r>
    <s v="76"/>
    <s v="76828"/>
    <n v="76828"/>
    <s v="VALLE"/>
    <s v="TRUJILLO"/>
    <x v="0"/>
    <n v="3493"/>
    <n v="6794"/>
    <n v="19.295144451195934"/>
    <n v="1"/>
  </r>
  <r>
    <s v="25"/>
    <s v="25653"/>
    <n v="25653"/>
    <s v="CUNDINAMARCA"/>
    <s v="SAN CAYETANO"/>
    <x v="0"/>
    <n v="96"/>
    <n v="323"/>
    <n v="1.7964071856287425"/>
    <n v="0"/>
  </r>
  <r>
    <s v="13"/>
    <s v="13873"/>
    <n v="13873"/>
    <s v="BOLÍVAR"/>
    <s v="VILLANUEVA"/>
    <x v="0"/>
    <n v="3834"/>
    <n v="6625"/>
    <n v="19.470824234421816"/>
    <n v="1"/>
  </r>
  <r>
    <s v="85"/>
    <s v="85300"/>
    <n v="85300"/>
    <s v="CASANARE"/>
    <s v="SABANALARGA"/>
    <x v="0"/>
    <n v="582"/>
    <n v="547"/>
    <n v="19.484432541011049"/>
    <n v="0"/>
  </r>
  <r>
    <s v="73"/>
    <s v="73675"/>
    <n v="73675"/>
    <s v="TOLIMA"/>
    <s v="SAN ANTONIO"/>
    <x v="0"/>
    <n v="2810"/>
    <n v="13058"/>
    <n v="19.513888888888889"/>
    <n v="0"/>
  </r>
  <r>
    <s v="23"/>
    <s v="23001"/>
    <n v="23001"/>
    <s v="CÓRDOBA"/>
    <s v="MONTERÍA"/>
    <x v="0"/>
    <n v="86310"/>
    <n v="42261"/>
    <n v="19.558079406119631"/>
    <n v="4"/>
  </r>
  <r>
    <s v="52"/>
    <s v="52490"/>
    <n v="52490"/>
    <s v="NARIÑO"/>
    <s v="OLAYA HERRERA (Bocas de Satinga)"/>
    <x v="5"/>
    <n v="6121"/>
    <n v="16541"/>
    <n v="19.616074862197156"/>
    <n v="1"/>
  </r>
  <r>
    <s v="25"/>
    <s v="25288"/>
    <n v="25288"/>
    <s v="CUNDINAMARCA"/>
    <s v="FUQUENE"/>
    <x v="0"/>
    <n v="29"/>
    <n v="19"/>
    <n v="0.51628983443119103"/>
    <n v="0"/>
  </r>
  <r>
    <s v="95"/>
    <s v="95015"/>
    <n v="95015"/>
    <s v="GUAVIARE"/>
    <s v="CALAMAR"/>
    <x v="1"/>
    <n v="1788"/>
    <n v="9883"/>
    <n v="19.66780332196678"/>
    <n v="0"/>
  </r>
  <r>
    <s v="86"/>
    <s v="86571"/>
    <n v="86571"/>
    <s v="PUTUMAYO"/>
    <s v="PUERTO GUZMÁN"/>
    <x v="8"/>
    <n v="4664"/>
    <n v="33634"/>
    <n v="19.680155280813537"/>
    <n v="1"/>
  </r>
  <r>
    <s v="05"/>
    <s v="05895"/>
    <n v="5895"/>
    <s v="ANTIOQUIA"/>
    <s v="ZARAGOZA"/>
    <x v="7"/>
    <n v="6051"/>
    <n v="15328"/>
    <n v="19.685731016982235"/>
    <n v="1"/>
  </r>
  <r>
    <s v="41"/>
    <s v="41770"/>
    <n v="41770"/>
    <s v="HUILA"/>
    <s v="SUAZA"/>
    <x v="0"/>
    <n v="3771"/>
    <n v="2699"/>
    <n v="19.880851961197806"/>
    <n v="0"/>
  </r>
  <r>
    <s v="44"/>
    <s v="44001"/>
    <n v="44001"/>
    <s v="LA GUAJIRA"/>
    <s v="RIOHACHA"/>
    <x v="0"/>
    <n v="51845"/>
    <n v="41915"/>
    <n v="19.979421330908082"/>
    <n v="2"/>
  </r>
  <r>
    <s v="47"/>
    <s v="47960"/>
    <n v="47960"/>
    <s v="MAGDALENA"/>
    <s v="ZAPAYÁN (Punta de Piedras)"/>
    <x v="0"/>
    <n v="1761"/>
    <n v="3544"/>
    <n v="20.009089876150437"/>
    <n v="0"/>
  </r>
  <r>
    <s v="17"/>
    <s v="17444"/>
    <n v="17444"/>
    <s v="CALDAS"/>
    <s v="MARQUETALIA"/>
    <x v="0"/>
    <n v="3033"/>
    <n v="7420"/>
    <n v="20.230789754535753"/>
    <n v="0"/>
  </r>
  <r>
    <s v="73"/>
    <s v="73555"/>
    <n v="73555"/>
    <s v="TOLIMA"/>
    <s v="PLANADAS"/>
    <x v="9"/>
    <n v="6058"/>
    <n v="24575"/>
    <n v="20.237180557875398"/>
    <n v="0"/>
  </r>
  <r>
    <s v="19"/>
    <s v="19075"/>
    <n v="19075"/>
    <s v="CAUCA"/>
    <s v="BALBOA"/>
    <x v="2"/>
    <n v="5181"/>
    <n v="11629"/>
    <n v="20.246981124702021"/>
    <n v="1"/>
  </r>
  <r>
    <s v="19"/>
    <s v="19290"/>
    <n v="19290"/>
    <s v="CAUCA"/>
    <s v="FLORENCIA"/>
    <x v="0"/>
    <n v="1250"/>
    <n v="1758"/>
    <n v="20.384866275277233"/>
    <n v="0"/>
  </r>
  <r>
    <s v="05"/>
    <s v="05647"/>
    <n v="5647"/>
    <s v="ANTIOQUIA"/>
    <s v="SAN ANDRES"/>
    <x v="0"/>
    <n v="1272"/>
    <n v="4236"/>
    <n v="20.430452939286862"/>
    <n v="0"/>
  </r>
  <r>
    <s v="50"/>
    <s v="50006"/>
    <n v="50006"/>
    <s v="META"/>
    <s v="ACACÍAS"/>
    <x v="0"/>
    <n v="14075"/>
    <n v="6436"/>
    <n v="20.431715247938683"/>
    <n v="0"/>
  </r>
  <r>
    <s v="63"/>
    <s v="63212"/>
    <n v="63212"/>
    <s v="QUINDIO"/>
    <s v="CÓRDOBA"/>
    <x v="0"/>
    <n v="1095"/>
    <n v="1270"/>
    <n v="20.64090480678605"/>
    <n v="0"/>
  </r>
  <r>
    <s v="68"/>
    <s v="68780"/>
    <n v="68780"/>
    <s v="SANTANDER"/>
    <s v="SURATÁ"/>
    <x v="0"/>
    <n v="682"/>
    <n v="2585"/>
    <n v="20.698027314112291"/>
    <n v="1"/>
  </r>
  <r>
    <s v="19"/>
    <s v="19110"/>
    <n v="19110"/>
    <s v="CAUCA"/>
    <s v="BUENOS AIRES"/>
    <x v="2"/>
    <n v="6720"/>
    <n v="19710"/>
    <n v="20.853374709076803"/>
    <n v="7"/>
  </r>
  <r>
    <s v="81"/>
    <s v="81300"/>
    <n v="81300"/>
    <s v="ARAUCA"/>
    <s v="FORTUL"/>
    <x v="10"/>
    <n v="5318"/>
    <n v="11763"/>
    <n v="20.954332321998503"/>
    <n v="0"/>
  </r>
  <r>
    <s v="23"/>
    <s v="23350"/>
    <n v="23350"/>
    <s v="CÓRDOBA"/>
    <s v="LA APARTADA"/>
    <x v="0"/>
    <n v="3188"/>
    <n v="1849"/>
    <n v="20.968166272033674"/>
    <n v="0"/>
  </r>
  <r>
    <s v="70"/>
    <s v="70235"/>
    <n v="70235"/>
    <s v="SUCRE"/>
    <s v="GALERAS"/>
    <x v="0"/>
    <n v="4245"/>
    <n v="7205"/>
    <n v="21.027342976025363"/>
    <n v="0"/>
  </r>
  <r>
    <s v="20"/>
    <s v="20250"/>
    <n v="20250"/>
    <s v="CESAR"/>
    <s v="EL PASO"/>
    <x v="0"/>
    <n v="4803"/>
    <n v="6171"/>
    <n v="21.036264891380519"/>
    <n v="0"/>
  </r>
  <r>
    <s v="47"/>
    <s v="47189"/>
    <n v="47189"/>
    <s v="MAGDALENA"/>
    <s v="CIENAGA"/>
    <x v="11"/>
    <n v="22078"/>
    <n v="50210"/>
    <n v="21.161495624502784"/>
    <n v="2"/>
  </r>
  <r>
    <s v="27"/>
    <s v="27205"/>
    <n v="27205"/>
    <s v="CHOCÓ"/>
    <s v="CONDOTO"/>
    <x v="3"/>
    <n v="3112"/>
    <n v="6099"/>
    <n v="21.227830832196453"/>
    <n v="0"/>
  </r>
  <r>
    <s v="86"/>
    <s v="86755"/>
    <n v="86755"/>
    <s v="PUTUMAYO"/>
    <s v="SAN FRANCISCO"/>
    <x v="0"/>
    <n v="1506"/>
    <n v="1404"/>
    <n v="21.262177043625581"/>
    <n v="0"/>
  </r>
  <r>
    <s v="52"/>
    <s v="52079"/>
    <n v="52079"/>
    <s v="NARIÑO"/>
    <s v="BARBACOAS"/>
    <x v="5"/>
    <n v="8075"/>
    <n v="29058"/>
    <n v="21.333650365908429"/>
    <n v="1"/>
  </r>
  <r>
    <s v="73"/>
    <s v="73168"/>
    <n v="73168"/>
    <s v="TOLIMA"/>
    <s v="CHAPARRAL"/>
    <x v="9"/>
    <n v="10151"/>
    <n v="25733"/>
    <n v="21.508634389236146"/>
    <n v="0"/>
  </r>
  <r>
    <s v="05"/>
    <s v="05038"/>
    <n v="5038"/>
    <s v="ANTIOQUIA"/>
    <s v="ANGOSTURA"/>
    <x v="0"/>
    <n v="2449"/>
    <n v="4648"/>
    <n v="21.569490928307207"/>
    <n v="0"/>
  </r>
  <r>
    <s v="05"/>
    <s v="05031"/>
    <n v="5031"/>
    <s v="ANTIOQUIA"/>
    <s v="AMALFI"/>
    <x v="7"/>
    <n v="4768"/>
    <n v="9963"/>
    <n v="21.586381745744294"/>
    <n v="0"/>
  </r>
  <r>
    <s v="13"/>
    <s v="13042"/>
    <n v="13042"/>
    <s v="BOLÍVAR"/>
    <s v="ARENAL"/>
    <x v="12"/>
    <n v="4086"/>
    <n v="7523"/>
    <n v="21.646535282898917"/>
    <n v="0"/>
  </r>
  <r>
    <s v="25"/>
    <s v="25281"/>
    <n v="25281"/>
    <s v="CUNDINAMARCA"/>
    <s v="FOSCA"/>
    <x v="0"/>
    <n v="55"/>
    <n v="202"/>
    <n v="0.73099415204678353"/>
    <n v="0"/>
  </r>
  <r>
    <s v="05"/>
    <s v="05690"/>
    <n v="5690"/>
    <s v="ANTIOQUIA"/>
    <s v="SANTO DOMINGO"/>
    <x v="0"/>
    <n v="2261"/>
    <n v="6405"/>
    <n v="21.706989247311828"/>
    <n v="0"/>
  </r>
  <r>
    <s v="13"/>
    <s v="13006"/>
    <n v="13006"/>
    <s v="BOLÍVAR"/>
    <s v="ACHÍ"/>
    <x v="0"/>
    <n v="5015"/>
    <n v="18430"/>
    <n v="21.756106025768947"/>
    <n v="1"/>
  </r>
  <r>
    <s v="19"/>
    <s v="19212"/>
    <n v="19212"/>
    <s v="CAUCA"/>
    <s v="CORINTO"/>
    <x v="2"/>
    <n v="6980"/>
    <n v="12005"/>
    <n v="21.900100401606426"/>
    <n v="4"/>
  </r>
  <r>
    <s v="05"/>
    <s v="05120"/>
    <n v="5120"/>
    <s v="ANTIOQUIA"/>
    <s v="CÁCERES"/>
    <x v="7"/>
    <n v="8296"/>
    <n v="17597"/>
    <n v="21.943606834893934"/>
    <n v="0"/>
  </r>
  <r>
    <s v="52"/>
    <s v="52233"/>
    <n v="52233"/>
    <s v="NARIÑO"/>
    <s v="CUMBITARA"/>
    <x v="2"/>
    <n v="3347"/>
    <n v="11507"/>
    <n v="21.963383424109193"/>
    <n v="1"/>
  </r>
  <r>
    <s v="13"/>
    <s v="13430"/>
    <n v="13430"/>
    <s v="BOLÍVAR"/>
    <s v="MAGANGUE"/>
    <x v="0"/>
    <n v="27264"/>
    <n v="16155"/>
    <n v="22.03382981646557"/>
    <n v="0"/>
  </r>
  <r>
    <s v="19"/>
    <s v="19821"/>
    <n v="19821"/>
    <s v="CAUCA"/>
    <s v="TORIBÍO"/>
    <x v="2"/>
    <n v="6452"/>
    <n v="16061"/>
    <n v="22.105732003974371"/>
    <n v="1"/>
  </r>
  <r>
    <s v="05"/>
    <s v="05591"/>
    <n v="5591"/>
    <s v="ANTIOQUIA"/>
    <s v="PUERTO TRIUNFO"/>
    <x v="0"/>
    <n v="4437"/>
    <n v="3162"/>
    <n v="22.116439038979166"/>
    <n v="0"/>
  </r>
  <r>
    <s v="27"/>
    <s v="27430"/>
    <n v="27430"/>
    <s v="CHOCÓ"/>
    <s v="MEDIO BAUDÓ (Boca de PepÚ)"/>
    <x v="0"/>
    <n v="3014"/>
    <n v="7318"/>
    <n v="22.227138643067846"/>
    <n v="2"/>
  </r>
  <r>
    <s v="05"/>
    <s v="05138"/>
    <n v="5138"/>
    <s v="ANTIOQUIA"/>
    <s v="CAÑASGORDAS"/>
    <x v="0"/>
    <n v="3738"/>
    <n v="9767"/>
    <n v="22.299111137624532"/>
    <n v="0"/>
  </r>
  <r>
    <s v="13"/>
    <s v="13160"/>
    <n v="13160"/>
    <s v="BOLÍVAR"/>
    <s v="CANTAGALLO"/>
    <x v="12"/>
    <n v="2062"/>
    <n v="13271"/>
    <n v="22.318432730815026"/>
    <n v="0"/>
  </r>
  <r>
    <s v="85"/>
    <s v="85279"/>
    <n v="85279"/>
    <s v="CASANARE"/>
    <s v="RECETOR"/>
    <x v="0"/>
    <n v="910"/>
    <n v="2817"/>
    <n v="22.358722358722357"/>
    <n v="1"/>
  </r>
  <r>
    <s v="20"/>
    <s v="20770"/>
    <n v="20770"/>
    <s v="CESAR"/>
    <s v="SAN MARTÍN"/>
    <x v="0"/>
    <n v="4169"/>
    <n v="5974"/>
    <n v="22.47681690748329"/>
    <n v="0"/>
  </r>
  <r>
    <s v="19"/>
    <s v="19473"/>
    <n v="19473"/>
    <s v="CAUCA"/>
    <s v="MORALES"/>
    <x v="2"/>
    <n v="5849"/>
    <n v="10992"/>
    <n v="22.528213226514655"/>
    <n v="1"/>
  </r>
  <r>
    <s v="85"/>
    <s v="85263"/>
    <n v="85263"/>
    <s v="CASANARE"/>
    <s v="PORE"/>
    <x v="0"/>
    <n v="1790"/>
    <n v="3176"/>
    <n v="22.598156798384043"/>
    <n v="0"/>
  </r>
  <r>
    <s v="19"/>
    <s v="19256"/>
    <n v="19256"/>
    <s v="CAUCA"/>
    <s v="EL TAMBO"/>
    <x v="2"/>
    <n v="10742"/>
    <n v="35367"/>
    <n v="22.602840610205156"/>
    <n v="1"/>
  </r>
  <r>
    <s v="54"/>
    <s v="54245"/>
    <n v="54245"/>
    <s v="NORTE DE SANTANDER"/>
    <s v="EL CARMEN"/>
    <x v="13"/>
    <n v="3168"/>
    <n v="10582"/>
    <n v="22.620492681185294"/>
    <n v="0"/>
  </r>
  <r>
    <s v="25"/>
    <s v="25326"/>
    <n v="25326"/>
    <s v="CUNDINAMARCA"/>
    <s v="GUATAVITA"/>
    <x v="0"/>
    <n v="32"/>
    <n v="38"/>
    <n v="0.46390258045810379"/>
    <n v="0"/>
  </r>
  <r>
    <s v="50"/>
    <s v="50325"/>
    <n v="50325"/>
    <s v="META"/>
    <s v="MAPIRIPÁN"/>
    <x v="1"/>
    <n v="3958"/>
    <n v="24395"/>
    <n v="22.972894538278485"/>
    <n v="3"/>
  </r>
  <r>
    <s v="41"/>
    <s v="41551"/>
    <n v="41551"/>
    <s v="HUILA"/>
    <s v="PITALITO"/>
    <x v="0"/>
    <n v="29000"/>
    <n v="12987"/>
    <n v="23.045319813412377"/>
    <n v="0"/>
  </r>
  <r>
    <s v="50"/>
    <s v="50226"/>
    <n v="50226"/>
    <s v="META"/>
    <s v="CUMARAL"/>
    <x v="0"/>
    <n v="4169"/>
    <n v="2456"/>
    <n v="23.135405105438402"/>
    <n v="0"/>
  </r>
  <r>
    <s v="05"/>
    <s v="05059"/>
    <n v="5059"/>
    <s v="ANTIOQUIA"/>
    <s v="ARMENIA"/>
    <x v="0"/>
    <n v="975"/>
    <n v="810"/>
    <n v="23.159144893111637"/>
    <n v="0"/>
  </r>
  <r>
    <s v="27"/>
    <s v="27450"/>
    <n v="27450"/>
    <s v="CHOCÓ"/>
    <s v="MEDIO SAN JUAN (Andagoya)"/>
    <x v="3"/>
    <n v="3812"/>
    <n v="7142"/>
    <n v="23.362137647851931"/>
    <n v="4"/>
  </r>
  <r>
    <s v="50"/>
    <s v="50287"/>
    <n v="50287"/>
    <s v="META"/>
    <s v="FUENTE DE ORO"/>
    <x v="0"/>
    <n v="3118"/>
    <n v="3123"/>
    <n v="23.509010027897155"/>
    <n v="0"/>
  </r>
  <r>
    <s v="13"/>
    <s v="13667"/>
    <n v="13667"/>
    <s v="BOLÍVAR"/>
    <s v="SAN MARTÍN DE LOBA"/>
    <x v="0"/>
    <n v="4073"/>
    <n v="10904"/>
    <n v="23.550159005492919"/>
    <n v="2"/>
  </r>
  <r>
    <s v="86"/>
    <s v="86219"/>
    <n v="86219"/>
    <s v="PUTUMAYO"/>
    <s v="COLÓN"/>
    <x v="0"/>
    <n v="1307"/>
    <n v="758"/>
    <n v="23.681826417829317"/>
    <n v="0"/>
  </r>
  <r>
    <s v="73"/>
    <s v="73624"/>
    <n v="73624"/>
    <s v="TOLIMA"/>
    <s v="ROVIRA"/>
    <x v="0"/>
    <n v="4919"/>
    <n v="13509"/>
    <n v="23.83120972821084"/>
    <n v="0"/>
  </r>
  <r>
    <s v="44"/>
    <s v="44279"/>
    <n v="44279"/>
    <s v="LA GUAJIRA"/>
    <s v="FONSECA"/>
    <x v="11"/>
    <n v="8049"/>
    <n v="10567"/>
    <n v="24.204606964575689"/>
    <n v="1"/>
  </r>
  <r>
    <s v="05"/>
    <s v="05495"/>
    <n v="5495"/>
    <s v="ANTIOQUIA"/>
    <s v="NECHÍ"/>
    <x v="7"/>
    <n v="6441"/>
    <n v="12426"/>
    <n v="24.222481290662255"/>
    <n v="1"/>
  </r>
  <r>
    <s v="99"/>
    <s v="99001"/>
    <n v="99001"/>
    <s v="VICHADA"/>
    <s v="PUERTO CARREÑO"/>
    <x v="0"/>
    <n v="3817"/>
    <n v="2828"/>
    <n v="24.230305338665652"/>
    <n v="1"/>
  </r>
  <r>
    <s v="73"/>
    <s v="73616"/>
    <n v="73616"/>
    <s v="TOLIMA"/>
    <s v="RIOBLANCO"/>
    <x v="9"/>
    <n v="5952"/>
    <n v="29750"/>
    <n v="24.241436891622207"/>
    <n v="0"/>
  </r>
  <r>
    <s v="05"/>
    <s v="05854"/>
    <n v="5854"/>
    <s v="ANTIOQUIA"/>
    <s v="VALDIVIA"/>
    <x v="7"/>
    <n v="5411"/>
    <n v="10957"/>
    <n v="24.396952071779612"/>
    <n v="0"/>
  </r>
  <r>
    <s v="17"/>
    <s v="17446"/>
    <n v="17446"/>
    <s v="CALDAS"/>
    <s v="MARULANDA"/>
    <x v="0"/>
    <n v="835"/>
    <n v="2129"/>
    <n v="24.51556077510276"/>
    <n v="0"/>
  </r>
  <r>
    <s v="05"/>
    <s v="05541"/>
    <n v="5541"/>
    <s v="ANTIOQUIA"/>
    <s v="PEÑOL"/>
    <x v="0"/>
    <n v="3904"/>
    <n v="6518"/>
    <n v="24.570457549247905"/>
    <n v="0"/>
  </r>
  <r>
    <s v="54"/>
    <s v="54498"/>
    <n v="54498"/>
    <s v="NORTE DE SANTANDER"/>
    <s v="OCAÑA"/>
    <x v="0"/>
    <n v="24474"/>
    <n v="16175"/>
    <n v="24.915249060867971"/>
    <n v="2"/>
  </r>
  <r>
    <s v="81"/>
    <s v="81065"/>
    <n v="81065"/>
    <s v="ARAUCA"/>
    <s v="ARAUQUITA"/>
    <x v="10"/>
    <n v="10336"/>
    <n v="23991"/>
    <n v="25.021181824783945"/>
    <n v="0"/>
  </r>
  <r>
    <s v="86"/>
    <s v="86320"/>
    <n v="86320"/>
    <s v="PUTUMAYO"/>
    <s v="ORITO"/>
    <x v="8"/>
    <n v="13157"/>
    <n v="31766"/>
    <n v="25.0228223659186"/>
    <n v="2"/>
  </r>
  <r>
    <s v="50"/>
    <s v="50606"/>
    <n v="50606"/>
    <s v="META"/>
    <s v="RESTREPO"/>
    <x v="0"/>
    <n v="2660"/>
    <n v="1590"/>
    <n v="25.096707236531746"/>
    <n v="0"/>
  </r>
  <r>
    <s v="41"/>
    <s v="41206"/>
    <n v="41206"/>
    <s v="HUILA"/>
    <s v="COLOMBIA"/>
    <x v="0"/>
    <n v="3117"/>
    <n v="9911"/>
    <n v="25.106725734997987"/>
    <n v="0"/>
  </r>
  <r>
    <s v="19"/>
    <s v="19050"/>
    <n v="19050"/>
    <s v="CAUCA"/>
    <s v="ARGELIA"/>
    <x v="2"/>
    <n v="6711"/>
    <n v="26434"/>
    <n v="25.120718697361035"/>
    <n v="1"/>
  </r>
  <r>
    <s v="76"/>
    <s v="76233"/>
    <n v="76233"/>
    <s v="VALLE"/>
    <s v="DAGUA"/>
    <x v="0"/>
    <n v="9154"/>
    <n v="13505"/>
    <n v="25.144206998846343"/>
    <n v="2"/>
  </r>
  <r>
    <s v="13"/>
    <s v="13248"/>
    <n v="13248"/>
    <s v="BOLÍVAR"/>
    <s v="EL GUAMO"/>
    <x v="6"/>
    <n v="1958"/>
    <n v="5037"/>
    <n v="25.241717158695369"/>
    <n v="1"/>
  </r>
  <r>
    <s v="50"/>
    <s v="50590"/>
    <n v="50590"/>
    <s v="META"/>
    <s v="PUERTO RICO"/>
    <x v="1"/>
    <n v="4718"/>
    <n v="23653"/>
    <n v="25.330183614302587"/>
    <n v="0"/>
  </r>
  <r>
    <s v="47"/>
    <s v="47980"/>
    <n v="47980"/>
    <s v="MAGDALENA"/>
    <s v="ZONA BANANERA (Prado Sevilla)"/>
    <x v="0"/>
    <n v="15435"/>
    <n v="45124"/>
    <n v="25.502280087238123"/>
    <n v="0"/>
  </r>
  <r>
    <s v="73"/>
    <s v="73236"/>
    <n v="73236"/>
    <s v="TOLIMA"/>
    <s v="DOLORES"/>
    <x v="0"/>
    <n v="2070"/>
    <n v="8075"/>
    <n v="25.530340404538727"/>
    <n v="0"/>
  </r>
  <r>
    <s v="27"/>
    <s v="27413"/>
    <n v="27413"/>
    <s v="CHOCÓ"/>
    <s v="LLORÓ"/>
    <x v="0"/>
    <n v="2861"/>
    <n v="8536"/>
    <n v="25.551487005447886"/>
    <n v="0"/>
  </r>
  <r>
    <s v="73"/>
    <s v="73067"/>
    <n v="73067"/>
    <s v="TOLIMA"/>
    <s v="ATACO"/>
    <x v="9"/>
    <n v="5813"/>
    <n v="20751"/>
    <n v="25.820636965308935"/>
    <n v="3"/>
  </r>
  <r>
    <s v="70"/>
    <s v="70215"/>
    <n v="70215"/>
    <s v="SUCRE"/>
    <s v="COROZAL"/>
    <x v="0"/>
    <n v="16151"/>
    <n v="4183"/>
    <n v="25.87928023201782"/>
    <n v="0"/>
  </r>
  <r>
    <s v="20"/>
    <s v="20011"/>
    <n v="20011"/>
    <s v="CESAR"/>
    <s v="AGUACHICA"/>
    <x v="0"/>
    <n v="24113"/>
    <n v="23768"/>
    <n v="25.939950729907373"/>
    <n v="0"/>
  </r>
  <r>
    <s v="13"/>
    <s v="13473"/>
    <n v="13473"/>
    <s v="BOLÍVAR"/>
    <s v="MORALES"/>
    <x v="12"/>
    <n v="5555"/>
    <n v="15394"/>
    <n v="26.225096780285146"/>
    <n v="0"/>
  </r>
  <r>
    <s v="52"/>
    <s v="52405"/>
    <n v="52405"/>
    <s v="NARIÑO"/>
    <s v="LEIVA"/>
    <x v="2"/>
    <n v="3650"/>
    <n v="8491"/>
    <n v="26.355693551881004"/>
    <n v="1"/>
  </r>
  <r>
    <s v="47"/>
    <s v="47170"/>
    <n v="47170"/>
    <s v="MAGDALENA"/>
    <s v="CHIVOLO"/>
    <x v="0"/>
    <n v="4212"/>
    <n v="13485"/>
    <n v="26.390977443609021"/>
    <n v="3"/>
  </r>
  <r>
    <s v="63"/>
    <s v="63302"/>
    <n v="63302"/>
    <s v="QUINDIO"/>
    <s v="GENOVA"/>
    <x v="0"/>
    <n v="2093"/>
    <n v="4203"/>
    <n v="26.423431384926143"/>
    <n v="1"/>
  </r>
  <r>
    <s v="70"/>
    <s v="70717"/>
    <n v="70717"/>
    <s v="SUCRE"/>
    <s v="SAN PEDRO"/>
    <x v="0"/>
    <n v="4254"/>
    <n v="4309"/>
    <n v="26.524504302282082"/>
    <n v="0"/>
  </r>
  <r>
    <s v="76"/>
    <s v="76616"/>
    <n v="76616"/>
    <s v="VALLE"/>
    <s v="RIOFRÍO"/>
    <x v="0"/>
    <n v="3916"/>
    <n v="5033"/>
    <n v="26.594227504244483"/>
    <n v="0"/>
  </r>
  <r>
    <s v="05"/>
    <s v="05697"/>
    <n v="5697"/>
    <s v="ANTIOQUIA"/>
    <s v="SANTUARIO"/>
    <x v="0"/>
    <n v="7221"/>
    <n v="6825"/>
    <n v="26.626106194690262"/>
    <n v="0"/>
  </r>
  <r>
    <s v="27"/>
    <s v="27025"/>
    <n v="27025"/>
    <s v="CHOCÓ"/>
    <s v="ALTO BAUDÓ (Pie de Pat¾)"/>
    <x v="0"/>
    <n v="9890"/>
    <n v="23390"/>
    <n v="26.894732548337096"/>
    <n v="2"/>
  </r>
  <r>
    <s v="20"/>
    <s v="20001"/>
    <n v="20001"/>
    <s v="CESAR"/>
    <s v="VALLEDUPAR"/>
    <x v="11"/>
    <n v="122206"/>
    <n v="97800"/>
    <n v="26.964244343192522"/>
    <n v="11"/>
  </r>
  <r>
    <s v="20"/>
    <s v="20570"/>
    <n v="20570"/>
    <s v="CESAR"/>
    <s v="PUEBLO BELLO"/>
    <x v="11"/>
    <n v="6020"/>
    <n v="14107"/>
    <n v="27.025813692480362"/>
    <n v="1"/>
  </r>
  <r>
    <s v="76"/>
    <s v="76113"/>
    <n v="76113"/>
    <s v="VALLE"/>
    <s v="BUGALAGRANDE"/>
    <x v="0"/>
    <n v="5723"/>
    <n v="7806"/>
    <n v="27.032261111898354"/>
    <n v="0"/>
  </r>
  <r>
    <s v="47"/>
    <s v="47001"/>
    <n v="47001"/>
    <s v="MAGDALENA"/>
    <s v="SANTA MARTA (Distrito TurÝstico Cultural e Hist¾rico)"/>
    <x v="11"/>
    <n v="131178"/>
    <n v="97658"/>
    <n v="27.11045436227047"/>
    <n v="5"/>
  </r>
  <r>
    <s v="05"/>
    <s v="05674"/>
    <n v="5674"/>
    <s v="ANTIOQUIA"/>
    <s v="SAN VICENTE"/>
    <x v="0"/>
    <n v="4663"/>
    <n v="9780"/>
    <n v="27.115194510670467"/>
    <n v="0"/>
  </r>
  <r>
    <s v="68"/>
    <s v="68573"/>
    <n v="68573"/>
    <s v="SANTANDER"/>
    <s v="PUERTO PARRA"/>
    <x v="0"/>
    <n v="2048"/>
    <n v="3471"/>
    <n v="27.133015368309486"/>
    <n v="0"/>
  </r>
  <r>
    <s v="50"/>
    <s v="50568"/>
    <n v="50568"/>
    <s v="META"/>
    <s v="PUERTO GAITÁN"/>
    <x v="0"/>
    <n v="5043"/>
    <n v="7995"/>
    <n v="27.177193360638068"/>
    <n v="1"/>
  </r>
  <r>
    <s v="19"/>
    <s v="19785"/>
    <n v="19785"/>
    <s v="CAUCA"/>
    <s v="SUCRE"/>
    <x v="0"/>
    <n v="2417"/>
    <n v="3667"/>
    <n v="27.20009002925951"/>
    <n v="0"/>
  </r>
  <r>
    <s v="25"/>
    <s v="25483"/>
    <n v="25483"/>
    <s v="CUNDINAMARCA"/>
    <s v="NARIÑO"/>
    <x v="0"/>
    <n v="42"/>
    <n v="79"/>
    <n v="1.9064911484339537"/>
    <n v="0"/>
  </r>
  <r>
    <s v="81"/>
    <s v="81220"/>
    <n v="81220"/>
    <s v="ARAUCA"/>
    <s v="CRAVO NORTE"/>
    <x v="0"/>
    <n v="915"/>
    <n v="3690"/>
    <n v="27.469228459921947"/>
    <n v="0"/>
  </r>
  <r>
    <s v="18"/>
    <s v="18460"/>
    <n v="18460"/>
    <s v="CAQUETÁ"/>
    <s v="MILÁN"/>
    <x v="4"/>
    <n v="3244"/>
    <n v="17134"/>
    <n v="27.620263942103023"/>
    <n v="0"/>
  </r>
  <r>
    <s v="63"/>
    <s v="63548"/>
    <n v="63548"/>
    <s v="QUINDIO"/>
    <s v="PIJAO"/>
    <x v="0"/>
    <n v="1704"/>
    <n v="2459"/>
    <n v="27.756963674865613"/>
    <n v="0"/>
  </r>
  <r>
    <s v="05"/>
    <s v="05467"/>
    <n v="5467"/>
    <s v="ANTIOQUIA"/>
    <s v="MONTEBELLO"/>
    <x v="0"/>
    <n v="1723"/>
    <n v="5040"/>
    <n v="27.803776020655157"/>
    <n v="0"/>
  </r>
  <r>
    <s v="54"/>
    <s v="54720"/>
    <n v="54720"/>
    <s v="NORTE DE SANTANDER"/>
    <s v="SARDINATA"/>
    <x v="13"/>
    <n v="6312"/>
    <n v="16250"/>
    <n v="27.889713679745494"/>
    <n v="0"/>
  </r>
  <r>
    <s v="19"/>
    <s v="19001"/>
    <n v="19001"/>
    <s v="CAUCA"/>
    <s v="POPAYÁN"/>
    <x v="0"/>
    <n v="77568"/>
    <n v="11666"/>
    <n v="27.948403833681628"/>
    <n v="2"/>
  </r>
  <r>
    <s v="05"/>
    <s v="05107"/>
    <n v="5107"/>
    <s v="ANTIOQUIA"/>
    <s v="BRICEÑO"/>
    <x v="7"/>
    <n v="2439"/>
    <n v="7054"/>
    <n v="28.028039531142269"/>
    <n v="0"/>
  </r>
  <r>
    <s v="18"/>
    <s v="18592"/>
    <n v="18592"/>
    <s v="CAQUETÁ"/>
    <s v="PUERTO RICO"/>
    <x v="4"/>
    <n v="9359"/>
    <n v="29281"/>
    <n v="28.065493147809402"/>
    <n v="0"/>
  </r>
  <r>
    <s v="68"/>
    <s v="68655"/>
    <n v="68655"/>
    <s v="SANTANDER"/>
    <s v="SABANA DE TORRES"/>
    <x v="0"/>
    <n v="5236"/>
    <n v="10607"/>
    <n v="28.072056615912505"/>
    <n v="0"/>
  </r>
  <r>
    <s v="44"/>
    <s v="44874"/>
    <n v="44874"/>
    <s v="LA GUAJIRA"/>
    <s v="VILLANUEVA"/>
    <x v="0"/>
    <n v="7769"/>
    <n v="12337"/>
    <n v="28.090537657735837"/>
    <n v="0"/>
  </r>
  <r>
    <s v="52"/>
    <s v="52678"/>
    <n v="52678"/>
    <s v="NARIÑO"/>
    <s v="SAMANIEGO"/>
    <x v="0"/>
    <n v="13931"/>
    <n v="16883"/>
    <n v="28.117872641033404"/>
    <n v="0"/>
  </r>
  <r>
    <s v="70"/>
    <s v="70473"/>
    <n v="70473"/>
    <s v="SUCRE"/>
    <s v="MORROA"/>
    <x v="6"/>
    <n v="4073"/>
    <n v="8782"/>
    <n v="28.227874419571698"/>
    <n v="1"/>
  </r>
  <r>
    <s v="81"/>
    <s v="81001"/>
    <n v="81001"/>
    <s v="ARAUCA"/>
    <s v="ARAUCA"/>
    <x v="0"/>
    <n v="25088"/>
    <n v="21241"/>
    <n v="28.354109921904136"/>
    <n v="2"/>
  </r>
  <r>
    <s v="47"/>
    <s v="47798"/>
    <n v="47798"/>
    <s v="MAGDALENA"/>
    <s v="TENERIFE"/>
    <x v="0"/>
    <n v="3474"/>
    <n v="9825"/>
    <n v="28.375398186718943"/>
    <n v="0"/>
  </r>
  <r>
    <s v="05"/>
    <s v="05250"/>
    <n v="5250"/>
    <s v="ANTIOQUIA"/>
    <s v="EL BAGRE"/>
    <x v="7"/>
    <n v="14139"/>
    <n v="40781"/>
    <n v="28.515821955105579"/>
    <n v="3"/>
  </r>
  <r>
    <s v="86"/>
    <s v="86757"/>
    <n v="86757"/>
    <s v="PUTUMAYO"/>
    <s v="SAN MIGUEL (La Dorada)"/>
    <x v="8"/>
    <n v="7589"/>
    <n v="25832"/>
    <n v="28.582727580882079"/>
    <n v="3"/>
  </r>
  <r>
    <s v="68"/>
    <s v="68081"/>
    <n v="68081"/>
    <s v="SANTANDER"/>
    <s v="BARRANCABERMEJA"/>
    <x v="0"/>
    <n v="54894"/>
    <n v="48274"/>
    <n v="28.625213800008343"/>
    <n v="3"/>
  </r>
  <r>
    <s v="52"/>
    <s v="52696"/>
    <n v="52696"/>
    <s v="NARIÑO"/>
    <s v="SANTA BÁRBARA (Iscuandé)"/>
    <x v="5"/>
    <n v="4223"/>
    <n v="9481"/>
    <n v="28.626626898047725"/>
    <n v="1"/>
  </r>
  <r>
    <s v="05"/>
    <s v="05819"/>
    <n v="5819"/>
    <s v="ANTIOQUIA"/>
    <s v="TOLEDO"/>
    <x v="0"/>
    <n v="1827"/>
    <n v="4760"/>
    <n v="28.663319736429244"/>
    <n v="0"/>
  </r>
  <r>
    <s v="50"/>
    <s v="50330"/>
    <n v="50330"/>
    <s v="META"/>
    <s v="MESETAS"/>
    <x v="1"/>
    <n v="3245"/>
    <n v="14566"/>
    <n v="28.749889253123062"/>
    <n v="2"/>
  </r>
  <r>
    <s v="50"/>
    <s v="50689"/>
    <n v="50689"/>
    <s v="META"/>
    <s v="SAN MARTÍN"/>
    <x v="0"/>
    <n v="7150"/>
    <n v="6143"/>
    <n v="28.98256992298338"/>
    <n v="0"/>
  </r>
  <r>
    <s v="18"/>
    <s v="18410"/>
    <n v="18410"/>
    <s v="CAQUETÁ"/>
    <s v="MONTAÑITA"/>
    <x v="4"/>
    <n v="6851"/>
    <n v="25950"/>
    <n v="29.005080440304827"/>
    <n v="1"/>
  </r>
  <r>
    <s v="81"/>
    <s v="81736"/>
    <n v="81736"/>
    <s v="ARAUCA"/>
    <s v="SARAVENA"/>
    <x v="10"/>
    <n v="13741"/>
    <n v="21423"/>
    <n v="29.110437895896446"/>
    <n v="0"/>
  </r>
  <r>
    <s v="68"/>
    <s v="68255"/>
    <n v="68255"/>
    <s v="SANTANDER"/>
    <s v="EL PLAYÓN"/>
    <x v="0"/>
    <n v="3459"/>
    <n v="5999"/>
    <n v="29.373301630434785"/>
    <n v="0"/>
  </r>
  <r>
    <s v="13"/>
    <s v="13744"/>
    <n v="13744"/>
    <s v="BOLÍVAR"/>
    <s v="SIMITÍ"/>
    <x v="12"/>
    <n v="6008"/>
    <n v="19444"/>
    <n v="29.638399684278031"/>
    <n v="3"/>
  </r>
  <r>
    <s v="05"/>
    <s v="05321"/>
    <n v="5321"/>
    <s v="ANTIOQUIA"/>
    <s v="GUATAPE"/>
    <x v="0"/>
    <n v="1570"/>
    <n v="2353"/>
    <n v="29.740481151733285"/>
    <n v="0"/>
  </r>
  <r>
    <s v="73"/>
    <s v="73411"/>
    <n v="73411"/>
    <s v="TOLIMA"/>
    <s v="LÍBANO"/>
    <x v="0"/>
    <n v="12042"/>
    <n v="17489"/>
    <n v="29.765671346648208"/>
    <n v="0"/>
  </r>
  <r>
    <s v="15"/>
    <s v="15518"/>
    <n v="15518"/>
    <s v="BOYACÁ"/>
    <s v="PAJARITO"/>
    <x v="0"/>
    <n v="513"/>
    <n v="1059"/>
    <n v="29.842931937172771"/>
    <n v="0"/>
  </r>
  <r>
    <s v="52"/>
    <s v="52411"/>
    <n v="52411"/>
    <s v="NARIÑO"/>
    <s v="LINARES"/>
    <x v="0"/>
    <n v="3038"/>
    <n v="3161"/>
    <n v="30.252937661820354"/>
    <n v="0"/>
  </r>
  <r>
    <s v="86"/>
    <s v="86865"/>
    <n v="86865"/>
    <s v="PUTUMAYO"/>
    <s v="VALLE DEL GUAMUEZ (La Hormiga)"/>
    <x v="8"/>
    <n v="15733"/>
    <n v="49836"/>
    <n v="30.347980401990664"/>
    <n v="5"/>
  </r>
  <r>
    <s v="05"/>
    <s v="05425"/>
    <n v="5425"/>
    <s v="ANTIOQUIA"/>
    <s v="MACEO"/>
    <x v="0"/>
    <n v="2082"/>
    <n v="3972"/>
    <n v="30.371991247264766"/>
    <n v="0"/>
  </r>
  <r>
    <s v="20"/>
    <s v="20383"/>
    <n v="20383"/>
    <s v="CESAR"/>
    <s v="LA GLORIA"/>
    <x v="0"/>
    <n v="3930"/>
    <n v="7574"/>
    <n v="30.375637656515693"/>
    <n v="0"/>
  </r>
  <r>
    <s v="85"/>
    <s v="85139"/>
    <n v="85139"/>
    <s v="CASANARE"/>
    <s v="MANÍ"/>
    <x v="0"/>
    <n v="3392"/>
    <n v="4998"/>
    <n v="30.451566567914533"/>
    <n v="0"/>
  </r>
  <r>
    <s v="15"/>
    <s v="15514"/>
    <n v="15514"/>
    <s v="BOYACÁ"/>
    <s v="PÁEZ"/>
    <x v="0"/>
    <n v="888"/>
    <n v="2021"/>
    <n v="30.484037075180225"/>
    <n v="0"/>
  </r>
  <r>
    <s v="23"/>
    <s v="23682"/>
    <n v="23682"/>
    <s v="CORDOBA"/>
    <s v="SAN JOSE DE URE"/>
    <x v="14"/>
    <n v="3354"/>
    <n v="4720"/>
    <n v="30.510324752114983"/>
    <n v="1"/>
  </r>
  <r>
    <s v="05"/>
    <s v="05411"/>
    <n v="5411"/>
    <s v="ANTIOQUIA"/>
    <s v="LIBORINA"/>
    <x v="0"/>
    <n v="2915"/>
    <n v="5976"/>
    <n v="30.571578395385423"/>
    <n v="0"/>
  </r>
  <r>
    <s v="50"/>
    <s v="50223"/>
    <n v="50223"/>
    <s v="META"/>
    <s v="CUBARRAL"/>
    <x v="0"/>
    <n v="1820"/>
    <n v="2108"/>
    <n v="30.608812647157752"/>
    <n v="0"/>
  </r>
  <r>
    <s v="47"/>
    <s v="47555"/>
    <n v="47555"/>
    <s v="MAGDALENA"/>
    <s v="PLATO"/>
    <x v="0"/>
    <n v="17827"/>
    <n v="25338"/>
    <n v="30.816968607384869"/>
    <n v="1"/>
  </r>
  <r>
    <s v="05"/>
    <s v="05858"/>
    <n v="5858"/>
    <s v="ANTIOQUIA"/>
    <s v="VEGACHÍ"/>
    <x v="0"/>
    <n v="2921"/>
    <n v="6428"/>
    <n v="30.916596104995765"/>
    <n v="0"/>
  </r>
  <r>
    <s v="86"/>
    <s v="86749"/>
    <n v="86749"/>
    <s v="PUTUMAYO"/>
    <s v="SIBUNDOY"/>
    <x v="0"/>
    <n v="4371"/>
    <n v="1448"/>
    <n v="30.921052631578949"/>
    <n v="0"/>
  </r>
  <r>
    <s v="05"/>
    <s v="05002"/>
    <n v="5002"/>
    <s v="ANTIOQUIA"/>
    <s v="ABEJORRAL"/>
    <x v="0"/>
    <n v="6018"/>
    <n v="10753"/>
    <n v="31.19751166407465"/>
    <n v="0"/>
  </r>
  <r>
    <s v="18"/>
    <s v="18150"/>
    <n v="18150"/>
    <s v="CAQUETÁ"/>
    <s v="CARTAGENA DEL CHAIRÁ"/>
    <x v="4"/>
    <n v="10447"/>
    <n v="42014"/>
    <n v="31.286873708484318"/>
    <n v="1"/>
  </r>
  <r>
    <s v="13"/>
    <s v="13074"/>
    <n v="13074"/>
    <s v="BOLÍVAR"/>
    <s v="BARRANCO DE LOBA"/>
    <x v="0"/>
    <n v="5588"/>
    <n v="15604"/>
    <n v="31.449797388563709"/>
    <n v="2"/>
  </r>
  <r>
    <s v="50"/>
    <s v="50577"/>
    <n v="50577"/>
    <s v="META"/>
    <s v="PUERTO LLERAS"/>
    <x v="1"/>
    <n v="3090"/>
    <n v="12239"/>
    <n v="31.476011001324235"/>
    <n v="0"/>
  </r>
  <r>
    <s v="47"/>
    <s v="47258"/>
    <n v="47258"/>
    <s v="MAGDALENA"/>
    <s v="EL PIÑÓN"/>
    <x v="0"/>
    <n v="5288"/>
    <n v="11127"/>
    <n v="31.566380133715377"/>
    <n v="1"/>
  </r>
  <r>
    <s v="27"/>
    <s v="27245"/>
    <n v="27245"/>
    <s v="CHOCÓ"/>
    <s v="EL CARMEN"/>
    <x v="0"/>
    <n v="4442"/>
    <n v="9302"/>
    <n v="31.617908747953592"/>
    <n v="6"/>
  </r>
  <r>
    <s v="05"/>
    <s v="05670"/>
    <n v="5670"/>
    <s v="ANTIOQUIA"/>
    <s v="SAN ROQUE"/>
    <x v="0"/>
    <n v="5349"/>
    <n v="10474"/>
    <n v="31.860146524510096"/>
    <n v="0"/>
  </r>
  <r>
    <s v="54"/>
    <s v="54344"/>
    <n v="54344"/>
    <s v="NORTE DE SANTANDER"/>
    <s v="HACARÍ"/>
    <x v="13"/>
    <n v="3400"/>
    <n v="11171"/>
    <n v="31.903912921084732"/>
    <n v="0"/>
  </r>
  <r>
    <s v="19"/>
    <s v="19418"/>
    <n v="19418"/>
    <s v="CAUCA"/>
    <s v="LÓPEZ"/>
    <x v="15"/>
    <n v="6512"/>
    <n v="20493"/>
    <n v="32.053553849182912"/>
    <n v="0"/>
  </r>
  <r>
    <s v="19"/>
    <s v="19318"/>
    <n v="19318"/>
    <s v="CAUCA"/>
    <s v="GUAPI"/>
    <x v="15"/>
    <n v="9649"/>
    <n v="16963"/>
    <n v="32.464167956395933"/>
    <n v="1"/>
  </r>
  <r>
    <s v="13"/>
    <s v="13688"/>
    <n v="13688"/>
    <s v="BOLÍVAR"/>
    <s v="SANTA ROSA DEL SUR"/>
    <x v="12"/>
    <n v="13645"/>
    <n v="16783"/>
    <n v="32.485774825607692"/>
    <n v="0"/>
  </r>
  <r>
    <s v="19"/>
    <s v="19142"/>
    <n v="19142"/>
    <s v="CAUCA"/>
    <s v="CALOTO"/>
    <x v="2"/>
    <n v="5734"/>
    <n v="10539"/>
    <n v="32.501983902051926"/>
    <n v="6"/>
  </r>
  <r>
    <s v="17"/>
    <s v="17541"/>
    <n v="17541"/>
    <s v="CALDAS"/>
    <s v="PENSILVANIA"/>
    <x v="0"/>
    <n v="8582"/>
    <n v="22193"/>
    <n v="32.555669360039452"/>
    <n v="4"/>
  </r>
  <r>
    <s v="05"/>
    <s v="05893"/>
    <n v="5893"/>
    <s v="ANTIOQUIA"/>
    <s v="YONDÓ (Casabe)"/>
    <x v="12"/>
    <n v="6076"/>
    <n v="17561"/>
    <n v="32.643851071831513"/>
    <n v="0"/>
  </r>
  <r>
    <s v="05"/>
    <s v="05790"/>
    <n v="5790"/>
    <s v="ANTIOQUIA"/>
    <s v="TARAZÁ"/>
    <x v="7"/>
    <n v="13980"/>
    <n v="30484"/>
    <n v="32.785347435566706"/>
    <n v="0"/>
  </r>
  <r>
    <s v="47"/>
    <s v="47268"/>
    <n v="47268"/>
    <s v="MAGDALENA"/>
    <s v="EL RETEN"/>
    <x v="0"/>
    <n v="6880"/>
    <n v="6121"/>
    <n v="32.79157332824937"/>
    <n v="0"/>
  </r>
  <r>
    <s v="20"/>
    <s v="20443"/>
    <n v="20443"/>
    <s v="CESAR"/>
    <s v="MANAURE BALCÓN DEL CESAR"/>
    <x v="11"/>
    <n v="4783"/>
    <n v="4537"/>
    <n v="32.95438886592256"/>
    <n v="1"/>
  </r>
  <r>
    <s v="20"/>
    <s v="20060"/>
    <n v="20060"/>
    <s v="CESAR"/>
    <s v="BOSCONIA"/>
    <x v="0"/>
    <n v="12431"/>
    <n v="11792"/>
    <n v="33.373603951890033"/>
    <n v="0"/>
  </r>
  <r>
    <s v="86"/>
    <s v="86569"/>
    <n v="86569"/>
    <s v="PUTUMAYO"/>
    <s v="PUERTO CAICEDO"/>
    <x v="8"/>
    <n v="4883"/>
    <n v="17245"/>
    <n v="33.502572898799315"/>
    <n v="1"/>
  </r>
  <r>
    <s v="85"/>
    <s v="85315"/>
    <n v="85315"/>
    <s v="CASANARE"/>
    <s v="SÁCAMA"/>
    <x v="0"/>
    <n v="672"/>
    <n v="1445"/>
    <n v="33.583208395802103"/>
    <n v="2"/>
  </r>
  <r>
    <s v="52"/>
    <s v="52418"/>
    <n v="52418"/>
    <s v="NARIÑO"/>
    <s v="LOS ANDES (Sotomayor)"/>
    <x v="2"/>
    <n v="6521"/>
    <n v="6770"/>
    <n v="33.589162460080352"/>
    <n v="0"/>
  </r>
  <r>
    <s v="94"/>
    <s v="94001"/>
    <n v="94001"/>
    <s v="GUAINIA"/>
    <s v="INIRIDA"/>
    <x v="0"/>
    <n v="6695"/>
    <n v="3725"/>
    <n v="33.785829632620107"/>
    <n v="0"/>
  </r>
  <r>
    <s v="52"/>
    <s v="52385"/>
    <n v="52385"/>
    <s v="NARIÑO"/>
    <s v="LA LLANADA"/>
    <x v="0"/>
    <n v="1973"/>
    <n v="2964"/>
    <n v="33.941166351281609"/>
    <n v="0"/>
  </r>
  <r>
    <s v="27"/>
    <s v="27787"/>
    <n v="27787"/>
    <s v="CHOCÓ"/>
    <s v="TADÓ"/>
    <x v="0"/>
    <n v="6420"/>
    <n v="14071"/>
    <n v="33.957473817835613"/>
    <n v="2"/>
  </r>
  <r>
    <s v="05"/>
    <s v="05004"/>
    <n v="5004"/>
    <s v="ANTIOQUIA"/>
    <s v="ABRIAQUÍ"/>
    <x v="0"/>
    <n v="725"/>
    <n v="2124"/>
    <n v="34.069548872180448"/>
    <n v="0"/>
  </r>
  <r>
    <s v="13"/>
    <s v="13442"/>
    <n v="13442"/>
    <s v="BOLÍVAR"/>
    <s v="MARIA LA BAJA"/>
    <x v="6"/>
    <n v="16399"/>
    <n v="33404"/>
    <n v="34.108446515110543"/>
    <n v="6"/>
  </r>
  <r>
    <s v="20"/>
    <s v="20238"/>
    <n v="20238"/>
    <s v="CESAR"/>
    <s v="EL COPEY"/>
    <x v="0"/>
    <n v="9031"/>
    <n v="27525"/>
    <n v="34.114002946398223"/>
    <n v="1"/>
  </r>
  <r>
    <s v="70"/>
    <s v="70265"/>
    <n v="70265"/>
    <s v="SUCRE"/>
    <s v="GUARANDA"/>
    <x v="0"/>
    <n v="5965"/>
    <n v="5539"/>
    <n v="34.23831936631845"/>
    <n v="0"/>
  </r>
  <r>
    <s v="70"/>
    <s v="70678"/>
    <n v="70678"/>
    <s v="SUCRE"/>
    <s v="SAN BENITO ABAD"/>
    <x v="0"/>
    <n v="8723"/>
    <n v="15514"/>
    <n v="34.285826585960223"/>
    <n v="0"/>
  </r>
  <r>
    <s v="44"/>
    <s v="44650"/>
    <n v="44650"/>
    <s v="LA GUAJIRA"/>
    <s v="SAN JUAN DEL CESAR"/>
    <x v="11"/>
    <n v="12816"/>
    <n v="20767"/>
    <n v="34.334396013609449"/>
    <n v="3"/>
  </r>
  <r>
    <s v="50"/>
    <s v="50124"/>
    <n v="50124"/>
    <s v="META"/>
    <s v="CABUYARO"/>
    <x v="0"/>
    <n v="1383"/>
    <n v="627"/>
    <n v="34.420109507217525"/>
    <n v="0"/>
  </r>
  <r>
    <s v="05"/>
    <s v="05628"/>
    <n v="5628"/>
    <s v="ANTIOQUIA"/>
    <s v="SABANALARGA"/>
    <x v="0"/>
    <n v="2829"/>
    <n v="6335"/>
    <n v="34.537907459406661"/>
    <n v="0"/>
  </r>
  <r>
    <s v="50"/>
    <s v="50313"/>
    <n v="50313"/>
    <s v="META"/>
    <s v="GRANADA"/>
    <x v="0"/>
    <n v="21532"/>
    <n v="11213"/>
    <n v="34.612355125464163"/>
    <n v="1"/>
  </r>
  <r>
    <s v="50"/>
    <s v="50110"/>
    <n v="50110"/>
    <s v="META"/>
    <s v="BARRANCA DE UPÍA"/>
    <x v="0"/>
    <n v="1370"/>
    <n v="886"/>
    <n v="34.895568008150789"/>
    <n v="0"/>
  </r>
  <r>
    <s v="52"/>
    <s v="52258"/>
    <n v="52258"/>
    <s v="NARIÑO"/>
    <s v="EL TABLÓN"/>
    <x v="0"/>
    <n v="4461"/>
    <n v="8985"/>
    <n v="34.969036607352827"/>
    <n v="1"/>
  </r>
  <r>
    <s v="23"/>
    <s v="23807"/>
    <n v="23807"/>
    <s v="CÓRDOBA"/>
    <s v="TIERRALTA"/>
    <x v="14"/>
    <n v="35104"/>
    <n v="105581"/>
    <n v="35.135270390647676"/>
    <n v="0"/>
  </r>
  <r>
    <s v="05"/>
    <s v="05044"/>
    <n v="5044"/>
    <s v="ANTIOQUIA"/>
    <s v="ANZÁ"/>
    <x v="0"/>
    <n v="2688"/>
    <n v="5119"/>
    <n v="35.517970401691336"/>
    <n v="0"/>
  </r>
  <r>
    <s v="44"/>
    <s v="44090"/>
    <n v="44090"/>
    <s v="LA GUAJIRA"/>
    <s v="DIBULLA"/>
    <x v="11"/>
    <n v="11757"/>
    <n v="28471"/>
    <n v="35.645635630476306"/>
    <n v="1"/>
  </r>
  <r>
    <s v="13"/>
    <s v="13458"/>
    <n v="13458"/>
    <s v="BOLÍVAR"/>
    <s v="MONTECRISTO"/>
    <x v="0"/>
    <n v="7575"/>
    <n v="27783"/>
    <n v="35.682321352866367"/>
    <n v="0"/>
  </r>
  <r>
    <s v="27"/>
    <s v="27660"/>
    <n v="27660"/>
    <s v="CHOCÓ"/>
    <s v="SAN JOSE DEL PALMAR"/>
    <x v="0"/>
    <n v="1722"/>
    <n v="8652"/>
    <n v="35.711323102447118"/>
    <n v="1"/>
  </r>
  <r>
    <s v="05"/>
    <s v="05756"/>
    <n v="5756"/>
    <s v="ANTIOQUIA"/>
    <s v="SONSÓN"/>
    <x v="0"/>
    <n v="12692"/>
    <n v="26242"/>
    <n v="35.848044061573226"/>
    <n v="0"/>
  </r>
  <r>
    <s v="05"/>
    <s v="05040"/>
    <n v="5040"/>
    <s v="ANTIOQUIA"/>
    <s v="ANORÍ"/>
    <x v="7"/>
    <n v="6160"/>
    <n v="15537"/>
    <n v="36.052908814233874"/>
    <n v="0"/>
  </r>
  <r>
    <s v="27"/>
    <s v="27361"/>
    <n v="27361"/>
    <s v="CHOCÓ"/>
    <s v="ISTMINA"/>
    <x v="3"/>
    <n v="9211"/>
    <n v="16942"/>
    <n v="36.33387243106781"/>
    <n v="0"/>
  </r>
  <r>
    <s v="54"/>
    <s v="54800"/>
    <n v="54800"/>
    <s v="NORTE DE SANTANDER"/>
    <s v="TEORAMA"/>
    <x v="13"/>
    <n v="7885"/>
    <n v="19018"/>
    <n v="36.633525367032149"/>
    <n v="0"/>
  </r>
  <r>
    <s v="54"/>
    <s v="54810"/>
    <n v="54810"/>
    <s v="NORTE DE SANTANDER"/>
    <s v="TIBÚ"/>
    <x v="13"/>
    <n v="13454"/>
    <n v="69838"/>
    <n v="36.858254342227823"/>
    <n v="4"/>
  </r>
  <r>
    <s v="70"/>
    <s v="70001"/>
    <n v="70001"/>
    <s v="SUCRE"/>
    <s v="SINCELEJO"/>
    <x v="0"/>
    <n v="101748"/>
    <n v="16203"/>
    <n v="36.971443313578504"/>
    <n v="0"/>
  </r>
  <r>
    <s v="19"/>
    <s v="19450"/>
    <n v="19450"/>
    <s v="CAUCA"/>
    <s v="MERCADERES"/>
    <x v="2"/>
    <n v="6722"/>
    <n v="9643"/>
    <n v="37.218315707878858"/>
    <n v="0"/>
  </r>
  <r>
    <s v="73"/>
    <s v="73563"/>
    <n v="73563"/>
    <s v="TOLIMA"/>
    <s v="PRADO"/>
    <x v="0"/>
    <n v="2909"/>
    <n v="7797"/>
    <n v="37.337954049544351"/>
    <n v="0"/>
  </r>
  <r>
    <s v="18"/>
    <s v="18860"/>
    <n v="18860"/>
    <s v="CAQUETÁ"/>
    <s v="VALPARAÍSO"/>
    <x v="4"/>
    <n v="4388"/>
    <n v="17967"/>
    <n v="37.733253074211028"/>
    <n v="1"/>
  </r>
  <r>
    <s v="66"/>
    <s v="66572"/>
    <n v="66572"/>
    <s v="RISARALDA"/>
    <s v="PUEBLO RICO"/>
    <x v="0"/>
    <n v="5038"/>
    <n v="14077"/>
    <n v="37.899646430452115"/>
    <n v="3"/>
  </r>
  <r>
    <s v="81"/>
    <s v="81591"/>
    <n v="81591"/>
    <s v="ARAUCA"/>
    <s v="PUERTO RONDÓN"/>
    <x v="0"/>
    <n v="1484"/>
    <n v="3988"/>
    <n v="38.605619146722162"/>
    <n v="0"/>
  </r>
  <r>
    <s v="17"/>
    <s v="17495"/>
    <n v="17495"/>
    <s v="CALDAS"/>
    <s v="NORCASIA"/>
    <x v="0"/>
    <n v="2472"/>
    <n v="1442"/>
    <n v="38.782554126137434"/>
    <n v="0"/>
  </r>
  <r>
    <s v="20"/>
    <s v="20621"/>
    <n v="20621"/>
    <s v="CESAR"/>
    <s v="LA PAZ"/>
    <x v="11"/>
    <n v="8962"/>
    <n v="15596"/>
    <n v="39.281174665790054"/>
    <n v="1"/>
  </r>
  <r>
    <s v="86"/>
    <s v="86573"/>
    <n v="86573"/>
    <s v="PUTUMAYO"/>
    <s v="PUERTO LEGUÍZAMO"/>
    <x v="8"/>
    <n v="6094"/>
    <n v="16555"/>
    <n v="39.456134671414702"/>
    <n v="1"/>
  </r>
  <r>
    <s v="47"/>
    <s v="47030"/>
    <n v="47030"/>
    <s v="MAGDALENA"/>
    <s v="ALGARROBO"/>
    <x v="0"/>
    <n v="5000"/>
    <n v="7540"/>
    <n v="39.758269720101779"/>
    <n v="1"/>
  </r>
  <r>
    <s v="18"/>
    <s v="18247"/>
    <n v="18247"/>
    <s v="CAQUETÁ"/>
    <s v="EL DONCELLO"/>
    <x v="4"/>
    <n v="8840"/>
    <n v="14366"/>
    <n v="39.933143605727963"/>
    <n v="0"/>
  </r>
  <r>
    <s v="47"/>
    <s v="47675"/>
    <n v="47675"/>
    <s v="MAGDALENA"/>
    <s v="SALAMINA"/>
    <x v="0"/>
    <n v="2860"/>
    <n v="7171"/>
    <n v="40.344195232049657"/>
    <n v="1"/>
  </r>
  <r>
    <s v="19"/>
    <s v="19533"/>
    <n v="19533"/>
    <s v="CAUCA"/>
    <s v="PIAMONTE"/>
    <x v="0"/>
    <n v="2968"/>
    <n v="9248"/>
    <n v="40.397441132435006"/>
    <n v="0"/>
  </r>
  <r>
    <s v="23"/>
    <s v="23466"/>
    <n v="23466"/>
    <s v="CÓRDOBA"/>
    <s v="MONTELÍBANO"/>
    <x v="14"/>
    <n v="32864"/>
    <n v="37785"/>
    <n v="40.40274892120825"/>
    <n v="1"/>
  </r>
  <r>
    <s v="95"/>
    <s v="95001"/>
    <n v="95001"/>
    <s v="GUAVIARE"/>
    <s v="SAN JOSE DEL GUAVIARE"/>
    <x v="1"/>
    <n v="26159"/>
    <n v="51328"/>
    <n v="40.522035473627142"/>
    <n v="2"/>
  </r>
  <r>
    <s v="76"/>
    <s v="76109"/>
    <n v="76109"/>
    <s v="VALLE"/>
    <s v="BUENAVENTURA"/>
    <x v="15"/>
    <n v="163139"/>
    <n v="188222"/>
    <n v="40.808827208052747"/>
    <n v="16"/>
  </r>
  <r>
    <s v="25"/>
    <s v="25407"/>
    <n v="25407"/>
    <s v="CUNDINAMARCA"/>
    <s v="LENGUAZAQUE"/>
    <x v="0"/>
    <n v="87"/>
    <n v="20"/>
    <n v="0.84729255940786918"/>
    <n v="0"/>
  </r>
  <r>
    <s v="05"/>
    <s v="05045"/>
    <n v="5045"/>
    <s v="ANTIOQUIA"/>
    <s v="APARTADÓ"/>
    <x v="16"/>
    <n v="73021"/>
    <n v="82878"/>
    <n v="40.963889216131768"/>
    <n v="5"/>
  </r>
  <r>
    <s v="47"/>
    <s v="47053"/>
    <n v="47053"/>
    <s v="MAGDALENA"/>
    <s v="ARACATACA"/>
    <x v="11"/>
    <n v="16193"/>
    <n v="25510"/>
    <n v="41.022977731614013"/>
    <n v="1"/>
  </r>
  <r>
    <s v="18"/>
    <s v="18610"/>
    <n v="18610"/>
    <s v="CAQUETÁ"/>
    <s v="SAN JOSE DEL FRAGUA"/>
    <x v="4"/>
    <n v="6127"/>
    <n v="18378"/>
    <n v="41.062931438911598"/>
    <n v="1"/>
  </r>
  <r>
    <s v="27"/>
    <s v="27077"/>
    <n v="27077"/>
    <s v="CHOCÓ"/>
    <s v="BAJO BAUDÓ  (Pizarro)"/>
    <x v="0"/>
    <n v="7225"/>
    <n v="12633"/>
    <n v="41.518216296977364"/>
    <n v="2"/>
  </r>
  <r>
    <s v="27"/>
    <s v="27075"/>
    <n v="27075"/>
    <s v="CHOCÓ"/>
    <s v="BAHÍA SOLANO (Mutis)"/>
    <x v="0"/>
    <n v="3874"/>
    <n v="3543"/>
    <n v="41.535327543690357"/>
    <n v="2"/>
  </r>
  <r>
    <s v="05"/>
    <s v="05206"/>
    <n v="5206"/>
    <s v="ANTIOQUIA"/>
    <s v="CONCEPCIÓN"/>
    <x v="0"/>
    <n v="1442"/>
    <n v="3571"/>
    <n v="41.64019636153624"/>
    <n v="0"/>
  </r>
  <r>
    <s v="50"/>
    <s v="50711"/>
    <n v="50711"/>
    <s v="META"/>
    <s v="VISTAHERMOSA"/>
    <x v="1"/>
    <n v="10603"/>
    <n v="44435"/>
    <n v="41.644083107497742"/>
    <n v="5"/>
  </r>
  <r>
    <s v="05"/>
    <s v="05400"/>
    <n v="5400"/>
    <s v="ANTIOQUIA"/>
    <s v="LA UNION"/>
    <x v="0"/>
    <n v="8020"/>
    <n v="9404"/>
    <n v="41.947800617187092"/>
    <n v="0"/>
  </r>
  <r>
    <s v="20"/>
    <s v="20178"/>
    <n v="20178"/>
    <s v="CESAR"/>
    <s v="CHIRIGUANÁ"/>
    <x v="0"/>
    <n v="8260"/>
    <n v="13394"/>
    <n v="42.035623409669206"/>
    <n v="1"/>
  </r>
  <r>
    <s v="81"/>
    <s v="81794"/>
    <n v="81794"/>
    <s v="ARAUCA"/>
    <s v="TAME"/>
    <x v="10"/>
    <n v="22191"/>
    <n v="54383"/>
    <n v="42.053896300788359"/>
    <n v="5"/>
  </r>
  <r>
    <s v="18"/>
    <s v="18256"/>
    <n v="18256"/>
    <s v="CAQUETÁ"/>
    <s v="EL PAUJIL"/>
    <x v="4"/>
    <n v="8519"/>
    <n v="12529"/>
    <n v="42.123219936708864"/>
    <n v="0"/>
  </r>
  <r>
    <s v="18"/>
    <s v="18205"/>
    <n v="18205"/>
    <s v="CAQUETÁ"/>
    <s v="CURILLO"/>
    <x v="4"/>
    <n v="4978"/>
    <n v="22418"/>
    <n v="42.608918942052554"/>
    <n v="0"/>
  </r>
  <r>
    <s v="70"/>
    <s v="70771"/>
    <n v="70771"/>
    <s v="SUCRE"/>
    <s v="SUCRE"/>
    <x v="0"/>
    <n v="9611"/>
    <n v="19123"/>
    <n v="42.933083176985612"/>
    <n v="0"/>
  </r>
  <r>
    <s v="50"/>
    <s v="50683"/>
    <n v="50683"/>
    <s v="META"/>
    <s v="SAN JUAN DE ARAMA"/>
    <x v="0"/>
    <n v="3801"/>
    <n v="9350"/>
    <n v="43.012334502659272"/>
    <n v="2"/>
  </r>
  <r>
    <s v="13"/>
    <s v="13030"/>
    <n v="13030"/>
    <s v="BOLÍVAR"/>
    <s v="ALTOS DEL ROSARIO"/>
    <x v="0"/>
    <n v="5920"/>
    <n v="11606"/>
    <n v="43.309678835320796"/>
    <n v="0"/>
  </r>
  <r>
    <s v="52"/>
    <s v="52250"/>
    <n v="52250"/>
    <s v="NARIÑO"/>
    <s v="EL CHARCO"/>
    <x v="5"/>
    <n v="16230"/>
    <n v="38861"/>
    <n v="44.036249186021273"/>
    <n v="0"/>
  </r>
  <r>
    <s v="52"/>
    <s v="52835"/>
    <n v="52835"/>
    <s v="NARIÑO"/>
    <s v="TUMACO"/>
    <x v="5"/>
    <n v="88127"/>
    <n v="126579"/>
    <n v="44.138756579968849"/>
    <n v="6"/>
  </r>
  <r>
    <s v="47"/>
    <s v="47551"/>
    <n v="47551"/>
    <s v="MAGDALENA"/>
    <s v="PIVIJAY"/>
    <x v="0"/>
    <n v="15065"/>
    <n v="45885"/>
    <n v="44.408088668789055"/>
    <n v="4"/>
  </r>
  <r>
    <s v="05"/>
    <s v="05051"/>
    <n v="5051"/>
    <s v="ANTIOQUIA"/>
    <s v="ARBOLETES"/>
    <x v="0"/>
    <n v="18098"/>
    <n v="28372"/>
    <n v="45.079333449572822"/>
    <n v="0"/>
  </r>
  <r>
    <s v="52"/>
    <s v="52786"/>
    <n v="52786"/>
    <s v="NARIÑO"/>
    <s v="TAMINANGO"/>
    <x v="0"/>
    <n v="9263"/>
    <n v="3256"/>
    <n v="45.103958708672153"/>
    <n v="0"/>
  </r>
  <r>
    <s v="05"/>
    <s v="05113"/>
    <n v="5113"/>
    <s v="ANTIOQUIA"/>
    <s v="BURITICÁ"/>
    <x v="0"/>
    <n v="3007"/>
    <n v="6895"/>
    <n v="45.553703984244805"/>
    <n v="0"/>
  </r>
  <r>
    <s v="18"/>
    <s v="18785"/>
    <n v="18785"/>
    <s v="CAQUETÁ"/>
    <s v="SOLITA"/>
    <x v="4"/>
    <n v="4202"/>
    <n v="14934"/>
    <n v="45.973741794310726"/>
    <n v="0"/>
  </r>
  <r>
    <s v="05"/>
    <s v="05659"/>
    <n v="5659"/>
    <s v="ANTIOQUIA"/>
    <s v="SAN JUAN DE URABÁ"/>
    <x v="0"/>
    <n v="11632"/>
    <n v="13934"/>
    <n v="46.217418944691673"/>
    <n v="0"/>
  </r>
  <r>
    <s v="50"/>
    <s v="50400"/>
    <n v="50400"/>
    <s v="META"/>
    <s v="LEJANÍAS"/>
    <x v="0"/>
    <n v="4362"/>
    <n v="9977"/>
    <n v="46.389450175475908"/>
    <n v="1"/>
  </r>
  <r>
    <s v="18"/>
    <s v="18029"/>
    <n v="18029"/>
    <s v="CAQUETÁ"/>
    <s v="ALBANIA"/>
    <x v="4"/>
    <n v="2993"/>
    <n v="5916"/>
    <n v="46.547433903576987"/>
    <n v="0"/>
  </r>
  <r>
    <s v="05"/>
    <s v="05483"/>
    <n v="5483"/>
    <s v="ANTIOQUIA"/>
    <s v="NARIÑO"/>
    <x v="0"/>
    <n v="8064"/>
    <n v="20370"/>
    <n v="46.636978775085304"/>
    <n v="1"/>
  </r>
  <r>
    <s v="20"/>
    <s v="20550"/>
    <n v="20550"/>
    <s v="CESAR"/>
    <s v="PELAYA"/>
    <x v="0"/>
    <n v="8456"/>
    <n v="13561"/>
    <n v="47.213847012841988"/>
    <n v="2"/>
  </r>
  <r>
    <s v="13"/>
    <s v="13810"/>
    <n v="13810"/>
    <s v="BOLÍVAR"/>
    <s v="TIQUISIO (Puerto Rico)"/>
    <x v="0"/>
    <n v="10463"/>
    <n v="28777"/>
    <n v="47.4706229299941"/>
    <n v="2"/>
  </r>
  <r>
    <s v="20"/>
    <s v="20400"/>
    <n v="20400"/>
    <s v="CESAR"/>
    <s v="LA JAGUA DE IBIRICO"/>
    <x v="11"/>
    <n v="10592"/>
    <n v="19214"/>
    <n v="47.536127816174492"/>
    <n v="4"/>
  </r>
  <r>
    <s v="70"/>
    <s v="70823"/>
    <n v="70823"/>
    <s v="SUCRE"/>
    <s v="TOLUVIEJO"/>
    <x v="6"/>
    <n v="8996"/>
    <n v="18322"/>
    <n v="47.605440016933905"/>
    <n v="0"/>
  </r>
  <r>
    <s v="05"/>
    <s v="05490"/>
    <n v="5490"/>
    <s v="ANTIOQUIA"/>
    <s v="NECOCLÍ"/>
    <x v="16"/>
    <n v="30011"/>
    <n v="47466"/>
    <n v="48.12154253186884"/>
    <n v="0"/>
  </r>
  <r>
    <s v="05"/>
    <s v="05847"/>
    <n v="5847"/>
    <s v="ANTIOQUIA"/>
    <s v="URRAO"/>
    <x v="0"/>
    <n v="21518"/>
    <n v="41887"/>
    <n v="48.194767962730694"/>
    <n v="2"/>
  </r>
  <r>
    <s v="70"/>
    <s v="70713"/>
    <n v="70713"/>
    <s v="SUCRE"/>
    <s v="SAN ONOFRE"/>
    <x v="6"/>
    <n v="24267"/>
    <n v="49770"/>
    <n v="48.327159756243276"/>
    <n v="6"/>
  </r>
  <r>
    <s v="19"/>
    <s v="19809"/>
    <n v="19809"/>
    <s v="CAUCA"/>
    <s v="TIMBIQUÍ"/>
    <x v="15"/>
    <n v="10511"/>
    <n v="20124"/>
    <n v="48.623768330480637"/>
    <n v="4"/>
  </r>
  <r>
    <s v="86"/>
    <s v="86568"/>
    <n v="86568"/>
    <s v="PUTUMAYO"/>
    <s v="PUERTO ASÍS"/>
    <x v="8"/>
    <n v="29328"/>
    <n v="53456"/>
    <n v="48.767833981841761"/>
    <n v="4"/>
  </r>
  <r>
    <s v="23"/>
    <s v="23580"/>
    <n v="23580"/>
    <s v="CÓRDOBA"/>
    <s v="PUERTO LIBERTADOR"/>
    <x v="14"/>
    <n v="23405"/>
    <n v="42869"/>
    <n v="49.125789727766936"/>
    <n v="1"/>
  </r>
  <r>
    <s v="18"/>
    <s v="18094"/>
    <n v="18094"/>
    <s v="CAQUETÁ"/>
    <s v="BELEN DE LOS ANDAQUÍES"/>
    <x v="4"/>
    <n v="5712"/>
    <n v="10664"/>
    <n v="49.493111515466595"/>
    <n v="2"/>
  </r>
  <r>
    <s v="18"/>
    <s v="18001"/>
    <n v="18001"/>
    <s v="CAQUETÁ"/>
    <s v="FLORENCIA"/>
    <x v="4"/>
    <n v="86159"/>
    <n v="46239"/>
    <n v="49.986656146295047"/>
    <n v="9"/>
  </r>
  <r>
    <s v="23"/>
    <s v="23855"/>
    <n v="23855"/>
    <s v="CÓRDOBA"/>
    <s v="VALENCIA"/>
    <x v="14"/>
    <n v="21625"/>
    <n v="37252"/>
    <n v="50.324637546252127"/>
    <n v="1"/>
  </r>
  <r>
    <s v="86"/>
    <s v="86885"/>
    <n v="86885"/>
    <s v="PUTUMAYO"/>
    <s v="VILLAGARZÓN"/>
    <x v="8"/>
    <n v="10661"/>
    <n v="15574"/>
    <n v="50.44478092173749"/>
    <n v="2"/>
  </r>
  <r>
    <s v="44"/>
    <s v="44110"/>
    <n v="44110"/>
    <s v="LA GUAJIRA"/>
    <s v="EL MOLINO"/>
    <x v="0"/>
    <n v="4449"/>
    <n v="5578"/>
    <n v="50.973877176901929"/>
    <n v="0"/>
  </r>
  <r>
    <s v="52"/>
    <s v="52612"/>
    <n v="52612"/>
    <s v="NARIÑO"/>
    <s v="RICAURTE"/>
    <x v="5"/>
    <n v="9556"/>
    <n v="11437"/>
    <n v="51.19468552448302"/>
    <n v="2"/>
  </r>
  <r>
    <s v="52"/>
    <s v="52256"/>
    <n v="52256"/>
    <s v="NARIÑO"/>
    <s v="EL ROSARIO"/>
    <x v="2"/>
    <n v="5258"/>
    <n v="9168"/>
    <n v="51.543966277815898"/>
    <n v="1"/>
  </r>
  <r>
    <s v="70"/>
    <s v="70418"/>
    <n v="70418"/>
    <s v="SUCRE"/>
    <s v="LOS PALMITOS"/>
    <x v="6"/>
    <n v="9935"/>
    <n v="12423"/>
    <n v="51.591629018019425"/>
    <n v="0"/>
  </r>
  <r>
    <s v="54"/>
    <s v="54206"/>
    <n v="54206"/>
    <s v="NORTE DE SANTANDER"/>
    <s v="CONVENCIÓN"/>
    <x v="13"/>
    <n v="7025"/>
    <n v="20627"/>
    <n v="51.772422433488096"/>
    <n v="0"/>
  </r>
  <r>
    <s v="20"/>
    <s v="20013"/>
    <n v="20013"/>
    <s v="CESAR"/>
    <s v="AGUSTÍN CODAZZI"/>
    <x v="11"/>
    <n v="26451"/>
    <n v="48821"/>
    <n v="52.039190226052057"/>
    <n v="4"/>
  </r>
  <r>
    <s v="52"/>
    <s v="52540"/>
    <n v="52540"/>
    <s v="NARIÑO"/>
    <s v="POLICARPA"/>
    <x v="2"/>
    <n v="8769"/>
    <n v="23288"/>
    <n v="52.091006296780328"/>
    <n v="2"/>
  </r>
  <r>
    <s v="05"/>
    <s v="05842"/>
    <n v="5842"/>
    <s v="ANTIOQUIA"/>
    <s v="URAMITA"/>
    <x v="0"/>
    <n v="4338"/>
    <n v="8117"/>
    <n v="52.658412235979604"/>
    <n v="0"/>
  </r>
  <r>
    <s v="54"/>
    <s v="54670"/>
    <n v="54670"/>
    <s v="NORTE DE SANTANDER"/>
    <s v="SAN CALIXTO"/>
    <x v="13"/>
    <n v="7167"/>
    <n v="14214"/>
    <n v="53.033890779931923"/>
    <n v="0"/>
  </r>
  <r>
    <s v="27"/>
    <s v="27001"/>
    <n v="27001"/>
    <s v="CHOCÓ"/>
    <s v="QUIBDÓ"/>
    <x v="0"/>
    <n v="64234"/>
    <n v="45293"/>
    <n v="55.512440476704896"/>
    <n v="1"/>
  </r>
  <r>
    <s v="13"/>
    <s v="13657"/>
    <n v="13657"/>
    <s v="BOLÍVAR"/>
    <s v="SAN JUAN NEPOMUCENO"/>
    <x v="6"/>
    <n v="18654"/>
    <n v="29750"/>
    <n v="55.740154186338373"/>
    <n v="1"/>
  </r>
  <r>
    <s v="05"/>
    <s v="05172"/>
    <n v="5172"/>
    <s v="ANTIOQUIA"/>
    <s v="CHIGORODÓ"/>
    <x v="16"/>
    <n v="42658"/>
    <n v="38865"/>
    <n v="55.980158001102332"/>
    <n v="1"/>
  </r>
  <r>
    <s v="50"/>
    <s v="50270"/>
    <n v="50270"/>
    <s v="META"/>
    <s v="EL DORADO"/>
    <x v="0"/>
    <n v="1927"/>
    <n v="3595"/>
    <n v="56.197142023913685"/>
    <n v="1"/>
  </r>
  <r>
    <s v="47"/>
    <s v="47660"/>
    <n v="47660"/>
    <s v="MAGDALENA"/>
    <s v="SABANAS DE SAN ÁNGEL (San Ángel)"/>
    <x v="0"/>
    <n v="9547"/>
    <n v="18372"/>
    <n v="56.608360509931813"/>
    <n v="0"/>
  </r>
  <r>
    <s v="27"/>
    <s v="27745"/>
    <n v="27745"/>
    <s v="CHOCÓ"/>
    <s v="SIPÍ"/>
    <x v="3"/>
    <n v="2323"/>
    <n v="4482"/>
    <n v="57.386363636363633"/>
    <n v="2"/>
  </r>
  <r>
    <s v="13"/>
    <s v="13670"/>
    <n v="13670"/>
    <s v="BOLÍVAR"/>
    <s v="SAN PABLO"/>
    <x v="12"/>
    <n v="19110"/>
    <n v="41333"/>
    <n v="57.402901685140129"/>
    <n v="0"/>
  </r>
  <r>
    <s v="05"/>
    <s v="05837"/>
    <n v="5837"/>
    <s v="ANTIOQUIA"/>
    <s v="TURBO"/>
    <x v="16"/>
    <n v="92170"/>
    <n v="140307"/>
    <n v="57.871009870155966"/>
    <n v="8"/>
  </r>
  <r>
    <s v="27"/>
    <s v="27372"/>
    <n v="27372"/>
    <s v="CHOCÓ"/>
    <s v="JURADÓ"/>
    <x v="0"/>
    <n v="1957"/>
    <n v="5816"/>
    <n v="58.963543235914429"/>
    <n v="2"/>
  </r>
  <r>
    <s v="27"/>
    <s v="27800"/>
    <n v="27800"/>
    <s v="CHOCÓ"/>
    <s v="UNGUÍA"/>
    <x v="3"/>
    <n v="9014"/>
    <n v="19917"/>
    <n v="59.592754198069557"/>
    <n v="4"/>
  </r>
  <r>
    <s v="18"/>
    <s v="18479"/>
    <n v="18479"/>
    <s v="CAQUETÁ"/>
    <s v="MORELIA"/>
    <x v="4"/>
    <n v="2302"/>
    <n v="3847"/>
    <n v="60.372410175714663"/>
    <n v="0"/>
  </r>
  <r>
    <s v="19"/>
    <s v="19780"/>
    <n v="19780"/>
    <s v="CAUCA"/>
    <s v="SUÁREZ"/>
    <x v="2"/>
    <n v="11315"/>
    <n v="20681"/>
    <n v="60.650728987993141"/>
    <n v="8"/>
  </r>
  <r>
    <s v="05"/>
    <s v="05475"/>
    <n v="5475"/>
    <s v="ANTIOQUIA"/>
    <s v="MURINDÓ"/>
    <x v="3"/>
    <n v="2791"/>
    <n v="3460"/>
    <n v="60.766383627258868"/>
    <n v="0"/>
  </r>
  <r>
    <s v="27"/>
    <s v="27073"/>
    <n v="27073"/>
    <s v="CHOCÓ"/>
    <s v="BAGADÓ"/>
    <x v="0"/>
    <n v="4934"/>
    <n v="16826"/>
    <n v="61.185515873015873"/>
    <n v="2"/>
  </r>
  <r>
    <s v="05"/>
    <s v="05147"/>
    <n v="5147"/>
    <s v="ANTIOQUIA"/>
    <s v="CAREPA"/>
    <x v="16"/>
    <n v="34435"/>
    <n v="23859"/>
    <n v="61.724743672474368"/>
    <n v="0"/>
  </r>
  <r>
    <s v="47"/>
    <s v="47288"/>
    <n v="47288"/>
    <s v="MAGDALENA"/>
    <s v="FUNDACIÓN"/>
    <x v="11"/>
    <n v="35469"/>
    <n v="50918"/>
    <n v="61.85302734375"/>
    <n v="5"/>
  </r>
  <r>
    <s v="05"/>
    <s v="05284"/>
    <n v="5284"/>
    <s v="ANTIOQUIA"/>
    <s v="FRONTINO"/>
    <x v="0"/>
    <n v="10330"/>
    <n v="17413"/>
    <n v="62.172735479987963"/>
    <n v="1"/>
  </r>
  <r>
    <s v="20"/>
    <s v="20045"/>
    <n v="20045"/>
    <s v="CESAR"/>
    <s v="BECERRIL"/>
    <x v="11"/>
    <n v="8391"/>
    <n v="17827"/>
    <n v="62.372704972868512"/>
    <n v="1"/>
  </r>
  <r>
    <s v="70"/>
    <s v="70110"/>
    <n v="70110"/>
    <s v="SUCRE"/>
    <s v="BUENAVISTA"/>
    <x v="0"/>
    <n v="5989"/>
    <n v="5286"/>
    <n v="62.698911222780573"/>
    <n v="0"/>
  </r>
  <r>
    <s v="05"/>
    <s v="05234"/>
    <n v="5234"/>
    <s v="ANTIOQUIA"/>
    <s v="DABEIBA"/>
    <x v="16"/>
    <n v="14781"/>
    <n v="42020"/>
    <n v="63.22611001796561"/>
    <n v="2"/>
  </r>
  <r>
    <s v="20"/>
    <s v="20517"/>
    <n v="20517"/>
    <s v="CESAR"/>
    <s v="PAILITAS"/>
    <x v="0"/>
    <n v="10925"/>
    <n v="18164"/>
    <n v="63.643248281486663"/>
    <n v="1"/>
  </r>
  <r>
    <s v="20"/>
    <s v="20228"/>
    <n v="20228"/>
    <s v="CESAR"/>
    <s v="CURUMANÍ"/>
    <x v="0"/>
    <n v="15564"/>
    <n v="29794"/>
    <n v="63.87327122747979"/>
    <n v="1"/>
  </r>
  <r>
    <s v="13"/>
    <s v="13490"/>
    <n v="13490"/>
    <s v="BOLÍVAR"/>
    <s v="NOROSI"/>
    <x v="0"/>
    <n v="3362"/>
    <n v="2778"/>
    <n v="64.604150653343581"/>
    <n v="1"/>
  </r>
  <r>
    <s v="50"/>
    <s v="50251"/>
    <n v="50251"/>
    <s v="META"/>
    <s v="EL CASTILLO"/>
    <x v="0"/>
    <n v="4167"/>
    <n v="11550"/>
    <n v="65.498270983967316"/>
    <n v="1"/>
  </r>
  <r>
    <s v="05"/>
    <s v="05093"/>
    <n v="5093"/>
    <s v="ANTIOQUIA"/>
    <s v="BETULIA"/>
    <x v="0"/>
    <n v="11512"/>
    <n v="20432"/>
    <n v="65.625356287766508"/>
    <n v="2"/>
  </r>
  <r>
    <s v="86"/>
    <s v="86001"/>
    <n v="86001"/>
    <s v="PUTUMAYO"/>
    <s v="MOCOA"/>
    <x v="8"/>
    <n v="27654"/>
    <n v="13554"/>
    <n v="65.727052336359748"/>
    <n v="0"/>
  </r>
  <r>
    <s v="25"/>
    <s v="25779"/>
    <n v="25779"/>
    <s v="CUNDINAMARCA"/>
    <s v="SUSA"/>
    <x v="0"/>
    <n v="12"/>
    <n v="14"/>
    <n v="9.7545114615509673E-2"/>
    <n v="0"/>
  </r>
  <r>
    <s v="05"/>
    <s v="05361"/>
    <n v="5361"/>
    <s v="ANTIOQUIA"/>
    <s v="ITUANGO"/>
    <x v="7"/>
    <n v="14182"/>
    <n v="38265"/>
    <n v="67.546199276052576"/>
    <n v="3"/>
  </r>
  <r>
    <s v="85"/>
    <s v="85015"/>
    <n v="85015"/>
    <s v="CASANARE"/>
    <s v="CHÁMEZA"/>
    <x v="0"/>
    <n v="1667"/>
    <n v="2554"/>
    <n v="67.764227642276424"/>
    <n v="1"/>
  </r>
  <r>
    <s v="27"/>
    <s v="27615"/>
    <n v="27615"/>
    <s v="CHOCÓ"/>
    <s v="RIOSUCIO"/>
    <x v="3"/>
    <n v="19990"/>
    <n v="96175"/>
    <n v="69.332685904550502"/>
    <n v="5"/>
  </r>
  <r>
    <s v="13"/>
    <s v="13894"/>
    <n v="13894"/>
    <s v="BOLÍVAR"/>
    <s v="ZAMBRANO"/>
    <x v="6"/>
    <n v="8109"/>
    <n v="19981"/>
    <n v="69.838945827232806"/>
    <n v="0"/>
  </r>
  <r>
    <s v="20"/>
    <s v="20750"/>
    <n v="20750"/>
    <s v="CESAR"/>
    <s v="SAN DIEGO"/>
    <x v="11"/>
    <n v="9343"/>
    <n v="17575"/>
    <n v="69.848983253588514"/>
    <n v="1"/>
  </r>
  <r>
    <s v="13"/>
    <s v="13244"/>
    <n v="13244"/>
    <s v="BOLÍVAR"/>
    <s v="EL CARMEN DE BOLÍVAR"/>
    <x v="6"/>
    <n v="52815"/>
    <n v="127716"/>
    <n v="70.278505941371378"/>
    <n v="3"/>
  </r>
  <r>
    <s v="05"/>
    <s v="05543"/>
    <n v="5543"/>
    <s v="ANTIOQUIA"/>
    <s v="PEQUE"/>
    <x v="0"/>
    <n v="8480"/>
    <n v="15226"/>
    <n v="77.620137299771159"/>
    <n v="0"/>
  </r>
  <r>
    <s v="54"/>
    <s v="54250"/>
    <n v="54250"/>
    <s v="NORTE DE SANTANDER"/>
    <s v="EL TARRA"/>
    <x v="13"/>
    <n v="8673"/>
    <n v="21714"/>
    <n v="79.154878160080315"/>
    <n v="1"/>
  </r>
  <r>
    <s v="17"/>
    <s v="17662"/>
    <n v="17662"/>
    <s v="CALDAS"/>
    <s v="SAMANÁ"/>
    <x v="0"/>
    <n v="21020"/>
    <n v="47764"/>
    <n v="81.545563874772085"/>
    <n v="1"/>
  </r>
  <r>
    <s v="70"/>
    <s v="70508"/>
    <n v="70508"/>
    <s v="SUCRE"/>
    <s v="OVEJAS"/>
    <x v="6"/>
    <n v="17420"/>
    <n v="46262"/>
    <n v="82.594471575553555"/>
    <n v="5"/>
  </r>
  <r>
    <s v="13"/>
    <s v="13654"/>
    <n v="13654"/>
    <s v="BOLÍVAR"/>
    <s v="SAN JACINTO"/>
    <x v="6"/>
    <n v="17831"/>
    <n v="36264"/>
    <n v="82.79624814264487"/>
    <n v="4"/>
  </r>
  <r>
    <s v="47"/>
    <s v="47605"/>
    <n v="47605"/>
    <s v="MAGDALENA"/>
    <s v="REMOLINO"/>
    <x v="0"/>
    <n v="7126"/>
    <n v="17374"/>
    <n v="87.435582822085891"/>
    <n v="1"/>
  </r>
  <r>
    <s v="05"/>
    <s v="05649"/>
    <n v="5649"/>
    <s v="ANTIOQUIA"/>
    <s v="SAN CARLOS"/>
    <x v="0"/>
    <n v="14204"/>
    <n v="39002"/>
    <n v="88.421314741035857"/>
    <n v="1"/>
  </r>
  <r>
    <s v="70"/>
    <s v="70230"/>
    <n v="70230"/>
    <s v="SUCRE"/>
    <s v="CHALÁN"/>
    <x v="6"/>
    <n v="3891"/>
    <n v="10466"/>
    <n v="89.36610013780431"/>
    <n v="0"/>
  </r>
  <r>
    <s v="05"/>
    <s v="05665"/>
    <n v="5665"/>
    <s v="ANTIOQUIA"/>
    <s v="SAN PEDRO DE URABÁ"/>
    <x v="16"/>
    <n v="29301"/>
    <n v="29647"/>
    <n v="93.673273657289002"/>
    <n v="0"/>
  </r>
  <r>
    <s v="05"/>
    <s v="05480"/>
    <n v="5480"/>
    <s v="ANTIOQUIA"/>
    <s v="MUTATÁ"/>
    <x v="16"/>
    <n v="19376"/>
    <n v="42037"/>
    <n v="94.003493110809231"/>
    <n v="1"/>
  </r>
  <r>
    <s v="13"/>
    <s v="13212"/>
    <n v="13212"/>
    <s v="BOLÍVAR"/>
    <s v="CÓRDOBA"/>
    <x v="6"/>
    <n v="11737"/>
    <n v="29055"/>
    <n v="94.386811419380777"/>
    <n v="0"/>
  </r>
  <r>
    <s v="05"/>
    <s v="05873"/>
    <n v="5873"/>
    <s v="ANTIOQUIA"/>
    <s v="VIGÍA DEL FUERTE"/>
    <x v="3"/>
    <n v="5291"/>
    <n v="14001"/>
    <n v="94.718940207662015"/>
    <n v="0"/>
  </r>
  <r>
    <s v="05"/>
    <s v="05667"/>
    <n v="5667"/>
    <s v="ANTIOQUIA"/>
    <s v="SAN RAFAEL"/>
    <x v="0"/>
    <n v="12910"/>
    <n v="24815"/>
    <n v="99.460708782742685"/>
    <n v="1"/>
  </r>
  <r>
    <s v="27"/>
    <s v="27150"/>
    <n v="27150"/>
    <s v="CHOCÓ"/>
    <s v="CARMEN DEL DARIEN  (Curbarad¾)"/>
    <x v="3"/>
    <n v="5464"/>
    <n v="16214"/>
    <n v="100.03661662394727"/>
    <n v="4"/>
  </r>
  <r>
    <s v="28"/>
    <s v="27099"/>
    <n v="27099"/>
    <s v="CHOCÓ"/>
    <s v="BOJAYÁ"/>
    <x v="3"/>
    <n v="10252"/>
    <n v="32755"/>
    <n v="101.51500148529557"/>
    <n v="3"/>
  </r>
  <r>
    <s v="05"/>
    <s v="05197"/>
    <n v="5197"/>
    <s v="ANTIOQUIA"/>
    <s v="COCORNÁ"/>
    <x v="0"/>
    <n v="15673"/>
    <n v="34418"/>
    <n v="104.68207320331284"/>
    <n v="1"/>
  </r>
  <r>
    <s v="70"/>
    <s v="70204"/>
    <n v="70204"/>
    <s v="SUCRE"/>
    <s v="COLOSÓ"/>
    <x v="6"/>
    <n v="6112"/>
    <n v="24904"/>
    <n v="104.69338814662557"/>
    <n v="1"/>
  </r>
  <r>
    <s v="05"/>
    <s v="05021"/>
    <n v="5021"/>
    <s v="ANTIOQUIA"/>
    <s v="ALEJANDRÍA"/>
    <x v="0"/>
    <n v="3783"/>
    <n v="6557"/>
    <n v="109.1459896133872"/>
    <n v="1"/>
  </r>
  <r>
    <s v="27"/>
    <s v="27006"/>
    <n v="27006"/>
    <s v="CHOCÓ"/>
    <s v="ACANDÍ"/>
    <x v="3"/>
    <n v="10629"/>
    <n v="16773"/>
    <n v="110.90358931552589"/>
    <n v="4"/>
  </r>
  <r>
    <s v="05"/>
    <s v="05313"/>
    <n v="5313"/>
    <s v="ANTIOQUIA"/>
    <s v="GRANADA"/>
    <x v="0"/>
    <n v="11895"/>
    <n v="36605"/>
    <n v="120.65118166142609"/>
    <n v="1"/>
  </r>
  <r>
    <s v="05"/>
    <s v="05055"/>
    <n v="5055"/>
    <s v="ANTIOQUIA"/>
    <s v="ARGELIA"/>
    <x v="0"/>
    <n v="10738"/>
    <n v="23531"/>
    <n v="123.43947580181629"/>
    <n v="1"/>
  </r>
  <r>
    <s v="05"/>
    <s v="05652"/>
    <n v="5652"/>
    <s v="ANTIOQUIA"/>
    <s v="SAN FRANCISCO"/>
    <x v="0"/>
    <n v="7752"/>
    <n v="18137"/>
    <n v="145.76908612260249"/>
    <n v="1"/>
  </r>
  <r>
    <s v="05"/>
    <s v="05660"/>
    <n v="5660"/>
    <s v="ANTIOQUIA"/>
    <s v="SAN LUIS"/>
    <x v="0"/>
    <n v="16001"/>
    <n v="32210"/>
    <n v="146.27479659932351"/>
    <n v="1"/>
  </r>
  <r>
    <s v="91"/>
    <s v="91263"/>
    <n v="91263"/>
    <s v="AMAZONAS"/>
    <s v="EL ENCANTO (Cor. Departamental)"/>
    <x v="0"/>
    <n v="7"/>
    <n v="231"/>
    <e v="#DIV/0!"/>
    <n v="0"/>
  </r>
  <r>
    <s v="91"/>
    <s v="91405"/>
    <n v="91405"/>
    <s v="AMAZONAS"/>
    <s v="LA CHORRERA (Cor. Departamental)"/>
    <x v="0"/>
    <n v="18"/>
    <n v="201"/>
    <e v="#DIV/0!"/>
    <n v="1"/>
  </r>
  <r>
    <s v="91"/>
    <s v="91407"/>
    <n v="91407"/>
    <s v="AMAZONAS"/>
    <s v="LA PEDRERA (Cor. Departamental)"/>
    <x v="0"/>
    <n v="4"/>
    <n v="120"/>
    <e v="#DIV/0!"/>
    <n v="0"/>
  </r>
  <r>
    <s v="91"/>
    <s v="91430"/>
    <n v="91430"/>
    <s v="AMAZONAS"/>
    <s v="LA VICTORIA (Pacoa) (Cor. Departamental)"/>
    <x v="0"/>
    <n v="2"/>
    <n v="92"/>
    <e v="#DIV/0!"/>
    <n v="0"/>
  </r>
  <r>
    <s v="91"/>
    <s v="91530"/>
    <n v="91530"/>
    <s v="AMAZONAS"/>
    <s v="PUERTO ALEGRÍA (Cor. Departamental)"/>
    <x v="0"/>
    <n v="2"/>
    <n v="149"/>
    <e v="#DIV/0!"/>
    <n v="0"/>
  </r>
  <r>
    <s v="91"/>
    <s v="91669"/>
    <n v="91669"/>
    <s v="AMAZONAS"/>
    <s v="SANTANDER (Araracuara) (Cor. Departamental)"/>
    <x v="0"/>
    <n v="8"/>
    <n v="398"/>
    <e v="#DIV/0!"/>
    <n v="0"/>
  </r>
  <r>
    <s v="91"/>
    <s v="91798"/>
    <n v="91798"/>
    <s v="AMAZONAS"/>
    <s v="TARAPACÁ (Cor. Departamental)"/>
    <x v="0"/>
    <n v="8"/>
    <n v="149"/>
    <e v="#DIV/0!"/>
    <n v="0"/>
  </r>
  <r>
    <s v="94"/>
    <s v="94343"/>
    <n v="94343"/>
    <s v="GUAINIA"/>
    <s v="BARRANCO MINA (Cor. Departamental)"/>
    <x v="0"/>
    <n v="37"/>
    <n v="2868"/>
    <e v="#DIV/0!"/>
    <n v="0"/>
  </r>
  <r>
    <s v="94"/>
    <s v="94663"/>
    <n v="94663"/>
    <s v="GUAINIA"/>
    <s v="MAPIRIPANA (Cor. Departamental)"/>
    <x v="0"/>
    <n v="5"/>
    <n v="618"/>
    <e v="#DIV/0!"/>
    <n v="0"/>
  </r>
  <r>
    <s v="94"/>
    <s v="94884"/>
    <n v="94884"/>
    <s v="GUAINIA"/>
    <s v="PUERTO COLOMBIA (Cor. Departamental)"/>
    <x v="0"/>
    <n v="1"/>
    <n v="120"/>
    <e v="#DIV/0!"/>
    <n v="0"/>
  </r>
  <r>
    <s v="94"/>
    <s v="94888"/>
    <n v="94888"/>
    <s v="GUAINIA"/>
    <s v="MORICHAL (Morichal Nuevo) (Cor. Departamental)"/>
    <x v="0"/>
    <n v="3"/>
    <n v="151"/>
    <e v="#DIV/0!"/>
    <n v="0"/>
  </r>
  <r>
    <s v="97"/>
    <s v="97889"/>
    <n v="97889"/>
    <s v="VAUPES"/>
    <s v="YAVARATE (Cor. Departamental)"/>
    <x v="0"/>
    <n v="15"/>
    <n v="39"/>
    <e v="#DIV/0!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122">
  <r>
    <s v="91"/>
    <s v="91460"/>
    <n v="91460"/>
    <s v="AMAZONAS"/>
    <s v="MIRITÍ-PARANÁ (Campoamor) (Cor. Departamental)"/>
    <x v="0"/>
    <s v="Rural disperso"/>
    <n v="28"/>
    <s v="Sin formación"/>
    <s v="Sin formación"/>
    <n v="1686612"/>
    <n v="172"/>
    <n v="164"/>
    <n v="68.902439024390233"/>
    <n v="8.5010718805221454E-3"/>
    <n v="0"/>
    <n v="0"/>
    <n v="164"/>
    <e v="#N/A"/>
    <n v="286322.71999999997"/>
    <n v="0"/>
    <n v="0"/>
    <n v="1286947.8999999999"/>
    <n v="103840.6"/>
    <n v="0"/>
    <n v="1645292.4"/>
    <n v="913.84969999999998"/>
    <n v="16412.079000000002"/>
    <n v="28076.905999999999"/>
    <n v="44.056815"/>
    <n v="34.706265999999999"/>
    <n v="0"/>
    <n v="1748.2139999999999"/>
    <n v="0"/>
    <n v="3645.9317000000001"/>
    <n v="299.29671000000002"/>
    <n v="14011.209000000001"/>
    <n v="1670997.4"/>
    <n v="0"/>
    <n v="24.22635330172"/>
    <n v="0.81186685962373373"/>
    <n v="0"/>
    <e v="#N/A"/>
    <e v="#N/A"/>
    <e v="#N/A"/>
    <n v="33"/>
    <n v="162"/>
    <n v="98.780487804878049"/>
    <n v="1"/>
    <n v="0"/>
  </r>
  <r>
    <s v="91"/>
    <s v="91536"/>
    <n v="91536"/>
    <s v="AMAZONAS"/>
    <s v="PUERTO ARICA (Cor. Departamental)"/>
    <x v="0"/>
    <s v="Rural disperso"/>
    <n v="28"/>
    <s v="Sin formación"/>
    <s v="Sin formación"/>
    <n v="1379081.1"/>
    <n v="156"/>
    <n v="147"/>
    <n v="33.333333333333329"/>
    <n v="8.0708374392327448E-3"/>
    <n v="0"/>
    <n v="0"/>
    <n v="147"/>
    <e v="#N/A"/>
    <n v="123919.26"/>
    <n v="0"/>
    <n v="0"/>
    <n v="1034312.2"/>
    <n v="171354.26"/>
    <n v="0"/>
    <n v="1317008"/>
    <n v="378.90816999999998"/>
    <n v="12695.434999999999"/>
    <n v="21486.543000000001"/>
    <n v="30.965344999999999"/>
    <n v="30.965335"/>
    <n v="0"/>
    <n v="22.037838000000001"/>
    <n v="0"/>
    <n v="2698.4587000000001"/>
    <n v="465.24664000000001"/>
    <n v="1086.3667"/>
    <n v="1345778.2"/>
    <n v="0"/>
    <n v="21.72191049984"/>
    <n v="0.7017001545595053"/>
    <n v="0"/>
    <e v="#N/A"/>
    <e v="#N/A"/>
    <e v="#N/A"/>
    <n v="112"/>
    <n v="146"/>
    <n v="99.319727891156461"/>
    <n v="1"/>
    <n v="0"/>
  </r>
  <r>
    <s v="94"/>
    <s v="94883"/>
    <n v="94883"/>
    <s v="GUAINIA"/>
    <s v="SAN FELIPE (Cor. Departamental)"/>
    <x v="0"/>
    <s v="Rural disperso"/>
    <n v="28"/>
    <s v="Sin formación"/>
    <s v="Sin formación"/>
    <n v="308862.8"/>
    <n v="153"/>
    <n v="146"/>
    <n v="89.041095890410958"/>
    <n v="6.3935502737034917E-3"/>
    <n v="0"/>
    <n v="0"/>
    <n v="146"/>
    <e v="#N/A"/>
    <n v="0"/>
    <n v="0"/>
    <n v="0"/>
    <n v="273163.06"/>
    <n v="7462.0646999999999"/>
    <n v="0"/>
    <n v="272193.96000000002"/>
    <n v="0"/>
    <n v="320.44664999999998"/>
    <n v="5815.3797999999997"/>
    <n v="0"/>
    <n v="0"/>
    <n v="0"/>
    <n v="222.46691999999999"/>
    <n v="0"/>
    <n v="370.85748000000001"/>
    <n v="822.59004000000004"/>
    <n v="0"/>
    <n v="279168.19"/>
    <n v="0"/>
    <n v="5.4671172714280001"/>
    <n v="0.84441087613293053"/>
    <n v="0"/>
    <e v="#N/A"/>
    <e v="#N/A"/>
    <e v="#N/A"/>
    <n v="20"/>
    <n v="142.00000000000003"/>
    <n v="97.260273972602747"/>
    <n v="2"/>
    <n v="1"/>
  </r>
  <r>
    <s v="94"/>
    <s v="94885"/>
    <n v="94885"/>
    <s v="GUAINIA"/>
    <s v="LA GUADALUPE (Cor. Departamental)"/>
    <x v="0"/>
    <s v="Rural disperso"/>
    <n v="28"/>
    <s v="Sin formación"/>
    <s v="Sin formación"/>
    <n v="121217.69999999998"/>
    <n v="60"/>
    <n v="54"/>
    <n v="3.7037037037037033"/>
    <n v="1.9441404335290113E-3"/>
    <n v="0"/>
    <n v="0"/>
    <n v="54"/>
    <e v="#N/A"/>
    <n v="3496.3184000000001"/>
    <n v="0"/>
    <n v="0"/>
    <n v="104056.79"/>
    <n v="3556.4940999999999"/>
    <n v="0"/>
    <n v="109176.74"/>
    <n v="0"/>
    <n v="570.76391999999998"/>
    <n v="661.72510999999997"/>
    <n v="0"/>
    <n v="0"/>
    <n v="0"/>
    <n v="0"/>
    <n v="0"/>
    <n v="836.04935"/>
    <n v="0"/>
    <n v="100.55647999999999"/>
    <n v="110703.74"/>
    <n v="0"/>
    <n v="0.92806266876400001"/>
    <n v="0.75630252100840334"/>
    <n v="0"/>
    <e v="#N/A"/>
    <e v="#N/A"/>
    <e v="#N/A"/>
    <n v="0"/>
    <n v="54"/>
    <n v="100"/>
    <n v="0"/>
    <n v="0"/>
  </r>
  <r>
    <s v="94"/>
    <s v="94886"/>
    <n v="94886"/>
    <s v="GUAINIA"/>
    <s v="CACAHUAL (Cor. Departamental)"/>
    <x v="0"/>
    <s v="Rural disperso"/>
    <n v="28"/>
    <s v="Sin formación"/>
    <s v="Sin formación"/>
    <n v="233583.8"/>
    <n v="81"/>
    <n v="81"/>
    <n v="74.074074074074076"/>
    <n v="3.3692122046030053E-2"/>
    <n v="0"/>
    <n v="0"/>
    <n v="81"/>
    <e v="#N/A"/>
    <n v="2500.8371000000002"/>
    <n v="0"/>
    <n v="0"/>
    <n v="213940.86"/>
    <n v="11354.123"/>
    <n v="0"/>
    <n v="123469.31"/>
    <n v="0"/>
    <n v="323.05183"/>
    <n v="106243.22"/>
    <n v="0"/>
    <n v="7.5047138000000002"/>
    <n v="0"/>
    <n v="0"/>
    <n v="3.6058252999999998"/>
    <n v="3438.5509999999999"/>
    <n v="519.04755999999998"/>
    <n v="1929.6860999999999"/>
    <n v="225204.81"/>
    <n v="0"/>
    <n v="3.3933441483000002"/>
    <n v="0.63772455089820357"/>
    <n v="0"/>
    <e v="#N/A"/>
    <e v="#N/A"/>
    <e v="#N/A"/>
    <n v="14"/>
    <n v="72"/>
    <n v="88.8888888888889"/>
    <n v="2"/>
    <n v="1"/>
  </r>
  <r>
    <s v="94"/>
    <s v="94887"/>
    <n v="94887"/>
    <s v="GUAINIA"/>
    <s v="PANÁ PANÁ (Campo Alegre) (Cor. Departamental)"/>
    <x v="0"/>
    <s v="Rural disperso"/>
    <n v="28"/>
    <s v="Sin formación"/>
    <s v="Sin formación"/>
    <n v="1020494.5"/>
    <n v="143"/>
    <n v="128"/>
    <n v="40.625"/>
    <n v="8.1557163286205599E-3"/>
    <n v="0"/>
    <n v="0"/>
    <n v="128"/>
    <e v="#N/A"/>
    <n v="4305.5519000000004"/>
    <n v="0"/>
    <n v="0"/>
    <n v="977073.82"/>
    <n v="34155.114999999998"/>
    <n v="0"/>
    <n v="1002931.1"/>
    <n v="0"/>
    <n v="2385.2136"/>
    <n v="11982.791999999999"/>
    <n v="19.112425999999999"/>
    <n v="24.066600000000001"/>
    <n v="0"/>
    <n v="1210.9812999999999"/>
    <n v="3.2107581000000001"/>
    <n v="1742.4838"/>
    <n v="1891.7053000000001"/>
    <n v="107.60455"/>
    <n v="1012898.1"/>
    <n v="0"/>
    <n v="0"/>
    <n v="0.82688766114180479"/>
    <n v="0"/>
    <e v="#N/A"/>
    <e v="#N/A"/>
    <e v="#N/A"/>
    <n v="0"/>
    <n v="127"/>
    <n v="99.21875"/>
    <n v="2"/>
    <n v="1"/>
  </r>
  <r>
    <s v="97"/>
    <s v="97511"/>
    <n v="97511"/>
    <s v="VAUPES"/>
    <s v="PACOA (Cor. Departamental)"/>
    <x v="0"/>
    <s v="Rural disperso"/>
    <n v="28"/>
    <s v="Sin formación"/>
    <s v="Sin formación"/>
    <n v="1402397.3"/>
    <n v="125"/>
    <n v="124"/>
    <n v="76.612903225806448"/>
    <n v="1.1566774884529908E-2"/>
    <n v="0"/>
    <n v="0"/>
    <n v="124"/>
    <e v="#N/A"/>
    <n v="91352.206999999995"/>
    <n v="0"/>
    <n v="0"/>
    <n v="1214616.7"/>
    <n v="165622.03"/>
    <n v="0"/>
    <n v="1436980.7"/>
    <n v="1368.4686999999999"/>
    <n v="11827.092000000001"/>
    <n v="30699.314999999999"/>
    <n v="213.73053999999999"/>
    <n v="64.967569999999995"/>
    <n v="0"/>
    <n v="469.35237000000001"/>
    <n v="0"/>
    <n v="5562.7469000000001"/>
    <n v="5149.7824000000001"/>
    <n v="136.00646"/>
    <n v="1471309.9"/>
    <n v="0"/>
    <n v="0"/>
    <n v="0.91560509554140124"/>
    <n v="0"/>
    <e v="#N/A"/>
    <e v="#N/A"/>
    <e v="#N/A"/>
    <n v="30"/>
    <n v="68"/>
    <n v="54.838709677419352"/>
    <n v="0"/>
    <n v="0"/>
  </r>
  <r>
    <s v="97"/>
    <s v="97777"/>
    <n v="97777"/>
    <s v="VAUPES"/>
    <s v="PAPUNAUA (Cor. Departamental)"/>
    <x v="0"/>
    <s v="Rural disperso"/>
    <n v="28"/>
    <s v="Sin formación"/>
    <s v="Sin formación"/>
    <n v="554739.4"/>
    <n v="73"/>
    <n v="73"/>
    <n v="90.410958904109577"/>
    <n v="6.656011562214216E-3"/>
    <n v="0"/>
    <n v="0"/>
    <n v="73"/>
    <e v="#N/A"/>
    <n v="98000.085999999996"/>
    <n v="0"/>
    <n v="0"/>
    <n v="411127.78"/>
    <n v="38496.438999999998"/>
    <n v="0"/>
    <n v="524691.86"/>
    <n v="5.6686924999999997"/>
    <n v="676.27574000000004"/>
    <n v="23105.886999999999"/>
    <n v="0"/>
    <n v="0"/>
    <n v="0"/>
    <n v="8.3026706000000008"/>
    <n v="0"/>
    <n v="360.33582000000001"/>
    <n v="1163.4580000000001"/>
    <n v="0.55139446999999997"/>
    <n v="546946.92000000004"/>
    <n v="0"/>
    <n v="4.1578859948479998"/>
    <n v="0.81666666666666676"/>
    <n v="0"/>
    <e v="#N/A"/>
    <e v="#N/A"/>
    <e v="#N/A"/>
    <n v="60"/>
    <n v="47"/>
    <n v="64.38356164383562"/>
    <n v="0"/>
    <n v="0"/>
  </r>
  <r>
    <s v="25"/>
    <s v="25754"/>
    <n v="25754"/>
    <s v="CUNDINAMARCA"/>
    <s v="SOACHA"/>
    <x v="0"/>
    <s v="Ciudades y aglomeraciones"/>
    <n v="6"/>
    <s v="desactualizado"/>
    <s v="desactualizado"/>
    <n v="15746"/>
    <n v="918"/>
    <n v="422"/>
    <n v="65.165876777251185"/>
    <n v="3.0830667660565045"/>
    <n v="71"/>
    <n v="329"/>
    <n v="22"/>
    <n v="28.825536558290359"/>
    <n v="5518.3684999999996"/>
    <n v="4873.6998000000003"/>
    <n v="1949.8055999999999"/>
    <n v="4869.1367"/>
    <n v="0"/>
    <n v="57.995275999999997"/>
    <n v="23.720744"/>
    <n v="497.55927000000003"/>
    <n v="0"/>
    <n v="16684.187999999998"/>
    <n v="1456.6131"/>
    <n v="1484.9301"/>
    <n v="0"/>
    <n v="476.36432000000002"/>
    <n v="88.420446999999996"/>
    <n v="1988.9898000000001"/>
    <n v="2878.6158999999998"/>
    <n v="6406.5915000000005"/>
    <n v="5396.1646000000001"/>
    <n v="1071.7045541800001"/>
    <n v="6.7057408131400003"/>
    <n v="0.38203017832647462"/>
    <n v="4.2395336512983572"/>
    <n v="33.19212490180675"/>
    <n v="187"/>
    <n v="242.24598930481284"/>
    <n v="174"/>
    <n v="360"/>
    <n v="85.308056872037923"/>
    <n v="66"/>
    <n v="54"/>
  </r>
  <r>
    <s v="91"/>
    <s v="91540"/>
    <n v="91540"/>
    <s v="AMAZONAS"/>
    <s v="PUERTO NARIÑO"/>
    <x v="0"/>
    <s v="Rural disperso"/>
    <n v="0"/>
    <s v="actualizado"/>
    <s v="actualizado"/>
    <n v="150916.79999999996"/>
    <n v="920"/>
    <n v="881"/>
    <n v="56.413166855845631"/>
    <n v="0.75265820249318971"/>
    <n v="0"/>
    <n v="0"/>
    <n v="881"/>
    <n v="99.030495673681742"/>
    <n v="11546.86"/>
    <n v="0"/>
    <n v="0"/>
    <n v="84148.49"/>
    <n v="47256.805"/>
    <n v="75.797321999999994"/>
    <n v="136687.5"/>
    <n v="652.28288999999995"/>
    <n v="3638.3724000000002"/>
    <n v="5407.8046000000004"/>
    <n v="30.574034999999999"/>
    <n v="0.14969254000000001"/>
    <n v="0"/>
    <n v="109.96305"/>
    <n v="1.1250349999999999E-2"/>
    <n v="518.58307000000002"/>
    <n v="792.75277000000006"/>
    <n v="0"/>
    <n v="145181.6"/>
    <n v="7393.4762749299998"/>
    <n v="280.19283008724"/>
    <n v="0.56576964477933267"/>
    <n v="0"/>
    <n v="0"/>
    <n v="1475"/>
    <n v="0"/>
    <n v="376"/>
    <n v="762"/>
    <n v="86.492622020431327"/>
    <n v="2"/>
    <n v="2"/>
  </r>
  <r>
    <s v="15"/>
    <s v="15187"/>
    <n v="15187"/>
    <s v="BOYACÁ"/>
    <s v="CHIVATÁ"/>
    <x v="0"/>
    <s v="Intermedio"/>
    <n v="0"/>
    <s v="actualizado"/>
    <s v="actualizado"/>
    <n v="4893.7"/>
    <n v="1524"/>
    <n v="1482"/>
    <n v="91.902834008097173"/>
    <n v="30.843518718555853"/>
    <n v="269"/>
    <n v="1209"/>
    <n v="4"/>
    <n v="0.82766107258197397"/>
    <n v="2080.8312000000001"/>
    <n v="0"/>
    <n v="496.2636"/>
    <n v="2356.415"/>
    <n v="0"/>
    <n v="0"/>
    <n v="8.1473799999999992E-3"/>
    <n v="40.942900000000002"/>
    <n v="0"/>
    <n v="4906.8503000000001"/>
    <n v="0"/>
    <n v="13.230649"/>
    <n v="0"/>
    <n v="497.32450999999998"/>
    <n v="0"/>
    <n v="0"/>
    <n v="4310.6778000000004"/>
    <n v="85.617304000000004"/>
    <n v="40.951056000000001"/>
    <n v="0"/>
    <n v="0"/>
    <n v="0.32012513034410844"/>
    <n v="0"/>
    <n v="60.094999999999999"/>
    <n v="51"/>
    <n v="1386.2745098039215"/>
    <n v="1353"/>
    <n v="1303"/>
    <n v="87.921727395411608"/>
    <n v="107"/>
    <n v="97"/>
  </r>
  <r>
    <s v="15"/>
    <s v="15476"/>
    <n v="15476"/>
    <s v="BOYACÁ"/>
    <s v="MOTAVITA"/>
    <x v="0"/>
    <s v="Intermedio"/>
    <n v="0"/>
    <s v="actualizado"/>
    <s v="actualizado"/>
    <n v="5516.1"/>
    <n v="2493"/>
    <n v="2372"/>
    <n v="90.514333895446882"/>
    <n v="38.210768003796929"/>
    <n v="332"/>
    <n v="2037"/>
    <n v="3"/>
    <n v="18.643712747560198"/>
    <n v="2133.7375999999999"/>
    <n v="933.48560999999995"/>
    <n v="1443.8517999999999"/>
    <n v="1520.9256"/>
    <n v="0"/>
    <n v="0"/>
    <n v="0"/>
    <n v="9.0310308999999993"/>
    <n v="0"/>
    <n v="6024.6592000000001"/>
    <n v="7.7151833999999999"/>
    <n v="10.788812"/>
    <n v="0"/>
    <n v="1240.9970000000001"/>
    <n v="0"/>
    <n v="309.58677"/>
    <n v="2879.2345999999998"/>
    <n v="474.45632000000001"/>
    <n v="1126.3418999999999"/>
    <n v="0"/>
    <n v="0.15585958711636"/>
    <n v="0.34517766497461927"/>
    <n v="0"/>
    <n v="214.45500000000001"/>
    <n v="61"/>
    <n v="4136.0655737704919"/>
    <n v="1987"/>
    <n v="2168"/>
    <n v="91.399662731871828"/>
    <n v="325"/>
    <n v="310"/>
  </r>
  <r>
    <s v="88"/>
    <s v="88564"/>
    <n v="88564"/>
    <s v="SAN ANDRES"/>
    <s v="PROVIDENCIA Y SANTA CATALINA (Santa Isabel)"/>
    <x v="0"/>
    <s v="Intermedio"/>
    <n v="0"/>
    <s v="actualizado"/>
    <s v="actualizado"/>
    <n v="1886"/>
    <n v="1278"/>
    <n v="1251"/>
    <n v="96.562749800159878"/>
    <n v="45.766264510561768"/>
    <n v="1248"/>
    <n v="3"/>
    <n v="0"/>
    <e v="#N/A"/>
    <n v="704.02752999999996"/>
    <n v="0"/>
    <n v="28.226191"/>
    <n v="954.83308999999997"/>
    <n v="4.3425982000000003"/>
    <s v=""/>
    <s v=""/>
    <s v=""/>
    <s v=""/>
    <s v=""/>
    <s v=""/>
    <s v=""/>
    <s v=""/>
    <s v=""/>
    <s v=""/>
    <s v=""/>
    <s v=""/>
    <s v=""/>
    <s v=""/>
    <n v="95.034134520199999"/>
    <n v="0"/>
    <n v="0.17391304347826086"/>
    <n v="0"/>
    <n v="4.2299999999999995"/>
    <n v="52"/>
    <n v="100.57692307692308"/>
    <n v="688"/>
    <n v="1212"/>
    <n v="96.882494004796158"/>
    <n v="8"/>
    <n v="5"/>
  </r>
  <r>
    <s v="15"/>
    <s v="15500"/>
    <n v="15500"/>
    <s v="BOYACÁ"/>
    <s v="OICATÁ"/>
    <x v="0"/>
    <s v="Rural disperso"/>
    <n v="0"/>
    <s v="actualizado"/>
    <s v="actualizado"/>
    <n v="5522.2"/>
    <n v="1760"/>
    <n v="1601"/>
    <n v="92.317301686445973"/>
    <n v="25.150206549814925"/>
    <n v="140"/>
    <n v="1435"/>
    <n v="26"/>
    <n v="9.228196348834155"/>
    <n v="4786.8851999999997"/>
    <n v="0"/>
    <n v="913.42197999999996"/>
    <n v="365.72514999999999"/>
    <n v="0"/>
    <n v="0"/>
    <n v="272.12885"/>
    <n v="330.23633999999998"/>
    <n v="0"/>
    <n v="5481.2498999999998"/>
    <n v="5.6685460000000001"/>
    <n v="16.427025"/>
    <n v="0"/>
    <n v="473.20708000000002"/>
    <n v="0"/>
    <n v="0"/>
    <n v="4295.7123000000001"/>
    <n v="742.00621000000001"/>
    <n v="561.93104000000005"/>
    <n v="0"/>
    <n v="1.1921384899138401"/>
    <n v="0.22329603255340794"/>
    <n v="344.82758620689657"/>
    <n v="85.424999999999997"/>
    <n v="62"/>
    <n v="1620.9677419354839"/>
    <n v="1462"/>
    <n v="1501"/>
    <n v="93.753903810118672"/>
    <n v="98"/>
    <n v="87"/>
  </r>
  <r>
    <s v="15"/>
    <s v="15224"/>
    <n v="15224"/>
    <s v="BOYACÁ"/>
    <s v="CUCAITA"/>
    <x v="0"/>
    <s v="Intermedio"/>
    <n v="0"/>
    <s v="actualizado"/>
    <s v="actualizado"/>
    <n v="4363.2"/>
    <n v="1868"/>
    <n v="1786"/>
    <n v="88.409854423292273"/>
    <n v="36.795788599843398"/>
    <n v="582"/>
    <n v="1163"/>
    <n v="41"/>
    <n v="37.616688892013038"/>
    <n v="829.32695999999999"/>
    <n v="0"/>
    <n v="1602.2235000000001"/>
    <n v="1865.546"/>
    <n v="0"/>
    <n v="0"/>
    <n v="147.6215"/>
    <n v="660.88795000000005"/>
    <n v="0"/>
    <n v="3488.1107999999999"/>
    <n v="16.696525999999999"/>
    <n v="22.420508999999999"/>
    <n v="0"/>
    <n v="230.89771999999999"/>
    <n v="0"/>
    <n v="1483.8273999999999"/>
    <n v="48.209043000000001"/>
    <n v="905.43543"/>
    <n v="1622.5266999999999"/>
    <n v="0"/>
    <n v="1.0662596313620001"/>
    <n v="0.16721672167216725"/>
    <n v="0"/>
    <n v="94.179999999999993"/>
    <n v="43"/>
    <n v="2576.7441860465115"/>
    <n v="1676"/>
    <n v="1572"/>
    <n v="88.017917133258678"/>
    <n v="118"/>
    <n v="79"/>
  </r>
  <r>
    <s v="15"/>
    <s v="15092"/>
    <n v="15092"/>
    <s v="BOYACÁ"/>
    <s v="BETEITIVA"/>
    <x v="0"/>
    <s v="Rural disperso"/>
    <n v="24"/>
    <s v="desactualizado"/>
    <s v="desactualizado"/>
    <n v="10249.1"/>
    <n v="3365"/>
    <n v="2926"/>
    <n v="85.543403964456601"/>
    <n v="38.314828073503001"/>
    <n v="109"/>
    <n v="2547"/>
    <n v="270"/>
    <n v="71.484933821540096"/>
    <n v="201.08904999999999"/>
    <n v="0"/>
    <n v="1997.5069000000001"/>
    <n v="7968.0478000000003"/>
    <n v="0"/>
    <n v="0"/>
    <n v="0"/>
    <n v="95.385616999999996"/>
    <n v="0"/>
    <n v="10086.449000000001"/>
    <n v="0"/>
    <n v="12.687264000000001"/>
    <n v="0"/>
    <n v="476.82949000000002"/>
    <n v="0"/>
    <n v="355.42196999999999"/>
    <n v="1857.3286000000001"/>
    <n v="201.08904999999999"/>
    <n v="7278.4777999999997"/>
    <n v="0"/>
    <n v="0.48672606325520001"/>
    <n v="0.51194539249146753"/>
    <n v="0"/>
    <n v="151.55500000000001"/>
    <n v="124"/>
    <n v="1437.9032258064517"/>
    <n v="2514"/>
    <n v="2900.0000000000005"/>
    <n v="99.11141490088859"/>
    <n v="17"/>
    <n v="12"/>
  </r>
  <r>
    <s v="15"/>
    <s v="15879"/>
    <n v="15879"/>
    <s v="BOYACÁ"/>
    <s v="VIRACACHÁ"/>
    <x v="0"/>
    <s v="Rural"/>
    <n v="20"/>
    <s v="desactualizado"/>
    <s v="desactualizado"/>
    <n v="5940.4"/>
    <n v="3502"/>
    <n v="3454"/>
    <n v="92.096120440069484"/>
    <n v="42.474142408134675"/>
    <n v="446"/>
    <n v="2992"/>
    <n v="16"/>
    <n v="23.736169967372657"/>
    <n v="1682.6062999999999"/>
    <n v="950.84919000000002"/>
    <n v="1196.6110000000001"/>
    <n v="2352.9517999999998"/>
    <n v="0"/>
    <n v="0"/>
    <n v="137.95448999999999"/>
    <n v="11.269296000000001"/>
    <n v="0"/>
    <n v="6040.6876000000002"/>
    <n v="14.101489000000001"/>
    <n v="23.177493999999999"/>
    <n v="0"/>
    <n v="218.24216000000001"/>
    <n v="11.269297999999999"/>
    <n v="471.31862000000001"/>
    <n v="3357.6885000000002"/>
    <n v="649.71991000000003"/>
    <n v="1472.5969"/>
    <n v="0"/>
    <n v="3.203981346241676"/>
    <n v="0.21617573639540688"/>
    <n v="0"/>
    <n v="58.48"/>
    <n v="64"/>
    <n v="1075"/>
    <n v="1532"/>
    <n v="3387.9999999999995"/>
    <n v="98.089171974522287"/>
    <n v="420"/>
    <n v="405"/>
  </r>
  <r>
    <s v="15"/>
    <s v="15861"/>
    <n v="15861"/>
    <s v="BOYACÁ"/>
    <s v="VENTAQUEMADA"/>
    <x v="0"/>
    <s v="Intermedio"/>
    <n v="0"/>
    <s v="actualizado"/>
    <s v="actualizado"/>
    <n v="16447.699999999997"/>
    <n v="9128"/>
    <n v="8380"/>
    <n v="92.768496420047725"/>
    <n v="41.338886029077344"/>
    <n v="867"/>
    <n v="7432"/>
    <n v="81"/>
    <n v="27.197907572314566"/>
    <n v="814.20294000000001"/>
    <n v="1604.8235999999999"/>
    <n v="1778.3932"/>
    <n v="11560.992"/>
    <n v="0"/>
    <n v="0"/>
    <n v="1.0373075"/>
    <n v="456.42847"/>
    <n v="0"/>
    <n v="15301.272999999999"/>
    <n v="32.340094000000001"/>
    <n v="32.666732000000003"/>
    <n v="0"/>
    <n v="203.10601"/>
    <n v="456.42845999999997"/>
    <n v="7867.5329000000002"/>
    <n v="2874.9292999999998"/>
    <n v="61.577033"/>
    <n v="4294.8383999999996"/>
    <n v="6549.7495665300003"/>
    <n v="6.6691339871912012"/>
    <n v="0.22932626203103512"/>
    <n v="0"/>
    <n v="135.24350000000001"/>
    <n v="151"/>
    <n v="1053.7086092715231"/>
    <n v="3447"/>
    <n v="7895"/>
    <n v="94.212410501193318"/>
    <n v="1194"/>
    <n v="1070"/>
  </r>
  <r>
    <s v="15"/>
    <s v="15740"/>
    <n v="15740"/>
    <s v="BOYACÁ"/>
    <s v="SIACHOQUE"/>
    <x v="0"/>
    <s v="Rural"/>
    <n v="20"/>
    <s v="desactualizado"/>
    <s v="desactualizado"/>
    <n v="12222"/>
    <n v="3705"/>
    <n v="3590"/>
    <n v="85.459610027855149"/>
    <n v="29.473329671529985"/>
    <n v="835"/>
    <n v="2738"/>
    <n v="17"/>
    <n v="39.358440316751917"/>
    <n v="3721.4704000000002"/>
    <n v="1162.4429"/>
    <n v="5751.8681999999999"/>
    <n v="3896.0396999999998"/>
    <n v="0"/>
    <n v="0"/>
    <n v="1066.6541"/>
    <n v="247.71977000000001"/>
    <n v="0"/>
    <n v="13222.084000000001"/>
    <n v="19.817558999999999"/>
    <n v="25.950261999999999"/>
    <n v="0"/>
    <n v="77.407966000000002"/>
    <n v="0"/>
    <n v="2651.7341000000001"/>
    <n v="5698.2079999999996"/>
    <n v="373.84638999999999"/>
    <n v="5729.1287000000002"/>
    <n v="0"/>
    <n v="0.14415345214200001"/>
    <n v="0.34817376269721201"/>
    <n v="0"/>
    <n v="98.684999999999988"/>
    <n v="167"/>
    <n v="695.2095808383234"/>
    <n v="3052"/>
    <n v="3404.0000000000005"/>
    <n v="94.818941504178284"/>
    <n v="665"/>
    <n v="615"/>
  </r>
  <r>
    <s v="15"/>
    <s v="15762"/>
    <n v="15762"/>
    <s v="BOYACÁ"/>
    <s v="SORA"/>
    <x v="0"/>
    <s v="Rural"/>
    <n v="22"/>
    <s v="desactualizado"/>
    <s v="desactualizado"/>
    <n v="4879.3000000000011"/>
    <n v="1570"/>
    <n v="1337"/>
    <n v="84.068810770381447"/>
    <n v="39.35951141858088"/>
    <n v="652"/>
    <n v="685"/>
    <n v="0"/>
    <n v="52.8581889248414"/>
    <n v="450.26548000000003"/>
    <n v="733.68777"/>
    <n v="2956.0745999999999"/>
    <n v="580.49415999999997"/>
    <n v="0"/>
    <n v="0"/>
    <n v="0"/>
    <n v="212.65029999999999"/>
    <n v="0"/>
    <n v="4511.9332000000004"/>
    <n v="15.308907"/>
    <n v="24.790904000000001"/>
    <n v="0"/>
    <n v="1272.3398999999999"/>
    <n v="0"/>
    <n v="477.8818"/>
    <n v="54.630087000000003"/>
    <n v="404.82888000000003"/>
    <n v="2505.4207999999999"/>
    <n v="0"/>
    <n v="8.2334400989599987E-2"/>
    <n v="0.26009438909281596"/>
    <n v="0"/>
    <n v="153.30599999999998"/>
    <n v="46"/>
    <n v="3920.8695652173906"/>
    <n v="1070"/>
    <n v="1193"/>
    <n v="89.229618548990274"/>
    <n v="255"/>
    <n v="228"/>
  </r>
  <r>
    <s v="88"/>
    <s v="88001"/>
    <n v="88001"/>
    <s v="SAN ANDRES"/>
    <s v="SAN ANDRES"/>
    <x v="0"/>
    <s v="Intermedio"/>
    <n v="0"/>
    <s v="actualizado"/>
    <s v="actualizado"/>
    <n v="1219.2"/>
    <n v="2561"/>
    <n v="2395"/>
    <n v="99.123173277661792"/>
    <n v="72.957199909183501"/>
    <n v="2393"/>
    <n v="2"/>
    <n v="0"/>
    <e v="#N/A"/>
    <n v="1332.5823"/>
    <n v="55.202499000000003"/>
    <n v="53.405831999999997"/>
    <n v="258.70256000000001"/>
    <n v="0"/>
    <s v=""/>
    <s v=""/>
    <s v=""/>
    <s v=""/>
    <s v=""/>
    <s v=""/>
    <s v=""/>
    <s v=""/>
    <s v=""/>
    <s v=""/>
    <s v=""/>
    <s v=""/>
    <s v=""/>
    <s v=""/>
    <n v="0"/>
    <n v="0"/>
    <n v="0.24763705103969755"/>
    <n v="0"/>
    <e v="#N/A"/>
    <e v="#N/A"/>
    <e v="#N/A"/>
    <n v="1314"/>
    <n v="2375.9999999999995"/>
    <n v="99.206680584551137"/>
    <n v="3"/>
    <n v="3"/>
  </r>
  <r>
    <s v="15"/>
    <s v="15676"/>
    <n v="15676"/>
    <s v="BOYACÁ"/>
    <s v="SAN MIGUEL DE SEMA"/>
    <x v="0"/>
    <s v="Rural"/>
    <n v="15"/>
    <s v="desactualizado"/>
    <s v="desactualizado"/>
    <n v="8861.1"/>
    <n v="2668"/>
    <n v="2599"/>
    <n v="90.534821085032704"/>
    <n v="33.633409951515354"/>
    <n v="86"/>
    <n v="2296"/>
    <n v="217"/>
    <n v="33.632287446410217"/>
    <n v="2400.0749000000001"/>
    <n v="0"/>
    <n v="0"/>
    <n v="3337.6455000000001"/>
    <n v="2746.5954999999999"/>
    <n v="233.80844999999999"/>
    <n v="2.3511636"/>
    <n v="0"/>
    <n v="0"/>
    <n v="8293.5571"/>
    <n v="0"/>
    <n v="8.7924103000000002"/>
    <n v="0"/>
    <n v="3142.3218000000002"/>
    <n v="0"/>
    <n v="0"/>
    <n v="168.9117"/>
    <n v="2340.9524999999999"/>
    <n v="2868.7383"/>
    <n v="0"/>
    <n v="2.3381247579252"/>
    <n v="0.34140017286084701"/>
    <n v="0"/>
    <n v="61.965000000000003"/>
    <n v="70"/>
    <n v="1041.4285714285713"/>
    <n v="1272"/>
    <n v="2238"/>
    <n v="86.11004232397076"/>
    <n v="261"/>
    <n v="242"/>
  </r>
  <r>
    <s v="15"/>
    <s v="15632"/>
    <n v="15632"/>
    <s v="BOYACÁ"/>
    <s v="SABOYÁ"/>
    <x v="0"/>
    <s v="Rural disperso"/>
    <n v="11"/>
    <s v="desactualizado"/>
    <s v="desactualizado"/>
    <n v="24855.199999999997"/>
    <n v="7631"/>
    <n v="7548"/>
    <n v="85.426603073661894"/>
    <n v="32.218815196851779"/>
    <n v="816"/>
    <n v="6690"/>
    <n v="42"/>
    <n v="5.9448453631080334"/>
    <n v="7488.3077000000003"/>
    <n v="1137.6167"/>
    <n v="89.145056999999994"/>
    <n v="15553.332"/>
    <n v="0"/>
    <n v="0"/>
    <n v="446.19817999999998"/>
    <n v="392.69866999999999"/>
    <n v="0"/>
    <n v="23518.446"/>
    <n v="12.361183"/>
    <n v="26.624814000000001"/>
    <n v="0"/>
    <n v="297.68180000000001"/>
    <n v="392.69866999999999"/>
    <n v="6179.4354999999996"/>
    <n v="12876.038"/>
    <n v="3148.4847"/>
    <n v="1448.7402999999999"/>
    <n v="1960.6496064299999"/>
    <n v="9.293684159164"/>
    <n v="0.37720724907063202"/>
    <n v="0"/>
    <n v="170.29749999999999"/>
    <n v="251"/>
    <n v="798.207171314741"/>
    <n v="5488"/>
    <n v="7160"/>
    <n v="94.859565447800748"/>
    <n v="577"/>
    <n v="538"/>
  </r>
  <r>
    <s v="15"/>
    <s v="15723"/>
    <n v="15723"/>
    <s v="BOYACÁ"/>
    <s v="SATIVASUR"/>
    <x v="0"/>
    <s v="Rural disperso"/>
    <n v="23"/>
    <s v="desactualizado"/>
    <s v="desactualizado"/>
    <n v="5312.4999999999991"/>
    <n v="1156"/>
    <n v="1138"/>
    <n v="79.789103690685408"/>
    <n v="22.123122003488195"/>
    <n v="34"/>
    <n v="1102"/>
    <n v="2"/>
    <n v="32.490655493151394"/>
    <n v="222.19291000000001"/>
    <n v="2.170039E-2"/>
    <n v="3976.4025000000001"/>
    <n v="1099.0766000000001"/>
    <n v="59.549709999999997"/>
    <n v="0"/>
    <n v="0"/>
    <n v="128.61234999999999"/>
    <n v="0"/>
    <n v="5244.1291000000001"/>
    <n v="0"/>
    <n v="4.7343869999999999"/>
    <n v="0"/>
    <n v="2227.9607000000001"/>
    <n v="0"/>
    <n v="317.71449000000001"/>
    <n v="1072.3423"/>
    <n v="4.3529097999999999"/>
    <n v="1745.6367"/>
    <n v="0"/>
    <n v="0.96199418604639997"/>
    <n v="0.34765100671140942"/>
    <n v="0"/>
    <n v="43.877000000000002"/>
    <n v="62"/>
    <n v="832.58064516129048"/>
    <n v="921"/>
    <n v="1125"/>
    <n v="98.857644991212652"/>
    <n v="18"/>
    <n v="17"/>
  </r>
  <r>
    <s v="25"/>
    <s v="25290"/>
    <n v="25290"/>
    <s v="CUNDINAMARCA"/>
    <s v="FUSAGASUGÁ"/>
    <x v="0"/>
    <s v="Ciudades y aglomeraciones"/>
    <n v="0"/>
    <s v="actualizado"/>
    <s v="actualizado"/>
    <n v="17898.8"/>
    <n v="6770"/>
    <n v="2971"/>
    <n v="86.368226186469201"/>
    <n v="22.539689209304836"/>
    <n v="883"/>
    <n v="2040"/>
    <n v="48"/>
    <n v="22.827630319648456"/>
    <n v="9919.8855999999996"/>
    <n v="4058.4593"/>
    <n v="0.29365339000000001"/>
    <n v="5984.4242000000004"/>
    <n v="130.32013000000001"/>
    <n v="0"/>
    <n v="73.154929999999993"/>
    <n v="3144.8726000000001"/>
    <n v="0"/>
    <n v="16007.763000000001"/>
    <n v="1537.21"/>
    <n v="1652.5979"/>
    <n v="0"/>
    <n v="2049.4081000000001"/>
    <n v="3140.9897999999998"/>
    <n v="39.290610000000001"/>
    <n v="2874.8400999999999"/>
    <n v="6266.1761999999999"/>
    <n v="4739.6980999999996"/>
    <n v="0.30580399448099999"/>
    <n v="13.629516590244"/>
    <n v="0.19322656865318982"/>
    <n v="0"/>
    <n v="32.605950510604863"/>
    <n v="206"/>
    <n v="216.01941747572815"/>
    <n v="1248"/>
    <n v="2505"/>
    <n v="84.315045439246049"/>
    <n v="329"/>
    <n v="278"/>
  </r>
  <r>
    <s v="15"/>
    <s v="15808"/>
    <n v="15808"/>
    <s v="BOYACÁ"/>
    <s v="TINJACÁ"/>
    <x v="0"/>
    <s v="Rural disperso"/>
    <n v="10"/>
    <s v="desactualizado"/>
    <s v="desactualizado"/>
    <n v="7919.4"/>
    <n v="814"/>
    <n v="734"/>
    <n v="72.752043596730246"/>
    <n v="11.324497158111692"/>
    <n v="48"/>
    <n v="673"/>
    <n v="13"/>
    <n v="25.967622961237861"/>
    <n v="3779.297"/>
    <n v="0"/>
    <n v="2193.8081999999999"/>
    <n v="3878.39"/>
    <n v="0"/>
    <n v="0"/>
    <n v="0"/>
    <n v="1141.3951"/>
    <n v="0"/>
    <n v="8735.1010000000006"/>
    <n v="16.966228999999998"/>
    <n v="34.182417999999998"/>
    <n v="0"/>
    <n v="2358.2388999999998"/>
    <n v="0"/>
    <n v="218.07086000000001"/>
    <n v="2507.5084000000002"/>
    <n v="2206.3636999999999"/>
    <n v="2569.098"/>
    <n v="0"/>
    <n v="2.15967241246"/>
    <n v="0.33292383292383293"/>
    <n v="0"/>
    <n v="53.464999999999996"/>
    <n v="90"/>
    <n v="698.88888888888891"/>
    <n v="557"/>
    <n v="712.00000000000011"/>
    <n v="97.002724795640333"/>
    <n v="55"/>
    <n v="45"/>
  </r>
  <r>
    <s v="15"/>
    <s v="15466"/>
    <n v="15466"/>
    <s v="BOYACÁ"/>
    <s v="MONGUÍ"/>
    <x v="0"/>
    <s v="Intermedio"/>
    <n v="24"/>
    <s v="desactualizado"/>
    <s v="desactualizado"/>
    <n v="6775.7"/>
    <n v="2484"/>
    <n v="2419"/>
    <n v="89.954526663910713"/>
    <n v="31.977072308636771"/>
    <n v="115"/>
    <n v="2196"/>
    <n v="108"/>
    <n v="50.151474181213594"/>
    <n v="550.25298999999995"/>
    <n v="756.46678999999995"/>
    <n v="4278.2816999999995"/>
    <n v="1095.463"/>
    <n v="0"/>
    <n v="0"/>
    <n v="127.75454999999999"/>
    <n v="0"/>
    <n v="0"/>
    <n v="6541.6716999999999"/>
    <n v="39.018825999999997"/>
    <n v="41.553164000000002"/>
    <n v="0"/>
    <n v="63.145076000000003"/>
    <n v="0"/>
    <n v="2496.0383000000002"/>
    <n v="465.81837000000002"/>
    <n v="277.50497000000001"/>
    <n v="3364.3852000000002"/>
    <n v="4435.9021350700004"/>
    <n v="0.78177744348080014"/>
    <n v="0.41081994928148774"/>
    <n v="0"/>
    <n v="37.739999999999995"/>
    <n v="70"/>
    <n v="634.28571428571433"/>
    <n v="2032"/>
    <n v="2074.0000000000005"/>
    <n v="85.737908226539901"/>
    <n v="135"/>
    <n v="100"/>
  </r>
  <r>
    <s v="15"/>
    <s v="15204"/>
    <n v="15204"/>
    <s v="BOYACÁ"/>
    <s v="CÓMBITA"/>
    <x v="0"/>
    <s v="Rural"/>
    <n v="0"/>
    <s v="actualizado"/>
    <s v="actualizado"/>
    <n v="15252.900000000001"/>
    <n v="5659"/>
    <n v="4432"/>
    <n v="87.657942238267154"/>
    <n v="24.998503725839459"/>
    <n v="534"/>
    <n v="3840"/>
    <n v="58"/>
    <n v="22.056656002212367"/>
    <n v="4708.0119000000004"/>
    <n v="890.34157000000005"/>
    <n v="1541.4114999999999"/>
    <n v="7429.6445000000003"/>
    <n v="0"/>
    <n v="64.663145"/>
    <n v="403.00423999999998"/>
    <n v="0"/>
    <n v="0"/>
    <n v="14174.252"/>
    <n v="19.640601"/>
    <n v="81.581657000000007"/>
    <n v="0"/>
    <n v="415.78861999999998"/>
    <n v="0"/>
    <n v="292.08287000000001"/>
    <n v="9462.2898999999998"/>
    <n v="1175.9701"/>
    <n v="3233.8463999999999"/>
    <n v="0"/>
    <n v="3.9113640742323996"/>
    <n v="0.27326068734283321"/>
    <n v="0"/>
    <n v="135.57499999999999"/>
    <n v="149"/>
    <n v="1070.4697986577182"/>
    <n v="3625"/>
    <n v="4194"/>
    <n v="94.629963898916969"/>
    <n v="490"/>
    <n v="461"/>
  </r>
  <r>
    <s v="25"/>
    <s v="25394"/>
    <n v="25394"/>
    <s v="CUNDINAMARCA"/>
    <s v="LA PALMA"/>
    <x v="0"/>
    <s v="Intermedio"/>
    <n v="0"/>
    <s v="actualizado"/>
    <s v="actualizado"/>
    <n v="19094.900000000001"/>
    <n v="2919"/>
    <n v="2671"/>
    <n v="74.017222014226874"/>
    <n v="18.438321785449475"/>
    <n v="1006"/>
    <n v="1600"/>
    <n v="65"/>
    <n v="28.170621310737449"/>
    <n v="418.63015000000001"/>
    <n v="3675.4625999999998"/>
    <n v="0"/>
    <n v="14688.466"/>
    <n v="0"/>
    <n v="0"/>
    <n v="1232.0790999999999"/>
    <n v="2057.9274"/>
    <n v="0"/>
    <n v="15495.56"/>
    <n v="42.765138"/>
    <n v="48.230747000000001"/>
    <n v="0"/>
    <n v="2945.5794999999998"/>
    <n v="2057.9274"/>
    <n v="0"/>
    <n v="8055.1374999999998"/>
    <n v="417.39805000000001"/>
    <n v="5304.0587999999998"/>
    <n v="645.998838224"/>
    <n v="36.067650157877196"/>
    <n v="0.57648546144121371"/>
    <n v="0"/>
    <n v="88.439061272584439"/>
    <n v="191"/>
    <n v="631.93717277486905"/>
    <n v="1492"/>
    <n v="2068"/>
    <n v="77.42418569824035"/>
    <n v="250"/>
    <n v="223"/>
  </r>
  <r>
    <s v="15"/>
    <s v="15842"/>
    <n v="15842"/>
    <s v="BOYACÁ"/>
    <s v="UMBITA"/>
    <x v="0"/>
    <s v="Rural"/>
    <n v="11"/>
    <s v="desactualizado"/>
    <s v="desactualizado"/>
    <n v="14073.8"/>
    <n v="5639"/>
    <n v="5194"/>
    <n v="92.279553330766277"/>
    <n v="42.101347373202827"/>
    <n v="463"/>
    <n v="4663"/>
    <n v="68"/>
    <n v="32.458255299495001"/>
    <n v="1796.9277999999999"/>
    <n v="455.05378000000002"/>
    <n v="2155.3665000000001"/>
    <n v="10039.434999999999"/>
    <n v="0"/>
    <n v="0"/>
    <n v="1368.2421999999999"/>
    <n v="0"/>
    <n v="9.6181283999999998"/>
    <n v="13093.198"/>
    <n v="33.899532000000001"/>
    <n v="12.328459000000001"/>
    <n v="0"/>
    <n v="1814.7908"/>
    <n v="0"/>
    <n v="93.568139000000002"/>
    <n v="7571.2629999999999"/>
    <n v="304.95164"/>
    <n v="4708.0559000000003"/>
    <n v="6561.20951616"/>
    <n v="47.551782626958399"/>
    <n v="0.41720698254364097"/>
    <n v="0"/>
    <n v="215.51749999999998"/>
    <n v="130"/>
    <n v="1950.3846153846152"/>
    <n v="1724"/>
    <n v="4985"/>
    <n v="95.976126299576435"/>
    <n v="501"/>
    <n v="441"/>
  </r>
  <r>
    <s v="15"/>
    <s v="15600"/>
    <n v="15600"/>
    <s v="BOYACÁ"/>
    <s v="RÁQUIRA"/>
    <x v="0"/>
    <s v="Rural"/>
    <n v="7"/>
    <s v="desactualizado"/>
    <s v="desactualizado"/>
    <n v="21380.400000000001"/>
    <n v="4012"/>
    <n v="3328"/>
    <n v="69.47115384615384"/>
    <n v="20.618089347020295"/>
    <n v="213"/>
    <n v="2880"/>
    <n v="235"/>
    <n v="42.359453851221375"/>
    <n v="3792.5680000000002"/>
    <n v="309.02224999999999"/>
    <n v="9030.3325999999997"/>
    <n v="7771.8711999999996"/>
    <n v="313.78156999999999"/>
    <n v="145.66273000000001"/>
    <n v="0"/>
    <n v="1625.5126"/>
    <n v="0"/>
    <n v="19458.081999999999"/>
    <n v="42.875782999999998"/>
    <n v="43.372222999999998"/>
    <n v="0"/>
    <n v="7171.5011000000004"/>
    <n v="435.65803"/>
    <n v="508.27926000000002"/>
    <n v="1365.9531999999999"/>
    <n v="2736.6080000000002"/>
    <n v="9010.7615000000005"/>
    <n v="475.96281505600001"/>
    <n v="8.6667485265979991"/>
    <n v="0.39594383775351022"/>
    <n v="0"/>
    <n v="99.747500000000002"/>
    <n v="233"/>
    <n v="503.64806866952796"/>
    <n v="3033"/>
    <n v="3295"/>
    <n v="99.008413461538453"/>
    <n v="64"/>
    <n v="57"/>
  </r>
  <r>
    <s v="15"/>
    <s v="15276"/>
    <n v="15276"/>
    <s v="BOYACÁ"/>
    <s v="FLORESTA"/>
    <x v="0"/>
    <s v="Rural"/>
    <n v="24"/>
    <s v="desactualizado"/>
    <s v="desactualizado"/>
    <n v="8747.7999999999993"/>
    <n v="3249"/>
    <n v="2700"/>
    <n v="89.444444444444443"/>
    <n v="35.931435357308011"/>
    <n v="193"/>
    <n v="2364"/>
    <n v="143"/>
    <n v="54.010757972733693"/>
    <n v="1615.08"/>
    <n v="0"/>
    <n v="646.07667000000004"/>
    <n v="6469.3035"/>
    <n v="0"/>
    <n v="0"/>
    <n v="1.2121168"/>
    <n v="330.19637999999998"/>
    <n v="0"/>
    <n v="8410.8196000000007"/>
    <n v="0"/>
    <n v="11.767894999999999"/>
    <n v="0"/>
    <n v="110.47123999999999"/>
    <n v="0"/>
    <n v="684.31610999999998"/>
    <n v="1871.6822"/>
    <n v="1342.2465999999999"/>
    <n v="4721.7440999999999"/>
    <n v="0"/>
    <n v="1.48210126309184"/>
    <n v="0.331373989713446"/>
    <n v="0"/>
    <n v="52.19"/>
    <n v="92"/>
    <n v="667.39130434782612"/>
    <n v="2273"/>
    <n v="2542.9999999999995"/>
    <n v="94.185185185185176"/>
    <n v="200"/>
    <n v="191"/>
  </r>
  <r>
    <s v="15"/>
    <s v="15638"/>
    <n v="15638"/>
    <s v="BOYACÁ"/>
    <s v="SÁCHICA"/>
    <x v="0"/>
    <s v="Intermedio"/>
    <n v="11"/>
    <s v="desactualizado"/>
    <s v="desactualizado"/>
    <n v="5932.5"/>
    <n v="1322"/>
    <n v="825"/>
    <n v="74.303030303030297"/>
    <n v="22.720276774278439"/>
    <n v="98"/>
    <n v="722"/>
    <n v="5"/>
    <n v="74.769199124478263"/>
    <n v="1569.9943000000001"/>
    <n v="0"/>
    <n v="4757.7565000000004"/>
    <n v="89.139522999999997"/>
    <n v="0"/>
    <n v="0"/>
    <n v="0"/>
    <n v="953.57136000000003"/>
    <n v="0"/>
    <n v="5507.0401000000002"/>
    <n v="0"/>
    <n v="42.176656000000001"/>
    <n v="0"/>
    <n v="171.11134999999999"/>
    <n v="0"/>
    <n v="0"/>
    <n v="0"/>
    <n v="1416.7761"/>
    <n v="4830.5473000000002"/>
    <n v="0"/>
    <n v="0.13869019092359999"/>
    <n v="0.45340599455040864"/>
    <n v="0"/>
    <n v="71.357499999999987"/>
    <n v="61"/>
    <n v="1376.2295081967211"/>
    <n v="748"/>
    <n v="781.00000000000011"/>
    <n v="94.666666666666671"/>
    <n v="91"/>
    <n v="86"/>
  </r>
  <r>
    <s v="15"/>
    <s v="15494"/>
    <n v="15494"/>
    <s v="BOYACÁ"/>
    <s v="NUEVO COLÓN"/>
    <x v="0"/>
    <s v="Intermedio"/>
    <n v="0"/>
    <s v="actualizado"/>
    <s v="actualizado"/>
    <n v="5003.3999999999996"/>
    <n v="3895"/>
    <n v="3789"/>
    <n v="97.545526524148855"/>
    <n v="80.366554426389456"/>
    <n v="1571"/>
    <n v="2181"/>
    <n v="37"/>
    <n v="15.532499960460425"/>
    <n v="0"/>
    <n v="0"/>
    <n v="0"/>
    <n v="4943.7870000000003"/>
    <n v="0"/>
    <n v="0"/>
    <n v="0"/>
    <n v="66.191050000000004"/>
    <n v="0"/>
    <n v="4873.6540000000005"/>
    <n v="13.340737000000001"/>
    <n v="9.3987172999999995"/>
    <n v="0"/>
    <n v="395.34152"/>
    <n v="66.191059999999993"/>
    <n v="331.41748999999999"/>
    <n v="3381.4834999999998"/>
    <n v="0"/>
    <n v="769.35347000000002"/>
    <n v="0"/>
    <n v="1.2588770839843999"/>
    <n v="0.25377833753148615"/>
    <n v="0"/>
    <n v="69.36"/>
    <n v="50"/>
    <n v="1632"/>
    <n v="2057"/>
    <n v="3657"/>
    <n v="96.516231195566121"/>
    <n v="327"/>
    <n v="297"/>
  </r>
  <r>
    <s v="15"/>
    <s v="15822"/>
    <n v="15822"/>
    <s v="BOYACÁ"/>
    <s v="TOTA"/>
    <x v="0"/>
    <s v="Rural disperso"/>
    <n v="0"/>
    <s v="actualizado"/>
    <s v="actualizado"/>
    <n v="17677.800000000003"/>
    <n v="4875"/>
    <n v="4735"/>
    <n v="90.855332629355857"/>
    <n v="45.75642668375103"/>
    <n v="683"/>
    <n v="4012"/>
    <n v="40"/>
    <n v="52.334285608570966"/>
    <n v="0"/>
    <n v="3343.5255999999999"/>
    <n v="10624.433999999999"/>
    <n v="3580.5781000000002"/>
    <n v="231.35118"/>
    <n v="0"/>
    <n v="738.14707999999996"/>
    <n v="379.08307000000002"/>
    <n v="1396.6351"/>
    <n v="16688.955999999998"/>
    <n v="8.0721465000000006"/>
    <n v="37.990839999999999"/>
    <n v="0"/>
    <n v="546.10550999999998"/>
    <n v="0"/>
    <n v="6451.6211999999996"/>
    <n v="2116.2366999999999"/>
    <n v="5.0570740000000001"/>
    <n v="10053.882"/>
    <n v="0"/>
    <n v="5.9215348047963996"/>
    <n v="0.3244949494949495"/>
    <n v="0"/>
    <n v="93.032499999999999"/>
    <n v="216"/>
    <n v="506.71296296296299"/>
    <n v="4154"/>
    <n v="4457"/>
    <n v="94.128827877507916"/>
    <n v="570"/>
    <n v="523"/>
  </r>
  <r>
    <s v="25"/>
    <s v="25001"/>
    <n v="25001"/>
    <s v="CUNDINAMARCA"/>
    <s v="AGUA DE DIOS"/>
    <x v="0"/>
    <s v="Intermedio"/>
    <n v="7"/>
    <s v="desactualizado"/>
    <s v="desactualizado"/>
    <n v="8209.0000000000018"/>
    <n v="933"/>
    <n v="641"/>
    <n v="73.166926677067082"/>
    <n v="10.04263620174858"/>
    <n v="57"/>
    <n v="584"/>
    <n v="0"/>
    <n v="30.585465838884073"/>
    <n v="4586.2395999999999"/>
    <n v="2742.2512000000002"/>
    <n v="0"/>
    <n v="1149.1168"/>
    <n v="0"/>
    <n v="0"/>
    <n v="372.34420999999998"/>
    <n v="0"/>
    <n v="46.254468000000003"/>
    <n v="8026.8474999999999"/>
    <n v="155.90839"/>
    <n v="156.61412000000001"/>
    <n v="0"/>
    <n v="239.85615000000001"/>
    <n v="0"/>
    <n v="10.557497"/>
    <n v="2161.0129999999999"/>
    <n v="3402.5493999999999"/>
    <n v="2630.7644"/>
    <n v="0"/>
    <n v="1.5344263569980001"/>
    <n v="0.12890625"/>
    <n v="0"/>
    <n v="29.081576983503528"/>
    <n v="87"/>
    <n v="456.20689655172413"/>
    <n v="536"/>
    <n v="627"/>
    <n v="97.815912636505459"/>
    <n v="5"/>
    <n v="5"/>
  </r>
  <r>
    <s v="68"/>
    <s v="68370"/>
    <n v="68370"/>
    <s v="SANTANDER"/>
    <s v="JORDÁN"/>
    <x v="0"/>
    <s v="Rural disperso"/>
    <n v="7"/>
    <s v="desactualizado"/>
    <s v="desactualizado"/>
    <n v="4048.8999999999996"/>
    <n v="332"/>
    <n v="259"/>
    <n v="47.104247104247108"/>
    <n v="6.9364807050691422"/>
    <n v="161"/>
    <n v="76"/>
    <n v="22"/>
    <n v="30.221314279811377"/>
    <n v="515.82070999999996"/>
    <n v="187.23935"/>
    <n v="2281.4238"/>
    <n v="984.01084000000003"/>
    <n v="0"/>
    <n v="0"/>
    <n v="37.823149000000001"/>
    <n v="210.59895"/>
    <n v="29.452705000000002"/>
    <n v="3779.8782000000001"/>
    <n v="0"/>
    <n v="5.5404888999999997"/>
    <n v="0"/>
    <n v="1814.7891999999999"/>
    <n v="0"/>
    <n v="3.1228915000000002"/>
    <n v="518.81893000000002"/>
    <n v="489.17554000000001"/>
    <n v="1226.3059000000001"/>
    <n v="0"/>
    <n v="23.145599695356001"/>
    <n v="0.48760330578512395"/>
    <n v="0"/>
    <n v="20.224906524366464"/>
    <n v="33"/>
    <n v="1145.4545454545455"/>
    <n v="205"/>
    <n v="204"/>
    <n v="78.764478764478767"/>
    <n v="51"/>
    <n v="36"/>
  </r>
  <r>
    <s v="15"/>
    <s v="15189"/>
    <n v="15189"/>
    <s v="BOYACÁ"/>
    <s v="CIENEGA"/>
    <x v="0"/>
    <s v="Rural"/>
    <n v="10"/>
    <s v="desactualizado"/>
    <s v="desactualizado"/>
    <n v="5515.3"/>
    <n v="3852"/>
    <n v="3645"/>
    <n v="96.652949245541848"/>
    <n v="59.541093275427194"/>
    <n v="289"/>
    <n v="3279"/>
    <n v="77"/>
    <n v="42.484539231010771"/>
    <n v="1165.1851999999999"/>
    <n v="1410.3163999999999"/>
    <n v="429.0093"/>
    <n v="2183.5619000000002"/>
    <n v="0"/>
    <n v="0"/>
    <n v="465.94418999999999"/>
    <n v="78.344346000000002"/>
    <n v="0"/>
    <n v="4661.9751999999999"/>
    <n v="24.619306000000002"/>
    <n v="27.810908999999999"/>
    <n v="0"/>
    <n v="352.20681000000002"/>
    <n v="78.344345000000004"/>
    <n v="0.90741978000000001"/>
    <n v="2202.0756999999999"/>
    <n v="347.22008"/>
    <n v="2222.3177999999998"/>
    <n v="0"/>
    <n v="5.3120881216588396"/>
    <n v="0.32152466367713006"/>
    <n v="0"/>
    <n v="51.85"/>
    <n v="55"/>
    <n v="1109.090909090909"/>
    <n v="2311"/>
    <n v="3610"/>
    <n v="99.039780521262003"/>
    <n v="236"/>
    <n v="216"/>
  </r>
  <r>
    <s v="15"/>
    <s v="15798"/>
    <n v="15798"/>
    <s v="BOYACÁ"/>
    <s v="TENZA"/>
    <x v="0"/>
    <s v="Rural"/>
    <n v="0"/>
    <s v="actualizado"/>
    <s v="actualizado"/>
    <n v="4594.8999999999996"/>
    <n v="3337"/>
    <n v="3247"/>
    <n v="96.612257468432389"/>
    <n v="71.228625240749963"/>
    <n v="394"/>
    <n v="2844"/>
    <n v="9"/>
    <n v="10.84269491036356"/>
    <n v="501.76945999999998"/>
    <n v="0"/>
    <n v="0"/>
    <n v="4082.3921999999998"/>
    <n v="0"/>
    <n v="0"/>
    <n v="474.43912999999998"/>
    <n v="0"/>
    <n v="38.959947"/>
    <n v="4068.7788"/>
    <n v="22.232330000000001"/>
    <n v="15.841056"/>
    <n v="0"/>
    <n v="1.1199994"/>
    <n v="0"/>
    <n v="34.742333000000002"/>
    <n v="3726.3292000000001"/>
    <n v="327.13587999999999"/>
    <n v="499.24176999999997"/>
    <n v="0"/>
    <n v="20.970680753596"/>
    <n v="0.34145199063231851"/>
    <n v="0"/>
    <n v="51.467499999999994"/>
    <n v="49"/>
    <n v="1235.7142857142858"/>
    <n v="2160"/>
    <n v="3070"/>
    <n v="94.548814290113953"/>
    <n v="237"/>
    <n v="213"/>
  </r>
  <r>
    <s v="44"/>
    <s v="44847"/>
    <n v="44847"/>
    <s v="LA GUAJIRA"/>
    <s v="URIBIA"/>
    <x v="0"/>
    <s v="Rural disperso"/>
    <n v="7"/>
    <s v="desactualizado"/>
    <s v="desactualizado"/>
    <n v="788411.60000000009"/>
    <n v="13867"/>
    <n v="13233"/>
    <n v="73.498072999319888"/>
    <n v="1.0524866094645959"/>
    <n v="2587"/>
    <n v="10646"/>
    <n v="0"/>
    <n v="95.568528551084839"/>
    <n v="0"/>
    <n v="32457.008999999998"/>
    <n v="428196.74"/>
    <n v="125772.09"/>
    <n v="196024.12"/>
    <n v="15465.584000000001"/>
    <n v="12253.402"/>
    <n v="233635.57"/>
    <n v="1363.9354000000001"/>
    <n v="516055.51"/>
    <n v="3072.1444000000001"/>
    <n v="442.16203000000002"/>
    <n v="0"/>
    <n v="961.55005000000006"/>
    <n v="5714.0227000000004"/>
    <n v="0"/>
    <n v="3648.3589999999999"/>
    <n v="24071.187999999998"/>
    <n v="751504"/>
    <n v="26776.402374500001"/>
    <n v="224.587858735868"/>
    <n v="0.89294297265967371"/>
    <n v="16.162922256343947"/>
    <n v="284.55973842879945"/>
    <n v="7904"/>
    <n v="69.326923076923066"/>
    <n v="11045"/>
    <n v="13125"/>
    <n v="99.183858535479487"/>
    <n v="65"/>
    <n v="32"/>
  </r>
  <r>
    <s v="25"/>
    <s v="25878"/>
    <n v="25878"/>
    <s v="CUNDINAMARCA"/>
    <s v="VIOTÁ"/>
    <x v="0"/>
    <s v="Intermedio"/>
    <n v="0"/>
    <s v="actualizado"/>
    <s v="actualizado"/>
    <n v="19884.3"/>
    <n v="4705"/>
    <n v="4456"/>
    <n v="84.896768402154393"/>
    <n v="29.34594600993632"/>
    <n v="1542"/>
    <n v="2818"/>
    <n v="96"/>
    <n v="18.60989962249489"/>
    <n v="7233.8837999999996"/>
    <n v="7088.6868999999997"/>
    <n v="0"/>
    <n v="5995.5918000000001"/>
    <n v="0"/>
    <n v="0"/>
    <n v="323.0779"/>
    <n v="9759.2381000000005"/>
    <n v="0"/>
    <n v="10266.009"/>
    <n v="48.909180999999997"/>
    <n v="61.637839999999997"/>
    <n v="0"/>
    <n v="142.56577999999999"/>
    <n v="9753.0185999999994"/>
    <n v="0"/>
    <n v="3210.7467000000001"/>
    <n v="3433.3649"/>
    <n v="3795.9004"/>
    <n v="409.79817867200001"/>
    <n v="46.558210709504003"/>
    <n v="0.3494408945686901"/>
    <n v="0"/>
    <n v="72.978711704634705"/>
    <n v="208"/>
    <n v="478.84615384615387"/>
    <n v="2292"/>
    <n v="3388"/>
    <n v="76.032315978456012"/>
    <n v="302"/>
    <n v="237"/>
  </r>
  <r>
    <s v="15"/>
    <s v="15810"/>
    <n v="15810"/>
    <s v="BOYACÁ"/>
    <s v="TIPACOQUE"/>
    <x v="0"/>
    <s v="Rural disperso"/>
    <n v="9"/>
    <s v="desactualizado"/>
    <s v="desactualizado"/>
    <n v="7116.7"/>
    <n v="1897"/>
    <n v="1874"/>
    <n v="85.272145144076845"/>
    <n v="35.183503559113042"/>
    <n v="144"/>
    <n v="1718"/>
    <n v="12"/>
    <n v="36.568469260911314"/>
    <n v="243.74943999999999"/>
    <n v="0"/>
    <n v="2145.5401999999999"/>
    <n v="4761.8311000000003"/>
    <n v="0"/>
    <n v="0"/>
    <n v="855.23611000000005"/>
    <n v="199.48027999999999"/>
    <n v="53.912692999999997"/>
    <n v="6051.8180000000002"/>
    <n v="16.241091999999998"/>
    <n v="6.4898566999999998"/>
    <n v="0"/>
    <n v="754.60488999999995"/>
    <n v="0"/>
    <n v="36.817027000000003"/>
    <n v="3556.9207000000001"/>
    <n v="197.45027999999999"/>
    <n v="2624.4054000000001"/>
    <n v="0"/>
    <n v="1.8745609755264001"/>
    <n v="0.45251396648044695"/>
    <n v="0"/>
    <n v="74.034999999999997"/>
    <n v="73"/>
    <n v="1193.1506849315069"/>
    <n v="1787"/>
    <n v="1760"/>
    <n v="93.91675560298826"/>
    <n v="59"/>
    <n v="53"/>
  </r>
  <r>
    <s v="15"/>
    <s v="15272"/>
    <n v="15272"/>
    <s v="BOYACÁ"/>
    <s v="FIRAVITOBA"/>
    <x v="0"/>
    <s v="Intermedio"/>
    <n v="6"/>
    <s v="desactualizado"/>
    <s v="desactualizado"/>
    <n v="10851.500000000002"/>
    <n v="5239"/>
    <n v="4917"/>
    <n v="95.017286963595694"/>
    <n v="37.282866366203322"/>
    <n v="404"/>
    <n v="4361"/>
    <n v="152"/>
    <n v="13.627565218346868"/>
    <n v="3359.4454999999998"/>
    <n v="0"/>
    <n v="579.22406000000001"/>
    <n v="6930.9955"/>
    <n v="0"/>
    <n v="0"/>
    <n v="41.439683000000002"/>
    <n v="0"/>
    <n v="0"/>
    <n v="10837.249"/>
    <n v="34.835394000000001"/>
    <n v="48.828364999999998"/>
    <n v="0"/>
    <n v="165.92372"/>
    <n v="0"/>
    <n v="813.96126000000004"/>
    <n v="5653.8746000000001"/>
    <n v="2743.6891000000001"/>
    <n v="1487.2466999999999"/>
    <n v="940.26105648800001"/>
    <n v="0.27100275514319999"/>
    <n v="0.21796522858982612"/>
    <n v="0"/>
    <n v="73.227500000000006"/>
    <n v="108"/>
    <n v="797.68518518518522"/>
    <n v="4426"/>
    <n v="4733"/>
    <n v="96.257880821639205"/>
    <n v="170"/>
    <n v="155"/>
  </r>
  <r>
    <s v="15"/>
    <s v="15537"/>
    <n v="15537"/>
    <s v="BOYACÁ"/>
    <s v="PAZ DE RIO"/>
    <x v="0"/>
    <s v="Rural"/>
    <n v="8"/>
    <s v="desactualizado"/>
    <s v="desactualizado"/>
    <n v="12138.3"/>
    <n v="3620"/>
    <n v="2774"/>
    <n v="89.726027397260282"/>
    <n v="29.492690794644254"/>
    <n v="207"/>
    <n v="2400"/>
    <n v="167"/>
    <n v="60.562047250432414"/>
    <n v="0"/>
    <n v="56.849913000000001"/>
    <n v="5103.0468000000001"/>
    <n v="7178.1401999999998"/>
    <n v="0"/>
    <n v="0"/>
    <n v="106.61815"/>
    <n v="306.73216000000002"/>
    <n v="0"/>
    <n v="11756.789000000001"/>
    <n v="195.36715000000001"/>
    <n v="25.609770999999999"/>
    <n v="172.37"/>
    <n v="1431.9039"/>
    <n v="0"/>
    <n v="1313.9204999999999"/>
    <n v="1932.8504"/>
    <n v="5.2081740000000001E-2"/>
    <n v="7488.8001999999997"/>
    <n v="0"/>
    <n v="6.9347257370391988"/>
    <n v="0.29342492639842982"/>
    <n v="0"/>
    <n v="45.9"/>
    <n v="117"/>
    <n v="461.53846153846155"/>
    <n v="1851"/>
    <n v="2758"/>
    <n v="99.423215573179519"/>
    <n v="23"/>
    <n v="17"/>
  </r>
  <r>
    <s v="15"/>
    <s v="15114"/>
    <n v="15114"/>
    <s v="BOYACÁ"/>
    <s v="BUSBANZÁ"/>
    <x v="0"/>
    <s v="Rural"/>
    <n v="24"/>
    <s v="desactualizado"/>
    <s v="desactualizado"/>
    <n v="2528.1000000000004"/>
    <n v="807"/>
    <n v="788"/>
    <n v="93.147208121827404"/>
    <n v="26.179324365099056"/>
    <n v="257"/>
    <n v="521"/>
    <n v="10"/>
    <n v="85.570793904783812"/>
    <n v="295.07961999999998"/>
    <n v="0"/>
    <n v="15.705873"/>
    <n v="2375.2103000000002"/>
    <n v="0"/>
    <n v="0"/>
    <n v="0"/>
    <n v="0"/>
    <n v="0"/>
    <n v="2690.3254000000002"/>
    <n v="0"/>
    <n v="4.3295408000000002"/>
    <n v="0"/>
    <n v="1.4827920000000001"/>
    <n v="0"/>
    <n v="35.635854000000002"/>
    <n v="95.179395999999997"/>
    <n v="251.56489999999999"/>
    <n v="2302.1329000000001"/>
    <n v="0"/>
    <n v="0"/>
    <n v="0.35971223021582732"/>
    <n v="0"/>
    <n v="58.225000000000001"/>
    <n v="25"/>
    <n v="2740"/>
    <n v="769"/>
    <n v="688"/>
    <n v="87.309644670050758"/>
    <n v="5"/>
    <n v="4"/>
  </r>
  <r>
    <s v="15"/>
    <s v="15804"/>
    <n v="15804"/>
    <s v="BOYACÁ"/>
    <s v="TIBANÁ"/>
    <x v="0"/>
    <s v="Rural"/>
    <n v="7"/>
    <s v="desactualizado"/>
    <s v="desactualizado"/>
    <n v="11170"/>
    <n v="6072"/>
    <n v="5760"/>
    <n v="94.166666666666671"/>
    <n v="53.625331538872537"/>
    <n v="1285"/>
    <n v="4359"/>
    <n v="116"/>
    <n v="39.135140748606283"/>
    <n v="1530.5027"/>
    <n v="791.83082999999999"/>
    <n v="0"/>
    <n v="10218.175999999999"/>
    <n v="0"/>
    <n v="0"/>
    <n v="1718.8548000000001"/>
    <n v="0"/>
    <n v="1.6728725"/>
    <n v="10879.434999999999"/>
    <n v="24.829291000000001"/>
    <n v="23.660913000000001"/>
    <n v="0"/>
    <n v="1515.4069999999999"/>
    <n v="0"/>
    <n v="8.2350160000000006E-2"/>
    <n v="5349.4315999999999"/>
    <n v="795.47794999999996"/>
    <n v="4940.7322000000004"/>
    <n v="0"/>
    <n v="5.3954215935996013"/>
    <n v="0.34988895618816879"/>
    <n v="0"/>
    <n v="81.515000000000001"/>
    <n v="133"/>
    <n v="721.0526315789474"/>
    <n v="2679"/>
    <n v="5663"/>
    <n v="98.315972222222229"/>
    <n v="496"/>
    <n v="453"/>
  </r>
  <r>
    <s v="15"/>
    <s v="15232"/>
    <n v="15232"/>
    <s v="BOYACÁ"/>
    <s v="CHÍQUIZA"/>
    <x v="0"/>
    <s v="Rural disperso"/>
    <n v="9"/>
    <s v="desactualizado"/>
    <s v="desactualizado"/>
    <n v="12211.199999999999"/>
    <n v="2784"/>
    <n v="2597"/>
    <n v="82.441278398151724"/>
    <n v="13.860207363591581"/>
    <n v="172"/>
    <n v="2352"/>
    <n v="73"/>
    <n v="39.249722574956763"/>
    <n v="508.39692000000002"/>
    <n v="330.14920999999998"/>
    <n v="4159.268"/>
    <n v="6559.7798000000003"/>
    <n v="0"/>
    <n v="0"/>
    <n v="402.28550999999999"/>
    <n v="195.64277999999999"/>
    <n v="0"/>
    <n v="10973.005999999999"/>
    <n v="0"/>
    <n v="10.018375000000001"/>
    <n v="0"/>
    <n v="2133.0962"/>
    <n v="0"/>
    <n v="3356.473"/>
    <n v="1042.2704000000001"/>
    <n v="487.51985000000002"/>
    <n v="4541.5569999999998"/>
    <n v="2541.0451422299998"/>
    <n v="5.4819062668260008"/>
    <n v="0.34808259587020651"/>
    <n v="0"/>
    <n v="101.14999999999999"/>
    <n v="117"/>
    <n v="1017.0940170940171"/>
    <n v="1757"/>
    <n v="2546"/>
    <n v="98.036195610319595"/>
    <n v="580"/>
    <n v="523"/>
  </r>
  <r>
    <s v="15"/>
    <s v="15380"/>
    <n v="15380"/>
    <s v="BOYACÁ"/>
    <s v="LA CAPILLA"/>
    <x v="0"/>
    <s v="Rural"/>
    <n v="19"/>
    <s v="desactualizado"/>
    <s v="desactualizado"/>
    <n v="5600.5999999999995"/>
    <n v="3012"/>
    <n v="2772"/>
    <n v="95.274170274170274"/>
    <n v="24.732394182635442"/>
    <n v="264"/>
    <n v="2443"/>
    <n v="65"/>
    <n v="22.150012364146658"/>
    <n v="654.29777000000001"/>
    <n v="3.4605575000000002"/>
    <n v="456.1884"/>
    <n v="4642.0627000000004"/>
    <n v="0"/>
    <n v="0"/>
    <n v="825.90405999999996"/>
    <n v="0"/>
    <n v="8.1075128000000003"/>
    <n v="4916.0155999999997"/>
    <n v="17.705598999999999"/>
    <n v="12.456251999999999"/>
    <n v="0"/>
    <n v="287.23167999999998"/>
    <n v="0"/>
    <n v="8.2350013000000004"/>
    <n v="3850.7683000000002"/>
    <n v="331.48813999999999"/>
    <n v="1277.5533"/>
    <n v="1861.07662813"/>
    <n v="14.574151699755042"/>
    <n v="0.34278002699055338"/>
    <n v="0"/>
    <n v="23.672499999999999"/>
    <n v="54"/>
    <n v="515.74074074074076"/>
    <n v="956"/>
    <n v="2735"/>
    <n v="98.665223665223664"/>
    <n v="384"/>
    <n v="358"/>
  </r>
  <r>
    <s v="15"/>
    <s v="15162"/>
    <n v="15162"/>
    <s v="BOYACÁ"/>
    <s v="CERINZA"/>
    <x v="0"/>
    <s v="Intermedio"/>
    <n v="24"/>
    <s v="desactualizado"/>
    <s v="desactualizado"/>
    <n v="6365"/>
    <n v="2257"/>
    <n v="2198"/>
    <n v="91.401273885350321"/>
    <n v="39.003789449130913"/>
    <n v="80"/>
    <n v="2076"/>
    <n v="42"/>
    <n v="36.473796703646272"/>
    <n v="1954.6713"/>
    <n v="0"/>
    <n v="1390.0213000000001"/>
    <n v="3036.7716"/>
    <n v="0"/>
    <n v="0"/>
    <n v="0"/>
    <n v="0"/>
    <n v="0"/>
    <n v="6388.1333000000004"/>
    <n v="15.650124999999999"/>
    <n v="19.529838999999999"/>
    <n v="0"/>
    <n v="0.15104511000000001"/>
    <n v="0"/>
    <n v="1332.7039"/>
    <n v="2006.0898"/>
    <n v="709.60661000000005"/>
    <n v="2335.7022000000002"/>
    <n v="0"/>
    <n v="1.6422413979079999"/>
    <n v="0.28212927756653994"/>
    <n v="0"/>
    <n v="74.060500000000005"/>
    <n v="72"/>
    <n v="1210.1388888888891"/>
    <n v="457"/>
    <n v="2076"/>
    <n v="94.44949954504095"/>
    <n v="168"/>
    <n v="143"/>
  </r>
  <r>
    <s v="15"/>
    <s v="15367"/>
    <n v="15367"/>
    <s v="BOYACÁ"/>
    <s v="JENESANO"/>
    <x v="0"/>
    <s v="Intermedio"/>
    <n v="19"/>
    <s v="desactualizado"/>
    <s v="desactualizado"/>
    <n v="5320.8"/>
    <n v="4305"/>
    <n v="4213"/>
    <n v="96.819368620935194"/>
    <n v="58.945719090216727"/>
    <n v="874"/>
    <n v="3251"/>
    <n v="88"/>
    <n v="5.0377720876061574"/>
    <n v="1948.4350999999999"/>
    <n v="12.302788"/>
    <n v="0"/>
    <n v="3960.7573000000002"/>
    <n v="0"/>
    <n v="0"/>
    <n v="36.771352"/>
    <n v="9.0128318000000007"/>
    <n v="0"/>
    <n v="5848.4763999999996"/>
    <n v="34.910082000000003"/>
    <n v="34.939715"/>
    <n v="0"/>
    <n v="0"/>
    <n v="9.0128254999999999"/>
    <n v="320.33346999999998"/>
    <n v="3803.2213000000002"/>
    <n v="1462.9650999999999"/>
    <n v="298.69817999999998"/>
    <n v="0"/>
    <n v="1.16041221537152"/>
    <n v="0.33568370687484261"/>
    <n v="0"/>
    <n v="66.809999999999988"/>
    <n v="53"/>
    <n v="1483.0188679245282"/>
    <n v="2227"/>
    <n v="4161"/>
    <n v="98.765725136482317"/>
    <n v="233"/>
    <n v="209"/>
  </r>
  <r>
    <s v="15"/>
    <s v="15764"/>
    <n v="15764"/>
    <s v="BOYACÁ"/>
    <s v="SORACÁ"/>
    <x v="0"/>
    <s v="Rural"/>
    <n v="0"/>
    <s v="actualizado"/>
    <s v="actualizado"/>
    <n v="5831.2000000000007"/>
    <n v="3105"/>
    <n v="3068"/>
    <n v="93.318122555410682"/>
    <n v="41.3082320938192"/>
    <n v="755"/>
    <n v="2300"/>
    <n v="13"/>
    <n v="1.5980782662114255"/>
    <n v="3352.0426000000002"/>
    <n v="0"/>
    <n v="8.9803113999999997"/>
    <n v="2383.5598"/>
    <n v="0"/>
    <n v="0"/>
    <n v="0"/>
    <n v="0"/>
    <n v="0"/>
    <n v="5756.0834000000004"/>
    <n v="7.4005236999999999"/>
    <n v="20.744788"/>
    <n v="0"/>
    <n v="8.9803070999999992"/>
    <n v="0"/>
    <n v="0"/>
    <n v="5212.3126000000002"/>
    <n v="429.34133000000003"/>
    <n v="92.104937000000007"/>
    <n v="0"/>
    <n v="0.1110321002652"/>
    <n v="0.34525745257452573"/>
    <n v="0"/>
    <n v="262.22499999999997"/>
    <n v="57"/>
    <n v="5412.2807017543855"/>
    <n v="1822"/>
    <n v="2987"/>
    <n v="97.359843546284225"/>
    <n v="294"/>
    <n v="276"/>
  </r>
  <r>
    <s v="25"/>
    <s v="25269"/>
    <n v="25269"/>
    <s v="CUNDINAMARCA"/>
    <s v="FACATATIVÁ"/>
    <x v="0"/>
    <s v="Ciudades y aglomeraciones"/>
    <n v="9"/>
    <s v="desactualizado"/>
    <s v="desactualizado"/>
    <n v="15218.100000000002"/>
    <n v="3239"/>
    <n v="2260"/>
    <n v="78.318584070796462"/>
    <n v="10.672919440014146"/>
    <n v="435"/>
    <n v="1799"/>
    <n v="26"/>
    <n v="20.84665260420498"/>
    <n v="11294.766"/>
    <n v="1912.1487"/>
    <n v="0"/>
    <n v="1492.8398999999999"/>
    <n v="0"/>
    <n v="0"/>
    <n v="852.28801999999996"/>
    <n v="0"/>
    <n v="47.440510000000003"/>
    <n v="13804.73"/>
    <n v="530.83590000000004"/>
    <n v="629.60689000000002"/>
    <n v="0"/>
    <n v="153.44055"/>
    <n v="0"/>
    <n v="47.440511000000001"/>
    <n v="1123.6886999999999"/>
    <n v="10105.071"/>
    <n v="3176.0464999999999"/>
    <n v="117.046365549"/>
    <n v="9.2145067155455997"/>
    <n v="0.21128680479825518"/>
    <n v="0"/>
    <n v="42.97391005498821"/>
    <n v="160"/>
    <n v="366.5625"/>
    <n v="957"/>
    <n v="2096"/>
    <n v="92.743362831858406"/>
    <n v="147"/>
    <n v="123"/>
  </r>
  <r>
    <s v="68"/>
    <s v="68418"/>
    <n v="68418"/>
    <s v="SANTANDER"/>
    <s v="LOS SANTOS"/>
    <x v="0"/>
    <s v="Rural disperso"/>
    <n v="0"/>
    <s v="actualizado"/>
    <s v="actualizado"/>
    <n v="28830.1"/>
    <n v="3717"/>
    <n v="1970"/>
    <n v="59.949238578680209"/>
    <n v="10.878934458505507"/>
    <n v="1051"/>
    <n v="919"/>
    <n v="0"/>
    <n v="35.510511028739977"/>
    <n v="513.04060000000004"/>
    <n v="0"/>
    <n v="10493.221"/>
    <n v="17784.795999999998"/>
    <n v="0"/>
    <n v="0"/>
    <n v="286.96740999999997"/>
    <n v="4721.7293"/>
    <n v="257.43310000000002"/>
    <n v="23752.824000000001"/>
    <n v="16.728823999999999"/>
    <n v="17.090689999999999"/>
    <n v="0"/>
    <n v="9900.7855"/>
    <n v="3669.6278000000002"/>
    <n v="32.980530000000002"/>
    <n v="4591.8077000000003"/>
    <n v="512.67098999999996"/>
    <n v="10310.719999999999"/>
    <n v="0"/>
    <n v="55.443812929624002"/>
    <n v="0.47141955835962146"/>
    <n v="0"/>
    <n v="13.782899261049739"/>
    <n v="293"/>
    <n v="87.918088737201359"/>
    <n v="1408"/>
    <n v="1643"/>
    <n v="83.401015228426402"/>
    <n v="422"/>
    <n v="400"/>
  </r>
  <r>
    <s v="15"/>
    <s v="15835"/>
    <n v="15835"/>
    <s v="BOYACÁ"/>
    <s v="TURMEQUE"/>
    <x v="0"/>
    <s v="Intermedio"/>
    <n v="6"/>
    <s v="desactualizado"/>
    <s v="desactualizado"/>
    <n v="7246.3"/>
    <n v="3942"/>
    <n v="3861"/>
    <n v="92.722092722092725"/>
    <n v="57.947226990036661"/>
    <n v="671"/>
    <n v="3104"/>
    <n v="86"/>
    <n v="21.752148760280161"/>
    <n v="138.47928999999999"/>
    <n v="815.99198000000001"/>
    <n v="706.42666999999994"/>
    <n v="6510.5427"/>
    <n v="0"/>
    <n v="0"/>
    <n v="27.544283"/>
    <n v="0"/>
    <n v="0"/>
    <n v="8132.3333000000002"/>
    <n v="30.132328000000001"/>
    <n v="18.569310000000002"/>
    <n v="0"/>
    <n v="284.59386000000001"/>
    <n v="0"/>
    <n v="86.360158999999996"/>
    <n v="5953.2632000000003"/>
    <n v="65.720949000000005"/>
    <n v="1781.5024000000001"/>
    <n v="1932.4938992899999"/>
    <n v="1.7909929557303998"/>
    <n v="0.24926600117439812"/>
    <n v="0"/>
    <n v="111.35"/>
    <n v="80"/>
    <n v="1637.5"/>
    <n v="1676"/>
    <n v="3761"/>
    <n v="97.409997409997402"/>
    <n v="280"/>
    <n v="256"/>
  </r>
  <r>
    <s v="15"/>
    <s v="15837"/>
    <n v="15837"/>
    <s v="BOYACÁ"/>
    <s v="TUTA"/>
    <x v="0"/>
    <s v="Rural"/>
    <n v="13"/>
    <s v="desactualizado"/>
    <s v="desactualizado"/>
    <n v="16075.000000000002"/>
    <n v="3481"/>
    <n v="3351"/>
    <n v="89.615040286481644"/>
    <n v="19.563987668957861"/>
    <n v="196"/>
    <n v="3122"/>
    <n v="33"/>
    <n v="11.539447861644877"/>
    <n v="5117.8797999999997"/>
    <n v="0"/>
    <n v="4170.4102000000003"/>
    <n v="6936.7164000000002"/>
    <n v="0"/>
    <n v="84.271468999999996"/>
    <n v="380.69792000000001"/>
    <n v="0"/>
    <n v="0"/>
    <n v="15733.085999999999"/>
    <n v="52.541542"/>
    <n v="47.439788999999998"/>
    <n v="0"/>
    <n v="3026.2464"/>
    <n v="0"/>
    <n v="86.372776000000002"/>
    <n v="10305.615"/>
    <n v="909.6925"/>
    <n v="1875.2311999999999"/>
    <n v="1442.47721286"/>
    <n v="0.34528850950879997"/>
    <n v="0.21140503035559413"/>
    <n v="0"/>
    <n v="81.174999999999997"/>
    <n v="165"/>
    <n v="578.78787878787875"/>
    <n v="2688"/>
    <n v="3224"/>
    <n v="96.210086541330938"/>
    <n v="318"/>
    <n v="285"/>
  </r>
  <r>
    <s v="68"/>
    <s v="68549"/>
    <n v="68549"/>
    <s v="SANTANDER"/>
    <s v="PINCHOTE"/>
    <x v="0"/>
    <s v="Rural"/>
    <n v="8"/>
    <s v="desactualizado"/>
    <s v="desactualizado"/>
    <n v="5332.3"/>
    <n v="928"/>
    <n v="841"/>
    <n v="72.532699167657555"/>
    <n v="18.983713156947072"/>
    <n v="385"/>
    <n v="455"/>
    <n v="1"/>
    <n v="21.001559625471344"/>
    <n v="2387.1284999999998"/>
    <n v="1226.6324999999999"/>
    <n v="471.42827999999997"/>
    <n v="1322.1729"/>
    <n v="0"/>
    <n v="0"/>
    <n v="0"/>
    <n v="890.52504999999996"/>
    <n v="19.646560000000001"/>
    <n v="4506.7336999999998"/>
    <n v="47.859737000000003"/>
    <n v="49.135100999999999"/>
    <n v="0"/>
    <n v="714.57123000000001"/>
    <n v="890.52506000000005"/>
    <n v="0.70222382000000005"/>
    <n v="2011.2525000000001"/>
    <n v="650.89273000000003"/>
    <n v="1147.6862000000001"/>
    <n v="0"/>
    <n v="21.207274950859119"/>
    <n v="0.18246187363834424"/>
    <n v="0"/>
    <n v="20.331916611796974"/>
    <n v="54"/>
    <n v="703.7037037037037"/>
    <n v="662"/>
    <n v="494"/>
    <n v="58.73959571938169"/>
    <n v="99"/>
    <n v="92"/>
  </r>
  <r>
    <s v="15"/>
    <s v="15317"/>
    <n v="15317"/>
    <s v="BOYACÁ"/>
    <s v="GUACAMAYAS"/>
    <x v="0"/>
    <s v="Rural disperso"/>
    <n v="23"/>
    <s v="desactualizado"/>
    <s v="desactualizado"/>
    <n v="5746.2"/>
    <n v="1955"/>
    <n v="1920"/>
    <n v="93.697916666666671"/>
    <n v="22.833785048711608"/>
    <n v="167"/>
    <n v="1741"/>
    <n v="12"/>
    <n v="51.901656914869065"/>
    <n v="412.96352999999999"/>
    <n v="1146.9567999999999"/>
    <n v="1215.8924"/>
    <n v="3099.6536999999998"/>
    <n v="0"/>
    <n v="0"/>
    <n v="855.88268000000005"/>
    <n v="0"/>
    <n v="20.090532"/>
    <n v="5010.4551000000001"/>
    <n v="14.714111000000001"/>
    <n v="28.428263999999999"/>
    <n v="0"/>
    <n v="607.22933999999998"/>
    <n v="0"/>
    <n v="1098.1758"/>
    <n v="769.94785000000002"/>
    <n v="334.57096000000001"/>
    <n v="3062.7901999999999"/>
    <n v="0"/>
    <n v="16.792636143675999"/>
    <n v="0.33852867830423938"/>
    <n v="0"/>
    <n v="24.65"/>
    <n v="59"/>
    <n v="491.52542372881356"/>
    <n v="1256"/>
    <n v="1768"/>
    <n v="92.083333333333329"/>
    <n v="49"/>
    <n v="45"/>
  </r>
  <r>
    <s v="54"/>
    <s v="54480"/>
    <n v="54480"/>
    <s v="NORTE DE SANTANDER"/>
    <s v="MUTISCUA"/>
    <x v="0"/>
    <s v="Rural disperso"/>
    <n v="11"/>
    <s v="desactualizado"/>
    <s v="desactualizado"/>
    <n v="15931.899999999998"/>
    <n v="1331"/>
    <n v="1165"/>
    <n v="63.519313304721024"/>
    <n v="8.8834942363227132"/>
    <n v="520"/>
    <n v="639"/>
    <n v="6"/>
    <n v="58.735873242074042"/>
    <n v="0"/>
    <n v="570.65890999999999"/>
    <n v="7700.1001999999999"/>
    <n v="7701.6710999999996"/>
    <n v="0"/>
    <n v="0"/>
    <n v="801.27547000000004"/>
    <n v="0"/>
    <n v="0"/>
    <n v="15187.221"/>
    <n v="5.5678913000000003"/>
    <n v="6.2037215000000003"/>
    <n v="0"/>
    <n v="1387.6631"/>
    <n v="0"/>
    <n v="1938.2918"/>
    <n v="3235.3438000000001"/>
    <n v="32.312935000000003"/>
    <n v="9394.2487000000001"/>
    <n v="0"/>
    <n v="29.777202962692005"/>
    <n v="0.30822179732313576"/>
    <n v="0"/>
    <n v="156.11254432061605"/>
    <n v="156"/>
    <n v="1468.7820512820513"/>
    <n v="520"/>
    <n v="1015"/>
    <n v="87.124463519313295"/>
    <n v="216"/>
    <n v="202"/>
  </r>
  <r>
    <s v="44"/>
    <s v="44560"/>
    <n v="44560"/>
    <s v="LA GUAJIRA"/>
    <s v="MANAURE"/>
    <x v="0"/>
    <s v="Intermedio"/>
    <n v="8"/>
    <s v="desactualizado"/>
    <s v="desactualizado"/>
    <n v="163365.19999999998"/>
    <n v="8224"/>
    <n v="7429"/>
    <n v="98.55969847893391"/>
    <n v="0.27033025590884874"/>
    <n v="791"/>
    <n v="6638"/>
    <n v="0"/>
    <n v="92.134743204499856"/>
    <n v="0"/>
    <n v="0"/>
    <n v="51280.644999999997"/>
    <n v="0"/>
    <n v="105284"/>
    <n v="5628.5320000000002"/>
    <n v="471.9051"/>
    <n v="18754.538"/>
    <n v="464.81123000000002"/>
    <n v="133021.41"/>
    <n v="3712.7809999999999"/>
    <n v="339.28289999999998"/>
    <n v="4364.7052999999996"/>
    <n v="1270.8668"/>
    <n v="927.00360999999998"/>
    <n v="61.433492999999999"/>
    <n v="623.43805999999995"/>
    <n v="5144.5965999999999"/>
    <n v="149102.24"/>
    <n v="1470.9320696699999"/>
    <n v="27.369095797458804"/>
    <n v="0.90407220822837953"/>
    <n v="80.493694660584922"/>
    <n v="28.925427824082291"/>
    <n v="1643"/>
    <n v="33.901399878271455"/>
    <n v="5373"/>
    <n v="7403"/>
    <n v="99.650020191142815"/>
    <n v="94"/>
    <n v="85"/>
  </r>
  <r>
    <s v="68"/>
    <s v="68229"/>
    <n v="68229"/>
    <s v="SANTANDER"/>
    <s v="CURITÍ"/>
    <x v="0"/>
    <s v="Rural"/>
    <n v="10"/>
    <s v="desactualizado"/>
    <s v="desactualizado"/>
    <n v="24898.100000000002"/>
    <n v="2519"/>
    <n v="1594"/>
    <n v="66.624843161856958"/>
    <n v="11.034727404532411"/>
    <n v="1086"/>
    <n v="504"/>
    <n v="4"/>
    <n v="48.793416340001954"/>
    <n v="3504.4418999999998"/>
    <n v="0"/>
    <n v="7812.7278999999999"/>
    <n v="13068.628000000001"/>
    <n v="0"/>
    <n v="0"/>
    <n v="1182.7034000000001"/>
    <n v="1533.3583000000001"/>
    <n v="85.025802999999996"/>
    <n v="21616.514999999999"/>
    <n v="54.551704000000001"/>
    <n v="37.985185999999999"/>
    <n v="0"/>
    <n v="2342.6129000000001"/>
    <n v="1262.973"/>
    <n v="58.543291000000004"/>
    <n v="5091.7169000000004"/>
    <n v="3737.5068000000001"/>
    <n v="11940.816000000001"/>
    <n v="0"/>
    <n v="142.30840689427203"/>
    <n v="0.26508139163740824"/>
    <n v="0"/>
    <n v="84.858999332394731"/>
    <n v="238"/>
    <n v="666.38655462184875"/>
    <n v="1035"/>
    <n v="1087"/>
    <n v="68.19322459222083"/>
    <n v="435"/>
    <n v="408"/>
  </r>
  <r>
    <s v="15"/>
    <s v="15763"/>
    <n v="15763"/>
    <s v="BOYACÁ"/>
    <s v="SOTAQUIRÁ"/>
    <x v="0"/>
    <s v="Rural disperso"/>
    <n v="8"/>
    <s v="desactualizado"/>
    <s v="desactualizado"/>
    <n v="27624.000000000004"/>
    <n v="4796"/>
    <n v="4526"/>
    <n v="81.595227574016789"/>
    <n v="15.911303229983801"/>
    <n v="373"/>
    <n v="4019"/>
    <n v="134"/>
    <n v="48.418849508316299"/>
    <n v="7113.6738999999998"/>
    <n v="1047.6405"/>
    <n v="6307.5279"/>
    <n v="14089.607"/>
    <n v="157.39712"/>
    <n v="0"/>
    <n v="6385.8477999999996"/>
    <n v="0"/>
    <n v="0"/>
    <n v="22307.778999999999"/>
    <n v="35.248761999999999"/>
    <n v="31.600203"/>
    <n v="0"/>
    <n v="1903.0056999999999"/>
    <n v="0"/>
    <n v="1505.6519000000001"/>
    <n v="8594.2461000000003"/>
    <n v="2784.1912000000002"/>
    <n v="13910.18"/>
    <n v="709.87160123000001"/>
    <n v="23.647662792289204"/>
    <n v="0.29782252399906345"/>
    <n v="0"/>
    <n v="287.72499999999997"/>
    <n v="286"/>
    <n v="1183.5664335664335"/>
    <n v="3046"/>
    <n v="4387"/>
    <n v="96.928855501546622"/>
    <n v="241"/>
    <n v="223"/>
  </r>
  <r>
    <s v="25"/>
    <s v="25148"/>
    <n v="25148"/>
    <s v="CUNDINAMARCA"/>
    <s v="CAPARRAPÍ"/>
    <x v="0"/>
    <s v="Rural disperso"/>
    <n v="13"/>
    <s v="desactualizado"/>
    <s v="desactualizado"/>
    <n v="67433.2"/>
    <n v="4101"/>
    <n v="3587"/>
    <n v="44.940061332589906"/>
    <n v="5.1323473448303263"/>
    <n v="1268"/>
    <n v="2300"/>
    <n v="19"/>
    <n v="32.66129056362518"/>
    <n v="4607.6656000000003"/>
    <n v="21444.006000000001"/>
    <n v="0"/>
    <n v="35143.614000000001"/>
    <n v="0"/>
    <n v="0"/>
    <n v="4545.3154000000004"/>
    <n v="1191.1023"/>
    <n v="348.88269000000003"/>
    <n v="55566.576000000001"/>
    <n v="77.856537000000003"/>
    <n v="94.008080000000007"/>
    <n v="0"/>
    <n v="5766.5704999999998"/>
    <n v="1159.7003"/>
    <n v="104.00496"/>
    <n v="29091.204000000002"/>
    <n v="5352.5177999999996"/>
    <n v="20161.726999999999"/>
    <n v="0"/>
    <n v="130.93791699888399"/>
    <n v="0.45276129621177547"/>
    <n v="0"/>
    <n v="81.522203456402181"/>
    <n v="641"/>
    <n v="173.57254290171605"/>
    <n v="1633"/>
    <n v="3173"/>
    <n v="88.458321717312515"/>
    <n v="458"/>
    <n v="402"/>
  </r>
  <r>
    <s v="15"/>
    <s v="15814"/>
    <n v="15814"/>
    <s v="BOYACÁ"/>
    <s v="TOCA"/>
    <x v="0"/>
    <s v="Intermedio"/>
    <n v="20"/>
    <s v="desactualizado"/>
    <s v="desactualizado"/>
    <n v="16046.500000000002"/>
    <n v="3092"/>
    <n v="2902"/>
    <n v="81.598897312198488"/>
    <n v="24.666413283978155"/>
    <n v="460"/>
    <n v="2427"/>
    <n v="15"/>
    <n v="31.587504736857746"/>
    <n v="5527.8959000000004"/>
    <n v="662.03177000000005"/>
    <n v="5291.1646000000001"/>
    <n v="4968.1063999999997"/>
    <n v="0"/>
    <n v="0"/>
    <n v="32.937618999999998"/>
    <n v="560.72934999999995"/>
    <n v="538.35951"/>
    <n v="15847.779"/>
    <n v="42.938797999999998"/>
    <n v="41.875594"/>
    <n v="0"/>
    <n v="1018.1130000000001"/>
    <n v="0"/>
    <n v="2380.6174999999998"/>
    <n v="7197.5325999999995"/>
    <n v="1007.5389"/>
    <n v="5377.0662000000002"/>
    <n v="0"/>
    <n v="0.27834417924240001"/>
    <n v="0.30265210608424337"/>
    <n v="0"/>
    <n v="214.12350000000001"/>
    <n v="168"/>
    <n v="1499.4642857142858"/>
    <n v="2566"/>
    <n v="2786.9999999999995"/>
    <n v="96.037215713301165"/>
    <n v="540"/>
    <n v="468"/>
  </r>
  <r>
    <s v="15"/>
    <s v="15215"/>
    <n v="15215"/>
    <s v="BOYACÁ"/>
    <s v="CORRALES"/>
    <x v="0"/>
    <s v="Rural"/>
    <n v="24"/>
    <s v="desactualizado"/>
    <s v="desactualizado"/>
    <n v="6005.2"/>
    <n v="1084"/>
    <n v="986"/>
    <n v="75.050709939148078"/>
    <n v="19.729074728592622"/>
    <n v="67"/>
    <n v="824"/>
    <n v="95"/>
    <n v="32.360916328407548"/>
    <n v="502.96145999999999"/>
    <n v="0"/>
    <n v="0"/>
    <n v="5669.5303999999996"/>
    <n v="0"/>
    <n v="0"/>
    <n v="103.65586"/>
    <n v="0.41969455"/>
    <n v="0"/>
    <n v="5995.6970000000001"/>
    <n v="124.76817"/>
    <n v="56.660086999999997"/>
    <n v="80.188635000000005"/>
    <n v="0"/>
    <n v="0"/>
    <n v="2247.0423999999998"/>
    <n v="1386.6470999999999"/>
    <n v="439.68511000000001"/>
    <n v="2014.3173999999999"/>
    <n v="0"/>
    <n v="0"/>
    <n v="0.36186770428015563"/>
    <n v="0"/>
    <n v="59.924999999999997"/>
    <n v="59"/>
    <n v="1194.9152542372881"/>
    <n v="837"/>
    <n v="970.99999999999989"/>
    <n v="98.478701825557806"/>
    <n v="4"/>
    <n v="2"/>
  </r>
  <r>
    <s v="15"/>
    <s v="15218"/>
    <n v="15218"/>
    <s v="BOYACÁ"/>
    <s v="COVARACHÍA"/>
    <x v="0"/>
    <s v="Rural disperso"/>
    <n v="23"/>
    <s v="desactualizado"/>
    <s v="desactualizado"/>
    <n v="10186.300000000001"/>
    <n v="1176"/>
    <n v="1090"/>
    <n v="63.669724770642198"/>
    <n v="12.892770386325795"/>
    <n v="314"/>
    <n v="761"/>
    <n v="15"/>
    <n v="52.630259914383451"/>
    <n v="330.67169999999999"/>
    <n v="794.48839999999996"/>
    <n v="5600.4385000000002"/>
    <n v="3404.7480999999998"/>
    <n v="0"/>
    <n v="0"/>
    <n v="17.641220000000001"/>
    <n v="41.845101"/>
    <n v="95.466791999999998"/>
    <n v="10084.196"/>
    <n v="0"/>
    <n v="10.402917"/>
    <n v="0"/>
    <n v="1766.1819"/>
    <n v="0"/>
    <n v="29.221561000000001"/>
    <n v="2522.6604000000002"/>
    <n v="521.79367000000002"/>
    <n v="5388.8882000000003"/>
    <n v="0"/>
    <n v="19.173563960079999"/>
    <n v="0.47040169133192383"/>
    <n v="0"/>
    <n v="87.04"/>
    <n v="104"/>
    <n v="984.61538461538464"/>
    <n v="773"/>
    <n v="1065.0000000000002"/>
    <n v="97.706422018348633"/>
    <n v="214"/>
    <n v="178"/>
  </r>
  <r>
    <s v="68"/>
    <s v="68498"/>
    <n v="68498"/>
    <s v="SANTANDER"/>
    <s v="OCAMONTE"/>
    <x v="0"/>
    <s v="Rural"/>
    <n v="6"/>
    <s v="desactualizado"/>
    <s v="desactualizado"/>
    <n v="7587.7000000000007"/>
    <n v="1979"/>
    <n v="1894"/>
    <n v="83.315733896515312"/>
    <n v="30.909182087068565"/>
    <n v="1522"/>
    <n v="367"/>
    <n v="5"/>
    <n v="45.385314511974855"/>
    <n v="1320.749"/>
    <n v="3362.1026999999999"/>
    <n v="277.51974000000001"/>
    <n v="2195.0409"/>
    <n v="278.75436999999999"/>
    <n v="0"/>
    <n v="0"/>
    <n v="352.47640000000001"/>
    <n v="36.630704000000001"/>
    <n v="7074.6628000000001"/>
    <n v="5.8139599999999998"/>
    <n v="10.240353000000001"/>
    <n v="0"/>
    <n v="469.94756999999998"/>
    <n v="352.47642999999999"/>
    <n v="12.072039"/>
    <n v="2116.3186000000001"/>
    <n v="1118.4354000000001"/>
    <n v="3390.0934000000002"/>
    <n v="0"/>
    <n v="14.1617177377072"/>
    <n v="0.18190921228304405"/>
    <n v="0"/>
    <n v="23.890002018861445"/>
    <n v="74"/>
    <n v="603.37837837837833"/>
    <n v="751"/>
    <n v="985"/>
    <n v="52.006335797254486"/>
    <n v="283"/>
    <n v="276"/>
  </r>
  <r>
    <s v="25"/>
    <s v="25307"/>
    <n v="25307"/>
    <s v="CUNDINAMARCA"/>
    <s v="GIRARDOT"/>
    <x v="0"/>
    <s v="Ciudades y aglomeraciones"/>
    <n v="14"/>
    <s v="desactualizado"/>
    <s v="desactualizado"/>
    <n v="11296.2"/>
    <n v="374"/>
    <n v="259"/>
    <n v="79.536679536679529"/>
    <n v="1.3356969709915427"/>
    <n v="30"/>
    <n v="229"/>
    <n v="0"/>
    <n v="29.245938349043044"/>
    <n v="6917.4790999999996"/>
    <n v="313.18567999999999"/>
    <n v="0"/>
    <n v="5136.4706999999999"/>
    <n v="0"/>
    <n v="0"/>
    <n v="386.80293"/>
    <n v="222.13381999999999"/>
    <n v="220.95215999999999"/>
    <n v="10987.773999999999"/>
    <n v="1347.7258999999999"/>
    <n v="1349.7438"/>
    <n v="0"/>
    <n v="2183.6644999999999"/>
    <n v="0"/>
    <n v="45.285749000000003"/>
    <n v="2784.9085"/>
    <n v="2951.4445999999998"/>
    <n v="3850.3422"/>
    <n v="0"/>
    <n v="0.74238117066239995"/>
    <n v="0.20462046204620463"/>
    <n v="0"/>
    <n v="13.01307148468185"/>
    <n v="130"/>
    <n v="136.61538461538458"/>
    <n v="105"/>
    <n v="244.00000000000003"/>
    <n v="94.208494208494216"/>
    <n v="6"/>
    <n v="6"/>
  </r>
  <r>
    <s v="15"/>
    <s v="15332"/>
    <n v="15332"/>
    <s v="BOYACÁ"/>
    <s v="GUICÁN"/>
    <x v="0"/>
    <s v="Rural disperso"/>
    <n v="8"/>
    <s v="desactualizado"/>
    <s v="desactualizado"/>
    <n v="92614.7"/>
    <n v="1609"/>
    <n v="1570"/>
    <n v="82.101910828025481"/>
    <n v="1.6548561125532424"/>
    <n v="88"/>
    <n v="1474"/>
    <n v="8"/>
    <n v="84.135284451209358"/>
    <n v="58.827618999999999"/>
    <n v="0.81936412000000003"/>
    <n v="68767.096999999994"/>
    <n v="26158.722000000002"/>
    <n v="0"/>
    <n v="0"/>
    <n v="13426.233"/>
    <n v="13898.71"/>
    <n v="434.85710999999998"/>
    <n v="67456.373000000007"/>
    <n v="22.363423000000001"/>
    <n v="15.642988000000001"/>
    <n v="0"/>
    <n v="4936.8109000000004"/>
    <n v="1431.3810000000001"/>
    <n v="7678.6845999999996"/>
    <n v="993.63068999999996"/>
    <n v="53.133180000000003"/>
    <n v="80129.252999999997"/>
    <n v="77436.678683799997"/>
    <n v="172.72033374440477"/>
    <n v="0.57954545454545459"/>
    <n v="0"/>
    <n v="48.747500000000002"/>
    <n v="917"/>
    <n v="62.540894220283533"/>
    <n v="727"/>
    <n v="1500.9999999999998"/>
    <n v="95.605095541401269"/>
    <n v="118"/>
    <n v="101"/>
  </r>
  <r>
    <s v="15"/>
    <s v="15542"/>
    <n v="15542"/>
    <s v="BOYACÁ"/>
    <s v="PESCA"/>
    <x v="0"/>
    <s v="Rural disperso"/>
    <n v="23"/>
    <s v="desactualizado"/>
    <s v="desactualizado"/>
    <n v="27368.7"/>
    <n v="4942"/>
    <n v="4851"/>
    <n v="84.271284271284273"/>
    <n v="20.992713854014923"/>
    <n v="121"/>
    <n v="4711"/>
    <n v="19"/>
    <n v="44.392248894842865"/>
    <n v="1324.22"/>
    <n v="3211.0178000000001"/>
    <n v="10434.120000000001"/>
    <n v="12982.683999999999"/>
    <n v="0"/>
    <n v="0"/>
    <n v="4176.3892999999998"/>
    <n v="259.68819999999999"/>
    <n v="15.636573"/>
    <n v="23524.33"/>
    <n v="34.796576999999999"/>
    <n v="51.794311"/>
    <n v="0"/>
    <n v="1981.8318999999999"/>
    <n v="0"/>
    <n v="5481.5424999999996"/>
    <n v="6770.4895999999999"/>
    <n v="1290.5496000000001"/>
    <n v="12434.632"/>
    <n v="0"/>
    <n v="33.657622751863279"/>
    <n v="0.42147613762486125"/>
    <n v="0"/>
    <n v="151.41899999999998"/>
    <n v="247"/>
    <n v="721.21457489878537"/>
    <n v="3951"/>
    <n v="4525"/>
    <n v="93.279736136878995"/>
    <n v="869"/>
    <n v="759"/>
  </r>
  <r>
    <s v="15"/>
    <s v="15774"/>
    <n v="15774"/>
    <s v="BOYACÁ"/>
    <s v="SUSACÓN"/>
    <x v="0"/>
    <s v="Rural"/>
    <n v="23"/>
    <s v="desactualizado"/>
    <s v="desactualizado"/>
    <n v="17940.2"/>
    <n v="2274"/>
    <n v="2199"/>
    <n v="80.991359708958626"/>
    <n v="14.83426999563874"/>
    <n v="132"/>
    <n v="2018"/>
    <n v="49"/>
    <n v="48.574373136883978"/>
    <n v="3624.9088999999999"/>
    <n v="0.36087903999999998"/>
    <n v="6188.3037000000004"/>
    <n v="8503.6957999999995"/>
    <n v="33.300659000000003"/>
    <n v="0"/>
    <n v="139.65151"/>
    <n v="350.41232000000002"/>
    <n v="27.961013999999999"/>
    <n v="17872.620999999999"/>
    <n v="11.541014000000001"/>
    <n v="12.620359000000001"/>
    <n v="0"/>
    <n v="3327.9704000000002"/>
    <n v="0"/>
    <n v="1876.8115"/>
    <n v="1892.5359000000001"/>
    <n v="2353.5113999999999"/>
    <n v="8938.7376000000004"/>
    <n v="0"/>
    <n v="6.8914570467879992"/>
    <n v="0.29447513812154696"/>
    <n v="0"/>
    <n v="88.825000000000003"/>
    <n v="193"/>
    <n v="541.45077720207257"/>
    <n v="1981"/>
    <n v="2192"/>
    <n v="99.68167348794907"/>
    <n v="128"/>
    <n v="117"/>
  </r>
  <r>
    <s v="68"/>
    <s v="68298"/>
    <n v="68298"/>
    <s v="SANTANDER"/>
    <s v="GÁMBITA"/>
    <x v="0"/>
    <s v="Rural disperso"/>
    <n v="11"/>
    <s v="desactualizado"/>
    <s v="desactualizado"/>
    <n v="59343"/>
    <n v="2419"/>
    <n v="2371"/>
    <n v="43.188528047237455"/>
    <n v="3.7946596669721417"/>
    <n v="464"/>
    <n v="1872"/>
    <n v="35"/>
    <n v="57.241468424895778"/>
    <n v="17717.177"/>
    <n v="9495.6939999999995"/>
    <n v="4799.0289000000002"/>
    <n v="25581.106"/>
    <n v="1126.3769"/>
    <n v="0"/>
    <n v="20679.127"/>
    <n v="1419.0173"/>
    <n v="27.860983999999998"/>
    <n v="36620.902999999998"/>
    <n v="8.0388395999999993"/>
    <n v="18.09909"/>
    <n v="0"/>
    <n v="2348.9618"/>
    <n v="1419.0173"/>
    <n v="8.6745646999999995"/>
    <n v="10494.357"/>
    <n v="10833.627"/>
    <n v="33632.211000000003"/>
    <n v="19695.1891732"/>
    <n v="150.0931845543588"/>
    <n v="0.46485473289597001"/>
    <n v="0"/>
    <n v="56.180295901017956"/>
    <n v="519"/>
    <n v="202.3121387283237"/>
    <n v="1374"/>
    <n v="2263.9999999999995"/>
    <n v="95.487136229439045"/>
    <n v="119"/>
    <n v="106"/>
  </r>
  <r>
    <s v="25"/>
    <s v="25438"/>
    <n v="25438"/>
    <s v="CUNDINAMARCA"/>
    <s v="MEDINA"/>
    <x v="0"/>
    <s v="Rural disperso"/>
    <n v="13"/>
    <s v="desactualizado"/>
    <s v="desactualizado"/>
    <n v="119105.2"/>
    <n v="2202"/>
    <n v="2050"/>
    <n v="28.09756097560976"/>
    <n v="1.0956957604201005"/>
    <n v="175"/>
    <n v="1830"/>
    <n v="45"/>
    <n v="56.671687629459811"/>
    <n v="35791.447"/>
    <n v="22348.003000000001"/>
    <n v="335.65431000000001"/>
    <n v="57853.51"/>
    <n v="0"/>
    <n v="0"/>
    <n v="44148.445"/>
    <n v="214.56837999999999"/>
    <n v="3629.6527999999998"/>
    <n v="71483.92"/>
    <n v="42.282138000000003"/>
    <n v="45.126837000000002"/>
    <n v="0"/>
    <n v="1123.7782999999999"/>
    <n v="0"/>
    <n v="1182.4848"/>
    <n v="19557.035"/>
    <n v="29877.148000000001"/>
    <n v="67733.296000000002"/>
    <n v="20056.769370999999"/>
    <n v="367.15435551341602"/>
    <n v="0.45279383429672448"/>
    <n v="0"/>
    <n v="342.91201885310284"/>
    <n v="1192"/>
    <n v="392.61744966442956"/>
    <n v="539"/>
    <n v="1989.9999999999998"/>
    <n v="97.073170731707307"/>
    <n v="125"/>
    <n v="109"/>
  </r>
  <r>
    <s v="68"/>
    <s v="68872"/>
    <n v="68872"/>
    <s v="SANTANDER"/>
    <s v="VILLANUEVA"/>
    <x v="0"/>
    <s v="Intermedio"/>
    <n v="7"/>
    <s v="desactualizado"/>
    <s v="desactualizado"/>
    <n v="10040.199999999999"/>
    <n v="1425"/>
    <n v="1038"/>
    <n v="65.703275529865124"/>
    <n v="15.414348620709564"/>
    <n v="619"/>
    <n v="419"/>
    <n v="0"/>
    <n v="10.028655441300831"/>
    <n v="2624.4337"/>
    <n v="67.715080999999998"/>
    <n v="1372.1990000000001"/>
    <n v="5963.7883000000002"/>
    <n v="0"/>
    <n v="0"/>
    <n v="109.44183"/>
    <n v="3487.3272999999999"/>
    <n v="43.514071999999999"/>
    <n v="6463.4870000000001"/>
    <n v="0"/>
    <n v="23.078116000000001"/>
    <n v="0"/>
    <n v="2594.8361"/>
    <n v="3353.1785"/>
    <n v="0"/>
    <n v="2117.9005000000002"/>
    <n v="1001.5056"/>
    <n v="1013.2713"/>
    <n v="0"/>
    <n v="19.517359588974401"/>
    <n v="0.16954022988505746"/>
    <n v="0"/>
    <n v="8.8283322130171076"/>
    <n v="113"/>
    <n v="146.01769911504425"/>
    <n v="798"/>
    <n v="934.00000000000011"/>
    <n v="89.980732177263974"/>
    <n v="383"/>
    <n v="372"/>
  </r>
  <r>
    <s v="15"/>
    <s v="15839"/>
    <n v="15839"/>
    <s v="BOYACÁ"/>
    <s v="TUTAZÁ"/>
    <x v="0"/>
    <s v="Rural disperso"/>
    <n v="6"/>
    <s v="desactualizado"/>
    <s v="desactualizado"/>
    <n v="11306.000000000002"/>
    <n v="1354"/>
    <n v="1334"/>
    <n v="65.367316341829081"/>
    <n v="15.668112549368296"/>
    <n v="394"/>
    <n v="937"/>
    <n v="3"/>
    <n v="53.989925584023034"/>
    <n v="257.59976999999998"/>
    <n v="2927.6037999999999"/>
    <n v="1999.3461"/>
    <n v="7285.1138000000001"/>
    <n v="0"/>
    <n v="0"/>
    <n v="0"/>
    <n v="0"/>
    <n v="0"/>
    <n v="12479.755999999999"/>
    <n v="0"/>
    <n v="7.4973517000000003"/>
    <n v="0"/>
    <n v="0"/>
    <n v="0"/>
    <n v="5177.1796999999997"/>
    <n v="299.66708999999997"/>
    <n v="257.59978000000001"/>
    <n v="6737.8118999999997"/>
    <n v="0"/>
    <n v="4.160419550756"/>
    <n v="0.25409836065573771"/>
    <n v="0"/>
    <n v="52.954999999999998"/>
    <n v="127"/>
    <n v="490.55118110236219"/>
    <n v="674"/>
    <n v="1181"/>
    <n v="88.530734632683661"/>
    <n v="261"/>
    <n v="242"/>
  </r>
  <r>
    <s v="68"/>
    <s v="68179"/>
    <n v="68179"/>
    <s v="SANTANDER"/>
    <s v="CHIPATÁ"/>
    <x v="0"/>
    <s v="Rural"/>
    <n v="8"/>
    <s v="desactualizado"/>
    <s v="desactualizado"/>
    <n v="9512"/>
    <n v="3403"/>
    <n v="3269"/>
    <n v="90.149892933618844"/>
    <n v="40.78506526329636"/>
    <n v="803"/>
    <n v="2433"/>
    <n v="33"/>
    <n v="41.163832158510928"/>
    <n v="4465.9395999999997"/>
    <n v="3676.7109999999998"/>
    <n v="0"/>
    <n v="1300.9648"/>
    <n v="58.039197000000001"/>
    <n v="0"/>
    <n v="64.677484000000007"/>
    <n v="0"/>
    <n v="0"/>
    <n v="9470.1154999999999"/>
    <n v="10.354863"/>
    <n v="15.79904"/>
    <n v="0"/>
    <n v="807.24507000000006"/>
    <n v="0"/>
    <n v="0"/>
    <n v="2781.0933"/>
    <n v="2011.8604"/>
    <n v="3929.15"/>
    <n v="0"/>
    <n v="9.3584838516839994"/>
    <n v="0.29053117782909932"/>
    <n v="0"/>
    <n v="10.272968393328997"/>
    <n v="85"/>
    <n v="225.88235294117646"/>
    <n v="1877"/>
    <n v="3183.9999999999995"/>
    <n v="97.399816457632298"/>
    <n v="58"/>
    <n v="51"/>
  </r>
  <r>
    <s v="25"/>
    <s v="25885"/>
    <n v="25885"/>
    <s v="CUNDINAMARCA"/>
    <s v="YACOPÍ"/>
    <x v="0"/>
    <s v="Rural disperso"/>
    <n v="12"/>
    <s v="desactualizado"/>
    <s v="desactualizado"/>
    <n v="97379.8"/>
    <n v="6981"/>
    <n v="6355"/>
    <n v="54.539732494099134"/>
    <n v="7.0979673811931807"/>
    <n v="2205"/>
    <n v="3879"/>
    <n v="271"/>
    <n v="42.229349992601769"/>
    <n v="5059.1809000000003"/>
    <n v="41905.298999999999"/>
    <n v="0"/>
    <n v="48426.065000000002"/>
    <n v="0"/>
    <n v="0"/>
    <n v="18184.837"/>
    <n v="467.19173999999998"/>
    <n v="693.49503000000004"/>
    <n v="76819.112999999998"/>
    <n v="25.166653"/>
    <n v="32.693905000000001"/>
    <n v="0"/>
    <n v="1241.0895"/>
    <n v="467.19170000000003"/>
    <n v="331.33589999999998"/>
    <n v="45842.538"/>
    <n v="7654.6008000000002"/>
    <n v="40620.353999999999"/>
    <n v="0"/>
    <n v="180.66400543482658"/>
    <n v="0.57545685586348783"/>
    <n v="61.087354917532075"/>
    <n v="596.02944815396688"/>
    <n v="960"/>
    <n v="847.34374999999989"/>
    <n v="2358"/>
    <n v="5664"/>
    <n v="89.126671911880408"/>
    <n v="407"/>
    <n v="366"/>
  </r>
  <r>
    <s v="15"/>
    <s v="15097"/>
    <n v="15097"/>
    <s v="BOYACÁ"/>
    <s v="BOAVITA"/>
    <x v="0"/>
    <s v="Rural"/>
    <n v="21"/>
    <s v="desactualizado"/>
    <s v="desactualizado"/>
    <n v="14394.8"/>
    <n v="4127"/>
    <n v="3990"/>
    <n v="85.563909774436084"/>
    <n v="35.120366193970916"/>
    <n v="481"/>
    <n v="3498"/>
    <n v="11"/>
    <n v="39.16516761108759"/>
    <n v="2460.5898000000002"/>
    <n v="873.86266000000001"/>
    <n v="3245.0655000000002"/>
    <n v="8018.0105000000003"/>
    <n v="0"/>
    <n v="0"/>
    <n v="163.29032000000001"/>
    <n v="452.28424000000001"/>
    <n v="60.640976999999999"/>
    <n v="14014.934999999999"/>
    <n v="32.881714000000002"/>
    <n v="30.794505000000001"/>
    <n v="0"/>
    <n v="2089.1064999999999"/>
    <n v="0"/>
    <n v="14.706462999999999"/>
    <n v="5170.1329999999998"/>
    <n v="1652.6024"/>
    <n v="5766.6895999999997"/>
    <n v="0"/>
    <n v="7.1426479982559998"/>
    <n v="0.42726895980107749"/>
    <n v="0"/>
    <n v="196.8175"/>
    <n v="146"/>
    <n v="1585.958904109589"/>
    <n v="3284"/>
    <n v="3783.0000000000005"/>
    <n v="94.812030075187977"/>
    <n v="201"/>
    <n v="187"/>
  </r>
  <r>
    <s v="68"/>
    <s v="68121"/>
    <n v="68121"/>
    <s v="SANTANDER"/>
    <s v="CABRERA"/>
    <x v="0"/>
    <s v="Rural disperso"/>
    <n v="7"/>
    <s v="desactualizado"/>
    <s v="desactualizado"/>
    <n v="6464.2"/>
    <n v="676"/>
    <n v="664"/>
    <n v="54.518072289156628"/>
    <n v="10.888385007914236"/>
    <n v="164"/>
    <n v="484"/>
    <n v="16"/>
    <n v="30.44578602245792"/>
    <n v="2421.8980999999999"/>
    <n v="1148.0060000000001"/>
    <n v="615.14363000000003"/>
    <n v="2380.8876"/>
    <n v="0"/>
    <n v="0"/>
    <n v="54.666697999999997"/>
    <n v="0"/>
    <n v="48.886854"/>
    <n v="6516.2654000000002"/>
    <n v="7.6896816000000001"/>
    <n v="22.418127999999999"/>
    <n v="0"/>
    <n v="573.89761999999996"/>
    <n v="0"/>
    <n v="15.422268000000001"/>
    <n v="3470.4757"/>
    <n v="527.49756000000002"/>
    <n v="2017.7973"/>
    <n v="0"/>
    <n v="28.6019110270312"/>
    <n v="0.17328170377541141"/>
    <n v="0"/>
    <n v="29.74880430568189"/>
    <n v="68"/>
    <n v="817.64705882352939"/>
    <n v="619"/>
    <n v="589"/>
    <n v="88.704819277108442"/>
    <n v="22"/>
    <n v="18"/>
  </r>
  <r>
    <s v="25"/>
    <s v="25175"/>
    <n v="25175"/>
    <s v="CUNDINAMARCA"/>
    <s v="CHÍA"/>
    <x v="0"/>
    <s v="Ciudades y aglomeraciones"/>
    <n v="0"/>
    <s v="actualizado"/>
    <s v="actualizado"/>
    <n v="7136.4999999999991"/>
    <n v="8377"/>
    <n v="2758"/>
    <n v="96.084118926758521"/>
    <n v="25.372068046116819"/>
    <n v="829"/>
    <n v="1647"/>
    <n v="282"/>
    <n v="21.314502463744244"/>
    <n v="4535.1747999999998"/>
    <n v="850.04903999999999"/>
    <n v="0"/>
    <n v="1706.4907000000001"/>
    <n v="0"/>
    <n v="0"/>
    <n v="27.933966000000002"/>
    <n v="60.012396000000003"/>
    <n v="0"/>
    <n v="6929.83"/>
    <n v="1044.0006000000001"/>
    <n v="1429.6496"/>
    <n v="61.156526999999997"/>
    <n v="439.21499"/>
    <n v="0"/>
    <n v="4.8954000000000001E-4"/>
    <n v="854.99796000000003"/>
    <n v="3558.4283999999998"/>
    <n v="1718.329"/>
    <n v="0"/>
    <n v="5.1542015665075995"/>
    <n v="9.8933901918976552E-2"/>
    <n v="0"/>
    <n v="13.811734092694421"/>
    <n v="76"/>
    <n v="248.02631578947367"/>
    <n v="592"/>
    <n v="2623"/>
    <n v="95.105148658448144"/>
    <n v="71"/>
    <n v="51"/>
  </r>
  <r>
    <s v="25"/>
    <s v="25430"/>
    <n v="25430"/>
    <s v="CUNDINAMARCA"/>
    <s v="MADRID"/>
    <x v="0"/>
    <s v="Ciudades y aglomeraciones"/>
    <n v="8"/>
    <s v="desactualizado"/>
    <s v="desactualizado"/>
    <n v="11337.8"/>
    <n v="1474"/>
    <n v="1082"/>
    <n v="73.937153419593344"/>
    <n v="7.2714936954249296"/>
    <n v="195"/>
    <n v="840"/>
    <n v="47"/>
    <n v="17.857999054386763"/>
    <n v="10035.800999999999"/>
    <n v="0"/>
    <n v="0"/>
    <n v="1569.0866000000001"/>
    <n v="0"/>
    <n v="0"/>
    <n v="186.42768000000001"/>
    <n v="0"/>
    <n v="0"/>
    <n v="11676.705"/>
    <n v="299.47703000000001"/>
    <n v="517.24372000000005"/>
    <n v="41.616385000000001"/>
    <n v="54.536307000000001"/>
    <n v="0"/>
    <n v="0"/>
    <n v="365.37304999999998"/>
    <n v="9011.8402000000006"/>
    <n v="2172.0001999999999"/>
    <n v="0"/>
    <n v="2.8920324709416003"/>
    <n v="0.14263613861386137"/>
    <n v="0"/>
    <n v="32.093047918303213"/>
    <n v="120"/>
    <n v="365"/>
    <n v="290"/>
    <n v="1017"/>
    <n v="93.992606284658038"/>
    <n v="41"/>
    <n v="32"/>
  </r>
  <r>
    <s v="68"/>
    <s v="68533"/>
    <n v="68533"/>
    <s v="SANTANDER"/>
    <s v="PÁRAMO"/>
    <x v="0"/>
    <s v="Intermedio"/>
    <n v="6"/>
    <s v="desactualizado"/>
    <s v="desactualizado"/>
    <n v="7268.6999999999989"/>
    <n v="1114"/>
    <n v="1057"/>
    <n v="74.929044465468309"/>
    <n v="17.860514420254397"/>
    <n v="807"/>
    <n v="248"/>
    <n v="2"/>
    <n v="15.837663579745485"/>
    <n v="4667.3678"/>
    <n v="680.68596000000002"/>
    <n v="753.80201"/>
    <n v="1237.1151"/>
    <n v="0"/>
    <n v="0"/>
    <n v="226.03458000000001"/>
    <n v="218.68509"/>
    <n v="57.457099999999997"/>
    <n v="6861.4312"/>
    <n v="0"/>
    <n v="13.005459"/>
    <n v="0"/>
    <n v="1273.8246999999999"/>
    <n v="218.68504999999999"/>
    <n v="38.729599"/>
    <n v="1830.4417000000001"/>
    <n v="2822.6977000000002"/>
    <n v="1166.2237"/>
    <n v="0"/>
    <n v="5.6486373115021999"/>
    <n v="0.21761658031088082"/>
    <n v="0"/>
    <n v="31.460965704570054"/>
    <n v="74"/>
    <n v="794.59459459459458"/>
    <n v="244"/>
    <n v="428"/>
    <n v="40.491958372753075"/>
    <n v="231"/>
    <n v="217"/>
  </r>
  <r>
    <s v="08"/>
    <s v="08849"/>
    <n v="8849"/>
    <s v="ATLANTICO"/>
    <s v="USIACURÍ"/>
    <x v="0"/>
    <s v="Ciudades y aglomeraciones"/>
    <n v="0"/>
    <s v="actualizado"/>
    <s v="desactualizado"/>
    <n v="9991.9"/>
    <n v="356"/>
    <n v="313"/>
    <n v="31.629392971246006"/>
    <n v="2.6515076427566902"/>
    <n v="26"/>
    <n v="287"/>
    <n v="0"/>
    <n v="10.541350076281605"/>
    <n v="7196.9084000000003"/>
    <n v="0"/>
    <n v="0"/>
    <n v="3138.3791999999999"/>
    <n v="0"/>
    <n v="0"/>
    <n v="411.88535000000002"/>
    <n v="0"/>
    <n v="0"/>
    <n v="9903.0069999999996"/>
    <n v="119.8599"/>
    <n v="120.19009"/>
    <n v="0"/>
    <n v="0"/>
    <n v="0"/>
    <n v="0"/>
    <n v="2978.6206000000002"/>
    <n v="6235.9784"/>
    <n v="1099.9631999999999"/>
    <n v="652.90334381000002"/>
    <n v="11.062847435167999"/>
    <n v="0.72324159021406731"/>
    <n v="0"/>
    <n v="31.734217441924933"/>
    <n v="103"/>
    <n v="363.59223300970876"/>
    <n v="276"/>
    <n v="297"/>
    <n v="94.888178913738017"/>
    <n v="20"/>
    <n v="16"/>
  </r>
  <r>
    <s v="15"/>
    <s v="15693"/>
    <n v="15693"/>
    <s v="BOYACÁ"/>
    <s v="SANTA ROSA DE VITERBO"/>
    <x v="0"/>
    <s v="Intermedio"/>
    <n v="8"/>
    <s v="desactualizado"/>
    <s v="desactualizado"/>
    <n v="11466.299999999997"/>
    <n v="3010"/>
    <n v="2865"/>
    <n v="88.516579406631763"/>
    <n v="26.933370891269032"/>
    <n v="104"/>
    <n v="2703"/>
    <n v="58"/>
    <n v="47.546435493236075"/>
    <n v="2433.0147999999999"/>
    <n v="0"/>
    <n v="4569.6433999999999"/>
    <n v="4699.6850999999997"/>
    <n v="944.53770999999995"/>
    <n v="0"/>
    <n v="720.82137"/>
    <n v="0"/>
    <n v="0"/>
    <n v="11861.833000000001"/>
    <n v="141.36027000000001"/>
    <n v="75.646051"/>
    <n v="87.584282999999999"/>
    <n v="549.88810999999998"/>
    <n v="0"/>
    <n v="2691.6262999999999"/>
    <n v="2669.6001000000001"/>
    <n v="599.85500000000002"/>
    <n v="6049.8150999999998"/>
    <n v="1030.6412926999999"/>
    <n v="4.9249198840371999"/>
    <n v="0.21896316507503411"/>
    <n v="0"/>
    <n v="150.11000000000001"/>
    <n v="107"/>
    <n v="1650.4672897196265"/>
    <n v="1617"/>
    <n v="2709"/>
    <n v="94.554973821989535"/>
    <n v="241"/>
    <n v="217"/>
  </r>
  <r>
    <s v="25"/>
    <s v="25286"/>
    <n v="25286"/>
    <s v="CUNDINAMARCA"/>
    <s v="FUNZA"/>
    <x v="0"/>
    <s v="Ciudades y aglomeraciones"/>
    <n v="0"/>
    <s v="actualizado"/>
    <s v="actualizado"/>
    <n v="6690.2000000000007"/>
    <n v="868"/>
    <n v="343"/>
    <n v="62.099125364431487"/>
    <n v="4.4148527884344713"/>
    <n v="75"/>
    <n v="262"/>
    <n v="6"/>
    <n v="5.9848404920463585"/>
    <n v="6330.1009000000004"/>
    <n v="0"/>
    <n v="0"/>
    <n v="0"/>
    <n v="0"/>
    <n v="64.246388999999994"/>
    <n v="0"/>
    <n v="0"/>
    <n v="0"/>
    <n v="6414.6998999999996"/>
    <n v="397.96125999999998"/>
    <n v="593.07825000000003"/>
    <n v="0"/>
    <n v="172.05425"/>
    <n v="0"/>
    <n v="6.3979099999999997E-3"/>
    <n v="0"/>
    <n v="5700.1967000000004"/>
    <n v="411.57188000000002"/>
    <n v="0"/>
    <n v="3.4891690266280001E-2"/>
    <n v="0.15328907664453834"/>
    <n v="0"/>
    <n v="27.770011783189311"/>
    <n v="71"/>
    <n v="533.80281690140851"/>
    <n v="110"/>
    <n v="317"/>
    <n v="92.419825072886297"/>
    <n v="15"/>
    <n v="15"/>
  </r>
  <r>
    <s v="25"/>
    <s v="25743"/>
    <n v="25743"/>
    <s v="CUNDINAMARCA"/>
    <s v="SILVANIA"/>
    <x v="0"/>
    <s v="Intermedio"/>
    <n v="18"/>
    <s v="desactualizado"/>
    <s v="desactualizado"/>
    <n v="16136.7"/>
    <n v="4911"/>
    <n v="3456"/>
    <n v="87.210648148148152"/>
    <n v="28.67893072257252"/>
    <n v="764"/>
    <n v="2601"/>
    <n v="91"/>
    <n v="32.589351556597563"/>
    <n v="3596.0963000000002"/>
    <n v="6608.3603999999996"/>
    <n v="0"/>
    <n v="6171.3002999999999"/>
    <n v="165.67856"/>
    <n v="0"/>
    <n v="28.576664000000001"/>
    <n v="5334.7840999999999"/>
    <n v="0"/>
    <n v="11160.243"/>
    <n v="57.489224999999998"/>
    <n v="46.838566999999998"/>
    <n v="0"/>
    <n v="336.86439000000001"/>
    <n v="5334.7840999999999"/>
    <n v="0"/>
    <n v="4130.7664999999997"/>
    <n v="1328.1667"/>
    <n v="5403.6724000000004"/>
    <n v="100.83495517"/>
    <n v="11.618319337283078"/>
    <n v="0.28767933737612778"/>
    <n v="0"/>
    <n v="59.936331500392761"/>
    <n v="165"/>
    <n v="495.75757575757575"/>
    <n v="1588"/>
    <n v="3116"/>
    <n v="90.162037037037038"/>
    <n v="277"/>
    <n v="238"/>
  </r>
  <r>
    <s v="15"/>
    <s v="15522"/>
    <n v="15522"/>
    <s v="BOYACÁ"/>
    <s v="PANQUEBA"/>
    <x v="0"/>
    <s v="Rural"/>
    <n v="8"/>
    <s v="desactualizado"/>
    <s v="desactualizado"/>
    <n v="3903"/>
    <n v="1015"/>
    <n v="928"/>
    <n v="78.987068965517238"/>
    <n v="33.11342455710048"/>
    <n v="118"/>
    <n v="803"/>
    <n v="7"/>
    <n v="16.588254577021765"/>
    <n v="620.25994000000003"/>
    <n v="0"/>
    <n v="552.69188999999994"/>
    <n v="2750.4393"/>
    <n v="0"/>
    <n v="0"/>
    <n v="176.22819999999999"/>
    <n v="0"/>
    <n v="42.005194000000003"/>
    <n v="3697.6817999999998"/>
    <n v="19.349837999999998"/>
    <n v="21.672042999999999"/>
    <n v="0"/>
    <n v="728.19299000000001"/>
    <n v="0"/>
    <n v="1407.5527"/>
    <n v="745.98752999999999"/>
    <n v="379.06826999999998"/>
    <n v="652.79154000000005"/>
    <n v="0"/>
    <n v="10.080852617404"/>
    <n v="0.53104106972301812"/>
    <n v="0"/>
    <n v="29.664999999999999"/>
    <n v="38"/>
    <n v="918.42105263157896"/>
    <n v="838"/>
    <n v="919"/>
    <n v="99.03017241379311"/>
    <n v="33"/>
    <n v="24"/>
  </r>
  <r>
    <s v="15"/>
    <s v="15293"/>
    <n v="15293"/>
    <s v="BOYACÁ"/>
    <s v="GACHANTIVÁ"/>
    <x v="0"/>
    <s v="Rural disperso"/>
    <n v="22"/>
    <s v="desactualizado"/>
    <s v="desactualizado"/>
    <n v="8640.4000000000015"/>
    <n v="1933"/>
    <n v="1614"/>
    <n v="77.571251548946719"/>
    <n v="33.929921156176981"/>
    <n v="176"/>
    <n v="1352"/>
    <n v="86"/>
    <n v="44.150033846189238"/>
    <n v="2790.7689999999998"/>
    <n v="3251.0895999999998"/>
    <n v="1363.1648"/>
    <n v="1276.7204999999999"/>
    <n v="0"/>
    <n v="0"/>
    <n v="1240.6912"/>
    <n v="143.25031000000001"/>
    <n v="26.632311999999999"/>
    <n v="7319.1581999999999"/>
    <n v="12.803179"/>
    <n v="12.803176000000001"/>
    <n v="0"/>
    <n v="1120.8939"/>
    <n v="0"/>
    <n v="14.759740000000001"/>
    <n v="3548.9355999999998"/>
    <n v="185.31125"/>
    <n v="3859.8314999999998"/>
    <n v="320.34738989800002"/>
    <n v="3.9976287868359996"/>
    <n v="0.49899933288859238"/>
    <n v="0"/>
    <n v="124.60999999999999"/>
    <n v="88"/>
    <n v="1665.909090909091"/>
    <n v="517"/>
    <n v="1538"/>
    <n v="95.291201982651799"/>
    <n v="61"/>
    <n v="50"/>
  </r>
  <r>
    <s v="25"/>
    <s v="25530"/>
    <n v="25530"/>
    <s v="CUNDINAMARCA"/>
    <s v="PARATEBUENO"/>
    <x v="0"/>
    <s v="Rural disperso"/>
    <n v="12"/>
    <s v="desactualizado"/>
    <s v="desactualizado"/>
    <n v="87455.099999999991"/>
    <n v="1215"/>
    <n v="1119"/>
    <n v="17.962466487935657"/>
    <n v="0.47667185678299911"/>
    <n v="330"/>
    <n v="777"/>
    <n v="12"/>
    <n v="38.190636358106062"/>
    <n v="53552.205000000002"/>
    <n v="20236.578000000001"/>
    <n v="0"/>
    <n v="12982.684999999999"/>
    <n v="1.1521735"/>
    <n v="60.018183000000001"/>
    <n v="12057.115"/>
    <n v="67.660310999999993"/>
    <n v="2718.4785000000002"/>
    <n v="74014.354000000007"/>
    <n v="33.976764000000003"/>
    <n v="51.659166999999997"/>
    <n v="0"/>
    <n v="663.53697999999997"/>
    <n v="0"/>
    <n v="1247.9405999999999"/>
    <n v="13579.369000000001"/>
    <n v="39437.894999999997"/>
    <n v="33971.173000000003"/>
    <n v="0"/>
    <n v="328.68327906212397"/>
    <n v="0.44191343963553531"/>
    <n v="0"/>
    <n v="51.290259230164956"/>
    <n v="893"/>
    <n v="78.38745800671893"/>
    <n v="203"/>
    <n v="1057"/>
    <n v="94.459338695263625"/>
    <n v="123"/>
    <n v="109"/>
  </r>
  <r>
    <s v="15"/>
    <s v="15790"/>
    <n v="15790"/>
    <s v="BOYACÁ"/>
    <s v="TASCO"/>
    <x v="0"/>
    <s v="Rural disperso"/>
    <n v="24"/>
    <s v="desactualizado"/>
    <s v="desactualizado"/>
    <n v="21089.899999999998"/>
    <n v="3236"/>
    <n v="3165"/>
    <n v="84.170616113744074"/>
    <n v="14.183097783712775"/>
    <n v="412"/>
    <n v="2742"/>
    <n v="11"/>
    <n v="52.977653602918672"/>
    <n v="917.62207000000001"/>
    <n v="717.13031999999998"/>
    <n v="11874.628000000001"/>
    <n v="7345.6719999999996"/>
    <n v="46.226542999999999"/>
    <n v="0"/>
    <n v="163.17289"/>
    <n v="0"/>
    <n v="0"/>
    <n v="20731.608"/>
    <n v="52.390202000000002"/>
    <n v="20.797039000000002"/>
    <n v="29.482683000000002"/>
    <n v="310.68257999999997"/>
    <n v="0"/>
    <n v="5892.6127999999999"/>
    <n v="3562.8876"/>
    <n v="33.382862000000003"/>
    <n v="11097.325999999999"/>
    <n v="2295.2133240799999"/>
    <n v="4.7190395372692002"/>
    <n v="0.19607843137254904"/>
    <n v="0"/>
    <n v="163.19999999999999"/>
    <n v="210"/>
    <n v="914.28571428571433"/>
    <n v="1938"/>
    <n v="3049"/>
    <n v="96.334913112164301"/>
    <n v="173"/>
    <n v="155"/>
  </r>
  <r>
    <s v="68"/>
    <s v="68020"/>
    <n v="68020"/>
    <s v="SANTANDER"/>
    <s v="ALBANIA"/>
    <x v="0"/>
    <s v="Rural disperso"/>
    <n v="8"/>
    <s v="desactualizado"/>
    <s v="desactualizado"/>
    <n v="16491.199999999997"/>
    <n v="1979"/>
    <n v="1882"/>
    <n v="57.279489904357064"/>
    <n v="14.124774435300068"/>
    <n v="331"/>
    <n v="1534"/>
    <n v="17"/>
    <n v="23.705921468974346"/>
    <n v="7169.5640000000003"/>
    <n v="6115.8514999999998"/>
    <n v="101.3712"/>
    <n v="3223.8553000000002"/>
    <n v="17.139973000000001"/>
    <n v="0"/>
    <n v="974.52134000000001"/>
    <n v="2678.8490999999999"/>
    <n v="0"/>
    <n v="12987.386"/>
    <n v="0"/>
    <n v="0"/>
    <n v="0"/>
    <n v="1164.7167999999999"/>
    <n v="2678.8490000000002"/>
    <n v="143.3792"/>
    <n v="4028.1774999999998"/>
    <n v="4680.7894999999999"/>
    <n v="3944.8449000000001"/>
    <n v="0"/>
    <n v="15.586491670833198"/>
    <n v="0.33506616257088845"/>
    <n v="0"/>
    <n v="90.295111773864676"/>
    <n v="156"/>
    <n v="1081.7948717948721"/>
    <n v="619"/>
    <n v="1720"/>
    <n v="91.392136025504783"/>
    <n v="142"/>
    <n v="136"/>
  </r>
  <r>
    <s v="52"/>
    <s v="52317"/>
    <n v="52317"/>
    <s v="NARIÑO"/>
    <s v="GUACHUCAL"/>
    <x v="0"/>
    <s v="Rural"/>
    <n v="18"/>
    <s v="desactualizado"/>
    <s v="desactualizado"/>
    <n v="15231.799999999997"/>
    <n v="4188"/>
    <n v="3781"/>
    <n v="89.156307855064796"/>
    <n v="23.26988626891638"/>
    <n v="1002"/>
    <n v="2773"/>
    <n v="6"/>
    <n v="27.553740938302596"/>
    <n v="9383.0463"/>
    <n v="1731.3586"/>
    <n v="2559.7215999999999"/>
    <n v="1771.1826000000001"/>
    <n v="0"/>
    <n v="0"/>
    <n v="578.13336000000004"/>
    <n v="0"/>
    <n v="55.914172000000001"/>
    <n v="14858.166999999999"/>
    <n v="67.113669999999999"/>
    <n v="88.377672000000004"/>
    <n v="0"/>
    <n v="199.02325999999999"/>
    <n v="0"/>
    <n v="8218.3374999999996"/>
    <n v="1378.8993"/>
    <n v="1387.5184999999999"/>
    <n v="4287.1724999999997"/>
    <n v="97.237172057099997"/>
    <n v="23.678950855572001"/>
    <n v="0.19619313716930062"/>
    <n v="0"/>
    <n v="97.711822178976277"/>
    <n v="159"/>
    <n v="682.38993710691818"/>
    <n v="2525"/>
    <n v="2744.9999999999995"/>
    <n v="72.59984131182226"/>
    <n v="1199"/>
    <n v="1159"/>
  </r>
  <r>
    <s v="52"/>
    <s v="52506"/>
    <n v="52506"/>
    <s v="NARIÑO"/>
    <s v="OSPINA"/>
    <x v="0"/>
    <s v="Intermedio"/>
    <n v="18"/>
    <s v="desactualizado"/>
    <s v="desactualizado"/>
    <n v="6219"/>
    <n v="2525"/>
    <n v="2305"/>
    <n v="93.275488069414308"/>
    <n v="32.239217165295955"/>
    <n v="924"/>
    <n v="1371"/>
    <n v="10"/>
    <n v="46.414270018641709"/>
    <n v="1575.4264000000001"/>
    <n v="1269.0047"/>
    <n v="62.872481000000001"/>
    <n v="3675.9810000000002"/>
    <n v="0"/>
    <n v="0"/>
    <n v="427.24216000000001"/>
    <n v="1013.452"/>
    <n v="0.60259985000000005"/>
    <n v="5098.0328"/>
    <n v="43.955105000000003"/>
    <n v="43.955092999999998"/>
    <n v="0"/>
    <n v="228.67956000000001"/>
    <n v="1013.452"/>
    <n v="224.57662999999999"/>
    <n v="1797.0405000000001"/>
    <n v="219.99753999999999"/>
    <n v="3055.5834"/>
    <n v="0"/>
    <n v="1.1024028871724001"/>
    <n v="0.33250207813798838"/>
    <n v="0"/>
    <n v="98.207135563293676"/>
    <n v="66"/>
    <n v="1652.2727272727275"/>
    <n v="1746"/>
    <n v="2087"/>
    <n v="90.542299349240778"/>
    <n v="347"/>
    <n v="326"/>
  </r>
  <r>
    <s v="25"/>
    <s v="25572"/>
    <n v="25572"/>
    <s v="CUNDINAMARCA"/>
    <s v="PUERTO SALGAR"/>
    <x v="0"/>
    <s v="Rural"/>
    <n v="7"/>
    <s v="desactualizado"/>
    <s v="desactualizado"/>
    <n v="50642.100000000006"/>
    <n v="1053"/>
    <n v="831"/>
    <n v="39.35018050541516"/>
    <n v="0.91515181316751859"/>
    <n v="205"/>
    <n v="622"/>
    <n v="4"/>
    <n v="19.963178789093462"/>
    <n v="20925.065999999999"/>
    <n v="7046.7924000000003"/>
    <n v="0"/>
    <n v="20737.901000000002"/>
    <n v="0.31823959000000002"/>
    <n v="157.50504000000001"/>
    <n v="3469.3487"/>
    <n v="304.79856999999998"/>
    <n v="1783.3137999999999"/>
    <n v="44882.968000000001"/>
    <n v="431.68596000000002"/>
    <n v="447.06407000000002"/>
    <n v="0"/>
    <n v="1460.3438000000001"/>
    <n v="0"/>
    <n v="397.90174000000002"/>
    <n v="21330.877"/>
    <n v="17206.302"/>
    <n v="10187.132"/>
    <n v="12884.886487"/>
    <n v="15.153263554097158"/>
    <n v="0.48690591658583898"/>
    <n v="0"/>
    <n v="140.5719461901021"/>
    <n v="530"/>
    <n v="361.98113207547169"/>
    <n v="436"/>
    <n v="816.00000000000011"/>
    <n v="98.194945848375454"/>
    <n v="48"/>
    <n v="39"/>
  </r>
  <r>
    <s v="25"/>
    <s v="25473"/>
    <n v="25473"/>
    <s v="CUNDINAMARCA"/>
    <s v="MOSQUERA"/>
    <x v="0"/>
    <s v="Ciudades y aglomeraciones"/>
    <n v="8"/>
    <s v="desactualizado"/>
    <s v="desactualizado"/>
    <n v="9760.9999999999982"/>
    <n v="871"/>
    <n v="465"/>
    <n v="64.086021505376351"/>
    <n v="3.2813890883297634"/>
    <n v="147"/>
    <n v="311"/>
    <n v="7"/>
    <n v="32.312251525969565"/>
    <n v="7793.9421000000002"/>
    <n v="33.518428999999998"/>
    <n v="0"/>
    <n v="2532.9762999999998"/>
    <n v="0"/>
    <n v="55.793162000000002"/>
    <n v="42.064117000000003"/>
    <n v="485.47485"/>
    <n v="0"/>
    <n v="9719.1879000000008"/>
    <n v="447.10581999999999"/>
    <n v="308.23241000000002"/>
    <n v="259.51589000000001"/>
    <n v="174.06318999999999"/>
    <n v="0"/>
    <n v="2.0863100000000001E-3"/>
    <n v="304.22442000000001"/>
    <n v="6230.1445999999996"/>
    <n v="3473.4432999999999"/>
    <n v="579.45318146499994"/>
    <n v="0"/>
    <n v="0.24587458745874588"/>
    <n v="0"/>
    <n v="7.6935388845247434"/>
    <n v="107"/>
    <n v="98.130841121495322"/>
    <n v="71"/>
    <n v="432"/>
    <n v="92.903225806451616"/>
    <n v="13"/>
    <n v="11"/>
  </r>
  <r>
    <s v="68"/>
    <s v="68468"/>
    <n v="68468"/>
    <s v="SANTANDER"/>
    <s v="MOLAGAVITA"/>
    <x v="0"/>
    <s v="Rural disperso"/>
    <n v="8"/>
    <s v="desactualizado"/>
    <s v="desactualizado"/>
    <n v="18097.5"/>
    <n v="2436"/>
    <n v="2297"/>
    <n v="72.834131475838049"/>
    <n v="16.527371211052444"/>
    <n v="737"/>
    <n v="1535"/>
    <n v="25"/>
    <n v="42.739671450780094"/>
    <n v="1448.3207"/>
    <n v="2440.9897000000001"/>
    <n v="6775.9754999999996"/>
    <n v="7247.4912000000004"/>
    <n v="0"/>
    <n v="0"/>
    <n v="1776.3434"/>
    <n v="159.90803"/>
    <n v="97.103920000000002"/>
    <n v="15986.34"/>
    <n v="61.780647999999999"/>
    <n v="31.528063"/>
    <n v="0"/>
    <n v="3234.7489"/>
    <n v="0"/>
    <n v="207.16006999999999"/>
    <n v="5597.3845000000001"/>
    <n v="1282.6923999999999"/>
    <n v="7727.9616999999998"/>
    <n v="0"/>
    <n v="114.09417567063831"/>
    <n v="0.47735969387755101"/>
    <n v="0"/>
    <n v="57.303901819038309"/>
    <n v="186"/>
    <n v="575.80645161290317"/>
    <n v="1322"/>
    <n v="2013.0000000000002"/>
    <n v="87.636047017849378"/>
    <n v="273"/>
    <n v="255"/>
  </r>
  <r>
    <s v="15"/>
    <s v="15599"/>
    <n v="15599"/>
    <s v="BOYACÁ"/>
    <s v="RAMIRIQUÍ"/>
    <x v="0"/>
    <s v="Intermedio"/>
    <n v="0"/>
    <s v="actualizado"/>
    <s v="desactualizado"/>
    <n v="11773.599999999999"/>
    <n v="5325"/>
    <n v="5096"/>
    <n v="92.209576138147568"/>
    <n v="49.227851182651591"/>
    <n v="655"/>
    <n v="4314"/>
    <n v="127"/>
    <n v="42.462632737544723"/>
    <n v="2386.2211000000002"/>
    <n v="2760.2143999999998"/>
    <n v="819.42990999999995"/>
    <n v="6709.1455999999998"/>
    <n v="0"/>
    <n v="0"/>
    <n v="1665.0272"/>
    <n v="0"/>
    <n v="7.0520816999999996"/>
    <n v="11002.777"/>
    <n v="49.724677"/>
    <n v="49.627968000000003"/>
    <n v="0"/>
    <n v="1105.5777"/>
    <n v="0"/>
    <n v="31.45495"/>
    <n v="4664.3611000000001"/>
    <n v="1470.3639000000001"/>
    <n v="5403.1950999999999"/>
    <n v="0"/>
    <n v="15.227054312394401"/>
    <n v="0.34913682040711158"/>
    <n v="0"/>
    <n v="161.0155"/>
    <n v="139"/>
    <n v="1362.8057553956835"/>
    <n v="3298"/>
    <n v="5057"/>
    <n v="99.234693877551024"/>
    <n v="310"/>
    <n v="283"/>
  </r>
  <r>
    <s v="25"/>
    <s v="25320"/>
    <n v="25320"/>
    <s v="CUNDINAMARCA"/>
    <s v="GUADUAS"/>
    <x v="0"/>
    <s v="Rural"/>
    <n v="8"/>
    <s v="desactualizado"/>
    <s v="desactualizado"/>
    <n v="75156.5"/>
    <n v="3351"/>
    <n v="2963"/>
    <n v="51.063111711103616"/>
    <n v="3.6579338453060295"/>
    <n v="581"/>
    <n v="2350"/>
    <n v="32"/>
    <n v="27.96337296513623"/>
    <n v="27822.358"/>
    <n v="19991.611000000001"/>
    <n v="0"/>
    <n v="27914.585999999999"/>
    <n v="0"/>
    <n v="0"/>
    <n v="6594.3369000000002"/>
    <n v="224.30239"/>
    <n v="874.29943000000003"/>
    <n v="69220.145000000004"/>
    <n v="109.36757"/>
    <n v="125.02376"/>
    <n v="0"/>
    <n v="6211.3212000000003"/>
    <n v="224.30238"/>
    <n v="92.707831999999996"/>
    <n v="26707.949000000001"/>
    <n v="22123.071"/>
    <n v="21538.076000000001"/>
    <n v="3529.9193142300001"/>
    <n v="91.022251383809191"/>
    <n v="0.37544651250235006"/>
    <n v="0"/>
    <n v="218.90682639434402"/>
    <n v="773"/>
    <n v="386.4941785252264"/>
    <n v="1300"/>
    <n v="2572.9999999999995"/>
    <n v="86.837664529193376"/>
    <n v="202"/>
    <n v="173"/>
  </r>
  <r>
    <s v="15"/>
    <s v="15491"/>
    <n v="15491"/>
    <s v="BOYACÁ"/>
    <s v="NOBSA"/>
    <x v="0"/>
    <s v="Intermedio"/>
    <n v="19"/>
    <s v="desactualizado"/>
    <s v="desactualizado"/>
    <n v="5461.6"/>
    <n v="3009"/>
    <n v="2563"/>
    <n v="95.981271946937184"/>
    <n v="29.980503881994579"/>
    <n v="700"/>
    <n v="1812"/>
    <n v="51"/>
    <n v="67.465258178855862"/>
    <n v="861.15"/>
    <n v="0"/>
    <n v="215.43237999999999"/>
    <n v="3617.0009"/>
    <n v="542.03624000000002"/>
    <n v="0"/>
    <n v="89.859121999999999"/>
    <n v="0"/>
    <n v="0"/>
    <n v="4689.1459000000004"/>
    <n v="627.55596000000003"/>
    <n v="193.6611"/>
    <n v="378.67092000000002"/>
    <n v="0"/>
    <n v="0"/>
    <n v="420.10919000000001"/>
    <n v="0"/>
    <n v="766.56965000000002"/>
    <n v="3647.5502000000001"/>
    <n v="0"/>
    <n v="0.89292156467159989"/>
    <n v="0.10544275720866744"/>
    <n v="0"/>
    <n v="33.574999999999996"/>
    <n v="53"/>
    <n v="745.28301886792451"/>
    <n v="1975"/>
    <n v="2477"/>
    <n v="96.644557159578611"/>
    <n v="136"/>
    <n v="117"/>
  </r>
  <r>
    <s v="68"/>
    <s v="68684"/>
    <n v="68684"/>
    <s v="SANTANDER"/>
    <s v="SAN JOSE DE MIRANDA"/>
    <x v="0"/>
    <s v="Rural"/>
    <n v="8"/>
    <s v="desactualizado"/>
    <s v="desactualizado"/>
    <n v="7358.3999999999987"/>
    <n v="1903"/>
    <n v="1448"/>
    <n v="77.209944751381215"/>
    <n v="27.655616453559244"/>
    <n v="633"/>
    <n v="813"/>
    <n v="2"/>
    <n v="58.768216948059361"/>
    <n v="900.49873000000002"/>
    <n v="2947.4121"/>
    <n v="1121.0127"/>
    <n v="2603.6842000000001"/>
    <n v="48.077852"/>
    <n v="0"/>
    <n v="26.671220999999999"/>
    <n v="0"/>
    <n v="23.229130000000001"/>
    <n v="7604.0658999999996"/>
    <n v="13.692276"/>
    <n v="17.919328"/>
    <n v="0"/>
    <n v="528.33258000000001"/>
    <n v="0"/>
    <n v="76.845067999999998"/>
    <n v="2206.4214999999999"/>
    <n v="331.99412999999998"/>
    <n v="4506.1459999999997"/>
    <n v="0"/>
    <n v="10.563538553016"/>
    <n v="0.48631294356201421"/>
    <n v="0"/>
    <n v="29.96282448054291"/>
    <n v="80"/>
    <n v="700"/>
    <n v="1046"/>
    <n v="1243"/>
    <n v="85.842541436464089"/>
    <n v="273"/>
    <n v="260"/>
  </r>
  <r>
    <s v="15"/>
    <s v="15776"/>
    <n v="15776"/>
    <s v="BOYACÁ"/>
    <s v="SUTAMARCHÁN"/>
    <x v="0"/>
    <s v="Rural"/>
    <n v="21"/>
    <s v="desactualizado"/>
    <s v="desactualizado"/>
    <n v="9301.1"/>
    <n v="2665"/>
    <n v="2585"/>
    <n v="86.42166344294003"/>
    <n v="39.662027621677488"/>
    <n v="304"/>
    <n v="2218"/>
    <n v="63"/>
    <n v="31.300719343522914"/>
    <n v="3032.8017"/>
    <n v="0"/>
    <n v="3060.2759999999998"/>
    <n v="4100.5861000000004"/>
    <n v="0"/>
    <n v="0"/>
    <n v="0"/>
    <n v="1539.8062"/>
    <n v="0"/>
    <n v="8711.8577999999998"/>
    <n v="28.433409999999999"/>
    <n v="37.432093999999999"/>
    <n v="0"/>
    <n v="568.94785000000002"/>
    <n v="0"/>
    <n v="2257.4675000000002"/>
    <n v="2635.5944"/>
    <n v="1562.9094"/>
    <n v="3217.7462999999998"/>
    <n v="0"/>
    <n v="2.0339489840484002"/>
    <n v="0.4548265200961869"/>
    <n v="0"/>
    <n v="124.86499999999999"/>
    <n v="103"/>
    <n v="1426.2135922330096"/>
    <n v="1672"/>
    <n v="2511"/>
    <n v="97.137330754352035"/>
    <n v="162"/>
    <n v="150"/>
  </r>
  <r>
    <s v="68"/>
    <s v="68079"/>
    <n v="68079"/>
    <s v="SANTANDER"/>
    <s v="BARICHARA"/>
    <x v="0"/>
    <s v="Intermedio"/>
    <n v="0"/>
    <s v="actualizado"/>
    <s v="actualizado"/>
    <n v="13017.4"/>
    <n v="1949"/>
    <n v="1413"/>
    <n v="68.435951875442328"/>
    <n v="15.876421222309528"/>
    <n v="895"/>
    <n v="514"/>
    <n v="4"/>
    <n v="23.918430643470661"/>
    <n v="5928.3465999999999"/>
    <n v="950.56949999999995"/>
    <n v="1470.0933"/>
    <n v="4771.1295"/>
    <n v="0"/>
    <n v="0"/>
    <n v="410.46969000000001"/>
    <n v="1581.7873"/>
    <n v="59.309468000000003"/>
    <n v="11195.349"/>
    <n v="56.897604000000001"/>
    <n v="84.357293999999996"/>
    <n v="0"/>
    <n v="591.87784999999997"/>
    <n v="1259.3847000000001"/>
    <n v="16.492238"/>
    <n v="6277.7361000000001"/>
    <n v="1891.9036000000001"/>
    <n v="3182.0614999999998"/>
    <n v="0"/>
    <n v="22.769754615172403"/>
    <n v="0.27009413468501087"/>
    <n v="0"/>
    <n v="37.988581037831189"/>
    <n v="134"/>
    <n v="529.85074626865674"/>
    <n v="772"/>
    <n v="1001.0000000000001"/>
    <n v="70.842179759377217"/>
    <n v="225"/>
    <n v="220"/>
  </r>
  <r>
    <s v="15"/>
    <s v="15401"/>
    <n v="15401"/>
    <s v="BOYACÁ"/>
    <s v="LA VICTORIA"/>
    <x v="0"/>
    <s v="Rural"/>
    <n v="28"/>
    <s v="Sin formación"/>
    <s v="desactualizado"/>
    <n v="2271.6999999999998"/>
    <n v="181"/>
    <n v="161"/>
    <n v="48.447204968944099"/>
    <n v="11.272044665273981"/>
    <n v="71"/>
    <n v="89"/>
    <n v="1"/>
    <n v="13.674700032622459"/>
    <n v="0"/>
    <n v="0.14750492000000001"/>
    <n v="0"/>
    <n v="2857.2150999999999"/>
    <n v="0"/>
    <n v="0"/>
    <n v="384.32245"/>
    <n v="109.80646"/>
    <n v="0"/>
    <n v="2356.8204999999998"/>
    <n v="6.4132296000000002"/>
    <n v="0"/>
    <n v="0"/>
    <n v="0"/>
    <n v="109.80647999999999"/>
    <n v="0"/>
    <n v="2356.6729999999998"/>
    <n v="0.14750682000000001"/>
    <n v="390.73570000000001"/>
    <n v="0"/>
    <n v="4.3487010981463996"/>
    <n v="0.5025380710659898"/>
    <n v="0"/>
    <n v="83.894999999999996"/>
    <n v="111"/>
    <n v="889.18918918918916"/>
    <n v="64"/>
    <n v="138"/>
    <n v="85.714285714285708"/>
    <n v="20"/>
    <n v="19"/>
  </r>
  <r>
    <s v="15"/>
    <s v="15248"/>
    <n v="15248"/>
    <s v="BOYACÁ"/>
    <s v="EL ESPINO"/>
    <x v="0"/>
    <s v="Intermedio"/>
    <n v="8"/>
    <s v="desactualizado"/>
    <s v="desactualizado"/>
    <n v="6872.6"/>
    <n v="1879"/>
    <n v="1653"/>
    <n v="89.171203871748332"/>
    <n v="30.64560082368931"/>
    <n v="50"/>
    <n v="1578"/>
    <n v="25"/>
    <n v="32.608495320873857"/>
    <n v="557.54118000000005"/>
    <n v="54.233103999999997"/>
    <n v="2018.7614000000001"/>
    <n v="4314.1337999999996"/>
    <n v="0"/>
    <n v="0"/>
    <n v="0"/>
    <n v="0"/>
    <n v="23.989013"/>
    <n v="6922.0216"/>
    <n v="19.193836999999998"/>
    <n v="24.167774999999999"/>
    <n v="0"/>
    <n v="387.38556999999997"/>
    <n v="0"/>
    <n v="3055.1093000000001"/>
    <n v="1136.8349000000001"/>
    <n v="90.459069"/>
    <n v="2271.2478999999998"/>
    <n v="0"/>
    <n v="63.274380425360008"/>
    <n v="0.32830188679245281"/>
    <n v="0"/>
    <n v="80.92"/>
    <n v="70"/>
    <n v="1360"/>
    <n v="1239"/>
    <n v="1646"/>
    <n v="99.57652752571083"/>
    <n v="149"/>
    <n v="138"/>
  </r>
  <r>
    <s v="15"/>
    <s v="15832"/>
    <n v="15832"/>
    <s v="BOYACÁ"/>
    <s v="TUNUNGUÁ"/>
    <x v="0"/>
    <s v="Rural disperso"/>
    <n v="11"/>
    <s v="desactualizado"/>
    <s v="desactualizado"/>
    <n v="2715.5"/>
    <n v="576"/>
    <n v="563"/>
    <n v="82.238010657193598"/>
    <n v="28.233350878403041"/>
    <n v="89"/>
    <n v="440"/>
    <n v="34"/>
    <n v="0.4874482106235713"/>
    <n v="2745.4387000000002"/>
    <n v="0"/>
    <n v="0.25859806000000002"/>
    <n v="1535.3099"/>
    <n v="0"/>
    <n v="0"/>
    <n v="0"/>
    <n v="943.62462000000005"/>
    <n v="17.274771000000001"/>
    <n v="3348.9306000000001"/>
    <n v="0"/>
    <n v="4.3811618000000001"/>
    <n v="0"/>
    <n v="1236.5165"/>
    <n v="943.62465999999995"/>
    <n v="1.8825755"/>
    <n v="108.15796"/>
    <n v="1994.259"/>
    <n v="21.008158000000002"/>
    <n v="0"/>
    <n v="9.9028150125568004"/>
    <n v="0.3622641509433962"/>
    <n v="0"/>
    <n v="73.737499999999997"/>
    <n v="54"/>
    <n v="1606.4814814814815"/>
    <n v="238"/>
    <n v="480.00000000000006"/>
    <n v="85.257548845470694"/>
    <n v="70"/>
    <n v="67"/>
  </r>
  <r>
    <s v="15"/>
    <s v="15816"/>
    <n v="15816"/>
    <s v="BOYACÁ"/>
    <s v="TOGUÍ"/>
    <x v="0"/>
    <s v="Rural disperso"/>
    <n v="11"/>
    <s v="desactualizado"/>
    <s v="desactualizado"/>
    <n v="10519.800000000001"/>
    <n v="1204"/>
    <n v="1154"/>
    <n v="64.12478336221838"/>
    <n v="14.523469653618248"/>
    <n v="324"/>
    <n v="821"/>
    <n v="9"/>
    <n v="64.118443531115673"/>
    <n v="4768.6352999999999"/>
    <n v="2087.7456000000002"/>
    <n v="0"/>
    <n v="4905.0700999999999"/>
    <n v="0"/>
    <n v="0"/>
    <n v="3379.1545999999998"/>
    <n v="0"/>
    <n v="3.6044668"/>
    <n v="8448.4878000000008"/>
    <n v="9.1952127000000008"/>
    <n v="10.496179"/>
    <n v="0"/>
    <n v="153.65282999999999"/>
    <n v="0"/>
    <n v="1.3929771"/>
    <n v="3959.4319999999998"/>
    <n v="123.56094"/>
    <n v="7591.9071999999996"/>
    <n v="0"/>
    <n v="25.08425644752084"/>
    <n v="0.42105263157894735"/>
    <n v="0"/>
    <n v="48.449999999999996"/>
    <n v="113"/>
    <n v="504.42477876106193"/>
    <n v="446"/>
    <n v="1004"/>
    <n v="87.001733102253027"/>
    <n v="55"/>
    <n v="47"/>
  </r>
  <r>
    <s v="15"/>
    <s v="15131"/>
    <n v="15131"/>
    <s v="BOYACÁ"/>
    <s v="CALDAS"/>
    <x v="0"/>
    <s v="Rural disperso"/>
    <n v="7"/>
    <s v="desactualizado"/>
    <s v="desactualizado"/>
    <n v="7214.7000000000007"/>
    <n v="2251"/>
    <n v="2098"/>
    <n v="89.132507149666353"/>
    <n v="40.013496698338145"/>
    <n v="200"/>
    <n v="1884"/>
    <n v="14"/>
    <n v="7.962577372330049"/>
    <n v="628.00349000000006"/>
    <n v="118.33871000000001"/>
    <n v="0"/>
    <n v="6890.8081000000002"/>
    <n v="0"/>
    <n v="0"/>
    <n v="234.44490999999999"/>
    <n v="0.26819058000000001"/>
    <n v="0"/>
    <n v="7411.8751000000002"/>
    <n v="0"/>
    <n v="9.4379091000000006"/>
    <n v="0"/>
    <n v="92.999560000000002"/>
    <n v="0.26819120000000002"/>
    <n v="6263.6063000000004"/>
    <n v="384.81894999999997"/>
    <n v="286.59178000000003"/>
    <n v="608.86554000000001"/>
    <n v="0"/>
    <n v="4.9520682250143997"/>
    <n v="0.25981873111782477"/>
    <n v="0"/>
    <n v="71.995000000000005"/>
    <n v="88"/>
    <n v="962.5"/>
    <n v="1503"/>
    <n v="1928"/>
    <n v="91.897044804575785"/>
    <n v="292"/>
    <n v="273"/>
  </r>
  <r>
    <s v="25"/>
    <s v="25899"/>
    <n v="25899"/>
    <s v="CUNDINAMARCA"/>
    <s v="ZIPAQUIRÁ"/>
    <x v="0"/>
    <s v="Ciudades y aglomeraciones"/>
    <n v="8"/>
    <s v="desactualizado"/>
    <s v="desactualizado"/>
    <n v="19888.7"/>
    <n v="5544"/>
    <n v="3058"/>
    <n v="81.916285153695227"/>
    <n v="14.757990968943435"/>
    <n v="471"/>
    <n v="2450"/>
    <n v="137"/>
    <n v="33.233346750907614"/>
    <n v="7626.47"/>
    <n v="4241.2156000000004"/>
    <n v="0"/>
    <n v="7483.2604000000001"/>
    <n v="0"/>
    <n v="9.0453731000000008"/>
    <n v="1402.0755999999999"/>
    <n v="996.71685000000002"/>
    <n v="25.093665000000001"/>
    <n v="17363.085999999999"/>
    <n v="529.86811999999998"/>
    <n v="901.52435000000003"/>
    <n v="0"/>
    <n v="150.26652000000001"/>
    <n v="961.32126000000005"/>
    <n v="3872.5554999999999"/>
    <n v="4261.3289000000004"/>
    <n v="3423.9164000000001"/>
    <n v="6754.9727000000003"/>
    <n v="7478.2670495100001"/>
    <n v="4.1363155403644001"/>
    <n v="0.14927523183577923"/>
    <n v="0"/>
    <n v="30.774155538098974"/>
    <n v="194"/>
    <n v="216.49484536082474"/>
    <n v="1077"/>
    <n v="2930"/>
    <n v="95.814257684761287"/>
    <n v="191"/>
    <n v="167"/>
  </r>
  <r>
    <s v="15"/>
    <s v="15806"/>
    <n v="15806"/>
    <s v="BOYACÁ"/>
    <s v="TIBASOSA"/>
    <x v="0"/>
    <s v="Intermedio"/>
    <n v="11"/>
    <s v="desactualizado"/>
    <s v="desactualizado"/>
    <n v="8393.1"/>
    <n v="4860"/>
    <n v="3712"/>
    <n v="93.534482758620683"/>
    <n v="42.55560935362103"/>
    <n v="495"/>
    <n v="2899"/>
    <n v="318"/>
    <n v="47.386266732945899"/>
    <n v="908.32097999999996"/>
    <n v="0"/>
    <n v="646.95006999999998"/>
    <n v="5568.0622999999996"/>
    <n v="2210.8425000000002"/>
    <n v="0"/>
    <n v="934.63577999999995"/>
    <n v="0"/>
    <n v="0"/>
    <n v="8389.4632000000001"/>
    <n v="70.615010999999996"/>
    <n v="62.831068000000002"/>
    <n v="0"/>
    <n v="478.14373999999998"/>
    <n v="0"/>
    <n v="0"/>
    <n v="3141.623"/>
    <n v="1260.3108"/>
    <n v="4451.8051999999998"/>
    <n v="0"/>
    <n v="0.98433518268760001"/>
    <n v="0.11079691516709511"/>
    <n v="0"/>
    <n v="64.242999999999995"/>
    <n v="95"/>
    <n v="795.57894736842104"/>
    <n v="2559"/>
    <n v="3664"/>
    <n v="98.706896551724128"/>
    <n v="134"/>
    <n v="81"/>
  </r>
  <r>
    <s v="25"/>
    <s v="25823"/>
    <n v="25823"/>
    <s v="CUNDINAMARCA"/>
    <s v="TOPAIPÍ"/>
    <x v="0"/>
    <s v="Rural disperso"/>
    <n v="13"/>
    <s v="desactualizado"/>
    <s v="desactualizado"/>
    <n v="14561.3"/>
    <n v="1458"/>
    <n v="1405"/>
    <n v="51.174377224199283"/>
    <n v="11.36810602797069"/>
    <n v="507"/>
    <n v="864"/>
    <n v="34"/>
    <n v="35.920433842132475"/>
    <n v="1301.6522"/>
    <n v="4495.3469999999998"/>
    <n v="0"/>
    <n v="8977.4742000000006"/>
    <n v="0"/>
    <n v="0"/>
    <n v="1008.0234"/>
    <n v="754.58882000000006"/>
    <n v="0"/>
    <n v="13020.826999999999"/>
    <n v="0"/>
    <n v="8.9660808999999997"/>
    <n v="0"/>
    <n v="294.77026000000001"/>
    <n v="754.58884999999998"/>
    <n v="0"/>
    <n v="7046.3873999999996"/>
    <n v="1368.4559999999999"/>
    <n v="5310.2709000000004"/>
    <n v="0"/>
    <n v="38.642068797774002"/>
    <n v="0.54605597964376595"/>
    <n v="0"/>
    <n v="98.367390023566358"/>
    <n v="162"/>
    <n v="828.7037037037037"/>
    <n v="473"/>
    <n v="1099"/>
    <n v="78.220640569395016"/>
    <n v="95"/>
    <n v="79"/>
  </r>
  <r>
    <s v="68"/>
    <s v="68522"/>
    <n v="68522"/>
    <s v="SANTANDER"/>
    <s v="PALMAR"/>
    <x v="0"/>
    <s v="Intermedio"/>
    <n v="7"/>
    <s v="desactualizado"/>
    <s v="desactualizado"/>
    <n v="2074.3000000000002"/>
    <n v="506"/>
    <n v="499"/>
    <n v="82.364729458917836"/>
    <n v="18.40376348321637"/>
    <n v="130"/>
    <n v="364"/>
    <n v="5"/>
    <n v="6.9013058787540178"/>
    <n v="618.73752999999999"/>
    <n v="0"/>
    <n v="137.19968"/>
    <n v="1195.3063"/>
    <n v="0"/>
    <n v="0"/>
    <n v="0"/>
    <n v="0"/>
    <n v="56.984245000000001"/>
    <n v="1965.4465"/>
    <n v="12.866294999999999"/>
    <n v="16.516424000000001"/>
    <n v="0"/>
    <n v="72.068561000000003"/>
    <n v="0"/>
    <n v="15.299654"/>
    <n v="1343.6439"/>
    <n v="447.30641000000003"/>
    <n v="140.46205"/>
    <n v="1976.81394419"/>
    <n v="4.6174506028376001"/>
    <n v="0.26847662141779788"/>
    <n v="0"/>
    <n v="21.17194579812648"/>
    <n v="20"/>
    <n v="1978.5"/>
    <n v="309"/>
    <n v="430.99999999999994"/>
    <n v="86.372745490981956"/>
    <n v="25"/>
    <n v="24"/>
  </r>
  <r>
    <s v="15"/>
    <s v="15407"/>
    <n v="15407"/>
    <s v="BOYACÁ"/>
    <s v="VILLA DE LEYVA"/>
    <x v="0"/>
    <s v="Intermedio"/>
    <n v="0"/>
    <s v="actualizado"/>
    <s v="actualizado"/>
    <n v="11802.300000000001"/>
    <n v="4849"/>
    <n v="2203"/>
    <n v="92.691783931003187"/>
    <n v="13.86123043350525"/>
    <n v="211"/>
    <n v="1913"/>
    <n v="79"/>
    <n v="44.350563497174669"/>
    <n v="3253.482"/>
    <n v="1128.4353000000001"/>
    <n v="4571.0726000000004"/>
    <n v="3100.6165999999998"/>
    <n v="0"/>
    <n v="0"/>
    <n v="640.50338999999997"/>
    <n v="1375.2802999999999"/>
    <n v="3.9117795000000002"/>
    <n v="9997.9436000000005"/>
    <n v="80.844803999999996"/>
    <n v="92.388929000000005"/>
    <n v="0"/>
    <n v="2015.8916999999999"/>
    <n v="0"/>
    <n v="0.52042179"/>
    <n v="3032.6696999999999"/>
    <n v="1591.2647999999999"/>
    <n v="5365.7483000000002"/>
    <n v="2920.86137942"/>
    <n v="4.5788066170128001"/>
    <n v="0.21502815071459505"/>
    <n v="0"/>
    <n v="68.127499999999998"/>
    <n v="121"/>
    <n v="662.39669421487599"/>
    <n v="1363"/>
    <n v="2142"/>
    <n v="97.231048570131634"/>
    <n v="68"/>
    <n v="55"/>
  </r>
  <r>
    <s v="15"/>
    <s v="15212"/>
    <n v="15212"/>
    <s v="BOYACÁ"/>
    <s v="COPER"/>
    <x v="0"/>
    <s v="Rural disperso"/>
    <n v="12"/>
    <s v="desactualizado"/>
    <s v="desactualizado"/>
    <n v="13720.699999999999"/>
    <n v="1096"/>
    <n v="1048"/>
    <n v="57.919847328244281"/>
    <n v="10.042488387217299"/>
    <n v="291"/>
    <n v="753"/>
    <n v="4"/>
    <n v="6.3397835842633334"/>
    <n v="2112.1590999999999"/>
    <n v="753.30781000000002"/>
    <n v="0"/>
    <n v="12054.841"/>
    <n v="0"/>
    <n v="0"/>
    <n v="0"/>
    <n v="2683.0221999999999"/>
    <n v="0"/>
    <n v="12246.073"/>
    <n v="7.3661667"/>
    <n v="16.705772"/>
    <n v="0"/>
    <n v="3344.58"/>
    <n v="2683.0221999999999"/>
    <n v="0"/>
    <n v="6864.4207999999999"/>
    <n v="1080.7929999999999"/>
    <n v="946.93919000000005"/>
    <n v="0"/>
    <n v="21.707802956129999"/>
    <n v="0.5284857571214393"/>
    <n v="0"/>
    <n v="116.36499999999999"/>
    <n v="172"/>
    <n v="795.93023255813955"/>
    <n v="375"/>
    <n v="912"/>
    <n v="87.022900763358777"/>
    <n v="63"/>
    <n v="56"/>
  </r>
  <r>
    <s v="15"/>
    <s v="15516"/>
    <n v="15516"/>
    <s v="BOYACÁ"/>
    <s v="PAIPA"/>
    <x v="0"/>
    <s v="Intermedio"/>
    <n v="0"/>
    <s v="actualizado"/>
    <s v="actualizado"/>
    <n v="29566.2"/>
    <n v="8863"/>
    <n v="7925"/>
    <n v="86.33438485804416"/>
    <n v="25.518651731469244"/>
    <n v="356"/>
    <n v="6781"/>
    <n v="788"/>
    <n v="34.132561039421248"/>
    <n v="5582.8266999999996"/>
    <n v="1876.9068"/>
    <n v="4473.5185000000001"/>
    <n v="19562.352999999999"/>
    <n v="0"/>
    <n v="0"/>
    <n v="5777.1319000000003"/>
    <n v="0"/>
    <n v="221.85962000000001"/>
    <n v="25095.322"/>
    <n v="691.92022999999995"/>
    <n v="221.74784"/>
    <n v="475.72762"/>
    <n v="3494.2885999999999"/>
    <n v="0"/>
    <n v="1807.2102"/>
    <n v="11598.07"/>
    <n v="3339.7417"/>
    <n v="10849.448"/>
    <n v="5855.9410451599997"/>
    <n v="25.274196037082756"/>
    <n v="0.18593601520430789"/>
    <n v="0"/>
    <n v="383.86"/>
    <n v="395"/>
    <n v="1143.2911392405063"/>
    <n v="6159"/>
    <n v="7693"/>
    <n v="97.072555205047323"/>
    <n v="277"/>
    <n v="230"/>
  </r>
  <r>
    <s v="68"/>
    <s v="68152"/>
    <n v="68152"/>
    <s v="SANTANDER"/>
    <s v="CARCASÍ"/>
    <x v="0"/>
    <s v="Rural disperso"/>
    <n v="0"/>
    <s v="actualizado"/>
    <s v="actualizado"/>
    <n v="25979.699999999997"/>
    <n v="2515"/>
    <n v="2450"/>
    <n v="62.244897959183675"/>
    <n v="11.601440275699176"/>
    <n v="399"/>
    <n v="2025"/>
    <n v="26"/>
    <n v="49.195470736307996"/>
    <n v="2256.6522"/>
    <n v="3423.3802000000001"/>
    <n v="5563.1252999999997"/>
    <n v="14266.986999999999"/>
    <n v="282.76909000000001"/>
    <n v="37.023076000000003"/>
    <n v="1275.3019999999999"/>
    <n v="0"/>
    <n v="0"/>
    <n v="24509.661"/>
    <n v="0"/>
    <n v="16.639804000000002"/>
    <n v="0"/>
    <n v="1206.9808"/>
    <n v="0"/>
    <n v="3838.9551999999999"/>
    <n v="6634.4673000000003"/>
    <n v="1421.6881000000001"/>
    <n v="12703.254999999999"/>
    <n v="0"/>
    <n v="145.83819794936321"/>
    <n v="0.41838403663722606"/>
    <n v="0"/>
    <n v="69.101763958252093"/>
    <n v="248"/>
    <n v="520.76612903225805"/>
    <n v="1531"/>
    <n v="2248"/>
    <n v="91.755102040816325"/>
    <n v="414"/>
    <n v="400"/>
  </r>
  <r>
    <s v="25"/>
    <s v="25513"/>
    <n v="25513"/>
    <s v="CUNDINAMARCA"/>
    <s v="PACHO"/>
    <x v="0"/>
    <s v="Intermedio"/>
    <n v="14"/>
    <s v="desactualizado"/>
    <s v="desactualizado"/>
    <n v="39943.299999999996"/>
    <n v="4540"/>
    <n v="3572"/>
    <n v="75.251959686450164"/>
    <n v="10.505559101199085"/>
    <n v="921"/>
    <n v="2606"/>
    <n v="45"/>
    <n v="14.580993355340135"/>
    <n v="7596.1296000000002"/>
    <n v="5354.9571999999998"/>
    <n v="182.22059999999999"/>
    <n v="27745.055"/>
    <n v="0"/>
    <n v="0"/>
    <n v="1967.5035"/>
    <n v="15332.92"/>
    <n v="51.952931999999997"/>
    <n v="23695.138999999999"/>
    <n v="0"/>
    <n v="168.72648000000001"/>
    <n v="0"/>
    <n v="2891.6075000000001"/>
    <n v="15228.194"/>
    <n v="1337.3803"/>
    <n v="11835.458000000001"/>
    <n v="3601.0079999999998"/>
    <n v="5985.1415999999999"/>
    <n v="0"/>
    <n v="32.000833292704002"/>
    <n v="0.37079199869897544"/>
    <n v="0"/>
    <n v="534.70095247446966"/>
    <n v="402"/>
    <n v="1815.2985074626865"/>
    <n v="1394"/>
    <n v="3136"/>
    <n v="87.793952967525186"/>
    <n v="179"/>
    <n v="158"/>
  </r>
  <r>
    <s v="15"/>
    <s v="15362"/>
    <n v="15362"/>
    <s v="BOYACÁ"/>
    <s v="IZA"/>
    <x v="0"/>
    <s v="Intermedio"/>
    <n v="6"/>
    <s v="desactualizado"/>
    <s v="desactualizado"/>
    <n v="3360.6"/>
    <n v="1013"/>
    <n v="876"/>
    <n v="88.013698630136986"/>
    <n v="26.640701638003598"/>
    <n v="26"/>
    <n v="833"/>
    <n v="17"/>
    <n v="54.311415036816079"/>
    <n v="619.95489999999995"/>
    <n v="0"/>
    <n v="1537.5197000000001"/>
    <n v="1293.4179999999999"/>
    <n v="0"/>
    <n v="0"/>
    <n v="61.814061000000002"/>
    <n v="253.06728000000001"/>
    <n v="0"/>
    <n v="3055.0551"/>
    <n v="106.00834999999999"/>
    <n v="33.917214000000001"/>
    <n v="74.810705999999996"/>
    <n v="271.71715999999998"/>
    <n v="0"/>
    <n v="304.44418000000002"/>
    <n v="340.01728000000003"/>
    <n v="563.20345999999995"/>
    <n v="1887.8348000000001"/>
    <n v="0"/>
    <n v="0.16594638691096"/>
    <n v="0.28952042628774421"/>
    <n v="0"/>
    <n v="36.617999999999995"/>
    <n v="34"/>
    <n v="1267.0588235294117"/>
    <n v="788"/>
    <n v="819"/>
    <n v="93.493150684931507"/>
    <n v="31"/>
    <n v="31"/>
  </r>
  <r>
    <s v="15"/>
    <s v="15238"/>
    <n v="15238"/>
    <s v="BOYACÁ"/>
    <s v="DUITAMA"/>
    <x v="0"/>
    <s v="Ciudades y aglomeraciones"/>
    <n v="0"/>
    <s v="actualizado"/>
    <s v="actualizado"/>
    <n v="23629.3"/>
    <n v="7751"/>
    <n v="6444"/>
    <n v="93.466790813159534"/>
    <n v="13.583953382386236"/>
    <n v="620"/>
    <n v="5610"/>
    <n v="214"/>
    <n v="55.771662857228776"/>
    <n v="3536.2950000000001"/>
    <n v="2121.3186999999998"/>
    <n v="9949.3860000000004"/>
    <n v="6455.7947000000004"/>
    <n v="0"/>
    <n v="0"/>
    <n v="2237.8737999999998"/>
    <n v="0"/>
    <n v="0"/>
    <n v="19830.419999999998"/>
    <n v="715.25594000000001"/>
    <n v="721.52787000000001"/>
    <n v="86.957268999999997"/>
    <n v="592.10679000000005"/>
    <n v="0"/>
    <n v="3408.1307000000002"/>
    <n v="2769.6534000000001"/>
    <n v="2498.4132"/>
    <n v="12706.761"/>
    <n v="1892.56454003"/>
    <n v="15.910275025126918"/>
    <n v="0.14259876249405046"/>
    <n v="0"/>
    <n v="124.22750000000001"/>
    <n v="229"/>
    <n v="638.20960698689953"/>
    <n v="4141"/>
    <n v="6357"/>
    <n v="98.649906890130353"/>
    <n v="153"/>
    <n v="128"/>
  </r>
  <r>
    <s v="25"/>
    <s v="25386"/>
    <n v="25386"/>
    <s v="CUNDINAMARCA"/>
    <s v="LA MESA"/>
    <x v="0"/>
    <s v="Intermedio"/>
    <n v="0"/>
    <s v="actualizado"/>
    <s v="actualizado"/>
    <n v="18499.3"/>
    <n v="7806"/>
    <n v="4369"/>
    <n v="89.677271686884879"/>
    <n v="25.614098995831299"/>
    <n v="2088"/>
    <n v="2219"/>
    <n v="62"/>
    <n v="42.814248066867471"/>
    <n v="5982.4495999999999"/>
    <n v="6540.2996999999996"/>
    <n v="0"/>
    <n v="2258.0319"/>
    <n v="0"/>
    <n v="0"/>
    <n v="290.43328000000002"/>
    <n v="311.91185999999999"/>
    <n v="0"/>
    <n v="14233.058000000001"/>
    <n v="140.30255"/>
    <n v="187.72406000000001"/>
    <n v="0"/>
    <n v="326.67935"/>
    <n v="307.53381999999999"/>
    <n v="0"/>
    <n v="3150.5477999999998"/>
    <n v="4591.4823999999999"/>
    <n v="6411.7380999999996"/>
    <n v="0"/>
    <n v="4.4442844552140004"/>
    <n v="0.23427230046948361"/>
    <n v="0"/>
    <n v="162.37763354281225"/>
    <n v="151"/>
    <n v="1467.6158940397352"/>
    <n v="3095"/>
    <n v="3631"/>
    <n v="83.108262760357064"/>
    <n v="109"/>
    <n v="91"/>
  </r>
  <r>
    <s v="15"/>
    <s v="15511"/>
    <n v="15511"/>
    <s v="BOYACÁ"/>
    <s v="PACHAVITA"/>
    <x v="0"/>
    <s v="Rural disperso"/>
    <n v="8"/>
    <s v="desactualizado"/>
    <s v="desactualizado"/>
    <n v="6608.4"/>
    <n v="2410"/>
    <n v="2317"/>
    <n v="88.390159689253352"/>
    <n v="51.38472354380481"/>
    <n v="264"/>
    <n v="2030"/>
    <n v="23"/>
    <n v="19.116405524954388"/>
    <n v="368.23995000000002"/>
    <n v="0"/>
    <n v="114.90286"/>
    <n v="6099.5722999999998"/>
    <n v="0"/>
    <n v="0"/>
    <n v="413.18786999999998"/>
    <n v="0"/>
    <n v="33.604236"/>
    <n v="6187.1578"/>
    <n v="14.0975"/>
    <n v="11.468987"/>
    <n v="0"/>
    <n v="607.98369000000002"/>
    <n v="0"/>
    <n v="16.498937000000002"/>
    <n v="4740.2326999999996"/>
    <n v="0.99568614"/>
    <n v="1270.8674000000001"/>
    <n v="959.61185294200004"/>
    <n v="13.328487388345161"/>
    <n v="0.31945348080676644"/>
    <n v="0"/>
    <n v="98.6"/>
    <n v="67"/>
    <n v="1731.3432835820895"/>
    <n v="825"/>
    <n v="2234"/>
    <n v="96.41778161415624"/>
    <n v="138"/>
    <n v="120"/>
  </r>
  <r>
    <s v="25"/>
    <s v="25258"/>
    <n v="25258"/>
    <s v="CUNDINAMARCA"/>
    <s v="EL PEÑÓN"/>
    <x v="0"/>
    <s v="Rural disperso"/>
    <n v="12"/>
    <s v="desactualizado"/>
    <s v="desactualizado"/>
    <n v="13057.000000000002"/>
    <n v="1803"/>
    <n v="1715"/>
    <n v="71.137026239067055"/>
    <n v="19.089935752677693"/>
    <n v="426"/>
    <n v="1272"/>
    <n v="17"/>
    <n v="38.466018361642355"/>
    <n v="84.167112000000003"/>
    <n v="6366.1926999999996"/>
    <n v="0"/>
    <n v="6725.7974999999997"/>
    <n v="0"/>
    <n v="0"/>
    <n v="156.09987000000001"/>
    <n v="3587.4712"/>
    <n v="23.346126999999999"/>
    <n v="9418.8662000000004"/>
    <n v="7.7274552999999999"/>
    <n v="19.362334000000001"/>
    <n v="0"/>
    <n v="1360.6359"/>
    <n v="3584.5873000000001"/>
    <n v="20.880006000000002"/>
    <n v="2925.7891"/>
    <n v="207.23857000000001"/>
    <n v="5075.0176000000001"/>
    <n v="0"/>
    <n v="16.862305528953001"/>
    <n v="0.50025265285497722"/>
    <n v="0"/>
    <n v="76.53972113118617"/>
    <n v="133"/>
    <n v="785.41353383458659"/>
    <n v="794"/>
    <n v="1500"/>
    <n v="87.463556851311949"/>
    <n v="64"/>
    <n v="56"/>
  </r>
  <r>
    <s v="68"/>
    <s v="68686"/>
    <n v="68686"/>
    <s v="SANTANDER"/>
    <s v="SAN MIGUEL"/>
    <x v="0"/>
    <s v="Rural disperso"/>
    <n v="6"/>
    <s v="desactualizado"/>
    <s v="desactualizado"/>
    <n v="7112.5999999999995"/>
    <n v="1611"/>
    <n v="1510"/>
    <n v="83.11258278145695"/>
    <n v="29.387650298389534"/>
    <n v="412"/>
    <n v="1097"/>
    <n v="1"/>
    <n v="40.749697055044606"/>
    <n v="319.77668999999997"/>
    <n v="547.57633999999996"/>
    <n v="1625.1911"/>
    <n v="4980.6898000000001"/>
    <n v="0"/>
    <n v="0"/>
    <n v="1459.1621"/>
    <n v="0"/>
    <n v="0"/>
    <n v="6018.9418999999998"/>
    <n v="0"/>
    <n v="4.8700615000000003"/>
    <n v="0"/>
    <n v="740.59708999999998"/>
    <n v="0"/>
    <n v="0"/>
    <n v="3646.9061000000002"/>
    <n v="38.424660000000003"/>
    <n v="3047.3060999999998"/>
    <n v="0"/>
    <n v="59.499567790961208"/>
    <n v="0.46086320409656184"/>
    <n v="0"/>
    <n v="35.366833895783678"/>
    <n v="71"/>
    <n v="930.9859154929577"/>
    <n v="607"/>
    <n v="1444.9999999999998"/>
    <n v="95.69536423841059"/>
    <n v="48"/>
    <n v="44"/>
  </r>
  <r>
    <s v="15"/>
    <s v="15087"/>
    <n v="15087"/>
    <s v="BOYACÁ"/>
    <s v="BELEN"/>
    <x v="0"/>
    <s v="Intermedio"/>
    <n v="24"/>
    <s v="desactualizado"/>
    <s v="desactualizado"/>
    <n v="25388.2"/>
    <n v="3838"/>
    <n v="3777"/>
    <n v="80.301826846703733"/>
    <n v="16.121373098902506"/>
    <n v="110"/>
    <n v="3433"/>
    <n v="234"/>
    <n v="50.285968957437014"/>
    <n v="2007.6365000000001"/>
    <n v="446.6968"/>
    <n v="4575.6102000000001"/>
    <n v="8951.2176999999992"/>
    <n v="0"/>
    <n v="0"/>
    <n v="37.810395999999997"/>
    <n v="0"/>
    <n v="0"/>
    <n v="15972.298000000001"/>
    <n v="38.397599999999997"/>
    <n v="45.793315999999997"/>
    <n v="0"/>
    <n v="54.707464000000002"/>
    <n v="0"/>
    <n v="3161.9697000000001"/>
    <n v="2722.8249000000001"/>
    <n v="1993.0618999999999"/>
    <n v="8070.1486999999997"/>
    <n v="0"/>
    <n v="4.8606645450203994"/>
    <n v="0.29617021276595745"/>
    <n v="0"/>
    <n v="80.580000000000013"/>
    <n v="143"/>
    <n v="662.93706293706305"/>
    <n v="2357"/>
    <n v="3582"/>
    <n v="94.837172359015085"/>
    <n v="463"/>
    <n v="440"/>
  </r>
  <r>
    <s v="15"/>
    <s v="15368"/>
    <n v="15368"/>
    <s v="BOYACÁ"/>
    <s v="JERICÓ"/>
    <x v="0"/>
    <s v="Rural disperso"/>
    <n v="27"/>
    <s v="desactualizado"/>
    <s v="desactualizado"/>
    <n v="12777.8"/>
    <n v="3575"/>
    <n v="3113"/>
    <n v="85.83360102794731"/>
    <n v="27.222453233139028"/>
    <n v="514"/>
    <n v="2539"/>
    <n v="60"/>
    <n v="51.477045710386683"/>
    <n v="55.817628999999997"/>
    <n v="554.83677999999998"/>
    <n v="7604.5598"/>
    <n v="4856.5258999999996"/>
    <n v="0"/>
    <n v="0"/>
    <n v="0"/>
    <n v="1756.6386"/>
    <n v="48.065413999999997"/>
    <n v="11342.388000000001"/>
    <n v="6.8602134000000001"/>
    <n v="10.439437"/>
    <n v="0"/>
    <n v="820.07039999999995"/>
    <n v="0"/>
    <n v="3624.1857"/>
    <n v="1862.1451"/>
    <n v="65.845724000000004"/>
    <n v="6771.2659999999996"/>
    <n v="0"/>
    <n v="0.37010759355440004"/>
    <n v="0.47897968823807274"/>
    <n v="0"/>
    <n v="152.66"/>
    <n v="117"/>
    <n v="1535.0427350427351"/>
    <n v="2652"/>
    <n v="2994"/>
    <n v="96.177320912303244"/>
    <n v="75"/>
    <n v="62"/>
  </r>
  <r>
    <s v="15"/>
    <s v="15696"/>
    <n v="15696"/>
    <s v="BOYACÁ"/>
    <s v="SANTA SOFÍA"/>
    <x v="0"/>
    <s v="Rural disperso"/>
    <n v="22"/>
    <s v="desactualizado"/>
    <s v="desactualizado"/>
    <n v="7731.7000000000007"/>
    <n v="1994"/>
    <n v="1775"/>
    <n v="80"/>
    <n v="37.403654163500342"/>
    <n v="143"/>
    <n v="1620"/>
    <n v="12"/>
    <n v="7.3200077858150729"/>
    <n v="4311.8074999999999"/>
    <n v="159.69111000000001"/>
    <n v="755.70501000000002"/>
    <n v="2518.1894000000002"/>
    <n v="0"/>
    <n v="0"/>
    <n v="1.9273530000000001E-2"/>
    <n v="157.24852000000001"/>
    <n v="33.222563999999998"/>
    <n v="7597.9697999999999"/>
    <n v="32.457135000000001"/>
    <n v="41.353143000000003"/>
    <n v="0"/>
    <n v="658.63107000000002"/>
    <n v="0"/>
    <n v="1341.1511"/>
    <n v="5128.1723000000002"/>
    <n v="79.117727000000002"/>
    <n v="572.49189000000001"/>
    <n v="0"/>
    <n v="1.6830911101292001"/>
    <n v="0.26150474799123447"/>
    <n v="0"/>
    <n v="28.05"/>
    <n v="82"/>
    <n v="402.4390243902439"/>
    <n v="1523"/>
    <n v="1744.0000000000002"/>
    <n v="98.253521126760575"/>
    <n v="38"/>
    <n v="27"/>
  </r>
  <r>
    <s v="52"/>
    <s v="52323"/>
    <n v="52323"/>
    <s v="NARIÑO"/>
    <s v="GUALMATÁN"/>
    <x v="0"/>
    <s v="Intermedio"/>
    <n v="19"/>
    <s v="desactualizado"/>
    <s v="desactualizado"/>
    <n v="2893.8"/>
    <n v="2222"/>
    <n v="1893"/>
    <n v="97.517168515583734"/>
    <n v="48.54673770056327"/>
    <n v="477"/>
    <n v="1390"/>
    <n v="26"/>
    <n v="19.137007098654479"/>
    <n v="1453.2909999999999"/>
    <n v="0"/>
    <n v="0"/>
    <n v="1490.5187000000001"/>
    <n v="0"/>
    <n v="0"/>
    <n v="340.91367000000002"/>
    <n v="0"/>
    <n v="33.244306999999999"/>
    <n v="2551.0259000000001"/>
    <n v="83.078385999999995"/>
    <n v="91.230732000000003"/>
    <n v="0"/>
    <n v="380.49932000000001"/>
    <n v="0"/>
    <n v="823.10413000000005"/>
    <n v="523.38611000000003"/>
    <n v="614.35065999999995"/>
    <n v="575.69136000000003"/>
    <n v="0"/>
    <n v="22.481389329540001"/>
    <n v="0.32765399737876805"/>
    <n v="0"/>
    <n v="28.72817629040869"/>
    <n v="35"/>
    <n v="911.42857142857144"/>
    <n v="458"/>
    <n v="1648"/>
    <n v="87.057580559957742"/>
    <n v="543"/>
    <n v="493"/>
  </r>
  <r>
    <s v="25"/>
    <s v="25335"/>
    <n v="25335"/>
    <s v="CUNDINAMARCA"/>
    <s v="GUAYABETAL"/>
    <x v="0"/>
    <s v="Rural"/>
    <n v="13"/>
    <s v="desactualizado"/>
    <s v="desactualizado"/>
    <n v="22209.200000000001"/>
    <n v="1075"/>
    <n v="690"/>
    <n v="52.463768115942031"/>
    <n v="2.8420033251724672"/>
    <n v="116"/>
    <n v="512"/>
    <n v="62"/>
    <n v="64.511505408929466"/>
    <n v="437.65150999999997"/>
    <n v="299.53584000000001"/>
    <n v="1597.4738"/>
    <n v="19422.407999999999"/>
    <n v="0"/>
    <n v="0"/>
    <n v="12089.683000000001"/>
    <n v="1684.7637"/>
    <n v="224.66372999999999"/>
    <n v="8099.192"/>
    <n v="0"/>
    <n v="0"/>
    <n v="0"/>
    <n v="4412.4799000000003"/>
    <n v="1501.8989999999999"/>
    <n v="42.049295000000001"/>
    <n v="1752.5615"/>
    <n v="133.36014"/>
    <n v="14255.953"/>
    <n v="3086.0393927"/>
    <n v="16.059976277296002"/>
    <n v="0.33112582781456956"/>
    <n v="0"/>
    <n v="20.699283189316571"/>
    <n v="212"/>
    <n v="133.25471698113208"/>
    <n v="69"/>
    <n v="615"/>
    <n v="89.130434782608688"/>
    <n v="51"/>
    <n v="43"/>
  </r>
  <r>
    <s v="15"/>
    <s v="15761"/>
    <n v="15761"/>
    <s v="BOYACÁ"/>
    <s v="SOMONDOCO"/>
    <x v="0"/>
    <s v="Rural"/>
    <n v="19"/>
    <s v="desactualizado"/>
    <s v="desactualizado"/>
    <n v="5855.5"/>
    <n v="2658"/>
    <n v="2611"/>
    <n v="95.404059747223286"/>
    <n v="46.28949194253476"/>
    <n v="229"/>
    <n v="2339"/>
    <n v="43"/>
    <n v="32.739958141791355"/>
    <n v="684.04810999999995"/>
    <n v="1010.664"/>
    <n v="700.76092000000006"/>
    <n v="3293.4697000000001"/>
    <n v="0"/>
    <n v="0"/>
    <n v="592.22549000000004"/>
    <n v="0"/>
    <n v="106.20735999999999"/>
    <n v="5009.3081000000002"/>
    <n v="14.663107999999999"/>
    <n v="9.6866956000000002"/>
    <n v="0"/>
    <n v="1165.9576"/>
    <n v="0"/>
    <n v="69.795069999999996"/>
    <n v="2552.0052000000001"/>
    <n v="51.447096000000002"/>
    <n v="1873.5124000000001"/>
    <n v="0"/>
    <n v="52.433870841775594"/>
    <n v="0.37174427782162589"/>
    <n v="0"/>
    <n v="35.870000000000005"/>
    <n v="68"/>
    <n v="620.58823529411768"/>
    <n v="1115"/>
    <n v="2596"/>
    <n v="99.425507468402913"/>
    <n v="41"/>
    <n v="30"/>
  </r>
  <r>
    <s v="68"/>
    <s v="68368"/>
    <n v="68368"/>
    <s v="SANTANDER"/>
    <s v="JESUS MARÍA"/>
    <x v="0"/>
    <s v="Rural disperso"/>
    <n v="14"/>
    <s v="desactualizado"/>
    <s v="desactualizado"/>
    <n v="7523.2999999999993"/>
    <n v="1333"/>
    <n v="1283"/>
    <n v="73.187840997661738"/>
    <n v="24.223841590564472"/>
    <n v="434"/>
    <n v="839"/>
    <n v="10"/>
    <n v="32.000033077271709"/>
    <n v="1142.2626"/>
    <n v="2423.4886000000001"/>
    <n v="26.432230000000001"/>
    <n v="7499.7389999999996"/>
    <n v="0"/>
    <n v="0"/>
    <n v="1150.5791999999999"/>
    <n v="157.06319999999999"/>
    <n v="0"/>
    <n v="9784.4325000000008"/>
    <n v="11.969722000000001"/>
    <n v="14.58123"/>
    <n v="0"/>
    <n v="858.55918999999994"/>
    <n v="157.06321"/>
    <n v="0"/>
    <n v="5749.8158000000003"/>
    <n v="770.72650999999996"/>
    <n v="3553.2986999999998"/>
    <n v="0"/>
    <n v="6.0471059591801186"/>
    <n v="0.33821871476888388"/>
    <n v="0"/>
    <n v="51.648418698335838"/>
    <n v="109"/>
    <n v="885.59633027522932"/>
    <n v="413"/>
    <n v="1075.0000000000002"/>
    <n v="83.787996882307098"/>
    <n v="84"/>
    <n v="77"/>
  </r>
  <r>
    <s v="25"/>
    <s v="25740"/>
    <n v="25740"/>
    <s v="CUNDINAMARCA"/>
    <s v="SIBATE"/>
    <x v="0"/>
    <s v="Ciudades y aglomeraciones"/>
    <n v="11"/>
    <s v="desactualizado"/>
    <s v="desactualizado"/>
    <n v="12530.000000000002"/>
    <n v="2753"/>
    <n v="1971"/>
    <n v="80.263825469304919"/>
    <n v="18.058546085745316"/>
    <n v="439"/>
    <n v="1491"/>
    <n v="41"/>
    <n v="22.238357042710497"/>
    <n v="4680.8679000000002"/>
    <n v="3745.0589"/>
    <n v="0"/>
    <n v="3534.1091999999999"/>
    <n v="0"/>
    <n v="986.63705000000004"/>
    <n v="373.25178"/>
    <n v="4343.8765999999996"/>
    <n v="0"/>
    <n v="6607.8095000000003"/>
    <n v="159.82820000000001"/>
    <n v="186.73333"/>
    <n v="0"/>
    <n v="607.29376999999999"/>
    <n v="4317.5787"/>
    <n v="1472.3742"/>
    <n v="1732.7027"/>
    <n v="1381.2846"/>
    <n v="2773.4358000000002"/>
    <n v="0"/>
    <n v="3.1318772847944003"/>
    <n v="0.23163101993307145"/>
    <n v="0"/>
    <n v="163.61592694422623"/>
    <n v="120"/>
    <n v="1860.8333333333333"/>
    <n v="915"/>
    <n v="1834"/>
    <n v="93.049213597158797"/>
    <n v="136"/>
    <n v="120"/>
  </r>
  <r>
    <s v="15"/>
    <s v="15244"/>
    <n v="15244"/>
    <s v="BOYACÁ"/>
    <s v="EL COCUY"/>
    <x v="0"/>
    <s v="Rural"/>
    <n v="8"/>
    <s v="desactualizado"/>
    <s v="desactualizado"/>
    <n v="24020"/>
    <n v="4485"/>
    <n v="4359"/>
    <n v="87.749483826565722"/>
    <n v="16.314775922818427"/>
    <n v="279"/>
    <n v="3988"/>
    <n v="92"/>
    <n v="35.323265949153281"/>
    <n v="585.71465000000001"/>
    <n v="486.61086"/>
    <n v="16849.205999999998"/>
    <n v="6321.0077000000001"/>
    <n v="0"/>
    <n v="0"/>
    <n v="62.187277000000002"/>
    <n v="5794.8765000000003"/>
    <n v="22.790679000000001"/>
    <n v="18374.920999999998"/>
    <n v="38.908408999999999"/>
    <n v="37.588943"/>
    <n v="0"/>
    <n v="144.1611"/>
    <n v="5768.0654999999997"/>
    <n v="8559.4657999999999"/>
    <n v="1161.0461"/>
    <n v="42.035418"/>
    <n v="8581.3212999999996"/>
    <n v="4113.71258321"/>
    <n v="6.119941031493199"/>
    <n v="0.51058299294467135"/>
    <n v="0"/>
    <n v="99.126999999999995"/>
    <n v="191"/>
    <n v="610.57591623036649"/>
    <n v="2928"/>
    <n v="3934"/>
    <n v="90.250057352603804"/>
    <n v="366"/>
    <n v="317"/>
  </r>
  <r>
    <s v="25"/>
    <s v="25317"/>
    <n v="25317"/>
    <s v="CUNDINAMARCA"/>
    <s v="GUACHETÁ"/>
    <x v="0"/>
    <s v="Intermedio"/>
    <n v="7"/>
    <s v="desactualizado"/>
    <s v="desactualizado"/>
    <n v="17518.8"/>
    <n v="3916"/>
    <n v="3790"/>
    <n v="85.224274406332455"/>
    <n v="22.661974560266621"/>
    <n v="226"/>
    <n v="3214"/>
    <n v="350"/>
    <n v="45.710517706523277"/>
    <n v="6332.7502999999997"/>
    <n v="4560.6310999999996"/>
    <n v="6.6248760000000004"/>
    <n v="5670.8410000000003"/>
    <n v="19.164535000000001"/>
    <n v="273.08832000000001"/>
    <n v="814.30557999999996"/>
    <n v="2894.5718000000002"/>
    <n v="0"/>
    <n v="12869.472"/>
    <n v="31.743751"/>
    <n v="31.767386999999999"/>
    <n v="0"/>
    <n v="122.38288"/>
    <n v="0"/>
    <n v="1262.0083999999999"/>
    <n v="2903.6936999999998"/>
    <n v="4845.9381000000003"/>
    <n v="7717.3909000000003"/>
    <n v="1620.77629151"/>
    <n v="2.1354677324199995"/>
    <n v="0.22985347985347984"/>
    <n v="0"/>
    <n v="55.759838963079325"/>
    <n v="179"/>
    <n v="425.13966480446925"/>
    <n v="2468"/>
    <n v="3737"/>
    <n v="98.601583113456456"/>
    <n v="170"/>
    <n v="155"/>
  </r>
  <r>
    <s v="68"/>
    <s v="68322"/>
    <n v="68322"/>
    <s v="SANTANDER"/>
    <s v="GUAPOTÁ"/>
    <x v="0"/>
    <s v="Rural disperso"/>
    <n v="0"/>
    <s v="actualizado"/>
    <s v="actualizado"/>
    <n v="6547.0999999999995"/>
    <n v="784"/>
    <n v="751"/>
    <n v="68.97470039946738"/>
    <n v="13.250714695384715"/>
    <n v="462"/>
    <n v="280"/>
    <n v="9"/>
    <n v="21.722365185097285"/>
    <n v="4508.1176999999998"/>
    <n v="0"/>
    <n v="223.51113000000001"/>
    <n v="2355.6495"/>
    <n v="0"/>
    <n v="0"/>
    <n v="0"/>
    <n v="0"/>
    <n v="75.543267"/>
    <n v="7089.3154999999997"/>
    <n v="0"/>
    <n v="14.851203"/>
    <n v="0"/>
    <n v="316.58049999999997"/>
    <n v="0"/>
    <n v="30.860047000000002"/>
    <n v="3915.3773999999999"/>
    <n v="1330.8116"/>
    <n v="1556.3780999999999"/>
    <n v="0"/>
    <n v="11.750778647459599"/>
    <n v="0.19576271186440677"/>
    <n v="0"/>
    <n v="22.258098185546164"/>
    <n v="69"/>
    <n v="602.89855072463763"/>
    <n v="216"/>
    <n v="564"/>
    <n v="75.099866844207725"/>
    <n v="125"/>
    <n v="115"/>
  </r>
  <r>
    <s v="15"/>
    <s v="15104"/>
    <n v="15104"/>
    <s v="BOYACÁ"/>
    <s v="BOYACÁ"/>
    <x v="0"/>
    <s v="Rural"/>
    <n v="20"/>
    <s v="desactualizado"/>
    <s v="desactualizado"/>
    <n v="4602.2999999999993"/>
    <n v="3842"/>
    <n v="3759"/>
    <n v="96.621441872838517"/>
    <n v="62.267617791087837"/>
    <n v="924"/>
    <n v="2748"/>
    <n v="87"/>
    <n v="13.455333152223064"/>
    <n v="4.7947126000000004"/>
    <n v="0"/>
    <n v="0"/>
    <n v="4615.4812000000002"/>
    <n v="0"/>
    <n v="0"/>
    <n v="0"/>
    <n v="106.85496999999999"/>
    <n v="0"/>
    <n v="4468.9110000000001"/>
    <n v="54.405549999999998"/>
    <n v="9.8955482000000003"/>
    <n v="0"/>
    <n v="0"/>
    <n v="0"/>
    <n v="688.99445000000003"/>
    <n v="3307.9200999999998"/>
    <n v="0.35617452999999999"/>
    <n v="623.00518"/>
    <n v="0"/>
    <n v="0.37953070027208002"/>
    <n v="0.31385542168674696"/>
    <n v="217.39130434782609"/>
    <n v="61.986249999999998"/>
    <n v="48"/>
    <n v="1519.2708333333333"/>
    <n v="1381"/>
    <n v="3730"/>
    <n v="99.228518222931626"/>
    <n v="231"/>
    <n v="210"/>
  </r>
  <r>
    <s v="15"/>
    <s v="15681"/>
    <n v="15681"/>
    <s v="BOYACÁ"/>
    <s v="SAN PABLO DE BORBUR"/>
    <x v="0"/>
    <s v="Rural"/>
    <n v="0"/>
    <s v="actualizado"/>
    <s v="actualizado"/>
    <n v="19967.899999999998"/>
    <n v="1398"/>
    <n v="1156"/>
    <n v="32.612456747404842"/>
    <n v="4.7643803366878794"/>
    <n v="667"/>
    <n v="472"/>
    <n v="17"/>
    <n v="23.794658671596377"/>
    <n v="667.31511999999998"/>
    <n v="0"/>
    <n v="0"/>
    <n v="16271.993"/>
    <n v="118.87146"/>
    <n v="0"/>
    <n v="3424.3231000000001"/>
    <n v="3632.3879999999999"/>
    <n v="129.89384999999999"/>
    <n v="10031.994000000001"/>
    <n v="0"/>
    <n v="6.4721311999999998"/>
    <n v="0"/>
    <n v="1095.3989999999999"/>
    <n v="3632.3879999999999"/>
    <n v="29.209751000000001"/>
    <n v="7999.6225000000004"/>
    <n v="358.40201000000002"/>
    <n v="4097.1054999999997"/>
    <n v="0"/>
    <n v="46.935029584560986"/>
    <n v="0.50551960411115338"/>
    <n v="0"/>
    <n v="61.454999999999998"/>
    <n v="165"/>
    <n v="438.18181818181819"/>
    <n v="582"/>
    <n v="1017.9999999999999"/>
    <n v="88.062283737024217"/>
    <n v="167"/>
    <n v="146"/>
  </r>
  <r>
    <s v="25"/>
    <s v="25260"/>
    <n v="25260"/>
    <s v="CUNDINAMARCA"/>
    <s v="EL ROSAL"/>
    <x v="0"/>
    <s v="Intermedio"/>
    <n v="8"/>
    <s v="desactualizado"/>
    <s v="desactualizado"/>
    <n v="8500"/>
    <n v="638"/>
    <n v="508"/>
    <n v="59.4488188976378"/>
    <n v="5.8226536773845474"/>
    <n v="44"/>
    <n v="462"/>
    <n v="2"/>
    <n v="31.192987204015104"/>
    <n v="6219.7184999999999"/>
    <n v="2157.6460000000002"/>
    <n v="0"/>
    <n v="478.61473000000001"/>
    <n v="0"/>
    <n v="13.323468999999999"/>
    <n v="0"/>
    <n v="0"/>
    <n v="0"/>
    <n v="8916.7137000000002"/>
    <n v="0"/>
    <n v="42.601199000000001"/>
    <n v="0"/>
    <n v="335.67360000000002"/>
    <n v="0"/>
    <n v="0"/>
    <n v="297.70997"/>
    <n v="5468.5074999999997"/>
    <n v="2785.5448999999999"/>
    <n v="0"/>
    <n v="2.0676886184304006"/>
    <n v="0.12971542025148908"/>
    <n v="0"/>
    <n v="24.179693637077765"/>
    <n v="88"/>
    <n v="375"/>
    <n v="159"/>
    <n v="468"/>
    <n v="92.125984251968504"/>
    <n v="27"/>
    <n v="26"/>
  </r>
  <r>
    <s v="73"/>
    <s v="73275"/>
    <n v="73275"/>
    <s v="TOLIMA"/>
    <s v="FLANDES"/>
    <x v="0"/>
    <s v="Intermedio"/>
    <n v="0"/>
    <s v="actualizado"/>
    <s v="actualizado"/>
    <n v="8943.1"/>
    <n v="2308"/>
    <n v="839"/>
    <n v="75.56615017878427"/>
    <n v="9.9998810046336448"/>
    <n v="259"/>
    <n v="575"/>
    <n v="5"/>
    <n v="57.833128608191345"/>
    <n v="9489.6815999999999"/>
    <n v="0"/>
    <n v="0"/>
    <n v="2.3442552999999999"/>
    <n v="0"/>
    <n v="0"/>
    <n v="287.86572999999999"/>
    <n v="0.41955524999999999"/>
    <n v="346.83510000000001"/>
    <n v="8840.2140999999992"/>
    <n v="354.83197999999999"/>
    <n v="356.03491000000002"/>
    <n v="0"/>
    <n v="19.104721999999999"/>
    <n v="0"/>
    <n v="101.59867"/>
    <n v="1531.9101000000001"/>
    <n v="2136.4254000000001"/>
    <n v="5685.0927000000001"/>
    <n v="0"/>
    <n v="0.40167435075599994"/>
    <n v="0.16653061224489796"/>
    <n v="0"/>
    <n v="26"/>
    <n v="100"/>
    <n v="260"/>
    <n v="683"/>
    <n v="802"/>
    <n v="95.589988081048872"/>
    <n v="8"/>
    <n v="5"/>
  </r>
  <r>
    <s v="15"/>
    <s v="15621"/>
    <n v="15621"/>
    <s v="BOYACÁ"/>
    <s v="RONDÓN"/>
    <x v="0"/>
    <s v="Rural disperso"/>
    <n v="23"/>
    <s v="desactualizado"/>
    <s v="desactualizado"/>
    <n v="18363.500000000004"/>
    <n v="2402"/>
    <n v="2325"/>
    <n v="68.043010752688176"/>
    <n v="15.409169644229706"/>
    <n v="116"/>
    <n v="2154"/>
    <n v="55"/>
    <n v="42.917835908976372"/>
    <n v="189.30723"/>
    <n v="1817.5097000000001"/>
    <n v="416.94490000000002"/>
    <n v="13751.286"/>
    <n v="0"/>
    <n v="0"/>
    <n v="4722.2112999999999"/>
    <n v="1078.2026000000001"/>
    <n v="0"/>
    <n v="10376.341"/>
    <n v="11.813803"/>
    <n v="13.435249000000001"/>
    <n v="0"/>
    <n v="861.51409999999998"/>
    <n v="779.79502000000002"/>
    <n v="40.178324000000003"/>
    <n v="7533.4007000000001"/>
    <n v="12.459714"/>
    <n v="6947.7856000000002"/>
    <n v="0"/>
    <n v="53.215793711710695"/>
    <n v="0.47690941385435165"/>
    <n v="0"/>
    <n v="89.42"/>
    <n v="159"/>
    <n v="661.63522012578619"/>
    <n v="932"/>
    <n v="2242"/>
    <n v="96.430107526881727"/>
    <n v="152"/>
    <n v="130"/>
  </r>
  <r>
    <s v="13"/>
    <s v="13650"/>
    <n v="13650"/>
    <s v="BOLÍVAR"/>
    <s v="SAN FERNANDO"/>
    <x v="0"/>
    <s v="Rural disperso"/>
    <n v="18"/>
    <s v="desactualizado"/>
    <s v="desactualizado"/>
    <n v="35749.200000000004"/>
    <n v="1509"/>
    <n v="1379"/>
    <n v="52.57432922407542"/>
    <n v="4.1966535069493558"/>
    <n v="1088"/>
    <n v="291"/>
    <n v="0"/>
    <n v="22.63406218906637"/>
    <n v="21773.725999999999"/>
    <n v="0"/>
    <n v="0"/>
    <n v="0"/>
    <n v="4788.6697999999997"/>
    <n v="14532.499"/>
    <n v="196.20819"/>
    <n v="76.313665"/>
    <n v="4708.4169000000002"/>
    <n v="12325.959000000001"/>
    <n v="25.340475999999999"/>
    <n v="25.244658999999999"/>
    <n v="0"/>
    <n v="12525.380999999999"/>
    <n v="0"/>
    <n v="1715.2738999999999"/>
    <n v="195.71720999999999"/>
    <n v="10190.84"/>
    <n v="7212.2807000000003"/>
    <n v="0"/>
    <n v="4.7694253709824004"/>
    <n v="0.57175607519486471"/>
    <n v="0"/>
    <n v="37.28882001879407"/>
    <n v="288"/>
    <n v="213.19444444444446"/>
    <n v="1059"/>
    <n v="1342"/>
    <n v="97.316896301667882"/>
    <n v="78"/>
    <n v="64"/>
  </r>
  <r>
    <s v="25"/>
    <s v="25126"/>
    <n v="25126"/>
    <s v="CUNDINAMARCA"/>
    <s v="CAJICÁ"/>
    <x v="0"/>
    <s v="Ciudades y aglomeraciones"/>
    <n v="0"/>
    <s v="actualizado"/>
    <s v="actualizado"/>
    <n v="4786"/>
    <n v="3882"/>
    <n v="879"/>
    <n v="88.395904436860079"/>
    <n v="15.550377104299553"/>
    <n v="269"/>
    <n v="539"/>
    <n v="71"/>
    <n v="7.3713582435369993"/>
    <n v="3960.2226999999998"/>
    <n v="155.29286999999999"/>
    <n v="0"/>
    <n v="745.84721000000002"/>
    <n v="0"/>
    <n v="0"/>
    <n v="5.6435217"/>
    <n v="0"/>
    <n v="0"/>
    <n v="4545.1134000000002"/>
    <n v="527.32959000000005"/>
    <n v="550.31417999999996"/>
    <n v="27.102022000000002"/>
    <n v="279.93322999999998"/>
    <n v="0"/>
    <n v="1.37696E-2"/>
    <n v="440.53939000000003"/>
    <n v="3405.8595"/>
    <n v="374.32382999999999"/>
    <n v="0"/>
    <n v="1.3905580235096"/>
    <n v="1.5373352855051245E-2"/>
    <n v="0"/>
    <n v="5.9203613511390403"/>
    <n v="53"/>
    <n v="152.45283018867926"/>
    <n v="304"/>
    <n v="839"/>
    <n v="95.449374288964734"/>
    <n v="12"/>
    <n v="9"/>
  </r>
  <r>
    <s v="68"/>
    <s v="68324"/>
    <n v="68324"/>
    <s v="SANTANDER"/>
    <s v="GUAVATÁ"/>
    <x v="0"/>
    <s v="Rural"/>
    <n v="8"/>
    <s v="desactualizado"/>
    <s v="desactualizado"/>
    <n v="8295.0999999999985"/>
    <n v="1621"/>
    <n v="1569"/>
    <n v="75.589547482472909"/>
    <n v="26.726837510499607"/>
    <n v="506"/>
    <n v="1058"/>
    <n v="5"/>
    <n v="22.005425155360239"/>
    <n v="550.13495"/>
    <n v="1507.2299"/>
    <n v="0"/>
    <n v="5725.7665999999999"/>
    <n v="27.937415000000001"/>
    <n v="0"/>
    <n v="0"/>
    <n v="55.026710000000001"/>
    <n v="0"/>
    <n v="7756.8067000000001"/>
    <n v="11.114172999999999"/>
    <n v="15.135306"/>
    <n v="0"/>
    <n v="346.75911000000002"/>
    <n v="0"/>
    <n v="55.026707999999999"/>
    <n v="5265.5873000000001"/>
    <n v="418.96462000000002"/>
    <n v="1721.4745"/>
    <n v="0"/>
    <n v="8.2493874249463985"/>
    <n v="0.33799533799533799"/>
    <n v="0"/>
    <n v="18.94078547520034"/>
    <n v="72"/>
    <n v="491.66666666666669"/>
    <n v="624"/>
    <n v="1279"/>
    <n v="81.516889738687055"/>
    <n v="132"/>
    <n v="126"/>
  </r>
  <r>
    <s v="68"/>
    <s v="68209"/>
    <n v="68209"/>
    <s v="SANTANDER"/>
    <s v="CONFINES"/>
    <x v="0"/>
    <s v="Rural disperso"/>
    <n v="0"/>
    <s v="actualizado"/>
    <s v="actualizado"/>
    <n v="7500.4999999999991"/>
    <n v="1130"/>
    <n v="1000"/>
    <n v="59.599999999999994"/>
    <n v="16.44093769441703"/>
    <n v="780"/>
    <n v="218"/>
    <n v="2"/>
    <n v="18.432172004036776"/>
    <n v="4592.3728000000001"/>
    <n v="0"/>
    <n v="286.87184999999999"/>
    <n v="2279.0365999999999"/>
    <n v="111.07187"/>
    <n v="0"/>
    <n v="65.476039999999998"/>
    <n v="0.58612902"/>
    <n v="0"/>
    <n v="7214.5757000000003"/>
    <n v="5.6105406999999996"/>
    <n v="17.622236999999998"/>
    <n v="0"/>
    <n v="509.29917999999998"/>
    <n v="0.58613170000000003"/>
    <n v="0"/>
    <n v="3758.3584000000001"/>
    <n v="1657.3695"/>
    <n v="1343.0129999999999"/>
    <n v="0"/>
    <n v="36.742821476140001"/>
    <n v="0.29689807976366323"/>
    <n v="0"/>
    <n v="15.783987896000284"/>
    <n v="73"/>
    <n v="404.10958904109589"/>
    <n v="693"/>
    <n v="542"/>
    <n v="54.2"/>
    <n v="318"/>
    <n v="296"/>
  </r>
  <r>
    <s v="15"/>
    <s v="15325"/>
    <n v="15325"/>
    <s v="BOYACÁ"/>
    <s v="GUAYATÁ"/>
    <x v="0"/>
    <s v="Rural"/>
    <n v="0"/>
    <s v="actualizado"/>
    <s v="actualizado"/>
    <n v="11117.3"/>
    <n v="2648"/>
    <n v="2483"/>
    <n v="89.609343536045102"/>
    <n v="21.608464490848174"/>
    <n v="137"/>
    <n v="2327"/>
    <n v="19"/>
    <n v="30.618736150926612"/>
    <n v="49.288393999999997"/>
    <n v="630.25242000000003"/>
    <n v="352.17309999999998"/>
    <n v="9074.6614000000009"/>
    <n v="0"/>
    <n v="0"/>
    <n v="2291.4823000000001"/>
    <n v="0"/>
    <n v="42.921669000000001"/>
    <n v="7760.85"/>
    <n v="28.585114999999998"/>
    <n v="18.844988000000001"/>
    <n v="0"/>
    <n v="251.21054000000001"/>
    <n v="0"/>
    <n v="14.452647000000001"/>
    <n v="6739.5380999999998"/>
    <n v="0"/>
    <n v="3099.7928000000002"/>
    <n v="0"/>
    <n v="78.315165048927199"/>
    <n v="0.3054263565891473"/>
    <n v="0"/>
    <n v="58.225000000000001"/>
    <n v="81"/>
    <n v="845.67901234567898"/>
    <n v="475"/>
    <n v="2418"/>
    <n v="97.382198952879577"/>
    <n v="125"/>
    <n v="113"/>
  </r>
  <r>
    <s v="68"/>
    <s v="68705"/>
    <n v="68705"/>
    <s v="SANTANDER"/>
    <s v="SANTA BÁRBARA"/>
    <x v="0"/>
    <s v="Rural disperso"/>
    <n v="0"/>
    <s v="actualizado"/>
    <s v="actualizado"/>
    <n v="22368.399999999998"/>
    <n v="700"/>
    <n v="652"/>
    <n v="40.030674846625772"/>
    <n v="2.9692008541410422"/>
    <n v="373"/>
    <n v="268"/>
    <n v="11"/>
    <n v="63.819202032456168"/>
    <n v="326.91120999999998"/>
    <n v="0"/>
    <n v="7382.3607000000002"/>
    <n v="10312.254000000001"/>
    <n v="0"/>
    <n v="0"/>
    <n v="8213.9909000000007"/>
    <n v="836.05744000000004"/>
    <n v="0"/>
    <n v="8983.9246999999996"/>
    <n v="5.0530153999999996"/>
    <n v="16.559294999999999"/>
    <n v="0"/>
    <n v="4772.0101999999997"/>
    <n v="811.04858999999999"/>
    <n v="215.60248999999999"/>
    <n v="417.86495000000002"/>
    <n v="293.57324"/>
    <n v="11512.367"/>
    <n v="0"/>
    <n v="76.443759969091602"/>
    <n v="0.47835616438356171"/>
    <n v="0"/>
    <n v="22.151088098115654"/>
    <n v="185"/>
    <n v="223.78378378378383"/>
    <n v="232"/>
    <n v="506.99999999999994"/>
    <n v="77.760736196319016"/>
    <n v="69"/>
    <n v="68"/>
  </r>
  <r>
    <s v="25"/>
    <s v="25805"/>
    <n v="25805"/>
    <s v="CUNDINAMARCA"/>
    <s v="TIBACUY"/>
    <x v="0"/>
    <s v="Rural"/>
    <n v="11"/>
    <s v="desactualizado"/>
    <s v="desactualizado"/>
    <n v="8377.9999999999982"/>
    <n v="1596"/>
    <n v="1458"/>
    <n v="78.806584362139915"/>
    <n v="19.327933664783487"/>
    <n v="319"/>
    <n v="1087"/>
    <n v="52"/>
    <n v="15.677695078026535"/>
    <n v="3713.4272000000001"/>
    <n v="2693.2620000000002"/>
    <n v="0.68856501000000003"/>
    <n v="2009.5415"/>
    <n v="0"/>
    <n v="0"/>
    <n v="65.418137999999999"/>
    <n v="505.30029999999999"/>
    <n v="0"/>
    <n v="7928.7800999999999"/>
    <n v="0"/>
    <n v="5.8540546999999998"/>
    <n v="0"/>
    <n v="1150.7619999999999"/>
    <n v="497.38125000000002"/>
    <n v="0"/>
    <n v="1475.5775000000001"/>
    <n v="4037.3982999999998"/>
    <n v="1332.5254"/>
    <n v="3081.2973695800001"/>
    <n v="2.6838574390384"/>
    <n v="0.26476072094468617"/>
    <n v="0"/>
    <n v="56.785644147682632"/>
    <n v="84"/>
    <n v="922.61904761904759"/>
    <n v="877"/>
    <n v="1202"/>
    <n v="82.441700960219478"/>
    <n v="92"/>
    <n v="69"/>
  </r>
  <r>
    <s v="08"/>
    <s v="08558"/>
    <n v="8558"/>
    <s v="ATLANTICO"/>
    <s v="POLONUEVO"/>
    <x v="0"/>
    <s v="Ciudades y aglomeraciones"/>
    <n v="10"/>
    <s v="desactualizado"/>
    <s v="desactualizado"/>
    <n v="7144.0999999999995"/>
    <n v="553"/>
    <n v="370"/>
    <n v="99.189189189189193"/>
    <n v="0.53709103959423254"/>
    <n v="23"/>
    <n v="346"/>
    <n v="1"/>
    <n v="48.194097262216467"/>
    <n v="406.53991000000002"/>
    <n v="0"/>
    <n v="0"/>
    <n v="0"/>
    <n v="6623.8234000000002"/>
    <n v="0"/>
    <n v="163.13265000000001"/>
    <n v="0"/>
    <n v="0"/>
    <n v="6863.5189"/>
    <n v="123.83532"/>
    <n v="122.13030999999999"/>
    <n v="0"/>
    <n v="0"/>
    <n v="0"/>
    <n v="0"/>
    <n v="2375.7150999999999"/>
    <n v="1206.5296000000001"/>
    <n v="3446.1118000000001"/>
    <n v="0"/>
    <n v="0.308990424097764"/>
    <n v="0.41181736794986568"/>
    <n v="0"/>
    <n v="51.105224403804876"/>
    <n v="73"/>
    <n v="826.16438356164383"/>
    <n v="334"/>
    <n v="348"/>
    <n v="94.054054054054063"/>
    <n v="25"/>
    <n v="18"/>
  </r>
  <r>
    <s v="68"/>
    <s v="68266"/>
    <n v="68266"/>
    <s v="SANTANDER"/>
    <s v="ENCISO"/>
    <x v="0"/>
    <s v="Rural disperso"/>
    <n v="6"/>
    <s v="desactualizado"/>
    <s v="desactualizado"/>
    <n v="7238.2"/>
    <n v="1351"/>
    <n v="1049"/>
    <n v="99.142040038131555"/>
    <n v="6.3201440068937913"/>
    <n v="557"/>
    <n v="492"/>
    <n v="0"/>
    <n v="34.305044945452607"/>
    <n v="1308.3150000000001"/>
    <n v="1423.2823000000001"/>
    <n v="1106.9582"/>
    <n v="3306.1873999999998"/>
    <n v="272.24173000000002"/>
    <n v="0"/>
    <n v="0"/>
    <n v="0"/>
    <n v="0.31013541"/>
    <n v="7422.0684000000001"/>
    <n v="7.9786837999999998"/>
    <n v="13.372527"/>
    <n v="0"/>
    <n v="950.62258999999995"/>
    <n v="0"/>
    <n v="190.46265"/>
    <n v="2611.5216"/>
    <n v="1115.3905999999999"/>
    <n v="2548.9872"/>
    <n v="0"/>
    <n v="50.086273787720003"/>
    <n v="0.36433365292425696"/>
    <n v="0"/>
    <n v="16.078265636434185"/>
    <n v="79"/>
    <n v="380.37974683544303"/>
    <n v="679"/>
    <n v="933"/>
    <n v="88.941849380362243"/>
    <n v="214"/>
    <n v="202"/>
  </r>
  <r>
    <s v="19"/>
    <s v="19824"/>
    <n v="19824"/>
    <s v="CAUCA"/>
    <s v="TOTORÓ"/>
    <x v="0"/>
    <s v="Rural"/>
    <n v="8"/>
    <s v="desactualizado"/>
    <s v="desactualizado"/>
    <n v="35997.600000000006"/>
    <n v="5176"/>
    <n v="4151"/>
    <n v="76.078053481088887"/>
    <n v="14.358916885691356"/>
    <n v="2463"/>
    <n v="1649"/>
    <n v="39"/>
    <n v="36.708756876504673"/>
    <n v="2968.9906000000001"/>
    <n v="4957.3370999999997"/>
    <n v="968.49473999999998"/>
    <n v="33039.482000000004"/>
    <n v="3812.7950000000001"/>
    <n v="0"/>
    <n v="5603.2834999999995"/>
    <n v="4026.1455999999998"/>
    <n v="0"/>
    <n v="36172.563000000002"/>
    <n v="21.273325"/>
    <n v="85.885372000000004"/>
    <n v="0"/>
    <n v="4605.3508000000002"/>
    <n v="3964.2303000000002"/>
    <n v="508.09291999999999"/>
    <n v="18026.718000000001"/>
    <n v="1811.8100999999999"/>
    <n v="16821.178"/>
    <n v="534.46593525599997"/>
    <n v="150.40201797016641"/>
    <n v="0.61107639431338856"/>
    <n v="0"/>
    <n v="105.53004820722701"/>
    <n v="384"/>
    <n v="375.34809739359372"/>
    <n v="3045"/>
    <n v="3513"/>
    <n v="84.630209588051073"/>
    <n v="738"/>
    <n v="653"/>
  </r>
  <r>
    <s v="15"/>
    <s v="15778"/>
    <n v="15778"/>
    <s v="BOYACÁ"/>
    <s v="SUTATENZA"/>
    <x v="0"/>
    <s v="Intermedio"/>
    <n v="20"/>
    <s v="desactualizado"/>
    <s v="desactualizado"/>
    <n v="4433.2"/>
    <n v="2521"/>
    <n v="2465"/>
    <n v="95.010141987829613"/>
    <n v="63.331526051542127"/>
    <n v="939"/>
    <n v="1523"/>
    <n v="3"/>
    <n v="5.3818510556785455"/>
    <n v="0.32623202000000001"/>
    <n v="0"/>
    <n v="731.06464000000005"/>
    <n v="3098.5578999999998"/>
    <n v="0"/>
    <n v="0"/>
    <n v="24.101711999999999"/>
    <n v="0"/>
    <n v="64.187939999999998"/>
    <n v="3799.779"/>
    <n v="8.7625334000000006"/>
    <n v="11.829027"/>
    <n v="0"/>
    <n v="667.18958999999995"/>
    <n v="0"/>
    <n v="14.288335999999999"/>
    <n v="2993.8024"/>
    <n v="0"/>
    <n v="209.72178"/>
    <n v="0"/>
    <n v="3.3174394935880001"/>
    <n v="0.46493506493506492"/>
    <n v="0"/>
    <n v="98.259999999999991"/>
    <n v="41"/>
    <n v="2819.5121951219512"/>
    <n v="1496"/>
    <n v="2319.9999999999995"/>
    <n v="94.117647058823522"/>
    <n v="194"/>
    <n v="182"/>
  </r>
  <r>
    <s v="15"/>
    <s v="15226"/>
    <n v="15226"/>
    <s v="BOYACÁ"/>
    <s v="CUÍTIVA"/>
    <x v="0"/>
    <s v="Rural disperso"/>
    <n v="0"/>
    <s v="actualizado"/>
    <s v="actualizado"/>
    <n v="3688.4999999999995"/>
    <n v="1921"/>
    <n v="1789"/>
    <n v="93.012856344326451"/>
    <n v="50.381300836277852"/>
    <n v="260"/>
    <n v="1470"/>
    <n v="59"/>
    <n v="48.406387407340894"/>
    <n v="0"/>
    <n v="0"/>
    <n v="618.85319000000004"/>
    <n v="2755.8123999999998"/>
    <n v="162.53147999999999"/>
    <n v="0"/>
    <n v="125.97599"/>
    <n v="358.9676"/>
    <n v="845.00117999999998"/>
    <n v="3055.2721000000001"/>
    <n v="6.2590567000000004"/>
    <n v="15.470333"/>
    <n v="0"/>
    <n v="90.168184999999994"/>
    <n v="0"/>
    <n v="1382.8795"/>
    <n v="777.20293000000004"/>
    <n v="0"/>
    <n v="2125.7550000000001"/>
    <n v="0"/>
    <n v="1.5363375891915998"/>
    <n v="0.3121345029239766"/>
    <n v="0"/>
    <n v="69.274999999999991"/>
    <n v="43"/>
    <n v="1895.3488372093022"/>
    <n v="1389"/>
    <n v="1661"/>
    <n v="92.845164896590276"/>
    <n v="153"/>
    <n v="139"/>
  </r>
  <r>
    <s v="25"/>
    <s v="25843"/>
    <n v="25843"/>
    <s v="CUNDINAMARCA"/>
    <s v="UBATE"/>
    <x v="0"/>
    <s v="Intermedio"/>
    <n v="8"/>
    <s v="desactualizado"/>
    <s v="desactualizado"/>
    <n v="10131.1"/>
    <n v="6276"/>
    <n v="4989"/>
    <n v="93.866506313890568"/>
    <n v="41.700198489750242"/>
    <n v="640"/>
    <n v="4289"/>
    <n v="60"/>
    <n v="14.141409569815675"/>
    <n v="6090.8901999999998"/>
    <n v="1851.3378"/>
    <n v="6.4530463999999998"/>
    <n v="1738.5641000000001"/>
    <n v="0"/>
    <n v="37.651125999999998"/>
    <n v="66.329161999999997"/>
    <n v="382.66320000000002"/>
    <n v="36.740488999999997"/>
    <n v="9215.7780000000002"/>
    <n v="209.49304000000001"/>
    <n v="224.49481"/>
    <n v="0"/>
    <n v="24.517384"/>
    <n v="369.11750000000001"/>
    <n v="235.04168000000001"/>
    <n v="3667.2748999999999"/>
    <n v="4021.3287"/>
    <n v="1406.8801000000001"/>
    <n v="0"/>
    <n v="1.7695309076448"/>
    <n v="0.19727262221194958"/>
    <n v="0"/>
    <n v="18.464493322859383"/>
    <n v="106"/>
    <n v="237.73584905660377"/>
    <n v="3185"/>
    <n v="4734"/>
    <n v="94.888755261575469"/>
    <n v="380"/>
    <n v="345"/>
  </r>
  <r>
    <s v="15"/>
    <s v="15051"/>
    <n v="15051"/>
    <s v="BOYACÁ"/>
    <s v="ARCABUCO"/>
    <x v="0"/>
    <s v="Rural"/>
    <n v="11"/>
    <s v="desactualizado"/>
    <s v="desactualizado"/>
    <n v="14196.100000000002"/>
    <n v="2093"/>
    <n v="1928"/>
    <n v="70.539419087136935"/>
    <n v="14.952658862639584"/>
    <n v="128"/>
    <n v="1726"/>
    <n v="74"/>
    <n v="47.919937794964376"/>
    <n v="451.88643000000002"/>
    <n v="6795.9525000000003"/>
    <n v="2846.7514000000001"/>
    <n v="3544.5028000000002"/>
    <n v="0"/>
    <n v="0"/>
    <n v="3003.7903000000001"/>
    <n v="0"/>
    <n v="0"/>
    <n v="10637.249"/>
    <n v="33.412149999999997"/>
    <n v="43.251869999999997"/>
    <n v="0"/>
    <n v="957.86510999999996"/>
    <n v="0"/>
    <n v="872.77949000000001"/>
    <n v="4467.8540999999996"/>
    <n v="779.91228999999998"/>
    <n v="6552.7887000000001"/>
    <n v="2813.0450000199999"/>
    <n v="20.24820812827652"/>
    <n v="0.4029790660225443"/>
    <n v="0"/>
    <n v="34.17"/>
    <n v="137"/>
    <n v="293.43065693430657"/>
    <n v="864"/>
    <n v="1867"/>
    <n v="96.836099585062243"/>
    <n v="161"/>
    <n v="137"/>
  </r>
  <r>
    <s v="68"/>
    <s v="68669"/>
    <n v="68669"/>
    <s v="SANTANDER"/>
    <s v="SAN ANDRES"/>
    <x v="0"/>
    <s v="Rural"/>
    <n v="0"/>
    <s v="actualizado"/>
    <s v="actualizado"/>
    <n v="27956.7"/>
    <n v="3397"/>
    <n v="3288"/>
    <n v="70.194647201946466"/>
    <n v="15.654812040757221"/>
    <n v="517"/>
    <n v="2741"/>
    <n v="30"/>
    <n v="34.798453504581786"/>
    <n v="4306.0971"/>
    <n v="2699.0086000000001"/>
    <n v="6952.2147999999997"/>
    <n v="14130.898999999999"/>
    <n v="0"/>
    <n v="0"/>
    <n v="2575.9641999999999"/>
    <n v="483.40228000000002"/>
    <n v="53.493931000000003"/>
    <n v="25012.374"/>
    <n v="47.292442000000001"/>
    <n v="57.612329000000003"/>
    <n v="0"/>
    <n v="2496.0774000000001"/>
    <n v="0"/>
    <n v="3435.9796000000001"/>
    <n v="10845.745999999999"/>
    <n v="1533.5063"/>
    <n v="9803.6056000000008"/>
    <n v="0"/>
    <n v="174.74622062364921"/>
    <n v="0.49504249291784702"/>
    <n v="0"/>
    <n v="53.558548758970446"/>
    <n v="286"/>
    <n v="350"/>
    <n v="2106"/>
    <n v="2906.9999999999995"/>
    <n v="88.412408759124077"/>
    <n v="114"/>
    <n v="104"/>
  </r>
  <r>
    <s v="25"/>
    <s v="25245"/>
    <n v="25245"/>
    <s v="CUNDINAMARCA"/>
    <s v="EL COLEGIO"/>
    <x v="0"/>
    <s v="Intermedio"/>
    <n v="7"/>
    <s v="desactualizado"/>
    <s v="desactualizado"/>
    <n v="11464.4"/>
    <n v="6853"/>
    <n v="6062"/>
    <n v="96.007918178818869"/>
    <n v="40.708270958608935"/>
    <n v="1872"/>
    <n v="4110"/>
    <n v="80"/>
    <n v="30.427104023217055"/>
    <n v="5253.8437000000004"/>
    <n v="4846.7159000000001"/>
    <n v="0"/>
    <n v="1548.5157999999999"/>
    <n v="0"/>
    <n v="0"/>
    <n v="0"/>
    <n v="5080.6421"/>
    <n v="0"/>
    <n v="6672.4642000000003"/>
    <n v="42.166079000000003"/>
    <n v="117.86124"/>
    <n v="0"/>
    <n v="30.501609999999999"/>
    <n v="5073.2098999999998"/>
    <n v="0"/>
    <n v="525.40962000000002"/>
    <n v="2459.3319000000001"/>
    <n v="3588.9582"/>
    <n v="0"/>
    <n v="4.5173431440960004"/>
    <n v="0.20124416796267497"/>
    <n v="0"/>
    <n v="131.26642772977215"/>
    <n v="114"/>
    <n v="1571.4912280701751"/>
    <n v="2756"/>
    <n v="5260"/>
    <n v="86.770042890135272"/>
    <n v="237"/>
    <n v="184"/>
  </r>
  <r>
    <s v="15"/>
    <s v="15176"/>
    <n v="15176"/>
    <s v="BOYACÁ"/>
    <s v="CHIQUINQUIRÁ"/>
    <x v="0"/>
    <s v="Intermedio"/>
    <n v="11"/>
    <s v="desactualizado"/>
    <s v="desactualizado"/>
    <n v="15710.6"/>
    <n v="4690"/>
    <n v="3535"/>
    <n v="89.95756718528996"/>
    <n v="25.896000760857923"/>
    <n v="268"/>
    <n v="3212"/>
    <n v="55"/>
    <n v="9.3195549614653768"/>
    <n v="7209.5186000000003"/>
    <n v="569.16913"/>
    <n v="0"/>
    <n v="8706.6165000000001"/>
    <n v="0"/>
    <n v="0"/>
    <n v="1162.8866"/>
    <n v="1736.6069"/>
    <n v="0"/>
    <n v="13620.023999999999"/>
    <n v="260.39244000000002"/>
    <n v="280.08942999999999"/>
    <n v="0"/>
    <n v="1450.0360000000001"/>
    <n v="1736.6069"/>
    <n v="3022.0884000000001"/>
    <n v="3388.0706"/>
    <n v="5339.2052999999996"/>
    <n v="1563.8130000000001"/>
    <n v="0"/>
    <n v="6.5348897224784004"/>
    <n v="0.22844733984799132"/>
    <n v="0"/>
    <n v="117.72499999999999"/>
    <n v="171"/>
    <n v="809.94152046783631"/>
    <n v="1788"/>
    <n v="3415"/>
    <n v="96.605374823196613"/>
    <n v="248"/>
    <n v="221"/>
  </r>
  <r>
    <s v="15"/>
    <s v="15753"/>
    <n v="15753"/>
    <s v="BOYACÁ"/>
    <s v="SOATÁ"/>
    <x v="0"/>
    <s v="Intermedio"/>
    <n v="0"/>
    <s v="actualizado"/>
    <s v="actualizado"/>
    <n v="12090.099999999999"/>
    <n v="2695"/>
    <n v="2521"/>
    <n v="84.886949623165407"/>
    <n v="22.065510631229778"/>
    <n v="119"/>
    <n v="2393"/>
    <n v="9"/>
    <n v="46.206298474407795"/>
    <n v="1505.2497000000001"/>
    <n v="0"/>
    <n v="2707.5070999999998"/>
    <n v="7997.9885999999997"/>
    <n v="0"/>
    <n v="0"/>
    <n v="961.45653000000004"/>
    <n v="119.45497"/>
    <n v="32.954917999999999"/>
    <n v="11107.931"/>
    <n v="62.644047999999998"/>
    <n v="36.393692999999999"/>
    <n v="0"/>
    <n v="2319.1905999999999"/>
    <n v="0"/>
    <n v="369.98469999999998"/>
    <n v="3679.2725"/>
    <n v="203.41516999999999"/>
    <n v="5676.1845000000003"/>
    <n v="0"/>
    <n v="6.0694370741199997"/>
    <n v="0.37562604340567612"/>
    <n v="0"/>
    <n v="66.81"/>
    <n v="111"/>
    <n v="708.10810810810824"/>
    <n v="2162"/>
    <n v="2356"/>
    <n v="93.454978183260607"/>
    <n v="80"/>
    <n v="66"/>
  </r>
  <r>
    <s v="25"/>
    <s v="25662"/>
    <n v="25662"/>
    <s v="CUNDINAMARCA"/>
    <s v="SAN JUAN DE RIOSECO"/>
    <x v="0"/>
    <s v="Rural"/>
    <n v="11"/>
    <s v="desactualizado"/>
    <s v="desactualizado"/>
    <n v="31039.200000000001"/>
    <n v="1661"/>
    <n v="1459"/>
    <n v="60.246744345442082"/>
    <n v="6.3846086376010511"/>
    <n v="433"/>
    <n v="1006"/>
    <n v="20"/>
    <n v="32.336123330818431"/>
    <n v="7905.4795999999997"/>
    <n v="10723.532999999999"/>
    <n v="0"/>
    <n v="12162.227999999999"/>
    <n v="0"/>
    <n v="0"/>
    <n v="138.06236000000001"/>
    <n v="42.712048000000003"/>
    <n v="329.87801999999999"/>
    <n v="30739.11"/>
    <n v="74.934972999999999"/>
    <n v="72.893057999999996"/>
    <n v="0"/>
    <n v="1505.0463"/>
    <n v="42.712060999999999"/>
    <n v="24.062961000000001"/>
    <n v="13895.312"/>
    <n v="5655.4817000000003"/>
    <n v="10129.19"/>
    <n v="0"/>
    <n v="5.1006077085252004"/>
    <n v="0.38469493278179939"/>
    <n v="0"/>
    <n v="230.73289473684204"/>
    <n v="327"/>
    <n v="962.99694189602451"/>
    <n v="934"/>
    <n v="1105"/>
    <n v="75.736806031528445"/>
    <n v="77"/>
    <n v="60"/>
  </r>
  <r>
    <s v="15"/>
    <s v="15001"/>
    <n v="15001"/>
    <s v="BOYACÁ"/>
    <s v="TUNJA"/>
    <x v="0"/>
    <s v="Ciudades y aglomeraciones"/>
    <n v="0"/>
    <s v="actualizado"/>
    <s v="actualizado"/>
    <n v="9536"/>
    <n v="3819"/>
    <n v="2383"/>
    <n v="88.627780109106169"/>
    <n v="27.751102391298787"/>
    <n v="206"/>
    <n v="2167"/>
    <n v="10"/>
    <n v="12.142748672732944"/>
    <n v="2527.7337000000002"/>
    <n v="0"/>
    <n v="1553.9104"/>
    <n v="6352.5163000000002"/>
    <n v="0"/>
    <n v="0"/>
    <n v="237.63553999999999"/>
    <n v="1471.9698000000001"/>
    <n v="0"/>
    <n v="9125.1756999999998"/>
    <n v="1039.6300000000001"/>
    <n v="1486.8332"/>
    <n v="50.075600999999999"/>
    <n v="734.40443000000005"/>
    <n v="0"/>
    <n v="1850.6636000000001"/>
    <n v="5838.7683999999999"/>
    <n v="471.78550000000001"/>
    <n v="1441.8804"/>
    <n v="48.695498431899999"/>
    <n v="1.7189309533324002"/>
    <n v="0.24640511272856383"/>
    <n v="0"/>
    <n v="75.47999999999999"/>
    <n v="118"/>
    <n v="752.54237288135596"/>
    <n v="1645"/>
    <n v="2289.9999999999995"/>
    <n v="96.097356273604689"/>
    <n v="128"/>
    <n v="102"/>
  </r>
  <r>
    <s v="15"/>
    <s v="15820"/>
    <n v="15820"/>
    <s v="BOYACÁ"/>
    <s v="TÓPAGA"/>
    <x v="0"/>
    <s v="Intermedio"/>
    <n v="24"/>
    <s v="desactualizado"/>
    <s v="desactualizado"/>
    <n v="3316.9"/>
    <n v="2716"/>
    <n v="2408"/>
    <n v="95.598006644518279"/>
    <n v="57.760495621052364"/>
    <n v="179"/>
    <n v="1961"/>
    <n v="268"/>
    <n v="36.163526298545818"/>
    <n v="975.45207000000005"/>
    <n v="0"/>
    <n v="609.98721"/>
    <n v="1751.9567"/>
    <n v="0"/>
    <n v="0"/>
    <n v="33.829566"/>
    <n v="25.987355000000001"/>
    <n v="0"/>
    <n v="3319.7676999999999"/>
    <n v="3.8905232999999999"/>
    <n v="49.969521"/>
    <n v="0"/>
    <n v="169.82104000000001"/>
    <n v="0"/>
    <n v="1002.2431"/>
    <n v="618.14111000000003"/>
    <n v="319.71627000000001"/>
    <n v="1223.5840000000001"/>
    <n v="0"/>
    <n v="0.89754319522000003"/>
    <n v="0.28508530544854155"/>
    <n v="0"/>
    <n v="21.675000000000001"/>
    <n v="33"/>
    <n v="772.72727272727275"/>
    <n v="2066"/>
    <n v="2398"/>
    <n v="99.584717607973417"/>
    <n v="24"/>
    <n v="15"/>
  </r>
  <r>
    <s v="15"/>
    <s v="15686"/>
    <n v="15686"/>
    <s v="BOYACÁ"/>
    <s v="SANTANA"/>
    <x v="0"/>
    <s v="Intermedio"/>
    <n v="22"/>
    <s v="desactualizado"/>
    <s v="desactualizado"/>
    <n v="11785.4"/>
    <n v="2083"/>
    <n v="1948"/>
    <n v="84.086242299794662"/>
    <n v="9.8919545671224416"/>
    <n v="1103"/>
    <n v="824"/>
    <n v="21"/>
    <n v="34.64927836955215"/>
    <n v="4150.0464000000002"/>
    <n v="0"/>
    <n v="0"/>
    <n v="3029.5454"/>
    <n v="0"/>
    <n v="0"/>
    <n v="0"/>
    <n v="659.10523000000001"/>
    <n v="58.614815"/>
    <n v="6498.9503000000004"/>
    <n v="15.69196"/>
    <n v="20.136686000000001"/>
    <n v="0"/>
    <n v="6.4581564"/>
    <n v="659.10527999999999"/>
    <n v="33.451279"/>
    <n v="2312.7698"/>
    <n v="1694.4803999999999"/>
    <n v="2505.9607000000001"/>
    <n v="0"/>
    <n v="68.952479700352001"/>
    <n v="0.35774309723889558"/>
    <n v="0"/>
    <n v="103.53"/>
    <n v="73"/>
    <n v="1668.4931506849316"/>
    <n v="1644"/>
    <n v="1654"/>
    <n v="84.907597535934286"/>
    <n v="243"/>
    <n v="212"/>
  </r>
  <r>
    <s v="25"/>
    <s v="25658"/>
    <n v="25658"/>
    <s v="CUNDINAMARCA"/>
    <s v="SAN FRANCISCO"/>
    <x v="0"/>
    <s v="Intermedio"/>
    <n v="7"/>
    <s v="desactualizado"/>
    <s v="desactualizado"/>
    <n v="11753.8"/>
    <n v="2419"/>
    <n v="1946"/>
    <n v="84.892086330935257"/>
    <n v="16.926273357878113"/>
    <n v="399"/>
    <n v="1492"/>
    <n v="55"/>
    <n v="32.466575314719073"/>
    <n v="3256.1053000000002"/>
    <n v="3736.6435999999999"/>
    <n v="0"/>
    <n v="5083.7691000000004"/>
    <n v="0"/>
    <n v="0"/>
    <n v="406.09564999999998"/>
    <n v="106.99585"/>
    <n v="0"/>
    <n v="11585.163"/>
    <n v="24.274626000000001"/>
    <n v="50.034823000000003"/>
    <n v="0"/>
    <n v="1219.7615000000001"/>
    <n v="106.99585"/>
    <n v="1068.6342999999999"/>
    <n v="3208.7982000000002"/>
    <n v="2532.5349000000001"/>
    <n v="3935.7691"/>
    <n v="6.1972692756100001"/>
    <n v="23.112157540761604"/>
    <n v="0.22500000000000001"/>
    <n v="0"/>
    <n v="43.743263943440688"/>
    <n v="119"/>
    <n v="501.68067226890759"/>
    <n v="711"/>
    <n v="1752"/>
    <n v="90.030832476875645"/>
    <n v="37"/>
    <n v="25"/>
  </r>
  <r>
    <s v="25"/>
    <s v="25817"/>
    <n v="25817"/>
    <s v="CUNDINAMARCA"/>
    <s v="TOCANCIPÁ"/>
    <x v="0"/>
    <s v="Ciudades y aglomeraciones"/>
    <n v="0"/>
    <s v="actualizado"/>
    <s v="actualizado"/>
    <n v="6939.4"/>
    <n v="1796"/>
    <n v="1098"/>
    <n v="87.431693989071036"/>
    <n v="14.783154767542964"/>
    <n v="161"/>
    <n v="781"/>
    <n v="156"/>
    <n v="17.958425913562088"/>
    <n v="4417.6148999999996"/>
    <n v="0"/>
    <n v="0"/>
    <n v="2537.5192999999999"/>
    <n v="0"/>
    <n v="0"/>
    <n v="33.136574000000003"/>
    <n v="250.64406"/>
    <n v="0"/>
    <n v="6552.9703"/>
    <n v="276.89935000000003"/>
    <n v="212.73015000000001"/>
    <n v="0.17968719999999999"/>
    <n v="105.24478999999999"/>
    <n v="250.64406"/>
    <n v="2.7640999999999999E-4"/>
    <n v="1420.6491000000001"/>
    <n v="3846.7022000000002"/>
    <n v="1277.4999"/>
    <n v="94.229770673199994"/>
    <n v="0.63134164969245199"/>
    <n v="0.13939029281989571"/>
    <n v="0"/>
    <n v="15.387077769049487"/>
    <n v="72"/>
    <n v="291.66666666666669"/>
    <n v="357"/>
    <n v="966"/>
    <n v="87.978142076502735"/>
    <n v="53"/>
    <n v="44"/>
  </r>
  <r>
    <s v="54"/>
    <s v="54125"/>
    <n v="54125"/>
    <s v="NORTE DE SANTANDER"/>
    <s v="CÁCOTA"/>
    <x v="0"/>
    <s v="Rural disperso"/>
    <n v="18"/>
    <s v="desactualizado"/>
    <s v="desactualizado"/>
    <n v="12571.8"/>
    <n v="1222"/>
    <n v="1131"/>
    <n v="66.84350132625994"/>
    <n v="11.287734399144012"/>
    <n v="186"/>
    <n v="921"/>
    <n v="24"/>
    <n v="42.600502228146198"/>
    <n v="599.06209000000001"/>
    <n v="288.66642999999999"/>
    <n v="2205.8719000000001"/>
    <n v="10869.956"/>
    <n v="0"/>
    <n v="0"/>
    <n v="440.37745000000001"/>
    <n v="0"/>
    <n v="37.833109"/>
    <n v="13487.069"/>
    <n v="10.02342"/>
    <n v="13.11018"/>
    <n v="0"/>
    <n v="2448.2363999999998"/>
    <n v="0"/>
    <n v="526.85424"/>
    <n v="4493.1036000000004"/>
    <n v="540.45288000000005"/>
    <n v="5953.5460000000003"/>
    <n v="0"/>
    <n v="33.155816491394397"/>
    <n v="0.62358845671267249"/>
    <n v="0"/>
    <n v="76.111082468712183"/>
    <n v="135"/>
    <n v="827.48148148148164"/>
    <n v="169"/>
    <n v="1065"/>
    <n v="94.16445623342176"/>
    <n v="112"/>
    <n v="107"/>
  </r>
  <r>
    <s v="15"/>
    <s v="15172"/>
    <n v="15172"/>
    <s v="BOYACÁ"/>
    <s v="CHINAVITA"/>
    <x v="0"/>
    <s v="Rural"/>
    <n v="10"/>
    <s v="desactualizado"/>
    <s v="desactualizado"/>
    <n v="13441.599999999999"/>
    <n v="3188"/>
    <n v="3024"/>
    <n v="86.838624338624342"/>
    <n v="28.690792374807963"/>
    <n v="298"/>
    <n v="2683"/>
    <n v="43"/>
    <n v="41.995382725654615"/>
    <n v="694.60636"/>
    <n v="903.90349000000003"/>
    <n v="943.46590000000003"/>
    <n v="10517.857"/>
    <n v="0"/>
    <n v="0"/>
    <n v="3414.9445999999998"/>
    <n v="327.97003999999998"/>
    <n v="111.66248"/>
    <n v="9250.9840999999997"/>
    <n v="23.843530000000001"/>
    <n v="25.495647000000002"/>
    <n v="0"/>
    <n v="839.01288"/>
    <n v="327.97003999999998"/>
    <n v="95.707064000000003"/>
    <n v="6048.5784999999996"/>
    <n v="278.89346999999998"/>
    <n v="5513.7470999999996"/>
    <n v="0"/>
    <n v="60.930373649667189"/>
    <n v="0.29346970889063728"/>
    <n v="0"/>
    <n v="96.134999999999991"/>
    <n v="128"/>
    <n v="883.59375"/>
    <n v="1269"/>
    <n v="2872"/>
    <n v="94.973544973544975"/>
    <n v="168"/>
    <n v="132"/>
  </r>
  <r>
    <s v="25"/>
    <s v="25035"/>
    <n v="25035"/>
    <s v="CUNDINAMARCA"/>
    <s v="ANAPOIMA"/>
    <x v="0"/>
    <s v="Intermedio"/>
    <n v="0"/>
    <s v="actualizado"/>
    <s v="actualizado"/>
    <n v="12161.599999999999"/>
    <n v="2798"/>
    <n v="1962"/>
    <n v="86.493374108053018"/>
    <n v="19.146205805242893"/>
    <n v="877"/>
    <n v="1008"/>
    <n v="77"/>
    <n v="49.313156668003678"/>
    <n v="3058.9764"/>
    <n v="6528.6058999999996"/>
    <n v="0"/>
    <n v="2556.9776999999999"/>
    <n v="0"/>
    <n v="0"/>
    <n v="140.79823999999999"/>
    <n v="376.81445000000002"/>
    <n v="0"/>
    <n v="11812.183999999999"/>
    <n v="35.772874999999999"/>
    <n v="121.79293"/>
    <n v="0"/>
    <n v="103.09116"/>
    <n v="376.81448"/>
    <n v="0"/>
    <n v="2514.6707999999999"/>
    <n v="3151.3454999999999"/>
    <n v="6097.8543"/>
    <n v="0"/>
    <n v="1.1385238425975999"/>
    <n v="0.27389533061736132"/>
    <n v="0"/>
    <n v="16.70597014925373"/>
    <n v="130"/>
    <n v="175.38461538461539"/>
    <n v="1416"/>
    <n v="1847"/>
    <n v="94.138634046890928"/>
    <n v="86"/>
    <n v="73"/>
  </r>
  <r>
    <s v="68"/>
    <s v="68051"/>
    <n v="68051"/>
    <s v="SANTANDER"/>
    <s v="ARATOCA"/>
    <x v="0"/>
    <s v="Rural disperso"/>
    <n v="7"/>
    <s v="desactualizado"/>
    <s v="desactualizado"/>
    <n v="16616"/>
    <n v="1523"/>
    <n v="1229"/>
    <n v="60.537021969080548"/>
    <n v="8.5212547149369744"/>
    <n v="819"/>
    <n v="408"/>
    <n v="2"/>
    <n v="60.125562698975124"/>
    <n v="701.76418000000001"/>
    <n v="375.26731999999998"/>
    <n v="7377.0958000000001"/>
    <n v="8428.9768999999997"/>
    <n v="0"/>
    <n v="0"/>
    <n v="27.471288999999999"/>
    <n v="607.71880999999996"/>
    <n v="141.19149999999999"/>
    <n v="16252.102999999999"/>
    <n v="0"/>
    <n v="13.478357000000001"/>
    <n v="0"/>
    <n v="1863.9659999999999"/>
    <n v="75.487672000000003"/>
    <n v="42.542400000000001"/>
    <n v="4111.7215999999999"/>
    <n v="682.81322999999998"/>
    <n v="10238.475"/>
    <n v="0"/>
    <n v="88.014918820542789"/>
    <n v="0.4188670187229957"/>
    <n v="0"/>
    <n v="29.320763955959848"/>
    <n v="170"/>
    <n v="322.35294117647061"/>
    <n v="955"/>
    <n v="644.00000000000011"/>
    <n v="52.400325467860057"/>
    <n v="339"/>
    <n v="330"/>
  </r>
  <r>
    <s v="15"/>
    <s v="15469"/>
    <n v="15469"/>
    <s v="BOYACÁ"/>
    <s v="MONIQUIRÁ"/>
    <x v="0"/>
    <s v="Intermedio"/>
    <n v="0"/>
    <s v="actualizado"/>
    <s v="actualizado"/>
    <n v="22719.699999999997"/>
    <n v="8621"/>
    <n v="7774"/>
    <n v="87.728325186519157"/>
    <n v="40.589111219754379"/>
    <n v="1664"/>
    <n v="5945"/>
    <n v="165"/>
    <n v="66.382746960496362"/>
    <n v="14418.725"/>
    <n v="5418.0613000000003"/>
    <n v="0"/>
    <n v="1229.9262000000001"/>
    <n v="0"/>
    <n v="0"/>
    <n v="3626.806"/>
    <n v="0"/>
    <n v="119.00517000000001"/>
    <n v="17359.575000000001"/>
    <n v="190.26819"/>
    <n v="200.32210000000001"/>
    <n v="0"/>
    <n v="465.48764999999997"/>
    <n v="0"/>
    <n v="79.915357"/>
    <n v="5462.1464999999998"/>
    <n v="951.13896"/>
    <n v="14136.644"/>
    <n v="2287.67122053"/>
    <n v="20.551170309220119"/>
    <n v="0.36037541784520444"/>
    <n v="0"/>
    <n v="117.42749999999998"/>
    <n v="220"/>
    <n v="627.95454545454527"/>
    <n v="4204"/>
    <n v="7536"/>
    <n v="96.938512992024698"/>
    <n v="302"/>
    <n v="260"/>
  </r>
  <r>
    <s v="25"/>
    <s v="25053"/>
    <n v="25053"/>
    <s v="CUNDINAMARCA"/>
    <s v="ARBELÁEZ"/>
    <x v="0"/>
    <s v="Intermedio"/>
    <n v="12"/>
    <s v="desactualizado"/>
    <s v="desactualizado"/>
    <n v="14087.199999999997"/>
    <n v="1841"/>
    <n v="969"/>
    <n v="79.66976264189887"/>
    <n v="8.8176572831388729"/>
    <n v="186"/>
    <n v="777"/>
    <n v="6"/>
    <n v="35.286045785656292"/>
    <n v="1786.1775"/>
    <n v="6247.5898999999999"/>
    <n v="1619.5132000000001"/>
    <n v="4950.4560000000001"/>
    <n v="0"/>
    <n v="57.542026999999997"/>
    <n v="109.59233"/>
    <n v="5027.9233999999997"/>
    <n v="0"/>
    <n v="9465.6919999999991"/>
    <n v="104.05149"/>
    <n v="39.080444"/>
    <n v="0"/>
    <n v="537.87901999999997"/>
    <n v="5027.9234999999999"/>
    <n v="40.832127999999997"/>
    <n v="3151.2656999999999"/>
    <n v="757.90583000000004"/>
    <n v="5209.9146000000001"/>
    <n v="956.50217388999999"/>
    <n v="10.464482101694038"/>
    <n v="0.16429752066115705"/>
    <n v="0"/>
    <n v="183.25276904948936"/>
    <n v="162"/>
    <n v="1543.8271604938273"/>
    <n v="334"/>
    <n v="841"/>
    <n v="86.790505675954591"/>
    <n v="65"/>
    <n v="56"/>
  </r>
  <r>
    <s v="25"/>
    <s v="25851"/>
    <n v="25851"/>
    <s v="CUNDINAMARCA"/>
    <s v="UTICA"/>
    <x v="0"/>
    <s v="Intermedio"/>
    <n v="8"/>
    <s v="desactualizado"/>
    <s v="desactualizado"/>
    <n v="10936.699999999999"/>
    <n v="654"/>
    <n v="551"/>
    <n v="51.542649727767696"/>
    <n v="6.1758301497675818"/>
    <n v="146"/>
    <n v="397"/>
    <n v="8"/>
    <n v="30.485706226931246"/>
    <n v="592.15693999999996"/>
    <n v="1136.6041"/>
    <n v="0"/>
    <n v="6619.6866"/>
    <n v="0"/>
    <n v="0"/>
    <n v="81.224587"/>
    <n v="65.395454000000001"/>
    <n v="102.41094"/>
    <n v="8386.2250999999997"/>
    <n v="0"/>
    <n v="29.160793999999999"/>
    <n v="0"/>
    <n v="381.82736999999997"/>
    <n v="65.395460999999997"/>
    <n v="30.019815000000001"/>
    <n v="4893.5680000000002"/>
    <n v="602.76566000000003"/>
    <n v="2632.5189"/>
    <n v="0"/>
    <n v="10.464493642616802"/>
    <n v="0.54295154185022021"/>
    <n v="0"/>
    <n v="43.010545954438328"/>
    <n v="94"/>
    <n v="624.468085106383"/>
    <n v="511"/>
    <n v="536"/>
    <n v="97.277676950998185"/>
    <n v="17"/>
    <n v="16"/>
  </r>
  <r>
    <s v="68"/>
    <s v="68867"/>
    <n v="68867"/>
    <s v="SANTANDER"/>
    <s v="VETAS"/>
    <x v="0"/>
    <s v="Rural"/>
    <n v="0"/>
    <s v="actualizado"/>
    <s v="actualizado"/>
    <n v="9099.6999999999989"/>
    <n v="496"/>
    <n v="384"/>
    <n v="50.520833333333336"/>
    <n v="4.0708159209617314"/>
    <n v="102"/>
    <n v="277"/>
    <n v="5"/>
    <n v="84.886718374118928"/>
    <n v="0"/>
    <n v="316.86752999999999"/>
    <n v="7002.4777999999997"/>
    <n v="1858.7538"/>
    <n v="0"/>
    <n v="0"/>
    <n v="3.9593595000000001"/>
    <n v="0"/>
    <n v="0"/>
    <n v="9199.9153000000006"/>
    <n v="28.217918999999998"/>
    <n v="0"/>
    <n v="0"/>
    <n v="697.86986999999999"/>
    <n v="0"/>
    <n v="697.40162999999995"/>
    <n v="0"/>
    <n v="0"/>
    <n v="7836.8209999999999"/>
    <n v="5638.8536586199998"/>
    <n v="9.250234196060001"/>
    <n v="0.19581151832460733"/>
    <n v="0"/>
    <n v="20.599441830373252"/>
    <n v="93"/>
    <n v="413.97849462365593"/>
    <n v="45"/>
    <n v="378.99999999999994"/>
    <n v="98.697916666666657"/>
    <n v="46"/>
    <n v="42"/>
  </r>
  <r>
    <s v="68"/>
    <s v="68160"/>
    <n v="68160"/>
    <s v="SANTANDER"/>
    <s v="CEPITÁ"/>
    <x v="0"/>
    <s v="Rural disperso"/>
    <n v="7"/>
    <s v="desactualizado"/>
    <s v="desactualizado"/>
    <n v="10697.5"/>
    <n v="801"/>
    <n v="760"/>
    <n v="67.368421052631575"/>
    <n v="7.6990388749140797"/>
    <n v="429"/>
    <n v="331"/>
    <n v="0"/>
    <n v="69.960446199490306"/>
    <n v="446.18502999999998"/>
    <n v="0"/>
    <n v="6209.8626999999997"/>
    <n v="3998.8382999999999"/>
    <n v="0"/>
    <n v="0"/>
    <n v="1118.8269"/>
    <n v="1588.55"/>
    <n v="81.743806000000006"/>
    <n v="8018.8315000000002"/>
    <n v="0"/>
    <n v="9.3007404000000005"/>
    <n v="0"/>
    <n v="577.86085000000003"/>
    <n v="0"/>
    <n v="19.872112000000001"/>
    <n v="2301.6817999999998"/>
    <n v="337.94644"/>
    <n v="7561.2902000000004"/>
    <n v="0"/>
    <n v="26.03531880944"/>
    <n v="0.17981340118744696"/>
    <n v="0"/>
    <n v="38.898166780990529"/>
    <n v="112"/>
    <n v="649.10714285714289"/>
    <n v="666"/>
    <n v="664"/>
    <n v="87.368421052631589"/>
    <n v="110"/>
    <n v="105"/>
  </r>
  <r>
    <s v="25"/>
    <s v="25875"/>
    <n v="25875"/>
    <s v="CUNDINAMARCA"/>
    <s v="VILLETA"/>
    <x v="0"/>
    <s v="Intermedio"/>
    <n v="7"/>
    <s v="desactualizado"/>
    <s v="desactualizado"/>
    <n v="13663.7"/>
    <n v="2393"/>
    <n v="1593"/>
    <n v="75.580665411173882"/>
    <n v="13.530968551372968"/>
    <n v="592"/>
    <n v="994"/>
    <n v="7"/>
    <n v="33.502996174923091"/>
    <n v="2035.4924000000001"/>
    <n v="6261.5442999999996"/>
    <n v="0"/>
    <n v="5372.9922999999999"/>
    <n v="0"/>
    <n v="0"/>
    <n v="112.0029"/>
    <n v="53.151426000000001"/>
    <n v="0"/>
    <n v="13748.045"/>
    <n v="172.95381"/>
    <n v="281.18725000000001"/>
    <n v="0"/>
    <n v="954.70902000000001"/>
    <n v="53.151429999999998"/>
    <n v="0"/>
    <n v="5499.7296999999999"/>
    <n v="2578.0907999999999"/>
    <n v="4719.2852999999996"/>
    <n v="1.69555336393"/>
    <n v="34.301610270338799"/>
    <n v="0.31396484375"/>
    <n v="0"/>
    <n v="207.3591908876669"/>
    <n v="142"/>
    <n v="1992.9577464788733"/>
    <n v="920"/>
    <n v="1460.0000000000002"/>
    <n v="91.650973006905218"/>
    <n v="119"/>
    <n v="95"/>
  </r>
  <r>
    <s v="15"/>
    <s v="15759"/>
    <n v="15759"/>
    <s v="BOYACÁ"/>
    <s v="SOGAMOSO"/>
    <x v="0"/>
    <s v="Ciudades y aglomeraciones"/>
    <n v="0"/>
    <s v="actualizado"/>
    <s v="actualizado"/>
    <n v="19159.600000000002"/>
    <n v="11206"/>
    <n v="8599"/>
    <n v="93.417839283637633"/>
    <n v="38.615834167514343"/>
    <n v="1206"/>
    <n v="7042"/>
    <n v="351"/>
    <n v="31.899992402302228"/>
    <n v="2508.5497999999998"/>
    <n v="769.73010999999997"/>
    <n v="8004.5352999999996"/>
    <n v="8780.1805999999997"/>
    <n v="277.19162"/>
    <n v="0"/>
    <n v="1.9360564"/>
    <n v="33.968828000000002"/>
    <n v="0"/>
    <n v="20044.894"/>
    <n v="1010.6676"/>
    <n v="998.33622000000003"/>
    <n v="0"/>
    <n v="725.15238999999997"/>
    <n v="0"/>
    <n v="7101.8310000000001"/>
    <n v="3567.8317999999999"/>
    <n v="1970.1312"/>
    <n v="6728.1836999999996"/>
    <n v="6838.2930088599996"/>
    <n v="1.5823992539679999"/>
    <n v="0.16437168993740972"/>
    <n v="0"/>
    <n v="128.30749999999998"/>
    <n v="214"/>
    <n v="705.37383177570098"/>
    <n v="5660"/>
    <n v="8528"/>
    <n v="99.174322595650651"/>
    <n v="101"/>
    <n v="76"/>
  </r>
  <r>
    <s v="15"/>
    <s v="15322"/>
    <n v="15322"/>
    <s v="BOYACÁ"/>
    <s v="GUATEQUE"/>
    <x v="0"/>
    <s v="Intermedio"/>
    <n v="19"/>
    <s v="desactualizado"/>
    <s v="desactualizado"/>
    <n v="3287"/>
    <n v="2082"/>
    <n v="1904"/>
    <n v="97.006302521008408"/>
    <n v="57.175350812927597"/>
    <n v="187"/>
    <n v="1698"/>
    <n v="19"/>
    <n v="5.5657898694215326"/>
    <n v="43.969273000000001"/>
    <n v="19.494626"/>
    <n v="222.75069999999999"/>
    <n v="3344.1644999999999"/>
    <n v="0"/>
    <n v="0"/>
    <n v="0"/>
    <n v="0"/>
    <n v="33.841380999999998"/>
    <n v="3601.0956999999999"/>
    <n v="92.581563000000003"/>
    <n v="98.275141000000005"/>
    <n v="0"/>
    <n v="697.67304000000001"/>
    <n v="0"/>
    <n v="20.285215999999998"/>
    <n v="2659.8501000000001"/>
    <n v="43.969265"/>
    <n v="207.46583999999999"/>
    <n v="0"/>
    <n v="13.7543711262804"/>
    <n v="0.31274900398406374"/>
    <n v="0"/>
    <n v="41.267499999999998"/>
    <n v="37"/>
    <n v="1312.1621621621621"/>
    <n v="931"/>
    <n v="1874"/>
    <n v="98.424369747899149"/>
    <n v="35"/>
    <n v="26"/>
  </r>
  <r>
    <s v="47"/>
    <s v="47692"/>
    <n v="47692"/>
    <s v="MAGDALENA"/>
    <s v="SAN SEBASTIÁN DE BUENAVISTA"/>
    <x v="0"/>
    <s v="Rural"/>
    <n v="9"/>
    <s v="desactualizado"/>
    <s v="desactualizado"/>
    <n v="42665.3"/>
    <n v="2379"/>
    <n v="2285"/>
    <n v="57.855579868708972"/>
    <n v="6.9790125230337345"/>
    <n v="1113"/>
    <n v="1163"/>
    <n v="9"/>
    <n v="15.617728735041769"/>
    <n v="30186.317999999999"/>
    <n v="782.56322999999998"/>
    <n v="0"/>
    <n v="2122.567"/>
    <n v="8610.2237999999998"/>
    <n v="2839.3937000000001"/>
    <n v="1968.9427000000001"/>
    <n v="340.18"/>
    <n v="2060.3577"/>
    <n v="36265.292000000001"/>
    <n v="185.94266999999999"/>
    <n v="270.89586000000003"/>
    <n v="0"/>
    <n v="2643.4802"/>
    <n v="74.604262000000006"/>
    <n v="527.30363"/>
    <n v="7989.5713999999998"/>
    <n v="25335.557000000001"/>
    <n v="6818.6965"/>
    <n v="0"/>
    <n v="91.170783981510411"/>
    <n v="0.57438872772482386"/>
    <n v="48.543689320388346"/>
    <n v="179.20964147639481"/>
    <n v="421"/>
    <n v="521.37767220902617"/>
    <n v="1922"/>
    <n v="2244"/>
    <n v="98.205689277899339"/>
    <n v="268"/>
    <n v="202"/>
  </r>
  <r>
    <s v="68"/>
    <s v="68502"/>
    <n v="68502"/>
    <s v="SANTANDER"/>
    <s v="ONZAGA"/>
    <x v="0"/>
    <s v="Rural disperso"/>
    <n v="0"/>
    <s v="actualizado"/>
    <s v="actualizado"/>
    <n v="48734"/>
    <n v="2108"/>
    <n v="2026"/>
    <n v="48.963474827245804"/>
    <n v="4.2551091666562604"/>
    <n v="508"/>
    <n v="1495"/>
    <n v="23"/>
    <n v="58.93557364975527"/>
    <n v="452.97654999999997"/>
    <n v="2204.1660000000002"/>
    <n v="12145.798000000001"/>
    <n v="33484.410000000003"/>
    <n v="561.00319000000002"/>
    <n v="0"/>
    <n v="15758.072"/>
    <n v="0"/>
    <n v="3.5440691000000002"/>
    <n v="33094.94"/>
    <n v="9.1574211000000005"/>
    <n v="11.302541"/>
    <n v="0"/>
    <n v="4000.6529"/>
    <n v="0"/>
    <n v="1577.6737000000001"/>
    <n v="13917.931"/>
    <n v="558.86928999999998"/>
    <n v="28799.282999999999"/>
    <n v="23013.381168299999"/>
    <n v="47.835878096630843"/>
    <n v="0.46317689530685918"/>
    <n v="0"/>
    <n v="61.065306392220755"/>
    <n v="482"/>
    <n v="236.78423236514521"/>
    <n v="1020"/>
    <n v="1909.9999999999998"/>
    <n v="94.274432379072053"/>
    <n v="218"/>
    <n v="205"/>
  </r>
  <r>
    <s v="25"/>
    <s v="25398"/>
    <n v="25398"/>
    <s v="CUNDINAMARCA"/>
    <s v="LA PEÑA"/>
    <x v="0"/>
    <s v="Rural"/>
    <n v="12"/>
    <s v="desactualizado"/>
    <s v="desactualizado"/>
    <n v="15303.9"/>
    <n v="1782"/>
    <n v="1521"/>
    <n v="69.099276791584487"/>
    <n v="12.512679234050367"/>
    <n v="456"/>
    <n v="1028"/>
    <n v="37"/>
    <n v="31.779720770370158"/>
    <n v="526.25152000000003"/>
    <n v="4007.0709000000002"/>
    <n v="0"/>
    <n v="8088.2336999999998"/>
    <n v="0"/>
    <n v="0"/>
    <n v="0"/>
    <n v="3121.2946000000002"/>
    <n v="7.9024643000000001"/>
    <n v="9534.6429000000007"/>
    <n v="0"/>
    <n v="12.611950999999999"/>
    <n v="0"/>
    <n v="1079.9820999999999"/>
    <n v="3111.8305999999998"/>
    <n v="5.6458862999999999"/>
    <n v="3815.2444"/>
    <n v="613.99208999999996"/>
    <n v="4024.5329000000002"/>
    <n v="0"/>
    <n v="21.4728084552886"/>
    <n v="0.5127291242362525"/>
    <n v="0"/>
    <n v="31.367657109190883"/>
    <n v="132"/>
    <n v="324.31818181818181"/>
    <n v="960"/>
    <n v="1426"/>
    <n v="93.75410913872453"/>
    <n v="64"/>
    <n v="56"/>
  </r>
  <r>
    <s v="15"/>
    <s v="15755"/>
    <n v="15755"/>
    <s v="BOYACÁ"/>
    <s v="SOCOTÁ"/>
    <x v="0"/>
    <s v="Rural disperso"/>
    <n v="23"/>
    <s v="desactualizado"/>
    <s v="desactualizado"/>
    <n v="63088.4"/>
    <n v="9297"/>
    <n v="8943"/>
    <n v="83.171195348317113"/>
    <n v="11.077982795818771"/>
    <n v="888"/>
    <n v="7792"/>
    <n v="263"/>
    <n v="66.336106988045259"/>
    <n v="272.64449000000002"/>
    <n v="2339.8218000000002"/>
    <n v="31676.665000000001"/>
    <n v="27343.285"/>
    <n v="131.56305"/>
    <n v="0"/>
    <n v="12822.960999999999"/>
    <n v="213.98641000000001"/>
    <n v="62.697772000000001"/>
    <n v="48845.815999999999"/>
    <n v="18.787320999999999"/>
    <n v="13.720575"/>
    <n v="0"/>
    <n v="7558.0169999999998"/>
    <n v="0"/>
    <n v="9156.8750999999993"/>
    <n v="3665.9340000000002"/>
    <n v="465.02524"/>
    <n v="41104.675999999999"/>
    <n v="29591.6347547"/>
    <n v="60.743075991440001"/>
    <n v="0.58538717007516172"/>
    <n v="0"/>
    <n v="105.995"/>
    <n v="617"/>
    <n v="202.10696920583467"/>
    <n v="6181"/>
    <n v="8857"/>
    <n v="99.038354019903835"/>
    <n v="193"/>
    <n v="152"/>
  </r>
  <r>
    <s v="25"/>
    <s v="25873"/>
    <n v="25873"/>
    <s v="CUNDINAMARCA"/>
    <s v="VILLAPINZÓN"/>
    <x v="0"/>
    <s v="Intermedio"/>
    <n v="13"/>
    <s v="desactualizado"/>
    <s v="desactualizado"/>
    <n v="21064.7"/>
    <n v="6011"/>
    <n v="5614"/>
    <n v="89.793373708585676"/>
    <n v="27.421379527189071"/>
    <n v="1811"/>
    <n v="3681"/>
    <n v="122"/>
    <n v="31.059380383212943"/>
    <n v="10853.829"/>
    <n v="2084.8658999999998"/>
    <n v="112.13243"/>
    <n v="9402.5473000000002"/>
    <n v="0"/>
    <n v="0"/>
    <n v="1040.7070000000001"/>
    <n v="1926.8959"/>
    <n v="0"/>
    <n v="19508.923999999999"/>
    <n v="98.406422000000006"/>
    <n v="166.33475999999999"/>
    <n v="0"/>
    <n v="460.21863999999999"/>
    <n v="1868.5654999999999"/>
    <n v="303.35356999999999"/>
    <n v="11060.06"/>
    <n v="1704.76"/>
    <n v="7011.6409000000003"/>
    <n v="1610.4684166500001"/>
    <n v="26.530679939916798"/>
    <n v="0.27533439129449105"/>
    <n v="0"/>
    <n v="66.457521602513722"/>
    <n v="235"/>
    <n v="385.95744680851055"/>
    <n v="2106"/>
    <n v="5451"/>
    <n v="97.096544353402209"/>
    <n v="1094"/>
    <n v="980"/>
  </r>
  <r>
    <s v="19"/>
    <s v="19743"/>
    <n v="19743"/>
    <s v="CAUCA"/>
    <s v="SILVIA"/>
    <x v="0"/>
    <s v="Rural"/>
    <n v="14"/>
    <s v="desactualizado"/>
    <s v="desactualizado"/>
    <n v="66036.399999999994"/>
    <n v="8662"/>
    <n v="8213"/>
    <n v="96.809935468160234"/>
    <n v="5.6098893285773315"/>
    <n v="4801"/>
    <n v="3362"/>
    <n v="50"/>
    <n v="33.660969792756511"/>
    <n v="11211.695"/>
    <n v="5096.4384"/>
    <n v="5701.3509999999997"/>
    <n v="40318.006000000001"/>
    <n v="324.89663999999999"/>
    <n v="0"/>
    <n v="9223.1797000000006"/>
    <n v="12362.082"/>
    <n v="0"/>
    <n v="41080.525000000001"/>
    <n v="70.899966000000006"/>
    <n v="84.992237000000003"/>
    <n v="0"/>
    <n v="1434.6989000000001"/>
    <n v="12276.880999999999"/>
    <n v="837.55271000000005"/>
    <n v="22633.166000000001"/>
    <n v="4351.5691999999999"/>
    <n v="21117.827000000001"/>
    <n v="0"/>
    <n v="185.09381336690001"/>
    <n v="0.59463636743389447"/>
    <n v="0"/>
    <n v="330.74801907091393"/>
    <n v="582"/>
    <n v="776.18201202300691"/>
    <n v="5894"/>
    <n v="7505"/>
    <n v="91.379520272738347"/>
    <n v="860"/>
    <n v="753"/>
  </r>
  <r>
    <s v="68"/>
    <s v="68500"/>
    <n v="68500"/>
    <s v="SANTANDER"/>
    <s v="OIBA"/>
    <x v="0"/>
    <s v="Rural"/>
    <n v="7"/>
    <s v="desactualizado"/>
    <s v="desactualizado"/>
    <n v="27587.1"/>
    <n v="2731"/>
    <n v="2408"/>
    <n v="62.250830564784053"/>
    <n v="9.3655607447943794"/>
    <n v="1346"/>
    <n v="1036"/>
    <n v="26"/>
    <n v="29.927932728800432"/>
    <n v="11641.924999999999"/>
    <n v="2270.6659"/>
    <n v="660.18420000000003"/>
    <n v="12658.362999999999"/>
    <n v="317.74320999999998"/>
    <n v="0"/>
    <n v="2420.7431999999999"/>
    <n v="1252.1569999999999"/>
    <n v="87.942864999999998"/>
    <n v="23798.656999999999"/>
    <n v="48.158977999999998"/>
    <n v="78.532054000000002"/>
    <n v="0"/>
    <n v="415.41752000000002"/>
    <n v="1252.1570999999999"/>
    <n v="76.729675"/>
    <n v="15039.934999999999"/>
    <n v="2482.4838"/>
    <n v="8262.4040000000005"/>
    <n v="0"/>
    <n v="65.767402066570398"/>
    <n v="0.30725364963503649"/>
    <n v="0"/>
    <n v="36.918480163526084"/>
    <n v="285"/>
    <n v="242.10526315789474"/>
    <n v="1101"/>
    <n v="1544"/>
    <n v="64.119601328903656"/>
    <n v="326"/>
    <n v="293"/>
  </r>
  <r>
    <s v="68"/>
    <s v="68679"/>
    <n v="68679"/>
    <s v="SANTANDER"/>
    <s v="SAN GIL"/>
    <x v="0"/>
    <s v="Ciudades y aglomeraciones"/>
    <n v="0"/>
    <s v="actualizado"/>
    <s v="actualizado"/>
    <n v="14289.300000000001"/>
    <n v="2421"/>
    <n v="1979"/>
    <n v="70.591207680646789"/>
    <n v="17.841770865741829"/>
    <n v="1481"/>
    <n v="498"/>
    <n v="0"/>
    <n v="15.755452517477472"/>
    <n v="5283.5276999999996"/>
    <n v="165.53211999999999"/>
    <n v="1070.3628000000001"/>
    <n v="7786.8096999999998"/>
    <n v="0"/>
    <n v="0"/>
    <n v="269.66275000000002"/>
    <n v="589.42200000000003"/>
    <n v="66.499044999999995"/>
    <n v="13477.209000000001"/>
    <n v="305.69817"/>
    <n v="350.80119000000002"/>
    <n v="0"/>
    <n v="5217.1271999999999"/>
    <n v="480.90091000000001"/>
    <n v="19.304189000000001"/>
    <n v="4782.2804999999998"/>
    <n v="1540.6863000000001"/>
    <n v="2317.3908999999999"/>
    <n v="0"/>
    <n v="58.677852959934988"/>
    <n v="0.24439575257036913"/>
    <n v="0"/>
    <n v="65.169143245180834"/>
    <n v="150"/>
    <n v="812"/>
    <n v="1242"/>
    <n v="1011"/>
    <n v="51.086407276402227"/>
    <n v="505"/>
    <n v="473"/>
  </r>
  <r>
    <s v="25"/>
    <s v="25862"/>
    <n v="25862"/>
    <s v="CUNDINAMARCA"/>
    <s v="VERGARA"/>
    <x v="0"/>
    <s v="Rural"/>
    <n v="14"/>
    <s v="desactualizado"/>
    <s v="desactualizado"/>
    <n v="14352.3"/>
    <n v="1586"/>
    <n v="1491"/>
    <n v="71.227364185110659"/>
    <n v="14.151480778614967"/>
    <n v="727"/>
    <n v="750"/>
    <n v="14"/>
    <n v="27.634536915057083"/>
    <n v="1385.3833999999999"/>
    <n v="5429.3346000000001"/>
    <n v="0"/>
    <n v="7638.5258999999996"/>
    <n v="0"/>
    <n v="0"/>
    <n v="0"/>
    <n v="4363.5258999999996"/>
    <n v="0"/>
    <n v="10098.392"/>
    <n v="0"/>
    <n v="8.6742828999999997"/>
    <n v="0"/>
    <n v="2212.4967000000001"/>
    <n v="4354.9303"/>
    <n v="0"/>
    <n v="2818.0029"/>
    <n v="1071.3317"/>
    <n v="3996.4823000000001"/>
    <n v="0"/>
    <n v="45.417082265686005"/>
    <n v="0.37949836423118866"/>
    <n v="0"/>
    <n v="66.82388059701492"/>
    <n v="146"/>
    <n v="624.65753424657532"/>
    <n v="809"/>
    <n v="1083"/>
    <n v="72.635814889336018"/>
    <n v="143"/>
    <n v="131"/>
  </r>
  <r>
    <s v="25"/>
    <s v="25718"/>
    <n v="25718"/>
    <s v="CUNDINAMARCA"/>
    <s v="SASAIMA"/>
    <x v="0"/>
    <s v="Rural"/>
    <n v="12"/>
    <s v="desactualizado"/>
    <s v="desactualizado"/>
    <n v="11106.2"/>
    <n v="2996"/>
    <n v="2348"/>
    <n v="88.756388415672916"/>
    <n v="24.631453045400285"/>
    <n v="746"/>
    <n v="1586"/>
    <n v="16"/>
    <n v="27.184922876863531"/>
    <n v="1917.5832"/>
    <n v="3087.5173"/>
    <n v="0"/>
    <n v="6349.2575999999999"/>
    <n v="0"/>
    <n v="0"/>
    <n v="0"/>
    <n v="72.636634999999998"/>
    <n v="0"/>
    <n v="11277.028"/>
    <n v="25.248526999999999"/>
    <n v="32.779691999999997"/>
    <n v="0"/>
    <n v="865.90308000000005"/>
    <n v="72.636638000000005"/>
    <n v="0"/>
    <n v="5750.3562000000002"/>
    <n v="1560.9763"/>
    <n v="3092.2608"/>
    <n v="0"/>
    <n v="7.0353967924912002"/>
    <n v="0.21485684807841113"/>
    <n v="0"/>
    <n v="82.833768656716401"/>
    <n v="111"/>
    <n v="1018.4684684684685"/>
    <n v="1158"/>
    <n v="1970"/>
    <n v="83.901192504258944"/>
    <n v="87"/>
    <n v="68"/>
  </r>
  <r>
    <s v="68"/>
    <s v="68318"/>
    <n v="68318"/>
    <s v="SANTANDER"/>
    <s v="GUACA"/>
    <x v="0"/>
    <s v="Rural"/>
    <n v="0"/>
    <s v="actualizado"/>
    <s v="desactualizado"/>
    <n v="29984.1"/>
    <n v="1693"/>
    <n v="1608"/>
    <n v="53.60696517412935"/>
    <n v="6.3174052469217239"/>
    <n v="265"/>
    <n v="1303"/>
    <n v="40"/>
    <n v="55.049003004813592"/>
    <n v="2385.2539999999999"/>
    <n v="2350.33"/>
    <n v="10697.546"/>
    <n v="14736.882"/>
    <n v="175.46530999999999"/>
    <n v="0"/>
    <n v="2286.6174999999998"/>
    <n v="88.766600999999994"/>
    <n v="0"/>
    <n v="27996.433000000001"/>
    <n v="34.531483999999999"/>
    <n v="64.497035999999994"/>
    <n v="0"/>
    <n v="1349.9468999999999"/>
    <n v="66.453100000000006"/>
    <n v="5315.5338000000002"/>
    <n v="6435.1053000000002"/>
    <n v="436.41563000000002"/>
    <n v="16738.397000000001"/>
    <n v="0"/>
    <n v="68.113574156631742"/>
    <n v="0.41081928655429245"/>
    <n v="0"/>
    <n v="84.109928720381163"/>
    <n v="271"/>
    <n v="580.07380073800744"/>
    <n v="1044"/>
    <n v="1524"/>
    <n v="94.776119402985074"/>
    <n v="162"/>
    <n v="149"/>
  </r>
  <r>
    <s v="73"/>
    <s v="73770"/>
    <n v="73770"/>
    <s v="TOLIMA"/>
    <s v="SUÁREZ"/>
    <x v="0"/>
    <s v="Rural"/>
    <n v="11"/>
    <s v="desactualizado"/>
    <s v="desactualizado"/>
    <n v="18569.5"/>
    <n v="1221"/>
    <n v="1031"/>
    <n v="67.119301648884573"/>
    <n v="5.2688327205677385"/>
    <n v="215"/>
    <n v="803"/>
    <n v="13"/>
    <n v="27.03831990767377"/>
    <n v="10581.415999999999"/>
    <n v="0"/>
    <n v="2706.9830999999999"/>
    <n v="5349.9825000000001"/>
    <n v="0"/>
    <n v="0"/>
    <n v="431.36101000000002"/>
    <n v="1534.1971000000001"/>
    <n v="480.22581000000002"/>
    <n v="16727.672999999999"/>
    <n v="50.269447"/>
    <n v="56.101759000000001"/>
    <n v="0"/>
    <n v="826.23411999999996"/>
    <n v="900.34213"/>
    <n v="97.700047999999995"/>
    <n v="6578.4516000000003"/>
    <n v="5567.1216999999997"/>
    <n v="5197.7752"/>
    <n v="0"/>
    <n v="3.9944972451499989"/>
    <n v="0.2536613942589338"/>
    <n v="0"/>
    <n v="163.4"/>
    <n v="194"/>
    <n v="842.26804123711338"/>
    <n v="659"/>
    <n v="994"/>
    <n v="96.411251212415124"/>
    <n v="86"/>
    <n v="84"/>
  </r>
  <r>
    <s v="15"/>
    <s v="15047"/>
    <n v="15047"/>
    <s v="BOYACÁ"/>
    <s v="AQUITANIA"/>
    <x v="0"/>
    <s v="Rural"/>
    <n v="0"/>
    <s v="actualizado"/>
    <s v="actualizado"/>
    <n v="87436.700000000012"/>
    <n v="9995"/>
    <n v="9494"/>
    <n v="86.085949020433958"/>
    <n v="8.9561112292675062"/>
    <n v="3128"/>
    <n v="6168"/>
    <n v="198"/>
    <n v="64.963197302612159"/>
    <n v="958.26800000000003"/>
    <n v="11688.277"/>
    <n v="44722.002999999997"/>
    <n v="25826.63"/>
    <n v="990.41155000000003"/>
    <n v="0"/>
    <n v="14026.468999999999"/>
    <n v="86.11627"/>
    <n v="3515.6122"/>
    <n v="70026.907999999996"/>
    <n v="36.426917000000003"/>
    <n v="84.915508000000003"/>
    <n v="0"/>
    <n v="2018.9748"/>
    <n v="34.571671000000002"/>
    <n v="14936.136"/>
    <n v="11984.177"/>
    <n v="1665.5252"/>
    <n v="56967.232000000004"/>
    <n v="19789.1250932"/>
    <n v="53.936478761775206"/>
    <n v="0.37680097680097679"/>
    <n v="0"/>
    <n v="374.11049999999994"/>
    <n v="876"/>
    <n v="502.43150684931499"/>
    <n v="5857"/>
    <n v="9298"/>
    <n v="97.935538234674539"/>
    <n v="349"/>
    <n v="259"/>
  </r>
  <r>
    <s v="25"/>
    <s v="25506"/>
    <n v="25506"/>
    <s v="CUNDINAMARCA"/>
    <s v="VENECIA"/>
    <x v="0"/>
    <s v="Rural disperso"/>
    <n v="11"/>
    <s v="desactualizado"/>
    <s v="desactualizado"/>
    <n v="11438.300000000001"/>
    <n v="1158"/>
    <n v="1097"/>
    <n v="80.583409298085684"/>
    <n v="12.407155521745048"/>
    <n v="400"/>
    <n v="679"/>
    <n v="18"/>
    <n v="33.383428312660421"/>
    <n v="7047.2761"/>
    <n v="1400.6204"/>
    <n v="0"/>
    <n v="2544.9865"/>
    <n v="0"/>
    <n v="0"/>
    <n v="2323.2959000000001"/>
    <n v="4106.8931000000002"/>
    <n v="0"/>
    <n v="4634.6387999999997"/>
    <n v="20.550431"/>
    <n v="21.660323999999999"/>
    <n v="0"/>
    <n v="314.66980000000001"/>
    <n v="4106.8932000000004"/>
    <n v="0"/>
    <n v="705.21101999999996"/>
    <n v="2236.2638999999999"/>
    <n v="3700.68"/>
    <n v="0"/>
    <n v="19.635175643685763"/>
    <n v="0.36382978723404258"/>
    <n v="0"/>
    <n v="29.147521602513741"/>
    <n v="112"/>
    <n v="355.17857142857144"/>
    <n v="332"/>
    <n v="852"/>
    <n v="77.666362807657251"/>
    <n v="99"/>
    <n v="83"/>
  </r>
  <r>
    <s v="15"/>
    <s v="15720"/>
    <n v="15720"/>
    <s v="BOYACÁ"/>
    <s v="SATIVANORTE"/>
    <x v="0"/>
    <s v="Rural disperso"/>
    <n v="23"/>
    <s v="desactualizado"/>
    <s v="desactualizado"/>
    <n v="16179.400000000001"/>
    <n v="2110"/>
    <n v="2076"/>
    <n v="76.97495183044316"/>
    <n v="13.971997402824087"/>
    <n v="96"/>
    <n v="1887"/>
    <n v="93"/>
    <n v="55.794149690703122"/>
    <n v="919.38394000000005"/>
    <n v="1268.8623"/>
    <n v="7811.1166999999996"/>
    <n v="5914.7001"/>
    <n v="183.96096"/>
    <n v="0"/>
    <n v="96.307597000000001"/>
    <n v="1192.6167"/>
    <n v="4.4124248000000001"/>
    <n v="14818.776"/>
    <n v="16.720932000000001"/>
    <n v="15.732345"/>
    <n v="0"/>
    <n v="2759.5853000000002"/>
    <n v="0"/>
    <n v="1872.508"/>
    <n v="2441.9124000000002"/>
    <n v="40.157350999999998"/>
    <n v="8998.9382000000005"/>
    <n v="0"/>
    <n v="4.7384434626039997"/>
    <n v="0.34847501622323163"/>
    <n v="0"/>
    <n v="38.887499999999996"/>
    <n v="162"/>
    <n v="282.40740740740739"/>
    <n v="1577"/>
    <n v="2053"/>
    <n v="98.892100192678228"/>
    <n v="119"/>
    <n v="112"/>
  </r>
  <r>
    <s v="52"/>
    <s v="52210"/>
    <n v="52210"/>
    <s v="NARIÑO"/>
    <s v="CONTADERO"/>
    <x v="0"/>
    <s v="Intermedio"/>
    <n v="26"/>
    <s v="desactualizado"/>
    <s v="desactualizado"/>
    <n v="4200.5"/>
    <n v="2721"/>
    <n v="2530"/>
    <n v="95.177865612648219"/>
    <n v="62.866909497045519"/>
    <n v="945"/>
    <n v="1575"/>
    <n v="10"/>
    <n v="47.032554989447689"/>
    <n v="2440.5124999999998"/>
    <n v="335.44429000000002"/>
    <n v="0"/>
    <n v="1456.34"/>
    <n v="0"/>
    <n v="0"/>
    <n v="209.01657"/>
    <n v="0"/>
    <n v="35.839570999999999"/>
    <n v="3943.6401000000001"/>
    <n v="92.109354999999994"/>
    <n v="107.29509"/>
    <n v="0"/>
    <n v="928.49586999999997"/>
    <n v="0"/>
    <n v="43.194862999999998"/>
    <n v="230.03351000000001"/>
    <n v="958.30858999999998"/>
    <n v="2013.2777000000001"/>
    <n v="0"/>
    <n v="10.920739063891681"/>
    <n v="0.26057050374266638"/>
    <n v="0"/>
    <n v="127.79085315388694"/>
    <n v="45"/>
    <n v="3153.3333333333335"/>
    <n v="1744"/>
    <n v="1981"/>
    <n v="78.300395256917"/>
    <n v="981"/>
    <n v="907"/>
  </r>
  <r>
    <s v="08"/>
    <s v="08606"/>
    <n v="8606"/>
    <s v="ATLANTICO"/>
    <s v="REPELÓN"/>
    <x v="0"/>
    <s v="Intermedio"/>
    <n v="0"/>
    <s v="actualizado"/>
    <s v="desactualizado"/>
    <n v="25415.1"/>
    <n v="1666"/>
    <n v="1525"/>
    <n v="44.393442622950815"/>
    <n v="8.0845256910438277"/>
    <n v="219"/>
    <n v="1306"/>
    <n v="0"/>
    <n v="37.2780862253341"/>
    <n v="10937.099"/>
    <n v="0"/>
    <n v="721.61465999999996"/>
    <n v="12615.19"/>
    <n v="0"/>
    <n v="2664.3018999999999"/>
    <n v="857.94209000000001"/>
    <n v="80.499943999999999"/>
    <n v="9325.9056999999993"/>
    <n v="21180.473999999998"/>
    <n v="276.26294000000001"/>
    <n v="308.84096"/>
    <n v="0"/>
    <n v="2253.6190000000001"/>
    <n v="0"/>
    <n v="471.28877999999997"/>
    <n v="9651.3029000000006"/>
    <n v="8882.1054000000004"/>
    <n v="12818.228999999999"/>
    <n v="0"/>
    <n v="229.16030690692082"/>
    <n v="0.59244532803180916"/>
    <n v="0"/>
    <n v="63.553172447112679"/>
    <n v="363"/>
    <n v="206.61157024793388"/>
    <n v="1457"/>
    <n v="1369"/>
    <n v="89.770491803278688"/>
    <n v="259"/>
    <n v="92"/>
  </r>
  <r>
    <s v="15"/>
    <s v="15580"/>
    <n v="15580"/>
    <s v="BOYACÁ"/>
    <s v="QUÍPAMA"/>
    <x v="0"/>
    <s v="Rural disperso"/>
    <n v="0"/>
    <s v="actualizado"/>
    <s v="actualizado"/>
    <n v="13448.7"/>
    <n v="860"/>
    <n v="709"/>
    <n v="50.070521861777152"/>
    <n v="8.2917784982270426"/>
    <n v="523"/>
    <n v="185"/>
    <n v="1"/>
    <n v="26.74873614098215"/>
    <n v="12.952097999999999"/>
    <n v="34.323690999999997"/>
    <n v="0"/>
    <n v="15411.079"/>
    <n v="0"/>
    <n v="0"/>
    <n v="3526.6197000000002"/>
    <n v="2154.1019000000001"/>
    <n v="11.245010000000001"/>
    <n v="9778.9559000000008"/>
    <n v="26.939910999999999"/>
    <n v="0"/>
    <n v="0"/>
    <n v="30.409011"/>
    <n v="2154.1019000000001"/>
    <n v="8.9633924999999994"/>
    <n v="9157.8012999999992"/>
    <n v="1.111181"/>
    <n v="4145.4755999999998"/>
    <n v="0"/>
    <n v="38.067327984334796"/>
    <n v="0.6192549588776004"/>
    <n v="0"/>
    <n v="103.02"/>
    <n v="184"/>
    <n v="658.695652173913"/>
    <n v="357"/>
    <n v="604"/>
    <n v="85.190409026798307"/>
    <n v="121"/>
    <n v="109"/>
  </r>
  <r>
    <s v="25"/>
    <s v="25168"/>
    <n v="25168"/>
    <s v="CUNDINAMARCA"/>
    <s v="CHAGUANÍ"/>
    <x v="0"/>
    <s v="Rural disperso"/>
    <n v="13"/>
    <s v="desactualizado"/>
    <s v="desactualizado"/>
    <n v="17040.400000000001"/>
    <n v="1767"/>
    <n v="1718"/>
    <n v="60.884749708963916"/>
    <n v="12.956439981329721"/>
    <n v="904"/>
    <n v="771"/>
    <n v="43"/>
    <n v="43.650623533179868"/>
    <n v="3652.6386000000002"/>
    <n v="5156.7788"/>
    <n v="0"/>
    <n v="8282.1576999999997"/>
    <n v="0"/>
    <n v="0"/>
    <n v="698.99996999999996"/>
    <n v="529.10163"/>
    <n v="89.987463000000005"/>
    <n v="15869.942999999999"/>
    <n v="8.6745415999999995"/>
    <n v="11.915725"/>
    <n v="0"/>
    <n v="1623.4916000000001"/>
    <n v="529.10162000000003"/>
    <n v="7.1117033000000003"/>
    <n v="5744.3436000000002"/>
    <n v="1774.2733000000001"/>
    <n v="7506.4688999999998"/>
    <n v="0"/>
    <n v="1.7179067958264"/>
    <n v="0.31883445945945948"/>
    <n v="0"/>
    <n v="38.87068931657501"/>
    <n v="167"/>
    <n v="317.66467065868261"/>
    <n v="1066"/>
    <n v="1178"/>
    <n v="68.568102444703143"/>
    <n v="199"/>
    <n v="171"/>
  </r>
  <r>
    <s v="54"/>
    <s v="54518"/>
    <n v="54518"/>
    <s v="NORTE DE SANTANDER"/>
    <s v="PAMPLONA"/>
    <x v="0"/>
    <s v="Ciudades y aglomeraciones"/>
    <n v="24"/>
    <s v="desactualizado"/>
    <s v="desactualizado"/>
    <n v="30825.8"/>
    <n v="1817"/>
    <n v="1269"/>
    <n v="35.697399527186761"/>
    <n v="4.2708569527247402"/>
    <n v="168"/>
    <n v="1009"/>
    <n v="92"/>
    <n v="47.029545973789531"/>
    <n v="499.78771"/>
    <n v="521.10717"/>
    <n v="2905.0207"/>
    <n v="25653.83"/>
    <n v="0"/>
    <n v="0"/>
    <n v="3132.4627999999998"/>
    <n v="0"/>
    <n v="161.61088000000001"/>
    <n v="26310.169000000002"/>
    <n v="261.07897000000003"/>
    <n v="303.91388999999998"/>
    <n v="0"/>
    <n v="3241.8218000000002"/>
    <n v="0"/>
    <n v="892.12536"/>
    <n v="10889.550999999999"/>
    <n v="492.38623000000001"/>
    <n v="14045.522999999999"/>
    <n v="0"/>
    <n v="133.720477786168"/>
    <n v="0.52777777777777779"/>
    <n v="0"/>
    <n v="60.75396315222509"/>
    <n v="313"/>
    <n v="284.88817891373805"/>
    <n v="477"/>
    <n v="1174"/>
    <n v="92.513790386130808"/>
    <n v="124"/>
    <n v="117"/>
  </r>
  <r>
    <s v="15"/>
    <s v="15442"/>
    <n v="15442"/>
    <s v="BOYACÁ"/>
    <s v="MARIPÍ"/>
    <x v="0"/>
    <s v="Rural"/>
    <n v="0"/>
    <s v="actualizado"/>
    <s v="actualizado"/>
    <n v="16164.9"/>
    <n v="2225"/>
    <n v="2043"/>
    <n v="61.771904062652958"/>
    <n v="16.856132876785857"/>
    <n v="520"/>
    <n v="1519"/>
    <n v="4"/>
    <n v="2.0565283121014404"/>
    <n v="1657.4186"/>
    <n v="646.21325999999999"/>
    <n v="0"/>
    <n v="12826.087"/>
    <n v="0"/>
    <n v="0"/>
    <n v="0"/>
    <n v="3396.4594999999999"/>
    <n v="23.241485999999998"/>
    <n v="11725.919"/>
    <n v="9.9889769000000008"/>
    <n v="7.8874601999999996"/>
    <n v="0"/>
    <n v="1789.5019"/>
    <n v="3396.4596000000001"/>
    <n v="1.7933578999999999"/>
    <n v="9539.3924999999999"/>
    <n v="108.89389"/>
    <n v="311.68036999999998"/>
    <n v="0"/>
    <n v="58.194366126629212"/>
    <n v="0.53855531850045713"/>
    <n v="0"/>
    <n v="159.03500000000003"/>
    <n v="112"/>
    <n v="1670.5357142857144"/>
    <n v="1348"/>
    <n v="1988.0000000000002"/>
    <n v="97.307880567792466"/>
    <n v="111"/>
    <n v="93"/>
  </r>
  <r>
    <s v="54"/>
    <s v="54520"/>
    <n v="54520"/>
    <s v="NORTE DE SANTANDER"/>
    <s v="PAMPLONITA"/>
    <x v="0"/>
    <s v="Rural disperso"/>
    <n v="10"/>
    <s v="desactualizado"/>
    <s v="desactualizado"/>
    <n v="16462.8"/>
    <n v="1044"/>
    <n v="760"/>
    <n v="47.10526315789474"/>
    <n v="4.7634196615446118"/>
    <n v="236"/>
    <n v="515"/>
    <n v="9"/>
    <n v="44.926318826247346"/>
    <n v="474.07542000000001"/>
    <n v="1068.8290999999999"/>
    <n v="243.65450999999999"/>
    <n v="15204.195"/>
    <n v="0"/>
    <n v="0"/>
    <n v="3854.9205999999999"/>
    <n v="0"/>
    <n v="129.43217999999999"/>
    <n v="12997.924999999999"/>
    <n v="15.374337000000001"/>
    <n v="16.361453999999998"/>
    <n v="0"/>
    <n v="4382.6514999999999"/>
    <n v="0"/>
    <n v="114.75215"/>
    <n v="4468.8833999999997"/>
    <n v="378.58183000000002"/>
    <n v="7636.4219999999996"/>
    <n v="0"/>
    <n v="104.83314021930521"/>
    <n v="0.42998204667863554"/>
    <n v="0"/>
    <n v="19.281565069058765"/>
    <n v="176"/>
    <n v="160.79545454545453"/>
    <n v="389"/>
    <n v="658.99999999999989"/>
    <n v="86.710526315789465"/>
    <n v="103"/>
    <n v="96"/>
  </r>
  <r>
    <s v="54"/>
    <s v="54743"/>
    <n v="54743"/>
    <s v="NORTE DE SANTANDER"/>
    <s v="SILOS"/>
    <x v="0"/>
    <s v="Rural disperso"/>
    <n v="24"/>
    <s v="desactualizado"/>
    <s v="desactualizado"/>
    <n v="31460.199999999997"/>
    <n v="1450"/>
    <n v="1314"/>
    <n v="47.945205479452049"/>
    <n v="3.8186016705292669"/>
    <n v="279"/>
    <n v="1025"/>
    <n v="10"/>
    <n v="60.656472209624837"/>
    <n v="134.65664000000001"/>
    <n v="0"/>
    <n v="11364.734"/>
    <n v="19239.512999999999"/>
    <n v="1106.3909000000001"/>
    <n v="0"/>
    <n v="70.080878999999996"/>
    <n v="639.21570999999994"/>
    <n v="0"/>
    <n v="31129.762999999999"/>
    <n v="25.343381000000001"/>
    <n v="9.1450724999999995"/>
    <n v="0"/>
    <n v="2740.4783000000002"/>
    <n v="0"/>
    <n v="6659.1067000000003"/>
    <n v="2999.4832000000001"/>
    <n v="128.37564"/>
    <n v="19327.813999999998"/>
    <n v="0"/>
    <n v="27.912488973253602"/>
    <n v="0.50610687022900769"/>
    <n v="0"/>
    <n v="148.5293704966364"/>
    <n v="376"/>
    <n v="579.78723404255322"/>
    <n v="634"/>
    <n v="1270"/>
    <n v="96.651445966514459"/>
    <n v="260"/>
    <n v="228"/>
  </r>
  <r>
    <s v="13"/>
    <s v="13760"/>
    <n v="13760"/>
    <s v="BOLÍVAR"/>
    <s v="SOPLAVIENTO"/>
    <x v="0"/>
    <s v="Intermedio"/>
    <n v="0"/>
    <s v="actualizado"/>
    <s v="desactualizado"/>
    <n v="8945.7000000000007"/>
    <n v="403"/>
    <n v="371"/>
    <n v="49.326145552560646"/>
    <n v="4.4352614003910524"/>
    <n v="140"/>
    <n v="231"/>
    <n v="0"/>
    <n v="52.087090409782277"/>
    <n v="3556.3514"/>
    <n v="0"/>
    <n v="0"/>
    <n v="29.760453999999999"/>
    <n v="671.47082"/>
    <n v="1113.2815000000001"/>
    <n v="36.133408000000003"/>
    <n v="0"/>
    <n v="4126.4948999999997"/>
    <n v="3797.1963000000001"/>
    <n v="116.47637"/>
    <n v="124.33847"/>
    <n v="0"/>
    <n v="858.96834999999999"/>
    <n v="0"/>
    <n v="137.87054000000001"/>
    <n v="29.760473000000001"/>
    <n v="3252.0596"/>
    <n v="4786.5851000000002"/>
    <n v="0"/>
    <n v="2.0377211759412002"/>
    <n v="0.6071428571428571"/>
    <n v="0"/>
    <n v="16.761749715288541"/>
    <n v="88"/>
    <n v="313.63636363636363"/>
    <n v="315"/>
    <n v="362"/>
    <n v="97.574123989218336"/>
    <n v="18"/>
    <n v="11"/>
  </r>
  <r>
    <s v="99"/>
    <s v="99773"/>
    <n v="99773"/>
    <s v="VICHADA"/>
    <s v="CUMARIBO"/>
    <x v="0"/>
    <s v="Rural disperso"/>
    <n v="0"/>
    <s v="actualizado"/>
    <s v="actualizado"/>
    <n v="6556368.4000000004"/>
    <n v="4502"/>
    <n v="4013"/>
    <n v="24.669823075006232"/>
    <n v="3.1130340792189806E-2"/>
    <n v="0"/>
    <n v="0"/>
    <n v="4013"/>
    <n v="83.138682810599391"/>
    <n v="660967.47"/>
    <n v="1646.6822999999999"/>
    <n v="641268.06000000006"/>
    <n v="4021511.6"/>
    <n v="1134422.3999999999"/>
    <n v="3293.2602000000002"/>
    <n v="4053821.4"/>
    <n v="161057.45000000001"/>
    <n v="86147.513999999996"/>
    <n v="2227292.2000000002"/>
    <n v="28304.096000000001"/>
    <n v="15676.571"/>
    <n v="0"/>
    <n v="11685.147999999999"/>
    <n v="126.3793"/>
    <n v="179397.36"/>
    <n v="20047.109"/>
    <n v="880438.22"/>
    <n v="5457021.0999999996"/>
    <n v="550778.58427600004"/>
    <n v="5156.2896700448"/>
    <n v="0.85185903339958313"/>
    <n v="110.92623405435387"/>
    <n v="674.74758075428679"/>
    <n v="65674"/>
    <n v="10.46228339982337"/>
    <n v="1228"/>
    <n v="3889"/>
    <n v="96.910042362322457"/>
    <n v="74"/>
    <n v="41"/>
  </r>
  <r>
    <s v="08"/>
    <s v="08436"/>
    <n v="8436"/>
    <s v="ATLANTICO"/>
    <s v="MANATÍ"/>
    <x v="0"/>
    <s v="Intermedio"/>
    <n v="0"/>
    <s v="actualizado"/>
    <s v="desactualizado"/>
    <n v="20129.8"/>
    <n v="1354"/>
    <n v="1139"/>
    <n v="42.317822651448637"/>
    <n v="6.7353770078479274"/>
    <n v="20"/>
    <n v="1119"/>
    <n v="0"/>
    <n v="10.083718223502212"/>
    <n v="17669.150000000001"/>
    <n v="0"/>
    <n v="0"/>
    <n v="2741.3737000000001"/>
    <n v="0"/>
    <n v="385.79347999999999"/>
    <n v="337.15129000000002"/>
    <n v="6.5084074000000003"/>
    <n v="646.23077999999998"/>
    <n v="19775.437000000002"/>
    <n v="165.93332000000001"/>
    <n v="175.00910999999999"/>
    <n v="0"/>
    <n v="449.24149"/>
    <n v="0"/>
    <n v="90.468440000000001"/>
    <n v="1655.6919"/>
    <n v="16797.093000000001"/>
    <n v="2149.5495999999998"/>
    <n v="0"/>
    <n v="11.114273585464"/>
    <n v="0.64444444444444438"/>
    <n v="0"/>
    <n v="57.028380075875774"/>
    <n v="206"/>
    <n v="326.69902912621359"/>
    <n v="1106"/>
    <n v="965"/>
    <n v="84.72344161545216"/>
    <n v="94"/>
    <n v="44"/>
  </r>
  <r>
    <s v="68"/>
    <s v="68673"/>
    <n v="68673"/>
    <s v="SANTANDER"/>
    <s v="SAN BENITO"/>
    <x v="0"/>
    <s v="Rural"/>
    <n v="7"/>
    <s v="desactualizado"/>
    <s v="desactualizado"/>
    <n v="5777.3999999999987"/>
    <n v="1593"/>
    <n v="1518"/>
    <n v="82.015810276679844"/>
    <n v="32.02120067573582"/>
    <n v="784"/>
    <n v="729"/>
    <n v="5"/>
    <n v="50.866799523933082"/>
    <n v="1560.213"/>
    <n v="2192.6351"/>
    <n v="0"/>
    <n v="1742.5887"/>
    <n v="158.13854000000001"/>
    <n v="0"/>
    <n v="0"/>
    <n v="0"/>
    <n v="67.972780999999998"/>
    <n v="5700.8639000000003"/>
    <n v="0"/>
    <n v="9.8239871000000001"/>
    <n v="0"/>
    <n v="1628.5342000000001"/>
    <n v="0"/>
    <n v="9.5424369000000002"/>
    <n v="841.93786"/>
    <n v="344.57598000000002"/>
    <n v="2934.4222"/>
    <n v="0"/>
    <n v="22.008805802411999"/>
    <n v="0.27583465818759939"/>
    <n v="0"/>
    <n v="31.246945529709034"/>
    <n v="50"/>
    <n v="1168"/>
    <n v="839"/>
    <n v="1311"/>
    <n v="86.36363636363636"/>
    <n v="57"/>
    <n v="50"/>
  </r>
  <r>
    <s v="68"/>
    <s v="68572"/>
    <n v="68572"/>
    <s v="SANTANDER"/>
    <s v="PUENTE NACIONAL"/>
    <x v="0"/>
    <s v="Rural"/>
    <n v="8"/>
    <s v="desactualizado"/>
    <s v="desactualizado"/>
    <n v="25127.3"/>
    <n v="4789"/>
    <n v="4116"/>
    <n v="96.452866861030131"/>
    <n v="14.330094254513867"/>
    <n v="948"/>
    <n v="3154"/>
    <n v="14"/>
    <n v="26.848861678011378"/>
    <n v="11214.866"/>
    <n v="9569.9761999999992"/>
    <n v="340.73903999999999"/>
    <n v="4151.0715"/>
    <n v="122.21987"/>
    <n v="0"/>
    <n v="158.40798000000001"/>
    <n v="0"/>
    <n v="30.661011999999999"/>
    <n v="25499.526999999998"/>
    <n v="94.679074999999997"/>
    <n v="138.33647999999999"/>
    <n v="0"/>
    <n v="653.64806999999996"/>
    <n v="0"/>
    <n v="458.16676999999999"/>
    <n v="12243.826999999999"/>
    <n v="5366.7835999999998"/>
    <n v="6922.5129999999999"/>
    <n v="0"/>
    <n v="16.051306504682398"/>
    <n v="0.22988197424892703"/>
    <n v="0"/>
    <n v="35.564802557530129"/>
    <n v="273"/>
    <n v="243.47985347985349"/>
    <n v="1513"/>
    <n v="3850"/>
    <n v="93.5374149659864"/>
    <n v="178"/>
    <n v="151"/>
  </r>
  <r>
    <s v="25"/>
    <s v="25799"/>
    <n v="25799"/>
    <s v="CUNDINAMARCA"/>
    <s v="TENJO"/>
    <x v="0"/>
    <s v="Intermedio"/>
    <n v="0"/>
    <s v="actualizado"/>
    <s v="actualizado"/>
    <n v="11316.099999999999"/>
    <n v="3748"/>
    <n v="2374"/>
    <n v="88.542544229149115"/>
    <n v="15.436929370723851"/>
    <n v="335"/>
    <n v="1871"/>
    <n v="168"/>
    <n v="10.720161054198302"/>
    <n v="9809.9025999999994"/>
    <n v="0"/>
    <n v="0"/>
    <n v="1640.9992"/>
    <n v="0"/>
    <n v="0"/>
    <n v="0"/>
    <n v="0"/>
    <n v="0"/>
    <n v="11546.565000000001"/>
    <n v="0.61499090000000001"/>
    <n v="32.982481999999997"/>
    <n v="0.61498867999999995"/>
    <n v="103.36044"/>
    <n v="0"/>
    <n v="0"/>
    <n v="940.06119999999999"/>
    <n v="9232.2837999999992"/>
    <n v="1237.8774000000001"/>
    <n v="849.47521326000003"/>
    <n v="2.1643489980176001"/>
    <n v="0.12514878422037068"/>
    <n v="0"/>
    <n v="15.31380597014925"/>
    <n v="117"/>
    <n v="178.63247863247864"/>
    <n v="570"/>
    <n v="2283"/>
    <n v="96.166807076663858"/>
    <n v="82"/>
    <n v="70"/>
  </r>
  <r>
    <s v="17"/>
    <s v="17486"/>
    <n v="17486"/>
    <s v="CALDAS"/>
    <s v="NEIRA"/>
    <x v="0"/>
    <s v="Intermedio"/>
    <n v="8"/>
    <s v="desactualizado"/>
    <s v="desactualizado"/>
    <n v="36700.299999999996"/>
    <n v="3024"/>
    <n v="2495"/>
    <n v="69.819639278557105"/>
    <n v="7.6714800428365368"/>
    <n v="1369"/>
    <n v="1094"/>
    <n v="32"/>
    <n v="30.442100625031841"/>
    <n v="6678.0793000000003"/>
    <n v="2581.1404000000002"/>
    <n v="0"/>
    <n v="27534.958999999999"/>
    <n v="0"/>
    <n v="0"/>
    <n v="9512.1614000000009"/>
    <n v="53.030847999999999"/>
    <n v="167.65100000000001"/>
    <n v="27206.391"/>
    <n v="82.598758000000004"/>
    <n v="89.698133999999996"/>
    <n v="0"/>
    <n v="198.90814"/>
    <n v="53.030839"/>
    <n v="186.61633"/>
    <n v="19751.364000000001"/>
    <n v="5471.9634999999998"/>
    <n v="11270.252"/>
    <n v="0"/>
    <n v="26.411105907143998"/>
    <n v="0.32343149807938543"/>
    <n v="0"/>
    <n v="128.2613850620551"/>
    <n v="393"/>
    <n v="364.24936386768445"/>
    <n v="477"/>
    <n v="1364"/>
    <n v="54.669338677354709"/>
    <n v="273"/>
    <n v="250"/>
  </r>
  <r>
    <s v="73"/>
    <s v="73200"/>
    <n v="73200"/>
    <s v="TOLIMA"/>
    <s v="COELLO"/>
    <x v="0"/>
    <s v="Rural disperso"/>
    <n v="12"/>
    <s v="desactualizado"/>
    <s v="desactualizado"/>
    <n v="33135.700000000004"/>
    <n v="1506"/>
    <n v="1263"/>
    <n v="49.881235154394297"/>
    <n v="3.3901308865615292"/>
    <n v="197"/>
    <n v="1042"/>
    <n v="24"/>
    <n v="37.113433475477926"/>
    <n v="7365.4067999999997"/>
    <n v="0"/>
    <n v="1510.5233000000001"/>
    <n v="24419.712"/>
    <n v="274.29520000000002"/>
    <n v="0"/>
    <n v="4150.5289000000002"/>
    <n v="43.825387999999997"/>
    <n v="311.69567999999998"/>
    <n v="29487.280999999999"/>
    <n v="121.374"/>
    <n v="127.97945"/>
    <n v="0"/>
    <n v="208.27865"/>
    <n v="43.825383000000002"/>
    <n v="49.858066000000001"/>
    <n v="17427.115000000002"/>
    <n v="3596.5160999999998"/>
    <n v="12661.132"/>
    <n v="0"/>
    <n v="0.74756072421807995"/>
    <n v="0.33319415448851769"/>
    <n v="0"/>
    <n v="64.7"/>
    <n v="349"/>
    <n v="185.38681948424068"/>
    <n v="1145"/>
    <n v="1246"/>
    <n v="98.653998416468724"/>
    <n v="30"/>
    <n v="19"/>
  </r>
  <r>
    <s v="19"/>
    <s v="19760"/>
    <n v="19760"/>
    <s v="CAUCA"/>
    <s v="SOTARÁ (Paispamba)"/>
    <x v="0"/>
    <s v="Rural disperso"/>
    <n v="13"/>
    <s v="desactualizado"/>
    <s v="desactualizado"/>
    <n v="43814.700000000004"/>
    <n v="5635"/>
    <n v="4834"/>
    <n v="73.955316508067853"/>
    <n v="10.175594176121299"/>
    <n v="2115"/>
    <n v="2676"/>
    <n v="43"/>
    <n v="45.686463694131326"/>
    <n v="3120.0039999999999"/>
    <n v="13115.707"/>
    <n v="3309.6855999999998"/>
    <n v="29782.364000000001"/>
    <n v="2181.6315"/>
    <n v="0"/>
    <n v="12558.333000000001"/>
    <n v="6052.4243999999999"/>
    <n v="0.96542360000000005"/>
    <n v="32948.313999999998"/>
    <n v="37.353197000000002"/>
    <n v="54.568649000000001"/>
    <n v="0"/>
    <n v="1239.8235"/>
    <n v="5404.9607999999998"/>
    <n v="422.94896999999997"/>
    <n v="18210.146000000001"/>
    <n v="2691.9202"/>
    <n v="23573.022000000001"/>
    <n v="0"/>
    <n v="138.71774017038041"/>
    <n v="0.39147976741426371"/>
    <n v="0"/>
    <n v="181.63703910107543"/>
    <n v="449"/>
    <n v="552.51920648135865"/>
    <n v="2791"/>
    <n v="3283"/>
    <n v="67.914770376499789"/>
    <n v="559"/>
    <n v="471"/>
  </r>
  <r>
    <s v="25"/>
    <s v="25596"/>
    <n v="25596"/>
    <s v="CUNDINAMARCA"/>
    <s v="QUIPILE"/>
    <x v="0"/>
    <s v="Rural"/>
    <n v="12"/>
    <s v="desactualizado"/>
    <s v="desactualizado"/>
    <n v="12827.5"/>
    <n v="2148"/>
    <n v="1621"/>
    <n v="69.771745835903758"/>
    <n v="21.346684142559365"/>
    <n v="410"/>
    <n v="1200"/>
    <n v="11"/>
    <n v="43.067943856748251"/>
    <n v="667.67637000000002"/>
    <n v="3454.3807000000002"/>
    <n v="0"/>
    <n v="8355.9331000000002"/>
    <n v="267.31536"/>
    <n v="0"/>
    <n v="39.556274000000002"/>
    <n v="0"/>
    <n v="0"/>
    <n v="12716.415000000001"/>
    <n v="6.9097398999999999"/>
    <n v="9.6337188000000005"/>
    <n v="0"/>
    <n v="706.71411000000001"/>
    <n v="0"/>
    <n v="0"/>
    <n v="5607.4684999999999"/>
    <n v="942.35495000000003"/>
    <n v="5496.7097000000003"/>
    <n v="0"/>
    <n v="7.0207007948512024"/>
    <n v="0.31896129348358648"/>
    <n v="0"/>
    <n v="79.968841319717185"/>
    <n v="128"/>
    <n v="852.65625"/>
    <n v="981"/>
    <n v="1314"/>
    <n v="81.061073411474396"/>
    <n v="106"/>
    <n v="88"/>
  </r>
  <r>
    <s v="68"/>
    <s v="68397"/>
    <n v="68397"/>
    <s v="SANTANDER"/>
    <s v="LA PAZ"/>
    <x v="0"/>
    <s v="Rural disperso"/>
    <n v="8"/>
    <s v="desactualizado"/>
    <s v="desactualizado"/>
    <n v="28267.9"/>
    <n v="2826"/>
    <n v="2654"/>
    <n v="57.573474001507165"/>
    <n v="10.245081343871053"/>
    <n v="913"/>
    <n v="1719"/>
    <n v="22"/>
    <n v="38.279453194079323"/>
    <n v="5775.5995999999996"/>
    <n v="10552.668"/>
    <n v="0"/>
    <n v="8941.7877000000008"/>
    <n v="11.000783999999999"/>
    <n v="0"/>
    <n v="3357.2972"/>
    <n v="762.23846000000003"/>
    <n v="21.931007999999999"/>
    <n v="21233.328000000001"/>
    <n v="8.3209289999999996"/>
    <n v="13.003171999999999"/>
    <n v="0"/>
    <n v="2634.3380999999999"/>
    <n v="762.23842999999999"/>
    <n v="9.1985989999999997"/>
    <n v="8496.3598000000002"/>
    <n v="3751.4600999999998"/>
    <n v="9716.5175999999992"/>
    <n v="8725.8706193599992"/>
    <n v="80.277532240566231"/>
    <n v="0.35010309278350521"/>
    <n v="0"/>
    <n v="49.545670480326308"/>
    <n v="241"/>
    <n v="384.23236514522824"/>
    <n v="1026"/>
    <n v="2599"/>
    <n v="97.927656367746792"/>
    <n v="174"/>
    <n v="167"/>
  </r>
  <r>
    <s v="15"/>
    <s v="15425"/>
    <n v="15425"/>
    <s v="BOYACÁ"/>
    <s v="MACANAL"/>
    <x v="0"/>
    <s v="Rural disperso"/>
    <n v="23"/>
    <s v="desactualizado"/>
    <s v="desactualizado"/>
    <n v="19427.3"/>
    <n v="4285"/>
    <n v="3906"/>
    <n v="79.365079365079367"/>
    <n v="26.905600896257869"/>
    <n v="315"/>
    <n v="3538"/>
    <n v="53"/>
    <n v="36.888987614379623"/>
    <n v="0"/>
    <n v="0"/>
    <n v="807.62725"/>
    <n v="18398.182000000001"/>
    <n v="0"/>
    <n v="0"/>
    <n v="4060.6075000000001"/>
    <n v="889.95271000000002"/>
    <n v="942.29651999999999"/>
    <n v="14073.134"/>
    <n v="17.268331"/>
    <n v="20.586901999999998"/>
    <n v="0"/>
    <n v="2576.2636000000002"/>
    <n v="889.95267999999999"/>
    <n v="151.58187000000001"/>
    <n v="8973.2520000000004"/>
    <n v="0"/>
    <n v="7371.6216000000004"/>
    <n v="0"/>
    <n v="60.242171737107483"/>
    <n v="0.30865800865800863"/>
    <n v="0"/>
    <n v="127.41500000000001"/>
    <n v="198"/>
    <n v="757.07070707070704"/>
    <n v="1320"/>
    <n v="3824"/>
    <n v="97.900665642601126"/>
    <n v="152"/>
    <n v="140"/>
  </r>
  <r>
    <s v="08"/>
    <s v="08372"/>
    <n v="8372"/>
    <s v="ATLANTICO"/>
    <s v="JUAN DE ACOSTA"/>
    <x v="0"/>
    <s v="Intermedio"/>
    <n v="0"/>
    <s v="actualizado"/>
    <s v="desactualizado"/>
    <n v="16415.5"/>
    <n v="926"/>
    <n v="663"/>
    <n v="86.274509803921575"/>
    <n v="4.388833367678183"/>
    <n v="65"/>
    <n v="597"/>
    <n v="1"/>
    <n v="19.205129349172633"/>
    <n v="6988.8245999999999"/>
    <n v="0"/>
    <n v="0"/>
    <n v="9570.3475999999991"/>
    <n v="0"/>
    <n v="0"/>
    <n v="1391.6751999999999"/>
    <n v="131.77805000000001"/>
    <n v="0"/>
    <n v="15055.883"/>
    <n v="304.94891999999999"/>
    <n v="272.28444000000002"/>
    <n v="0"/>
    <n v="135.61098000000001"/>
    <n v="0"/>
    <n v="0"/>
    <n v="6736.4089999999997"/>
    <n v="6464.8330999999998"/>
    <n v="3239.1880000000001"/>
    <n v="0"/>
    <n v="32.083266348815599"/>
    <n v="0.42868719611021072"/>
    <n v="0"/>
    <n v="24.489155782954086"/>
    <n v="176"/>
    <n v="164.20454545454547"/>
    <n v="618"/>
    <n v="649"/>
    <n v="97.888386123680235"/>
    <n v="20"/>
    <n v="20"/>
  </r>
  <r>
    <s v="25"/>
    <s v="25592"/>
    <n v="25592"/>
    <s v="CUNDINAMARCA"/>
    <s v="QUEBRADANEGRA"/>
    <x v="0"/>
    <s v="Rural"/>
    <n v="7"/>
    <s v="desactualizado"/>
    <s v="desactualizado"/>
    <n v="9877.4"/>
    <n v="2420"/>
    <n v="1479"/>
    <n v="65.382014874915484"/>
    <n v="25.518271258181823"/>
    <n v="577"/>
    <n v="862"/>
    <n v="40"/>
    <n v="21.588503247291719"/>
    <n v="437.42455000000001"/>
    <n v="2938.6592999999998"/>
    <n v="0"/>
    <n v="4375.8270000000002"/>
    <n v="0"/>
    <n v="0"/>
    <n v="35.059573"/>
    <n v="224.15853999999999"/>
    <n v="7.4528287999999998"/>
    <n v="7505.9678999999996"/>
    <n v="59.356242999999999"/>
    <n v="87.830875000000006"/>
    <n v="0"/>
    <n v="42.931282000000003"/>
    <n v="224.15853999999999"/>
    <n v="3.3557918"/>
    <n v="5209.5554000000002"/>
    <n v="573.35230999999999"/>
    <n v="1690.8108999999999"/>
    <n v="0"/>
    <n v="16.017027109573199"/>
    <n v="0.33571966842501877"/>
    <n v="0"/>
    <n v="106.17083660644147"/>
    <n v="79"/>
    <n v="1834.1772151898733"/>
    <n v="813"/>
    <n v="1324"/>
    <n v="89.519945909398245"/>
    <n v="107"/>
    <n v="96"/>
  </r>
  <r>
    <s v="47"/>
    <s v="47703"/>
    <n v="47703"/>
    <s v="MAGDALENA"/>
    <s v="SAN ZENÓN"/>
    <x v="0"/>
    <s v="Rural disperso"/>
    <n v="25"/>
    <s v="desactualizado"/>
    <s v="desactualizado"/>
    <n v="26345.3"/>
    <n v="902"/>
    <n v="791"/>
    <n v="56.890012642225031"/>
    <n v="3.2495519148214718"/>
    <n v="373"/>
    <n v="418"/>
    <n v="0"/>
    <n v="32.026449662847241"/>
    <n v="7917.9377000000004"/>
    <n v="0"/>
    <n v="0"/>
    <n v="2610.3505"/>
    <n v="10997.573"/>
    <n v="3556.9407999999999"/>
    <n v="1835.0050000000001"/>
    <n v="566.08793000000003"/>
    <n v="3686.2280000000001"/>
    <n v="15527.916999999999"/>
    <n v="107.84032999999999"/>
    <n v="135.58211"/>
    <n v="0"/>
    <n v="2884.1885000000002"/>
    <n v="508.70566000000002"/>
    <n v="909.46204999999998"/>
    <n v="2647.7046999999998"/>
    <n v="10098.092000000001"/>
    <n v="8096.2843999999996"/>
    <n v="0"/>
    <n v="34.333764797894403"/>
    <n v="0.54219302678120262"/>
    <n v="0"/>
    <n v="133.81530860128066"/>
    <n v="238"/>
    <n v="688.65546218487395"/>
    <n v="640"/>
    <n v="726"/>
    <n v="91.782553729456382"/>
    <n v="118"/>
    <n v="85"/>
  </r>
  <r>
    <s v="25"/>
    <s v="25402"/>
    <n v="25402"/>
    <s v="CUNDINAMARCA"/>
    <s v="LA VEGA"/>
    <x v="0"/>
    <s v="Intermedio"/>
    <n v="0"/>
    <s v="actualizado"/>
    <s v="desactualizado"/>
    <n v="15117.900000000001"/>
    <n v="2701"/>
    <n v="2008"/>
    <n v="83.117529880478088"/>
    <n v="16.023464639470372"/>
    <n v="504"/>
    <n v="1459"/>
    <n v="45"/>
    <n v="23.734710332089346"/>
    <n v="2446.6190999999999"/>
    <n v="4569.6319000000003"/>
    <n v="0"/>
    <n v="8648.6077000000005"/>
    <n v="0"/>
    <n v="0"/>
    <n v="43.625278000000002"/>
    <n v="217.33265"/>
    <n v="0"/>
    <n v="15410.338"/>
    <n v="47.618962000000003"/>
    <n v="67.673632999999995"/>
    <n v="0"/>
    <n v="1682.9341999999999"/>
    <n v="217.33265"/>
    <n v="0"/>
    <n v="7389.7194"/>
    <n v="2630.4149000000002"/>
    <n v="3730.8402999999998"/>
    <n v="2245.5077691500001"/>
    <n v="47.954622394348405"/>
    <n v="0.21507169056352118"/>
    <n v="0"/>
    <n v="98.704440298507436"/>
    <n v="155"/>
    <n v="869.09677419354819"/>
    <n v="884"/>
    <n v="1765"/>
    <n v="87.898406374501988"/>
    <n v="54"/>
    <n v="46"/>
  </r>
  <r>
    <s v="15"/>
    <s v="15646"/>
    <n v="15646"/>
    <s v="BOYACÁ"/>
    <s v="SAMACÁ"/>
    <x v="0"/>
    <s v="Intermedio"/>
    <n v="0"/>
    <s v="actualizado"/>
    <s v="actualizado"/>
    <n v="16052.4"/>
    <n v="4612"/>
    <n v="4217"/>
    <n v="92.316812900165985"/>
    <n v="29.03459104488222"/>
    <n v="601"/>
    <n v="3177"/>
    <n v="439"/>
    <n v="46.947315097373824"/>
    <n v="2222.9958999999999"/>
    <n v="1135.2805000000001"/>
    <n v="7256.2878000000001"/>
    <n v="6365.4766"/>
    <n v="0"/>
    <n v="0"/>
    <n v="1282.3001999999999"/>
    <n v="577.68307000000004"/>
    <n v="211.62607"/>
    <n v="15128.15"/>
    <n v="42.268940999999998"/>
    <n v="45.521867"/>
    <n v="0"/>
    <n v="1986.2552000000001"/>
    <n v="0"/>
    <n v="3695.1097"/>
    <n v="1545.6984"/>
    <n v="1874.7789"/>
    <n v="8094.6638999999996"/>
    <n v="4534.4762870699997"/>
    <n v="6.0224236841007999"/>
    <n v="0.2178043631245602"/>
    <n v="0"/>
    <n v="147.13499999999999"/>
    <n v="150"/>
    <n v="1154"/>
    <n v="3300"/>
    <n v="4137"/>
    <n v="98.102916765473083"/>
    <n v="204"/>
    <n v="176"/>
  </r>
  <r>
    <s v="25"/>
    <s v="25322"/>
    <n v="25322"/>
    <s v="CUNDINAMARCA"/>
    <s v="GUASCA"/>
    <x v="0"/>
    <s v="Rural"/>
    <n v="13"/>
    <s v="desactualizado"/>
    <s v="desactualizado"/>
    <n v="36323.600000000006"/>
    <n v="3212"/>
    <n v="2694"/>
    <n v="81.031922791388268"/>
    <n v="6.8747855860294553"/>
    <n v="448"/>
    <n v="2153"/>
    <n v="93"/>
    <n v="56.169266536188303"/>
    <n v="12405.121999999999"/>
    <n v="4201.8280999999997"/>
    <n v="9426.2389999999996"/>
    <n v="10108.248"/>
    <n v="0"/>
    <n v="0"/>
    <n v="3157.5342000000001"/>
    <n v="641.58982000000003"/>
    <n v="0"/>
    <n v="32453.37"/>
    <n v="43.930003999999997"/>
    <n v="46.563881000000002"/>
    <n v="0"/>
    <n v="174.52157"/>
    <n v="355.72379999999998"/>
    <n v="1469.33"/>
    <n v="5805.1975000000002"/>
    <n v="8057.6318000000001"/>
    <n v="20387.455999999998"/>
    <n v="15873.426079999999"/>
    <n v="23.861185856542402"/>
    <n v="0.19254212979562568"/>
    <n v="0"/>
    <n v="113.95230164964647"/>
    <n v="346"/>
    <n v="449.47976878612707"/>
    <n v="768"/>
    <n v="2484"/>
    <n v="92.204899777282861"/>
    <n v="208"/>
    <n v="175"/>
  </r>
  <r>
    <s v="47"/>
    <s v="47707"/>
    <n v="47707"/>
    <s v="MAGDALENA"/>
    <s v="SANTA ANA"/>
    <x v="0"/>
    <s v="Rural"/>
    <n v="19"/>
    <s v="desactualizado"/>
    <s v="desactualizado"/>
    <n v="110085.09999999999"/>
    <n v="1771"/>
    <n v="1553"/>
    <n v="17.385705086928528"/>
    <n v="0.58368796649228449"/>
    <n v="319"/>
    <n v="1231"/>
    <n v="3"/>
    <n v="12.21723232711353"/>
    <n v="96659.898000000001"/>
    <n v="8.1562710999999997"/>
    <n v="0"/>
    <n v="8479.5164000000004"/>
    <n v="2597.5192000000002"/>
    <n v="6066.1278000000002"/>
    <n v="5723.2534999999998"/>
    <n v="1460.7435"/>
    <n v="2024.4862000000001"/>
    <n v="95827.372000000003"/>
    <n v="192.73912999999999"/>
    <n v="217.45090999999999"/>
    <n v="0"/>
    <n v="4958.4603999999999"/>
    <n v="1101.7082"/>
    <n v="352.13319000000001"/>
    <n v="18233.004000000001"/>
    <n v="72834.826000000001"/>
    <n v="13597.138000000001"/>
    <n v="0"/>
    <n v="215.9050810750212"/>
    <n v="0.54009882174078294"/>
    <n v="30.892801977139328"/>
    <n v="225.74699712174561"/>
    <n v="1120"/>
    <n v="246.875"/>
    <n v="953"/>
    <n v="1494"/>
    <n v="96.200901481004507"/>
    <n v="134"/>
    <n v="111"/>
  </r>
  <r>
    <s v="25"/>
    <s v="25019"/>
    <n v="25019"/>
    <s v="CUNDINAMARCA"/>
    <s v="ALBÁN"/>
    <x v="0"/>
    <s v="Intermedio"/>
    <n v="12"/>
    <s v="desactualizado"/>
    <s v="desactualizado"/>
    <n v="5348.4000000000005"/>
    <n v="2199"/>
    <n v="1807"/>
    <n v="89.762036524626453"/>
    <n v="25.603650490447162"/>
    <n v="620"/>
    <n v="1168"/>
    <n v="19"/>
    <n v="27.323291322903636"/>
    <n v="1371.9822999999999"/>
    <n v="1112.7488000000001"/>
    <n v="0"/>
    <n v="2289.4340999999999"/>
    <n v="0"/>
    <n v="0"/>
    <n v="0"/>
    <n v="0"/>
    <n v="0"/>
    <n v="4768.7473"/>
    <n v="16.144756000000001"/>
    <n v="10.726825"/>
    <n v="0"/>
    <n v="712.50106000000005"/>
    <n v="0"/>
    <n v="0"/>
    <n v="2349.83"/>
    <n v="404.44439"/>
    <n v="1307.3896999999999"/>
    <n v="779.17582833999995"/>
    <n v="5.2165432546280002"/>
    <n v="0.22155217619297324"/>
    <n v="0"/>
    <n v="58.763982717988995"/>
    <n v="53"/>
    <n v="1513.2075471698113"/>
    <n v="641"/>
    <n v="1417"/>
    <n v="78.417266187050359"/>
    <n v="177"/>
    <n v="153"/>
  </r>
  <r>
    <s v="15"/>
    <s v="15296"/>
    <n v="15296"/>
    <s v="BOYACÁ"/>
    <s v="GÁMEZA"/>
    <x v="0"/>
    <s v="Rural"/>
    <n v="24"/>
    <s v="desactualizado"/>
    <s v="desactualizado"/>
    <n v="10432.799999999999"/>
    <n v="2863"/>
    <n v="2757"/>
    <n v="91.911498005077988"/>
    <n v="16.9639142148967"/>
    <n v="158"/>
    <n v="2529"/>
    <n v="70"/>
    <n v="47.895917541149004"/>
    <n v="970.67165"/>
    <n v="33.048513"/>
    <n v="7784.8387000000002"/>
    <n v="3409.6383000000001"/>
    <n v="63.803007000000001"/>
    <n v="0"/>
    <n v="218.33581000000001"/>
    <n v="0"/>
    <n v="0"/>
    <n v="12073.03"/>
    <n v="0"/>
    <n v="12.682536000000001"/>
    <n v="0"/>
    <n v="1068.7858000000001"/>
    <n v="0"/>
    <n v="4101.3990999999996"/>
    <n v="855.52560000000005"/>
    <n v="365.90485999999999"/>
    <n v="5887.0676000000003"/>
    <n v="0"/>
    <n v="2.3702704181659997"/>
    <n v="0.38390966831333806"/>
    <n v="0"/>
    <n v="44.879999999999995"/>
    <n v="117"/>
    <n v="451.28205128205127"/>
    <n v="2077"/>
    <n v="2563"/>
    <n v="92.963365977511785"/>
    <n v="217"/>
    <n v="186"/>
  </r>
  <r>
    <s v="54"/>
    <s v="54174"/>
    <n v="54174"/>
    <s v="NORTE DE SANTANDER"/>
    <s v="CHITAGÁ"/>
    <x v="0"/>
    <s v="Rural disperso"/>
    <n v="23"/>
    <s v="desactualizado"/>
    <s v="desactualizado"/>
    <n v="107694.7"/>
    <n v="2485"/>
    <n v="2159"/>
    <n v="61.046780917091247"/>
    <n v="2.1689501290089801"/>
    <n v="624"/>
    <n v="1478"/>
    <n v="57"/>
    <n v="77.018542386179519"/>
    <n v="135.09799000000001"/>
    <n v="2100.9472999999998"/>
    <n v="33572.038"/>
    <n v="82503.87"/>
    <n v="205.79417000000001"/>
    <n v="0"/>
    <n v="44420.741999999998"/>
    <n v="77.036885999999996"/>
    <n v="939.87462000000005"/>
    <n v="73177.778999999995"/>
    <n v="45.471797000000002"/>
    <n v="40.136204999999997"/>
    <n v="0"/>
    <n v="11332.799000000001"/>
    <n v="0"/>
    <n v="2570.9951999999998"/>
    <n v="13151.328"/>
    <n v="174.70679000000001"/>
    <n v="91390.94"/>
    <n v="0"/>
    <n v="455.09560576545994"/>
    <n v="0.46423562412342212"/>
    <n v="0"/>
    <n v="272.34018337117209"/>
    <n v="1172"/>
    <n v="341.05802047781572"/>
    <n v="1176"/>
    <n v="1910"/>
    <n v="88.46688281611857"/>
    <n v="545"/>
    <n v="494"/>
  </r>
  <r>
    <s v="15"/>
    <s v="15299"/>
    <n v="15299"/>
    <s v="BOYACÁ"/>
    <s v="GARAGOA"/>
    <x v="0"/>
    <s v="Intermedio"/>
    <n v="11"/>
    <s v="desactualizado"/>
    <s v="desactualizado"/>
    <n v="19282.699999999997"/>
    <n v="4074"/>
    <n v="3986"/>
    <n v="86.904164576016058"/>
    <n v="25.810133642654648"/>
    <n v="416"/>
    <n v="3539"/>
    <n v="31"/>
    <n v="39.187015494563305"/>
    <n v="3375.1723000000002"/>
    <n v="1124.491"/>
    <n v="935.72778000000005"/>
    <n v="14005.983"/>
    <n v="0"/>
    <n v="0"/>
    <n v="5750.2384000000002"/>
    <n v="214.34707"/>
    <n v="107.31795"/>
    <n v="13427.126"/>
    <n v="130.56829999999999"/>
    <n v="111.095"/>
    <n v="0"/>
    <n v="1425.1886"/>
    <n v="214.34708000000001"/>
    <n v="42.695408"/>
    <n v="10089.078"/>
    <n v="54.934727000000002"/>
    <n v="7692.2595000000001"/>
    <n v="0"/>
    <n v="108.63245696598919"/>
    <n v="0.28962536023054752"/>
    <n v="0"/>
    <n v="44.837499999999999"/>
    <n v="210"/>
    <n v="251.1904761904762"/>
    <n v="1482"/>
    <n v="3928"/>
    <n v="98.544907175112897"/>
    <n v="115"/>
    <n v="107"/>
  </r>
  <r>
    <s v="68"/>
    <s v="68682"/>
    <n v="68682"/>
    <s v="SANTANDER"/>
    <s v="SAN JOAQUÍN"/>
    <x v="0"/>
    <s v="Rural disperso"/>
    <n v="7"/>
    <s v="desactualizado"/>
    <s v="desactualizado"/>
    <n v="14165.800000000001"/>
    <n v="1072"/>
    <n v="995"/>
    <n v="45.226130653266331"/>
    <n v="7.3357686255423298"/>
    <n v="357"/>
    <n v="632"/>
    <n v="6"/>
    <n v="32.855039477051555"/>
    <n v="71.240690999999998"/>
    <n v="0"/>
    <n v="3464.7579000000001"/>
    <n v="10631.76"/>
    <n v="275.67426"/>
    <n v="0"/>
    <n v="2551.1131"/>
    <n v="0"/>
    <n v="23.099793999999999"/>
    <n v="11888.225"/>
    <n v="8.4666566000000003"/>
    <n v="10.404184000000001"/>
    <n v="0"/>
    <n v="7561.8167999999996"/>
    <n v="0"/>
    <n v="20.466317"/>
    <n v="2000.1783"/>
    <n v="123.62021"/>
    <n v="4754.4188999999997"/>
    <n v="1123.7037302700001"/>
    <n v="38.253355245105197"/>
    <n v="0.5305194805194805"/>
    <n v="0"/>
    <n v="40.824348354739712"/>
    <n v="135"/>
    <n v="565.18518518518522"/>
    <n v="606"/>
    <n v="857"/>
    <n v="86.130653266331663"/>
    <n v="97"/>
    <n v="92"/>
  </r>
  <r>
    <s v="17"/>
    <s v="17442"/>
    <n v="17442"/>
    <s v="CALDAS"/>
    <s v="MARMATO"/>
    <x v="0"/>
    <s v="Intermedio"/>
    <n v="9"/>
    <s v="desactualizado"/>
    <s v="desactualizado"/>
    <n v="3917"/>
    <n v="2108"/>
    <n v="1259"/>
    <n v="96.346306592533765"/>
    <n v="24.406143238425511"/>
    <n v="567"/>
    <n v="687"/>
    <n v="5"/>
    <n v="6.8755135683780848"/>
    <n v="123.30437999999999"/>
    <n v="0"/>
    <n v="0"/>
    <n v="3571.9463000000001"/>
    <n v="0"/>
    <n v="0"/>
    <n v="212.86133000000001"/>
    <n v="0"/>
    <n v="37.077990999999997"/>
    <n v="3476.4890999999998"/>
    <n v="75.535225999999994"/>
    <n v="36.272781999999999"/>
    <n v="50.415173000000003"/>
    <n v="1841.0313000000001"/>
    <n v="0"/>
    <n v="19.964441000000001"/>
    <n v="1584.9998000000001"/>
    <n v="7.8755718999999997"/>
    <n v="261.40458999999998"/>
    <n v="0"/>
    <n v="1.6620565525747202"/>
    <n v="0.23261589403973509"/>
    <n v="103.84215991692626"/>
    <n v="26.11819332559487"/>
    <n v="41"/>
    <n v="710.97560975609758"/>
    <n v="585"/>
    <n v="986.99999999999989"/>
    <n v="78.39555202541699"/>
    <n v="164"/>
    <n v="143"/>
  </r>
  <r>
    <s v="73"/>
    <s v="73268"/>
    <n v="73268"/>
    <s v="TOLIMA"/>
    <s v="ESPINAL"/>
    <x v="0"/>
    <s v="Intermedio"/>
    <n v="10"/>
    <s v="desactualizado"/>
    <s v="desactualizado"/>
    <n v="24877.8"/>
    <n v="3787"/>
    <n v="3256"/>
    <n v="73.525798525798521"/>
    <n v="13.144891815199401"/>
    <n v="2154"/>
    <n v="1087"/>
    <n v="15"/>
    <n v="61.760217931780872"/>
    <n v="20845.468000000001"/>
    <n v="0"/>
    <n v="45.640560999999998"/>
    <n v="0.24077841999999999"/>
    <n v="0"/>
    <n v="0"/>
    <n v="305.57168000000001"/>
    <n v="0"/>
    <n v="350.22336000000001"/>
    <n v="20623.947"/>
    <n v="392.38961999999998"/>
    <n v="520.14728000000002"/>
    <n v="0"/>
    <n v="65.616252000000003"/>
    <n v="0"/>
    <n v="108.52880999999999"/>
    <n v="1466.1815999999999"/>
    <n v="6126.9008999999996"/>
    <n v="13384.757"/>
    <n v="0"/>
    <n v="3.6417696051959998E-2"/>
    <n v="0.2879395798914326"/>
    <n v="0"/>
    <n v="12.6"/>
    <n v="231"/>
    <n v="54.545454545454547"/>
    <n v="2158"/>
    <n v="2862"/>
    <n v="87.899262899262894"/>
    <n v="375"/>
    <n v="329"/>
  </r>
  <r>
    <s v="25"/>
    <s v="25120"/>
    <n v="25120"/>
    <s v="CUNDINAMARCA"/>
    <s v="CABRERA"/>
    <x v="0"/>
    <s v="Rural disperso"/>
    <n v="11"/>
    <s v="desactualizado"/>
    <s v="desactualizado"/>
    <n v="44556.9"/>
    <n v="1458"/>
    <n v="1315"/>
    <n v="34.372623574144484"/>
    <n v="2.7548458674545158"/>
    <n v="356"/>
    <n v="812"/>
    <n v="147"/>
    <n v="41.08647296063068"/>
    <n v="6279.9169000000002"/>
    <n v="13010.733"/>
    <n v="9111.5328000000009"/>
    <n v="14084.08"/>
    <n v="0"/>
    <n v="0"/>
    <n v="7559.9453999999996"/>
    <n v="17245.581999999999"/>
    <n v="0"/>
    <n v="17844.837"/>
    <n v="0"/>
    <n v="10.235932999999999"/>
    <n v="0"/>
    <n v="1452.3181"/>
    <n v="17244.243999999999"/>
    <n v="2212.5634"/>
    <n v="3215.2694000000001"/>
    <n v="992.19889000000001"/>
    <n v="17523.535"/>
    <n v="4087.9869081900001"/>
    <n v="35.994558153484"/>
    <n v="0.38316582914572872"/>
    <n v="0"/>
    <n v="149.30008287509816"/>
    <n v="449"/>
    <n v="453.81291759465472"/>
    <n v="835"/>
    <n v="1168"/>
    <n v="88.821292775665398"/>
    <n v="174"/>
    <n v="162"/>
  </r>
  <r>
    <s v="25"/>
    <s v="25214"/>
    <n v="25214"/>
    <s v="CUNDINAMARCA"/>
    <s v="COTA"/>
    <x v="0"/>
    <s v="Ciudades y aglomeraciones"/>
    <n v="7"/>
    <s v="desactualizado"/>
    <s v="desactualizado"/>
    <n v="5020.2999999999993"/>
    <n v="2210"/>
    <n v="1206"/>
    <n v="93.698175787728019"/>
    <n v="12.819292115440817"/>
    <n v="574"/>
    <n v="588"/>
    <n v="44"/>
    <n v="8.4887976970965067"/>
    <n v="3755.7964999999999"/>
    <n v="0"/>
    <n v="0"/>
    <n v="1444.3525999999999"/>
    <n v="0"/>
    <n v="0"/>
    <n v="0"/>
    <n v="0"/>
    <n v="0"/>
    <n v="5461.6081999999997"/>
    <n v="220.68854999999999"/>
    <n v="397.07765000000001"/>
    <n v="0"/>
    <n v="1213.7611999999999"/>
    <n v="0"/>
    <n v="7.4671799999999997E-2"/>
    <n v="0"/>
    <n v="3589.0227"/>
    <n v="482.35847000000001"/>
    <n v="0"/>
    <n v="1.9790158911875999"/>
    <n v="8.4923220102373201E-2"/>
    <n v="0"/>
    <n v="11.210585231736054"/>
    <n v="52"/>
    <n v="294.23076923076923"/>
    <n v="428"/>
    <n v="1122.0000000000002"/>
    <n v="93.03482587064677"/>
    <n v="67"/>
    <n v="59"/>
  </r>
  <r>
    <s v="25"/>
    <s v="25312"/>
    <n v="25312"/>
    <s v="CUNDINAMARCA"/>
    <s v="GRANADA"/>
    <x v="0"/>
    <s v="Intermedio"/>
    <n v="7"/>
    <s v="desactualizado"/>
    <s v="desactualizado"/>
    <n v="6298.9"/>
    <n v="720"/>
    <n v="601"/>
    <n v="87.853577371048246"/>
    <n v="9.4390941024267452"/>
    <n v="171"/>
    <n v="428"/>
    <n v="2"/>
    <n v="28.083343303788432"/>
    <n v="2260.9985999999999"/>
    <n v="1982.2345"/>
    <n v="0"/>
    <n v="1838.5622000000001"/>
    <n v="0"/>
    <n v="0"/>
    <n v="0"/>
    <n v="2722.9106000000002"/>
    <n v="0"/>
    <n v="3372.6770999999999"/>
    <n v="0"/>
    <n v="13.79237"/>
    <n v="0"/>
    <n v="46.429616000000003"/>
    <n v="2722.9105"/>
    <n v="0"/>
    <n v="1149.1111000000001"/>
    <n v="451.49957999999998"/>
    <n v="1711.8445999999999"/>
    <n v="48.461344383499998"/>
    <n v="3.1941263367171997"/>
    <n v="0.15789473684210525"/>
    <n v="0"/>
    <n v="15.899980361351137"/>
    <n v="60"/>
    <n v="361.66666666666669"/>
    <n v="219"/>
    <n v="584"/>
    <n v="97.171381031613976"/>
    <n v="52"/>
    <n v="51"/>
  </r>
  <r>
    <s v="25"/>
    <s v="25580"/>
    <n v="25580"/>
    <s v="CUNDINAMARCA"/>
    <s v="PULÍ"/>
    <x v="0"/>
    <s v="Rural disperso"/>
    <n v="11"/>
    <s v="desactualizado"/>
    <s v="desactualizado"/>
    <n v="20133.900000000001"/>
    <n v="1039"/>
    <n v="997"/>
    <n v="43.329989969909725"/>
    <n v="5.1330028837776487"/>
    <n v="478"/>
    <n v="501"/>
    <n v="18"/>
    <n v="30.550017609512675"/>
    <n v="1639.7448999999999"/>
    <n v="7515.66"/>
    <n v="0"/>
    <n v="9922.9089999999997"/>
    <n v="0"/>
    <n v="0"/>
    <n v="0"/>
    <n v="218.25253000000001"/>
    <n v="0"/>
    <n v="18942.554"/>
    <n v="12.108366999999999"/>
    <n v="12.108369"/>
    <n v="0"/>
    <n v="539.45690999999999"/>
    <n v="0"/>
    <n v="0"/>
    <n v="9370.0298000000003"/>
    <n v="3393.9919"/>
    <n v="5857.3275999999996"/>
    <n v="0"/>
    <n v="3.4869463606172002"/>
    <n v="0.44861021331609569"/>
    <n v="0"/>
    <n v="196.95459544383343"/>
    <n v="178"/>
    <n v="1510.1123595505619"/>
    <n v="443"/>
    <n v="660"/>
    <n v="66.198595787362095"/>
    <n v="93"/>
    <n v="79"/>
  </r>
  <r>
    <s v="25"/>
    <s v="25040"/>
    <n v="25040"/>
    <s v="CUNDINAMARCA"/>
    <s v="ANOLAIMA"/>
    <x v="0"/>
    <s v="Intermedio"/>
    <n v="11"/>
    <s v="desactualizado"/>
    <s v="desactualizado"/>
    <n v="11661.3"/>
    <n v="3508"/>
    <n v="3207"/>
    <n v="90.583099469909584"/>
    <n v="30.546563527536396"/>
    <n v="795"/>
    <n v="2391"/>
    <n v="21"/>
    <n v="33.118580057774906"/>
    <n v="3406.5722999999998"/>
    <n v="3165.2051000000001"/>
    <n v="0"/>
    <n v="5358.9560000000001"/>
    <n v="0"/>
    <n v="0"/>
    <n v="0"/>
    <n v="0.30555419"/>
    <n v="0"/>
    <n v="11923.513000000001"/>
    <n v="69.826013000000003"/>
    <n v="78.782122000000001"/>
    <n v="0"/>
    <n v="1572.9249"/>
    <n v="0.30555399"/>
    <n v="0"/>
    <n v="4425.9101000000001"/>
    <n v="1943.5993000000001"/>
    <n v="3972.1226999999999"/>
    <n v="1825.83957667"/>
    <n v="9.469249669529999"/>
    <n v="0.22686567164179106"/>
    <n v="0"/>
    <n v="69.681480754124095"/>
    <n v="122"/>
    <n v="779.50819672131149"/>
    <n v="2093"/>
    <n v="2851.9999999999995"/>
    <n v="88.93046460866853"/>
    <n v="149"/>
    <n v="118"/>
  </r>
  <r>
    <s v="25"/>
    <s v="25295"/>
    <n v="25295"/>
    <s v="CUNDINAMARCA"/>
    <s v="GACHANCIPÁ"/>
    <x v="0"/>
    <s v="Ciudades y aglomeraciones"/>
    <n v="11"/>
    <s v="desactualizado"/>
    <s v="desactualizado"/>
    <n v="4192.2999999999993"/>
    <n v="1173"/>
    <n v="789"/>
    <n v="89.226869455006337"/>
    <n v="16.280334408243505"/>
    <n v="74"/>
    <n v="650"/>
    <n v="65"/>
    <n v="19.701336454650985"/>
    <n v="2884.6792"/>
    <n v="0"/>
    <n v="0"/>
    <n v="1374.9141"/>
    <n v="0"/>
    <n v="0"/>
    <n v="38.048079999999999"/>
    <n v="628.60068000000001"/>
    <n v="0"/>
    <n v="3593.1572999999999"/>
    <n v="35.273580000000003"/>
    <n v="47.489497999999998"/>
    <n v="0"/>
    <n v="0"/>
    <n v="619.34342000000004"/>
    <n v="0"/>
    <n v="622.11950999999999"/>
    <n v="2159.9391999999998"/>
    <n v="846.18796999999995"/>
    <n v="0"/>
    <n v="0.75360495401444383"/>
    <n v="0.12641621943947526"/>
    <n v="0"/>
    <n v="10.404595443833463"/>
    <n v="44"/>
    <n v="322.72727272727275"/>
    <n v="243"/>
    <n v="774"/>
    <n v="98.098859315589351"/>
    <n v="4"/>
    <n v="4"/>
  </r>
  <r>
    <s v="15"/>
    <s v="15673"/>
    <n v="15673"/>
    <s v="BOYACÁ"/>
    <s v="SAN MATEO"/>
    <x v="0"/>
    <s v="Rural"/>
    <n v="27"/>
    <s v="desactualizado"/>
    <s v="desactualizado"/>
    <n v="12290.499999999998"/>
    <n v="1588"/>
    <n v="1531"/>
    <n v="70.672762900065308"/>
    <n v="16.638081558031885"/>
    <n v="109"/>
    <n v="1407"/>
    <n v="15"/>
    <n v="49.118370167650646"/>
    <n v="446.82592"/>
    <n v="1373.5078000000001"/>
    <n v="2294.1799000000001"/>
    <n v="8045.1310000000003"/>
    <n v="0"/>
    <n v="0"/>
    <n v="1202.1166000000001"/>
    <n v="0"/>
    <n v="48.249909000000002"/>
    <n v="10938.862999999999"/>
    <n v="13.569818"/>
    <n v="18.673718000000001"/>
    <n v="0"/>
    <n v="3874.1511"/>
    <n v="0"/>
    <n v="351.88823000000002"/>
    <n v="1650.0661"/>
    <n v="314.20272999999997"/>
    <n v="5993.8171000000002"/>
    <n v="0"/>
    <n v="18.875568087600001"/>
    <n v="0.39397741530740277"/>
    <n v="0"/>
    <n v="72.717500000000001"/>
    <n v="132"/>
    <n v="648.10606060606074"/>
    <n v="1081"/>
    <n v="1481"/>
    <n v="96.734160679294575"/>
    <n v="53"/>
    <n v="49"/>
  </r>
  <r>
    <s v="52"/>
    <s v="52720"/>
    <n v="52720"/>
    <s v="NARIÑO"/>
    <s v="SAPUYES"/>
    <x v="0"/>
    <s v="Rural disperso"/>
    <n v="9"/>
    <s v="desactualizado"/>
    <s v="desactualizado"/>
    <n v="10980.5"/>
    <n v="2490"/>
    <n v="1814"/>
    <n v="83.958103638368243"/>
    <n v="15.280814206040988"/>
    <n v="693"/>
    <n v="1120"/>
    <n v="1"/>
    <n v="36.326739005466919"/>
    <n v="6260.6495999999997"/>
    <n v="2158.0347999999999"/>
    <n v="372.62117000000001"/>
    <n v="2567.4272000000001"/>
    <n v="0"/>
    <n v="0"/>
    <n v="781.02098000000001"/>
    <n v="0"/>
    <n v="8.6601286999999996"/>
    <n v="10561.746999999999"/>
    <n v="73.921655000000001"/>
    <n v="83.851229000000004"/>
    <n v="0"/>
    <n v="120.76946"/>
    <n v="0"/>
    <n v="4561.7227999999996"/>
    <n v="865.30016999999998"/>
    <n v="1643.2493999999999"/>
    <n v="4150.4567999999999"/>
    <n v="0"/>
    <n v="10.096752768326802"/>
    <n v="0.18488906656006396"/>
    <n v="0"/>
    <n v="122.83771931071303"/>
    <n v="133"/>
    <n v="1025.5639097744361"/>
    <n v="1294"/>
    <n v="1354"/>
    <n v="74.641675854465277"/>
    <n v="774"/>
    <n v="729"/>
  </r>
  <r>
    <s v="54"/>
    <s v="54820"/>
    <n v="54820"/>
    <s v="NORTE DE SANTANDER"/>
    <s v="TOLEDO"/>
    <x v="0"/>
    <s v="Rural disperso"/>
    <n v="28"/>
    <s v="Sin formación"/>
    <s v="desactualizado"/>
    <n v="148797.19999999998"/>
    <n v="3149"/>
    <n v="3033"/>
    <n v="61.819980217606329"/>
    <n v="1.9890611734093173"/>
    <n v="1179"/>
    <n v="1739"/>
    <n v="115"/>
    <n v="75.143012875470887"/>
    <n v="5066.2058999999999"/>
    <n v="2042.6456000000001"/>
    <n v="6297.0658000000003"/>
    <n v="131026.75"/>
    <n v="1722.0671"/>
    <n v="0"/>
    <n v="93063.15"/>
    <n v="200.24028999999999"/>
    <n v="1154.8078"/>
    <n v="52378.324999999997"/>
    <n v="85.887022999999999"/>
    <n v="65.451038999999994"/>
    <n v="20.274086"/>
    <n v="9131.9905999999992"/>
    <n v="1.9453871"/>
    <n v="434.51893000000001"/>
    <n v="24653.794000000002"/>
    <n v="2305.1806000000001"/>
    <n v="110631.75"/>
    <n v="50799.221115100001"/>
    <n v="677.68836635649996"/>
    <n v="0.53193754435770046"/>
    <n v="0"/>
    <n v="71.777840283580943"/>
    <n v="1486"/>
    <n v="70.895020188425306"/>
    <n v="518"/>
    <n v="2724"/>
    <n v="89.812067260138477"/>
    <n v="315"/>
    <n v="278"/>
  </r>
  <r>
    <s v="68"/>
    <s v="68820"/>
    <n v="68820"/>
    <s v="SANTANDER"/>
    <s v="TONA"/>
    <x v="0"/>
    <s v="Rural disperso"/>
    <n v="9"/>
    <s v="desactualizado"/>
    <s v="desactualizado"/>
    <n v="33553"/>
    <n v="1918"/>
    <n v="1521"/>
    <n v="49.112426035502956"/>
    <n v="4.4451486303427812"/>
    <n v="604"/>
    <n v="904"/>
    <n v="13"/>
    <n v="56.72704209993806"/>
    <n v="52.641610999999997"/>
    <n v="3848.3209000000002"/>
    <n v="11540.458000000001"/>
    <n v="20393.18"/>
    <n v="1320.5320999999999"/>
    <n v="0"/>
    <n v="3689.7208999999998"/>
    <n v="37.547319000000002"/>
    <n v="0"/>
    <n v="33395.321000000004"/>
    <n v="56.547234000000003"/>
    <n v="8.4966516999999993"/>
    <n v="0"/>
    <n v="4036.8807000000002"/>
    <n v="0"/>
    <n v="7177.3468000000003"/>
    <n v="4802.0424000000003"/>
    <n v="63.731423999999997"/>
    <n v="21090.638999999999"/>
    <n v="473.48031765799999"/>
    <n v="76.340624492474404"/>
    <n v="0.31240428790199082"/>
    <n v="0"/>
    <n v="47.940519168868654"/>
    <n v="342"/>
    <n v="261.98830409356725"/>
    <n v="732"/>
    <n v="1276"/>
    <n v="83.892176199868501"/>
    <n v="278"/>
    <n v="264"/>
  </r>
  <r>
    <s v="19"/>
    <s v="19355"/>
    <n v="19355"/>
    <s v="CAUCA"/>
    <s v="INZÁ"/>
    <x v="0"/>
    <s v="Rural disperso"/>
    <n v="11"/>
    <s v="desactualizado"/>
    <s v="desactualizado"/>
    <n v="72428.600000000006"/>
    <n v="5769"/>
    <n v="5232"/>
    <n v="83.600917431192656"/>
    <n v="8.4028931692279638"/>
    <n v="4109"/>
    <n v="1100"/>
    <n v="23"/>
    <n v="35.902724291033792"/>
    <n v="2714.2393000000002"/>
    <n v="12193.56"/>
    <n v="20763.423999999999"/>
    <n v="50636.697999999997"/>
    <n v="106.77766"/>
    <n v="0"/>
    <n v="21765.057000000001"/>
    <n v="33353.81"/>
    <n v="43.462097999999997"/>
    <n v="31547.924999999999"/>
    <n v="30.235258000000002"/>
    <n v="40.690455999999998"/>
    <n v="0"/>
    <n v="2715.8618999999999"/>
    <n v="33353.81"/>
    <n v="440.29856000000001"/>
    <n v="17398.302"/>
    <n v="1649.3481999999999"/>
    <n v="31142.18"/>
    <n v="12936.5894618"/>
    <n v="324.80551726955804"/>
    <n v="0.57790515893694627"/>
    <n v="0"/>
    <n v="96.206227566209947"/>
    <n v="685"/>
    <n v="191.82354848109483"/>
    <n v="2964"/>
    <n v="3654"/>
    <n v="69.839449541284409"/>
    <n v="775"/>
    <n v="705"/>
  </r>
  <r>
    <s v="05"/>
    <s v="05264"/>
    <n v="5264"/>
    <s v="ANTIOQUIA"/>
    <s v="ENTRERRIOS"/>
    <x v="0"/>
    <s v="Rural"/>
    <n v="0"/>
    <s v="actualizado"/>
    <s v="desactualizado"/>
    <n v="21299.300000000003"/>
    <n v="1673"/>
    <n v="1366"/>
    <n v="49.633967789165446"/>
    <n v="6.9460677767109082"/>
    <n v="61"/>
    <n v="1286"/>
    <n v="19"/>
    <n v="20.170029145545548"/>
    <n v="6691.0924999999997"/>
    <n v="0"/>
    <n v="0"/>
    <n v="14518.761"/>
    <n v="0"/>
    <n v="0"/>
    <n v="3529.9252000000001"/>
    <n v="140.28008"/>
    <n v="482.16021999999998"/>
    <n v="17595.162"/>
    <n v="33.065736999999999"/>
    <n v="45.519266000000002"/>
    <n v="0"/>
    <n v="28.436478999999999"/>
    <n v="140.28005999999999"/>
    <n v="64.185678999999993"/>
    <n v="14130.273999999999"/>
    <n v="2978.7483999999999"/>
    <n v="4393.1491999999998"/>
    <n v="3967.4444906600002"/>
    <n v="18.552055580753603"/>
    <n v="0.22988505747126436"/>
    <n v="0"/>
    <n v="44.247289554628352"/>
    <n v="222"/>
    <n v="252.25225225225225"/>
    <n v="54"/>
    <n v="1258"/>
    <n v="92.093704245973655"/>
    <n v="215"/>
    <n v="191"/>
  </r>
  <r>
    <s v="15"/>
    <s v="15464"/>
    <n v="15464"/>
    <s v="BOYACÁ"/>
    <s v="MONGUA"/>
    <x v="0"/>
    <s v="Rural"/>
    <n v="23"/>
    <s v="desactualizado"/>
    <s v="desactualizado"/>
    <n v="36521"/>
    <n v="3565"/>
    <n v="3344"/>
    <n v="80.382775119617222"/>
    <n v="7.9576784800941018"/>
    <n v="195"/>
    <n v="3096"/>
    <n v="53"/>
    <n v="51.070169581733019"/>
    <n v="158.65224000000001"/>
    <n v="214.33355"/>
    <n v="14518.531000000001"/>
    <n v="20183.648000000001"/>
    <n v="0"/>
    <n v="0"/>
    <n v="5501.8573999999999"/>
    <n v="0"/>
    <n v="125.32908"/>
    <n v="29606.785"/>
    <n v="21.885054"/>
    <n v="35.485371000000001"/>
    <n v="0"/>
    <n v="3257.5979000000002"/>
    <n v="0"/>
    <n v="7938.0132000000003"/>
    <n v="6014.5526"/>
    <n v="4.9766126000000002"/>
    <n v="18005.23"/>
    <n v="20017.321064799999"/>
    <n v="59.857006571168"/>
    <n v="0.42737249838605551"/>
    <n v="0"/>
    <n v="104.38"/>
    <n v="354"/>
    <n v="346.89265536723161"/>
    <n v="1739"/>
    <n v="3243"/>
    <n v="96.979665071770341"/>
    <n v="115"/>
    <n v="95"/>
  </r>
  <r>
    <s v="15"/>
    <s v="15106"/>
    <n v="15106"/>
    <s v="BOYACÁ"/>
    <s v="BRICEÑO"/>
    <x v="0"/>
    <s v="Rural"/>
    <n v="11"/>
    <s v="desactualizado"/>
    <s v="desactualizado"/>
    <n v="6151.2"/>
    <n v="1181"/>
    <n v="1141"/>
    <n v="66.783523225241012"/>
    <n v="26.813618341063567"/>
    <n v="311"/>
    <n v="816"/>
    <n v="14"/>
    <n v="2.3903670421386116"/>
    <n v="2169.7941000000001"/>
    <n v="1289.9282000000001"/>
    <n v="0"/>
    <n v="1850.7453"/>
    <n v="0"/>
    <n v="0"/>
    <n v="117.57002"/>
    <n v="3568.5781000000002"/>
    <n v="31.588507"/>
    <n v="1610.5045"/>
    <n v="7.1483077000000002"/>
    <n v="10.552783"/>
    <n v="0"/>
    <n v="249.12872999999999"/>
    <n v="3568.5781000000002"/>
    <n v="45.679285"/>
    <n v="292.35606999999999"/>
    <n v="1041.5589"/>
    <n v="127.53556"/>
    <n v="0"/>
    <n v="11.356563633328001"/>
    <n v="0.4719896973599485"/>
    <n v="0"/>
    <n v="144.58500000000001"/>
    <n v="49"/>
    <n v="3471.428571428572"/>
    <n v="349"/>
    <n v="914"/>
    <n v="80.105170902716921"/>
    <n v="162"/>
    <n v="150"/>
  </r>
  <r>
    <s v="68"/>
    <s v="68217"/>
    <n v="68217"/>
    <s v="SANTANDER"/>
    <s v="COROMORO"/>
    <x v="0"/>
    <s v="Rural disperso"/>
    <n v="9"/>
    <s v="desactualizado"/>
    <s v="desactualizado"/>
    <n v="58114.9"/>
    <n v="2754"/>
    <n v="2613"/>
    <n v="56.142365097588979"/>
    <n v="5.2055264566290944"/>
    <n v="988"/>
    <n v="1608"/>
    <n v="17"/>
    <n v="59.243582546993565"/>
    <n v="265.51119"/>
    <n v="4890.7557999999999"/>
    <n v="14105.287"/>
    <n v="38382"/>
    <n v="45.015849000000003"/>
    <n v="0"/>
    <n v="22981.684000000001"/>
    <n v="2732.3411000000001"/>
    <n v="4.4645300000000004E-3"/>
    <n v="32085.909"/>
    <n v="13.989386"/>
    <n v="19.216097000000001"/>
    <n v="0"/>
    <n v="3019.9344000000001"/>
    <n v="2563.2442999999998"/>
    <n v="760.95136000000002"/>
    <n v="16475.883999999998"/>
    <n v="723.62519999999995"/>
    <n v="34251.072999999997"/>
    <n v="39913.366320599998"/>
    <n v="234.0853074914784"/>
    <n v="0.41547277936962751"/>
    <n v="0"/>
    <n v="30.87241022370225"/>
    <n v="554"/>
    <n v="104.15162454873646"/>
    <n v="986"/>
    <n v="1890.0000000000005"/>
    <n v="72.33065442020667"/>
    <n v="205"/>
    <n v="189"/>
  </r>
  <r>
    <s v="97"/>
    <s v="97666"/>
    <n v="97666"/>
    <s v="VAUPES"/>
    <s v="TARAIRA"/>
    <x v="0"/>
    <s v="Rural disperso"/>
    <n v="7"/>
    <s v="desactualizado"/>
    <s v="desactualizado"/>
    <n v="654790.29999999993"/>
    <n v="178"/>
    <n v="178"/>
    <n v="83.707865168539328"/>
    <n v="4.000976468960124E-2"/>
    <n v="0"/>
    <n v="0"/>
    <n v="178"/>
    <n v="98.363749961484075"/>
    <n v="154846.41"/>
    <n v="0"/>
    <n v="0"/>
    <n v="354375.56"/>
    <n v="135818.91"/>
    <n v="0"/>
    <n v="614907.12"/>
    <n v="1612.1104"/>
    <n v="8621.2916000000005"/>
    <n v="27610.78"/>
    <n v="0"/>
    <n v="1.8195627999999999"/>
    <n v="0"/>
    <n v="22.950040000000001"/>
    <n v="1630.9182000000001"/>
    <n v="2415.8458999999998"/>
    <n v="283.07751999999999"/>
    <n v="5923.3987999999999"/>
    <n v="642853.43000000005"/>
    <n v="564236.59939500003"/>
    <n v="398.99329294831995"/>
    <n v="0.77488151658767768"/>
    <n v="0"/>
    <n v="8.9134474327628368"/>
    <n v="6619"/>
    <n v="1.8129626831847712"/>
    <n v="8"/>
    <n v="172"/>
    <n v="96.629213483146074"/>
    <n v="0"/>
    <n v="0"/>
  </r>
  <r>
    <s v="52"/>
    <s v="52885"/>
    <n v="52885"/>
    <s v="NARIÑO"/>
    <s v="YACUANQUER"/>
    <x v="0"/>
    <s v="Rural"/>
    <n v="23"/>
    <s v="desactualizado"/>
    <s v="desactualizado"/>
    <n v="10024.499999999998"/>
    <n v="3593"/>
    <n v="3002"/>
    <n v="89.20719520319787"/>
    <n v="27.275138822466062"/>
    <n v="1099"/>
    <n v="1831"/>
    <n v="72"/>
    <n v="34.933751986470654"/>
    <n v="2820.2498999999998"/>
    <n v="1645.0984000000001"/>
    <n v="258.14170999999999"/>
    <n v="5117.0976000000001"/>
    <n v="316.65329000000003"/>
    <n v="0"/>
    <n v="738.76332000000002"/>
    <n v="64.944855000000004"/>
    <n v="42.384082999999997"/>
    <n v="9332.9848000000002"/>
    <n v="42.239690000000003"/>
    <n v="42.239694"/>
    <n v="0"/>
    <n v="2826.5509000000002"/>
    <n v="0"/>
    <n v="26.785005999999999"/>
    <n v="1114.6476"/>
    <n v="2640.4018000000001"/>
    <n v="3570.6916000000001"/>
    <n v="820.987561637"/>
    <n v="24.661923065560394"/>
    <n v="0.4708798017348203"/>
    <n v="0"/>
    <n v="124.09851701624819"/>
    <n v="115"/>
    <n v="1198.260869565217"/>
    <n v="2349"/>
    <n v="2669"/>
    <n v="88.907395069953367"/>
    <n v="469"/>
    <n v="431"/>
  </r>
  <r>
    <s v="13"/>
    <s v="13468"/>
    <n v="13468"/>
    <s v="BOLÍVAR"/>
    <s v="MOMPÓS"/>
    <x v="0"/>
    <s v="Intermedio"/>
    <n v="0"/>
    <s v="actualizado"/>
    <s v="actualizado"/>
    <n v="55598.2"/>
    <n v="1695"/>
    <n v="1565"/>
    <n v="46.006389776357828"/>
    <n v="2.3590215485026436"/>
    <n v="588"/>
    <n v="976"/>
    <n v="1"/>
    <n v="33.422006732130377"/>
    <n v="20516.937999999998"/>
    <n v="0"/>
    <n v="0"/>
    <n v="0"/>
    <n v="26523.222000000002"/>
    <n v="25819.88"/>
    <n v="186.04326"/>
    <n v="1.1596200000000001E-3"/>
    <n v="20714.16"/>
    <n v="18487.172999999999"/>
    <n v="416.02328999999997"/>
    <n v="423.88571000000002"/>
    <n v="0"/>
    <n v="23170.914000000001"/>
    <n v="0"/>
    <n v="5796.3247000000001"/>
    <n v="578.85676000000001"/>
    <n v="13720.704"/>
    <n v="21932.595000000001"/>
    <n v="0"/>
    <n v="0.46658279505919997"/>
    <n v="0.54845913354175968"/>
    <n v="19.841269841269842"/>
    <n v="54.961534392522204"/>
    <n v="630"/>
    <n v="143.65079365079364"/>
    <n v="1124"/>
    <n v="1402.9999999999998"/>
    <n v="89.648562300319483"/>
    <n v="212"/>
    <n v="176"/>
  </r>
  <r>
    <s v="68"/>
    <s v="68320"/>
    <n v="68320"/>
    <s v="SANTANDER"/>
    <s v="GUADALUPE"/>
    <x v="0"/>
    <s v="Rural"/>
    <n v="10"/>
    <s v="desactualizado"/>
    <s v="desactualizado"/>
    <n v="15540.9"/>
    <n v="2171"/>
    <n v="2126"/>
    <n v="59.64252116650988"/>
    <n v="17.684330826894627"/>
    <n v="1081"/>
    <n v="1033"/>
    <n v="12"/>
    <n v="17.734525405135489"/>
    <n v="8158.3654999999999"/>
    <n v="56.601371"/>
    <n v="146.14535000000001"/>
    <n v="6686.2920999999997"/>
    <n v="49.280118000000002"/>
    <n v="0"/>
    <n v="89.085200999999998"/>
    <n v="0"/>
    <n v="169.0582"/>
    <n v="15061.974"/>
    <n v="17.631506999999999"/>
    <n v="24.418737"/>
    <n v="0"/>
    <n v="1257.5164"/>
    <n v="0"/>
    <n v="40.330477999999999"/>
    <n v="7118.3966"/>
    <n v="4177.0069999999996"/>
    <n v="2720.0796"/>
    <n v="0"/>
    <n v="34.224017816899199"/>
    <n v="0.3686021505376344"/>
    <n v="0"/>
    <n v="14.981412240271455"/>
    <n v="144"/>
    <n v="194.44444444444446"/>
    <n v="732"/>
    <n v="1332"/>
    <n v="62.65286923800565"/>
    <n v="361"/>
    <n v="347"/>
  </r>
  <r>
    <s v="08"/>
    <s v="08638"/>
    <n v="8638"/>
    <s v="ATLANTICO"/>
    <s v="SABANALARGA"/>
    <x v="0"/>
    <s v="Ciudades y aglomeraciones"/>
    <n v="0"/>
    <s v="actualizado"/>
    <s v="actualizado"/>
    <n v="38141.5"/>
    <n v="1693"/>
    <n v="1420"/>
    <n v="46.12676056338028"/>
    <n v="4.3857139461687122"/>
    <n v="76"/>
    <n v="1342"/>
    <n v="2"/>
    <n v="14.922364620174077"/>
    <n v="29078.079000000002"/>
    <n v="0"/>
    <n v="129.58940000000001"/>
    <n v="6626.4642999999996"/>
    <n v="1379.1313"/>
    <n v="270.13046000000003"/>
    <n v="2396.0081"/>
    <n v="130.91824"/>
    <n v="2445.2267000000002"/>
    <n v="34280.377"/>
    <n v="754.64387999999997"/>
    <n v="847.92655999999999"/>
    <n v="0"/>
    <n v="301.41743000000002"/>
    <n v="0"/>
    <n v="291.92327"/>
    <n v="7241.4530999999997"/>
    <n v="25584.261999999999"/>
    <n v="6010.3213999999998"/>
    <n v="0"/>
    <n v="27.9704897767988"/>
    <n v="0.52673492605233219"/>
    <n v="10.13273887931908"/>
    <n v="152.15476859471403"/>
    <n v="399"/>
    <n v="450.02506265664158"/>
    <n v="1339"/>
    <n v="1298.0000000000002"/>
    <n v="91.408450704225359"/>
    <n v="84"/>
    <n v="68"/>
  </r>
  <r>
    <s v="25"/>
    <s v="25599"/>
    <n v="25599"/>
    <s v="CUNDINAMARCA"/>
    <s v="APULO"/>
    <x v="0"/>
    <s v="Intermedio"/>
    <n v="0"/>
    <s v="actualizado"/>
    <s v="actualizado"/>
    <n v="11984.199999999999"/>
    <n v="2321"/>
    <n v="816"/>
    <n v="69.485294117647058"/>
    <n v="12.552629530706486"/>
    <n v="208"/>
    <n v="603"/>
    <n v="5"/>
    <n v="26.277241061056429"/>
    <n v="3733.0682999999999"/>
    <n v="2571.9090999999999"/>
    <n v="0"/>
    <n v="5374.8122000000003"/>
    <n v="0"/>
    <n v="0"/>
    <n v="247.48269999999999"/>
    <n v="7.7448200000000003E-3"/>
    <n v="0"/>
    <n v="11643.963"/>
    <n v="28.929648"/>
    <n v="76.452053000000006"/>
    <n v="0"/>
    <n v="593.55886999999996"/>
    <n v="0"/>
    <n v="0"/>
    <n v="4613.0300999999999"/>
    <n v="3504.9931999999999"/>
    <n v="3132.3490000000002"/>
    <n v="0"/>
    <n v="0.41702493969160004"/>
    <n v="0.40384615384615385"/>
    <n v="0"/>
    <n v="27.843283582089548"/>
    <n v="119"/>
    <n v="319.32773109243698"/>
    <n v="704"/>
    <n v="792"/>
    <n v="97.058823529411768"/>
    <n v="17"/>
    <n v="11"/>
  </r>
  <r>
    <s v="13"/>
    <s v="13440"/>
    <n v="13440"/>
    <s v="BOLÍVAR"/>
    <s v="MARGARITA"/>
    <x v="0"/>
    <s v="Rural disperso"/>
    <n v="0"/>
    <s v="actualizado"/>
    <s v="actualizado"/>
    <n v="26280.000000000004"/>
    <n v="1159"/>
    <n v="1131"/>
    <n v="51.900972590627759"/>
    <n v="3.9911320593858104"/>
    <n v="402"/>
    <n v="725"/>
    <n v="4"/>
    <n v="23.882332795453994"/>
    <n v="16653.429"/>
    <n v="0"/>
    <n v="0"/>
    <n v="0"/>
    <n v="9294.1029999999992"/>
    <n v="11186.839"/>
    <n v="511.56817000000001"/>
    <n v="9.9094359999999995"/>
    <n v="3821.0578"/>
    <n v="13988.428"/>
    <n v="25.912807000000001"/>
    <n v="25.912807999999998"/>
    <n v="0"/>
    <n v="10597.216"/>
    <n v="0"/>
    <n v="979.35177999999996"/>
    <n v="885.89526999999998"/>
    <n v="9999.6095000000005"/>
    <n v="7055.7302"/>
    <n v="284.26870815000001"/>
    <n v="3.5330852565917756"/>
    <n v="0.59387222946544982"/>
    <n v="0"/>
    <n v="76.460300331696644"/>
    <n v="263"/>
    <n v="478.70722433460077"/>
    <n v="595"/>
    <n v="1117"/>
    <n v="98.762157382847036"/>
    <n v="60"/>
    <n v="36"/>
  </r>
  <r>
    <s v="15"/>
    <s v="15897"/>
    <n v="15897"/>
    <s v="BOYACÁ"/>
    <s v="ZETAQUIRA"/>
    <x v="0"/>
    <s v="Rural disperso"/>
    <n v="11"/>
    <s v="desactualizado"/>
    <s v="desactualizado"/>
    <n v="25209.7"/>
    <n v="2978"/>
    <n v="2898"/>
    <n v="69.530710835058656"/>
    <n v="16.421388137311542"/>
    <n v="524"/>
    <n v="2274"/>
    <n v="100"/>
    <n v="42.969415367752063"/>
    <n v="1743.9095"/>
    <n v="2267.3723"/>
    <n v="2502.3136"/>
    <n v="19131.292000000001"/>
    <n v="0"/>
    <n v="0"/>
    <n v="6638.5457999999999"/>
    <n v="459.79880000000003"/>
    <n v="121.34842"/>
    <n v="18500.133000000002"/>
    <n v="26.616959999999999"/>
    <n v="22.421790000000001"/>
    <n v="0"/>
    <n v="3304.7217999999998"/>
    <n v="459.79880000000003"/>
    <n v="78.422911999999997"/>
    <n v="10558.983"/>
    <n v="258.99304999999998"/>
    <n v="11063.102000000001"/>
    <n v="0"/>
    <n v="48.406184780557005"/>
    <n v="0.33714285714285713"/>
    <n v="0"/>
    <n v="57.290000000000006"/>
    <n v="255"/>
    <n v="264.31372549019608"/>
    <n v="793"/>
    <n v="2693"/>
    <n v="92.926155969634223"/>
    <n v="279"/>
    <n v="262"/>
  </r>
  <r>
    <s v="25"/>
    <s v="25183"/>
    <n v="25183"/>
    <s v="CUNDINAMARCA"/>
    <s v="CHOCONTÁ"/>
    <x v="0"/>
    <s v="Intermedio"/>
    <n v="0"/>
    <s v="actualizado"/>
    <s v="actualizado"/>
    <n v="30647.3"/>
    <n v="5777"/>
    <n v="5494"/>
    <n v="85.238441936658177"/>
    <n v="17.268444447240412"/>
    <n v="1031"/>
    <n v="4275"/>
    <n v="188"/>
    <n v="29.679072818630477"/>
    <n v="11636.341"/>
    <n v="8721.0627000000004"/>
    <n v="73.516467000000006"/>
    <n v="8499.5972000000002"/>
    <n v="0"/>
    <n v="0"/>
    <n v="599.52575999999999"/>
    <n v="3711.3723"/>
    <n v="559.34218999999996"/>
    <n v="24591.089"/>
    <n v="112.39849"/>
    <n v="136.51804000000001"/>
    <n v="0"/>
    <n v="418.88065"/>
    <n v="3710.4901"/>
    <n v="170.83638999999999"/>
    <n v="13101.703"/>
    <n v="3258.0886"/>
    <n v="8777.2108000000007"/>
    <n v="2264.12708165"/>
    <n v="14.464744796672001"/>
    <n v="0.32887615409105381"/>
    <n v="0"/>
    <n v="268.61441476826394"/>
    <n v="302"/>
    <n v="1213.9072847682119"/>
    <n v="2566"/>
    <n v="5332"/>
    <n v="97.051328722242445"/>
    <n v="404"/>
    <n v="331"/>
  </r>
  <r>
    <s v="25"/>
    <s v="25123"/>
    <n v="25123"/>
    <s v="CUNDINAMARCA"/>
    <s v="CACHIPAY"/>
    <x v="0"/>
    <s v="Intermedio"/>
    <n v="0"/>
    <s v="actualizado"/>
    <s v="actualizado"/>
    <n v="5317.5"/>
    <n v="2982"/>
    <n v="2476"/>
    <n v="94.184168012924076"/>
    <n v="43.008238837908827"/>
    <n v="1144"/>
    <n v="1291"/>
    <n v="41"/>
    <n v="65.975731316802396"/>
    <n v="543.17377999999997"/>
    <n v="3455.4274"/>
    <n v="0"/>
    <n v="1241.3811000000001"/>
    <n v="0"/>
    <n v="0"/>
    <n v="36.837381000000001"/>
    <n v="0"/>
    <n v="0"/>
    <n v="5192.3896000000004"/>
    <n v="54.026226999999999"/>
    <n v="69.724233999999996"/>
    <n v="0"/>
    <n v="680.25827000000004"/>
    <n v="0"/>
    <n v="0"/>
    <n v="780.06263999999999"/>
    <n v="267.54338999999999"/>
    <n v="3485.6646999999998"/>
    <n v="206.895574307"/>
    <n v="2.9159911170525561"/>
    <n v="0.21348806656448435"/>
    <n v="0"/>
    <n v="30.261252945797324"/>
    <n v="56"/>
    <n v="737.5"/>
    <n v="1326"/>
    <n v="2111"/>
    <n v="85.258481421647815"/>
    <n v="144"/>
    <n v="117"/>
  </r>
  <r>
    <s v="23"/>
    <s v="23168"/>
    <n v="23168"/>
    <s v="CÓRDOBA"/>
    <s v="CHIMÁ"/>
    <x v="0"/>
    <s v="Rural disperso"/>
    <n v="11"/>
    <s v="desactualizado"/>
    <s v="desactualizado"/>
    <n v="30558.799999999999"/>
    <n v="2536"/>
    <n v="2284"/>
    <n v="73.29246935201401"/>
    <n v="8.401087819408124"/>
    <n v="560"/>
    <n v="1714"/>
    <n v="10"/>
    <n v="15.344479511130119"/>
    <n v="28849.151999999998"/>
    <n v="0"/>
    <n v="0"/>
    <n v="400.24211000000003"/>
    <n v="0"/>
    <n v="6571.0874000000003"/>
    <n v="127.92048"/>
    <n v="952.72019"/>
    <n v="3663.2962000000002"/>
    <n v="20455.215"/>
    <n v="295.77368000000001"/>
    <n v="224.22373999999999"/>
    <n v="100.12922"/>
    <n v="5906.4638999999997"/>
    <n v="0"/>
    <n v="2045.3218999999999"/>
    <n v="459.17601999999999"/>
    <n v="18410.339"/>
    <n v="4920.3591999999999"/>
    <n v="25977.517237299999"/>
    <n v="32.1293141892764"/>
    <n v="0.61075161772025888"/>
    <n v="0"/>
    <n v="102.80357658311178"/>
    <n v="326"/>
    <n v="575.18404907975457"/>
    <n v="2080"/>
    <n v="2133"/>
    <n v="93.388791593695274"/>
    <n v="163"/>
    <n v="130"/>
  </r>
  <r>
    <s v="52"/>
    <s v="52685"/>
    <n v="52685"/>
    <s v="NARIÑO"/>
    <s v="SAN BERNARDO"/>
    <x v="0"/>
    <s v="Intermedio"/>
    <n v="9"/>
    <s v="desactualizado"/>
    <s v="desactualizado"/>
    <n v="6388.1"/>
    <n v="2184"/>
    <n v="2058"/>
    <n v="91.982507288629733"/>
    <n v="29.55737484112344"/>
    <n v="620"/>
    <n v="1340"/>
    <n v="98"/>
    <n v="14.964605699377762"/>
    <n v="193.07184000000001"/>
    <n v="0"/>
    <n v="269.11716999999999"/>
    <n v="5707.7435999999998"/>
    <n v="0"/>
    <n v="0"/>
    <n v="453.31070999999997"/>
    <n v="0"/>
    <n v="0"/>
    <n v="5721.5141000000003"/>
    <n v="10.755485999999999"/>
    <n v="16.174358000000002"/>
    <n v="0"/>
    <n v="1086.0600999999999"/>
    <n v="0"/>
    <n v="0"/>
    <n v="3989.9128999999998"/>
    <n v="167.78398999999999"/>
    <n v="925.64887999999996"/>
    <n v="131.69325676"/>
    <n v="14.404514412610402"/>
    <n v="0.51137675185490516"/>
    <n v="0"/>
    <n v="33.501196175649007"/>
    <n v="70"/>
    <n v="531.42857142857144"/>
    <n v="626"/>
    <n v="1892"/>
    <n v="91.933916423712347"/>
    <n v="126"/>
    <n v="99"/>
  </r>
  <r>
    <s v="25"/>
    <s v="25845"/>
    <n v="25845"/>
    <s v="CUNDINAMARCA"/>
    <s v="UNE"/>
    <x v="0"/>
    <s v="Rural"/>
    <n v="13"/>
    <s v="desactualizado"/>
    <s v="desactualizado"/>
    <n v="21637.499999999996"/>
    <n v="1331"/>
    <n v="1276"/>
    <n v="83.150470219435732"/>
    <n v="4.9476435804952361"/>
    <n v="322"/>
    <n v="927"/>
    <n v="27"/>
    <n v="65.587896704137421"/>
    <n v="2268.9757"/>
    <n v="4754.5573999999997"/>
    <n v="6764.7218999999996"/>
    <n v="7214.3065999999999"/>
    <n v="0"/>
    <n v="0"/>
    <n v="2594.0621000000001"/>
    <n v="0"/>
    <n v="0"/>
    <n v="18472.017"/>
    <n v="23.392951"/>
    <n v="26.088605999999999"/>
    <n v="0"/>
    <n v="813.32028000000003"/>
    <n v="0"/>
    <n v="3562.828"/>
    <n v="2413.5437999999999"/>
    <n v="441.55475999999999"/>
    <n v="13832.136"/>
    <n v="0"/>
    <n v="8.2648645949808"/>
    <n v="0.26494023904382469"/>
    <n v="0"/>
    <n v="178.56337391987427"/>
    <n v="213"/>
    <n v="1144.131455399061"/>
    <n v="609"/>
    <n v="1202"/>
    <n v="94.200626959247643"/>
    <n v="235"/>
    <n v="219"/>
  </r>
  <r>
    <s v="52"/>
    <s v="52585"/>
    <n v="52585"/>
    <s v="NARIÑO"/>
    <s v="PUPIALES"/>
    <x v="0"/>
    <s v="Intermedio"/>
    <n v="25"/>
    <s v="desactualizado"/>
    <s v="desactualizado"/>
    <n v="12797.299999999997"/>
    <n v="5872"/>
    <n v="5614"/>
    <n v="91.396508728179555"/>
    <n v="41.135073684666878"/>
    <n v="320"/>
    <n v="5268"/>
    <n v="26"/>
    <n v="47.558489297280495"/>
    <n v="5493.7950000000001"/>
    <n v="5462.9826999999996"/>
    <n v="160.73165"/>
    <n v="1671.1348"/>
    <n v="0"/>
    <n v="0"/>
    <n v="549.28507999999999"/>
    <n v="0"/>
    <n v="30.720476999999999"/>
    <n v="12262.421"/>
    <n v="109.28833"/>
    <n v="204.48999000000001"/>
    <n v="0"/>
    <n v="523.00555999999995"/>
    <n v="0"/>
    <n v="2071.2429999999999"/>
    <n v="1397.1196"/>
    <n v="2596.2179000000001"/>
    <n v="6159.6387999999997"/>
    <n v="0"/>
    <n v="32.007327121122401"/>
    <n v="0.25672947510094213"/>
    <n v="0"/>
    <n v="203.75391491238139"/>
    <n v="135"/>
    <n v="1675.9259259259259"/>
    <n v="2838"/>
    <n v="5049"/>
    <n v="89.935874599216248"/>
    <n v="960"/>
    <n v="905"/>
  </r>
  <r>
    <s v="25"/>
    <s v="25785"/>
    <n v="25785"/>
    <s v="CUNDINAMARCA"/>
    <s v="TABIO"/>
    <x v="0"/>
    <s v="Ciudades y aglomeraciones"/>
    <n v="0"/>
    <s v="actualizado"/>
    <s v="actualizado"/>
    <n v="7547.4"/>
    <n v="3599"/>
    <n v="1899"/>
    <n v="90.416008425487092"/>
    <n v="16.215385979618581"/>
    <n v="211"/>
    <n v="1639"/>
    <n v="49"/>
    <n v="27.711608503216794"/>
    <n v="3959.2750999999998"/>
    <n v="1282.7090000000001"/>
    <n v="0"/>
    <n v="2263.5025999999998"/>
    <n v="0"/>
    <n v="0"/>
    <n v="0"/>
    <n v="0"/>
    <n v="0"/>
    <n v="7467.2777999999998"/>
    <n v="101.56972"/>
    <n v="122.10044000000001"/>
    <n v="0"/>
    <n v="428.70782000000003"/>
    <n v="0"/>
    <n v="757.92151000000001"/>
    <n v="1970.5007000000001"/>
    <n v="2192.1677"/>
    <n v="2097.4494"/>
    <n v="0"/>
    <n v="3.1659772841548"/>
    <n v="0.16450084085002292"/>
    <n v="0"/>
    <n v="61.841398271798894"/>
    <n v="74"/>
    <n v="1140.5405405405406"/>
    <n v="560"/>
    <n v="1837"/>
    <n v="96.735123749341753"/>
    <n v="41"/>
    <n v="36"/>
  </r>
  <r>
    <s v="68"/>
    <s v="68167"/>
    <n v="68167"/>
    <s v="SANTANDER"/>
    <s v="CHARALÁ"/>
    <x v="0"/>
    <s v="Rural"/>
    <n v="0"/>
    <s v="actualizado"/>
    <s v="actualizado"/>
    <n v="40858.400000000001"/>
    <n v="3525"/>
    <n v="2557"/>
    <n v="65.780211184982406"/>
    <n v="7.7868830890798879"/>
    <n v="1079"/>
    <n v="1458"/>
    <n v="20"/>
    <n v="33.368234471768794"/>
    <n v="10345.169"/>
    <n v="4668.2884000000004"/>
    <n v="4397.5834000000004"/>
    <n v="20739.546999999999"/>
    <n v="1484.8871999999999"/>
    <n v="0"/>
    <n v="8953.8613000000005"/>
    <n v="2089.4929999999999"/>
    <n v="149.06057000000001"/>
    <n v="30509.323"/>
    <n v="64.943190000000001"/>
    <n v="71.884209999999996"/>
    <n v="0"/>
    <n v="2505.5684000000001"/>
    <n v="2089.4929000000002"/>
    <n v="152.61494999999999"/>
    <n v="17710.517"/>
    <n v="5299.7952999999998"/>
    <n v="13936.808000000001"/>
    <n v="10986.9264463"/>
    <n v="86.6972966405948"/>
    <n v="0.2896483078964831"/>
    <n v="0"/>
    <n v="31.300450573424289"/>
    <n v="411"/>
    <n v="142.33576642335765"/>
    <n v="833"/>
    <n v="1996"/>
    <n v="78.060226828314427"/>
    <n v="199"/>
    <n v="185"/>
  </r>
  <r>
    <s v="13"/>
    <s v="13647"/>
    <n v="13647"/>
    <s v="BOLÍVAR"/>
    <s v="SAN ESTANISLAO"/>
    <x v="0"/>
    <s v="Intermedio"/>
    <n v="0"/>
    <s v="actualizado"/>
    <s v="desactualizado"/>
    <n v="20628.000000000004"/>
    <n v="488"/>
    <n v="404"/>
    <n v="14.356435643564355"/>
    <n v="0.79564824346482421"/>
    <n v="20"/>
    <n v="383"/>
    <n v="1"/>
    <n v="17.676130192860477"/>
    <n v="10808.89"/>
    <n v="0"/>
    <n v="0"/>
    <n v="6614.2682000000004"/>
    <n v="2249.8081000000002"/>
    <n v="227.69058000000001"/>
    <n v="142.28102000000001"/>
    <n v="0"/>
    <n v="1115.1921"/>
    <n v="19409.719000000001"/>
    <n v="149.38912999999999"/>
    <n v="197.52806000000001"/>
    <n v="0"/>
    <n v="568.50815"/>
    <n v="0"/>
    <n v="289.46865000000003"/>
    <n v="8967.8142000000007"/>
    <n v="7301.1382999999996"/>
    <n v="3719.8141000000001"/>
    <n v="0"/>
    <n v="18.533472942220399"/>
    <n v="0.59712230215827333"/>
    <n v="0"/>
    <n v="35.588352656373495"/>
    <n v="208"/>
    <n v="281.73076923076923"/>
    <n v="346"/>
    <n v="386"/>
    <n v="95.544554455445535"/>
    <n v="31"/>
    <n v="12"/>
  </r>
  <r>
    <s v="47"/>
    <s v="47318"/>
    <n v="47318"/>
    <s v="MAGDALENA"/>
    <s v="GUAMAL"/>
    <x v="0"/>
    <s v="Rural disperso"/>
    <n v="24"/>
    <s v="desactualizado"/>
    <s v="desactualizado"/>
    <n v="47678.1"/>
    <n v="2734"/>
    <n v="2427"/>
    <n v="44.087350638648537"/>
    <n v="4.2837067549507317"/>
    <n v="158"/>
    <n v="2265"/>
    <n v="4"/>
    <n v="15.545993902464744"/>
    <n v="38951.868000000002"/>
    <n v="0"/>
    <n v="0"/>
    <n v="0"/>
    <n v="10632.463"/>
    <n v="6659.9507999999996"/>
    <n v="349.39488999999998"/>
    <n v="413.31488000000002"/>
    <n v="5173.2996999999996"/>
    <n v="42302.661"/>
    <n v="334.04869000000002"/>
    <n v="373.08699999999999"/>
    <n v="0"/>
    <n v="5877.8099000000002"/>
    <n v="0"/>
    <n v="713.64940000000001"/>
    <n v="2717.8589999999999"/>
    <n v="36963.809000000001"/>
    <n v="8586.4555999999993"/>
    <n v="0"/>
    <n v="36.851198801517604"/>
    <n v="0.48852732582394659"/>
    <n v="0"/>
    <n v="249.01567494442102"/>
    <n v="565"/>
    <n v="539.82300884955748"/>
    <n v="2030"/>
    <n v="2419"/>
    <n v="99.670374948496089"/>
    <n v="66"/>
    <n v="35"/>
  </r>
  <r>
    <s v="05"/>
    <s v="05266"/>
    <n v="5266"/>
    <s v="ANTIOQUIA"/>
    <s v="ENVIGADO"/>
    <x v="0"/>
    <s v="Ciudades y aglomeraciones"/>
    <n v="0"/>
    <s v="actualizado"/>
    <s v="actualizado"/>
    <n v="6492.2000000000007"/>
    <n v="3025"/>
    <n v="1142"/>
    <n v="88.616462346760073"/>
    <n v="19.718373507973126"/>
    <n v="79"/>
    <n v="955"/>
    <n v="108"/>
    <n v="33.379134262007561"/>
    <n v="2.0712017"/>
    <n v="0"/>
    <n v="2456.2294000000002"/>
    <n v="993.37293"/>
    <n v="0"/>
    <n v="0"/>
    <n v="1253.3047999999999"/>
    <n v="61.709021999999997"/>
    <n v="3.2339354999999999"/>
    <n v="2554.5299"/>
    <n v="826.65790000000004"/>
    <n v="1248.7322999999999"/>
    <n v="0"/>
    <n v="1093.1937"/>
    <n v="61.709018"/>
    <n v="0"/>
    <n v="726.84068000000002"/>
    <n v="0.32845278999999999"/>
    <n v="1568.6315"/>
    <n v="0"/>
    <n v="19.554613316995567"/>
    <n v="8.8578680203045684E-2"/>
    <n v="0"/>
    <n v="15.510255249238474"/>
    <n v="51"/>
    <n v="384.9019607843137"/>
    <n v="137"/>
    <n v="1088"/>
    <n v="95.27145359019265"/>
    <n v="7"/>
    <n v="3"/>
  </r>
  <r>
    <s v="25"/>
    <s v="25645"/>
    <n v="25645"/>
    <s v="CUNDINAMARCA"/>
    <s v="SAN ANTONIO DEL TEQUENDAMA"/>
    <x v="0"/>
    <s v="Intermedio"/>
    <n v="12"/>
    <s v="desactualizado"/>
    <s v="desactualizado"/>
    <n v="8188.6999999999989"/>
    <n v="5365"/>
    <n v="3808"/>
    <n v="97.268907563025209"/>
    <n v="33.06034415175359"/>
    <n v="581"/>
    <n v="3160"/>
    <n v="67"/>
    <n v="34.324294489358913"/>
    <n v="4453.3768"/>
    <n v="2639.3449000000001"/>
    <n v="0"/>
    <n v="2103.5940999999998"/>
    <n v="0"/>
    <n v="0"/>
    <n v="140.73011"/>
    <n v="279.21328"/>
    <n v="0"/>
    <n v="8883.3598999999995"/>
    <n v="0"/>
    <n v="29.714576000000001"/>
    <n v="0"/>
    <n v="472.50486999999998"/>
    <n v="279.21328999999997"/>
    <n v="0"/>
    <n v="2270.9776999999999"/>
    <n v="3057.5987"/>
    <n v="3193.2941000000001"/>
    <n v="2546.6737320799998"/>
    <n v="12.800629469187999"/>
    <n v="0.20559318330784357"/>
    <n v="0"/>
    <n v="48.066300078554583"/>
    <n v="86"/>
    <n v="762.79069767441865"/>
    <n v="1549"/>
    <n v="3626"/>
    <n v="95.220588235294116"/>
    <n v="84"/>
    <n v="69"/>
  </r>
  <r>
    <s v="17"/>
    <s v="17272"/>
    <n v="17272"/>
    <s v="CALDAS"/>
    <s v="FILADELFIA"/>
    <x v="0"/>
    <s v="Intermedio"/>
    <n v="9"/>
    <s v="desactualizado"/>
    <s v="desactualizado"/>
    <n v="19087.499999999996"/>
    <n v="2901"/>
    <n v="2238"/>
    <n v="99.955317247542453"/>
    <n v="0.34010695299069593"/>
    <n v="1385"/>
    <n v="836"/>
    <n v="17"/>
    <n v="18.282317092714678"/>
    <n v="6605.4692999999997"/>
    <n v="347.01240000000001"/>
    <n v="0"/>
    <n v="12349.591"/>
    <n v="0"/>
    <n v="0"/>
    <n v="2082.8908999999999"/>
    <n v="372.61745000000002"/>
    <n v="347.87831"/>
    <n v="16730.237000000001"/>
    <n v="26.556156999999999"/>
    <n v="39.338847999999999"/>
    <n v="0"/>
    <n v="88.267574999999994"/>
    <n v="298.5675"/>
    <n v="240.71965"/>
    <n v="12184.664000000001"/>
    <n v="3132.5682999999999"/>
    <n v="3576.0542999999998"/>
    <n v="0"/>
    <n v="7.3836825338558389"/>
    <n v="0.42024942566458812"/>
    <n v="0"/>
    <n v="43.590055069989383"/>
    <n v="215"/>
    <n v="226.27906976744185"/>
    <n v="657"/>
    <n v="1777.9999999999998"/>
    <n v="79.445933869526357"/>
    <n v="259"/>
    <n v="217"/>
  </r>
  <r>
    <s v="23"/>
    <s v="23672"/>
    <n v="23672"/>
    <s v="CÓRDOBA"/>
    <s v="SAN ANTERO"/>
    <x v="0"/>
    <s v="Intermedio"/>
    <n v="10"/>
    <s v="desactualizado"/>
    <s v="desactualizado"/>
    <n v="18690.300000000003"/>
    <n v="2673"/>
    <n v="1743"/>
    <n v="79.059093516924833"/>
    <n v="7.8120421500011323"/>
    <n v="585"/>
    <n v="1153"/>
    <n v="5"/>
    <n v="42.397736551049498"/>
    <n v="12112.749"/>
    <n v="4103.3765000000003"/>
    <n v="0"/>
    <n v="2713.8935999999999"/>
    <n v="0"/>
    <n v="1507.2103"/>
    <n v="3782.4704999999999"/>
    <n v="155.86418"/>
    <n v="1679.8126"/>
    <n v="13099.895"/>
    <n v="311.02215999999999"/>
    <n v="445.54187999999999"/>
    <n v="0"/>
    <n v="1480.17"/>
    <n v="1.5420589"/>
    <n v="412.24680999999998"/>
    <n v="3729.6644000000001"/>
    <n v="5921.2642999999998"/>
    <n v="8745.2546000000002"/>
    <n v="8565.2323894100009"/>
    <n v="36.896770206017202"/>
    <n v="0.48367471101196513"/>
    <n v="0"/>
    <n v="57.320217224491159"/>
    <n v="205"/>
    <n v="510"/>
    <n v="1390"/>
    <n v="1696.9999999999998"/>
    <n v="97.36087205966723"/>
    <n v="27"/>
    <n v="16"/>
  </r>
  <r>
    <s v="25"/>
    <s v="25871"/>
    <n v="25871"/>
    <s v="CUNDINAMARCA"/>
    <s v="VILLAGÓMEZ"/>
    <x v="0"/>
    <s v="Rural disperso"/>
    <n v="13"/>
    <s v="desactualizado"/>
    <s v="desactualizado"/>
    <n v="6321.8"/>
    <n v="960"/>
    <n v="917"/>
    <n v="67.502726281352238"/>
    <n v="19.238047162311254"/>
    <n v="323"/>
    <n v="573"/>
    <n v="21"/>
    <n v="4.9379231365257183"/>
    <n v="227.90528"/>
    <n v="642.04283999999996"/>
    <n v="0"/>
    <n v="5632.4053999999996"/>
    <n v="0"/>
    <n v="0"/>
    <n v="0"/>
    <n v="4144.4628000000002"/>
    <n v="0"/>
    <n v="2373.1945999999998"/>
    <n v="0"/>
    <n v="13.417493"/>
    <n v="0"/>
    <n v="254.22246000000001"/>
    <n v="4131.0452999999998"/>
    <n v="0"/>
    <n v="1696.6604"/>
    <n v="100.47493"/>
    <n v="321.83677999999998"/>
    <n v="0"/>
    <n v="16.45657945208"/>
    <n v="0.41562500000000002"/>
    <n v="0"/>
    <n v="69.754752553024346"/>
    <n v="66"/>
    <n v="1442.4242424242425"/>
    <n v="358"/>
    <n v="770.00000000000011"/>
    <n v="83.969465648854964"/>
    <n v="99"/>
    <n v="90"/>
  </r>
  <r>
    <s v="25"/>
    <s v="25328"/>
    <n v="25328"/>
    <s v="CUNDINAMARCA"/>
    <s v="GUAYABAL DE SÍQUIMA"/>
    <x v="0"/>
    <s v="Rural"/>
    <n v="6"/>
    <s v="desactualizado"/>
    <s v="desactualizado"/>
    <n v="6131"/>
    <n v="2269"/>
    <n v="1682"/>
    <n v="86.563614744351952"/>
    <n v="35.857327219168269"/>
    <n v="861"/>
    <n v="814"/>
    <n v="7"/>
    <n v="20.753494540805566"/>
    <n v="749.84497999999996"/>
    <n v="2416.1491000000001"/>
    <n v="0"/>
    <n v="3257.7822999999999"/>
    <n v="0"/>
    <n v="0"/>
    <n v="0"/>
    <n v="615.64143000000001"/>
    <n v="0"/>
    <n v="5808.0955000000004"/>
    <n v="15.985099999999999"/>
    <n v="18.290717999999998"/>
    <n v="0"/>
    <n v="604.10909000000004"/>
    <n v="615.64142000000004"/>
    <n v="0"/>
    <n v="3761.5428999999999"/>
    <n v="103.66999"/>
    <n v="1336.4679000000001"/>
    <n v="0"/>
    <n v="4.5545874338468"/>
    <n v="0.17913638306968788"/>
    <n v="0"/>
    <n v="145.81087981146894"/>
    <n v="59"/>
    <n v="3372.8813559322034"/>
    <n v="656"/>
    <n v="1154"/>
    <n v="68.608799048751493"/>
    <n v="53"/>
    <n v="41"/>
  </r>
  <r>
    <s v="68"/>
    <s v="68464"/>
    <n v="68464"/>
    <s v="SANTANDER"/>
    <s v="MOGOTES"/>
    <x v="0"/>
    <s v="Rural"/>
    <n v="0"/>
    <s v="actualizado"/>
    <s v="actualizado"/>
    <n v="48090.200000000004"/>
    <n v="3339"/>
    <n v="3249"/>
    <n v="55.986457371498922"/>
    <n v="7.4179140671813952"/>
    <n v="1638"/>
    <n v="1483"/>
    <n v="128"/>
    <n v="49.879320095855164"/>
    <n v="2714.4346999999998"/>
    <n v="535.82174999999995"/>
    <n v="18617.126"/>
    <n v="23931.088"/>
    <n v="2501.3634000000002"/>
    <n v="0"/>
    <n v="8763.7777999999998"/>
    <n v="591.80663000000004"/>
    <n v="111.96356"/>
    <n v="38876.317000000003"/>
    <n v="40.397064999999998"/>
    <n v="40.112442000000001"/>
    <n v="0"/>
    <n v="12112.216"/>
    <n v="401.65762000000001"/>
    <n v="99.300935999999993"/>
    <n v="8322.2171999999991"/>
    <n v="3275.0070000000001"/>
    <n v="24133.75"/>
    <n v="10690.127734399999"/>
    <n v="257.56304848332485"/>
    <n v="0.44647105471847742"/>
    <n v="0"/>
    <n v="78.866434436286156"/>
    <n v="484"/>
    <n v="304.54545454545456"/>
    <n v="1545"/>
    <n v="2584"/>
    <n v="79.532163742690059"/>
    <n v="431"/>
    <n v="393"/>
  </r>
  <r>
    <s v="13"/>
    <s v="13838"/>
    <n v="13838"/>
    <s v="BOLÍVAR"/>
    <s v="TURBANA"/>
    <x v="0"/>
    <s v="Ciudades y aglomeraciones"/>
    <n v="0"/>
    <s v="actualizado"/>
    <s v="actualizado"/>
    <n v="19470.2"/>
    <n v="893"/>
    <n v="784"/>
    <n v="55.612244897959187"/>
    <n v="5.0352919464633104"/>
    <n v="140"/>
    <n v="641"/>
    <n v="3"/>
    <n v="5.875841578438842"/>
    <n v="14683.828"/>
    <n v="91.026270999999994"/>
    <n v="630.91895999999997"/>
    <n v="0"/>
    <n v="0"/>
    <n v="400.72751"/>
    <n v="505.33778000000001"/>
    <n v="6.1439269000000003"/>
    <n v="62.945473999999997"/>
    <n v="14298.880999999999"/>
    <n v="242.88985"/>
    <n v="316.21327000000002"/>
    <n v="18.884257000000002"/>
    <n v="262.16991999999999"/>
    <n v="0"/>
    <n v="62.933889000000001"/>
    <n v="2290.4774000000002"/>
    <n v="11654.498"/>
    <n v="911.74914999999999"/>
    <n v="0"/>
    <n v="46.683188829233607"/>
    <n v="0.56365232660228271"/>
    <n v="0"/>
    <n v="12.571312286466405"/>
    <n v="148"/>
    <n v="139.86486486486487"/>
    <n v="626"/>
    <n v="749.99999999999989"/>
    <n v="95.66326530612244"/>
    <n v="22"/>
    <n v="16"/>
  </r>
  <r>
    <s v="23"/>
    <s v="23189"/>
    <n v="23189"/>
    <s v="CÓRDOBA"/>
    <s v="CIENAGA DE ORO"/>
    <x v="0"/>
    <s v="Intermedio"/>
    <n v="10"/>
    <s v="desactualizado"/>
    <s v="desactualizado"/>
    <n v="59420.4"/>
    <n v="5193"/>
    <n v="3349"/>
    <n v="62.317109584950735"/>
    <n v="6.8577785133963332"/>
    <n v="1356"/>
    <n v="1987"/>
    <n v="6"/>
    <n v="23.05015959476129"/>
    <n v="44546.686999999998"/>
    <n v="670.73407999999995"/>
    <n v="0"/>
    <n v="15180.501"/>
    <n v="2402.9780000000001"/>
    <n v="1308.3314"/>
    <n v="465.59746999999999"/>
    <n v="1392.6495"/>
    <n v="178.97254000000001"/>
    <n v="59721.084999999999"/>
    <n v="729.22976000000006"/>
    <n v="742.87032999999997"/>
    <n v="0"/>
    <n v="965.13756999999998"/>
    <n v="0"/>
    <n v="132.87143"/>
    <n v="11028.117"/>
    <n v="36221.815000000002"/>
    <n v="14705.054"/>
    <n v="8563.4677137399995"/>
    <n v="66.311571624905596"/>
    <n v="0.59682071662072944"/>
    <n v="15.629884338855891"/>
    <n v="82.095928524106213"/>
    <n v="644"/>
    <n v="232.51552795031051"/>
    <n v="1419"/>
    <n v="3056.9999999999995"/>
    <n v="91.280979396834866"/>
    <n v="300"/>
    <n v="248"/>
  </r>
  <r>
    <s v="08"/>
    <s v="08078"/>
    <n v="8078"/>
    <s v="ATLANTICO"/>
    <s v="BARANOA"/>
    <x v="0"/>
    <s v="Ciudades y aglomeraciones"/>
    <n v="0"/>
    <s v="actualizado"/>
    <s v="actualizado"/>
    <n v="11404.4"/>
    <n v="1358"/>
    <n v="913"/>
    <n v="81.59912376779846"/>
    <n v="9.8196477952108729"/>
    <n v="153"/>
    <n v="756"/>
    <n v="4"/>
    <n v="13.249949469094831"/>
    <n v="9352.9498000000003"/>
    <n v="0"/>
    <n v="0"/>
    <n v="1249.3186000000001"/>
    <n v="1360.932"/>
    <n v="0"/>
    <n v="1017.253"/>
    <n v="0"/>
    <n v="0"/>
    <n v="10972.956"/>
    <n v="376.46487999999999"/>
    <n v="445.82310000000001"/>
    <n v="0"/>
    <n v="1.8891127999999999"/>
    <n v="0"/>
    <n v="0"/>
    <n v="3904.5246000000002"/>
    <n v="6375.8586999999998"/>
    <n v="1638.5785000000001"/>
    <n v="0"/>
    <n v="7.3756712335137191"/>
    <n v="0.44421199442119952"/>
    <n v="0"/>
    <n v="91.797897033874804"/>
    <n v="127"/>
    <n v="853.00787401574803"/>
    <n v="783"/>
    <n v="811"/>
    <n v="88.828039430449067"/>
    <n v="25"/>
    <n v="18"/>
  </r>
  <r>
    <s v="08"/>
    <s v="08675"/>
    <n v="8675"/>
    <s v="ATLANTICO"/>
    <s v="SANTA LUCÍA"/>
    <x v="0"/>
    <s v="Intermedio"/>
    <n v="0"/>
    <s v="actualizado"/>
    <s v="actualizado"/>
    <n v="5278"/>
    <n v="1252"/>
    <n v="1149"/>
    <n v="99.129677980852918"/>
    <n v="7.2271249757595664"/>
    <n v="68"/>
    <n v="1081"/>
    <n v="0"/>
    <n v="1.5596176911552506"/>
    <n v="5534.6661000000004"/>
    <n v="0"/>
    <n v="0"/>
    <n v="0"/>
    <n v="0"/>
    <n v="1.5722917000000001"/>
    <n v="0"/>
    <n v="0"/>
    <n v="66.591883999999993"/>
    <n v="5608.9350000000004"/>
    <n v="92.642059000000003"/>
    <n v="108.90612"/>
    <n v="0"/>
    <n v="77.585708999999994"/>
    <n v="0"/>
    <n v="14.852916"/>
    <n v="0"/>
    <n v="5478.4106000000002"/>
    <n v="89.985844999999998"/>
    <n v="0"/>
    <n v="3.0791792628376005"/>
    <n v="0.49056603773584906"/>
    <n v="0"/>
    <n v="56.435217133036055"/>
    <n v="50"/>
    <n v="1332"/>
    <n v="1093"/>
    <n v="1076"/>
    <n v="93.646649260226283"/>
    <n v="79"/>
    <n v="41"/>
  </r>
  <r>
    <s v="05"/>
    <s v="05368"/>
    <n v="5368"/>
    <s v="ANTIOQUIA"/>
    <s v="JERICÓ"/>
    <x v="0"/>
    <s v="Intermedio"/>
    <n v="11"/>
    <s v="desactualizado"/>
    <s v="actualizado"/>
    <n v="20940.2"/>
    <n v="2165"/>
    <n v="2002"/>
    <n v="77.022977022977017"/>
    <n v="9.1558477494353845"/>
    <n v="1130"/>
    <n v="839"/>
    <n v="33"/>
    <n v="7.6980244008725922"/>
    <n v="6270.3658999999998"/>
    <n v="0"/>
    <n v="0"/>
    <n v="13895.977000000001"/>
    <n v="0"/>
    <n v="0"/>
    <n v="860.65252999999996"/>
    <n v="0"/>
    <n v="139.86076"/>
    <n v="19352.509999999998"/>
    <n v="52.791567000000001"/>
    <n v="132.63990000000001"/>
    <n v="0"/>
    <n v="2127.1534000000001"/>
    <n v="0"/>
    <n v="43.244137000000002"/>
    <n v="14766.698"/>
    <n v="1765.2361000000001"/>
    <n v="1570.8431"/>
    <n v="5649.9314739499996"/>
    <n v="31.080414447560802"/>
    <n v="0.31030467688725016"/>
    <n v="0"/>
    <n v="66.765999417251706"/>
    <n v="195"/>
    <n v="433.33333333333331"/>
    <n v="454"/>
    <n v="1173"/>
    <n v="58.591408591408587"/>
    <n v="213"/>
    <n v="188"/>
  </r>
  <r>
    <s v="25"/>
    <s v="25377"/>
    <n v="25377"/>
    <s v="CUNDINAMARCA"/>
    <s v="LA CALERA"/>
    <x v="0"/>
    <s v="Ciudades y aglomeraciones"/>
    <n v="7"/>
    <s v="desactualizado"/>
    <s v="desactualizado"/>
    <n v="32779.9"/>
    <n v="3886"/>
    <n v="2158"/>
    <n v="81.186283595922148"/>
    <n v="7.7572375504611628"/>
    <n v="372"/>
    <n v="1611"/>
    <n v="175"/>
    <n v="44.568539711220744"/>
    <n v="10931.531999999999"/>
    <n v="7120.1234000000004"/>
    <n v="1485.6679999999999"/>
    <n v="13665.14"/>
    <n v="0"/>
    <n v="0"/>
    <n v="3314.7366000000002"/>
    <n v="476.73944"/>
    <n v="108.23393"/>
    <n v="29404.370999999999"/>
    <n v="443.83084000000002"/>
    <n v="63.157510000000002"/>
    <n v="356.91955999999999"/>
    <n v="493.15006"/>
    <n v="373.49534999999997"/>
    <n v="2540.7494000000002"/>
    <n v="10548.626"/>
    <n v="4330.8478999999998"/>
    <n v="15040.966"/>
    <n v="3716.7866108899998"/>
    <n v="19.9529552862464"/>
    <n v="0.13320252888598214"/>
    <n v="0"/>
    <n v="61.841398271798894"/>
    <n v="340"/>
    <n v="248.23529411764707"/>
    <n v="620"/>
    <n v="2070"/>
    <n v="95.922150139017603"/>
    <n v="87"/>
    <n v="71"/>
  </r>
  <r>
    <s v="23"/>
    <s v="23417"/>
    <n v="23417"/>
    <s v="CÓRDOBA"/>
    <s v="LORICA"/>
    <x v="0"/>
    <s v="Intermedio"/>
    <n v="7"/>
    <s v="desactualizado"/>
    <s v="desactualizado"/>
    <n v="86887.3"/>
    <n v="6026"/>
    <n v="4763"/>
    <n v="62.544614738610115"/>
    <n v="5.1639461670886488"/>
    <n v="1445"/>
    <n v="3310"/>
    <n v="8"/>
    <n v="16.950044548824323"/>
    <n v="72563.277000000002"/>
    <n v="10874.099"/>
    <n v="0"/>
    <n v="1571.7998"/>
    <n v="0"/>
    <n v="11054.635"/>
    <n v="1079.2612999999999"/>
    <n v="3563.1093999999998"/>
    <n v="5064.5168999999996"/>
    <n v="68680.900999999998"/>
    <n v="1290.3788"/>
    <n v="1424.6241"/>
    <n v="0"/>
    <n v="10052.135"/>
    <n v="0"/>
    <n v="1694.0968"/>
    <n v="19574.082999999999"/>
    <n v="42608.584000000003"/>
    <n v="15379.281000000001"/>
    <n v="25281.047521"/>
    <n v="50.554000538906806"/>
    <n v="0.47910612979106132"/>
    <n v="16.36125654450262"/>
    <n v="174.61969570540828"/>
    <n v="890"/>
    <n v="357.86516853932585"/>
    <n v="3508"/>
    <n v="4645"/>
    <n v="97.522569808943942"/>
    <n v="453"/>
    <n v="404"/>
  </r>
  <r>
    <s v="25"/>
    <s v="25649"/>
    <n v="25649"/>
    <s v="CUNDINAMARCA"/>
    <s v="SAN BERNARDO"/>
    <x v="0"/>
    <s v="Rural"/>
    <n v="11"/>
    <s v="desactualizado"/>
    <s v="desactualizado"/>
    <n v="24728.800000000003"/>
    <n v="2201"/>
    <n v="1981"/>
    <n v="77.233720343260984"/>
    <n v="11.216599557624114"/>
    <n v="954"/>
    <n v="1006"/>
    <n v="21"/>
    <n v="43.952365102416145"/>
    <n v="2967.0909999999999"/>
    <n v="4689.3616000000002"/>
    <n v="6554.3914999999997"/>
    <n v="9628.0120999999999"/>
    <n v="0"/>
    <n v="0"/>
    <n v="2112.2332999999999"/>
    <n v="8499.4856"/>
    <n v="0"/>
    <n v="13262.173000000001"/>
    <n v="47.986736000000001"/>
    <n v="53.809499000000002"/>
    <n v="0"/>
    <n v="481.3698"/>
    <n v="8499.4856"/>
    <n v="965.74694"/>
    <n v="2478.3476999999998"/>
    <n v="928.87248999999997"/>
    <n v="10514.246999999999"/>
    <n v="5677.7921275400004"/>
    <n v="18.995292341018001"/>
    <n v="0.41975997767234163"/>
    <n v="0"/>
    <n v="14.947446975648072"/>
    <n v="216"/>
    <n v="94.444444444444443"/>
    <n v="794"/>
    <n v="1640"/>
    <n v="82.786471479050988"/>
    <n v="347"/>
    <n v="318"/>
  </r>
  <r>
    <s v="76"/>
    <s v="76147"/>
    <n v="76147"/>
    <s v="VALLE"/>
    <s v="CARTAGO"/>
    <x v="0"/>
    <s v="Ciudades y aglomeraciones"/>
    <n v="8"/>
    <s v="desactualizado"/>
    <s v="desactualizado"/>
    <n v="23398.599999999995"/>
    <n v="1119"/>
    <n v="636"/>
    <n v="47.012578616352201"/>
    <n v="2.1113683878291361"/>
    <n v="255"/>
    <n v="379"/>
    <n v="2"/>
    <n v="29.156490731145475"/>
    <n v="9618.8783000000003"/>
    <n v="3062.9555"/>
    <n v="2993.5064000000002"/>
    <n v="5962.5216"/>
    <n v="1855.3670999999999"/>
    <n v="0"/>
    <n v="258.46158000000003"/>
    <n v="1045.5698"/>
    <n v="304.50475999999998"/>
    <n v="22413.330999999998"/>
    <n v="1072.3465000000001"/>
    <n v="1277.8672999999999"/>
    <n v="0"/>
    <n v="493.38450999999998"/>
    <n v="1045.5698"/>
    <n v="156.79364000000001"/>
    <n v="10547.954"/>
    <n v="4256.0627999999997"/>
    <n v="7316.5819000000001"/>
    <n v="0"/>
    <n v="14.322780617258923"/>
    <n v="0.36007130124777187"/>
    <n v="0"/>
    <n v="38.211259330958185"/>
    <n v="260"/>
    <n v="149.80769230769232"/>
    <n v="105"/>
    <n v="377"/>
    <n v="59.276729559748432"/>
    <n v="158"/>
    <n v="151"/>
  </r>
  <r>
    <s v="08"/>
    <s v="08421"/>
    <n v="8421"/>
    <s v="ATLANTICO"/>
    <s v="LURUACO"/>
    <x v="0"/>
    <s v="Intermedio"/>
    <n v="21"/>
    <s v="desactualizado"/>
    <s v="desactualizado"/>
    <n v="22215.9"/>
    <n v="918"/>
    <n v="675"/>
    <n v="46.666666666666664"/>
    <n v="4.1660613021520234"/>
    <n v="143"/>
    <n v="531"/>
    <n v="1"/>
    <n v="19.93823986869835"/>
    <n v="13023.718000000001"/>
    <n v="0"/>
    <n v="992.36427000000003"/>
    <n v="8624.9853999999996"/>
    <n v="18.935644"/>
    <n v="809.65219999999999"/>
    <n v="2132.5565000000001"/>
    <n v="0"/>
    <n v="1245.1654000000001"/>
    <n v="19765.031999999999"/>
    <n v="326.11864000000003"/>
    <n v="316.24029000000002"/>
    <n v="46.060357000000003"/>
    <n v="519.29579000000001"/>
    <n v="0"/>
    <n v="86.132971999999995"/>
    <n v="7183.3444"/>
    <n v="11286.741"/>
    <n v="4840.7098999999998"/>
    <n v="1400.25042407"/>
    <n v="153.87262877252522"/>
    <n v="0.54365733113673809"/>
    <n v="0"/>
    <n v="50.961170546258089"/>
    <n v="247"/>
    <n v="243.48178137651823"/>
    <n v="597"/>
    <n v="633"/>
    <n v="93.777777777777786"/>
    <n v="37"/>
    <n v="24"/>
  </r>
  <r>
    <s v="54"/>
    <s v="54313"/>
    <n v="54313"/>
    <s v="NORTE DE SANTANDER"/>
    <s v="GRAMALOTE"/>
    <x v="0"/>
    <s v="Rural"/>
    <n v="10"/>
    <s v="desactualizado"/>
    <s v="desactualizado"/>
    <n v="14915.4"/>
    <n v="643"/>
    <n v="604"/>
    <n v="33.609271523178805"/>
    <n v="3.430443489280393"/>
    <n v="207"/>
    <n v="396"/>
    <n v="1"/>
    <n v="30.287560693111764"/>
    <n v="0"/>
    <n v="2800.1997999999999"/>
    <n v="0"/>
    <n v="12143.290999999999"/>
    <n v="0"/>
    <n v="0"/>
    <n v="2352.2815000000001"/>
    <n v="0"/>
    <n v="0"/>
    <n v="12578.996999999999"/>
    <n v="31.728401000000002"/>
    <n v="21.409490999999999"/>
    <n v="0"/>
    <n v="2931.6963999999998"/>
    <n v="0"/>
    <n v="0"/>
    <n v="7477.9708000000001"/>
    <n v="0"/>
    <n v="4531.9306999999999"/>
    <n v="0"/>
    <n v="102.40082127442638"/>
    <n v="0.64361433619384145"/>
    <n v="0"/>
    <n v="27.866290152809309"/>
    <n v="145"/>
    <n v="282.06896551724139"/>
    <n v="316"/>
    <n v="562"/>
    <n v="93.046357615894038"/>
    <n v="15"/>
    <n v="11"/>
  </r>
  <r>
    <s v="68"/>
    <s v="68755"/>
    <n v="68755"/>
    <s v="SANTANDER"/>
    <s v="SOCORRO"/>
    <x v="0"/>
    <s v="Intermedio"/>
    <n v="15"/>
    <s v="desactualizado"/>
    <s v="desactualizado"/>
    <n v="12384.3"/>
    <n v="2687"/>
    <n v="2412"/>
    <n v="79.353233830845767"/>
    <n v="22.928590217910287"/>
    <n v="1266"/>
    <n v="1124"/>
    <n v="22"/>
    <n v="31.543250729688864"/>
    <n v="7296.2055"/>
    <n v="2139.3029000000001"/>
    <n v="725.41011000000003"/>
    <n v="2517.6437000000001"/>
    <n v="0"/>
    <n v="0"/>
    <n v="365.30673999999999"/>
    <n v="2543.2285000000002"/>
    <n v="40.461596999999998"/>
    <n v="9757.4158000000007"/>
    <n v="168.42175"/>
    <n v="195.10144"/>
    <n v="0"/>
    <n v="569.12009999999998"/>
    <n v="2543.2285999999999"/>
    <n v="9.2663398000000008"/>
    <n v="3458.7404999999999"/>
    <n v="2038.2363"/>
    <n v="4061.1412"/>
    <n v="0"/>
    <n v="53.511311004374399"/>
    <n v="0.22065439672801637"/>
    <n v="0"/>
    <n v="33.306889712746361"/>
    <n v="131"/>
    <n v="475.19083969465646"/>
    <n v="1365"/>
    <n v="1319.9999999999998"/>
    <n v="54.726368159203972"/>
    <n v="484"/>
    <n v="447"/>
  </r>
  <r>
    <s v="15"/>
    <s v="15664"/>
    <n v="15664"/>
    <s v="BOYACÁ"/>
    <s v="SAN JOSE DE PARE"/>
    <x v="0"/>
    <s v="Rural"/>
    <n v="0"/>
    <s v="actualizado"/>
    <s v="actualizado"/>
    <n v="9135.6999999999989"/>
    <n v="2292"/>
    <n v="2254"/>
    <n v="81.100266193433896"/>
    <n v="32.262153285770729"/>
    <n v="878"/>
    <n v="1350"/>
    <n v="26"/>
    <n v="37.043723341158405"/>
    <n v="6234.7902000000004"/>
    <n v="0"/>
    <n v="0"/>
    <n v="1034.0990999999999"/>
    <n v="0"/>
    <n v="0"/>
    <n v="0"/>
    <n v="237.46001000000001"/>
    <n v="34.318660999999999"/>
    <n v="7068.4440999999997"/>
    <n v="13.516029"/>
    <n v="23.992039999999999"/>
    <n v="0"/>
    <n v="54.054589"/>
    <n v="237.46002999999999"/>
    <n v="20.496544"/>
    <n v="1080.5287000000001"/>
    <n v="3213.1098999999999"/>
    <n v="2724.0970000000002"/>
    <n v="0"/>
    <n v="24.233371959306396"/>
    <n v="0.46122896854425749"/>
    <n v="0"/>
    <n v="161.16"/>
    <n v="77"/>
    <n v="2462.3376623376626"/>
    <n v="1074"/>
    <n v="2113"/>
    <n v="93.744454303460515"/>
    <n v="150"/>
    <n v="136"/>
  </r>
  <r>
    <s v="15"/>
    <s v="15185"/>
    <n v="15185"/>
    <s v="BOYACÁ"/>
    <s v="CHITARAQUE"/>
    <x v="0"/>
    <s v="Rural disperso"/>
    <n v="0"/>
    <s v="actualizado"/>
    <s v="actualizado"/>
    <n v="17944.900000000001"/>
    <n v="1756"/>
    <n v="1581"/>
    <n v="58.507273877292853"/>
    <n v="11.187958180827755"/>
    <n v="179"/>
    <n v="1351"/>
    <n v="51"/>
    <n v="40.718805671680784"/>
    <n v="2610.6605"/>
    <n v="871.36131999999998"/>
    <n v="10.792176"/>
    <n v="11049.328"/>
    <n v="861.67912999999999"/>
    <n v="0"/>
    <n v="3700.3301000000001"/>
    <n v="395.94072999999997"/>
    <n v="16.416516999999999"/>
    <n v="11289.665999999999"/>
    <n v="8.8626734000000003"/>
    <n v="10.003468"/>
    <n v="0"/>
    <n v="8.5957872000000002"/>
    <n v="395.94067000000001"/>
    <n v="14.23704"/>
    <n v="8610.0894000000008"/>
    <n v="97.087511000000006"/>
    <n v="6275.2624999999998"/>
    <n v="0"/>
    <n v="54.931308246751641"/>
    <n v="0.48143664245359152"/>
    <n v="0"/>
    <n v="127.24499999999999"/>
    <n v="155"/>
    <n v="965.80645161290317"/>
    <n v="678"/>
    <n v="1560"/>
    <n v="98.671726755218216"/>
    <n v="32"/>
    <n v="25"/>
  </r>
  <r>
    <s v="52"/>
    <s v="52022"/>
    <n v="52022"/>
    <s v="NARIÑO"/>
    <s v="ALDANA"/>
    <x v="0"/>
    <s v="Rural"/>
    <n v="19"/>
    <s v="desactualizado"/>
    <s v="desactualizado"/>
    <n v="4762"/>
    <n v="2264"/>
    <n v="1772"/>
    <n v="91.647855530474047"/>
    <n v="28.83994755346292"/>
    <n v="507"/>
    <n v="1263"/>
    <n v="2"/>
    <n v="4.7984663516225954"/>
    <n v="4189.4282000000003"/>
    <n v="228.23862"/>
    <n v="0"/>
    <n v="240.20456999999999"/>
    <n v="4.8786098000000004"/>
    <n v="0"/>
    <n v="0"/>
    <n v="0"/>
    <n v="0"/>
    <n v="4655.2179999999998"/>
    <n v="36.111615999999998"/>
    <n v="49.740932000000001"/>
    <n v="0"/>
    <n v="210.81775999999999"/>
    <n v="0"/>
    <n v="0"/>
    <n v="2983.4641000000001"/>
    <n v="1222.1948"/>
    <n v="225.11197000000001"/>
    <n v="0"/>
    <n v="6.6168624045405133"/>
    <n v="0.21882778909255488"/>
    <n v="0"/>
    <n v="18.011395793359682"/>
    <n v="65"/>
    <n v="307.69230769230768"/>
    <n v="892"/>
    <n v="1430.0000000000002"/>
    <n v="80.699774266365694"/>
    <n v="442"/>
    <n v="430"/>
  </r>
  <r>
    <s v="08"/>
    <s v="08832"/>
    <n v="8832"/>
    <s v="ATLANTICO"/>
    <s v="TUBARÁ"/>
    <x v="0"/>
    <s v="Ciudades y aglomeraciones"/>
    <n v="7"/>
    <s v="desactualizado"/>
    <s v="desactualizado"/>
    <n v="17211.599999999999"/>
    <n v="1514"/>
    <n v="682"/>
    <n v="74.486803519061581"/>
    <n v="5.656144764180902"/>
    <n v="66"/>
    <n v="614"/>
    <n v="2"/>
    <n v="44.1090638292333"/>
    <n v="8010.6216999999997"/>
    <n v="0"/>
    <n v="45.282758999999999"/>
    <n v="8565.4961999999996"/>
    <n v="0"/>
    <n v="0"/>
    <n v="4882.6911"/>
    <n v="328.00258000000002"/>
    <n v="184.57693"/>
    <n v="11763.025"/>
    <n v="164.28020000000001"/>
    <n v="172.29987"/>
    <n v="0"/>
    <n v="110.88415000000001"/>
    <n v="9.1259999999999996E-4"/>
    <n v="0"/>
    <n v="2752.3128000000002"/>
    <n v="6629.2359999999999"/>
    <n v="7468.9272000000001"/>
    <n v="0"/>
    <n v="174.76987185595078"/>
    <n v="0.50153280196198646"/>
    <n v="0"/>
    <n v="34.74240093775493"/>
    <n v="176"/>
    <n v="232.95454545454547"/>
    <n v="642"/>
    <n v="652"/>
    <n v="95.601173020527867"/>
    <n v="20"/>
    <n v="12"/>
  </r>
  <r>
    <s v="54"/>
    <s v="54377"/>
    <n v="54377"/>
    <s v="NORTE DE SANTANDER"/>
    <s v="LABATECA"/>
    <x v="0"/>
    <s v="Rural disperso"/>
    <n v="24"/>
    <s v="desactualizado"/>
    <s v="desactualizado"/>
    <n v="25435.300000000003"/>
    <n v="977"/>
    <n v="946"/>
    <n v="93.551797040169134"/>
    <n v="3.0638530447667782"/>
    <n v="294"/>
    <n v="647"/>
    <n v="5"/>
    <n v="52.49674590093796"/>
    <n v="0"/>
    <n v="1711.4468999999999"/>
    <n v="2721.9306999999999"/>
    <n v="20992.557000000001"/>
    <n v="206.91334000000001"/>
    <n v="0"/>
    <n v="8976.0612000000001"/>
    <n v="0"/>
    <n v="98.665704000000005"/>
    <n v="16553.978999999999"/>
    <n v="15.761767000000001"/>
    <n v="10.462199999999999"/>
    <n v="0"/>
    <n v="4260.4753000000001"/>
    <n v="0"/>
    <n v="80.023544000000001"/>
    <n v="7791.0178999999998"/>
    <n v="39.985582999999998"/>
    <n v="13462.503000000001"/>
    <n v="0"/>
    <n v="137.32034983471922"/>
    <n v="0.27183872938301773"/>
    <n v="0"/>
    <n v="46.09179777108924"/>
    <n v="249"/>
    <n v="271.68674698795184"/>
    <n v="581"/>
    <n v="877.00000000000011"/>
    <n v="92.706131078224104"/>
    <n v="69"/>
    <n v="61"/>
  </r>
  <r>
    <s v="52"/>
    <s v="52227"/>
    <n v="52227"/>
    <s v="NARIÑO"/>
    <s v="CUMBAL"/>
    <x v="0"/>
    <s v="Rural disperso"/>
    <n v="24"/>
    <s v="desactualizado"/>
    <s v="desactualizado"/>
    <n v="105716.2"/>
    <n v="7494"/>
    <n v="7116"/>
    <n v="87.127599775154579"/>
    <n v="5.8550290486178103"/>
    <n v="2475"/>
    <n v="4621"/>
    <n v="20"/>
    <n v="79.037165176357675"/>
    <n v="8778.1466999999993"/>
    <n v="4055.1806000000001"/>
    <n v="30080.355"/>
    <n v="41587.417999999998"/>
    <n v="1965.6072999999999"/>
    <n v="0"/>
    <n v="38051.205999999998"/>
    <n v="1071.5626"/>
    <n v="255.43991"/>
    <n v="47050.313999999998"/>
    <n v="101.66838"/>
    <n v="232.4435"/>
    <n v="0"/>
    <n v="2868.9382000000001"/>
    <n v="21.178746"/>
    <n v="10398.154"/>
    <n v="2692.6251000000002"/>
    <n v="1426.1262999999999"/>
    <n v="69317.819000000003"/>
    <n v="0"/>
    <n v="205.33744861161998"/>
    <n v="0.24925786163522012"/>
    <n v="0"/>
    <n v="150.84543976938733"/>
    <n v="1265"/>
    <n v="132.41106719367588"/>
    <n v="4324"/>
    <n v="5175"/>
    <n v="72.72344013490725"/>
    <n v="2405"/>
    <n v="2376"/>
  </r>
  <r>
    <s v="17"/>
    <s v="17873"/>
    <n v="17873"/>
    <s v="CALDAS"/>
    <s v="VILLAMARÍA"/>
    <x v="0"/>
    <s v="Ciudades y aglomeraciones"/>
    <n v="8"/>
    <s v="desactualizado"/>
    <s v="desactualizado"/>
    <n v="44720.900000000009"/>
    <n v="1197"/>
    <n v="768"/>
    <n v="44.140625"/>
    <n v="1.0558839368475865"/>
    <n v="321"/>
    <n v="426"/>
    <n v="21"/>
    <n v="47.276105502633634"/>
    <n v="5807.7048999999997"/>
    <n v="6116.7291999999998"/>
    <n v="9092.8791000000001"/>
    <n v="23897.955000000002"/>
    <n v="0"/>
    <n v="69.691958"/>
    <n v="8904.8356000000003"/>
    <n v="8221.3382999999994"/>
    <n v="86.224112000000005"/>
    <n v="27542.33"/>
    <n v="308.79379"/>
    <n v="245.73922999999999"/>
    <n v="0"/>
    <n v="704.18687"/>
    <n v="5397.0227000000004"/>
    <n v="4755.8627999999999"/>
    <n v="11318.134"/>
    <n v="1375.0213000000001"/>
    <n v="21337.245999999999"/>
    <n v="13903.2356478"/>
    <n v="126.238257778636"/>
    <n v="0.36248012718600953"/>
    <n v="0"/>
    <n v="209.26810405234781"/>
    <n v="480"/>
    <n v="486.58333333333331"/>
    <n v="150"/>
    <n v="574.00000000000011"/>
    <n v="74.739583333333343"/>
    <n v="83"/>
    <n v="71"/>
  </r>
  <r>
    <s v="15"/>
    <s v="15180"/>
    <n v="15180"/>
    <s v="BOYACÁ"/>
    <s v="CHISCAS"/>
    <x v="0"/>
    <s v="Rural disperso"/>
    <n v="8"/>
    <s v="desactualizado"/>
    <s v="desactualizado"/>
    <n v="65522.099999999991"/>
    <n v="2699"/>
    <n v="2607"/>
    <n v="85.308784042961264"/>
    <n v="4.0056793245900595"/>
    <n v="179"/>
    <n v="2367"/>
    <n v="61"/>
    <n v="82.314780773375475"/>
    <n v="626.59307999999999"/>
    <n v="1.0325103"/>
    <n v="49822.364999999998"/>
    <n v="15931.725"/>
    <n v="0"/>
    <n v="31.102758999999999"/>
    <n v="11495.46"/>
    <n v="2261.1826999999998"/>
    <n v="52.234017000000001"/>
    <n v="52644.158000000003"/>
    <n v="11.810041"/>
    <n v="17.096879999999999"/>
    <n v="0"/>
    <n v="1699.9656"/>
    <n v="0"/>
    <n v="9353.7886999999992"/>
    <n v="689.04868999999997"/>
    <n v="2.7074089999999999E-2"/>
    <n v="54736.021000000001"/>
    <n v="36406.989362100001"/>
    <n v="222.27618714840679"/>
    <n v="0.41209150326797384"/>
    <n v="0"/>
    <n v="83.555000000000007"/>
    <n v="664"/>
    <n v="148.04216867469881"/>
    <n v="1657"/>
    <n v="2219"/>
    <n v="85.116992711929413"/>
    <n v="210"/>
    <n v="193"/>
  </r>
  <r>
    <s v="15"/>
    <s v="15757"/>
    <n v="15757"/>
    <s v="BOYACÁ"/>
    <s v="SOCHA"/>
    <x v="0"/>
    <s v="Rural"/>
    <n v="9"/>
    <s v="desactualizado"/>
    <s v="actualizado"/>
    <n v="15061.900000000001"/>
    <n v="3616"/>
    <n v="3378"/>
    <n v="90.586145648312609"/>
    <n v="21.900469253873514"/>
    <n v="362"/>
    <n v="2914"/>
    <n v="102"/>
    <n v="59.351394598279875"/>
    <n v="0"/>
    <n v="1375.9668999999999"/>
    <n v="8892.4781000000003"/>
    <n v="5076.4242000000004"/>
    <n v="0"/>
    <n v="0"/>
    <n v="108.08811"/>
    <n v="93.106661000000003"/>
    <n v="0"/>
    <n v="15180.562"/>
    <n v="56.405684999999998"/>
    <n v="50.404744999999998"/>
    <n v="23.545760999999999"/>
    <n v="1516.366"/>
    <n v="0"/>
    <n v="2350.7257"/>
    <n v="1992.5645"/>
    <n v="341.79106000000002"/>
    <n v="9162.7643000000007"/>
    <n v="836.74704360299995"/>
    <n v="5.3944118423439997"/>
    <n v="0.29252620899560366"/>
    <n v="0"/>
    <n v="59.797499999999992"/>
    <n v="163"/>
    <n v="431.59509202453989"/>
    <n v="2692"/>
    <n v="3354"/>
    <n v="99.289520426287751"/>
    <n v="80"/>
    <n v="65"/>
  </r>
  <r>
    <s v="05"/>
    <s v="05240"/>
    <n v="5240"/>
    <s v="ANTIOQUIA"/>
    <s v="EBEJICO"/>
    <x v="0"/>
    <s v="Rural"/>
    <n v="9"/>
    <s v="desactualizado"/>
    <s v="actualizado"/>
    <n v="23238.800000000003"/>
    <n v="3564"/>
    <n v="3045"/>
    <n v="87.750410509031198"/>
    <n v="11.689164802253531"/>
    <n v="1807"/>
    <n v="1224"/>
    <n v="14"/>
    <n v="8.9573338176208885"/>
    <n v="3345.3045000000002"/>
    <n v="0"/>
    <n v="1349.0445"/>
    <n v="18170.891"/>
    <n v="748.17352000000005"/>
    <n v="0"/>
    <n v="621.09761000000003"/>
    <n v="1785.0640000000001"/>
    <n v="186.27162000000001"/>
    <n v="21286.942999999999"/>
    <n v="32.660953999999997"/>
    <n v="34.780850999999998"/>
    <n v="0"/>
    <n v="5175.6053000000002"/>
    <n v="1741.3054"/>
    <n v="25.251836999999998"/>
    <n v="12261.773999999999"/>
    <n v="2531.4405999999999"/>
    <n v="2141.8795"/>
    <n v="415.55709675100002"/>
    <n v="47.697458582770395"/>
    <n v="0.30904204868795448"/>
    <n v="0"/>
    <n v="90.074839450493428"/>
    <n v="238"/>
    <n v="478.99159663865544"/>
    <n v="901"/>
    <n v="2213"/>
    <n v="72.676518883415426"/>
    <n v="175"/>
    <n v="148"/>
  </r>
  <r>
    <s v="76"/>
    <s v="76520"/>
    <n v="76520"/>
    <s v="VALLE"/>
    <s v="PALMIRA"/>
    <x v="0"/>
    <s v="Ciudades y aglomeraciones"/>
    <n v="0"/>
    <s v="actualizado"/>
    <s v="actualizado"/>
    <n v="99014.5"/>
    <n v="4702"/>
    <n v="2152"/>
    <n v="70.539033457249062"/>
    <n v="1.5725663355394683"/>
    <n v="1096"/>
    <n v="1010"/>
    <n v="46"/>
    <n v="51.543515014306386"/>
    <n v="37687.116999999998"/>
    <n v="677.49518"/>
    <n v="9178.7741000000005"/>
    <n v="35581.428"/>
    <n v="15659.724"/>
    <n v="0"/>
    <n v="8034.3401000000003"/>
    <n v="10967.022000000001"/>
    <n v="217.10990000000001"/>
    <n v="79243.498000000007"/>
    <n v="2066.5212999999999"/>
    <n v="1954.7697000000001"/>
    <n v="0"/>
    <n v="267.54392999999999"/>
    <n v="10959.897999999999"/>
    <n v="136.32597999999999"/>
    <n v="27223.705999999998"/>
    <n v="8170.3382000000001"/>
    <n v="51815.91"/>
    <n v="33114.408248699998"/>
    <n v="270.87810122998997"/>
    <n v="0.17620945823518752"/>
    <n v="4.7492401215805469"/>
    <n v="221.01845409960785"/>
    <n v="1044"/>
    <n v="215.79637711745212"/>
    <n v="533"/>
    <n v="1347"/>
    <n v="62.592936802973973"/>
    <n v="608"/>
    <n v="589"/>
  </r>
  <r>
    <s v="68"/>
    <s v="68425"/>
    <n v="68425"/>
    <s v="SANTANDER"/>
    <s v="MACARAVITA"/>
    <x v="0"/>
    <s v="Rural disperso"/>
    <n v="10"/>
    <s v="desactualizado"/>
    <s v="desactualizado"/>
    <n v="10784.5"/>
    <n v="1609"/>
    <n v="1576"/>
    <n v="74.238578680203048"/>
    <n v="20.455595567199168"/>
    <n v="371"/>
    <n v="1195"/>
    <n v="10"/>
    <n v="37.288410197607277"/>
    <n v="997.42568000000006"/>
    <n v="905.31246999999996"/>
    <n v="4101.6821"/>
    <n v="4516.5128999999997"/>
    <n v="0"/>
    <n v="0"/>
    <n v="1293.5961"/>
    <n v="0"/>
    <n v="0"/>
    <n v="9242.8279999999995"/>
    <n v="0"/>
    <n v="14.004308999999999"/>
    <n v="0"/>
    <n v="2556.5976000000001"/>
    <n v="0"/>
    <n v="8.6367660999999991"/>
    <n v="3561.0061999999998"/>
    <n v="467.31371000000001"/>
    <n v="3928.8654999999999"/>
    <n v="0"/>
    <n v="48.225796864216001"/>
    <n v="0.43562610229276894"/>
    <n v="0"/>
    <n v="56.715346338170505"/>
    <n v="97"/>
    <n v="1092.7835051546392"/>
    <n v="1002"/>
    <n v="1460"/>
    <n v="92.639593908629436"/>
    <n v="159"/>
    <n v="151"/>
  </r>
  <r>
    <s v="25"/>
    <s v="25488"/>
    <n v="25488"/>
    <s v="CUNDINAMARCA"/>
    <s v="NILO"/>
    <x v="0"/>
    <s v="Rural"/>
    <n v="7"/>
    <s v="desactualizado"/>
    <s v="desactualizado"/>
    <n v="22172.600000000002"/>
    <n v="558"/>
    <n v="417"/>
    <n v="55.875299760191844"/>
    <n v="1.8868301482514882"/>
    <n v="84"/>
    <n v="327"/>
    <n v="6"/>
    <n v="22.996876544079097"/>
    <n v="9232.9097999999994"/>
    <n v="8309.5354000000007"/>
    <n v="5.4474153000000003"/>
    <n v="4557.5608000000002"/>
    <n v="0"/>
    <n v="0"/>
    <n v="982.61595999999997"/>
    <n v="1225.7095999999999"/>
    <n v="24.327342000000002"/>
    <n v="19610.308000000001"/>
    <n v="596.12256000000002"/>
    <n v="596.40940000000001"/>
    <n v="0"/>
    <n v="2596.9549999999999"/>
    <n v="829.52787999999998"/>
    <n v="223.21485999999999"/>
    <n v="2201.46"/>
    <n v="10831.227999999999"/>
    <n v="5160.2888999999996"/>
    <n v="189.585227788"/>
    <n v="24.546795956015998"/>
    <n v="0.24132231404958676"/>
    <n v="0"/>
    <n v="105.07175962293793"/>
    <n v="220"/>
    <n v="651.81818181818187"/>
    <n v="210"/>
    <n v="359"/>
    <n v="86.091127098321337"/>
    <n v="24"/>
    <n v="20"/>
  </r>
  <r>
    <s v="25"/>
    <s v="25518"/>
    <n v="25518"/>
    <s v="CUNDINAMARCA"/>
    <s v="PAIME"/>
    <x v="0"/>
    <s v="Rural disperso"/>
    <n v="8"/>
    <s v="desactualizado"/>
    <s v="desactualizado"/>
    <n v="16917.8"/>
    <n v="1872"/>
    <n v="1437"/>
    <n v="57.202505219206678"/>
    <n v="11.471628046500564"/>
    <n v="767"/>
    <n v="651"/>
    <n v="19"/>
    <n v="33.987817866175455"/>
    <n v="888.16269999999997"/>
    <n v="6413.7844999999998"/>
    <n v="0"/>
    <n v="9750.2103000000006"/>
    <n v="0"/>
    <n v="0"/>
    <n v="615.80474000000004"/>
    <n v="1093.0114000000001"/>
    <n v="0"/>
    <n v="15384.647999999999"/>
    <n v="0"/>
    <n v="13.390831"/>
    <n v="0"/>
    <n v="1940.4871000000001"/>
    <n v="1093.0114000000001"/>
    <n v="0"/>
    <n v="7430.7003000000004"/>
    <n v="806.17993000000001"/>
    <n v="5809.6941999999999"/>
    <n v="0"/>
    <n v="38.784523443916399"/>
    <n v="0.57783742331288346"/>
    <n v="0"/>
    <n v="120.16575019638647"/>
    <n v="171"/>
    <n v="959.06432748538009"/>
    <n v="656"/>
    <n v="899"/>
    <n v="62.560890744606823"/>
    <n v="196"/>
    <n v="180"/>
  </r>
  <r>
    <s v="76"/>
    <s v="76869"/>
    <n v="76869"/>
    <s v="VALLE"/>
    <s v="VIJES"/>
    <x v="0"/>
    <s v="Ciudades y aglomeraciones"/>
    <n v="6"/>
    <s v="desactualizado"/>
    <s v="desactualizado"/>
    <n v="11038.499999999998"/>
    <n v="2135"/>
    <n v="827"/>
    <n v="92.744860943168078"/>
    <n v="4.810172914657417"/>
    <n v="292"/>
    <n v="523"/>
    <n v="12"/>
    <n v="31.29506052615703"/>
    <n v="729.88340000000005"/>
    <n v="0"/>
    <n v="3241.1268"/>
    <n v="7141.3272999999999"/>
    <n v="0"/>
    <n v="0"/>
    <n v="1628.3780999999999"/>
    <n v="1530.4682"/>
    <n v="37.432526000000003"/>
    <n v="8021.2392"/>
    <n v="51.049532999999997"/>
    <n v="53.732083000000003"/>
    <n v="0"/>
    <n v="1070.5085999999999"/>
    <n v="1530.4682"/>
    <n v="2.9661176999999999"/>
    <n v="4532.5625"/>
    <n v="551.82596000000001"/>
    <n v="3526.5039999999999"/>
    <n v="0"/>
    <n v="24.7620311113984"/>
    <n v="0.21354166666666663"/>
    <n v="0"/>
    <n v="133.51867509482435"/>
    <n v="122"/>
    <n v="1115.5737704918033"/>
    <n v="390"/>
    <n v="702.00000000000011"/>
    <n v="84.885126964933505"/>
    <n v="48"/>
    <n v="41"/>
  </r>
  <r>
    <s v="68"/>
    <s v="68132"/>
    <n v="68132"/>
    <s v="SANTANDER"/>
    <s v="CALIFORNIA"/>
    <x v="0"/>
    <s v="Rural"/>
    <n v="0"/>
    <s v="actualizado"/>
    <s v="actualizado"/>
    <n v="5179.2000000000007"/>
    <n v="333"/>
    <n v="221"/>
    <n v="47.511312217194565"/>
    <n v="3.7854442999280304"/>
    <n v="73"/>
    <n v="147"/>
    <n v="1"/>
    <n v="38.807185305668888"/>
    <n v="32.404110000000003"/>
    <n v="245.13751999999999"/>
    <n v="1876.2799"/>
    <n v="2330.7871"/>
    <n v="0"/>
    <n v="0"/>
    <n v="542.02423999999996"/>
    <n v="81.538956999999996"/>
    <n v="0"/>
    <n v="3864.4069"/>
    <n v="5.2032034999999999"/>
    <n v="8.4039406999999997"/>
    <n v="0"/>
    <n v="860.16751999999997"/>
    <n v="0"/>
    <n v="974.00122999999996"/>
    <n v="878.08510000000001"/>
    <n v="28.840620000000001"/>
    <n v="1743.6748"/>
    <n v="480.72945243499998"/>
    <n v="18.834102417218002"/>
    <n v="0.25157894736842107"/>
    <n v="0"/>
    <n v="25.682420983322494"/>
    <n v="45"/>
    <n v="1066.6666666666667"/>
    <n v="79"/>
    <n v="197"/>
    <n v="89.14027149321268"/>
    <n v="13"/>
    <n v="11"/>
  </r>
  <r>
    <s v="52"/>
    <s v="52320"/>
    <n v="52320"/>
    <s v="NARIÑO"/>
    <s v="GUAITARILLA"/>
    <x v="0"/>
    <s v="Intermedio"/>
    <n v="22"/>
    <s v="desactualizado"/>
    <s v="desactualizado"/>
    <n v="11530"/>
    <n v="4723"/>
    <n v="4393"/>
    <n v="89.915775096744824"/>
    <n v="43.551157707959398"/>
    <n v="1622"/>
    <n v="2761"/>
    <n v="10"/>
    <n v="27.213828540161295"/>
    <n v="4405.2466999999997"/>
    <n v="3037.3917000000001"/>
    <n v="0"/>
    <n v="4556.3635000000004"/>
    <n v="10.152293999999999"/>
    <n v="0"/>
    <n v="0"/>
    <n v="838.05300999999997"/>
    <n v="48.388019"/>
    <n v="11134.574000000001"/>
    <n v="27.083162000000002"/>
    <n v="0.91589096000000003"/>
    <n v="0"/>
    <n v="1804.7061000000001"/>
    <n v="834.13459"/>
    <n v="898.78270999999995"/>
    <n v="2216.6394"/>
    <n v="3014.1727000000001"/>
    <n v="3278.7469000000001"/>
    <n v="0"/>
    <n v="13.5487009314328"/>
    <n v="0.47195290858725764"/>
    <n v="0"/>
    <n v="146.65779024743119"/>
    <n v="131"/>
    <n v="1243.1297709923665"/>
    <n v="3561"/>
    <n v="4126"/>
    <n v="93.922148873207377"/>
    <n v="522"/>
    <n v="490"/>
  </r>
  <r>
    <s v="54"/>
    <s v="54599"/>
    <n v="54599"/>
    <s v="NORTE DE SANTANDER"/>
    <s v="RAGONVALIA"/>
    <x v="0"/>
    <s v="Intermedio"/>
    <n v="24"/>
    <s v="desactualizado"/>
    <s v="desactualizado"/>
    <n v="9497.0999999999985"/>
    <n v="1095"/>
    <n v="1034"/>
    <n v="55.125725338491293"/>
    <n v="12.407163016515664"/>
    <n v="353"/>
    <n v="675"/>
    <n v="6"/>
    <n v="38.744875669994947"/>
    <n v="1811.4982"/>
    <n v="334.97448000000003"/>
    <n v="0"/>
    <n v="7262.9853000000003"/>
    <n v="301.59634"/>
    <n v="0"/>
    <n v="2218.3499000000002"/>
    <n v="0"/>
    <n v="0"/>
    <n v="7100.1036000000004"/>
    <n v="38.995123999999997"/>
    <n v="39.949272000000001"/>
    <n v="0"/>
    <n v="980.39386999999999"/>
    <n v="0"/>
    <n v="0"/>
    <n v="3713.3631999999998"/>
    <n v="1231.6609000000001"/>
    <n v="3771.8191999999999"/>
    <n v="0"/>
    <n v="90.805099607358784"/>
    <n v="0.43545279383429675"/>
    <n v="0"/>
    <n v="14.852937049663641"/>
    <n v="100"/>
    <n v="218"/>
    <n v="439"/>
    <n v="782.99999999999989"/>
    <n v="75.725338491295929"/>
    <n v="162"/>
    <n v="146"/>
  </r>
  <r>
    <s v="47"/>
    <s v="47545"/>
    <n v="47545"/>
    <s v="MAGDALENA"/>
    <s v="PIJIÑO  DEL CARMEN"/>
    <x v="0"/>
    <s v="Rural"/>
    <n v="8"/>
    <s v="desactualizado"/>
    <s v="desactualizado"/>
    <n v="73408.499999999985"/>
    <n v="763"/>
    <n v="723"/>
    <n v="11.20331950207469"/>
    <n v="0.32745795126439592"/>
    <n v="305"/>
    <n v="418"/>
    <n v="0"/>
    <n v="16.22790909669488"/>
    <n v="46853.468999999997"/>
    <n v="0"/>
    <n v="0"/>
    <n v="10575.111999999999"/>
    <n v="4883.8561"/>
    <n v="1050.5205000000001"/>
    <n v="5270.6360999999997"/>
    <n v="1215.4921999999999"/>
    <n v="585.82632000000001"/>
    <n v="54923.197"/>
    <n v="131.02202"/>
    <n v="157.94890000000001"/>
    <n v="0"/>
    <n v="903.94240000000002"/>
    <n v="493.14605"/>
    <n v="10.015203"/>
    <n v="12361.848"/>
    <n v="38997.529000000002"/>
    <n v="10252.259"/>
    <n v="0"/>
    <n v="81.583297781806394"/>
    <n v="0.66790890269151137"/>
    <n v="0"/>
    <n v="115.11872185955201"/>
    <n v="739"/>
    <n v="190.79837618403246"/>
    <n v="514"/>
    <n v="590"/>
    <n v="81.604426002766246"/>
    <n v="143"/>
    <n v="123"/>
  </r>
  <r>
    <s v="15"/>
    <s v="15480"/>
    <n v="15480"/>
    <s v="BOYACÁ"/>
    <s v="MUZO"/>
    <x v="0"/>
    <s v="Intermedio"/>
    <n v="28"/>
    <s v="Sin formación"/>
    <s v="desactualizado"/>
    <n v="11171.1"/>
    <n v="346"/>
    <n v="295"/>
    <n v="97.966101694915253"/>
    <n v="1.3729479690563093"/>
    <n v="125"/>
    <n v="170"/>
    <n v="0"/>
    <n v="6.9588633356820573"/>
    <n v="1162.6436000000001"/>
    <n v="0.18156481999999999"/>
    <n v="0"/>
    <n v="12433.300999999999"/>
    <n v="61.449871000000002"/>
    <n v="0"/>
    <n v="648.17845"/>
    <n v="429.70091000000002"/>
    <n v="197.74587"/>
    <n v="12454.735000000001"/>
    <n v="37.367379"/>
    <n v="37.367378000000002"/>
    <n v="0"/>
    <n v="2345.7413999999999"/>
    <n v="429.70089999999999"/>
    <n v="82.171543999999997"/>
    <n v="8937.9364000000005"/>
    <n v="976.73213999999996"/>
    <n v="958.07748000000004"/>
    <n v="0"/>
    <n v="35.624310985246119"/>
    <n v="0.60478199718706049"/>
    <n v="0"/>
    <n v="168.59750000000003"/>
    <n v="136"/>
    <n v="1458.4558823529414"/>
    <n v="97"/>
    <n v="274"/>
    <n v="92.881355932203391"/>
    <n v="25"/>
    <n v="23"/>
  </r>
  <r>
    <s v="95"/>
    <s v="95200"/>
    <n v="95200"/>
    <s v="GUAVIARE"/>
    <s v="MIRAFLORES"/>
    <x v="1"/>
    <s v="Rural disperso"/>
    <n v="28"/>
    <s v="Sin formación"/>
    <s v="desactualizado"/>
    <n v="1283162.3999999999"/>
    <n v="1216"/>
    <n v="956"/>
    <n v="13.389121338912133"/>
    <n v="1.7896088373754969E-2"/>
    <n v="0"/>
    <n v="0"/>
    <n v="956"/>
    <n v="96.853522556161579"/>
    <n v="479177.13"/>
    <n v="0"/>
    <n v="0"/>
    <n v="558281.74"/>
    <n v="241770.03"/>
    <n v="2759.0302999999999"/>
    <n v="1168040"/>
    <n v="180.66607999999999"/>
    <n v="6498.1548000000003"/>
    <n v="105747.52"/>
    <n v="63.269475"/>
    <n v="135.33068"/>
    <n v="0"/>
    <n v="2943.4005000000002"/>
    <n v="0"/>
    <n v="2967.5610000000001"/>
    <n v="34221.192000000003"/>
    <n v="111.01034"/>
    <n v="1242910.2"/>
    <n v="224102.51811899999"/>
    <n v="3196.9860393189597"/>
    <n v="0.52956586826347307"/>
    <n v="0"/>
    <n v="130.97326296181308"/>
    <n v="12914"/>
    <n v="14.836611429456404"/>
    <n v="366"/>
    <n v="922"/>
    <n v="96.443514644351467"/>
    <n v="4"/>
    <n v="2"/>
  </r>
  <r>
    <s v="68"/>
    <s v="68861"/>
    <n v="68861"/>
    <s v="SANTANDER"/>
    <s v="VELEZ"/>
    <x v="0"/>
    <s v="Rural"/>
    <n v="0"/>
    <s v="actualizado"/>
    <s v="actualizado"/>
    <n v="43599.7"/>
    <n v="4292"/>
    <n v="3828"/>
    <n v="68.31243469174504"/>
    <n v="8.8842506272367423"/>
    <n v="816"/>
    <n v="2978"/>
    <n v="34"/>
    <n v="32.043314217223397"/>
    <n v="15838.366"/>
    <n v="8984.5686999999998"/>
    <n v="0"/>
    <n v="22515.940999999999"/>
    <n v="859.73819000000003"/>
    <n v="0"/>
    <n v="6707.5244000000002"/>
    <n v="3337.7716"/>
    <n v="380.75945000000002"/>
    <n v="38164.071000000004"/>
    <n v="104.54465"/>
    <n v="123.40685000000001"/>
    <n v="0"/>
    <n v="252.62960000000001"/>
    <n v="3297.6831000000002"/>
    <n v="295.70001999999999"/>
    <n v="22676.251"/>
    <n v="6445.6090000000004"/>
    <n v="15603.392"/>
    <n v="20002.6233875"/>
    <n v="173.34659886254397"/>
    <n v="0.39175054272745213"/>
    <n v="0"/>
    <n v="19.957381305790186"/>
    <n v="452"/>
    <n v="82.522123893805315"/>
    <n v="2373"/>
    <n v="3619"/>
    <n v="94.540229885057471"/>
    <n v="107"/>
    <n v="105"/>
  </r>
  <r>
    <s v="19"/>
    <s v="19300"/>
    <n v="19300"/>
    <s v="CAUCA"/>
    <s v="GUACHENE"/>
    <x v="0"/>
    <s v="Intermedio"/>
    <n v="10"/>
    <s v="desactualizado"/>
    <s v="desactualizado"/>
    <n v="7020.5"/>
    <n v="3093"/>
    <n v="2797"/>
    <n v="95.602431176260282"/>
    <n v="21.301369728861239"/>
    <n v="2367"/>
    <n v="421"/>
    <n v="9"/>
    <n v="58.122130151734666"/>
    <n v="9926.3029999999999"/>
    <n v="0"/>
    <n v="0"/>
    <n v="0"/>
    <n v="0"/>
    <n v="120.16018"/>
    <n v="0"/>
    <n v="0"/>
    <n v="0"/>
    <n v="9788.9141999999993"/>
    <n v="84.900019999999998"/>
    <n v="84.900012000000004"/>
    <n v="0"/>
    <n v="187.83168000000001"/>
    <n v="0"/>
    <n v="0"/>
    <n v="0"/>
    <n v="3912.5324000000001"/>
    <n v="5808.7103999999999"/>
    <n v="0"/>
    <n v="0"/>
    <n v="0.35271867612293145"/>
    <n v="0"/>
    <n v="45.464107561115938"/>
    <n v="97"/>
    <n v="640.15662281051539"/>
    <n v="1392"/>
    <n v="2503"/>
    <n v="89.48873793350019"/>
    <n v="244"/>
    <n v="219"/>
  </r>
  <r>
    <s v="17"/>
    <s v="17513"/>
    <n v="17513"/>
    <s v="CALDAS"/>
    <s v="PÁCORA"/>
    <x v="0"/>
    <s v="Rural"/>
    <n v="10"/>
    <s v="desactualizado"/>
    <s v="desactualizado"/>
    <n v="24247.200000000004"/>
    <n v="1817"/>
    <n v="1677"/>
    <n v="66.905187835420392"/>
    <n v="6.9067432426601112"/>
    <n v="843"/>
    <n v="790"/>
    <n v="44"/>
    <n v="24.743014073144153"/>
    <n v="0"/>
    <n v="2213.0192999999999"/>
    <n v="0"/>
    <n v="23445.881000000001"/>
    <n v="0"/>
    <n v="0"/>
    <n v="5028.4281000000001"/>
    <n v="105.94261"/>
    <n v="167.08359999999999"/>
    <n v="20494.644"/>
    <n v="89.954172999999997"/>
    <n v="103.49048000000001"/>
    <n v="0"/>
    <n v="1633.7292"/>
    <n v="0"/>
    <n v="143.69424000000001"/>
    <n v="17600.137999999999"/>
    <n v="0"/>
    <n v="6405"/>
    <n v="0"/>
    <n v="29.910681786209597"/>
    <n v="0.36140167364016734"/>
    <n v="0"/>
    <n v="45.06844337143815"/>
    <n v="283"/>
    <n v="177.73851590106008"/>
    <n v="424"/>
    <n v="909"/>
    <n v="54.203935599284435"/>
    <n v="233"/>
    <n v="205"/>
  </r>
  <r>
    <s v="15"/>
    <s v="15183"/>
    <n v="15183"/>
    <s v="BOYACÁ"/>
    <s v="CHITA"/>
    <x v="0"/>
    <s v="Rural disperso"/>
    <n v="21"/>
    <s v="desactualizado"/>
    <s v="desactualizado"/>
    <n v="67082.2"/>
    <n v="6457"/>
    <n v="6248"/>
    <n v="81.338028169014081"/>
    <n v="8.6750270114102666"/>
    <n v="1453"/>
    <n v="4708"/>
    <n v="87"/>
    <n v="70.429928749552133"/>
    <n v="1197.6134"/>
    <n v="308.90294"/>
    <n v="36550.466"/>
    <n v="35064.082999999999"/>
    <n v="410.70148999999998"/>
    <n v="0"/>
    <n v="18650.839"/>
    <n v="1705.7171000000001"/>
    <n v="380.62166000000002"/>
    <n v="53193.644999999997"/>
    <n v="15.091794999999999"/>
    <n v="20.527217"/>
    <n v="0"/>
    <n v="4949.8074999999999"/>
    <n v="1420.5890999999999"/>
    <n v="9434.0128999999997"/>
    <n v="5545.1772000000001"/>
    <n v="495.72939000000002"/>
    <n v="52080.072"/>
    <n v="0"/>
    <n v="65.324779113512804"/>
    <n v="0.59580330648579904"/>
    <n v="0"/>
    <n v="82.441500000000005"/>
    <n v="614"/>
    <n v="157.96416938110752"/>
    <n v="4213"/>
    <n v="6104.9999999999991"/>
    <n v="97.711267605633793"/>
    <n v="297"/>
    <n v="252"/>
  </r>
  <r>
    <s v="54"/>
    <s v="54871"/>
    <n v="54871"/>
    <s v="NORTE DE SANTANDER"/>
    <s v="VILLA CARO"/>
    <x v="0"/>
    <s v="Rural"/>
    <n v="8"/>
    <s v="desactualizado"/>
    <s v="desactualizado"/>
    <n v="39811.300000000003"/>
    <n v="654"/>
    <n v="632"/>
    <n v="12.81645569620253"/>
    <n v="0.58198955455131163"/>
    <n v="297"/>
    <n v="333"/>
    <n v="2"/>
    <n v="47.192887587613761"/>
    <n v="0"/>
    <n v="603.72536000000002"/>
    <n v="4688.8603999999996"/>
    <n v="33953.457000000002"/>
    <n v="600.35862999999995"/>
    <n v="0"/>
    <n v="11057.047"/>
    <n v="1127.1651999999999"/>
    <n v="14.2758"/>
    <n v="27645.216"/>
    <n v="27.702991999999998"/>
    <n v="23.344874000000001"/>
    <n v="0"/>
    <n v="8711.0614000000005"/>
    <n v="994.96357"/>
    <n v="1282.9083000000001"/>
    <n v="9990.3446000000004"/>
    <n v="52.322147000000001"/>
    <n v="18816.460999999999"/>
    <n v="0"/>
    <n v="118.11748523296401"/>
    <n v="0.67793594306049831"/>
    <n v="0"/>
    <n v="21.993248071703778"/>
    <n v="396"/>
    <n v="81.515151515151516"/>
    <n v="154"/>
    <n v="467.00000000000011"/>
    <n v="73.89240506329115"/>
    <n v="84"/>
    <n v="73"/>
  </r>
  <r>
    <s v="68"/>
    <s v="68770"/>
    <n v="68770"/>
    <s v="SANTANDER"/>
    <s v="SUAITA"/>
    <x v="0"/>
    <s v="Rural disperso"/>
    <n v="7"/>
    <s v="desactualizado"/>
    <s v="desactualizado"/>
    <n v="28077.600000000002"/>
    <n v="2905"/>
    <n v="2530"/>
    <n v="66.166007905138329"/>
    <n v="9.8715615646504418"/>
    <n v="1187"/>
    <n v="1325"/>
    <n v="18"/>
    <n v="29.098477692229785"/>
    <n v="8781.5409999999993"/>
    <n v="7205.0983999999999"/>
    <n v="766.83507999999995"/>
    <n v="11179.924999999999"/>
    <n v="382.18588999999997"/>
    <n v="0"/>
    <n v="2457.2723000000001"/>
    <n v="1493.413"/>
    <n v="107.89746"/>
    <n v="24325.555"/>
    <n v="74.659279999999995"/>
    <n v="113.15271"/>
    <n v="0"/>
    <n v="679.29111999999998"/>
    <n v="1493.413"/>
    <n v="76.597198000000006"/>
    <n v="13540.592000000001"/>
    <n v="4274.6629000000003"/>
    <n v="8281.0882999999994"/>
    <n v="945.46341469499998"/>
    <n v="118.56959418941999"/>
    <n v="0.38557095078834208"/>
    <n v="0"/>
    <n v="47.549932349747294"/>
    <n v="296"/>
    <n v="300.23648648648651"/>
    <n v="810"/>
    <n v="1851"/>
    <n v="73.162055335968375"/>
    <n v="255"/>
    <n v="227"/>
  </r>
  <r>
    <s v="19"/>
    <s v="19513"/>
    <n v="19513"/>
    <s v="CAUCA"/>
    <s v="PADILLA"/>
    <x v="0"/>
    <s v="Ciudades y aglomeraciones"/>
    <n v="12"/>
    <s v="desactualizado"/>
    <s v="desactualizado"/>
    <n v="8691.0999999999985"/>
    <n v="1841"/>
    <n v="1535"/>
    <n v="85.081433224755699"/>
    <n v="20.199590310704661"/>
    <n v="1325"/>
    <n v="203"/>
    <n v="7"/>
    <n v="92.22650145313915"/>
    <n v="6942.2303000000002"/>
    <n v="0"/>
    <n v="0"/>
    <n v="0"/>
    <n v="0"/>
    <n v="0"/>
    <n v="0"/>
    <n v="0"/>
    <n v="0"/>
    <n v="6951.9741999999997"/>
    <n v="30.055772000000001"/>
    <n v="46.954925000000003"/>
    <n v="0"/>
    <n v="0"/>
    <n v="0"/>
    <n v="0"/>
    <n v="0"/>
    <n v="495.79318999999998"/>
    <n v="6439.2812999999996"/>
    <n v="0"/>
    <n v="0"/>
    <n v="0.23923220973782772"/>
    <n v="0"/>
    <n v="24.200176107873137"/>
    <n v="68"/>
    <n v="486.07011515416173"/>
    <n v="975"/>
    <n v="702.99999999999989"/>
    <n v="45.79804560260586"/>
    <n v="476"/>
    <n v="461"/>
  </r>
  <r>
    <s v="76"/>
    <s v="76036"/>
    <n v="76036"/>
    <s v="VALLE"/>
    <s v="ANDALUCÍA"/>
    <x v="0"/>
    <s v="Intermedio"/>
    <n v="8"/>
    <s v="desactualizado"/>
    <s v="desactualizado"/>
    <n v="10610.2"/>
    <n v="1823"/>
    <n v="981"/>
    <n v="84.505606523955151"/>
    <n v="8.6247917401507248"/>
    <n v="520"/>
    <n v="453"/>
    <n v="8"/>
    <n v="25.676339395113594"/>
    <n v="4629.6210000000001"/>
    <n v="205.06560999999999"/>
    <n v="2311.4756000000002"/>
    <n v="1310.6380999999999"/>
    <n v="1831.6894"/>
    <n v="0"/>
    <n v="493.56067000000002"/>
    <n v="298.92714000000001"/>
    <n v="149.29716999999999"/>
    <n v="9502.6777999999995"/>
    <n v="89.377204000000006"/>
    <n v="101.40561"/>
    <n v="0"/>
    <n v="50.912472999999999"/>
    <n v="298.92716000000001"/>
    <n v="58.104202999999998"/>
    <n v="4655.1062000000002"/>
    <n v="2664.6831000000002"/>
    <n v="2704.7013000000002"/>
    <n v="0"/>
    <n v="3.0519620139313202"/>
    <n v="0.21165048543689319"/>
    <n v="0"/>
    <n v="66.086755226257253"/>
    <n v="162"/>
    <n v="415.82971976987659"/>
    <n v="317"/>
    <n v="827"/>
    <n v="84.301732925586137"/>
    <n v="100"/>
    <n v="95"/>
  </r>
  <r>
    <s v="17"/>
    <s v="17001"/>
    <n v="17001"/>
    <s v="CALDAS"/>
    <s v="MANIZALES"/>
    <x v="0"/>
    <s v="Ciudades y aglomeraciones"/>
    <n v="0"/>
    <s v="actualizado"/>
    <s v="actualizado"/>
    <n v="40415.399999999994"/>
    <n v="4941"/>
    <n v="3273"/>
    <n v="73.54109379773908"/>
    <n v="8.4955508648050522"/>
    <n v="1907"/>
    <n v="1344"/>
    <n v="22"/>
    <n v="33.779719857433889"/>
    <n v="11560.933999999999"/>
    <n v="2343.4304000000002"/>
    <n v="0"/>
    <n v="28794.727999999999"/>
    <n v="0"/>
    <n v="0"/>
    <n v="10318.371999999999"/>
    <n v="92.603898999999998"/>
    <n v="313.06691999999998"/>
    <n v="31565.214"/>
    <n v="2406.6844000000001"/>
    <n v="2198.9177"/>
    <n v="0"/>
    <n v="340.54253999999997"/>
    <n v="14.538987000000001"/>
    <n v="2310.4683"/>
    <n v="16949.131000000001"/>
    <n v="7784.1611999999996"/>
    <n v="15098.181"/>
    <n v="6578.83870828"/>
    <n v="65.120930934447998"/>
    <n v="0.29033962264150942"/>
    <n v="0"/>
    <n v="33.19653731434957"/>
    <n v="477"/>
    <n v="77.672955974842765"/>
    <n v="744"/>
    <n v="1628"/>
    <n v="49.740299419492821"/>
    <n v="383"/>
    <n v="335"/>
  </r>
  <r>
    <s v="25"/>
    <s v="25815"/>
    <n v="25815"/>
    <s v="CUNDINAMARCA"/>
    <s v="TOCAIMA"/>
    <x v="0"/>
    <s v="Intermedio"/>
    <n v="7"/>
    <s v="desactualizado"/>
    <s v="desactualizado"/>
    <n v="24332.1"/>
    <n v="1966"/>
    <n v="1252"/>
    <n v="59.025559105431313"/>
    <n v="6.2371352992297568"/>
    <n v="249"/>
    <n v="976"/>
    <n v="27"/>
    <n v="32.556612376079947"/>
    <n v="14080.947"/>
    <n v="4215.3708999999999"/>
    <n v="0"/>
    <n v="6066.9224999999997"/>
    <n v="0"/>
    <n v="0"/>
    <n v="926.25703999999996"/>
    <n v="328.86014"/>
    <n v="90.823752999999996"/>
    <n v="22875.823"/>
    <n v="347.40856000000002"/>
    <n v="352.54890999999998"/>
    <n v="0"/>
    <n v="1665.8168000000001"/>
    <n v="151.55398"/>
    <n v="29.591259000000001"/>
    <n v="7457.8657000000003"/>
    <n v="6912.9049000000005"/>
    <n v="7998.8913000000002"/>
    <n v="0"/>
    <n v="6.8525384917739993"/>
    <n v="0.34207589285714285"/>
    <n v="0"/>
    <n v="439.85060879811459"/>
    <n v="238"/>
    <n v="2522.2689075630251"/>
    <n v="1094"/>
    <n v="1187"/>
    <n v="94.808306709265182"/>
    <n v="45"/>
    <n v="38"/>
  </r>
  <r>
    <s v="11"/>
    <s v="11001"/>
    <n v="11001"/>
    <s v="SANTA FE D"/>
    <s v="BOGOTÁ, D.C."/>
    <x v="0"/>
    <s v="Ciudades y aglomeraciones"/>
    <n v="0"/>
    <s v="actualizado"/>
    <s v="actualizado"/>
    <n v="123930.2"/>
    <n v="4912"/>
    <n v="3907"/>
    <n v="75.889429229587918"/>
    <n v="2.8765980695594848"/>
    <n v="808"/>
    <n v="2927"/>
    <n v="172"/>
    <n v="54.757292899625462"/>
    <n v="16434.093000000001"/>
    <n v="16851.099999999999"/>
    <n v="65313.493000000002"/>
    <n v="29247.427"/>
    <n v="0"/>
    <n v="772.59487999999999"/>
    <n v="5752.3123999999998"/>
    <n v="1916.0089"/>
    <n v="179.69149999999999"/>
    <n v="121976.11"/>
    <n v="30005.746999999999"/>
    <n v="33823.752"/>
    <n v="91.168167999999994"/>
    <n v="1121.0976000000001"/>
    <n v="1197.9635000000001"/>
    <n v="14916.471"/>
    <n v="11219.73"/>
    <n v="10290.86"/>
    <n v="87941.426999999996"/>
    <n v="58824.877967400003"/>
    <n v="23.577064939966395"/>
    <n v="0.26713240186294079"/>
    <n v="0.33221929130980776"/>
    <e v="#N/A"/>
    <e v="#N/A"/>
    <e v="#N/A"/>
    <n v="892"/>
    <n v="3684"/>
    <n v="94.292295879191187"/>
    <n v="281"/>
    <n v="241"/>
  </r>
  <r>
    <s v="73"/>
    <s v="73585"/>
    <n v="73585"/>
    <s v="TOLIMA"/>
    <s v="PURIFICACIÓN"/>
    <x v="0"/>
    <s v="Intermedio"/>
    <n v="0"/>
    <s v="actualizado"/>
    <s v="actualizado"/>
    <n v="37083.9"/>
    <n v="7585"/>
    <n v="6609"/>
    <n v="88.515660463004991"/>
    <n v="13.875543336164922"/>
    <n v="2459"/>
    <n v="3955"/>
    <n v="195"/>
    <n v="44.832107529862803"/>
    <n v="22204.576000000001"/>
    <n v="2018.0812000000001"/>
    <n v="7557.1361999999999"/>
    <n v="6128.4818999999998"/>
    <n v="0"/>
    <n v="0"/>
    <n v="955.22644000000003"/>
    <n v="682.98649999999998"/>
    <n v="2715.13"/>
    <n v="35993.534"/>
    <n v="460.15251000000001"/>
    <n v="483.26844"/>
    <n v="0"/>
    <n v="5725.6554999999998"/>
    <n v="634.55129999999997"/>
    <n v="518.94547999999998"/>
    <n v="6824.2367999999997"/>
    <n v="8325.7240999999995"/>
    <n v="18294.648000000001"/>
    <n v="0"/>
    <n v="18.767924592028397"/>
    <n v="0.3048316251830161"/>
    <n v="0"/>
    <n v="120.9"/>
    <n v="433"/>
    <n v="279.21478060046189"/>
    <n v="2386"/>
    <n v="5622"/>
    <n v="85.065819337267371"/>
    <n v="1191"/>
    <n v="1145"/>
  </r>
  <r>
    <s v="52"/>
    <s v="52083"/>
    <n v="52083"/>
    <s v="NARIÑO"/>
    <s v="BELEN"/>
    <x v="0"/>
    <s v="Intermedio"/>
    <n v="19"/>
    <s v="desactualizado"/>
    <s v="desactualizado"/>
    <n v="3327.3999999999996"/>
    <n v="736"/>
    <n v="598"/>
    <n v="79.598662207357862"/>
    <n v="22.132840174480357"/>
    <n v="238"/>
    <n v="359"/>
    <n v="1"/>
    <n v="18.155096838957256"/>
    <n v="0"/>
    <n v="0"/>
    <n v="0"/>
    <n v="4250.9582"/>
    <n v="0"/>
    <n v="0"/>
    <n v="269.49097"/>
    <n v="0"/>
    <n v="0.90580519000000004"/>
    <n v="3977.1779999999999"/>
    <n v="18.409279000000002"/>
    <n v="15.025791"/>
    <n v="0"/>
    <n v="86.908258000000004"/>
    <n v="0"/>
    <n v="0.90580581000000004"/>
    <n v="3388.6509000000001"/>
    <n v="0"/>
    <n v="774.49320999999998"/>
    <n v="0"/>
    <n v="4.6674692014789603"/>
    <n v="0.18885448916408668"/>
    <n v="0"/>
    <n v="46.964714531185365"/>
    <n v="48"/>
    <n v="1086.4583333333333"/>
    <n v="330"/>
    <n v="551"/>
    <n v="92.140468227424748"/>
    <n v="66"/>
    <n v="56"/>
  </r>
  <r>
    <s v="54"/>
    <s v="54680"/>
    <n v="54680"/>
    <s v="NORTE DE SANTANDER"/>
    <s v="SANTIAGO"/>
    <x v="0"/>
    <s v="Rural"/>
    <n v="21"/>
    <s v="desactualizado"/>
    <s v="desactualizado"/>
    <n v="17676.099999999999"/>
    <n v="705"/>
    <n v="364"/>
    <n v="21.703296703296704"/>
    <n v="1.0531881981736082"/>
    <n v="154"/>
    <n v="201"/>
    <n v="9"/>
    <n v="35.040050734792715"/>
    <n v="638.34259999999995"/>
    <n v="0"/>
    <n v="0"/>
    <n v="18211.258000000002"/>
    <n v="0"/>
    <n v="0"/>
    <n v="3650.732"/>
    <n v="0"/>
    <n v="18.035778000000001"/>
    <n v="15201.111999999999"/>
    <n v="0"/>
    <n v="5.9583586000000004"/>
    <n v="0"/>
    <n v="2521.2618000000002"/>
    <n v="0"/>
    <n v="6.4059726000000001"/>
    <n v="9180.6903000000002"/>
    <n v="543.54381000000001"/>
    <n v="6612.0199000000002"/>
    <n v="0"/>
    <n v="130.10145593900918"/>
    <n v="0.54727793696275073"/>
    <n v="0"/>
    <n v="35.122426830741318"/>
    <n v="170"/>
    <n v="303.23529411764707"/>
    <n v="255"/>
    <n v="239.99999999999994"/>
    <n v="65.934065934065927"/>
    <n v="77"/>
    <n v="74"/>
  </r>
  <r>
    <s v="25"/>
    <s v="25758"/>
    <n v="25758"/>
    <s v="CUNDINAMARCA"/>
    <s v="SOPÓ"/>
    <x v="0"/>
    <s v="Ciudades y aglomeraciones"/>
    <n v="8"/>
    <s v="desactualizado"/>
    <s v="desactualizado"/>
    <n v="10840.499999999998"/>
    <n v="2334"/>
    <n v="1479"/>
    <n v="83.164300202839755"/>
    <n v="9.7128467542732189"/>
    <n v="226"/>
    <n v="1076"/>
    <n v="177"/>
    <n v="17.917477974089003"/>
    <n v="7712.1660000000002"/>
    <n v="159.78973999999999"/>
    <n v="0"/>
    <n v="2801.1957000000002"/>
    <n v="0"/>
    <n v="0"/>
    <n v="65.932559999999995"/>
    <n v="0"/>
    <n v="0"/>
    <n v="10594.589"/>
    <n v="247.51674"/>
    <n v="118.54636000000001"/>
    <n v="155.49477999999999"/>
    <n v="188.86526000000001"/>
    <n v="0"/>
    <n v="0.10079712"/>
    <n v="2656.2907"/>
    <n v="5834.2934999999998"/>
    <n v="1954.4457"/>
    <n v="698.94832039899995"/>
    <n v="2.7959494778955598"/>
    <n v="0.12489465700320243"/>
    <n v="0"/>
    <n v="61.324832089552231"/>
    <n v="113"/>
    <n v="740.66371681415944"/>
    <n v="184"/>
    <n v="1399"/>
    <n v="94.590939824205549"/>
    <n v="37"/>
    <n v="34"/>
  </r>
  <r>
    <s v="70"/>
    <s v="70400"/>
    <n v="70400"/>
    <s v="SUCRE"/>
    <s v="LA UNIÓN"/>
    <x v="0"/>
    <s v="Rural"/>
    <n v="11"/>
    <s v="desactualizado"/>
    <s v="desactualizado"/>
    <n v="23476"/>
    <n v="1258"/>
    <n v="1063"/>
    <n v="54.468485418626535"/>
    <n v="3.8352093706260693"/>
    <n v="537"/>
    <n v="525"/>
    <n v="1"/>
    <n v="1.3874298149490589"/>
    <n v="13671.49"/>
    <n v="6668.2093999999997"/>
    <n v="0"/>
    <n v="3892.6959000000002"/>
    <n v="0"/>
    <n v="0"/>
    <n v="226.35292000000001"/>
    <n v="40.392480999999997"/>
    <n v="0"/>
    <n v="23870.1"/>
    <n v="95.549244000000002"/>
    <n v="48.597403999999997"/>
    <n v="0"/>
    <n v="0"/>
    <n v="0"/>
    <n v="0"/>
    <n v="13156.643"/>
    <n v="10690.947"/>
    <n v="336.20756999999998"/>
    <n v="0"/>
    <n v="16.644396705318801"/>
    <n v="0.55140678411780175"/>
    <n v="0"/>
    <n v="77.721532886196442"/>
    <n v="234"/>
    <n v="338.4615384615384"/>
    <n v="580"/>
    <n v="976.99999999999989"/>
    <n v="91.909689557855117"/>
    <n v="143"/>
    <n v="122"/>
  </r>
  <r>
    <s v="25"/>
    <s v="25524"/>
    <n v="25524"/>
    <s v="CUNDINAMARCA"/>
    <s v="PANDI"/>
    <x v="0"/>
    <s v="Rural"/>
    <n v="12"/>
    <s v="desactualizado"/>
    <s v="desactualizado"/>
    <n v="6888.9000000000015"/>
    <n v="1636"/>
    <n v="1450"/>
    <n v="85.241379310344826"/>
    <n v="22.118212923017566"/>
    <n v="213"/>
    <n v="1205"/>
    <n v="32"/>
    <n v="54.937159818993806"/>
    <n v="1558.1871000000001"/>
    <n v="4717.9955"/>
    <n v="740.29152999999997"/>
    <n v="1072.2579000000001"/>
    <n v="0"/>
    <n v="0"/>
    <n v="55.151111"/>
    <n v="431.92516999999998"/>
    <n v="0"/>
    <n v="7652.0964999999997"/>
    <n v="19.700742999999999"/>
    <n v="21.220327999999999"/>
    <n v="0"/>
    <n v="868.68736000000001"/>
    <n v="431.92518999999999"/>
    <n v="0"/>
    <n v="1455.5572999999999"/>
    <n v="899.22983999999997"/>
    <n v="4482.2534999999998"/>
    <n v="0"/>
    <n v="4.0765825852099997"/>
    <n v="0.41295336787564774"/>
    <n v="0"/>
    <n v="29.235447761194024"/>
    <n v="77"/>
    <n v="518.18181818181813"/>
    <n v="636"/>
    <n v="1336"/>
    <n v="92.137931034482762"/>
    <n v="130"/>
    <n v="112"/>
  </r>
  <r>
    <s v="68"/>
    <s v="68327"/>
    <n v="68327"/>
    <s v="SANTANDER"/>
    <s v="GUEPSA"/>
    <x v="0"/>
    <s v="Intermedio"/>
    <n v="6"/>
    <s v="desactualizado"/>
    <s v="desactualizado"/>
    <n v="3142.6000000000004"/>
    <n v="784"/>
    <n v="686"/>
    <n v="81.04956268221575"/>
    <n v="28.759445929901034"/>
    <n v="307"/>
    <n v="378"/>
    <n v="1"/>
    <n v="44.14689265313659"/>
    <n v="1267.1025999999999"/>
    <n v="937.13895000000002"/>
    <n v="0"/>
    <n v="516.91949"/>
    <n v="211.89456999999999"/>
    <n v="0"/>
    <n v="0"/>
    <n v="0"/>
    <n v="38.196510000000004"/>
    <n v="2926.4721"/>
    <n v="23.604372999999999"/>
    <n v="29.504379"/>
    <n v="0"/>
    <n v="346.04838999999998"/>
    <n v="0"/>
    <n v="36.664928000000003"/>
    <n v="806.65066000000002"/>
    <n v="450.17520999999999"/>
    <n v="1319.2293999999999"/>
    <n v="0"/>
    <n v="8.9341495973283998"/>
    <n v="0.36746550472040668"/>
    <n v="0"/>
    <n v="20.278411568081719"/>
    <n v="27"/>
    <n v="1403.7037037037037"/>
    <n v="385"/>
    <n v="556"/>
    <n v="81.04956268221575"/>
    <n v="96"/>
    <n v="88"/>
  </r>
  <r>
    <s v="05"/>
    <s v="05809"/>
    <n v="5809"/>
    <s v="ANTIOQUIA"/>
    <s v="TITIRIBÍ"/>
    <x v="0"/>
    <s v="Intermedio"/>
    <n v="0"/>
    <s v="actualizado"/>
    <s v="actualizado"/>
    <n v="14156.000000000002"/>
    <n v="2058"/>
    <n v="1329"/>
    <n v="80.963130173062453"/>
    <n v="7.8330636556712987"/>
    <n v="431"/>
    <n v="890"/>
    <n v="8"/>
    <n v="3.5650524890914368"/>
    <n v="3207.6066000000001"/>
    <n v="0"/>
    <n v="0"/>
    <n v="10648.532999999999"/>
    <n v="104.06565999999999"/>
    <n v="0"/>
    <n v="40.868923000000002"/>
    <n v="121.28263"/>
    <n v="60.657432999999997"/>
    <n v="13878.902"/>
    <n v="23.315998"/>
    <n v="32.208593999999998"/>
    <n v="0"/>
    <n v="1094.3335999999999"/>
    <n v="0"/>
    <n v="5.0997494000000003"/>
    <n v="10709.921"/>
    <n v="1779.8986"/>
    <n v="503.56441999999998"/>
    <n v="0"/>
    <n v="27.028826060114802"/>
    <n v="0.27503938780103532"/>
    <n v="0"/>
    <n v="18.172993924222361"/>
    <n v="144"/>
    <n v="159.72222222222223"/>
    <n v="361"/>
    <n v="1057"/>
    <n v="79.53348382242288"/>
    <n v="43"/>
    <n v="31"/>
  </r>
  <r>
    <s v="68"/>
    <s v="68855"/>
    <n v="68855"/>
    <s v="SANTANDER"/>
    <s v="VALLE DE SAN JOSE"/>
    <x v="0"/>
    <s v="Intermedio"/>
    <n v="7"/>
    <s v="desactualizado"/>
    <s v="desactualizado"/>
    <n v="7608.5999999999995"/>
    <n v="1639"/>
    <n v="1566"/>
    <n v="76.372924648786721"/>
    <n v="23.86305758203299"/>
    <n v="1184"/>
    <n v="378"/>
    <n v="4"/>
    <n v="32.309318547634504"/>
    <n v="1656.3010999999999"/>
    <n v="3675.4630999999999"/>
    <n v="587.25759000000005"/>
    <n v="2148.3310000000001"/>
    <n v="0"/>
    <n v="0"/>
    <n v="0.82620716999999999"/>
    <n v="731.03462000000002"/>
    <n v="17.380113000000001"/>
    <n v="7338.0986999999996"/>
    <n v="27.588926000000001"/>
    <n v="42.744090999999997"/>
    <n v="0"/>
    <n v="781.51833999999997"/>
    <n v="731.03465000000006"/>
    <n v="2.0826975000000001"/>
    <n v="3354.0127000000002"/>
    <n v="581.65791000000002"/>
    <n v="2621.8782000000001"/>
    <n v="0"/>
    <n v="11.109365950587199"/>
    <n v="0.35254115962777383"/>
    <n v="0"/>
    <n v="53.119807400505358"/>
    <n v="82"/>
    <n v="1210.7317073170732"/>
    <n v="491"/>
    <n v="647"/>
    <n v="41.315453384418902"/>
    <n v="362"/>
    <n v="337"/>
  </r>
  <r>
    <s v="25"/>
    <s v="25612"/>
    <n v="25612"/>
    <s v="CUNDINAMARCA"/>
    <s v="RICAURTE"/>
    <x v="0"/>
    <s v="Intermedio"/>
    <n v="8"/>
    <s v="desactualizado"/>
    <s v="desactualizado"/>
    <n v="11492.1"/>
    <n v="3714"/>
    <n v="2615"/>
    <n v="89.521988527724659"/>
    <n v="14.359190504195766"/>
    <n v="189"/>
    <n v="1855"/>
    <n v="571"/>
    <n v="35.054455355693307"/>
    <n v="8160.8621999999996"/>
    <n v="2536.7593999999999"/>
    <n v="0"/>
    <n v="1803.1303"/>
    <n v="0"/>
    <n v="0"/>
    <n v="1074.1962000000001"/>
    <n v="0"/>
    <n v="181.10590999999999"/>
    <n v="10715.505999999999"/>
    <n v="888.70667000000003"/>
    <n v="889.13306999999998"/>
    <n v="0"/>
    <n v="805.40824999999995"/>
    <n v="0"/>
    <n v="49.745151"/>
    <n v="645.29927999999995"/>
    <n v="5962.0953"/>
    <n v="4507.8341"/>
    <n v="0"/>
    <n v="0.24643492481660004"/>
    <n v="0.1887727022564667"/>
    <n v="0"/>
    <n v="14.65435978004713"/>
    <n v="131"/>
    <n v="152.67175572519085"/>
    <n v="1889"/>
    <n v="2607"/>
    <n v="99.694072657743789"/>
    <n v="6"/>
    <n v="3"/>
  </r>
  <r>
    <s v="52"/>
    <s v="52352"/>
    <n v="52352"/>
    <s v="NARIÑO"/>
    <s v="ILES"/>
    <x v="0"/>
    <s v="Intermedio"/>
    <n v="19"/>
    <s v="desactualizado"/>
    <s v="desactualizado"/>
    <n v="7852.4000000000005"/>
    <n v="2472"/>
    <n v="2391"/>
    <n v="91.300710999581767"/>
    <n v="30.397140251665522"/>
    <n v="762"/>
    <n v="1625"/>
    <n v="4"/>
    <n v="47.345381115329275"/>
    <n v="2811.8083999999999"/>
    <n v="2022.5491"/>
    <n v="30.805789999999998"/>
    <n v="3173.0996"/>
    <n v="0"/>
    <n v="0"/>
    <n v="387.36657000000002"/>
    <n v="64.697267999999994"/>
    <n v="26.391096000000001"/>
    <n v="7548.3391000000001"/>
    <n v="24.998398000000002"/>
    <n v="25.146339000000001"/>
    <n v="0"/>
    <n v="913.44620999999995"/>
    <n v="64.697269000000006"/>
    <n v="335.60165999999998"/>
    <n v="1877.2001"/>
    <n v="1023.5499"/>
    <n v="3812.1509999999998"/>
    <n v="0"/>
    <n v="9.9525181576544011"/>
    <n v="0.37456399248725508"/>
    <n v="0"/>
    <n v="54.84470019078023"/>
    <n v="82"/>
    <n v="742.68292682926824"/>
    <n v="1330"/>
    <n v="1854"/>
    <n v="77.540777917189459"/>
    <n v="646"/>
    <n v="614"/>
  </r>
  <r>
    <s v="52"/>
    <s v="52699"/>
    <n v="52699"/>
    <s v="NARIÑO"/>
    <s v="SANTA CRUZ (GuachavÚs)"/>
    <x v="0"/>
    <s v="Rural disperso"/>
    <n v="28"/>
    <s v="Sin formación"/>
    <s v="desactualizado"/>
    <n v="54288.800000000003"/>
    <n v="3321"/>
    <n v="3126"/>
    <n v="99.680102367242483"/>
    <n v="0.56363283470230829"/>
    <n v="1508"/>
    <n v="1491"/>
    <n v="127"/>
    <n v="61.171274412918606"/>
    <n v="208.6806"/>
    <n v="12302.88"/>
    <n v="4039.078"/>
    <n v="37271.516000000003"/>
    <n v="0"/>
    <n v="53.075465999999999"/>
    <n v="22006.481"/>
    <n v="4546.5985000000001"/>
    <n v="204.01259999999999"/>
    <n v="27170.802"/>
    <n v="9.1760988999999995"/>
    <n v="15.493264999999999"/>
    <n v="0"/>
    <n v="9912.6666000000005"/>
    <n v="4546.5985000000001"/>
    <n v="315.42899999999997"/>
    <n v="5562.4195"/>
    <n v="611.09840999999994"/>
    <n v="33026.440999999999"/>
    <n v="590.85464440299995"/>
    <n v="278.11693336705116"/>
    <n v="0.45376220562894887"/>
    <n v="0"/>
    <n v="89.876865008864812"/>
    <n v="555"/>
    <n v="179.81981981981983"/>
    <n v="1794"/>
    <n v="2883"/>
    <n v="92.226487523992319"/>
    <n v="343"/>
    <n v="324"/>
  </r>
  <r>
    <s v="54"/>
    <s v="54347"/>
    <n v="54347"/>
    <s v="NORTE DE SANTANDER"/>
    <s v="HERRÁN"/>
    <x v="0"/>
    <s v="Rural disperso"/>
    <n v="24"/>
    <s v="desactualizado"/>
    <s v="desactualizado"/>
    <n v="10840.099999999999"/>
    <n v="1272"/>
    <n v="1129"/>
    <n v="73.339238263950406"/>
    <n v="12.36907327982396"/>
    <n v="410"/>
    <n v="712"/>
    <n v="7"/>
    <n v="60.490175864513752"/>
    <n v="154.66297"/>
    <n v="3193.3271"/>
    <n v="185.16544999999999"/>
    <n v="6704.4429"/>
    <n v="488.33452"/>
    <n v="0"/>
    <n v="3164.9531000000002"/>
    <n v="0"/>
    <n v="0"/>
    <n v="7065.6320999999998"/>
    <n v="8.0940510000000003"/>
    <n v="9.4302843000000003"/>
    <n v="0"/>
    <n v="1099.7284"/>
    <n v="1.0721899999999999E-2"/>
    <n v="0"/>
    <n v="2692.1134999999999"/>
    <n v="441.40598999999997"/>
    <n v="6494.0780000000004"/>
    <n v="695.76675070600004"/>
    <n v="45.352361706676156"/>
    <n v="0.44439338235294118"/>
    <n v="0"/>
    <n v="22.824467484574861"/>
    <n v="108"/>
    <n v="310.18518518518516"/>
    <n v="435"/>
    <n v="1036"/>
    <n v="91.762621789193972"/>
    <n v="112"/>
    <n v="100"/>
  </r>
  <r>
    <s v="76"/>
    <s v="76403"/>
    <n v="76403"/>
    <s v="VALLE"/>
    <s v="LA VICTORIA"/>
    <x v="0"/>
    <s v="Rural"/>
    <n v="13"/>
    <s v="desactualizado"/>
    <s v="desactualizado"/>
    <n v="25180.5"/>
    <n v="672"/>
    <n v="549"/>
    <n v="44.080145719489984"/>
    <n v="1.8398872380154072"/>
    <n v="140"/>
    <n v="408"/>
    <n v="1"/>
    <n v="12.181661866471046"/>
    <n v="6523.1980000000003"/>
    <n v="6370.2887000000001"/>
    <n v="4665.8269"/>
    <n v="7479.8568999999998"/>
    <n v="318.76436000000001"/>
    <n v="0"/>
    <n v="749.68830000000003"/>
    <n v="3805.9438"/>
    <n v="108.73508"/>
    <n v="20829.208999999999"/>
    <n v="218.97774000000001"/>
    <n v="251.75677999999999"/>
    <n v="0"/>
    <n v="107.41495"/>
    <n v="3798.2064999999998"/>
    <n v="54.401285999999999"/>
    <n v="13650.567999999999"/>
    <n v="4717.9956000000002"/>
    <n v="3132.2112999999999"/>
    <n v="0"/>
    <n v="19.606270066416201"/>
    <n v="0.51837060702875404"/>
    <n v="0"/>
    <n v="80.690014890149172"/>
    <n v="278"/>
    <n v="295.863309352518"/>
    <n v="127"/>
    <n v="412"/>
    <n v="75.045537340619305"/>
    <n v="63"/>
    <n v="55"/>
  </r>
  <r>
    <s v="73"/>
    <s v="73349"/>
    <n v="73349"/>
    <s v="TOLIMA"/>
    <s v="HONDA"/>
    <x v="0"/>
    <s v="Ciudades y aglomeraciones"/>
    <n v="0"/>
    <s v="actualizado"/>
    <s v="actualizado"/>
    <n v="29387.7"/>
    <n v="730"/>
    <n v="283"/>
    <n v="44.522968197879855"/>
    <n v="0.61514880725455856"/>
    <n v="80"/>
    <n v="202"/>
    <n v="1"/>
    <n v="69.613829467965189"/>
    <n v="8666.4074000000001"/>
    <n v="0"/>
    <n v="0"/>
    <n v="20998.203000000001"/>
    <n v="0"/>
    <n v="0"/>
    <n v="5807.0901999999996"/>
    <n v="0"/>
    <n v="519.06617000000006"/>
    <n v="23475.003000000001"/>
    <n v="576.91061999999999"/>
    <n v="564.06848000000002"/>
    <n v="0"/>
    <n v="86.700053999999994"/>
    <n v="0"/>
    <n v="204.32938999999999"/>
    <n v="3203.5349999999999"/>
    <n v="5172.1054999999997"/>
    <n v="21147.330999999998"/>
    <n v="0"/>
    <n v="38.733201195829601"/>
    <n v="0.31909090909090909"/>
    <n v="0"/>
    <n v="41.900000000000006"/>
    <n v="310"/>
    <n v="135.16129032258067"/>
    <n v="216"/>
    <n v="257"/>
    <n v="90.812720848056543"/>
    <n v="15"/>
    <n v="15"/>
  </r>
  <r>
    <s v="17"/>
    <s v="17174"/>
    <n v="17174"/>
    <s v="CALDAS"/>
    <s v="CHINCHINÁ"/>
    <x v="0"/>
    <s v="Intermedio"/>
    <n v="7"/>
    <s v="desactualizado"/>
    <s v="desactualizado"/>
    <n v="10167.4"/>
    <n v="1229"/>
    <n v="751"/>
    <n v="69.773635153129163"/>
    <n v="7.2364329429596159"/>
    <n v="389"/>
    <n v="357"/>
    <n v="5"/>
    <n v="58.194998666078654"/>
    <n v="6842.1216999999997"/>
    <n v="30.458507999999998"/>
    <n v="0"/>
    <n v="3492.3823000000002"/>
    <n v="0"/>
    <n v="0"/>
    <n v="277.03336000000002"/>
    <n v="339.76573999999999"/>
    <n v="155.96620999999999"/>
    <n v="9712.0594000000001"/>
    <n v="265.45670999999999"/>
    <n v="261.35282000000001"/>
    <n v="0"/>
    <n v="153.61929000000001"/>
    <n v="339.76576"/>
    <n v="67.564661000000001"/>
    <n v="3180.634"/>
    <n v="491.21938"/>
    <n v="6256.1255000000001"/>
    <n v="0"/>
    <n v="20.422564901372802"/>
    <n v="0.31168831168831168"/>
    <n v="0"/>
    <n v="103.41550166861613"/>
    <n v="114"/>
    <n v="1012.4561403508771"/>
    <n v="124"/>
    <n v="371"/>
    <n v="49.400798934753659"/>
    <n v="102"/>
    <n v="95"/>
  </r>
  <r>
    <s v="68"/>
    <s v="68147"/>
    <n v="68147"/>
    <s v="SANTANDER"/>
    <s v="CAPITANEJO"/>
    <x v="0"/>
    <s v="Intermedio"/>
    <n v="9"/>
    <s v="desactualizado"/>
    <s v="desactualizado"/>
    <n v="7788.2000000000007"/>
    <n v="1521"/>
    <n v="1192"/>
    <n v="79.781879194630861"/>
    <n v="24.815612553811714"/>
    <n v="459"/>
    <n v="671"/>
    <n v="62"/>
    <n v="55.076415792001185"/>
    <n v="961.81493999999998"/>
    <n v="59.062058999999998"/>
    <n v="3279.2768999999998"/>
    <n v="3574.2033999999999"/>
    <n v="0"/>
    <n v="0"/>
    <n v="0"/>
    <n v="118.0342"/>
    <n v="45.250902000000004"/>
    <n v="7791.8786"/>
    <n v="36.368889000000003"/>
    <n v="49.525019"/>
    <n v="0"/>
    <n v="797.82447999999999"/>
    <n v="0"/>
    <n v="20.004058000000001"/>
    <n v="1687.8426999999999"/>
    <n v="1034.8862999999999"/>
    <n v="4401.45"/>
    <n v="0"/>
    <n v="17.374562708639999"/>
    <n v="0.38458298230834037"/>
    <n v="0"/>
    <n v="21.402017486102078"/>
    <n v="81"/>
    <n v="493.82716049382714"/>
    <n v="936"/>
    <n v="1077"/>
    <n v="90.352348993288587"/>
    <n v="162"/>
    <n v="147"/>
  </r>
  <r>
    <s v="05"/>
    <s v="05310"/>
    <n v="5310"/>
    <s v="ANTIOQUIA"/>
    <s v="GÓMEZ PLATA"/>
    <x v="0"/>
    <s v="Rural"/>
    <n v="0"/>
    <s v="actualizado"/>
    <s v="actualizado"/>
    <n v="32722.399999999998"/>
    <n v="1595"/>
    <n v="1363"/>
    <n v="49.376375641966256"/>
    <n v="3.009631135239653"/>
    <n v="354"/>
    <n v="1006"/>
    <n v="3"/>
    <n v="24.635588173317739"/>
    <n v="7535.1449000000002"/>
    <n v="0"/>
    <n v="0"/>
    <n v="23073.082999999999"/>
    <n v="1992.1014"/>
    <n v="0"/>
    <n v="1921.6686"/>
    <n v="318.87688000000003"/>
    <n v="366.43925000000002"/>
    <n v="30507.302"/>
    <n v="106.83789"/>
    <n v="100.59464"/>
    <n v="5.1471352000000001"/>
    <n v="6039.1823999999997"/>
    <n v="318.87688000000003"/>
    <n v="141.90275"/>
    <n v="9467.2774000000009"/>
    <n v="8963.9177"/>
    <n v="8184.2259000000004"/>
    <n v="0"/>
    <n v="69.819005472675997"/>
    <n v="0.37407838571982927"/>
    <n v="0"/>
    <n v="67.79316863905558"/>
    <n v="364"/>
    <n v="235.71428571428572"/>
    <n v="383"/>
    <n v="1049"/>
    <n v="76.962582538517978"/>
    <n v="44"/>
    <n v="41"/>
  </r>
  <r>
    <s v="73"/>
    <s v="73547"/>
    <n v="73547"/>
    <s v="TOLIMA"/>
    <s v="PIEDRAS"/>
    <x v="0"/>
    <s v="Rural"/>
    <n v="12"/>
    <s v="desactualizado"/>
    <s v="desactualizado"/>
    <n v="37261.4"/>
    <n v="1102"/>
    <n v="1031"/>
    <n v="66.149369544131915"/>
    <n v="1.6158854629076624"/>
    <n v="80"/>
    <n v="945"/>
    <n v="6"/>
    <n v="31.364764937378403"/>
    <n v="3579.4681"/>
    <n v="3931.3932"/>
    <n v="0"/>
    <n v="16795.422999999999"/>
    <n v="11161.236000000001"/>
    <n v="0"/>
    <n v="4637.3892999999998"/>
    <n v="30.624770999999999"/>
    <n v="442.93052999999998"/>
    <n v="31044.501"/>
    <n v="60.158624000000003"/>
    <n v="64.581153999999998"/>
    <n v="0"/>
    <n v="147.62630999999999"/>
    <n v="0"/>
    <n v="144.74956"/>
    <n v="21033.866000000002"/>
    <n v="3465.8357000000001"/>
    <n v="11358.946"/>
    <n v="0"/>
    <n v="0.75781571478960008"/>
    <n v="0.20756948551153165"/>
    <n v="0"/>
    <n v="123.4"/>
    <n v="361"/>
    <n v="341.82825484764544"/>
    <n v="818"/>
    <n v="1013"/>
    <n v="98.254122211445193"/>
    <n v="32"/>
    <n v="19"/>
  </r>
  <r>
    <s v="68"/>
    <s v="68377"/>
    <n v="68377"/>
    <s v="SANTANDER"/>
    <s v="LA BELLEZA"/>
    <x v="0"/>
    <s v="Rural disperso"/>
    <n v="11"/>
    <s v="desactualizado"/>
    <s v="desactualizado"/>
    <n v="34474.299999999996"/>
    <n v="2160"/>
    <n v="1939"/>
    <n v="48.839608045384217"/>
    <n v="7.0190659261602866"/>
    <n v="482"/>
    <n v="1415"/>
    <n v="42"/>
    <n v="43.029953956333308"/>
    <n v="2699.6185999999998"/>
    <n v="2823.9715999999999"/>
    <n v="134.83063999999999"/>
    <n v="27589.465"/>
    <n v="51.982591999999997"/>
    <n v="0"/>
    <n v="11586.081"/>
    <n v="9077.5012999999999"/>
    <n v="280.33684"/>
    <n v="12605.992"/>
    <n v="17.501214999999998"/>
    <n v="34.055743"/>
    <n v="0"/>
    <n v="1182.9619"/>
    <n v="9071.3925999999992"/>
    <n v="86.514881000000003"/>
    <n v="7781.6275999999998"/>
    <n v="966.85203999999999"/>
    <n v="14444.008"/>
    <n v="7898.4688051800003"/>
    <n v="102.19200508381198"/>
    <n v="0.37962962962962959"/>
    <n v="0"/>
    <n v="66.667284469207971"/>
    <n v="259"/>
    <n v="481.08108108108109"/>
    <n v="466"/>
    <n v="1694.9999999999998"/>
    <n v="87.416193914388856"/>
    <n v="208"/>
    <n v="196"/>
  </r>
  <r>
    <s v="73"/>
    <s v="73671"/>
    <n v="73671"/>
    <s v="TOLIMA"/>
    <s v="SALDAÑA"/>
    <x v="0"/>
    <s v="Intermedio"/>
    <n v="12"/>
    <s v="desactualizado"/>
    <s v="desactualizado"/>
    <n v="24085.4"/>
    <n v="2574"/>
    <n v="1645"/>
    <n v="68.328267477203653"/>
    <n v="7.5503758422623228"/>
    <n v="406"/>
    <n v="1227"/>
    <n v="12"/>
    <n v="35.127910807097621"/>
    <n v="14867.673000000001"/>
    <n v="0"/>
    <n v="0"/>
    <n v="4375.7515000000003"/>
    <n v="0"/>
    <n v="0"/>
    <n v="401.90411"/>
    <n v="248.08240000000001"/>
    <n v="484.67644000000001"/>
    <n v="18571.641"/>
    <n v="97.156771000000006"/>
    <n v="111.57167"/>
    <n v="0"/>
    <n v="97.408607000000003"/>
    <n v="142.96260000000001"/>
    <n v="124.57814999999999"/>
    <n v="7463.5871999999999"/>
    <n v="4906.8018000000002"/>
    <n v="6956.5501999999997"/>
    <n v="0"/>
    <n v="1.9295977994399999E-2"/>
    <n v="0.37296620775969963"/>
    <n v="0"/>
    <n v="186.2"/>
    <n v="214"/>
    <n v="870.09345794392527"/>
    <n v="667"/>
    <n v="1504.9999999999998"/>
    <n v="91.489361702127653"/>
    <n v="173"/>
    <n v="153"/>
  </r>
  <r>
    <s v="13"/>
    <s v="13140"/>
    <n v="13140"/>
    <s v="BOLÍVAR"/>
    <s v="CALAMAR"/>
    <x v="0"/>
    <s v="Intermedio"/>
    <n v="11"/>
    <s v="desactualizado"/>
    <s v="desactualizado"/>
    <n v="24360.600000000002"/>
    <n v="1075"/>
    <n v="1056"/>
    <n v="51.231060606060609"/>
    <n v="5.7366868997193867"/>
    <n v="455"/>
    <n v="598"/>
    <n v="3"/>
    <n v="24.591738517253297"/>
    <n v="8968.0809000000008"/>
    <n v="0"/>
    <n v="0"/>
    <n v="7478.4962999999998"/>
    <n v="4989.7948999999999"/>
    <n v="1564.7951"/>
    <n v="585.81428000000005"/>
    <n v="0"/>
    <n v="3534.5641000000001"/>
    <n v="20213.483"/>
    <n v="314.09215"/>
    <n v="355.03025000000002"/>
    <n v="0"/>
    <n v="3640.3182999999999"/>
    <n v="0"/>
    <n v="346.33918999999997"/>
    <n v="7939.5973999999997"/>
    <n v="7485.2939999999999"/>
    <n v="6446.1689999999999"/>
    <n v="0"/>
    <n v="64.734201817834247"/>
    <n v="0.65217391304347827"/>
    <n v="0"/>
    <n v="55.568844164815268"/>
    <n v="246"/>
    <n v="371.95121951219511"/>
    <n v="821"/>
    <n v="958"/>
    <n v="90.719696969696969"/>
    <n v="134"/>
    <n v="45"/>
  </r>
  <r>
    <s v="19"/>
    <s v="19397"/>
    <n v="19397"/>
    <s v="CAUCA"/>
    <s v="LA VEGA"/>
    <x v="0"/>
    <s v="Rural"/>
    <n v="22"/>
    <s v="desactualizado"/>
    <s v="desactualizado"/>
    <n v="49528.2"/>
    <n v="5575"/>
    <n v="5309"/>
    <n v="90.205311734789987"/>
    <n v="8.0924785185364527"/>
    <n v="1821"/>
    <n v="3286"/>
    <n v="202"/>
    <n v="34.046533704561647"/>
    <n v="1397.8614"/>
    <n v="8493.1959000000006"/>
    <n v="1012.2207"/>
    <n v="40817.904999999999"/>
    <n v="0"/>
    <n v="0"/>
    <n v="10295.029"/>
    <n v="1947.0242000000001"/>
    <n v="66.080931000000007"/>
    <n v="39414.239000000001"/>
    <n v="29.106234000000001"/>
    <n v="37.609996000000002"/>
    <n v="0"/>
    <n v="9373.1134000000002"/>
    <n v="1332.4172000000001"/>
    <n v="1551.8366000000001"/>
    <n v="21328.31"/>
    <n v="508.58296999999999"/>
    <n v="17619.609"/>
    <n v="0"/>
    <n v="93.673787762638398"/>
    <n v="0.58299294467137019"/>
    <n v="0"/>
    <n v="99.944718239130481"/>
    <n v="492"/>
    <n v="277.44956730857723"/>
    <n v="2762"/>
    <n v="4782"/>
    <n v="90.073460161989075"/>
    <n v="297"/>
    <n v="257"/>
  </r>
  <r>
    <s v="25"/>
    <s v="25797"/>
    <n v="25797"/>
    <s v="CUNDINAMARCA"/>
    <s v="TENA"/>
    <x v="0"/>
    <s v="Intermedio"/>
    <n v="7"/>
    <s v="desactualizado"/>
    <s v="desactualizado"/>
    <n v="5046.7999999999993"/>
    <n v="3162"/>
    <n v="2697"/>
    <n v="96.99666295884316"/>
    <n v="37.825806774432664"/>
    <n v="804"/>
    <n v="1863"/>
    <n v="30"/>
    <n v="34.737478078438102"/>
    <n v="1793.442"/>
    <n v="1571.9869000000001"/>
    <n v="0"/>
    <n v="1779.6016999999999"/>
    <n v="0"/>
    <n v="0"/>
    <n v="167.59814"/>
    <n v="0"/>
    <n v="0"/>
    <n v="5005.2223000000004"/>
    <n v="26.060168000000001"/>
    <n v="26.474277000000001"/>
    <n v="0"/>
    <n v="142.94157999999999"/>
    <n v="0"/>
    <n v="0"/>
    <n v="2388.6941999999999"/>
    <n v="834.81016999999997"/>
    <n v="1805.9603999999999"/>
    <n v="505.21673222499999"/>
    <n v="3.4531670195107993"/>
    <n v="0.17598637524836785"/>
    <n v="0"/>
    <n v="39.60340730557737"/>
    <n v="54"/>
    <n v="1000.925925925926"/>
    <n v="1380"/>
    <n v="2456"/>
    <n v="91.064145346681499"/>
    <n v="74"/>
    <n v="59"/>
  </r>
  <r>
    <s v="05"/>
    <s v="05282"/>
    <n v="5282"/>
    <s v="ANTIOQUIA"/>
    <s v="FREDONIA"/>
    <x v="0"/>
    <s v="Intermedio"/>
    <n v="11"/>
    <s v="desactualizado"/>
    <s v="desactualizado"/>
    <n v="24073.7"/>
    <n v="4482"/>
    <n v="3067"/>
    <n v="83.208346918813163"/>
    <n v="11.82541072516066"/>
    <n v="1734"/>
    <n v="1317"/>
    <n v="16"/>
    <n v="8.1210913327946557"/>
    <n v="4355.8011999999999"/>
    <n v="0"/>
    <n v="0"/>
    <n v="20070.167000000001"/>
    <n v="0"/>
    <n v="0"/>
    <n v="768.57925"/>
    <n v="110.07237000000001"/>
    <n v="244.39865"/>
    <n v="23728.634999999998"/>
    <n v="62.294362999999997"/>
    <n v="129.68949000000001"/>
    <n v="0"/>
    <n v="880.75243999999998"/>
    <n v="0"/>
    <n v="46.841923000000001"/>
    <n v="19528.96"/>
    <n v="2304.4488999999999"/>
    <n v="2023.2871"/>
    <n v="499.87201686999998"/>
    <n v="35.106734988099603"/>
    <n v="0.21966699637322784"/>
    <n v="0"/>
    <n v="127.14774705590706"/>
    <n v="250"/>
    <n v="643.68000000000006"/>
    <n v="517"/>
    <n v="1902.0000000000002"/>
    <n v="62.014998369742422"/>
    <n v="138"/>
    <n v="119"/>
  </r>
  <r>
    <s v="24"/>
    <s v="23815"/>
    <n v="23815"/>
    <s v="CÓRDOBA"/>
    <s v="TUCHÍN"/>
    <x v="0"/>
    <s v="Intermedio"/>
    <n v="0"/>
    <s v="actualizado"/>
    <s v="actualizado"/>
    <n v="10088.199999999999"/>
    <n v="5130"/>
    <n v="4968"/>
    <n v="95.994363929146544"/>
    <n v="23.860387437802679"/>
    <n v="2047"/>
    <n v="2901"/>
    <n v="20"/>
    <n v="17.095438370128665"/>
    <n v="7983.3217000000004"/>
    <n v="1628.4277999999999"/>
    <n v="0"/>
    <n v="1672.0400999999999"/>
    <n v="0"/>
    <n v="0"/>
    <n v="490.16500000000002"/>
    <n v="7.9069390000000003E-2"/>
    <n v="0"/>
    <n v="10708.880999999999"/>
    <n v="150.13586000000001"/>
    <n v="160.87212"/>
    <n v="0"/>
    <n v="12.807449999999999"/>
    <n v="0"/>
    <n v="0"/>
    <n v="3240.9002999999998"/>
    <n v="5994.4727000000003"/>
    <n v="1940.2084"/>
    <n v="0"/>
    <n v="0"/>
    <n v="0.88851331317084747"/>
    <n v="0"/>
    <n v="16.47510786796709"/>
    <n v="110"/>
    <n v="273.18181818181819"/>
    <n v="4229"/>
    <n v="4849.0000000000009"/>
    <n v="97.60466988727859"/>
    <n v="499"/>
    <n v="462"/>
  </r>
  <r>
    <s v="68"/>
    <s v="68773"/>
    <n v="68773"/>
    <s v="SANTANDER"/>
    <s v="SUCRE"/>
    <x v="0"/>
    <s v="Rural disperso"/>
    <n v="7"/>
    <s v="desactualizado"/>
    <s v="desactualizado"/>
    <n v="60074.2"/>
    <n v="4844"/>
    <n v="4739"/>
    <n v="57.39607512133361"/>
    <n v="9.8222020150151064"/>
    <n v="727"/>
    <n v="3850"/>
    <n v="162"/>
    <n v="32.124356281194927"/>
    <n v="4876.5884999999998"/>
    <n v="9844.0622999999996"/>
    <n v="77.620733000000001"/>
    <n v="32822.523999999998"/>
    <n v="340.32574"/>
    <n v="0"/>
    <n v="10840.933000000001"/>
    <n v="12780.418"/>
    <n v="309.01519000000002"/>
    <n v="24471.998"/>
    <n v="8.8503743999999998"/>
    <n v="77.755713999999998"/>
    <n v="0"/>
    <n v="1717.7636"/>
    <n v="12557.199000000001"/>
    <n v="302.88688000000002"/>
    <n v="15159.146000000001"/>
    <n v="3044.7093"/>
    <n v="15551.754000000001"/>
    <n v="11104.656219"/>
    <n v="113.039698961748"/>
    <n v="0.43021390374331553"/>
    <n v="0"/>
    <n v="119.62122623419604"/>
    <n v="609"/>
    <n v="367.11001642036126"/>
    <n v="1229"/>
    <n v="4417"/>
    <n v="93.205317577548001"/>
    <n v="466"/>
    <n v="451"/>
  </r>
  <r>
    <s v="08"/>
    <s v="08137"/>
    <n v="8137"/>
    <s v="ATLANTICO"/>
    <s v="CAMPO DE LA CRUZ"/>
    <x v="0"/>
    <s v="Intermedio"/>
    <n v="0"/>
    <s v="actualizado"/>
    <s v="actualizado"/>
    <n v="9408"/>
    <n v="1185"/>
    <n v="1102"/>
    <n v="63.339382940108891"/>
    <n v="15.504166269416602"/>
    <n v="65"/>
    <n v="1037"/>
    <n v="0"/>
    <n v="8.6808825227675808"/>
    <n v="9959.0702999999994"/>
    <n v="0"/>
    <n v="0"/>
    <n v="0"/>
    <n v="0"/>
    <n v="168.16549000000001"/>
    <n v="31.324763000000001"/>
    <n v="0"/>
    <n v="858.42693999999995"/>
    <n v="10057.421"/>
    <n v="275.53964999999999"/>
    <n v="336.46879000000001"/>
    <n v="0"/>
    <n v="2523.7642999999998"/>
    <n v="0"/>
    <n v="217.37710999999999"/>
    <n v="0"/>
    <n v="7324.4372000000003"/>
    <n v="988.83037000000002"/>
    <n v="0"/>
    <n v="1.2360012127600002"/>
    <n v="0.83760683760683763"/>
    <n v="0"/>
    <n v="76.179069373272398"/>
    <n v="105"/>
    <n v="856.19047619047603"/>
    <n v="1076"/>
    <n v="1088"/>
    <n v="98.72958257713249"/>
    <n v="19"/>
    <n v="13"/>
  </r>
  <r>
    <s v="54"/>
    <s v="54405"/>
    <n v="54405"/>
    <s v="NORTE DE SANTANDER"/>
    <s v="LOS PATIOS"/>
    <x v="0"/>
    <s v="Ciudades y aglomeraciones"/>
    <n v="7"/>
    <s v="desactualizado"/>
    <s v="desactualizado"/>
    <n v="11430.9"/>
    <n v="1191"/>
    <n v="429"/>
    <n v="53.146853146853147"/>
    <n v="3.5662748207471786"/>
    <n v="142"/>
    <n v="270"/>
    <n v="17"/>
    <n v="54.8280644365108"/>
    <n v="909.63277000000005"/>
    <n v="0"/>
    <n v="2666.3011000000001"/>
    <n v="7334.2573000000002"/>
    <n v="998.29357000000005"/>
    <n v="0"/>
    <n v="4514.9525999999996"/>
    <n v="409.51661000000001"/>
    <n v="169.62442999999999"/>
    <n v="6610.5083999999997"/>
    <n v="1096.0291"/>
    <n v="951.41504999999995"/>
    <n v="189.52457999999999"/>
    <n v="1437.1539"/>
    <n v="0"/>
    <n v="70.061967999999993"/>
    <n v="2185.8733000000002"/>
    <n v="948.26413000000002"/>
    <n v="7018.3383000000003"/>
    <n v="0"/>
    <n v="109.4512911244308"/>
    <n v="0.2526954177897574"/>
    <n v="0"/>
    <n v="28.479484801648631"/>
    <n v="131"/>
    <n v="319.08396946564886"/>
    <n v="222"/>
    <n v="365"/>
    <n v="85.081585081585075"/>
    <n v="38"/>
    <n v="33"/>
  </r>
  <r>
    <s v="23"/>
    <s v="23670"/>
    <n v="23670"/>
    <s v="CÓRDOBA"/>
    <s v="SAN ANDRES DE SOTAVENTO"/>
    <x v="0"/>
    <s v="Intermedio"/>
    <n v="18"/>
    <s v="desactualizado"/>
    <s v="desactualizado"/>
    <n v="20284.599999999999"/>
    <n v="4980"/>
    <n v="4847"/>
    <n v="89.436765009284088"/>
    <n v="22.832020024715412"/>
    <n v="2948"/>
    <n v="1890"/>
    <n v="9"/>
    <n v="17.861043222228641"/>
    <n v="15539.477000000001"/>
    <n v="1672.2652"/>
    <n v="0"/>
    <n v="3945.2285000000002"/>
    <n v="0"/>
    <n v="0"/>
    <n v="1002.4739"/>
    <n v="527.64364999999998"/>
    <n v="0"/>
    <n v="19629.878000000001"/>
    <n v="99.396236999999999"/>
    <n v="123.38249"/>
    <n v="0"/>
    <n v="6.1378418999999997"/>
    <n v="0"/>
    <n v="0"/>
    <n v="7015.8779000000004"/>
    <n v="10316.843000000001"/>
    <n v="3797.1507000000001"/>
    <n v="0"/>
    <n v="2.541311696305272"/>
    <n v="0.81329379150280445"/>
    <n v="17.768301350390903"/>
    <n v="75.275617646318864"/>
    <n v="217"/>
    <n v="632.71889400921657"/>
    <n v="3120"/>
    <n v="4765"/>
    <n v="98.308231896018157"/>
    <n v="428"/>
    <n v="352"/>
  </r>
  <r>
    <s v="68"/>
    <s v="68245"/>
    <n v="68245"/>
    <s v="SANTANDER"/>
    <s v="EL GUACAMAYO"/>
    <x v="0"/>
    <s v="Rural disperso"/>
    <n v="9"/>
    <s v="desactualizado"/>
    <s v="desactualizado"/>
    <n v="11131.3"/>
    <n v="1057"/>
    <n v="1021"/>
    <n v="57.198824681684627"/>
    <n v="11.018020317885711"/>
    <n v="311"/>
    <n v="702"/>
    <n v="8"/>
    <n v="34.517861723715015"/>
    <n v="1464.8342"/>
    <n v="2807.9753999999998"/>
    <n v="0"/>
    <n v="6356.3292000000001"/>
    <n v="9.2808150999999999"/>
    <n v="0"/>
    <n v="936.58117000000004"/>
    <n v="799.87480000000005"/>
    <n v="7.7119141999999998"/>
    <n v="8918.4249"/>
    <n v="0"/>
    <n v="11.387915"/>
    <n v="0"/>
    <n v="2410.6891000000001"/>
    <n v="799.87481000000002"/>
    <n v="0"/>
    <n v="2998.1896000000002"/>
    <n v="761.95375999999999"/>
    <n v="3680.4976000000001"/>
    <n v="9339.5853203400002"/>
    <n v="28.015452146337598"/>
    <n v="0.40758873929008566"/>
    <n v="0"/>
    <n v="53.264271018536547"/>
    <n v="122"/>
    <n v="815.98360655737702"/>
    <n v="587"/>
    <n v="927.99999999999989"/>
    <n v="90.891283055827614"/>
    <n v="65"/>
    <n v="60"/>
  </r>
  <r>
    <s v="68"/>
    <s v="68092"/>
    <n v="68092"/>
    <s v="SANTANDER"/>
    <s v="BETULIA"/>
    <x v="0"/>
    <s v="Rural disperso"/>
    <n v="0"/>
    <s v="actualizado"/>
    <s v="desactualizado"/>
    <n v="39701.4"/>
    <n v="813"/>
    <n v="598"/>
    <n v="14.548494983277591"/>
    <n v="0.57630247510462329"/>
    <n v="387"/>
    <n v="211"/>
    <n v="0"/>
    <n v="42.426179787481331"/>
    <n v="3720.4158000000002"/>
    <n v="6614.4808000000003"/>
    <n v="4497.701"/>
    <n v="27060.288"/>
    <n v="477.40600000000001"/>
    <n v="0"/>
    <n v="8506.7762999999995"/>
    <n v="2710.4810000000002"/>
    <n v="865.54890999999998"/>
    <n v="31135.116999999998"/>
    <n v="0"/>
    <n v="46.310346000000003"/>
    <n v="0"/>
    <n v="6666.1531999999997"/>
    <n v="2599.7015000000001"/>
    <n v="174.77397999999999"/>
    <n v="11441.081"/>
    <n v="3954.1979000000001"/>
    <n v="18335.705000000002"/>
    <n v="42842.5970332"/>
    <n v="125.04535651606798"/>
    <n v="0.47602339181286552"/>
    <n v="0"/>
    <n v="36.115904507797261"/>
    <n v="441"/>
    <n v="153.0612244897959"/>
    <n v="284"/>
    <n v="354.00000000000006"/>
    <n v="59.197324414715723"/>
    <n v="110"/>
    <n v="99"/>
  </r>
  <r>
    <s v="91"/>
    <s v="91001"/>
    <n v="91001"/>
    <s v="AMAZONAS"/>
    <s v="LETICIA"/>
    <x v="0"/>
    <s v="Rural"/>
    <n v="0"/>
    <s v="actualizado"/>
    <s v="actualizado"/>
    <n v="618196.1"/>
    <n v="2152"/>
    <n v="1897"/>
    <n v="42.540853979968375"/>
    <n v="0.24270293361870898"/>
    <n v="0"/>
    <n v="0"/>
    <n v="1897"/>
    <n v="99.396729564840342"/>
    <n v="113579.24"/>
    <n v="0"/>
    <n v="0"/>
    <n v="435385.49"/>
    <n v="58461.921000000002"/>
    <n v="0"/>
    <n v="590860.76"/>
    <n v="513.68313000000001"/>
    <n v="6184.9332000000004"/>
    <n v="16160.665000000001"/>
    <n v="265.88045"/>
    <n v="302.84535"/>
    <n v="0"/>
    <n v="152.39443"/>
    <n v="0"/>
    <n v="415.89627999999999"/>
    <n v="2805.5913"/>
    <n v="0"/>
    <n v="610571.4"/>
    <n v="256261.95935300001"/>
    <n v="561.32494691553995"/>
    <n v="0.5153334564936265"/>
    <n v="81.967213114754102"/>
    <n v="28.900000000000002"/>
    <n v="5829"/>
    <n v="4.957968776805628"/>
    <n v="779"/>
    <n v="1515"/>
    <n v="79.86294148655773"/>
    <n v="41"/>
    <n v="30"/>
  </r>
  <r>
    <s v="19"/>
    <s v="19585"/>
    <n v="19585"/>
    <s v="CAUCA"/>
    <s v="PURACE (Coconuco)"/>
    <x v="0"/>
    <s v="Rural disperso"/>
    <n v="23"/>
    <s v="desactualizado"/>
    <s v="desactualizado"/>
    <n v="79101.099999999991"/>
    <n v="2746"/>
    <n v="2492"/>
    <n v="49.879614767255212"/>
    <n v="3.3499844764553797"/>
    <n v="1282"/>
    <n v="1117"/>
    <n v="93"/>
    <n v="38.676282954906164"/>
    <n v="7256.9780000000001"/>
    <n v="12308.332"/>
    <n v="10447.582"/>
    <n v="14850.74"/>
    <n v="5726.7330000000002"/>
    <n v="0"/>
    <n v="7757.3397000000004"/>
    <n v="12192.944"/>
    <n v="0"/>
    <n v="30810.276999999998"/>
    <n v="38.507506999999997"/>
    <n v="34.610833"/>
    <n v="0"/>
    <n v="1801.5624"/>
    <n v="11268.028"/>
    <n v="1661.6805999999999"/>
    <n v="11406.903"/>
    <n v="4979.0663000000004"/>
    <n v="19647.217000000001"/>
    <n v="5967.5673405099997"/>
    <n v="148.91636214344001"/>
    <n v="0.49051456912585245"/>
    <n v="0"/>
    <n v="193.39502777122513"/>
    <n v="783"/>
    <n v="337.34389006637292"/>
    <n v="1182"/>
    <n v="1877"/>
    <n v="75.321027287319424"/>
    <n v="517"/>
    <n v="453"/>
  </r>
  <r>
    <s v="25"/>
    <s v="25200"/>
    <n v="25200"/>
    <s v="CUNDINAMARCA"/>
    <s v="COGUA"/>
    <x v="0"/>
    <s v="Ciudades y aglomeraciones"/>
    <n v="8"/>
    <s v="desactualizado"/>
    <s v="desactualizado"/>
    <n v="13127.6"/>
    <n v="4415"/>
    <n v="2519"/>
    <n v="86.66137356093688"/>
    <n v="16.850021071290815"/>
    <n v="321"/>
    <n v="2177"/>
    <n v="21"/>
    <n v="11.577089056020855"/>
    <n v="8549.6761000000006"/>
    <n v="1270.2056"/>
    <n v="2.4690713"/>
    <n v="3365.7799"/>
    <n v="0"/>
    <n v="0"/>
    <n v="405.40733"/>
    <n v="887.79073000000005"/>
    <n v="101.87873"/>
    <n v="11906.245999999999"/>
    <n v="0"/>
    <n v="18.386956999999999"/>
    <n v="0"/>
    <n v="175.99319"/>
    <n v="887.64119000000005"/>
    <n v="2559.5083"/>
    <n v="4633.5576000000001"/>
    <n v="3486.3301999999999"/>
    <n v="1539.9055000000001"/>
    <n v="4831.1173616899996"/>
    <n v="2.8771125837675999"/>
    <n v="0.1448395490026019"/>
    <n v="0"/>
    <n v="73.784701492537309"/>
    <n v="132"/>
    <n v="762.87878787878788"/>
    <n v="600"/>
    <n v="2411"/>
    <n v="95.712584358872562"/>
    <n v="126"/>
    <n v="105"/>
  </r>
  <r>
    <s v="15"/>
    <s v="15533"/>
    <n v="15533"/>
    <s v="BOYACÁ"/>
    <s v="PAYA"/>
    <x v="0"/>
    <s v="Rural disperso"/>
    <n v="23"/>
    <s v="desactualizado"/>
    <s v="desactualizado"/>
    <n v="34606.299999999996"/>
    <n v="399"/>
    <n v="398"/>
    <n v="25.376884422110553"/>
    <n v="0.7469178994410417"/>
    <n v="228"/>
    <n v="169"/>
    <n v="1"/>
    <n v="68.222937946612674"/>
    <n v="2166.7444"/>
    <n v="187.31211999999999"/>
    <n v="0"/>
    <n v="39122.586000000003"/>
    <n v="0"/>
    <n v="0"/>
    <n v="22707.14"/>
    <n v="0"/>
    <n v="138.59703999999999"/>
    <n v="18770.267"/>
    <n v="0"/>
    <n v="3.2480796999999999"/>
    <n v="0"/>
    <n v="8622.7990000000009"/>
    <n v="0"/>
    <n v="77.731673000000001"/>
    <n v="4141.2112999999999"/>
    <n v="379.34629000000001"/>
    <n v="28391.667000000001"/>
    <n v="0"/>
    <n v="97.307651224839987"/>
    <n v="0.69714703730797367"/>
    <n v="0"/>
    <n v="27.692999999999998"/>
    <n v="584"/>
    <n v="55.787671232876711"/>
    <n v="265"/>
    <n v="384"/>
    <n v="96.482412060301499"/>
    <n v="45"/>
    <n v="40"/>
  </r>
  <r>
    <s v="68"/>
    <s v="68271"/>
    <n v="68271"/>
    <s v="SANTANDER"/>
    <s v="FLORIÁN"/>
    <x v="0"/>
    <s v="Rural disperso"/>
    <n v="8"/>
    <s v="desactualizado"/>
    <s v="desactualizado"/>
    <n v="16984.7"/>
    <n v="1457"/>
    <n v="1369"/>
    <n v="50.840029218407601"/>
    <n v="10.062947571203576"/>
    <n v="363"/>
    <n v="998"/>
    <n v="8"/>
    <n v="19.437168275244286"/>
    <n v="4598.3897999999999"/>
    <n v="295.22419000000002"/>
    <n v="2281.2359999999999"/>
    <n v="11008.450999999999"/>
    <n v="115.13817"/>
    <n v="0"/>
    <n v="2098.5340999999999"/>
    <n v="4669.1939000000002"/>
    <n v="13.959478000000001"/>
    <n v="11541.065000000001"/>
    <n v="0"/>
    <n v="13.748849999999999"/>
    <n v="0"/>
    <n v="2011.7062000000001"/>
    <n v="4658.6441999999997"/>
    <n v="4.0602673999999999"/>
    <n v="7133.8648999999996"/>
    <n v="939.30372"/>
    <n v="3561.4241000000002"/>
    <n v="0"/>
    <n v="29.057454351722804"/>
    <n v="0.40534618755477653"/>
    <n v="0"/>
    <n v="30.016329524258161"/>
    <n v="191"/>
    <n v="293.71727748691097"/>
    <n v="482"/>
    <n v="1152.9999999999998"/>
    <n v="84.222059897735562"/>
    <n v="123"/>
    <n v="110"/>
  </r>
  <r>
    <s v="25"/>
    <s v="25772"/>
    <n v="25772"/>
    <s v="CUNDINAMARCA"/>
    <s v="SUESCA"/>
    <x v="0"/>
    <s v="Intermedio"/>
    <n v="7"/>
    <s v="desactualizado"/>
    <s v="desactualizado"/>
    <n v="17192.400000000001"/>
    <n v="3519"/>
    <n v="2478"/>
    <n v="85.108958837772391"/>
    <n v="19.243052202041362"/>
    <n v="416"/>
    <n v="1912"/>
    <n v="150"/>
    <n v="14.784744986928633"/>
    <n v="11532.796"/>
    <n v="2493.0304999999998"/>
    <n v="165.43458000000001"/>
    <n v="3003.3112999999998"/>
    <n v="0"/>
    <n v="0"/>
    <n v="71.846379999999996"/>
    <n v="960.255"/>
    <n v="76.781402"/>
    <n v="15814.727000000001"/>
    <n v="363.72253000000001"/>
    <n v="103.00686"/>
    <n v="260.36961000000002"/>
    <n v="96.834832000000006"/>
    <n v="811.31799000000001"/>
    <n v="21.954478999999999"/>
    <n v="8309.7191000000003"/>
    <n v="5128.2426999999998"/>
    <n v="2555.8865999999998"/>
    <n v="0"/>
    <n v="1.9526511608796"/>
    <n v="0.23715415019762845"/>
    <n v="0"/>
    <n v="57.188639041633927"/>
    <n v="176"/>
    <n v="443.46590909090907"/>
    <n v="1497"/>
    <n v="2401"/>
    <n v="96.89265536723164"/>
    <n v="78"/>
    <n v="63"/>
  </r>
  <r>
    <s v="08"/>
    <s v="08141"/>
    <n v="8141"/>
    <s v="ATLANTICO"/>
    <s v="CANDELARIA"/>
    <x v="0"/>
    <s v="Intermedio"/>
    <n v="0"/>
    <s v="actualizado"/>
    <s v="desactualizado"/>
    <n v="13263.9"/>
    <n v="779"/>
    <n v="687"/>
    <n v="35.953420669577874"/>
    <n v="5.4637116908811683"/>
    <n v="24"/>
    <n v="663"/>
    <n v="0"/>
    <n v="3.2920614764196316"/>
    <n v="13067.66"/>
    <n v="0"/>
    <n v="0"/>
    <n v="0"/>
    <n v="0"/>
    <n v="553.25333000000001"/>
    <n v="291.20422000000002"/>
    <n v="35.608820000000001"/>
    <n v="40.505271"/>
    <n v="12251.251"/>
    <n v="141.80266"/>
    <n v="160.87182999999999"/>
    <n v="0"/>
    <n v="531.45411999999999"/>
    <n v="0"/>
    <n v="4.2897856000000001"/>
    <n v="997.77707999999996"/>
    <n v="11180.94"/>
    <n v="438.29262"/>
    <n v="0"/>
    <n v="4.2284171352151994"/>
    <n v="0.62328767123287676"/>
    <n v="0"/>
    <n v="87.322058942332816"/>
    <n v="143"/>
    <n v="720.62937062937067"/>
    <n v="649"/>
    <n v="602"/>
    <n v="87.627365356623002"/>
    <n v="99"/>
    <n v="70"/>
  </r>
  <r>
    <s v="25"/>
    <s v="25535"/>
    <n v="25535"/>
    <s v="CUNDINAMARCA"/>
    <s v="PASCA"/>
    <x v="0"/>
    <s v="Rural disperso"/>
    <n v="11"/>
    <s v="desactualizado"/>
    <s v="desactualizado"/>
    <n v="26479.299999999996"/>
    <n v="2814"/>
    <n v="2425"/>
    <n v="71.381443298969074"/>
    <n v="11.507777778871898"/>
    <n v="631"/>
    <n v="1674"/>
    <n v="120"/>
    <n v="25.145365427989365"/>
    <n v="6779.8338999999996"/>
    <n v="5396.1450000000004"/>
    <n v="5203.0252"/>
    <n v="8216.6794000000009"/>
    <n v="0"/>
    <n v="0"/>
    <n v="741.78458999999998"/>
    <n v="13506.056"/>
    <n v="0"/>
    <n v="11400.404"/>
    <n v="0"/>
    <n v="29.570338"/>
    <n v="0"/>
    <n v="269.79709000000003"/>
    <n v="13506.056"/>
    <n v="3461.4751999999999"/>
    <n v="1396.6474000000001"/>
    <n v="535.34626000000003"/>
    <n v="6449.3522999999996"/>
    <n v="1633.7094005500001"/>
    <n v="15.650364938432801"/>
    <n v="0.32285115303983231"/>
    <n v="0"/>
    <n v="87.230076590730548"/>
    <n v="277"/>
    <n v="429.78339350180505"/>
    <n v="661"/>
    <n v="2282"/>
    <n v="94.103092783505161"/>
    <n v="397"/>
    <n v="369"/>
  </r>
  <r>
    <s v="73"/>
    <s v="73319"/>
    <n v="73319"/>
    <s v="TOLIMA"/>
    <s v="GUAMO"/>
    <x v="0"/>
    <s v="Intermedio"/>
    <n v="9"/>
    <s v="desactualizado"/>
    <s v="desactualizado"/>
    <n v="52429.600000000006"/>
    <n v="8584"/>
    <n v="7279"/>
    <n v="72.908366533864537"/>
    <n v="14.182120410909988"/>
    <n v="2183"/>
    <n v="5048"/>
    <n v="48"/>
    <n v="38.309052670281041"/>
    <n v="47718.553"/>
    <n v="0"/>
    <n v="1566.3548000000001"/>
    <n v="343.36858999999998"/>
    <n v="0"/>
    <n v="51.847464000000002"/>
    <n v="2465.2709"/>
    <n v="102.79476"/>
    <n v="605.20488"/>
    <n v="46953.627"/>
    <n v="214.11009000000001"/>
    <n v="247.91464999999999"/>
    <n v="0"/>
    <n v="393.56855000000002"/>
    <n v="69.828801999999996"/>
    <n v="273.17482999999999"/>
    <n v="12544.404"/>
    <n v="17558.918000000001"/>
    <n v="19305.045999999998"/>
    <n v="0"/>
    <n v="0.443798309876"/>
    <n v="0.35947293447293449"/>
    <n v="0"/>
    <n v="166"/>
    <n v="523"/>
    <n v="317.39961759082217"/>
    <n v="3306"/>
    <n v="6764.9999999999991"/>
    <n v="92.938590465723308"/>
    <n v="691"/>
    <n v="626"/>
  </r>
  <r>
    <s v="76"/>
    <s v="76041"/>
    <n v="76041"/>
    <s v="VALLE"/>
    <s v="ANSERMANUEVO"/>
    <x v="0"/>
    <s v="Intermedio"/>
    <n v="0"/>
    <s v="actualizado"/>
    <s v="actualizado"/>
    <n v="28895.899999999998"/>
    <n v="2018"/>
    <n v="1569"/>
    <n v="52.453792224346721"/>
    <n v="5.411433407086581"/>
    <n v="851"/>
    <n v="711"/>
    <n v="7"/>
    <n v="19.420377758655061"/>
    <n v="5805.4027999999998"/>
    <n v="3464.0376999999999"/>
    <n v="3371.6788999999999"/>
    <n v="16709.920999999998"/>
    <n v="0"/>
    <n v="0"/>
    <n v="1463.0526"/>
    <n v="4332.4579000000003"/>
    <n v="146.66838000000001"/>
    <n v="23649.55"/>
    <n v="53.638226000000003"/>
    <n v="59.565261"/>
    <n v="0"/>
    <n v="285.53402"/>
    <n v="4330.1835000000001"/>
    <n v="74.498248000000004"/>
    <n v="16193.013999999999"/>
    <n v="2945.3249000000001"/>
    <n v="5757.2469000000001"/>
    <n v="0"/>
    <n v="33.605420087810401"/>
    <n v="0.43938262384864324"/>
    <n v="0"/>
    <n v="116.74300026659878"/>
    <n v="361"/>
    <n v="329.63988919667588"/>
    <n v="368"/>
    <n v="777"/>
    <n v="49.521988527724666"/>
    <n v="296"/>
    <n v="269"/>
  </r>
  <r>
    <s v="23"/>
    <s v="23464"/>
    <n v="23464"/>
    <s v="CÓRDOBA"/>
    <s v="MOMIL"/>
    <x v="0"/>
    <s v="Intermedio"/>
    <n v="11"/>
    <s v="desactualizado"/>
    <s v="desactualizado"/>
    <n v="15582.4"/>
    <n v="1308"/>
    <n v="980"/>
    <n v="55.204081632653057"/>
    <n v="6.3951212705372145"/>
    <n v="453"/>
    <n v="525"/>
    <n v="2"/>
    <n v="10.890360929307063"/>
    <n v="11905.977000000001"/>
    <n v="2223.4866000000002"/>
    <n v="0"/>
    <n v="144.47627"/>
    <n v="0"/>
    <n v="709.52029000000005"/>
    <n v="23.706717999999999"/>
    <n v="0"/>
    <n v="1447.5630000000001"/>
    <n v="12936.403"/>
    <n v="294.51609000000002"/>
    <n v="311.34222999999997"/>
    <n v="0"/>
    <n v="645.84211000000005"/>
    <n v="0"/>
    <n v="522.17147999999997"/>
    <n v="2472.5605999999998"/>
    <n v="9781.4035000000003"/>
    <n v="1678.3887999999999"/>
    <n v="4321.5010228499996"/>
    <n v="7.3154586555264807"/>
    <n v="0.51731808071178897"/>
    <n v="0"/>
    <n v="29.715502377498048"/>
    <n v="152"/>
    <n v="356.57894736842104"/>
    <n v="418"/>
    <n v="920"/>
    <n v="93.877551020408163"/>
    <n v="72"/>
    <n v="65"/>
  </r>
  <r>
    <s v="68"/>
    <s v="68077"/>
    <n v="68077"/>
    <s v="SANTANDER"/>
    <s v="BARBOSA"/>
    <x v="0"/>
    <s v="Intermedio"/>
    <n v="8"/>
    <s v="desactualizado"/>
    <s v="desactualizado"/>
    <n v="4395.2"/>
    <n v="2274"/>
    <n v="636"/>
    <n v="88.522012578616355"/>
    <n v="22.499189406099465"/>
    <n v="193"/>
    <n v="442"/>
    <n v="1"/>
    <n v="53.614768957974114"/>
    <n v="1794.5046"/>
    <n v="2717.7640999999999"/>
    <n v="0"/>
    <n v="35.861700999999996"/>
    <n v="0"/>
    <n v="0"/>
    <n v="0"/>
    <n v="0"/>
    <n v="38.419035999999998"/>
    <n v="4562.2380000000003"/>
    <n v="140.66070999999999"/>
    <n v="192.53641999999999"/>
    <n v="0"/>
    <n v="14.975602"/>
    <n v="0"/>
    <n v="34.748488999999999"/>
    <n v="1099.1904"/>
    <n v="857.82078999999999"/>
    <n v="2542.0461"/>
    <n v="0"/>
    <n v="2.7836100340587997"/>
    <n v="0.22644801116538729"/>
    <n v="39.872408293460929"/>
    <n v="14.981412240271455"/>
    <n v="57"/>
    <n v="491.22807017543857"/>
    <n v="300"/>
    <n v="529"/>
    <n v="83.176100628930811"/>
    <n v="9"/>
    <n v="5"/>
  </r>
  <r>
    <s v="66"/>
    <s v="66440"/>
    <n v="66440"/>
    <s v="RISARALDA"/>
    <s v="MARSELLA"/>
    <x v="0"/>
    <s v="Intermedio"/>
    <n v="11"/>
    <s v="desactualizado"/>
    <s v="desactualizado"/>
    <n v="14775.7"/>
    <n v="1710"/>
    <n v="1495"/>
    <n v="69.899665551839462"/>
    <n v="10.566048632444533"/>
    <n v="842"/>
    <n v="651"/>
    <n v="2"/>
    <n v="7.3580063205625139"/>
    <n v="208.35178999999999"/>
    <n v="0"/>
    <n v="0"/>
    <n v="14471.879000000001"/>
    <n v="0"/>
    <n v="0"/>
    <n v="244.41231999999999"/>
    <n v="1113.1487"/>
    <n v="180.54596000000001"/>
    <n v="13343.646000000001"/>
    <n v="49.256777999999997"/>
    <n v="58.673324999999998"/>
    <n v="0"/>
    <n v="7085.0591999999997"/>
    <n v="1110.4129"/>
    <n v="58.975276999999998"/>
    <n v="5517.02"/>
    <n v="2.2453004999999999"/>
    <n v="1098.624"/>
    <n v="682.43115231900003"/>
    <n v="9.8583717745963995"/>
    <n v="0.31677547544706214"/>
    <n v="0"/>
    <n v="137.61776162263772"/>
    <n v="173"/>
    <n v="1036.4739884393064"/>
    <n v="1219"/>
    <n v="787"/>
    <n v="52.642140468227424"/>
    <n v="157"/>
    <n v="125"/>
  </r>
  <r>
    <s v="66"/>
    <s v="66682"/>
    <n v="66682"/>
    <s v="RISARALDA"/>
    <s v="SANTA ROSA DE CABAL"/>
    <x v="0"/>
    <s v="Ciudades y aglomeraciones"/>
    <n v="0"/>
    <s v="actualizado"/>
    <s v="actualizado"/>
    <n v="53874.6"/>
    <n v="3734"/>
    <n v="2313"/>
    <n v="54.777345438824042"/>
    <n v="4.4425314682065693"/>
    <n v="1258"/>
    <n v="1033"/>
    <n v="22"/>
    <n v="27.202515085290781"/>
    <n v="4978.9879000000001"/>
    <n v="1190.2708"/>
    <n v="7482.5299000000005"/>
    <n v="40175.502"/>
    <n v="0"/>
    <n v="35.829670999999998"/>
    <n v="4736.4813000000004"/>
    <n v="27010.684000000001"/>
    <n v="111.34148999999999"/>
    <n v="22299.89"/>
    <n v="200.94766000000001"/>
    <n v="377.69907999999998"/>
    <n v="0"/>
    <n v="5293.7065000000002"/>
    <n v="26723.898000000001"/>
    <n v="906.00980000000004"/>
    <n v="5646.1777000000002"/>
    <n v="650.79729999999995"/>
    <n v="14796.886"/>
    <n v="38378.0571538"/>
    <n v="71.5296336551976"/>
    <n v="0.24110493919831857"/>
    <n v="0"/>
    <n v="72.834340404820253"/>
    <n v="630"/>
    <n v="150.6349206349206"/>
    <n v="1637"/>
    <n v="1173"/>
    <n v="50.713359273670555"/>
    <n v="223"/>
    <n v="184"/>
  </r>
  <r>
    <s v="15"/>
    <s v="15531"/>
    <n v="15531"/>
    <s v="BOYACÁ"/>
    <s v="PAUNA"/>
    <x v="0"/>
    <s v="Rural disperso"/>
    <n v="0"/>
    <s v="actualizado"/>
    <s v="actualizado"/>
    <n v="24602.6"/>
    <n v="2503"/>
    <n v="2386"/>
    <n v="57.96311818943839"/>
    <n v="12.710066632464493"/>
    <n v="575"/>
    <n v="1787"/>
    <n v="24"/>
    <n v="12.892586064576115"/>
    <n v="4187.1589000000004"/>
    <n v="1850.0195000000001"/>
    <n v="16.415129"/>
    <n v="20056.391"/>
    <n v="3.2618345"/>
    <n v="0"/>
    <n v="2699.5646999999999"/>
    <n v="8838.4513999999999"/>
    <n v="93.974102999999999"/>
    <n v="14607.382"/>
    <n v="17.807786"/>
    <n v="19.728660999999999"/>
    <n v="0"/>
    <n v="2937.5097000000001"/>
    <n v="8838.4514999999992"/>
    <n v="89.424201999999994"/>
    <n v="9297.2482999999993"/>
    <n v="1689.5930000000001"/>
    <n v="3385.2247000000002"/>
    <n v="0"/>
    <n v="64.484079549165983"/>
    <n v="0.52160702228224176"/>
    <n v="0"/>
    <n v="259.58999999999997"/>
    <n v="260"/>
    <n v="1174.6153846153845"/>
    <n v="1680"/>
    <n v="2212.0000000000005"/>
    <n v="92.707460184409058"/>
    <n v="247"/>
    <n v="223"/>
  </r>
  <r>
    <s v="15"/>
    <s v="15135"/>
    <n v="15135"/>
    <s v="BOYACÁ"/>
    <s v="CAMPOHERMOSO"/>
    <x v="0"/>
    <s v="Rural disperso"/>
    <n v="11"/>
    <s v="desactualizado"/>
    <s v="desactualizado"/>
    <n v="29483.500000000004"/>
    <n v="1395"/>
    <n v="1250"/>
    <n v="28.64"/>
    <n v="3.1920929518513343"/>
    <n v="147"/>
    <n v="1089"/>
    <n v="14"/>
    <n v="36.999339707089455"/>
    <n v="433.92198999999999"/>
    <n v="0"/>
    <n v="0"/>
    <n v="29207.146000000001"/>
    <n v="0"/>
    <n v="0"/>
    <n v="9188.0871000000006"/>
    <n v="1740.8073999999999"/>
    <n v="481.72394000000003"/>
    <n v="18439.896000000001"/>
    <n v="25.571870000000001"/>
    <n v="27.865849999999998"/>
    <n v="0"/>
    <n v="1945.3465000000001"/>
    <n v="1730.3898999999999"/>
    <n v="311.16615999999999"/>
    <n v="14603.237999999999"/>
    <n v="204.12952999999999"/>
    <n v="11053.950999999999"/>
    <n v="19.121344983899998"/>
    <n v="116.25342425762079"/>
    <n v="0.4900826446280992"/>
    <n v="0"/>
    <n v="173.48500000000001"/>
    <n v="302"/>
    <n v="675.82781456953649"/>
    <n v="509"/>
    <n v="1225"/>
    <n v="98"/>
    <n v="119"/>
    <n v="104"/>
  </r>
  <r>
    <s v="25"/>
    <s v="25297"/>
    <n v="25297"/>
    <s v="CUNDINAMARCA"/>
    <s v="GACHETÁ"/>
    <x v="0"/>
    <s v="Rural"/>
    <n v="0"/>
    <s v="actualizado"/>
    <s v="actualizado"/>
    <n v="25398.400000000001"/>
    <n v="5849"/>
    <n v="5654"/>
    <n v="95.649097983728339"/>
    <n v="16.554312802479494"/>
    <n v="1353"/>
    <n v="4186"/>
    <n v="115"/>
    <n v="54.223701681025005"/>
    <n v="5587.4871000000003"/>
    <n v="10595.114"/>
    <n v="1556.0798"/>
    <n v="8327.8721000000005"/>
    <n v="22.886309000000001"/>
    <n v="0"/>
    <n v="4772.0137000000004"/>
    <n v="0"/>
    <n v="287.72771"/>
    <n v="21210.71"/>
    <n v="33.911489000000003"/>
    <n v="49.723225999999997"/>
    <n v="0"/>
    <n v="1395.1969999999999"/>
    <n v="0"/>
    <n v="636.67583000000002"/>
    <n v="7945.9213"/>
    <n v="2013.6416999999999"/>
    <n v="14263.203"/>
    <n v="3464.27492398"/>
    <n v="60.117702989882794"/>
    <n v="0.34359935725763258"/>
    <n v="0"/>
    <n v="31.580145326001567"/>
    <n v="257"/>
    <n v="167.70428015564201"/>
    <n v="3067"/>
    <n v="5425"/>
    <n v="95.949770074283691"/>
    <n v="145"/>
    <n v="110"/>
  </r>
  <r>
    <s v="68"/>
    <s v="68895"/>
    <n v="68895"/>
    <s v="SANTANDER"/>
    <s v="ZAPATOCA"/>
    <x v="0"/>
    <s v="Rural"/>
    <n v="0"/>
    <s v="actualizado"/>
    <s v="actualizado"/>
    <n v="35830.6"/>
    <n v="992"/>
    <n v="844"/>
    <n v="23.459715639810426"/>
    <n v="1.3591137865906655"/>
    <n v="487"/>
    <n v="338"/>
    <n v="19"/>
    <n v="32.561536957418127"/>
    <n v="1829.2389000000001"/>
    <n v="1857.4943000000001"/>
    <n v="10546.876"/>
    <n v="21466.91"/>
    <n v="28.332398999999999"/>
    <n v="0"/>
    <n v="1415.556"/>
    <n v="3767.0028000000002"/>
    <n v="174.67241999999999"/>
    <n v="30665.562000000002"/>
    <n v="27.421004"/>
    <n v="122.75389"/>
    <n v="0"/>
    <n v="9063.2253999999994"/>
    <n v="3314.1666"/>
    <n v="23.629411000000001"/>
    <n v="9447.7759000000005"/>
    <n v="2340.1572000000001"/>
    <n v="11738.504999999999"/>
    <n v="36394.714516799999"/>
    <n v="66.594266209805198"/>
    <n v="0.41985428051001816"/>
    <n v="0"/>
    <n v="66.426511772489334"/>
    <n v="363"/>
    <n v="342.01101928374658"/>
    <n v="485"/>
    <n v="492"/>
    <n v="58.293838862559241"/>
    <n v="149"/>
    <n v="133"/>
  </r>
  <r>
    <s v="76"/>
    <s v="76400"/>
    <n v="76400"/>
    <s v="VALLE"/>
    <s v="LA UNIÓN"/>
    <x v="0"/>
    <s v="Intermedio"/>
    <n v="0"/>
    <s v="actualizado"/>
    <s v="actualizado"/>
    <n v="11330.3"/>
    <n v="2257"/>
    <n v="1713"/>
    <n v="87.09865732632808"/>
    <n v="15.376747170571306"/>
    <n v="848"/>
    <n v="809"/>
    <n v="56"/>
    <n v="33.447416551719407"/>
    <n v="4054.1133"/>
    <n v="1940.0536999999999"/>
    <n v="2231.4762000000001"/>
    <n v="2510.5790000000002"/>
    <n v="768.36785999999995"/>
    <n v="0"/>
    <n v="201.97604000000001"/>
    <n v="2095.1185999999998"/>
    <n v="40.663752000000002"/>
    <n v="9181.1612999999998"/>
    <n v="232.01246"/>
    <n v="223.88336000000001"/>
    <n v="0"/>
    <n v="51.578839000000002"/>
    <n v="2095.1185999999998"/>
    <n v="10.06996"/>
    <n v="4608.2111000000004"/>
    <n v="831.68183999999997"/>
    <n v="3930.3886000000002"/>
    <n v="0"/>
    <n v="1.4515883946740002"/>
    <n v="0.3200352009386917"/>
    <n v="0"/>
    <n v="47.334871956835229"/>
    <n v="121"/>
    <n v="398.76033057851242"/>
    <n v="343"/>
    <n v="1277"/>
    <n v="74.547577349678932"/>
    <n v="269"/>
    <n v="253"/>
  </r>
  <r>
    <s v="76"/>
    <s v="76248"/>
    <n v="76248"/>
    <s v="VALLE"/>
    <s v="EL CERRITO"/>
    <x v="0"/>
    <s v="Intermedio"/>
    <n v="0"/>
    <s v="actualizado"/>
    <s v="actualizado"/>
    <n v="48953.5"/>
    <n v="2913"/>
    <n v="1281"/>
    <n v="72.677595628415304"/>
    <n v="2.2468146088013579"/>
    <n v="742"/>
    <n v="532"/>
    <n v="7"/>
    <n v="47.132376559668749"/>
    <n v="17994.428"/>
    <n v="24.703862999999998"/>
    <n v="796.92039999999997"/>
    <n v="19385.297999999999"/>
    <n v="5620.6422000000002"/>
    <n v="0"/>
    <n v="3415.3796000000002"/>
    <n v="2776.873"/>
    <n v="82.478801000000004"/>
    <n v="37512.197999999997"/>
    <n v="338.22376000000003"/>
    <n v="385.85926999999998"/>
    <n v="0"/>
    <n v="18.809441"/>
    <n v="2734.1015000000002"/>
    <n v="310.07844"/>
    <n v="15046.891"/>
    <n v="4832.2016000000003"/>
    <n v="20797.212"/>
    <n v="11126.6944951"/>
    <n v="67.361378013610008"/>
    <n v="0.24573560767590619"/>
    <n v="0"/>
    <n v="100.94944771479284"/>
    <n v="456"/>
    <n v="225.66032830675437"/>
    <n v="433"/>
    <n v="894"/>
    <n v="69.789227166276348"/>
    <n v="265"/>
    <n v="258"/>
  </r>
  <r>
    <s v="50"/>
    <s v="50350"/>
    <n v="50350"/>
    <s v="META"/>
    <s v="LA MACARENA"/>
    <x v="1"/>
    <s v="Rural disperso"/>
    <n v="28"/>
    <s v="Sin formación"/>
    <s v="desactualizado"/>
    <n v="1086248.9999999998"/>
    <n v="2001"/>
    <n v="1585"/>
    <n v="6.5615141955835972"/>
    <n v="1.4447580003983516E-2"/>
    <n v="616"/>
    <n v="961"/>
    <n v="8"/>
    <n v="73.560486499785625"/>
    <n v="188029.44"/>
    <n v="10931.605"/>
    <n v="41337.362000000001"/>
    <n v="723359.38"/>
    <n v="109497.86"/>
    <n v="1119.0862"/>
    <n v="635819.99"/>
    <n v="14391.415999999999"/>
    <n v="3582.9771000000001"/>
    <n v="421017.52"/>
    <n v="74.727345999999997"/>
    <n v="56.046553000000003"/>
    <n v="0"/>
    <n v="11408.288"/>
    <n v="8538.9562000000005"/>
    <n v="3092.8638999999998"/>
    <n v="153990.94"/>
    <n v="107402.62"/>
    <n v="791516"/>
    <n v="273851.26799000002"/>
    <n v="11795.563057015599"/>
    <n v="0.53130287648054142"/>
    <n v="0"/>
    <n v="49.805609039661491"/>
    <n v="11231"/>
    <n v="4.5766182886653013"/>
    <n v="480"/>
    <n v="1392"/>
    <n v="87.823343848580436"/>
    <n v="223"/>
    <n v="191"/>
  </r>
  <r>
    <s v="13"/>
    <s v="13620"/>
    <n v="13620"/>
    <s v="BOLÍVAR"/>
    <s v="SAN CRISTÓBAL"/>
    <x v="0"/>
    <s v="Ciudades y aglomeraciones"/>
    <n v="0"/>
    <s v="actualizado"/>
    <s v="actualizado"/>
    <n v="4173.2000000000007"/>
    <n v="653"/>
    <n v="459"/>
    <n v="77.342047930283215"/>
    <n v="11.117485174207838"/>
    <n v="114"/>
    <n v="343"/>
    <n v="2"/>
    <n v="23.04990274916695"/>
    <n v="2936.9701"/>
    <n v="0"/>
    <n v="0"/>
    <n v="0"/>
    <n v="0"/>
    <n v="393.51272999999998"/>
    <n v="0"/>
    <n v="0"/>
    <n v="1024.1766"/>
    <n v="2659.076"/>
    <n v="94.110990000000001"/>
    <n v="113.82562"/>
    <n v="0"/>
    <n v="540.84879000000001"/>
    <n v="0"/>
    <n v="252.57324"/>
    <n v="0"/>
    <n v="2302.2460999999998"/>
    <n v="961.38257999999996"/>
    <n v="0"/>
    <n v="2.4344695319228"/>
    <n v="0.30990783410138251"/>
    <n v="0"/>
    <n v="28.543559297773964"/>
    <n v="43"/>
    <n v="1093.0232558139535"/>
    <n v="235"/>
    <n v="402.99999999999994"/>
    <n v="87.799564270152501"/>
    <n v="63"/>
    <n v="23"/>
  </r>
  <r>
    <s v="23"/>
    <s v="23660"/>
    <n v="23660"/>
    <s v="CÓRDOBA"/>
    <s v="SAHAGUN"/>
    <x v="0"/>
    <s v="Intermedio"/>
    <n v="7"/>
    <s v="desactualizado"/>
    <s v="desactualizado"/>
    <n v="92791.8"/>
    <n v="6859"/>
    <n v="5342"/>
    <n v="69.131411456383375"/>
    <n v="5.4294493123559038"/>
    <n v="1823"/>
    <n v="3515"/>
    <n v="4"/>
    <n v="16.441437707420906"/>
    <n v="39877.546999999999"/>
    <n v="30449.768"/>
    <n v="0"/>
    <n v="16505.805"/>
    <n v="8694.1717000000008"/>
    <n v="0"/>
    <n v="1500.7047"/>
    <n v="2495.1622000000002"/>
    <n v="0"/>
    <n v="91420.338000000003"/>
    <n v="693.72733000000005"/>
    <n v="751.22860000000003"/>
    <n v="0"/>
    <n v="0.57230433000000003"/>
    <n v="0"/>
    <n v="0"/>
    <n v="53245.375"/>
    <n v="26310.917000000001"/>
    <n v="15801.839"/>
    <n v="0"/>
    <n v="14.756285058373198"/>
    <n v="0.64904766244418122"/>
    <n v="0"/>
    <n v="125.02989515107805"/>
    <n v="993"/>
    <n v="229.6576032225579"/>
    <n v="1639"/>
    <n v="5233"/>
    <n v="97.959565705728195"/>
    <n v="412"/>
    <n v="358"/>
  </r>
  <r>
    <s v="13"/>
    <s v="13673"/>
    <n v="13673"/>
    <s v="BOLÍVAR"/>
    <s v="SANTA CATALINA"/>
    <x v="0"/>
    <s v="Intermedio"/>
    <n v="7"/>
    <s v="desactualizado"/>
    <s v="desactualizado"/>
    <n v="17406.600000000002"/>
    <n v="1176"/>
    <n v="1137"/>
    <n v="67.810026385224276"/>
    <n v="6.9500531114164747"/>
    <n v="479"/>
    <n v="656"/>
    <n v="2"/>
    <n v="31.814759507799454"/>
    <n v="4705.2120000000004"/>
    <n v="0"/>
    <n v="246.12782000000001"/>
    <n v="7345.4260999999997"/>
    <n v="2383.0974000000001"/>
    <n v="522.42804000000001"/>
    <n v="1534.0817999999999"/>
    <n v="261.50646999999998"/>
    <n v="453.98293999999999"/>
    <n v="12587.787"/>
    <n v="512.89652999999998"/>
    <n v="221.82293999999999"/>
    <n v="302.58463"/>
    <n v="590.31480999999997"/>
    <n v="0.17121729999999999"/>
    <n v="8.3356671000000002"/>
    <n v="5717.4210000000003"/>
    <n v="3997.6291000000001"/>
    <n v="4975.9178000000002"/>
    <n v="0"/>
    <n v="152.44201353075334"/>
    <n v="0.5"/>
    <n v="0"/>
    <n v="20.648532257964142"/>
    <n v="139"/>
    <n v="244.60431654676259"/>
    <n v="912"/>
    <n v="807.99999999999989"/>
    <n v="71.064204045734385"/>
    <n v="135"/>
    <n v="66"/>
  </r>
  <r>
    <s v="05"/>
    <s v="05792"/>
    <n v="5792"/>
    <s v="ANTIOQUIA"/>
    <s v="TARSO"/>
    <x v="0"/>
    <s v="Intermedio"/>
    <n v="10"/>
    <s v="desactualizado"/>
    <s v="desactualizado"/>
    <n v="10416.9"/>
    <n v="609"/>
    <n v="473"/>
    <n v="58.562367864693442"/>
    <n v="5.0961961943042384"/>
    <n v="198"/>
    <n v="267"/>
    <n v="8"/>
    <n v="3.2356533041340305"/>
    <n v="3281.3116"/>
    <n v="0"/>
    <n v="0"/>
    <n v="8453.6875"/>
    <n v="127.74841000000001"/>
    <n v="0"/>
    <n v="0"/>
    <n v="0"/>
    <n v="147.22577000000001"/>
    <n v="11877.072"/>
    <n v="37.228473000000001"/>
    <n v="42.082447000000002"/>
    <n v="0"/>
    <n v="4956.8541999999998"/>
    <n v="0"/>
    <n v="10.009456"/>
    <n v="4976.9188999999997"/>
    <n v="1685.3918000000001"/>
    <n v="390.26925"/>
    <n v="1651.32628632"/>
    <n v="24.865651281434797"/>
    <n v="0.34987277353689561"/>
    <n v="0"/>
    <n v="68.030207690241085"/>
    <n v="120"/>
    <n v="717.5"/>
    <n v="61"/>
    <n v="267"/>
    <n v="56.448202959830866"/>
    <n v="44"/>
    <n v="39"/>
  </r>
  <r>
    <s v="52"/>
    <s v="52694"/>
    <n v="52694"/>
    <s v="NARIÑO"/>
    <s v="SAN PEDRO DE CARTAGO (Cartago)"/>
    <x v="0"/>
    <s v="Intermedio"/>
    <n v="9"/>
    <s v="desactualizado"/>
    <s v="desactualizado"/>
    <n v="5686.2000000000007"/>
    <n v="2083"/>
    <n v="1556"/>
    <n v="96.979434447300775"/>
    <n v="20.691982080622672"/>
    <n v="931"/>
    <n v="617"/>
    <n v="8"/>
    <n v="10.674416363838988"/>
    <n v="94.524158999999997"/>
    <n v="335.74450000000002"/>
    <n v="0"/>
    <n v="5040.4348"/>
    <n v="0"/>
    <n v="0"/>
    <n v="659.33464000000004"/>
    <n v="0"/>
    <n v="1.6097383000000001"/>
    <n v="4785.8526000000002"/>
    <n v="23.906483000000001"/>
    <n v="23.906493000000001"/>
    <n v="0"/>
    <n v="1007.5712"/>
    <n v="0"/>
    <n v="0"/>
    <n v="3764.0882000000001"/>
    <n v="91.172083000000001"/>
    <n v="583.96549000000005"/>
    <n v="0"/>
    <n v="5.6210114558864008"/>
    <n v="0.42296747967479675"/>
    <n v="0"/>
    <n v="55.02481414871383"/>
    <n v="60"/>
    <n v="1018.3333333333334"/>
    <n v="1038"/>
    <n v="1398"/>
    <n v="89.845758354755787"/>
    <n v="345"/>
    <n v="323"/>
  </r>
  <r>
    <s v="41"/>
    <s v="41885"/>
    <n v="41885"/>
    <s v="HUILA"/>
    <s v="YAGUARÁ"/>
    <x v="0"/>
    <s v="Rural"/>
    <n v="9"/>
    <s v="desactualizado"/>
    <s v="desactualizado"/>
    <n v="31705.700000000004"/>
    <n v="647"/>
    <n v="590"/>
    <n v="38.983050847457626"/>
    <n v="0.96607412890969135"/>
    <n v="133"/>
    <n v="422"/>
    <n v="35"/>
    <n v="12.755636241560559"/>
    <n v="7444.8212999999996"/>
    <n v="0"/>
    <n v="0"/>
    <n v="15556.992"/>
    <n v="5131.2437"/>
    <n v="0"/>
    <n v="1.9246612999999999"/>
    <n v="0"/>
    <n v="4653.5865999999996"/>
    <n v="27504.705999999998"/>
    <n v="69.753123000000002"/>
    <n v="65.651724999999999"/>
    <n v="0"/>
    <n v="4031.2932000000001"/>
    <n v="0"/>
    <n v="4495.2313000000004"/>
    <n v="15148.755999999999"/>
    <n v="4377.9030000000002"/>
    <n v="4111.1352999999999"/>
    <n v="0"/>
    <n v="96.240381720165828"/>
    <n v="0.33741753063147972"/>
    <n v="0"/>
    <n v="81.31779374769107"/>
    <n v="349"/>
    <n v="287.39255014326648"/>
    <n v="496"/>
    <n v="532"/>
    <n v="90.169491525423723"/>
    <n v="49"/>
    <n v="48"/>
  </r>
  <r>
    <s v="19"/>
    <s v="19573"/>
    <n v="19573"/>
    <s v="CAUCA"/>
    <s v="PUERTO TEJADA"/>
    <x v="0"/>
    <s v="Ciudades y aglomeraciones"/>
    <n v="8"/>
    <s v="desactualizado"/>
    <s v="desactualizado"/>
    <n v="10751.199999999999"/>
    <n v="1499"/>
    <n v="764"/>
    <n v="80.366492146596855"/>
    <n v="7.266814868644758"/>
    <n v="698"/>
    <n v="66"/>
    <n v="0"/>
    <n v="94.89741598284256"/>
    <n v="10478.555"/>
    <n v="0"/>
    <n v="0"/>
    <n v="47.837491"/>
    <n v="0"/>
    <n v="32.765861000000001"/>
    <n v="0"/>
    <n v="0"/>
    <n v="185.94104999999999"/>
    <n v="10337.378000000001"/>
    <n v="280.27758"/>
    <n v="283.75506000000001"/>
    <n v="0"/>
    <n v="54.769067999999997"/>
    <n v="0"/>
    <n v="58.769506999999997"/>
    <n v="43.836517999999998"/>
    <n v="111.80389"/>
    <n v="10283.429"/>
    <n v="0"/>
    <n v="0"/>
    <n v="0.13773106197897789"/>
    <n v="0"/>
    <n v="28.652229393185692"/>
    <n v="92"/>
    <n v="425.36318462835874"/>
    <n v="381"/>
    <n v="361"/>
    <n v="47.251308900523561"/>
    <n v="211"/>
    <n v="204"/>
  </r>
  <r>
    <s v="25"/>
    <s v="25486"/>
    <n v="25486"/>
    <s v="CUNDINAMARCA"/>
    <s v="NEMOCÓN"/>
    <x v="0"/>
    <s v="Ciudades y aglomeraciones"/>
    <n v="11"/>
    <s v="desactualizado"/>
    <s v="desactualizado"/>
    <n v="9762.0000000000018"/>
    <n v="1392"/>
    <n v="1051"/>
    <n v="78.877259752616553"/>
    <n v="10.059073372893366"/>
    <n v="74"/>
    <n v="917"/>
    <n v="60"/>
    <n v="20.770517381918566"/>
    <n v="8161.1975000000002"/>
    <n v="0"/>
    <n v="0"/>
    <n v="1894.1934000000001"/>
    <n v="0"/>
    <n v="0"/>
    <n v="120.47176"/>
    <n v="1202.8842"/>
    <n v="0"/>
    <n v="8704.51"/>
    <n v="53.095421999999999"/>
    <n v="40.275782999999997"/>
    <n v="0"/>
    <n v="0"/>
    <n v="184.71432999999999"/>
    <n v="0"/>
    <n v="1737.6527000000001"/>
    <n v="6024.4507999999996"/>
    <n v="2093.8678"/>
    <n v="0"/>
    <n v="3.0311446776639999"/>
    <n v="0.180945063388398"/>
    <n v="0"/>
    <n v="16.99905734485467"/>
    <n v="99"/>
    <n v="234.34343434343435"/>
    <n v="793"/>
    <n v="954"/>
    <n v="90.770694576593726"/>
    <n v="40"/>
    <n v="35"/>
  </r>
  <r>
    <s v="17"/>
    <s v="17665"/>
    <n v="17665"/>
    <s v="CALDAS"/>
    <s v="SAN JOSE"/>
    <x v="0"/>
    <s v="Intermedio"/>
    <n v="8"/>
    <s v="desactualizado"/>
    <s v="desactualizado"/>
    <n v="6218.3"/>
    <n v="1254"/>
    <n v="1068"/>
    <n v="76.217228464419478"/>
    <n v="23.232511772729652"/>
    <n v="872"/>
    <n v="191"/>
    <n v="5"/>
    <n v="8.4716371623361439"/>
    <n v="2141.0295000000001"/>
    <n v="328.10532000000001"/>
    <n v="0"/>
    <n v="3625.5101"/>
    <n v="0"/>
    <n v="0"/>
    <n v="1.1163730000000001"/>
    <n v="0"/>
    <n v="0"/>
    <n v="6115.6355999999996"/>
    <n v="0"/>
    <n v="22.107036999999998"/>
    <n v="0"/>
    <n v="0"/>
    <n v="0"/>
    <n v="0"/>
    <n v="4614.0072"/>
    <n v="962.44880999999998"/>
    <n v="518.18885999999998"/>
    <n v="0"/>
    <n v="16.695348145110284"/>
    <n v="0.46583202921231093"/>
    <n v="0"/>
    <n v="52.684383106174216"/>
    <n v="61"/>
    <n v="963.93442622950818"/>
    <n v="227"/>
    <n v="229"/>
    <n v="21.441947565543071"/>
    <n v="328"/>
    <n v="308"/>
  </r>
  <r>
    <s v="47"/>
    <s v="47720"/>
    <n v="47720"/>
    <s v="MAGDALENA"/>
    <s v="SANTA BARBARA DE PINTO"/>
    <x v="0"/>
    <s v="Rural"/>
    <n v="7"/>
    <s v="desactualizado"/>
    <s v="desactualizado"/>
    <n v="48440.099999999991"/>
    <n v="562"/>
    <n v="535"/>
    <n v="15.700934579439252"/>
    <n v="0.46921639275454219"/>
    <n v="37"/>
    <n v="497"/>
    <n v="1"/>
    <n v="10.260428770393942"/>
    <n v="37285.377"/>
    <n v="2729.0785000000001"/>
    <n v="0"/>
    <n v="3282.3009000000002"/>
    <n v="3555.4504999999999"/>
    <n v="3950.0228000000002"/>
    <n v="545.63721999999996"/>
    <n v="25.959295000000001"/>
    <n v="2199.7330000000002"/>
    <n v="43209.01"/>
    <n v="86.477064999999996"/>
    <n v="109.70291"/>
    <n v="0"/>
    <n v="3873.5835999999999"/>
    <n v="9.7322872999999994"/>
    <n v="240.38643999999999"/>
    <n v="10630.366"/>
    <n v="30021.137999999999"/>
    <n v="5131.9308000000001"/>
    <n v="21881.086848700001"/>
    <n v="45.900067495955199"/>
    <n v="0.7441860465116279"/>
    <n v="0"/>
    <n v="78.378704244801369"/>
    <n v="502"/>
    <n v="191.23505976095618"/>
    <n v="480"/>
    <n v="518"/>
    <n v="96.822429906542055"/>
    <n v="50"/>
    <n v="33"/>
  </r>
  <r>
    <s v="15"/>
    <s v="15090"/>
    <n v="15090"/>
    <s v="BOYACÁ"/>
    <s v="BERBEO"/>
    <x v="0"/>
    <s v="Rural disperso"/>
    <n v="11"/>
    <s v="desactualizado"/>
    <s v="desactualizado"/>
    <n v="5849.8000000000011"/>
    <n v="731"/>
    <n v="683"/>
    <n v="70.863836017569554"/>
    <n v="17.776683034358914"/>
    <n v="171"/>
    <n v="501"/>
    <n v="11"/>
    <n v="26.387693257695872"/>
    <n v="1080.6035999999999"/>
    <n v="1011.1433"/>
    <n v="48.232660000000003"/>
    <n v="4021.2782999999999"/>
    <n v="0"/>
    <n v="0"/>
    <n v="879.53934000000004"/>
    <n v="301.84257000000002"/>
    <n v="76.009294999999995"/>
    <n v="4938.1552000000001"/>
    <n v="6.3057093999999996"/>
    <n v="7.9148373999999997"/>
    <n v="0"/>
    <n v="697.72348999999997"/>
    <n v="301.84255999999999"/>
    <n v="34.268951000000001"/>
    <n v="3234.5081"/>
    <n v="289.06768"/>
    <n v="1636.5264999999999"/>
    <n v="0"/>
    <n v="10.808848724419038"/>
    <n v="0.45275590551181094"/>
    <n v="0"/>
    <n v="94.273499999999999"/>
    <n v="67"/>
    <n v="1655.3731343283582"/>
    <n v="410"/>
    <n v="585"/>
    <n v="85.651537335285511"/>
    <n v="99"/>
    <n v="92"/>
  </r>
  <r>
    <s v="52"/>
    <s v="52354"/>
    <n v="52354"/>
    <s v="NARIÑO"/>
    <s v="IMUES"/>
    <x v="0"/>
    <s v="Rural"/>
    <n v="23"/>
    <s v="desactualizado"/>
    <s v="desactualizado"/>
    <n v="8103"/>
    <n v="3140"/>
    <n v="2592"/>
    <n v="90.007716049382708"/>
    <n v="37.54580446346732"/>
    <n v="1351"/>
    <n v="1198"/>
    <n v="43"/>
    <n v="37.96754611306941"/>
    <n v="1738.451"/>
    <n v="1668.2340999999999"/>
    <n v="0"/>
    <n v="4471.3110999999999"/>
    <n v="4.2914512"/>
    <n v="0"/>
    <n v="55.573776000000002"/>
    <n v="0"/>
    <n v="36.563591000000002"/>
    <n v="7789.0308000000005"/>
    <n v="49.329552999999997"/>
    <n v="48.322774000000003"/>
    <n v="0"/>
    <n v="1541.7954999999999"/>
    <n v="0"/>
    <n v="2.5626755999999999"/>
    <n v="1601.7849000000001"/>
    <n v="1725.0173"/>
    <n v="3011.0145000000002"/>
    <n v="25.454895903800001"/>
    <n v="0.59018975137600005"/>
    <n v="0.41505376344086015"/>
    <n v="0"/>
    <n v="46.55945812583478"/>
    <n v="86"/>
    <n v="601.16279069767438"/>
    <n v="1976"/>
    <n v="2433.9999999999995"/>
    <n v="93.904320987654316"/>
    <n v="355"/>
    <n v="321"/>
  </r>
  <r>
    <s v="52"/>
    <s v="52838"/>
    <n v="52838"/>
    <s v="NARIÑO"/>
    <s v="TUQUERRES"/>
    <x v="0"/>
    <s v="Intermedio"/>
    <n v="15"/>
    <s v="desactualizado"/>
    <s v="desactualizado"/>
    <n v="20394.400000000001"/>
    <n v="6267"/>
    <n v="5148"/>
    <n v="89.199689199689203"/>
    <n v="31.476029789224391"/>
    <n v="1035"/>
    <n v="4070"/>
    <n v="43"/>
    <n v="31.044969541973927"/>
    <n v="6056.7541000000001"/>
    <n v="2604.8182999999999"/>
    <n v="887.29994999999997"/>
    <n v="10390.218999999999"/>
    <n v="1351.6886"/>
    <n v="157.09047000000001"/>
    <n v="565.92539999999997"/>
    <n v="468.27231999999998"/>
    <n v="0"/>
    <n v="20086.401000000002"/>
    <n v="143.78149999999999"/>
    <n v="155.33208999999999"/>
    <n v="0"/>
    <n v="2051.4989"/>
    <n v="468.27233000000001"/>
    <n v="5747.7655999999997"/>
    <n v="5170.1376"/>
    <n v="1178.1778999999999"/>
    <n v="6650.2862999999998"/>
    <n v="605.36994263500003"/>
    <n v="52.66119287081596"/>
    <n v="0.4250076994148444"/>
    <n v="0"/>
    <n v="98.252164052777061"/>
    <n v="227"/>
    <n v="480.6167400881057"/>
    <n v="3595"/>
    <n v="4805"/>
    <n v="93.337218337218346"/>
    <n v="737"/>
    <n v="693"/>
  </r>
  <r>
    <s v="76"/>
    <s v="76130"/>
    <n v="76130"/>
    <s v="VALLE"/>
    <s v="CANDELARIA"/>
    <x v="0"/>
    <s v="Ciudades y aglomeraciones"/>
    <n v="0"/>
    <s v="actualizado"/>
    <s v="actualizado"/>
    <n v="28657.5"/>
    <n v="4853"/>
    <n v="1977"/>
    <n v="83.206879109762269"/>
    <n v="3.6388844249436296"/>
    <n v="970"/>
    <n v="961"/>
    <n v="46"/>
    <n v="56.643236513073617"/>
    <n v="18762.831999999999"/>
    <n v="0"/>
    <n v="0"/>
    <n v="0.39309178"/>
    <n v="10200.387000000001"/>
    <n v="0"/>
    <n v="0"/>
    <n v="0"/>
    <n v="79.261015999999998"/>
    <n v="28498.613000000001"/>
    <n v="714.22126000000003"/>
    <n v="582.34177"/>
    <n v="0"/>
    <n v="38.752495000000003"/>
    <n v="0"/>
    <n v="15.741172000000001"/>
    <n v="9708.2885000000006"/>
    <n v="2354.9843999999998"/>
    <n v="16591.987000000001"/>
    <n v="0"/>
    <n v="0"/>
    <n v="0.2470842332613391"/>
    <n v="0"/>
    <n v="42.24762758587007"/>
    <n v="303"/>
    <n v="142.12674460429045"/>
    <n v="408"/>
    <n v="915"/>
    <n v="46.28224582701062"/>
    <n v="1003"/>
    <n v="993"/>
  </r>
  <r>
    <s v="23"/>
    <s v="23586"/>
    <n v="23586"/>
    <s v="CÓRDOBA"/>
    <s v="PURÍSIMA"/>
    <x v="0"/>
    <s v="Intermedio"/>
    <n v="23"/>
    <s v="desactualizado"/>
    <s v="desactualizado"/>
    <n v="10792.6"/>
    <n v="1863"/>
    <n v="1855"/>
    <n v="74.932614555256066"/>
    <n v="17.862951363561418"/>
    <n v="393"/>
    <n v="1461"/>
    <n v="1"/>
    <n v="21.070964659112555"/>
    <n v="8060.6514999999999"/>
    <n v="1447.8353999999999"/>
    <n v="0"/>
    <n v="2109.6403"/>
    <n v="0"/>
    <n v="786.54470000000003"/>
    <n v="0"/>
    <n v="1152.3933"/>
    <n v="1189.1327000000001"/>
    <n v="9437.0936999999994"/>
    <n v="173.39768000000001"/>
    <n v="200.84227999999999"/>
    <n v="0"/>
    <n v="748.60392999999999"/>
    <n v="0"/>
    <n v="311.11286000000001"/>
    <n v="3563.3168999999998"/>
    <n v="5230.5495000000001"/>
    <n v="2684.1365000000001"/>
    <n v="2598.1744334099999"/>
    <n v="17.0090285724688"/>
    <n v="0.58385542168674698"/>
    <n v="0"/>
    <n v="13.267807334602448"/>
    <n v="122"/>
    <n v="198.36065573770492"/>
    <n v="1800"/>
    <n v="1755"/>
    <n v="94.609164420485172"/>
    <n v="201"/>
    <n v="159"/>
  </r>
  <r>
    <s v="05"/>
    <s v="05686"/>
    <n v="5686"/>
    <s v="ANTIOQUIA"/>
    <s v="SANTA ROSA DE OSOS"/>
    <x v="0"/>
    <s v="Rural"/>
    <n v="7"/>
    <s v="desactualizado"/>
    <s v="actualizado"/>
    <n v="85057.099999999991"/>
    <n v="4077"/>
    <n v="3465"/>
    <n v="47.849927849927845"/>
    <n v="3.7415829071598594"/>
    <n v="878"/>
    <n v="2577"/>
    <n v="10"/>
    <n v="8.0501106106423492"/>
    <n v="40405.002"/>
    <n v="0"/>
    <n v="0"/>
    <n v="44770.902999999998"/>
    <n v="377.19148000000001"/>
    <n v="0"/>
    <n v="4486.3029999999999"/>
    <n v="1755.4386999999999"/>
    <n v="133.37554"/>
    <n v="79274.001000000004"/>
    <n v="197.63827000000001"/>
    <n v="202.16686000000001"/>
    <n v="25.818252999999999"/>
    <n v="5348.2979999999998"/>
    <n v="1755.4386999999999"/>
    <n v="41.681918000000003"/>
    <n v="46089.862000000001"/>
    <n v="25472.715"/>
    <n v="6910.7761"/>
    <n v="0"/>
    <n v="47.887927751108002"/>
    <n v="0.41968824127414434"/>
    <n v="0"/>
    <n v="314.19526234639221"/>
    <n v="822"/>
    <n v="483.75912408759126"/>
    <n v="575"/>
    <n v="2641.9999999999995"/>
    <n v="76.248196248196237"/>
    <n v="635"/>
    <n v="583"/>
  </r>
  <r>
    <s v="23"/>
    <s v="23675"/>
    <n v="23675"/>
    <s v="CÓRDOBA"/>
    <s v="SAN BERNARDO DEL VIENTO"/>
    <x v="0"/>
    <s v="Intermedio"/>
    <n v="10"/>
    <s v="desactualizado"/>
    <s v="desactualizado"/>
    <n v="25503.899999999998"/>
    <n v="4550"/>
    <n v="3752"/>
    <n v="81.050106609808097"/>
    <n v="16.895009454343533"/>
    <n v="1051"/>
    <n v="2623"/>
    <n v="78"/>
    <n v="22.799627656503016"/>
    <n v="28133.819"/>
    <n v="499.81106"/>
    <n v="0"/>
    <n v="1910.8972000000001"/>
    <n v="0"/>
    <n v="2108.2048"/>
    <n v="4093.7595000000001"/>
    <n v="518.86274000000003"/>
    <n v="1334.5645"/>
    <n v="24352.044000000002"/>
    <n v="212.5198"/>
    <n v="289.04737999999998"/>
    <n v="0"/>
    <n v="2165.8969999999999"/>
    <n v="2.098612E-2"/>
    <n v="191.26364000000001"/>
    <n v="3740.7685999999999"/>
    <n v="18661.156999999999"/>
    <n v="7185.8640999999998"/>
    <n v="13082.9221559"/>
    <n v="18.429626720622959"/>
    <n v="0.57809740095886952"/>
    <n v="25.601638504864312"/>
    <n v="110.172143962329"/>
    <n v="318"/>
    <n v="631.9182389937107"/>
    <n v="2829"/>
    <n v="3580"/>
    <n v="95.41577825159915"/>
    <n v="263"/>
    <n v="211"/>
  </r>
  <r>
    <s v="25"/>
    <s v="25491"/>
    <n v="25491"/>
    <s v="CUNDINAMARCA"/>
    <s v="NOCAIMA"/>
    <x v="0"/>
    <s v="Intermedio"/>
    <n v="10"/>
    <s v="desactualizado"/>
    <s v="desactualizado"/>
    <n v="6802.5"/>
    <n v="2361"/>
    <n v="1692"/>
    <n v="84.39716312056737"/>
    <n v="36.226226986002914"/>
    <n v="836"/>
    <n v="831"/>
    <n v="25"/>
    <n v="42.212468688158758"/>
    <n v="425.16100999999998"/>
    <n v="3506.5356000000002"/>
    <n v="0"/>
    <n v="2925.8224"/>
    <n v="0"/>
    <n v="0"/>
    <n v="0"/>
    <n v="51.365141999999999"/>
    <n v="0.64460667999999999"/>
    <n v="6863.5290000000005"/>
    <n v="25.128796999999999"/>
    <n v="27.672865000000002"/>
    <n v="0"/>
    <n v="1112.2491"/>
    <n v="51.365147999999998"/>
    <n v="0.64460658000000004"/>
    <n v="2273.6138999999998"/>
    <n v="545.29498999999998"/>
    <n v="2929.8269"/>
    <n v="0"/>
    <n v="44.672286701433805"/>
    <n v="0.28846153846153844"/>
    <n v="0"/>
    <n v="56.452257462686561"/>
    <n v="71"/>
    <n v="1085.1408450704225"/>
    <n v="1015"/>
    <n v="1612"/>
    <n v="95.27186761229315"/>
    <n v="103"/>
    <n v="97"/>
  </r>
  <r>
    <s v="54"/>
    <s v="54099"/>
    <n v="54099"/>
    <s v="NORTE DE SANTANDER"/>
    <s v="BOCHALEMA"/>
    <x v="0"/>
    <s v="Rural"/>
    <n v="0"/>
    <s v="actualizado"/>
    <s v="actualizado"/>
    <n v="17666.5"/>
    <n v="749"/>
    <n v="583"/>
    <n v="35.506003430531734"/>
    <n v="2.0690022030201742"/>
    <n v="123"/>
    <n v="442"/>
    <n v="18"/>
    <n v="43.42381936402149"/>
    <n v="270.54822000000001"/>
    <n v="764.27988000000005"/>
    <n v="0"/>
    <n v="16377.915000000001"/>
    <n v="116.66374"/>
    <n v="0"/>
    <n v="4883.3198000000002"/>
    <n v="0"/>
    <n v="50.589499000000004"/>
    <n v="12607.078"/>
    <n v="49.699503999999997"/>
    <n v="46.984473000000001"/>
    <n v="0"/>
    <n v="2662.1006000000002"/>
    <n v="0"/>
    <n v="40.579101999999999"/>
    <n v="6959.8244999999997"/>
    <n v="242.65227999999999"/>
    <n v="7638.5456000000004"/>
    <n v="0"/>
    <n v="147.55621368260881"/>
    <n v="0.3233205898416166"/>
    <n v="0"/>
    <n v="38.494997399357601"/>
    <n v="171"/>
    <n v="330.40935672514615"/>
    <n v="262"/>
    <n v="516"/>
    <n v="88.507718696397944"/>
    <n v="78"/>
    <n v="73"/>
  </r>
  <r>
    <s v="76"/>
    <s v="76892"/>
    <n v="76892"/>
    <s v="VALLE"/>
    <s v="YUMBO"/>
    <x v="0"/>
    <s v="Ciudades y aglomeraciones"/>
    <n v="0"/>
    <s v="actualizado"/>
    <s v="actualizado"/>
    <n v="19886.899999999998"/>
    <n v="3989"/>
    <n v="1311"/>
    <n v="85.659801678108323"/>
    <n v="6.6888781812966158"/>
    <n v="464"/>
    <n v="791"/>
    <n v="56"/>
    <n v="24.113669409933141"/>
    <n v="1474.0117"/>
    <n v="392.06405000000001"/>
    <n v="11279.351000000001"/>
    <n v="7464.4521000000004"/>
    <n v="1389.1718000000001"/>
    <n v="0"/>
    <n v="567.35991999999999"/>
    <n v="7253.62"/>
    <n v="189.52627000000001"/>
    <n v="13031.075000000001"/>
    <n v="2358.2168000000001"/>
    <n v="1235.7467999999999"/>
    <n v="349.79050999999998"/>
    <n v="4898.7635"/>
    <n v="7253.62"/>
    <n v="34.535769999999999"/>
    <n v="3025.6"/>
    <n v="959.18704000000002"/>
    <n v="5642.5545000000002"/>
    <n v="1014.90229984"/>
    <n v="24.992407172629999"/>
    <n v="0.21216635630043451"/>
    <n v="0"/>
    <n v="72.297421333340921"/>
    <n v="243"/>
    <n v="303.27223006790126"/>
    <n v="717"/>
    <n v="1074.0000000000002"/>
    <n v="81.922196796338682"/>
    <n v="97"/>
    <n v="83"/>
  </r>
  <r>
    <s v="66"/>
    <s v="66170"/>
    <n v="66170"/>
    <s v="RISARALDA"/>
    <s v="DOSQUEBRADAS"/>
    <x v="0"/>
    <s v="Ciudades y aglomeraciones"/>
    <n v="6"/>
    <s v="desactualizado"/>
    <s v="desactualizado"/>
    <n v="5622.7999999999993"/>
    <n v="2513"/>
    <n v="1200"/>
    <n v="86.166666666666671"/>
    <n v="37.611063832807794"/>
    <n v="640"/>
    <n v="554"/>
    <n v="6"/>
    <n v="9.3988307183593456"/>
    <n v="449.04253"/>
    <n v="0"/>
    <n v="0"/>
    <n v="5594.3730999999998"/>
    <n v="0"/>
    <n v="0"/>
    <n v="2.8893021000000001"/>
    <n v="2273.9944"/>
    <n v="17.128046000000001"/>
    <n v="3870.1664000000001"/>
    <n v="819.61351000000002"/>
    <n v="975.27729999999997"/>
    <n v="0"/>
    <n v="1148.6165000000001"/>
    <n v="2273.9944"/>
    <n v="13.581170999999999"/>
    <n v="1633.2824000000001"/>
    <n v="282.64501000000001"/>
    <n v="656.39484000000004"/>
    <n v="1593.9789486499999"/>
    <n v="30.629466041356004"/>
    <n v="0.21031828583315998"/>
    <n v="0"/>
    <n v="39.172441878419669"/>
    <n v="80"/>
    <n v="638.00000000000011"/>
    <n v="824"/>
    <n v="649.00000000000011"/>
    <n v="54.083333333333336"/>
    <n v="100"/>
    <n v="88"/>
  </r>
  <r>
    <s v="54"/>
    <s v="54128"/>
    <n v="54128"/>
    <s v="NORTE DE SANTANDER"/>
    <s v="CÁCHIRA"/>
    <x v="0"/>
    <s v="Rural disperso"/>
    <n v="20"/>
    <s v="desactualizado"/>
    <s v="desactualizado"/>
    <n v="59448.4"/>
    <n v="2083"/>
    <n v="1518"/>
    <n v="22.661396574440051"/>
    <n v="1.7881887370757454"/>
    <n v="771"/>
    <n v="745"/>
    <n v="2"/>
    <n v="35.135463793878699"/>
    <n v="1332.3236999999999"/>
    <n v="647.39599999999996"/>
    <n v="5534.9727000000003"/>
    <n v="52780.404999999999"/>
    <n v="1388.7453"/>
    <n v="0"/>
    <n v="12381.797"/>
    <n v="97.538244000000006"/>
    <n v="196.28566000000001"/>
    <n v="49036.491999999998"/>
    <n v="13.298209"/>
    <n v="27.406037999999999"/>
    <n v="0"/>
    <n v="10636.37"/>
    <n v="97.538242999999994"/>
    <n v="1548.0215000000001"/>
    <n v="26530.99"/>
    <n v="1197.5535"/>
    <n v="21687.531999999999"/>
    <n v="0"/>
    <n v="116.20349904716001"/>
    <n v="0.65310948214707965"/>
    <n v="0"/>
    <n v="75.559207284756781"/>
    <n v="1058"/>
    <n v="104.82041587901702"/>
    <n v="790"/>
    <n v="1283"/>
    <n v="84.519104084321469"/>
    <n v="255"/>
    <n v="229"/>
  </r>
  <r>
    <s v="08"/>
    <s v="08770"/>
    <n v="8770"/>
    <s v="ATLANTICO"/>
    <s v="SUAN"/>
    <x v="0"/>
    <s v="Intermedio"/>
    <n v="0"/>
    <s v="actualizado"/>
    <s v="actualizado"/>
    <n v="3704.3"/>
    <n v="459"/>
    <n v="380"/>
    <n v="66.84210526315789"/>
    <n v="12.609701088697539"/>
    <n v="106"/>
    <n v="274"/>
    <n v="0"/>
    <n v="9.24411889813776"/>
    <n v="3778.4301999999998"/>
    <n v="0"/>
    <n v="0"/>
    <n v="0"/>
    <n v="0"/>
    <n v="0"/>
    <n v="0"/>
    <n v="0"/>
    <n v="406.51010000000002"/>
    <n v="3799.0327000000002"/>
    <n v="80.216397999999998"/>
    <n v="90.876222999999996"/>
    <n v="0"/>
    <n v="29.726707000000001"/>
    <n v="0"/>
    <n v="10.329288999999999"/>
    <n v="0"/>
    <n v="3758.6462000000001"/>
    <n v="396.18085000000002"/>
    <n v="0"/>
    <n v="0.42001092524560002"/>
    <n v="0.61146496815286622"/>
    <n v="0"/>
    <n v="32.793436982710148"/>
    <n v="42"/>
    <n v="921.42857142857144"/>
    <n v="360"/>
    <n v="322"/>
    <n v="84.73684210526315"/>
    <n v="28"/>
    <n v="19"/>
  </r>
  <r>
    <s v="13"/>
    <s v="13300"/>
    <n v="13300"/>
    <s v="BOLÍVAR"/>
    <s v="HATILLO DE LOBA"/>
    <x v="0"/>
    <s v="Rural"/>
    <n v="24"/>
    <s v="desactualizado"/>
    <s v="desactualizado"/>
    <n v="19228.400000000001"/>
    <n v="991"/>
    <n v="752"/>
    <n v="32.579787234042549"/>
    <n v="3.4708090443847586"/>
    <n v="219"/>
    <n v="533"/>
    <n v="0"/>
    <n v="28.254391044312609"/>
    <n v="11572.723"/>
    <n v="0"/>
    <n v="0"/>
    <n v="0"/>
    <n v="3561.5063"/>
    <n v="6730.1994999999997"/>
    <n v="208.36045999999999"/>
    <n v="101.75462"/>
    <n v="4134.7461000000003"/>
    <n v="8357.3845999999994"/>
    <n v="109.29201999999999"/>
    <n v="142.74417"/>
    <n v="0"/>
    <n v="6411.8098"/>
    <n v="0"/>
    <n v="941.64386000000002"/>
    <n v="533.63908000000004"/>
    <n v="6062.2464"/>
    <n v="5549.6539000000002"/>
    <n v="67.382439194499995"/>
    <n v="7.2177590154850808"/>
    <n v="0.73248407643312097"/>
    <n v="0"/>
    <n v="33.584230407806388"/>
    <n v="196"/>
    <n v="282.14285714285717"/>
    <n v="485"/>
    <n v="730"/>
    <n v="97.074468085106375"/>
    <n v="123"/>
    <n v="45"/>
  </r>
  <r>
    <s v="05"/>
    <s v="05129"/>
    <n v="5129"/>
    <s v="ANTIOQUIA"/>
    <s v="CALDAS"/>
    <x v="0"/>
    <s v="Ciudades y aglomeraciones"/>
    <n v="0"/>
    <s v="actualizado"/>
    <s v="actualizado"/>
    <n v="11129.2"/>
    <n v="1241"/>
    <n v="408"/>
    <n v="74.019607843137265"/>
    <n v="4.183262561060638"/>
    <n v="84"/>
    <n v="308"/>
    <n v="16"/>
    <n v="53.010066483219632"/>
    <n v="808.17816000000005"/>
    <n v="0"/>
    <n v="621.84885999999995"/>
    <n v="11741.984"/>
    <n v="0"/>
    <n v="0"/>
    <n v="5310.0637999999999"/>
    <n v="0"/>
    <n v="0"/>
    <n v="7829.2969999999996"/>
    <n v="226.52461"/>
    <n v="244.65282999999999"/>
    <n v="0"/>
    <n v="345.49727000000001"/>
    <n v="0"/>
    <n v="0"/>
    <n v="5262.4494999999997"/>
    <n v="428.01898"/>
    <n v="7085.2668000000003"/>
    <n v="1747.89825916"/>
    <n v="47.708365175200363"/>
    <n v="0.15794481446241673"/>
    <n v="0"/>
    <n v="20.859436504324794"/>
    <n v="152"/>
    <n v="173.68421052631578"/>
    <n v="126"/>
    <n v="338"/>
    <n v="82.843137254901961"/>
    <n v="7"/>
    <n v="5"/>
  </r>
  <r>
    <s v="15"/>
    <s v="15690"/>
    <n v="15690"/>
    <s v="BOYACÁ"/>
    <s v="SANTA MARÍA"/>
    <x v="0"/>
    <s v="Rural disperso"/>
    <n v="13"/>
    <s v="desactualizado"/>
    <s v="desactualizado"/>
    <n v="32319.7"/>
    <n v="1044"/>
    <n v="976"/>
    <n v="26.434426229508194"/>
    <n v="1.7354113574582866"/>
    <n v="236"/>
    <n v="698"/>
    <n v="42"/>
    <n v="63.108217050783878"/>
    <n v="1479.0443"/>
    <n v="2952.7637"/>
    <n v="0"/>
    <n v="26321.367999999999"/>
    <n v="0"/>
    <n v="0"/>
    <n v="10889.607"/>
    <n v="369.41717999999997"/>
    <n v="527.93890999999996"/>
    <n v="19105.811000000002"/>
    <n v="59.846967999999997"/>
    <n v="43.097683000000004"/>
    <n v="0"/>
    <n v="3733.5945999999999"/>
    <n v="369.41719000000001"/>
    <n v="294.40399000000002"/>
    <n v="5898.3292000000001"/>
    <n v="1080.1346000000001"/>
    <n v="19533.643"/>
    <n v="0"/>
    <n v="140.04215640469522"/>
    <n v="0.40688575899843504"/>
    <n v="0"/>
    <n v="134.04499999999999"/>
    <n v="532"/>
    <n v="296.42857142857144"/>
    <n v="470"/>
    <n v="940.99999999999989"/>
    <n v="96.413934426229503"/>
    <n v="104"/>
    <n v="99"/>
  </r>
  <r>
    <s v="63"/>
    <s v="63272"/>
    <n v="63272"/>
    <s v="QUINDIO"/>
    <s v="FILANDIA"/>
    <x v="0"/>
    <s v="Intermedio"/>
    <n v="0"/>
    <s v="actualizado"/>
    <s v="actualizado"/>
    <n v="10879.4"/>
    <n v="1839"/>
    <n v="1394"/>
    <n v="74.246771879483504"/>
    <n v="18.376265700994125"/>
    <n v="756"/>
    <n v="636"/>
    <n v="2"/>
    <n v="36.306382177336125"/>
    <n v="6854.7147000000004"/>
    <n v="0"/>
    <n v="0"/>
    <n v="2562.7953000000002"/>
    <n v="0"/>
    <n v="0"/>
    <n v="276.92322000000001"/>
    <n v="2543.4546"/>
    <n v="0"/>
    <n v="6611.4745999999996"/>
    <n v="38.758660999999996"/>
    <n v="53.101064999999998"/>
    <n v="0"/>
    <n v="270.59667000000002"/>
    <n v="2531.4573"/>
    <n v="0"/>
    <n v="1357.7141999999999"/>
    <n v="1819.3098"/>
    <n v="3438.4321"/>
    <n v="3196.0862250300002"/>
    <n v="24.986493569545601"/>
    <n v="0.18113812449906491"/>
    <n v="0"/>
    <n v="129.08001865023496"/>
    <n v="101"/>
    <n v="1359.9009900990102"/>
    <n v="1191"/>
    <n v="1016"/>
    <n v="72.883787661406032"/>
    <n v="192"/>
    <n v="161"/>
  </r>
  <r>
    <s v="54"/>
    <s v="54172"/>
    <n v="54172"/>
    <s v="NORTE DE SANTANDER"/>
    <s v="CHINÁCOTA"/>
    <x v="0"/>
    <s v="Intermedio"/>
    <n v="0"/>
    <s v="actualizado"/>
    <s v="actualizado"/>
    <n v="16130"/>
    <n v="1739"/>
    <n v="1311"/>
    <n v="62.700228832951943"/>
    <n v="9.4733951840594663"/>
    <n v="278"/>
    <n v="1014"/>
    <n v="19"/>
    <n v="40.10727104442833"/>
    <n v="200.64001999999999"/>
    <n v="40.662007000000003"/>
    <n v="125.61060999999999"/>
    <n v="14008.007"/>
    <n v="2211.7950999999998"/>
    <n v="0"/>
    <n v="5087.2488999999996"/>
    <n v="0"/>
    <n v="76.411135999999999"/>
    <n v="11410.985000000001"/>
    <n v="107.53543999999999"/>
    <n v="96.081238999999997"/>
    <n v="0"/>
    <n v="2206.5650999999998"/>
    <n v="0"/>
    <n v="57.432372000000001"/>
    <n v="6654.2343000000001"/>
    <n v="977.09727999999996"/>
    <n v="6690.7698"/>
    <n v="0"/>
    <n v="124.18616133285879"/>
    <n v="0.42665816326530615"/>
    <n v="0"/>
    <n v="38.256532813697866"/>
    <n v="187"/>
    <n v="300.26737967914443"/>
    <n v="517"/>
    <n v="1203.0000000000002"/>
    <n v="91.762013729977127"/>
    <n v="141"/>
    <n v="122"/>
  </r>
  <r>
    <s v="17"/>
    <s v="17088"/>
    <n v="17088"/>
    <s v="CALDAS"/>
    <s v="BELALCÁZAR"/>
    <x v="0"/>
    <s v="Intermedio"/>
    <n v="7"/>
    <s v="desactualizado"/>
    <s v="desactualizado"/>
    <n v="11166.199999999999"/>
    <n v="1034"/>
    <n v="665"/>
    <n v="65.714285714285708"/>
    <n v="7.9946730880915542"/>
    <n v="464"/>
    <n v="200"/>
    <n v="1"/>
    <n v="8.6850277243498137"/>
    <n v="2312.877"/>
    <n v="0"/>
    <n v="0"/>
    <n v="8658.0529999999999"/>
    <n v="0"/>
    <n v="0"/>
    <n v="404.73133000000001"/>
    <n v="0"/>
    <n v="165.01410000000001"/>
    <n v="10577.754999999999"/>
    <n v="34.448214"/>
    <n v="47.683309000000001"/>
    <n v="0"/>
    <n v="45.027374000000002"/>
    <n v="0"/>
    <n v="57.981704000000001"/>
    <n v="8672.5501999999997"/>
    <n v="1387.5500999999999"/>
    <n v="971.15565000000004"/>
    <n v="0"/>
    <n v="18.494948182835198"/>
    <n v="0.51853281853281852"/>
    <n v="0"/>
    <n v="91.973672208312649"/>
    <n v="121"/>
    <n v="848.34710743801656"/>
    <n v="151"/>
    <n v="292"/>
    <n v="43.909774436090224"/>
    <n v="69"/>
    <n v="64"/>
  </r>
  <r>
    <s v="25"/>
    <s v="25151"/>
    <n v="25151"/>
    <s v="CUNDINAMARCA"/>
    <s v="CÁQUEZA"/>
    <x v="0"/>
    <s v="Intermedio"/>
    <n v="16"/>
    <s v="desactualizado"/>
    <s v="desactualizado"/>
    <n v="11048.1"/>
    <n v="5907"/>
    <n v="5153"/>
    <n v="94.158742480108671"/>
    <n v="48.841496741665665"/>
    <n v="504"/>
    <n v="4547"/>
    <n v="102"/>
    <n v="18.514536143823264"/>
    <n v="4927.1580999999996"/>
    <n v="770.49399000000005"/>
    <n v="0"/>
    <n v="5484.4805999999999"/>
    <n v="0"/>
    <n v="0"/>
    <n v="1252.9713999999999"/>
    <n v="0"/>
    <n v="65.855165999999997"/>
    <n v="10003.361999999999"/>
    <n v="32.807153"/>
    <n v="37.419466999999997"/>
    <n v="0"/>
    <n v="2642.4533999999999"/>
    <n v="0"/>
    <n v="11.547269999999999"/>
    <n v="3124.1795000000002"/>
    <n v="3437.0702000000001"/>
    <n v="2102.3254999999999"/>
    <n v="0"/>
    <n v="0.96125844234840008"/>
    <n v="0.30576923076923079"/>
    <n v="0"/>
    <n v="144.62387666928512"/>
    <n v="106"/>
    <n v="1862.0754716981132"/>
    <n v="3722"/>
    <n v="5042"/>
    <n v="97.845915000970308"/>
    <n v="203"/>
    <n v="181"/>
  </r>
  <r>
    <s v="76"/>
    <s v="76845"/>
    <n v="76845"/>
    <s v="VALLE"/>
    <s v="ULLOA"/>
    <x v="0"/>
    <s v="Intermedio"/>
    <n v="11"/>
    <s v="desactualizado"/>
    <s v="desactualizado"/>
    <n v="4230.3"/>
    <n v="972"/>
    <n v="790"/>
    <n v="78.607594936708864"/>
    <n v="19.888382503273519"/>
    <n v="392"/>
    <n v="397"/>
    <n v="1"/>
    <n v="3.7336356525337164"/>
    <n v="3.5132970000000001"/>
    <n v="0"/>
    <n v="219.19006999999999"/>
    <n v="4013.8026"/>
    <n v="0"/>
    <n v="0"/>
    <n v="0"/>
    <n v="110.44243"/>
    <n v="0"/>
    <n v="4124.4362000000001"/>
    <n v="27.799160000000001"/>
    <n v="26.171766999999999"/>
    <n v="0"/>
    <n v="23.511187"/>
    <n v="110.44243"/>
    <n v="0"/>
    <n v="3943.3993"/>
    <n v="0"/>
    <n v="159.15305000000001"/>
    <n v="0"/>
    <n v="10.816888618769202"/>
    <n v="0.20818595250126326"/>
    <n v="0"/>
    <n v="31.538448199799728"/>
    <n v="43"/>
    <n v="747.63216263860454"/>
    <n v="125"/>
    <n v="484.00000000000006"/>
    <n v="61.265822784810133"/>
    <n v="33"/>
    <n v="27"/>
  </r>
  <r>
    <s v="41"/>
    <s v="41013"/>
    <n v="41013"/>
    <s v="HUILA"/>
    <s v="AGRADO"/>
    <x v="0"/>
    <s v="Rural"/>
    <n v="8"/>
    <s v="desactualizado"/>
    <s v="desactualizado"/>
    <n v="25750.899999999998"/>
    <n v="1343"/>
    <n v="1010"/>
    <n v="57.524752475247517"/>
    <n v="5.0840429144292614"/>
    <n v="537"/>
    <n v="459"/>
    <n v="14"/>
    <n v="14.235116065234868"/>
    <n v="5098.1949999999997"/>
    <n v="0"/>
    <n v="749.26738"/>
    <n v="19053.101999999999"/>
    <n v="1587.5726"/>
    <n v="0"/>
    <n v="835.66225999999995"/>
    <n v="1770.4042999999999"/>
    <n v="205.49758"/>
    <n v="23950.206999999999"/>
    <n v="66.785661000000005"/>
    <n v="77.407977000000002"/>
    <n v="0"/>
    <n v="294.91980999999998"/>
    <n v="1770.4041999999999"/>
    <n v="269.35593999999998"/>
    <n v="16808.473000000002"/>
    <n v="3788.9162000000001"/>
    <n v="3819.0798"/>
    <n v="0"/>
    <n v="18.092942110456001"/>
    <n v="0.48931942374565324"/>
    <n v="0"/>
    <n v="103.69437507806269"/>
    <n v="286"/>
    <n v="447.20279720279717"/>
    <n v="307"/>
    <n v="603"/>
    <n v="59.702970297029701"/>
    <n v="158"/>
    <n v="142"/>
  </r>
  <r>
    <s v="05"/>
    <s v="05576"/>
    <n v="5576"/>
    <s v="ANTIOQUIA"/>
    <s v="PUEBLORRICO"/>
    <x v="0"/>
    <s v="Intermedio"/>
    <n v="6"/>
    <s v="desactualizado"/>
    <s v="desactualizado"/>
    <n v="8181.4000000000005"/>
    <n v="903"/>
    <n v="848"/>
    <n v="68.396226415094347"/>
    <n v="12.632872443118526"/>
    <n v="532"/>
    <n v="311"/>
    <n v="5"/>
    <n v="2.3311190950883622"/>
    <n v="757.56771000000003"/>
    <n v="0"/>
    <n v="0"/>
    <n v="6656.5690000000004"/>
    <n v="23.498635"/>
    <n v="0"/>
    <n v="17.633344000000001"/>
    <n v="0"/>
    <n v="46.611848000000002"/>
    <n v="7477.3847999999998"/>
    <n v="38.534061999999999"/>
    <n v="81.172175999999993"/>
    <n v="0"/>
    <n v="4694.9951000000001"/>
    <n v="0"/>
    <n v="3.6680350000000002"/>
    <n v="2010.9353000000001"/>
    <n v="612.69083999999998"/>
    <n v="176.70260999999999"/>
    <n v="1750.06813844"/>
    <n v="21.305578337558"/>
    <n v="0.5776580107790299"/>
    <n v="0"/>
    <n v="35.555857677826353"/>
    <n v="86"/>
    <n v="523.25581395348843"/>
    <n v="154"/>
    <n v="332"/>
    <n v="39.150943396226417"/>
    <n v="144"/>
    <n v="129"/>
  </r>
  <r>
    <s v="52"/>
    <s v="52560"/>
    <n v="52560"/>
    <s v="NARIÑO"/>
    <s v="POTOSÍ"/>
    <x v="0"/>
    <s v="Rural disperso"/>
    <n v="24"/>
    <s v="desactualizado"/>
    <s v="desactualizado"/>
    <n v="36764.099999999991"/>
    <n v="2757"/>
    <n v="2613"/>
    <n v="91.542288557213936"/>
    <n v="6.3309162991869394"/>
    <n v="1607"/>
    <n v="904"/>
    <n v="102"/>
    <n v="89.824833663742567"/>
    <n v="2058.7665999999999"/>
    <n v="5712.9856"/>
    <n v="12906.864"/>
    <n v="16880.169999999998"/>
    <n v="2.1827086000000002"/>
    <n v="0"/>
    <n v="26452.292000000001"/>
    <n v="0"/>
    <n v="68.193619999999996"/>
    <n v="11040.09"/>
    <n v="27.085849"/>
    <n v="37.257739999999998"/>
    <n v="0"/>
    <n v="1744.6846"/>
    <n v="0"/>
    <n v="7.7547376000000003"/>
    <n v="1409.1031"/>
    <n v="625.78369999999995"/>
    <n v="33763.076999999997"/>
    <n v="0"/>
    <n v="126.7707180270436"/>
    <n v="0.28897821028136239"/>
    <n v="0"/>
    <n v="121.39680764724426"/>
    <n v="288"/>
    <n v="468.05555555555554"/>
    <n v="1085"/>
    <n v="2299"/>
    <n v="87.983161117489473"/>
    <n v="929"/>
    <n v="891"/>
  </r>
  <r>
    <s v="05"/>
    <s v="05308"/>
    <n v="5308"/>
    <s v="ANTIOQUIA"/>
    <s v="GIRARDOTA"/>
    <x v="0"/>
    <s v="Ciudades y aglomeraciones"/>
    <n v="8"/>
    <s v="desactualizado"/>
    <s v="desactualizado"/>
    <n v="8488.6999999999989"/>
    <n v="5912"/>
    <n v="3767"/>
    <n v="93.230687549774359"/>
    <n v="38.628030001743561"/>
    <n v="731"/>
    <n v="2786"/>
    <n v="250"/>
    <n v="6.5830395965826209"/>
    <n v="2293.9502000000002"/>
    <n v="0"/>
    <n v="0"/>
    <n v="5801.3113000000003"/>
    <n v="0"/>
    <n v="0"/>
    <n v="0"/>
    <n v="42.314984000000003"/>
    <n v="0"/>
    <n v="7721.7722999999996"/>
    <n v="464.86052999999998"/>
    <n v="199.97469000000001"/>
    <n v="274.14033000000001"/>
    <n v="2655.9879000000001"/>
    <n v="42.314984000000003"/>
    <n v="0"/>
    <n v="3152.1592000000001"/>
    <n v="1362.6558"/>
    <n v="541.71484999999996"/>
    <n v="0"/>
    <n v="13.440372909134439"/>
    <n v="0.17627370769802903"/>
    <n v="0"/>
    <n v="90.943982638173622"/>
    <n v="79"/>
    <n v="1456.9620253164558"/>
    <n v="1411"/>
    <n v="3555"/>
    <n v="94.372179453145748"/>
    <n v="39"/>
    <n v="31"/>
  </r>
  <r>
    <s v="54"/>
    <s v="54673"/>
    <n v="54673"/>
    <s v="NORTE DE SANTANDER"/>
    <s v="SAN CAYETANO"/>
    <x v="0"/>
    <s v="Rural"/>
    <n v="21"/>
    <s v="desactualizado"/>
    <s v="desactualizado"/>
    <n v="13899.5"/>
    <n v="543"/>
    <n v="410"/>
    <n v="39.512195121951223"/>
    <n v="2.5728596501773437"/>
    <n v="55"/>
    <n v="348"/>
    <n v="7"/>
    <n v="51.277477603912239"/>
    <n v="1549.8664000000001"/>
    <n v="0"/>
    <n v="2780.7022000000002"/>
    <n v="7864.857"/>
    <n v="1081.9157"/>
    <n v="0"/>
    <n v="3448.8865000000001"/>
    <n v="0"/>
    <n v="137.78639999999999"/>
    <n v="8865.6985000000004"/>
    <n v="942.85180000000003"/>
    <n v="23.828543"/>
    <n v="929.65693999999996"/>
    <n v="2645.8283999999999"/>
    <n v="0"/>
    <n v="99.901551999999995"/>
    <n v="1230.4092000000001"/>
    <n v="1596.865"/>
    <n v="6868.7335000000003"/>
    <n v="0"/>
    <n v="130.3929034588248"/>
    <n v="0.54377104377104379"/>
    <n v="0"/>
    <n v="14.205676031444355"/>
    <n v="142"/>
    <n v="146.83098591549296"/>
    <n v="249"/>
    <n v="387"/>
    <n v="94.390243902439025"/>
    <n v="21"/>
    <n v="18"/>
  </r>
  <r>
    <s v="25"/>
    <s v="25086"/>
    <n v="25086"/>
    <s v="CUNDINAMARCA"/>
    <s v="BELTRÁN"/>
    <x v="0"/>
    <s v="Rural disperso"/>
    <n v="11"/>
    <s v="desactualizado"/>
    <s v="desactualizado"/>
    <n v="16631.5"/>
    <n v="288"/>
    <n v="250"/>
    <n v="44"/>
    <n v="0.65280230368781988"/>
    <n v="68"/>
    <n v="173"/>
    <n v="9"/>
    <n v="54.244938062244721"/>
    <n v="6501.7389999999996"/>
    <n v="7863.3280000000004"/>
    <n v="0"/>
    <n v="3154.8532"/>
    <n v="0"/>
    <n v="0"/>
    <n v="67.548349999999999"/>
    <n v="101.17153999999999"/>
    <n v="681.23180000000002"/>
    <n v="17406.124"/>
    <n v="34.201442999999998"/>
    <n v="34.373683999999997"/>
    <n v="0"/>
    <n v="1060.5002999999999"/>
    <n v="0"/>
    <n v="94.963151999999994"/>
    <n v="1360.6512"/>
    <n v="5818.2375000000002"/>
    <n v="9921.5514999999996"/>
    <n v="0"/>
    <n v="6.8445147920194112"/>
    <n v="0.30258302583025831"/>
    <n v="0"/>
    <n v="37.368617439120186"/>
    <n v="211"/>
    <n v="241.70616113744074"/>
    <n v="201"/>
    <n v="206"/>
    <n v="82.399999999999991"/>
    <n v="17"/>
    <n v="14"/>
  </r>
  <r>
    <s v="54"/>
    <s v="54874"/>
    <n v="54874"/>
    <s v="NORTE DE SANTANDER"/>
    <s v="VILLA DEL ROSARIO"/>
    <x v="0"/>
    <s v="Ciudades y aglomeraciones"/>
    <n v="11"/>
    <s v="desactualizado"/>
    <s v="desactualizado"/>
    <n v="7918.8"/>
    <n v="571"/>
    <n v="262"/>
    <n v="60.687022900763353"/>
    <n v="4.064418745172139"/>
    <n v="106"/>
    <n v="154"/>
    <n v="2"/>
    <n v="38.883461345667044"/>
    <n v="2022.3358000000001"/>
    <n v="0"/>
    <n v="598.33802000000003"/>
    <n v="4945.0432000000001"/>
    <n v="736.19078999999999"/>
    <n v="0"/>
    <n v="1798.4313999999999"/>
    <n v="58.713261000000003"/>
    <n v="0"/>
    <n v="5476.3086999999996"/>
    <n v="797.51674000000003"/>
    <n v="870.26329999999996"/>
    <n v="0"/>
    <n v="1911.6605999999999"/>
    <n v="4.3836999999999999E-4"/>
    <n v="0"/>
    <n v="1278.8055999999999"/>
    <n v="1480.3891000000001"/>
    <n v="3525.3208"/>
    <n v="0"/>
    <n v="71.135868748081592"/>
    <n v="0.4502202643171806"/>
    <n v="0"/>
    <n v="8.0396631736711459"/>
    <n v="93"/>
    <n v="126.88172043010752"/>
    <n v="112"/>
    <n v="231"/>
    <n v="88.167938931297712"/>
    <n v="33"/>
    <n v="29"/>
  </r>
  <r>
    <s v="05"/>
    <s v="05631"/>
    <n v="5631"/>
    <s v="ANTIOQUIA"/>
    <s v="SABANETA"/>
    <x v="0"/>
    <s v="Ciudades y aglomeraciones"/>
    <n v="0"/>
    <s v="actualizado"/>
    <s v="actualizado"/>
    <n v="1247.9999999999998"/>
    <n v="1180"/>
    <n v="358"/>
    <n v="95.25139664804469"/>
    <n v="14.375114742607414"/>
    <n v="67"/>
    <n v="283"/>
    <n v="8"/>
    <n v="23.301347309728463"/>
    <n v="90.454496000000006"/>
    <n v="0"/>
    <n v="575.40359000000001"/>
    <n v="597.33186000000001"/>
    <n v="0"/>
    <n v="0"/>
    <n v="321.31729999999999"/>
    <n v="99.896473999999998"/>
    <n v="4.0032380999999999"/>
    <n v="787.80615999999998"/>
    <n v="327.28316999999998"/>
    <n v="308.11162000000002"/>
    <n v="0"/>
    <n v="263.75747999999999"/>
    <n v="99.896474999999995"/>
    <n v="0"/>
    <n v="485.87702999999999"/>
    <n v="23.751465"/>
    <n v="358.91226"/>
    <n v="0"/>
    <n v="4.3060030736904"/>
    <n v="9.6963761018609207E-2"/>
    <n v="0"/>
    <n v="0.67161064502560885"/>
    <n v="15"/>
    <n v="56.666666666666664"/>
    <n v="66"/>
    <n v="330"/>
    <n v="92.178770949720672"/>
    <n v="0"/>
    <n v="0"/>
  </r>
  <r>
    <s v="19"/>
    <s v="19137"/>
    <n v="19137"/>
    <s v="CAUCA"/>
    <s v="CALDONO"/>
    <x v="2"/>
    <s v="Rural"/>
    <n v="23"/>
    <s v="desactualizado"/>
    <s v="desactualizado"/>
    <n v="33176.1"/>
    <n v="8207"/>
    <n v="6261"/>
    <n v="98.147260820955111"/>
    <n v="11.77461661346711"/>
    <n v="4211"/>
    <n v="1982"/>
    <n v="68"/>
    <n v="22.876041742467727"/>
    <n v="9918.3325000000004"/>
    <n v="4786.7611999999999"/>
    <n v="3902.3026"/>
    <n v="16626.592000000001"/>
    <n v="295.24426999999997"/>
    <n v="0"/>
    <n v="497.93682000000001"/>
    <n v="9815.4501"/>
    <n v="9.8726415999999997"/>
    <n v="25317.691999999999"/>
    <n v="54.696492999999997"/>
    <n v="100.88658"/>
    <n v="0"/>
    <n v="887.06979999999999"/>
    <n v="9350.2808000000005"/>
    <n v="179.57965999999999"/>
    <n v="13621.065000000001"/>
    <n v="3391.0214999999998"/>
    <n v="8165.7449999999999"/>
    <n v="0"/>
    <n v="199.63078817123042"/>
    <n v="0.65334110159996417"/>
    <n v="0"/>
    <n v="409.21571611111699"/>
    <n v="373"/>
    <n v="1498.4173031723055"/>
    <n v="4771"/>
    <n v="5553"/>
    <n v="88.691902252036414"/>
    <n v="898"/>
    <n v="829"/>
  </r>
  <r>
    <s v="25"/>
    <s v="25099"/>
    <n v="25099"/>
    <s v="CUNDINAMARCA"/>
    <s v="BOJACÁ"/>
    <x v="0"/>
    <s v="Ciudades y aglomeraciones"/>
    <n v="7"/>
    <s v="desactualizado"/>
    <s v="desactualizado"/>
    <n v="10209.799999999999"/>
    <n v="1074"/>
    <n v="881"/>
    <n v="79.001135073779793"/>
    <n v="6.6092114002353552"/>
    <n v="143"/>
    <n v="687"/>
    <n v="51"/>
    <n v="30.769897215426152"/>
    <n v="5146.5941999999995"/>
    <n v="474.34827000000001"/>
    <n v="0"/>
    <n v="4264.4412000000002"/>
    <n v="0"/>
    <n v="87.136722000000006"/>
    <n v="1076.2838999999999"/>
    <n v="479.48448999999999"/>
    <n v="0"/>
    <n v="8234.7580999999991"/>
    <n v="64.180385999999999"/>
    <n v="18.660706000000001"/>
    <n v="64.180385000000001"/>
    <n v="407.49252999999999"/>
    <n v="0"/>
    <n v="0"/>
    <n v="2954.0643"/>
    <n v="3438.3507"/>
    <n v="3059.0949999999998"/>
    <n v="2420.3757917600001"/>
    <n v="8.5136934490216003"/>
    <n v="0.22925130586186884"/>
    <n v="0"/>
    <n v="41.068843283582083"/>
    <n v="106"/>
    <n v="528.77358490566041"/>
    <n v="467"/>
    <n v="838"/>
    <n v="95.11918274687855"/>
    <n v="51"/>
    <n v="41"/>
  </r>
  <r>
    <s v="25"/>
    <s v="25489"/>
    <n v="25489"/>
    <s v="CUNDINAMARCA"/>
    <s v="NIMAIMA"/>
    <x v="0"/>
    <s v="Intermedio"/>
    <n v="7"/>
    <s v="desactualizado"/>
    <s v="desactualizado"/>
    <n v="6297.0999999999995"/>
    <n v="884"/>
    <n v="654"/>
    <n v="71.25382262996942"/>
    <n v="14.892112502570928"/>
    <n v="129"/>
    <n v="477"/>
    <n v="48"/>
    <n v="42.442052482173956"/>
    <n v="346.48915"/>
    <n v="1768.2402999999999"/>
    <n v="0"/>
    <n v="3573.8872000000001"/>
    <n v="0"/>
    <n v="43.10998"/>
    <n v="0"/>
    <n v="683.13538000000005"/>
    <n v="37.134542000000003"/>
    <n v="5049.5443999999998"/>
    <n v="46.427770000000002"/>
    <n v="47.068223000000003"/>
    <n v="0"/>
    <n v="954.72925999999995"/>
    <n v="683.1354"/>
    <n v="9.9438840000000006"/>
    <n v="1111.6963000000001"/>
    <n v="565.95005000000003"/>
    <n v="2486.8290000000002"/>
    <n v="0"/>
    <n v="22.415685935243999"/>
    <n v="0.33374384236453203"/>
    <n v="0"/>
    <n v="24.546052631578945"/>
    <n v="62"/>
    <n v="540.32258064516134"/>
    <n v="313"/>
    <n v="641"/>
    <n v="98.012232415902147"/>
    <n v="8"/>
    <n v="6"/>
  </r>
  <r>
    <s v="76"/>
    <s v="76001"/>
    <n v="76001"/>
    <s v="VALLE"/>
    <s v="CALI"/>
    <x v="0"/>
    <s v="Ciudades y aglomeraciones"/>
    <n v="0"/>
    <s v="actualizado"/>
    <s v="actualizado"/>
    <n v="43490.500000000007"/>
    <n v="9670"/>
    <n v="4956"/>
    <n v="83.192090395480221"/>
    <n v="10.567942976405202"/>
    <n v="1113"/>
    <n v="3177"/>
    <n v="666"/>
    <n v="31.446008809999736"/>
    <n v="4943.4165999999996"/>
    <n v="0"/>
    <n v="5559.7456000000002"/>
    <n v="32399.651999999998"/>
    <n v="4406.2259999999997"/>
    <n v="40.802849999999999"/>
    <n v="8556.2302999999993"/>
    <n v="11344.406000000001"/>
    <n v="205.30765"/>
    <n v="26036.23"/>
    <n v="11013.775"/>
    <n v="10419.636"/>
    <n v="0"/>
    <n v="1064.0699"/>
    <n v="10942.574000000001"/>
    <n v="411.86525"/>
    <n v="12945.933999999999"/>
    <n v="3426.6019999999999"/>
    <n v="17986.071"/>
    <n v="21540.7497601"/>
    <n v="105.40459838383281"/>
    <n v="0.21273449054253912"/>
    <n v="2.2659038123831645"/>
    <n v="113.12415628770754"/>
    <n v="552"/>
    <n v="208.89708819545288"/>
    <n v="2002"/>
    <n v="4530.0000000000009"/>
    <n v="91.404358353510901"/>
    <n v="199"/>
    <n v="165"/>
  </r>
  <r>
    <s v="15"/>
    <s v="15022"/>
    <n v="15022"/>
    <s v="BOYACÁ"/>
    <s v="ALMEIDA"/>
    <x v="0"/>
    <s v="Rural disperso"/>
    <n v="10"/>
    <s v="desactualizado"/>
    <s v="desactualizado"/>
    <n v="5715.5999999999995"/>
    <n v="1348"/>
    <n v="1261"/>
    <n v="80.491673275178428"/>
    <n v="29.002247914346295"/>
    <n v="115"/>
    <n v="1139"/>
    <n v="7"/>
    <n v="56.316629619912653"/>
    <n v="0"/>
    <n v="2535.9652000000001"/>
    <n v="784.67593999999997"/>
    <n v="2288.0907999999999"/>
    <n v="0"/>
    <n v="0"/>
    <n v="938.16976999999997"/>
    <n v="0"/>
    <n v="237.10466"/>
    <n v="4550.4593999999997"/>
    <n v="5.6553506000000002"/>
    <n v="7.0951654"/>
    <n v="0"/>
    <n v="870.87684000000002"/>
    <n v="0"/>
    <n v="105.95753000000001"/>
    <n v="1516.6395"/>
    <n v="3.0954071999999999"/>
    <n v="3227.7247000000002"/>
    <n v="0"/>
    <n v="41.574704012250002"/>
    <n v="0.31152073732718893"/>
    <n v="0"/>
    <n v="95.71"/>
    <n v="57"/>
    <n v="1975.4385964912281"/>
    <n v="660"/>
    <n v="1198.9999999999998"/>
    <n v="95.083267248215691"/>
    <n v="93"/>
    <n v="76"/>
  </r>
  <r>
    <s v="05"/>
    <s v="05380"/>
    <n v="5380"/>
    <s v="ANTIOQUIA"/>
    <s v="LA ESTRELLA"/>
    <x v="0"/>
    <s v="Ciudades y aglomeraciones"/>
    <n v="8"/>
    <s v="desactualizado"/>
    <s v="desactualizado"/>
    <n v="2884.9"/>
    <n v="548"/>
    <n v="416"/>
    <n v="84.855769230769226"/>
    <n v="10.344022985499087"/>
    <n v="30"/>
    <n v="380"/>
    <n v="6"/>
    <n v="14.042805223956071"/>
    <n v="678.52832999999998"/>
    <n v="0"/>
    <n v="115.878"/>
    <n v="2704.2257"/>
    <n v="0"/>
    <n v="0"/>
    <n v="386.74373000000003"/>
    <n v="0"/>
    <n v="6.4326778999999998"/>
    <n v="3040.4366"/>
    <n v="318.25571000000002"/>
    <n v="346.33911999999998"/>
    <n v="0"/>
    <n v="64.186350000000004"/>
    <n v="0"/>
    <n v="0"/>
    <n v="2673.8139000000001"/>
    <n v="140.66193999999999"/>
    <n v="526.86748"/>
    <n v="1571.1309177000001"/>
    <n v="10.9402215387708"/>
    <n v="0.15428033866415805"/>
    <n v="0"/>
    <n v="5.6099242113903811"/>
    <n v="35"/>
    <n v="202.85714285714289"/>
    <n v="66"/>
    <n v="404"/>
    <n v="97.115384615384613"/>
    <n v="6"/>
    <n v="3"/>
  </r>
  <r>
    <s v="50"/>
    <s v="50245"/>
    <n v="50245"/>
    <s v="META"/>
    <s v="EL CALVARIO"/>
    <x v="0"/>
    <s v="Rural disperso"/>
    <n v="7"/>
    <s v="desactualizado"/>
    <s v="desactualizado"/>
    <n v="26967.200000000001"/>
    <n v="849"/>
    <n v="800"/>
    <n v="36.875"/>
    <n v="2.7803757953809134"/>
    <n v="174"/>
    <n v="598"/>
    <n v="28"/>
    <n v="75.381086686346521"/>
    <n v="0"/>
    <n v="0"/>
    <n v="37.200676999999999"/>
    <n v="27458.798999999999"/>
    <n v="0"/>
    <n v="0"/>
    <n v="15843.27"/>
    <n v="0"/>
    <n v="319.28687000000002"/>
    <n v="11313.439"/>
    <n v="20.00271"/>
    <n v="0"/>
    <n v="0"/>
    <n v="1038.73"/>
    <n v="0"/>
    <n v="130.95093"/>
    <n v="5599.5343999999996"/>
    <n v="0"/>
    <n v="20726.784"/>
    <n v="1908.71683411"/>
    <n v="47.200824364710009"/>
    <n v="0.35406091370558374"/>
    <n v="0"/>
    <n v="182.9920090883283"/>
    <n v="286"/>
    <n v="660.31468531468545"/>
    <n v="215"/>
    <n v="768"/>
    <n v="96"/>
    <n v="99"/>
    <n v="86"/>
  </r>
  <r>
    <s v="63"/>
    <s v="63190"/>
    <n v="63190"/>
    <s v="QUINDIO"/>
    <s v="CIRCASIA"/>
    <x v="0"/>
    <s v="Ciudades y aglomeraciones"/>
    <n v="10"/>
    <s v="desactualizado"/>
    <s v="desactualizado"/>
    <n v="9229.3000000000011"/>
    <n v="2110"/>
    <n v="1160"/>
    <n v="75"/>
    <n v="16.164765116126382"/>
    <n v="544"/>
    <n v="616"/>
    <n v="0"/>
    <n v="38.146817892977779"/>
    <n v="8557.2271999999994"/>
    <n v="0"/>
    <n v="0"/>
    <n v="1367.8191999999999"/>
    <n v="0"/>
    <n v="0"/>
    <n v="176.99616"/>
    <n v="4720.2120999999997"/>
    <n v="0"/>
    <n v="5095.3023999999996"/>
    <n v="0"/>
    <n v="67.464276999999996"/>
    <n v="0"/>
    <n v="0"/>
    <n v="4652.7479000000003"/>
    <n v="0"/>
    <n v="743.26742999999999"/>
    <n v="717.21096999999997"/>
    <n v="3811.82"/>
    <n v="1600.39696207"/>
    <n v="32.160332307023602"/>
    <n v="0.16966024669984855"/>
    <n v="0"/>
    <n v="180.04477592291235"/>
    <n v="87"/>
    <n v="2202.0689655172409"/>
    <n v="731"/>
    <n v="846"/>
    <n v="72.931034482758619"/>
    <n v="136"/>
    <n v="123"/>
  </r>
  <r>
    <s v="13"/>
    <s v="13836"/>
    <n v="13836"/>
    <s v="BOLÍVAR"/>
    <s v="TURBACO"/>
    <x v="0"/>
    <s v="Ciudades y aglomeraciones"/>
    <n v="0"/>
    <s v="actualizado"/>
    <s v="desactualizado"/>
    <n v="19483"/>
    <n v="986"/>
    <n v="490"/>
    <n v="42.653061224489797"/>
    <n v="3.203455678851868"/>
    <n v="69"/>
    <n v="417"/>
    <n v="4"/>
    <n v="8.5798887175362566"/>
    <n v="13878.328"/>
    <n v="1144.9328"/>
    <n v="0"/>
    <n v="4127.1243000000004"/>
    <n v="0"/>
    <n v="0"/>
    <n v="1181.0114000000001"/>
    <n v="0"/>
    <n v="25.213432000000001"/>
    <n v="17724.938999999998"/>
    <n v="1043.4036000000001"/>
    <n v="938.49099000000001"/>
    <n v="265.48403000000002"/>
    <n v="80.997798000000003"/>
    <n v="0"/>
    <n v="17.136344000000001"/>
    <n v="10056.027"/>
    <n v="6902.6364000000003"/>
    <n v="1713.7953"/>
    <n v="0"/>
    <n v="112.3671273760132"/>
    <n v="0.625"/>
    <n v="16.239038648911983"/>
    <n v="81.100146992015638"/>
    <n v="196"/>
    <n v="681.32653061224494"/>
    <n v="191"/>
    <n v="473"/>
    <n v="96.530612244897966"/>
    <n v="20"/>
    <n v="12"/>
  </r>
  <r>
    <s v="76"/>
    <s v="76863"/>
    <n v="76863"/>
    <s v="VALLE"/>
    <s v="VERSALLES"/>
    <x v="0"/>
    <s v="Rural"/>
    <n v="8"/>
    <s v="desactualizado"/>
    <s v="desactualizado"/>
    <n v="19080.7"/>
    <n v="986"/>
    <n v="861"/>
    <n v="44.483159117305462"/>
    <n v="4.2178793053778847"/>
    <n v="268"/>
    <n v="589"/>
    <n v="4"/>
    <n v="18.04462442282745"/>
    <n v="418.32191999999998"/>
    <n v="0"/>
    <n v="0"/>
    <n v="22818.897000000001"/>
    <n v="0"/>
    <n v="0"/>
    <n v="2867.1691000000001"/>
    <n v="2890.2716"/>
    <n v="87.968136000000001"/>
    <n v="17395.050999999999"/>
    <n v="48.587378999999999"/>
    <n v="51.829075000000003"/>
    <n v="0"/>
    <n v="832.51808000000005"/>
    <n v="2889.6857"/>
    <n v="87.968145000000007"/>
    <n v="14845.781999999999"/>
    <n v="378.85237999999998"/>
    <n v="4202.4117999999999"/>
    <n v="291.99334338599999"/>
    <n v="34.674963891666806"/>
    <n v="0.34309357097390197"/>
    <n v="166.9449081803005"/>
    <n v="179.39698887017687"/>
    <n v="462"/>
    <n v="395.81229889177484"/>
    <n v="402"/>
    <n v="587"/>
    <n v="68.176538908246215"/>
    <n v="148"/>
    <n v="124"/>
  </r>
  <r>
    <s v="68"/>
    <s v="68169"/>
    <n v="68169"/>
    <s v="SANTANDER"/>
    <s v="CHARTA"/>
    <x v="0"/>
    <s v="Rural disperso"/>
    <n v="0"/>
    <s v="actualizado"/>
    <s v="actualizado"/>
    <n v="12513.599999999999"/>
    <n v="653"/>
    <n v="626"/>
    <n v="48.562300319488813"/>
    <n v="5.8047278740551747"/>
    <n v="118"/>
    <n v="490"/>
    <n v="18"/>
    <n v="26.034732784510716"/>
    <n v="28.460481999999999"/>
    <n v="546.89981999999998"/>
    <n v="1784.5193999999999"/>
    <n v="10063.617"/>
    <n v="164.80671000000001"/>
    <n v="0"/>
    <n v="891.15216999999996"/>
    <n v="30.586314000000002"/>
    <n v="64.939018000000004"/>
    <n v="11600.966"/>
    <n v="9.6123203000000004"/>
    <n v="8.9526234000000002"/>
    <n v="0"/>
    <n v="1904.0717"/>
    <n v="0"/>
    <n v="409.84859999999998"/>
    <n v="6907.0155999999997"/>
    <n v="87.702177000000006"/>
    <n v="3279.6648"/>
    <n v="0"/>
    <n v="91.567136539640416"/>
    <n v="0.33217993079584773"/>
    <n v="0"/>
    <n v="39.700742436719359"/>
    <n v="125"/>
    <n v="593.6"/>
    <n v="252"/>
    <n v="551"/>
    <n v="88.019169329073492"/>
    <n v="58"/>
    <n v="58"/>
  </r>
  <r>
    <s v="05"/>
    <s v="05030"/>
    <n v="5030"/>
    <s v="ANTIOQUIA"/>
    <s v="AMAGÁ"/>
    <x v="0"/>
    <s v="Intermedio"/>
    <n v="0"/>
    <s v="actualizado"/>
    <s v="desactualizado"/>
    <n v="8339.8000000000011"/>
    <n v="3199"/>
    <n v="2470"/>
    <n v="94.372469635627539"/>
    <n v="24.186583446283066"/>
    <n v="607"/>
    <n v="1834"/>
    <n v="29"/>
    <n v="9.9057164361220771"/>
    <n v="1230.9911999999999"/>
    <n v="0"/>
    <n v="0"/>
    <n v="6892.6797999999999"/>
    <n v="34.151845000000002"/>
    <n v="0"/>
    <n v="477.26772"/>
    <n v="21.287222"/>
    <n v="0"/>
    <n v="7695.0393000000004"/>
    <n v="57.954642999999997"/>
    <n v="83.823278000000002"/>
    <n v="0"/>
    <n v="1.8270772"/>
    <n v="0"/>
    <n v="0"/>
    <n v="6709.0794999999998"/>
    <n v="639.44425000000001"/>
    <n v="817.37482999999997"/>
    <n v="513.26533869499997"/>
    <n v="20.088062400156399"/>
    <n v="0.24529472595656671"/>
    <n v="0"/>
    <n v="60.681997103490318"/>
    <n v="85"/>
    <n v="903.52941176470608"/>
    <n v="777"/>
    <n v="2134"/>
    <n v="86.396761133603235"/>
    <n v="31"/>
    <n v="20"/>
  </r>
  <r>
    <s v="76"/>
    <s v="76243"/>
    <n v="76243"/>
    <s v="VALLE"/>
    <s v="EL AGUILA"/>
    <x v="0"/>
    <s v="Rural disperso"/>
    <n v="6"/>
    <s v="desactualizado"/>
    <s v="desactualizado"/>
    <n v="20144.300000000003"/>
    <n v="1526"/>
    <n v="1351"/>
    <n v="68.837897853441902"/>
    <n v="8.5617289272405088"/>
    <n v="977"/>
    <n v="252"/>
    <n v="122"/>
    <n v="20.888185112830389"/>
    <n v="134.41417000000001"/>
    <n v="526.35748000000001"/>
    <n v="0"/>
    <n v="17479.112000000001"/>
    <n v="0"/>
    <n v="0"/>
    <n v="3154.2507999999998"/>
    <n v="3991.3144000000002"/>
    <n v="0"/>
    <n v="11048.77"/>
    <n v="11.880699999999999"/>
    <n v="45.252493000000001"/>
    <n v="0"/>
    <n v="341.78084000000001"/>
    <n v="3980.5743000000002"/>
    <n v="0"/>
    <n v="9866.2942000000003"/>
    <n v="169.36850999999999"/>
    <n v="3802.9452999999999"/>
    <n v="2533.4866704199999"/>
    <n v="39.612744735205204"/>
    <n v="0.42829076620825146"/>
    <n v="0"/>
    <n v="122.81808102981442"/>
    <n v="255"/>
    <n v="490.95110070576465"/>
    <n v="282"/>
    <n v="406"/>
    <n v="30.051813471502591"/>
    <n v="282"/>
    <n v="242"/>
  </r>
  <r>
    <s v="25"/>
    <s v="25293"/>
    <n v="25293"/>
    <s v="CUNDINAMARCA"/>
    <s v="GACHALÁ"/>
    <x v="0"/>
    <s v="Rural"/>
    <n v="15"/>
    <s v="desactualizado"/>
    <s v="desactualizado"/>
    <n v="38635.500000000007"/>
    <n v="2405"/>
    <n v="2332"/>
    <n v="59.562607204116638"/>
    <n v="7.4168913739345559"/>
    <n v="369"/>
    <n v="1758"/>
    <n v="205"/>
    <n v="71.782971593288323"/>
    <n v="115.74281000000001"/>
    <n v="8097.1696000000002"/>
    <n v="1082.7863"/>
    <n v="28484.2"/>
    <n v="0"/>
    <n v="106.23009999999999"/>
    <n v="20974.117999999999"/>
    <n v="84.291583000000003"/>
    <n v="1220.6560999999999"/>
    <n v="16157.550999999999"/>
    <n v="27.218374000000001"/>
    <n v="27.357104"/>
    <n v="0"/>
    <n v="2166.5956999999999"/>
    <n v="0"/>
    <n v="322.39661999999998"/>
    <n v="8255.4318999999996"/>
    <n v="111.53237"/>
    <n v="27686.751"/>
    <n v="5876.8489466499996"/>
    <n v="115.7091285149732"/>
    <n v="0.22500000000000001"/>
    <n v="0"/>
    <n v="55.994308719560088"/>
    <n v="441"/>
    <n v="173.28798185941042"/>
    <n v="896"/>
    <n v="2235"/>
    <n v="95.840480274442541"/>
    <n v="43"/>
    <n v="38"/>
  </r>
  <r>
    <s v="97"/>
    <s v="97161"/>
    <n v="97161"/>
    <s v="VAUPES"/>
    <s v="CARURU"/>
    <x v="0"/>
    <s v="Rural disperso"/>
    <n v="28"/>
    <s v="Sin formación"/>
    <s v="desactualizado"/>
    <n v="640050.6"/>
    <n v="378"/>
    <n v="312"/>
    <n v="29.166666666666668"/>
    <n v="3.5845513495241836E-2"/>
    <n v="0"/>
    <n v="0"/>
    <n v="312"/>
    <n v="98.680090801871501"/>
    <n v="109348.93"/>
    <n v="0"/>
    <n v="0"/>
    <n v="403837.92"/>
    <n v="40185.696000000004"/>
    <n v="997.12186999999994"/>
    <n v="505502.67"/>
    <n v="40.169812999999998"/>
    <n v="4234.8509999999997"/>
    <n v="46276.067999999999"/>
    <n v="0"/>
    <n v="34.855870000000003"/>
    <n v="0"/>
    <n v="999.59897000000001"/>
    <n v="0"/>
    <n v="3987.4850999999999"/>
    <n v="2304.8924000000002"/>
    <n v="25.72777"/>
    <n v="549698.31000000006"/>
    <n v="0"/>
    <n v="560.60090018671997"/>
    <n v="0.58512492736780941"/>
    <n v="0"/>
    <n v="1.9312469437652813"/>
    <n v="6981"/>
    <n v="0.37243947858472998"/>
    <n v="17"/>
    <n v="297"/>
    <n v="95.192307692307693"/>
    <n v="1"/>
    <n v="0"/>
  </r>
  <r>
    <s v="13"/>
    <s v="13188"/>
    <n v="13188"/>
    <s v="BOLÍVAR"/>
    <s v="CICUCO"/>
    <x v="0"/>
    <s v="Intermedio"/>
    <n v="0"/>
    <s v="actualizado"/>
    <s v="actualizado"/>
    <n v="11855.2"/>
    <n v="630"/>
    <n v="586"/>
    <n v="76.109215017064841"/>
    <n v="5.1995924227913255"/>
    <n v="323"/>
    <n v="263"/>
    <n v="0"/>
    <n v="29.820322882873157"/>
    <n v="3602.2856999999999"/>
    <n v="0"/>
    <n v="0"/>
    <n v="0"/>
    <n v="5544.5302000000001"/>
    <n v="6251.9637000000002"/>
    <n v="0"/>
    <n v="0"/>
    <n v="5893.1513000000004"/>
    <n v="820.08466999999996"/>
    <n v="125.72962"/>
    <n v="158.87012999999999"/>
    <n v="0"/>
    <n v="5979.0118000000002"/>
    <n v="0"/>
    <n v="2314.2269000000001"/>
    <n v="21.680821999999999"/>
    <n v="713.38306999999998"/>
    <n v="3903.7566000000002"/>
    <n v="0"/>
    <n v="0.42011078945999997"/>
    <n v="0.67472118959107807"/>
    <n v="0"/>
    <n v="12.431631038838999"/>
    <n v="132"/>
    <n v="155.07575757575756"/>
    <n v="444"/>
    <n v="436"/>
    <n v="74.402730375426614"/>
    <n v="29"/>
    <n v="19"/>
  </r>
  <r>
    <s v="76"/>
    <s v="76318"/>
    <n v="76318"/>
    <s v="VALLE"/>
    <s v="GUACARÍ"/>
    <x v="0"/>
    <s v="Intermedio"/>
    <n v="11"/>
    <s v="desactualizado"/>
    <s v="desactualizado"/>
    <n v="16033.7"/>
    <n v="1568"/>
    <n v="937"/>
    <n v="68.409818569903948"/>
    <n v="5.4152862892011644"/>
    <n v="416"/>
    <n v="514"/>
    <n v="7"/>
    <n v="37.224772687048294"/>
    <n v="9294.4727000000003"/>
    <n v="0"/>
    <n v="1611.9363000000001"/>
    <n v="3251.9593"/>
    <n v="1849.0648000000001"/>
    <n v="0"/>
    <n v="0"/>
    <n v="2000.3291999999999"/>
    <n v="73.038874000000007"/>
    <n v="14023.937"/>
    <n v="177.99508"/>
    <n v="223.74161000000001"/>
    <n v="0"/>
    <n v="67.237540999999993"/>
    <n v="2000.2062000000001"/>
    <n v="25.941471"/>
    <n v="5491.5824000000002"/>
    <n v="2408.1550000000002"/>
    <n v="6058.4354000000003"/>
    <n v="1619.4631115699999"/>
    <n v="1.3627861775476"/>
    <n v="0.24221251819505091"/>
    <n v="0"/>
    <n v="115.27169379641497"/>
    <n v="166"/>
    <n v="707.8328233115061"/>
    <n v="203"/>
    <n v="604.00000000000011"/>
    <n v="64.46104589114195"/>
    <n v="203"/>
    <n v="192"/>
  </r>
  <r>
    <s v="17"/>
    <s v="17524"/>
    <n v="17524"/>
    <s v="CALDAS"/>
    <s v="PALESTINA"/>
    <x v="0"/>
    <s v="Intermedio"/>
    <n v="8"/>
    <s v="desactualizado"/>
    <s v="desactualizado"/>
    <n v="10966"/>
    <n v="1683"/>
    <n v="926"/>
    <n v="66.63066954643628"/>
    <n v="9.287608936483462"/>
    <n v="703"/>
    <n v="222"/>
    <n v="1"/>
    <n v="61.482718715743836"/>
    <n v="9468.6569"/>
    <n v="0"/>
    <n v="0"/>
    <n v="1583.3336999999999"/>
    <n v="0"/>
    <n v="0"/>
    <n v="52.523479999999999"/>
    <n v="0"/>
    <n v="222.51096000000001"/>
    <n v="10441.338"/>
    <n v="551.09122000000002"/>
    <n v="570.65054999999995"/>
    <n v="0"/>
    <n v="100.82683"/>
    <n v="0"/>
    <n v="167.07373000000001"/>
    <n v="1699.4565"/>
    <n v="1801.9096999999999"/>
    <n v="6927.5463"/>
    <n v="0"/>
    <n v="21.604231871410317"/>
    <n v="0.26590330788804073"/>
    <n v="0"/>
    <n v="21.593429130251678"/>
    <n v="119"/>
    <n v="202.52100840336135"/>
    <n v="125"/>
    <n v="444"/>
    <n v="47.948164146868251"/>
    <n v="100"/>
    <n v="87"/>
  </r>
  <r>
    <s v="08"/>
    <s v="08001"/>
    <n v="8001"/>
    <s v="ATLANTICO"/>
    <s v="BARRANQUILLA (Distrito Especial, Industrial y Portuario)"/>
    <x v="0"/>
    <s v="Ciudades y aglomeraciones"/>
    <n v="0"/>
    <s v="actualizado"/>
    <s v="actualizado"/>
    <n v="5465.9"/>
    <n v="475"/>
    <n v="169"/>
    <n v="99.408284023668642"/>
    <n v="6.8578204783755231E-2"/>
    <n v="59"/>
    <n v="109"/>
    <n v="1"/>
    <n v="20.187931438734275"/>
    <n v="4501.1490000000003"/>
    <n v="0"/>
    <n v="268.92601999999999"/>
    <n v="572.93829000000005"/>
    <n v="121.25451"/>
    <n v="216.08520999999999"/>
    <n v="1678.0092999999999"/>
    <n v="0"/>
    <n v="917.59199999999998"/>
    <n v="3858.3314"/>
    <n v="7941.0861000000004"/>
    <n v="7866.2479999999996"/>
    <n v="278.44087999999999"/>
    <n v="115.13420000000001"/>
    <n v="15.129528000000001"/>
    <n v="35.911622999999999"/>
    <n v="340.89429999999999"/>
    <n v="3009.6569"/>
    <n v="2949.6768999999999"/>
    <n v="0"/>
    <n v="8.3005401159240009"/>
    <n v="0.4173728813559322"/>
    <n v="3.0629434886926337"/>
    <n v="5.0673062831164515"/>
    <n v="166"/>
    <n v="36.024096385542165"/>
    <n v="138"/>
    <n v="161.99999999999997"/>
    <n v="95.857988165680467"/>
    <n v="6"/>
    <n v="3"/>
  </r>
  <r>
    <s v="52"/>
    <s v="52019"/>
    <n v="52019"/>
    <s v="NARIÑO"/>
    <s v="ALBÁN (San JosÚ)"/>
    <x v="0"/>
    <s v="Intermedio"/>
    <n v="0"/>
    <s v="actualizado"/>
    <s v="actualizado"/>
    <n v="3769.6000000000004"/>
    <n v="2314"/>
    <n v="2094"/>
    <n v="95.176695319961794"/>
    <n v="45.655166806455156"/>
    <n v="1307"/>
    <n v="780"/>
    <n v="7"/>
    <n v="6.5223309431680283"/>
    <n v="3.0127554999999999"/>
    <n v="25.076778999999998"/>
    <n v="0"/>
    <n v="4079.5862999999999"/>
    <n v="0"/>
    <n v="0"/>
    <n v="0"/>
    <n v="0"/>
    <n v="11.239623999999999"/>
    <n v="4084.54"/>
    <n v="20.258583000000002"/>
    <n v="19.926570999999999"/>
    <n v="0"/>
    <n v="1505.3393000000001"/>
    <n v="0"/>
    <n v="1.1460447"/>
    <n v="2320.3575999999998"/>
    <n v="0.80709374"/>
    <n v="268.46159"/>
    <n v="0"/>
    <n v="5.2351751958091999"/>
    <n v="0.40006305170239598"/>
    <n v="0"/>
    <n v="54.24131843170268"/>
    <n v="83"/>
    <n v="725.6626506024096"/>
    <n v="2019"/>
    <n v="1786"/>
    <n v="85.291308500477555"/>
    <n v="263"/>
    <n v="235"/>
  </r>
  <r>
    <s v="08"/>
    <s v="08560"/>
    <n v="8560"/>
    <s v="ATLANTICO"/>
    <s v="PONEDERA"/>
    <x v="0"/>
    <s v="Ciudades y aglomeraciones"/>
    <n v="19"/>
    <s v="desactualizado"/>
    <s v="desactualizado"/>
    <n v="19428.5"/>
    <n v="722"/>
    <n v="656"/>
    <n v="48.475609756097562"/>
    <n v="4.2047775603227224"/>
    <n v="108"/>
    <n v="546"/>
    <n v="2"/>
    <n v="16.840701875167781"/>
    <n v="17887.898000000001"/>
    <n v="0"/>
    <n v="0"/>
    <n v="0"/>
    <n v="653.11958000000004"/>
    <n v="270.93036000000001"/>
    <n v="1143.7963999999999"/>
    <n v="0"/>
    <n v="1454.1781000000001"/>
    <n v="17365.260999999999"/>
    <n v="241.43582000000001"/>
    <n v="265.06479999999999"/>
    <n v="0"/>
    <n v="2150.9594999999999"/>
    <n v="0"/>
    <n v="331.39643000000001"/>
    <n v="244.24428"/>
    <n v="14035.700999999999"/>
    <n v="3448.2352999999998"/>
    <n v="0"/>
    <n v="11.255142551130241"/>
    <n v="0.58194308145240436"/>
    <n v="0"/>
    <n v="16.604325521348972"/>
    <n v="204"/>
    <n v="96.053921568627445"/>
    <n v="631"/>
    <n v="631"/>
    <n v="96.189024390243901"/>
    <n v="23"/>
    <n v="15"/>
  </r>
  <r>
    <s v="25"/>
    <s v="25769"/>
    <n v="25769"/>
    <s v="CUNDINAMARCA"/>
    <s v="SUBACHOQUE"/>
    <x v="0"/>
    <s v="Intermedio"/>
    <n v="12"/>
    <s v="desactualizado"/>
    <s v="desactualizado"/>
    <n v="20550.599999999999"/>
    <n v="4073"/>
    <n v="3653"/>
    <n v="86.531617848343828"/>
    <n v="17.58826031814905"/>
    <n v="663"/>
    <n v="2886"/>
    <n v="104"/>
    <n v="20.776315759959775"/>
    <n v="9466.9959999999992"/>
    <n v="3493.6858999999999"/>
    <n v="0"/>
    <n v="8057.8271999999997"/>
    <n v="0"/>
    <n v="63.52393"/>
    <n v="117.93462"/>
    <n v="110.07265"/>
    <n v="0"/>
    <n v="20753.063999999998"/>
    <n v="39.894291000000003"/>
    <n v="62.073796000000002"/>
    <n v="0"/>
    <n v="76.807924"/>
    <n v="0"/>
    <n v="4808.6949999999997"/>
    <n v="6287.8874999999998"/>
    <n v="5468.4440999999997"/>
    <n v="4380.5815000000002"/>
    <n v="4322.6859130000003"/>
    <n v="3.165107361534"/>
    <n v="0.16580653698557629"/>
    <n v="0"/>
    <n v="118.11413982717987"/>
    <n v="207"/>
    <n v="778.74396135265704"/>
    <n v="655"/>
    <n v="3442"/>
    <n v="94.223925540651521"/>
    <n v="192"/>
    <n v="169"/>
  </r>
  <r>
    <s v="68"/>
    <s v="68547"/>
    <n v="68547"/>
    <s v="SANTANDER"/>
    <s v="PIEDECUESTA"/>
    <x v="0"/>
    <s v="Ciudades y aglomeraciones"/>
    <n v="0"/>
    <s v="actualizado"/>
    <s v="actualizado"/>
    <n v="47743.6"/>
    <n v="6534"/>
    <n v="3230"/>
    <n v="64.148606811145513"/>
    <n v="8.0379258434336798"/>
    <n v="979"/>
    <n v="1928"/>
    <n v="323"/>
    <n v="44.430772558381335"/>
    <n v="6897.7629999999999"/>
    <n v="15.923488000000001"/>
    <n v="11320.241"/>
    <n v="30027.048999999999"/>
    <n v="0"/>
    <n v="0"/>
    <n v="7319.2824000000001"/>
    <n v="4563.1707999999999"/>
    <n v="55.709715000000003"/>
    <n v="36098.553"/>
    <n v="516.39721999999995"/>
    <n v="515.52599999999995"/>
    <n v="0"/>
    <n v="7027.0574999999999"/>
    <n v="4466.6054000000004"/>
    <n v="852.15187000000003"/>
    <n v="9515.7489000000005"/>
    <n v="4603.4908999999998"/>
    <n v="21572.532999999999"/>
    <n v="7572.0866046000001"/>
    <n v="235.80823564352443"/>
    <n v="0.28717366628830876"/>
    <n v="0"/>
    <n v="56.153543379160332"/>
    <n v="481"/>
    <n v="218.19126819126819"/>
    <n v="1948"/>
    <n v="2765"/>
    <n v="85.603715170278633"/>
    <n v="209"/>
    <n v="203"/>
  </r>
  <r>
    <s v="27"/>
    <s v="27425"/>
    <n v="27425"/>
    <s v="CHOCÓ"/>
    <s v="MEDIO ATRATO (BetÚ)"/>
    <x v="3"/>
    <s v="Rural disperso"/>
    <n v="28"/>
    <s v="Sin formación"/>
    <s v="Sin formación"/>
    <n v="181466.3"/>
    <n v="1247"/>
    <n v="1169"/>
    <n v="55.859709153122324"/>
    <n v="0.59348123238404871"/>
    <n v="0"/>
    <n v="0"/>
    <n v="1169"/>
    <n v="75.448401630313967"/>
    <n v="56246.909"/>
    <n v="40365.936000000002"/>
    <n v="1769.6185"/>
    <n v="62865.042000000001"/>
    <n v="14954.364"/>
    <n v="7488.5020999999997"/>
    <n v="122821.41"/>
    <n v="30159.761999999999"/>
    <n v="5916.2782999999999"/>
    <n v="15134.891"/>
    <n v="0"/>
    <n v="0"/>
    <n v="0"/>
    <n v="6416.0996999999998"/>
    <n v="29923.445"/>
    <n v="1726.1614"/>
    <n v="2220.1223"/>
    <n v="4280.5162"/>
    <n v="136954.49"/>
    <n v="0"/>
    <n v="255.33822294821198"/>
    <n v="0.64040271394178161"/>
    <n v="0"/>
    <n v="24.587807624788844"/>
    <n v="1842"/>
    <n v="13.843648208469055"/>
    <n v="256"/>
    <n v="1093"/>
    <n v="93.498716852010261"/>
    <n v="25"/>
    <n v="20"/>
  </r>
  <r>
    <s v="15"/>
    <s v="15403"/>
    <n v="15403"/>
    <s v="BOYACÁ"/>
    <s v="LA UVITA"/>
    <x v="0"/>
    <s v="Rural"/>
    <n v="27"/>
    <s v="desactualizado"/>
    <s v="desactualizado"/>
    <n v="15798.5"/>
    <n v="2672"/>
    <n v="2602"/>
    <n v="82.897770945426601"/>
    <n v="19.283382560662435"/>
    <n v="135"/>
    <n v="2423"/>
    <n v="44"/>
    <n v="54.508858448071308"/>
    <n v="70.769265000000004"/>
    <n v="1733.9313"/>
    <n v="8158.5990000000002"/>
    <n v="5887.6788999999999"/>
    <n v="0"/>
    <n v="0"/>
    <n v="553.82153000000005"/>
    <n v="1579.2778000000001"/>
    <n v="0.86578595999999997"/>
    <n v="13797.603999999999"/>
    <n v="26.228024999999999"/>
    <n v="37.283636999999999"/>
    <n v="0"/>
    <n v="1358.8795"/>
    <n v="212.69901999999999"/>
    <n v="3116.9308000000001"/>
    <n v="2295.6066000000001"/>
    <n v="237.98629"/>
    <n v="8698.4115000000002"/>
    <n v="0"/>
    <n v="4.8249054173119994"/>
    <n v="0.4138309549945115"/>
    <n v="0"/>
    <n v="92.564999999999998"/>
    <n v="177"/>
    <n v="615.25423728813564"/>
    <n v="2052"/>
    <n v="2512"/>
    <n v="96.541122213681788"/>
    <n v="330"/>
    <n v="298"/>
  </r>
  <r>
    <s v="15"/>
    <s v="15660"/>
    <n v="15660"/>
    <s v="BOYACÁ"/>
    <s v="SAN EDUARDO"/>
    <x v="0"/>
    <s v="Rural"/>
    <n v="11"/>
    <s v="desactualizado"/>
    <s v="desactualizado"/>
    <n v="10461.099999999999"/>
    <n v="882"/>
    <n v="860"/>
    <n v="55.930232558139537"/>
    <n v="11.206776151618941"/>
    <n v="176"/>
    <n v="654"/>
    <n v="30"/>
    <n v="34.868590598514601"/>
    <n v="3674.5329999999999"/>
    <n v="1329.8524"/>
    <n v="199.55108999999999"/>
    <n v="5326.3337000000001"/>
    <n v="0"/>
    <n v="0"/>
    <n v="2597.5641999999998"/>
    <n v="783.63854000000003"/>
    <n v="37.991675000000001"/>
    <n v="7101.393"/>
    <n v="16.075316999999998"/>
    <n v="16.075322"/>
    <n v="0"/>
    <n v="734.09604000000002"/>
    <n v="783.63851"/>
    <n v="31.192461000000002"/>
    <n v="4407.1849000000002"/>
    <n v="890.48842999999999"/>
    <n v="3673.9870999999998"/>
    <n v="0"/>
    <n v="29.805559124050284"/>
    <n v="0.41499999999999998"/>
    <n v="0"/>
    <n v="52.997500000000002"/>
    <n v="106"/>
    <n v="588.20754716981128"/>
    <n v="189"/>
    <n v="648"/>
    <n v="75.348837209302317"/>
    <n v="122"/>
    <n v="114"/>
  </r>
  <r>
    <s v="76"/>
    <s v="76100"/>
    <n v="76100"/>
    <s v="VALLE"/>
    <s v="BOLÍVAR"/>
    <x v="0"/>
    <s v="Rural disperso"/>
    <n v="10"/>
    <s v="desactualizado"/>
    <s v="desactualizado"/>
    <n v="79398.600000000006"/>
    <n v="3084"/>
    <n v="2442"/>
    <n v="56.797706797706795"/>
    <n v="2.7694947418303046"/>
    <n v="944"/>
    <n v="1431"/>
    <n v="67"/>
    <n v="48.846304648016513"/>
    <n v="5585.8423000000003"/>
    <n v="0"/>
    <n v="5176.4885999999997"/>
    <n v="59364.137999999999"/>
    <n v="0"/>
    <n v="38.538561000000001"/>
    <n v="32550.045999999998"/>
    <n v="7688.8846000000003"/>
    <n v="341.80477000000002"/>
    <n v="29689.965"/>
    <n v="162.87943000000001"/>
    <n v="162.91292999999999"/>
    <n v="35.656858"/>
    <n v="4718.8158999999996"/>
    <n v="7688.8846999999996"/>
    <n v="206.24755999999999"/>
    <n v="20874.769"/>
    <n v="2361.8856999999998"/>
    <n v="34422.946000000004"/>
    <n v="7.0066684064200002"/>
    <n v="98.672101955555974"/>
    <n v="0.46265938069216761"/>
    <n v="0"/>
    <n v="176.28283524440033"/>
    <n v="815"/>
    <n v="220.47965930699388"/>
    <n v="1019"/>
    <n v="1728"/>
    <n v="70.761670761670757"/>
    <n v="498"/>
    <n v="436"/>
  </r>
  <r>
    <s v="05"/>
    <s v="05664"/>
    <n v="5664"/>
    <s v="ANTIOQUIA"/>
    <s v="SAN PEDRO"/>
    <x v="0"/>
    <s v="Intermedio"/>
    <n v="0"/>
    <s v="actualizado"/>
    <s v="actualizado"/>
    <n v="23816.6"/>
    <n v="3027"/>
    <n v="2519"/>
    <n v="70.662961492655825"/>
    <n v="12.35048763855257"/>
    <n v="109"/>
    <n v="2362"/>
    <n v="48"/>
    <n v="14.409791560702196"/>
    <n v="7425.3819000000003"/>
    <n v="0"/>
    <n v="0"/>
    <n v="14059.891"/>
    <n v="0"/>
    <n v="0"/>
    <n v="2155.3886000000002"/>
    <n v="244.72824"/>
    <n v="422.99482999999998"/>
    <n v="19049.197"/>
    <n v="84.823858000000001"/>
    <n v="117.19589000000001"/>
    <n v="0"/>
    <n v="12.082454"/>
    <n v="244.72825"/>
    <n v="103.95292000000001"/>
    <n v="13799.812"/>
    <n v="4515.3791000000001"/>
    <n v="3163.9811"/>
    <n v="1813.63250937"/>
    <n v="10.739381120560001"/>
    <n v="0.22602489019033675"/>
    <n v="0"/>
    <n v="81.462420590753268"/>
    <n v="232"/>
    <n v="444.39655172413791"/>
    <n v="183"/>
    <n v="2350"/>
    <n v="93.290988487495042"/>
    <n v="169"/>
    <n v="156"/>
  </r>
  <r>
    <s v="23"/>
    <s v="23182"/>
    <n v="23182"/>
    <s v="CÓRDOBA"/>
    <s v="CHINU"/>
    <x v="0"/>
    <s v="Intermedio"/>
    <n v="0"/>
    <s v="actualizado"/>
    <s v="actualizado"/>
    <n v="59232.1"/>
    <n v="4000"/>
    <n v="3156"/>
    <n v="53.802281368821291"/>
    <n v="6.4620663187022629"/>
    <n v="1499"/>
    <n v="1656"/>
    <n v="1"/>
    <n v="22.110021131026013"/>
    <n v="26054.244999999999"/>
    <n v="19062.152999999998"/>
    <n v="3506.6952999999999"/>
    <n v="4034.9958000000001"/>
    <n v="5470.1851999999999"/>
    <n v="0"/>
    <n v="533.09193000000005"/>
    <n v="1564.2357999999999"/>
    <n v="58.827444999999997"/>
    <n v="56051.654999999999"/>
    <n v="325.86076000000003"/>
    <n v="421.40978999999999"/>
    <n v="0"/>
    <n v="1684.4441999999999"/>
    <n v="0"/>
    <n v="13.022275"/>
    <n v="21969.244999999999"/>
    <n v="21503.732"/>
    <n v="12941.817999999999"/>
    <n v="0"/>
    <n v="7.9016878735696015"/>
    <n v="0.49466192170818507"/>
    <n v="0"/>
    <n v="315.24748832216562"/>
    <n v="624"/>
    <n v="921.47435897435901"/>
    <n v="1774"/>
    <n v="3090"/>
    <n v="97.908745247148289"/>
    <n v="208"/>
    <n v="190"/>
  </r>
  <r>
    <s v="85"/>
    <s v="85430"/>
    <n v="85430"/>
    <s v="CASANARE"/>
    <s v="TRINIDAD"/>
    <x v="0"/>
    <s v="Rural disperso"/>
    <n v="12"/>
    <s v="desactualizado"/>
    <s v="desactualizado"/>
    <n v="291417.69999999995"/>
    <n v="1405"/>
    <n v="1145"/>
    <n v="26.462882096069869"/>
    <n v="0.25809762514375711"/>
    <n v="600"/>
    <n v="545"/>
    <n v="0"/>
    <n v="55.402785893464426"/>
    <n v="26235.952000000001"/>
    <n v="0"/>
    <n v="36847.732000000004"/>
    <n v="0"/>
    <n v="227295.64"/>
    <n v="38907.555"/>
    <n v="65079.216999999997"/>
    <n v="16910.069"/>
    <n v="9329.4128999999994"/>
    <n v="164143.92000000001"/>
    <n v="1696.8398"/>
    <n v="435.52787999999998"/>
    <n v="0"/>
    <n v="25103.982"/>
    <n v="12316.978999999999"/>
    <n v="11993.484"/>
    <n v="10056.205"/>
    <n v="72130.990999999995"/>
    <n v="164029.85"/>
    <n v="7320.5785327900003"/>
    <n v="310.90357536727998"/>
    <n v="0.38139059304703482"/>
    <n v="0"/>
    <n v="123.98788859994968"/>
    <n v="2991"/>
    <n v="46.980942828485453"/>
    <n v="476"/>
    <n v="1132"/>
    <n v="98.864628820960704"/>
    <n v="13"/>
    <n v="8"/>
  </r>
  <r>
    <s v="15"/>
    <s v="15377"/>
    <n v="15377"/>
    <s v="BOYACÁ"/>
    <s v="LABRANZAGRANDE"/>
    <x v="0"/>
    <s v="Rural disperso"/>
    <n v="12"/>
    <s v="desactualizado"/>
    <s v="desactualizado"/>
    <n v="57064.5"/>
    <n v="2023"/>
    <n v="1959"/>
    <n v="45.0229709035222"/>
    <n v="3.6466361399719913"/>
    <n v="516"/>
    <n v="1348"/>
    <n v="95"/>
    <n v="64.57578193753082"/>
    <n v="2126.4724000000001"/>
    <n v="0"/>
    <n v="5010.6894000000002"/>
    <n v="56576.264000000003"/>
    <n v="395.40096999999997"/>
    <n v="0"/>
    <n v="25299.066999999999"/>
    <n v="37.712176999999997"/>
    <n v="193.06371999999999"/>
    <n v="38805.010999999999"/>
    <n v="0"/>
    <n v="13.89128"/>
    <n v="0"/>
    <n v="7327.1410999999998"/>
    <n v="0"/>
    <n v="425.01310999999998"/>
    <n v="14579.635"/>
    <n v="444.44134000000003"/>
    <n v="41544.733"/>
    <n v="5015.03185502"/>
    <n v="118.3808636624004"/>
    <n v="0.48215767634854773"/>
    <n v="0"/>
    <n v="59.67"/>
    <n v="686"/>
    <n v="102.33236151603498"/>
    <n v="538"/>
    <n v="1912"/>
    <n v="97.600816743236336"/>
    <n v="121"/>
    <n v="109"/>
  </r>
  <r>
    <s v="41"/>
    <s v="41518"/>
    <n v="41518"/>
    <s v="HUILA"/>
    <s v="PAICOL"/>
    <x v="0"/>
    <s v="Rural"/>
    <n v="22"/>
    <s v="desactualizado"/>
    <s v="desactualizado"/>
    <n v="27483.3"/>
    <n v="2141"/>
    <n v="1900"/>
    <n v="72.894736842105274"/>
    <n v="9.5649608707441054"/>
    <n v="711"/>
    <n v="1157"/>
    <n v="32"/>
    <n v="1.8192725759435651"/>
    <n v="10570.334000000001"/>
    <n v="0"/>
    <n v="1960.1896999999999"/>
    <n v="14858.778"/>
    <n v="418.66206"/>
    <n v="3.9619195999999999"/>
    <n v="0"/>
    <n v="5995.3868000000002"/>
    <n v="383.94528000000003"/>
    <n v="21687.707999999999"/>
    <n v="15.814961"/>
    <n v="40.472748000000003"/>
    <n v="0"/>
    <n v="2.2128866"/>
    <n v="5966.6054000000004"/>
    <n v="435.00331"/>
    <n v="14801.663"/>
    <n v="6329.8836000000001"/>
    <n v="510.97613000000001"/>
    <n v="0"/>
    <n v="38.100925641837676"/>
    <n v="0.51563497128270586"/>
    <n v="0"/>
    <n v="111.3478144896101"/>
    <n v="340"/>
    <n v="403.94117647058823"/>
    <n v="1260"/>
    <n v="1261"/>
    <n v="66.368421052631575"/>
    <n v="565"/>
    <n v="550"/>
  </r>
  <r>
    <s v="54"/>
    <s v="54660"/>
    <n v="54660"/>
    <s v="NORTE DE SANTANDER"/>
    <s v="SALAZAR"/>
    <x v="0"/>
    <s v="Rural"/>
    <n v="12"/>
    <s v="desactualizado"/>
    <s v="desactualizado"/>
    <n v="49127.100000000006"/>
    <n v="1866"/>
    <n v="1432"/>
    <n v="31.284916201117319"/>
    <n v="2.4304581617264311"/>
    <n v="750"/>
    <n v="677"/>
    <n v="5"/>
    <n v="52.128215598047277"/>
    <n v="186.32058000000001"/>
    <n v="1.9231939999999999E-2"/>
    <n v="3978.6466"/>
    <n v="45017.940999999999"/>
    <n v="0"/>
    <n v="0"/>
    <n v="22045.483"/>
    <n v="0"/>
    <n v="15.864995"/>
    <n v="27144.382000000001"/>
    <n v="24.228292"/>
    <n v="28.982447000000001"/>
    <n v="0"/>
    <n v="5149.4883"/>
    <n v="0"/>
    <n v="167.9813"/>
    <n v="18056.977999999999"/>
    <n v="163.87261000000001"/>
    <n v="25662.655999999999"/>
    <n v="18939.894082300001"/>
    <n v="163.55862253466799"/>
    <n v="0.47202380952380951"/>
    <n v="0"/>
    <n v="98.881043762279091"/>
    <n v="480"/>
    <n v="302.35416666666669"/>
    <n v="646"/>
    <n v="1140"/>
    <n v="79.608938547486034"/>
    <n v="167"/>
    <n v="144"/>
  </r>
  <r>
    <s v="99"/>
    <s v="99624"/>
    <n v="99624"/>
    <s v="VICHADA"/>
    <s v="SANTA ROSALÍA"/>
    <x v="0"/>
    <s v="Rural disperso"/>
    <n v="0"/>
    <s v="actualizado"/>
    <s v="actualizado"/>
    <n v="390617.5"/>
    <n v="355"/>
    <n v="349"/>
    <n v="24.641833810888254"/>
    <n v="2.2240549898823739E-2"/>
    <n v="67"/>
    <n v="282"/>
    <n v="0"/>
    <n v="20.241412182601774"/>
    <n v="205530.92"/>
    <n v="0"/>
    <n v="46468.788999999997"/>
    <n v="50379.406000000003"/>
    <n v="93816.38"/>
    <n v="111.61283"/>
    <n v="45332.184000000001"/>
    <n v="38579.428"/>
    <n v="3223.2096000000001"/>
    <n v="308254.69"/>
    <n v="5587.5761000000002"/>
    <n v="4597.9944999999998"/>
    <n v="0"/>
    <n v="4876.1314000000002"/>
    <n v="0"/>
    <n v="37825.101999999999"/>
    <n v="2479.7827000000002"/>
    <n v="270123.28999999998"/>
    <n v="81185.923999999999"/>
    <n v="0"/>
    <n v="93.07095097732001"/>
    <n v="0.57889908256880729"/>
    <n v="164.20361247947454"/>
    <n v="116.86066381860009"/>
    <n v="2018"/>
    <n v="58.969276511397425"/>
    <n v="121"/>
    <n v="307.00000000000006"/>
    <n v="87.96561604584528"/>
    <n v="18"/>
    <n v="15"/>
  </r>
  <r>
    <s v="76"/>
    <s v="76377"/>
    <n v="76377"/>
    <s v="VALLE"/>
    <s v="LA CUMBRE"/>
    <x v="0"/>
    <s v="Rural"/>
    <n v="13"/>
    <s v="desactualizado"/>
    <s v="desactualizado"/>
    <n v="21932"/>
    <n v="5247"/>
    <n v="3237"/>
    <n v="83.719493358047572"/>
    <n v="14.057504744340729"/>
    <n v="1047"/>
    <n v="2066"/>
    <n v="124"/>
    <n v="46.86404233795642"/>
    <n v="732.42051000000004"/>
    <n v="0"/>
    <n v="6968.3334000000004"/>
    <n v="17772.16"/>
    <n v="0"/>
    <n v="0"/>
    <n v="2508.5619000000002"/>
    <n v="427.53345000000002"/>
    <n v="17.053457000000002"/>
    <n v="22533.91"/>
    <n v="67.043739000000002"/>
    <n v="98.451008999999999"/>
    <n v="0"/>
    <n v="1018.8628"/>
    <n v="427.53348999999997"/>
    <n v="17.053467000000001"/>
    <n v="11367.429"/>
    <n v="649.08685000000003"/>
    <n v="11975.686"/>
    <n v="318.576930463"/>
    <n v="33.594903065526481"/>
    <n v="0.23936516196175361"/>
    <n v="0"/>
    <n v="102.87829777259066"/>
    <n v="165"/>
    <n v="635.55909299763641"/>
    <n v="1528"/>
    <n v="2823"/>
    <n v="87.210379981464314"/>
    <n v="176"/>
    <n v="167"/>
  </r>
  <r>
    <s v="08"/>
    <s v="08520"/>
    <n v="8520"/>
    <s v="ATLANTICO"/>
    <s v="PALMAR DE VARELA"/>
    <x v="0"/>
    <s v="Ciudades y aglomeraciones"/>
    <n v="10"/>
    <s v="desactualizado"/>
    <s v="desactualizado"/>
    <n v="8930.9"/>
    <n v="596"/>
    <n v="499"/>
    <n v="66.733466933867732"/>
    <n v="6.9371969299286533"/>
    <n v="59"/>
    <n v="440"/>
    <n v="0"/>
    <n v="16.188294200341737"/>
    <n v="5192.7574999999997"/>
    <n v="0"/>
    <n v="0"/>
    <n v="0"/>
    <n v="2271.1185"/>
    <n v="107.37839"/>
    <n v="167.47707"/>
    <n v="0"/>
    <n v="696.46811000000002"/>
    <n v="7375.9083000000001"/>
    <n v="313.54827"/>
    <n v="323.27614999999997"/>
    <n v="0"/>
    <n v="327.46564000000001"/>
    <n v="0"/>
    <n v="77.569837000000007"/>
    <n v="1334.3199"/>
    <n v="5196.1165000000001"/>
    <n v="1402.0320999999999"/>
    <n v="0"/>
    <n v="6.3783312006920001"/>
    <n v="0.55091819699499167"/>
    <n v="0"/>
    <n v="52.283076533158031"/>
    <n v="94"/>
    <n v="656.38297872340422"/>
    <n v="470"/>
    <n v="457"/>
    <n v="91.583166332665328"/>
    <n v="25"/>
    <n v="6"/>
  </r>
  <r>
    <s v="63"/>
    <s v="63001"/>
    <n v="63001"/>
    <s v="QUINDIO"/>
    <s v="ARMENIA"/>
    <x v="0"/>
    <s v="Ciudades y aglomeraciones"/>
    <n v="0"/>
    <s v="actualizado"/>
    <s v="actualizado"/>
    <n v="9204.2000000000007"/>
    <n v="1954"/>
    <n v="853"/>
    <n v="62.250879249706912"/>
    <n v="8.5857392879594272"/>
    <n v="441"/>
    <n v="412"/>
    <n v="0"/>
    <n v="62.493054793910709"/>
    <n v="9023.5254000000004"/>
    <n v="0"/>
    <n v="27.724371000000001"/>
    <n v="1071.2417"/>
    <n v="0"/>
    <n v="0"/>
    <n v="3.5314682999999998"/>
    <n v="704.34145000000001"/>
    <n v="5.5444810999999996"/>
    <n v="9962.5336000000007"/>
    <n v="1392.7233000000001"/>
    <n v="2011.5264999999999"/>
    <n v="0"/>
    <n v="76.294335000000004"/>
    <n v="438.94767999999999"/>
    <n v="0.29810122999999999"/>
    <n v="688.96974"/>
    <n v="1310.559"/>
    <n v="7542.0789999999997"/>
    <n v="0"/>
    <n v="34.543168295901602"/>
    <n v="0.15723551778125699"/>
    <n v="0"/>
    <n v="60.33445356640032"/>
    <n v="115"/>
    <n v="558.26086956521738"/>
    <n v="584"/>
    <n v="518"/>
    <n v="60.726846424384526"/>
    <n v="78"/>
    <n v="60"/>
  </r>
  <r>
    <s v="76"/>
    <s v="76890"/>
    <n v="76890"/>
    <s v="VALLE"/>
    <s v="YOTOCO"/>
    <x v="0"/>
    <s v="Rural"/>
    <n v="11"/>
    <s v="desactualizado"/>
    <s v="desactualizado"/>
    <n v="32270.999999999996"/>
    <n v="1228"/>
    <n v="984"/>
    <n v="65.040650406504056"/>
    <n v="3.0737053593420551"/>
    <n v="374"/>
    <n v="590"/>
    <n v="20"/>
    <n v="36.967022302998508"/>
    <n v="6164.1759000000002"/>
    <n v="1125.2457999999999"/>
    <n v="13002.994000000001"/>
    <n v="10248.973"/>
    <n v="612.50026000000003"/>
    <n v="55.011868"/>
    <n v="1860.8498"/>
    <n v="4993.0955999999996"/>
    <n v="373.44391999999999"/>
    <n v="24339.995999999999"/>
    <n v="93.880348999999995"/>
    <n v="109.07204"/>
    <n v="0"/>
    <n v="1552.6587"/>
    <n v="4992.8891999999996"/>
    <n v="82.924646999999993"/>
    <n v="9984.9658999999992"/>
    <n v="3269.2006000000001"/>
    <n v="11724.566000000001"/>
    <n v="1446.88276477"/>
    <n v="15.422981937817196"/>
    <n v="0.27166607711354795"/>
    <n v="0"/>
    <n v="96.11913955373484"/>
    <n v="390"/>
    <n v="251.22414588902564"/>
    <n v="233"/>
    <n v="658"/>
    <n v="66.869918699186996"/>
    <n v="176"/>
    <n v="160"/>
  </r>
  <r>
    <s v="76"/>
    <s v="76306"/>
    <n v="76306"/>
    <s v="VALLE"/>
    <s v="GINEBRA"/>
    <x v="0"/>
    <s v="Intermedio"/>
    <n v="7"/>
    <s v="desactualizado"/>
    <s v="desactualizado"/>
    <n v="27018.900000000005"/>
    <n v="2487"/>
    <n v="1766"/>
    <n v="69.762174405436014"/>
    <n v="6.6704906740355323"/>
    <n v="768"/>
    <n v="994"/>
    <n v="4"/>
    <n v="22.800076472393474"/>
    <n v="7200.8591999999999"/>
    <n v="0"/>
    <n v="1929.4304999999999"/>
    <n v="17259.937999999998"/>
    <n v="332.20164999999997"/>
    <n v="0"/>
    <n v="899.99320999999998"/>
    <n v="10589.21"/>
    <n v="0"/>
    <n v="15235.995000000001"/>
    <n v="83.244062999999997"/>
    <n v="106.68706"/>
    <n v="0"/>
    <n v="0"/>
    <n v="10477.713"/>
    <n v="0"/>
    <n v="6932.8588"/>
    <n v="3178.8462"/>
    <n v="6112.3368"/>
    <n v="16091.6941551"/>
    <n v="23.565879490767603"/>
    <n v="0.28650934995547639"/>
    <n v="0"/>
    <n v="127.80905945153356"/>
    <n v="275"/>
    <n v="473.74545454545455"/>
    <n v="613"/>
    <n v="1267"/>
    <n v="71.744054360135905"/>
    <n v="296"/>
    <n v="277"/>
  </r>
  <r>
    <s v="73"/>
    <s v="73030"/>
    <n v="73030"/>
    <s v="TOLIMA"/>
    <s v="AMBALEMA"/>
    <x v="0"/>
    <s v="Rural"/>
    <n v="17"/>
    <s v="desactualizado"/>
    <s v="desactualizado"/>
    <n v="22838.399999999998"/>
    <n v="649"/>
    <n v="519"/>
    <n v="34.296724470134876"/>
    <n v="1.7985459284794059"/>
    <n v="282"/>
    <n v="234"/>
    <n v="3"/>
    <n v="42.574971925149384"/>
    <n v="14499.174000000001"/>
    <n v="1945.1383000000001"/>
    <n v="0"/>
    <n v="5723.2083000000002"/>
    <n v="1129.9440999999999"/>
    <n v="0"/>
    <n v="421.51519999999999"/>
    <n v="154.67989"/>
    <n v="697.70117000000005"/>
    <n v="22453.048999999999"/>
    <n v="132.34727000000001"/>
    <n v="115.34111"/>
    <n v="0"/>
    <n v="160.57701"/>
    <n v="0"/>
    <n v="345.64323999999999"/>
    <n v="7723.9030000000002"/>
    <n v="5355.7389000000003"/>
    <n v="10158.09"/>
    <n v="0"/>
    <n v="1.4379401836515999"/>
    <n v="0.27056962025316456"/>
    <n v="0"/>
    <n v="39.4"/>
    <n v="239"/>
    <n v="164.85355648535565"/>
    <n v="406"/>
    <n v="385"/>
    <n v="74.181117533718691"/>
    <n v="111"/>
    <n v="103"/>
  </r>
  <r>
    <s v="52"/>
    <s v="52356"/>
    <n v="52356"/>
    <s v="NARIÑO"/>
    <s v="IPIALES"/>
    <x v="0"/>
    <s v="Ciudades y aglomeraciones"/>
    <n v="6"/>
    <s v="desactualizado"/>
    <s v="desactualizado"/>
    <n v="150503.69999999998"/>
    <n v="11584"/>
    <n v="10472"/>
    <n v="91.692131398013757"/>
    <n v="5.3539575253240539"/>
    <n v="6307"/>
    <n v="4102"/>
    <n v="63"/>
    <n v="80.110234053478862"/>
    <n v="22145.093000000001"/>
    <n v="4432.1062000000002"/>
    <n v="4068.1239"/>
    <n v="107889.48"/>
    <n v="1746.4322999999999"/>
    <n v="0"/>
    <n v="104174.79"/>
    <n v="4056.8344000000002"/>
    <n v="769.9837"/>
    <n v="34510.419000000002"/>
    <n v="485.67306000000002"/>
    <n v="1049.5467000000001"/>
    <n v="0"/>
    <n v="6165.6373999999996"/>
    <n v="4395.7619999999997"/>
    <n v="306.97708"/>
    <n v="10687.814"/>
    <n v="7087.5295999999998"/>
    <n v="114165.77"/>
    <n v="0"/>
    <n v="590.47788744924412"/>
    <n v="0.38242534942820838"/>
    <n v="8.3885580068786183"/>
    <n v="86.319614339676278"/>
    <n v="1707"/>
    <n v="56.151142355008794"/>
    <n v="4128"/>
    <n v="9393"/>
    <n v="89.696333078686024"/>
    <n v="2242"/>
    <n v="2196"/>
  </r>
  <r>
    <s v="25"/>
    <s v="25839"/>
    <n v="25839"/>
    <s v="CUNDINAMARCA"/>
    <s v="UBALÁ"/>
    <x v="0"/>
    <s v="Rural disperso"/>
    <n v="12"/>
    <s v="desactualizado"/>
    <s v="desactualizado"/>
    <n v="50011.199999999997"/>
    <n v="2363"/>
    <n v="2028"/>
    <n v="48.865877712031555"/>
    <n v="4.3035522467780014"/>
    <n v="392"/>
    <n v="1589"/>
    <n v="47"/>
    <n v="51.279179594108669"/>
    <n v="2781.8497000000002"/>
    <n v="17767.706999999999"/>
    <n v="78.960786999999996"/>
    <n v="31065.108"/>
    <n v="0"/>
    <n v="0"/>
    <n v="14132.949000000001"/>
    <n v="201.09981999999999"/>
    <n v="890.51682000000005"/>
    <n v="36686.392"/>
    <n v="145.25887"/>
    <n v="145.21705"/>
    <n v="0"/>
    <n v="3742.4137000000001"/>
    <n v="0"/>
    <n v="453.36921000000001"/>
    <n v="18602.558000000001"/>
    <n v="2418.6446000000001"/>
    <n v="26694.013999999999"/>
    <n v="332.04011673100001"/>
    <n v="204.32068131764382"/>
    <n v="0.48264523200584575"/>
    <n v="0"/>
    <n v="35.771292223095045"/>
    <n v="551"/>
    <n v="88.60254083484574"/>
    <n v="649"/>
    <n v="1911"/>
    <n v="94.230769230769226"/>
    <n v="149"/>
    <n v="134"/>
  </r>
  <r>
    <s v="23"/>
    <s v="23678"/>
    <n v="23678"/>
    <s v="CÓRDOBA"/>
    <s v="SAN CARLOS"/>
    <x v="0"/>
    <s v="Rural"/>
    <n v="24"/>
    <s v="desactualizado"/>
    <s v="desactualizado"/>
    <n v="43889.7"/>
    <n v="2388"/>
    <n v="1944"/>
    <n v="71.296296296296291"/>
    <n v="4.1744044523440866"/>
    <n v="388"/>
    <n v="1553"/>
    <n v="3"/>
    <n v="20.093510054512382"/>
    <n v="26196.499"/>
    <n v="4787.4486999999999"/>
    <n v="0"/>
    <n v="13063.566000000001"/>
    <n v="6019.5983999999999"/>
    <n v="1015.7354"/>
    <n v="0"/>
    <n v="194.79356999999999"/>
    <n v="121.52014"/>
    <n v="49067.103000000003"/>
    <n v="147.79285999999999"/>
    <n v="184.78561999999999"/>
    <n v="0"/>
    <n v="754.29792999999995"/>
    <n v="0"/>
    <n v="118.12558"/>
    <n v="16101.094999999999"/>
    <n v="23231.982"/>
    <n v="10156.659"/>
    <n v="0"/>
    <n v="26.434689189551197"/>
    <n v="0.56688778330569378"/>
    <n v="0"/>
    <n v="177.30615256241452"/>
    <n v="505"/>
    <n v="640.39603960396039"/>
    <n v="1093"/>
    <n v="1813"/>
    <n v="93.261316872427983"/>
    <n v="154"/>
    <n v="125"/>
  </r>
  <r>
    <s v="76"/>
    <s v="76497"/>
    <n v="76497"/>
    <s v="VALLE"/>
    <s v="OBANDO"/>
    <x v="0"/>
    <s v="Intermedio"/>
    <n v="8"/>
    <s v="desactualizado"/>
    <s v="desactualizado"/>
    <n v="22575.599999999999"/>
    <n v="982"/>
    <n v="904"/>
    <n v="42.920353982300888"/>
    <n v="3.4856559202377659"/>
    <n v="454"/>
    <n v="448"/>
    <n v="2"/>
    <n v="30.903721097538316"/>
    <n v="6794.3959999999997"/>
    <n v="3318.8807000000002"/>
    <n v="3919.4236000000001"/>
    <n v="3397.6713"/>
    <n v="3706.1858999999999"/>
    <n v="0"/>
    <n v="432.3657"/>
    <n v="3160.085"/>
    <n v="158.02454"/>
    <n v="17556.113000000001"/>
    <n v="96.372421000000003"/>
    <n v="113.35268000000001"/>
    <n v="0"/>
    <n v="94.149176999999995"/>
    <n v="3160.0850999999998"/>
    <n v="60.579175999999997"/>
    <n v="9637.1393000000007"/>
    <n v="1723.3538000000001"/>
    <n v="6614.3014999999996"/>
    <n v="0"/>
    <n v="14.128712968601199"/>
    <n v="0.44137507673419274"/>
    <n v="0"/>
    <n v="115.02619143914882"/>
    <n v="213"/>
    <n v="550.46948356807513"/>
    <n v="201"/>
    <n v="526"/>
    <n v="58.185840707964601"/>
    <n v="193"/>
    <n v="182"/>
  </r>
  <r>
    <s v="76"/>
    <s v="76736"/>
    <n v="76736"/>
    <s v="VALLE"/>
    <s v="SEVILLA"/>
    <x v="0"/>
    <s v="Intermedio"/>
    <n v="7"/>
    <s v="desactualizado"/>
    <s v="desactualizado"/>
    <n v="53890.1"/>
    <n v="3358"/>
    <n v="2488"/>
    <n v="67.282958199356912"/>
    <n v="5.4860163360219225"/>
    <n v="1420"/>
    <n v="1057"/>
    <n v="11"/>
    <n v="27.011391860607787"/>
    <n v="2772.8888999999999"/>
    <n v="2325.0124000000001"/>
    <n v="4688.3756999999996"/>
    <n v="44180.436999999998"/>
    <n v="1259.1633999999999"/>
    <n v="0"/>
    <n v="8421.0352000000003"/>
    <n v="9920.7473000000009"/>
    <n v="5.6004436000000002"/>
    <n v="37110.872000000003"/>
    <n v="8.4585272000000007"/>
    <n v="115.00944"/>
    <n v="0"/>
    <n v="1109.9961000000001"/>
    <n v="9800.8827000000001"/>
    <n v="37.686250999999999"/>
    <n v="27460.085999999999"/>
    <n v="1960.6865"/>
    <n v="14982.366"/>
    <n v="0"/>
    <n v="90.748136689502005"/>
    <n v="0.35559187485407423"/>
    <n v="26.954177897574127"/>
    <n v="194.84038790961057"/>
    <n v="639"/>
    <n v="310.80946686693272"/>
    <n v="608"/>
    <n v="1182"/>
    <n v="47.508038585209007"/>
    <n v="504"/>
    <n v="445"/>
  </r>
  <r>
    <s v="05"/>
    <s v="05086"/>
    <n v="5086"/>
    <s v="ANTIOQUIA"/>
    <s v="BELMIRA"/>
    <x v="0"/>
    <s v="Rural disperso"/>
    <n v="0"/>
    <s v="actualizado"/>
    <s v="actualizado"/>
    <n v="28778.199999999997"/>
    <n v="1288"/>
    <n v="1147"/>
    <n v="49.869224062772446"/>
    <n v="4.5586674118598216"/>
    <n v="60"/>
    <n v="1064"/>
    <n v="23"/>
    <n v="39.037277795019726"/>
    <n v="9044.9678999999996"/>
    <n v="1405.9658999999999"/>
    <n v="2413.7556"/>
    <n v="16935.335999999999"/>
    <n v="0"/>
    <n v="0"/>
    <n v="9630.7631000000001"/>
    <n v="357.91624000000002"/>
    <n v="0"/>
    <n v="19839.002"/>
    <n v="9.8735745999999995"/>
    <n v="41.712966000000002"/>
    <n v="0"/>
    <n v="289.64064000000002"/>
    <n v="357.91622000000001"/>
    <n v="112.26154"/>
    <n v="14338.619000000001"/>
    <n v="3049.6448999999998"/>
    <n v="11647.76"/>
    <n v="18892.1489287"/>
    <n v="33.629784706777606"/>
    <n v="0.42179802955665024"/>
    <n v="0"/>
    <n v="47.368303728570893"/>
    <n v="279"/>
    <n v="214.87455197132616"/>
    <n v="182"/>
    <n v="1079"/>
    <n v="94.071490845684394"/>
    <n v="86"/>
    <n v="78"/>
  </r>
  <r>
    <s v="41"/>
    <s v="41244"/>
    <n v="41244"/>
    <s v="HUILA"/>
    <s v="ELÍAS"/>
    <x v="0"/>
    <s v="Rural"/>
    <n v="8"/>
    <s v="desactualizado"/>
    <s v="desactualizado"/>
    <n v="7824.8"/>
    <n v="1368"/>
    <n v="1248"/>
    <n v="77.483974358974365"/>
    <n v="20.487027904463488"/>
    <n v="539"/>
    <n v="678"/>
    <n v="31"/>
    <n v="9.5374345070621764"/>
    <n v="1764.5771"/>
    <n v="2495.6624000000002"/>
    <n v="0"/>
    <n v="3709.7588000000001"/>
    <n v="0"/>
    <n v="0"/>
    <n v="158.61833999999999"/>
    <n v="4889.3157000000001"/>
    <n v="146.50873000000001"/>
    <n v="2886.8107"/>
    <n v="10.155946999999999"/>
    <n v="24.662493999999999"/>
    <n v="0"/>
    <n v="0"/>
    <n v="4859.4106000000002"/>
    <n v="167.56209000000001"/>
    <n v="1774.3822"/>
    <n v="493.67804999999998"/>
    <n v="771.71397999999999"/>
    <n v="0"/>
    <n v="21.04978706287844"/>
    <n v="0.37786023500309213"/>
    <n v="0"/>
    <n v="46.212504921419658"/>
    <n v="82"/>
    <n v="695.1219512195122"/>
    <n v="567"/>
    <n v="833.99999999999977"/>
    <n v="66.826923076923066"/>
    <n v="198"/>
    <n v="184"/>
  </r>
  <r>
    <s v="15"/>
    <s v="15109"/>
    <n v="15109"/>
    <s v="BOYACÁ"/>
    <s v="BUENAVISTA"/>
    <x v="0"/>
    <s v="Rural"/>
    <n v="0"/>
    <s v="actualizado"/>
    <s v="actualizado"/>
    <n v="10040.300000000001"/>
    <n v="2337"/>
    <n v="2193"/>
    <n v="81.577747378020973"/>
    <n v="23.055729158501258"/>
    <n v="377"/>
    <n v="1805"/>
    <n v="11"/>
    <n v="2.7145125095095115"/>
    <n v="1954.693"/>
    <n v="401.75916000000001"/>
    <n v="0"/>
    <n v="9038.7850999999991"/>
    <n v="0"/>
    <n v="0"/>
    <n v="92.691829999999996"/>
    <n v="5682.5973000000004"/>
    <n v="0"/>
    <n v="5628.5282999999999"/>
    <n v="0"/>
    <n v="8.5802753999999997"/>
    <n v="0"/>
    <n v="1360.7768000000001"/>
    <n v="5674.0169999999998"/>
    <n v="62.338096"/>
    <n v="3787.2804999999998"/>
    <n v="201.26639"/>
    <n v="309.55842999999999"/>
    <n v="207.73819304099999"/>
    <n v="9.9499612424817645"/>
    <n v="0.50423452768729637"/>
    <n v="0"/>
    <n v="128.18"/>
    <n v="111"/>
    <n v="1358.5585585585586"/>
    <n v="1381"/>
    <n v="2040"/>
    <n v="93.023255813953483"/>
    <n v="154"/>
    <n v="148"/>
  </r>
  <r>
    <s v="05"/>
    <s v="05861"/>
    <n v="5861"/>
    <s v="ANTIOQUIA"/>
    <s v="VENECIA"/>
    <x v="0"/>
    <s v="Intermedio"/>
    <n v="0"/>
    <s v="actualizado"/>
    <s v="actualizado"/>
    <n v="14039.5"/>
    <n v="2105"/>
    <n v="1136"/>
    <n v="77.552816901408448"/>
    <n v="8.801811741169205"/>
    <n v="367"/>
    <n v="756"/>
    <n v="13"/>
    <n v="14.459813401203247"/>
    <n v="5790.7413999999999"/>
    <n v="0"/>
    <n v="0"/>
    <n v="7701.3676999999998"/>
    <n v="311.88155"/>
    <n v="0"/>
    <n v="385.48889000000003"/>
    <n v="115.63979999999999"/>
    <n v="157.18604999999999"/>
    <n v="13478.772999999999"/>
    <n v="66.420285000000007"/>
    <n v="114.47589000000001"/>
    <n v="0"/>
    <n v="1312.8027"/>
    <n v="0"/>
    <n v="32.635250999999997"/>
    <n v="8619.9881999999998"/>
    <n v="2069.8042999999998"/>
    <n v="2053.8013000000001"/>
    <n v="392.74728898699999"/>
    <n v="32.580412881502603"/>
    <n v="0.21375186846038863"/>
    <n v="0"/>
    <n v="72.929014748074948"/>
    <n v="143"/>
    <n v="645.45454545454561"/>
    <n v="193"/>
    <n v="927"/>
    <n v="81.602112676056336"/>
    <n v="24"/>
    <n v="20"/>
  </r>
  <r>
    <s v="54"/>
    <s v="54223"/>
    <n v="54223"/>
    <s v="NORTE DE SANTANDER"/>
    <s v="CUCUTILLA"/>
    <x v="0"/>
    <s v="Rural disperso"/>
    <n v="19"/>
    <s v="desactualizado"/>
    <s v="desactualizado"/>
    <n v="37210.1"/>
    <n v="3255"/>
    <n v="2926"/>
    <n v="66.028708133971293"/>
    <n v="10.883164115068055"/>
    <n v="1108"/>
    <n v="1748"/>
    <n v="70"/>
    <n v="62.649356783099343"/>
    <n v="1385.9228000000001"/>
    <n v="59.629567000000002"/>
    <n v="6858.3471"/>
    <n v="28570.442999999999"/>
    <n v="62.620116000000003"/>
    <n v="0"/>
    <n v="15150.07"/>
    <n v="0"/>
    <n v="0"/>
    <n v="21828.546999999999"/>
    <n v="0"/>
    <n v="14.353476000000001"/>
    <n v="0"/>
    <n v="2364.6619999999998"/>
    <n v="0"/>
    <n v="0"/>
    <n v="10274.205"/>
    <n v="1158.5459000000001"/>
    <n v="23166.850999999999"/>
    <n v="11982.270954600001"/>
    <n v="143.56898819866242"/>
    <n v="0.64916828688701667"/>
    <n v="0"/>
    <n v="27.934422891569234"/>
    <n v="367"/>
    <n v="111.71662125340599"/>
    <n v="1588"/>
    <n v="2483.0000000000005"/>
    <n v="84.859876965140131"/>
    <n v="308"/>
    <n v="291"/>
  </r>
  <r>
    <s v="68"/>
    <s v="68276"/>
    <n v="68276"/>
    <s v="SANTANDER"/>
    <s v="FLORIDABLANCA"/>
    <x v="0"/>
    <s v="Ciudades y aglomeraciones"/>
    <n v="0"/>
    <s v="actualizado"/>
    <s v="actualizado"/>
    <n v="8405.2000000000007"/>
    <n v="1969"/>
    <n v="943"/>
    <n v="73.064687168610817"/>
    <n v="17.935649289254414"/>
    <n v="280"/>
    <n v="654"/>
    <n v="9"/>
    <n v="30.633381307023321"/>
    <n v="1139.3382999999999"/>
    <n v="0"/>
    <n v="989.82209999999998"/>
    <n v="6781.0155000000004"/>
    <n v="0"/>
    <n v="0"/>
    <n v="1660.4459999999999"/>
    <n v="410.54011000000003"/>
    <n v="0"/>
    <n v="6785.6939000000002"/>
    <n v="1174.9755"/>
    <n v="1341.7565"/>
    <n v="0"/>
    <n v="1743.6488999999999"/>
    <n v="410.54012"/>
    <n v="0"/>
    <n v="2320.3006999999998"/>
    <n v="1142.3725999999999"/>
    <n v="3073.0367999999999"/>
    <n v="3093.65488056"/>
    <n v="49.236305167375598"/>
    <n v="0.22218284904323174"/>
    <n v="5.4902822005051064"/>
    <n v="22.472118360407183"/>
    <n v="101"/>
    <n v="415.84158415841586"/>
    <n v="159"/>
    <n v="768"/>
    <n v="81.442205726405092"/>
    <n v="19"/>
    <n v="13"/>
  </r>
  <r>
    <s v="41"/>
    <s v="41872"/>
    <n v="41872"/>
    <s v="HUILA"/>
    <s v="VILLAVIEJA"/>
    <x v="0"/>
    <s v="Rural"/>
    <n v="9"/>
    <s v="desactualizado"/>
    <s v="desactualizado"/>
    <n v="54160.700000000012"/>
    <n v="1372"/>
    <n v="1222"/>
    <n v="44.599018003273322"/>
    <n v="2.0995474452807894"/>
    <n v="167"/>
    <n v="1035"/>
    <n v="20"/>
    <n v="47.42993857030487"/>
    <n v="7243.2030000000004"/>
    <n v="0"/>
    <n v="19734.768"/>
    <n v="20023.02"/>
    <n v="4995.9243999999999"/>
    <n v="98.947646000000006"/>
    <n v="65.401465999999999"/>
    <n v="19608.457999999999"/>
    <n v="801.20047999999997"/>
    <n v="32215.805"/>
    <n v="138.65814"/>
    <n v="115.75028"/>
    <n v="0"/>
    <n v="5287.7449999999999"/>
    <n v="0"/>
    <n v="259.91809000000001"/>
    <n v="16216.744000000001"/>
    <n v="5944.3734000000004"/>
    <n v="25103.94"/>
    <n v="30503.077395"/>
    <n v="37.581726571996001"/>
    <n v="0.36211699164345407"/>
    <n v="0"/>
    <n v="146.35581383183643"/>
    <n v="578"/>
    <n v="312.31833910034601"/>
    <n v="909"/>
    <n v="1119"/>
    <n v="91.571194762684129"/>
    <n v="117"/>
    <n v="101"/>
  </r>
  <r>
    <s v="73"/>
    <s v="73861"/>
    <n v="73861"/>
    <s v="TOLIMA"/>
    <s v="VENADILLO"/>
    <x v="0"/>
    <s v="Intermedio"/>
    <n v="6"/>
    <s v="desactualizado"/>
    <s v="desactualizado"/>
    <n v="33129.299999999996"/>
    <n v="1348"/>
    <n v="1070"/>
    <n v="57.570093457943926"/>
    <n v="4.0287460559629444"/>
    <n v="638"/>
    <n v="432"/>
    <n v="0"/>
    <n v="33.706707749588574"/>
    <n v="10223.611000000001"/>
    <n v="1949.5920000000001"/>
    <n v="0"/>
    <n v="19188.288"/>
    <n v="3144.7462"/>
    <n v="0"/>
    <n v="170.12826999999999"/>
    <n v="45.032536"/>
    <n v="263.43275"/>
    <n v="34227.970999999998"/>
    <n v="138.77816000000001"/>
    <n v="117.34448999999999"/>
    <n v="0"/>
    <n v="1523.8843999999999"/>
    <n v="0"/>
    <n v="201.21293"/>
    <n v="16920.298999999999"/>
    <n v="4337.3764000000001"/>
    <n v="11745.225"/>
    <n v="292.87077987100002"/>
    <n v="3.9942531685900002"/>
    <n v="0.41672727272727272"/>
    <n v="0"/>
    <n v="186.8"/>
    <n v="358"/>
    <n v="521.78770949720672"/>
    <n v="944"/>
    <n v="597"/>
    <n v="55.794392523364486"/>
    <n v="214"/>
    <n v="186"/>
  </r>
  <r>
    <s v="25"/>
    <s v="25781"/>
    <n v="25781"/>
    <s v="CUNDINAMARCA"/>
    <s v="SUTATAUSA"/>
    <x v="0"/>
    <s v="Ciudades y aglomeraciones"/>
    <n v="11"/>
    <s v="desactualizado"/>
    <s v="desactualizado"/>
    <n v="6307.3"/>
    <n v="2392"/>
    <n v="2233"/>
    <n v="87.729511867442895"/>
    <n v="40.238010540725249"/>
    <n v="213"/>
    <n v="1593"/>
    <n v="427"/>
    <n v="35.470670932850254"/>
    <n v="423.50026000000003"/>
    <n v="1631.5732"/>
    <n v="0"/>
    <n v="4594.6848"/>
    <n v="0"/>
    <n v="0"/>
    <n v="0"/>
    <n v="788.72184000000004"/>
    <n v="0"/>
    <n v="5920.0919000000004"/>
    <n v="17.696128000000002"/>
    <n v="67.465592999999998"/>
    <n v="0"/>
    <n v="147.09097"/>
    <n v="776.87819999999999"/>
    <n v="260.512"/>
    <n v="2180.1619000000001"/>
    <n v="908.46294999999998"/>
    <n v="2385.9382999999998"/>
    <n v="0"/>
    <n v="1.6098493883312397"/>
    <n v="0.22234273318872017"/>
    <n v="0"/>
    <n v="99.429831107619776"/>
    <n v="67"/>
    <n v="2025.3731343283582"/>
    <n v="1662"/>
    <n v="2170"/>
    <n v="97.17868338557993"/>
    <n v="59"/>
    <n v="48"/>
  </r>
  <r>
    <s v="41"/>
    <s v="41524"/>
    <n v="41524"/>
    <s v="HUILA"/>
    <s v="PALERMO"/>
    <x v="0"/>
    <s v="Rural"/>
    <n v="8"/>
    <s v="desactualizado"/>
    <s v="desactualizado"/>
    <n v="90954.7"/>
    <n v="4705"/>
    <n v="3338"/>
    <n v="45.536249251048531"/>
    <n v="3.3224960919303888"/>
    <n v="1024"/>
    <n v="2247"/>
    <n v="67"/>
    <n v="32.301322890443089"/>
    <n v="21406.737000000001"/>
    <n v="0"/>
    <n v="448.50781000000001"/>
    <n v="55759.063999999998"/>
    <n v="8274.8701999999994"/>
    <n v="0"/>
    <n v="4154.6535000000003"/>
    <n v="4471.2988999999998"/>
    <n v="593.60374000000002"/>
    <n v="77403.993000000002"/>
    <n v="107.95558"/>
    <n v="96.695171000000002"/>
    <n v="0"/>
    <n v="6332.5073000000002"/>
    <n v="1280.0429999999999"/>
    <n v="279.36543"/>
    <n v="38052.815000000002"/>
    <n v="12674.666999999999"/>
    <n v="28015.411"/>
    <n v="381.20230417699997"/>
    <n v="310.70260255785598"/>
    <n v="0.43648091739831574"/>
    <n v="0"/>
    <n v="318.03932334341232"/>
    <n v="917"/>
    <n v="427.7862595419848"/>
    <n v="1556"/>
    <n v="2489"/>
    <n v="74.565608148591963"/>
    <n v="350"/>
    <n v="300"/>
  </r>
  <r>
    <s v="68"/>
    <s v="68207"/>
    <n v="68207"/>
    <s v="SANTANDER"/>
    <s v="CONCEPCIÓN"/>
    <x v="0"/>
    <s v="Rural"/>
    <n v="0"/>
    <s v="actualizado"/>
    <s v="desactualizado"/>
    <n v="33098"/>
    <n v="2043"/>
    <n v="1896"/>
    <n v="58.122362869198305"/>
    <n v="5.9930122591225103"/>
    <n v="220"/>
    <n v="1673"/>
    <n v="3"/>
    <n v="67.051733396128981"/>
    <n v="1287.412"/>
    <n v="5930.2303000000002"/>
    <n v="17841.617999999999"/>
    <n v="7501.4911000000002"/>
    <n v="818.65405999999996"/>
    <n v="35.638975000000002"/>
    <n v="172.63507999999999"/>
    <n v="0"/>
    <n v="202.28523999999999"/>
    <n v="33062.317999999999"/>
    <n v="30.007223"/>
    <n v="29.998908"/>
    <n v="0"/>
    <n v="1634.8904"/>
    <n v="0"/>
    <n v="4635.3649999999998"/>
    <n v="4279.8432000000003"/>
    <n v="458.50941"/>
    <n v="22464.276999999998"/>
    <n v="0"/>
    <n v="82.162904411008"/>
    <n v="0.40081108482595473"/>
    <n v="0"/>
    <n v="25.949946201898769"/>
    <n v="333"/>
    <n v="145.64564564564566"/>
    <n v="846"/>
    <n v="1728"/>
    <n v="91.139240506329116"/>
    <n v="372"/>
    <n v="355"/>
  </r>
  <r>
    <s v="17"/>
    <s v="17777"/>
    <n v="17777"/>
    <s v="CALDAS"/>
    <s v="SUPÍA"/>
    <x v="0"/>
    <s v="Intermedio"/>
    <n v="9"/>
    <s v="desactualizado"/>
    <s v="desactualizado"/>
    <n v="11503.300000000001"/>
    <n v="4106"/>
    <n v="3608"/>
    <n v="87.333702882483365"/>
    <n v="36.997967632350999"/>
    <n v="2741"/>
    <n v="841"/>
    <n v="26"/>
    <n v="9.3743849251800047"/>
    <n v="3733.0753"/>
    <n v="0"/>
    <n v="0"/>
    <n v="8060.6433999999999"/>
    <n v="0"/>
    <n v="0"/>
    <n v="472.25387000000001"/>
    <n v="0"/>
    <n v="122.37183"/>
    <n v="11246.047"/>
    <n v="114.3541"/>
    <n v="131.58081000000001"/>
    <n v="8.7803416999999992"/>
    <n v="1682.7822000000001"/>
    <n v="0"/>
    <n v="106.11045"/>
    <n v="7589.4858000000004"/>
    <n v="1315.5775000000001"/>
    <n v="1120.7099000000001"/>
    <n v="0"/>
    <n v="3.9481146180875997"/>
    <n v="0.19716246433803686"/>
    <n v="0"/>
    <n v="59.153451916150033"/>
    <n v="124"/>
    <n v="532.41935483870964"/>
    <n v="1057"/>
    <n v="2370"/>
    <n v="65.687361419068736"/>
    <n v="486"/>
    <n v="442"/>
  </r>
  <r>
    <s v="08"/>
    <s v="08296"/>
    <n v="8296"/>
    <s v="ATLANTICO"/>
    <s v="GALAPA"/>
    <x v="0"/>
    <s v="Ciudades y aglomeraciones"/>
    <n v="0"/>
    <s v="actualizado"/>
    <s v="actualizado"/>
    <n v="8985.6"/>
    <n v="1172"/>
    <n v="490"/>
    <n v="63.061224489795919"/>
    <n v="9.3278732925965162"/>
    <n v="53"/>
    <n v="435"/>
    <n v="2"/>
    <n v="17.10015879318167"/>
    <n v="6326.4664000000002"/>
    <n v="0"/>
    <n v="0"/>
    <n v="2670.6705999999999"/>
    <n v="537.54267000000004"/>
    <n v="0"/>
    <n v="331.57441"/>
    <n v="0"/>
    <n v="0"/>
    <n v="9193.8312000000005"/>
    <n v="252.31361999999999"/>
    <n v="197.08655999999999"/>
    <n v="80.754712999999995"/>
    <n v="8.1549092000000005"/>
    <n v="0"/>
    <n v="0"/>
    <n v="3348.8870999999999"/>
    <n v="4470.8302999999996"/>
    <n v="1672.0056999999999"/>
    <n v="0"/>
    <n v="23.587007443942881"/>
    <n v="0.4154228855721393"/>
    <n v="0"/>
    <n v="43.165314726078932"/>
    <n v="98"/>
    <n v="519.79591836734699"/>
    <n v="429"/>
    <n v="448"/>
    <n v="91.428571428571431"/>
    <n v="17"/>
    <n v="12"/>
  </r>
  <r>
    <s v="68"/>
    <s v="68432"/>
    <n v="68432"/>
    <s v="SANTANDER"/>
    <s v="MÁLAGA"/>
    <x v="0"/>
    <s v="Ciudades y aglomeraciones"/>
    <n v="8"/>
    <s v="desactualizado"/>
    <s v="desactualizado"/>
    <n v="5399.5"/>
    <n v="973"/>
    <n v="861"/>
    <n v="69.454123112659687"/>
    <n v="22.364627871965279"/>
    <n v="182"/>
    <n v="679"/>
    <n v="0"/>
    <n v="35.459032712049847"/>
    <n v="2699.3566000000001"/>
    <n v="1746.6387999999999"/>
    <n v="153.15325000000001"/>
    <n v="872.54101000000003"/>
    <n v="46.990057"/>
    <n v="0"/>
    <n v="10.732422"/>
    <n v="0"/>
    <n v="16.202914"/>
    <n v="5412.01"/>
    <n v="182.89744999999999"/>
    <n v="189.08252999999999"/>
    <n v="0"/>
    <n v="11.861226"/>
    <n v="0"/>
    <n v="664.23407999999995"/>
    <n v="2726.6176"/>
    <n v="36.595984000000001"/>
    <n v="1993.4512999999999"/>
    <n v="0"/>
    <n v="20.960372620707599"/>
    <n v="0.36934563021519545"/>
    <n v="0"/>
    <n v="35.340081373926054"/>
    <n v="61"/>
    <n v="1082.7868852459017"/>
    <n v="597"/>
    <n v="700"/>
    <n v="81.300813008130078"/>
    <n v="178"/>
    <n v="167"/>
  </r>
  <r>
    <s v="05"/>
    <s v="05318"/>
    <n v="5318"/>
    <s v="ANTIOQUIA"/>
    <s v="GUARNE"/>
    <x v="0"/>
    <s v="Intermedio"/>
    <n v="0"/>
    <s v="actualizado"/>
    <s v="actualizado"/>
    <n v="15541.1"/>
    <n v="9920"/>
    <n v="7121"/>
    <n v="99.143378738941152"/>
    <n v="10.37888154350879"/>
    <n v="1350"/>
    <n v="5269"/>
    <n v="502"/>
    <n v="12.674745016490609"/>
    <n v="8690.4830000000002"/>
    <n v="0"/>
    <n v="0"/>
    <n v="7731.0856000000003"/>
    <n v="0"/>
    <n v="0"/>
    <n v="992.32465000000002"/>
    <n v="31.108504"/>
    <n v="0"/>
    <n v="15192.342000000001"/>
    <n v="248.30259000000001"/>
    <n v="247.37186"/>
    <n v="0"/>
    <n v="4.5853057000000002"/>
    <n v="0"/>
    <n v="0"/>
    <n v="7175.4192000000003"/>
    <n v="6949.9210000000003"/>
    <n v="2086.7800999999999"/>
    <n v="1720.1882358800001"/>
    <n v="29.8374686566736"/>
    <n v="0.19978733459357279"/>
    <n v="0"/>
    <n v="56.41529418215115"/>
    <n v="153"/>
    <n v="466.66666666666669"/>
    <n v="1928"/>
    <n v="6908"/>
    <n v="97.008847072040439"/>
    <n v="188"/>
    <n v="163"/>
  </r>
  <r>
    <s v="15"/>
    <s v="15455"/>
    <n v="15455"/>
    <s v="BOYACÁ"/>
    <s v="MIRAFLORES"/>
    <x v="0"/>
    <s v="Rural"/>
    <n v="9"/>
    <s v="desactualizado"/>
    <s v="desactualizado"/>
    <n v="24681.7"/>
    <n v="2201"/>
    <n v="2114"/>
    <n v="63.103122043519399"/>
    <n v="12.020247047527327"/>
    <n v="581"/>
    <n v="1529"/>
    <n v="4"/>
    <n v="37.995157257952528"/>
    <n v="340.94353000000001"/>
    <n v="1656.0163"/>
    <n v="1467.0069000000001"/>
    <n v="22372.32"/>
    <n v="0"/>
    <n v="0"/>
    <n v="7375.7385999999997"/>
    <n v="716.08045000000004"/>
    <n v="61.990279000000001"/>
    <n v="17714.427"/>
    <n v="77.534454999999994"/>
    <n v="55.807329000000003"/>
    <n v="0"/>
    <n v="441.94099999999997"/>
    <n v="716.08052999999995"/>
    <n v="25.975771999999999"/>
    <n v="14778.894"/>
    <n v="68.946240000000003"/>
    <n v="9858.1252000000004"/>
    <n v="1867.96464489"/>
    <n v="108.86120722076001"/>
    <n v="0.26391554702495201"/>
    <n v="0"/>
    <n v="180.54"/>
    <n v="265"/>
    <n v="801.5094339622641"/>
    <n v="605"/>
    <n v="1931"/>
    <n v="91.343424787133401"/>
    <n v="204"/>
    <n v="178"/>
  </r>
  <r>
    <s v="08"/>
    <s v="08549"/>
    <n v="8549"/>
    <s v="ATLANTICO"/>
    <s v="PIOJÓ"/>
    <x v="0"/>
    <s v="Rural"/>
    <n v="0"/>
    <s v="actualizado"/>
    <s v="desactualizado"/>
    <n v="22623.5"/>
    <n v="542"/>
    <n v="445"/>
    <n v="98.651685393258433"/>
    <n v="0.73866884938807698"/>
    <n v="29"/>
    <n v="414"/>
    <n v="2"/>
    <n v="32.97503697402643"/>
    <n v="11475.014999999999"/>
    <n v="0"/>
    <n v="612.08581000000004"/>
    <n v="12024.191000000001"/>
    <n v="11.277449000000001"/>
    <n v="748.95583999999997"/>
    <n v="3756.9656"/>
    <n v="320.43295999999998"/>
    <n v="1175.4273000000001"/>
    <n v="19477.712"/>
    <n v="36.467919999999999"/>
    <n v="56.802629000000003"/>
    <n v="4.4886647999999996"/>
    <n v="240.80086"/>
    <n v="0"/>
    <n v="75.343726000000004"/>
    <n v="6968.0415000000003"/>
    <n v="9756.5864999999994"/>
    <n v="8410.5921999999991"/>
    <n v="957.58399238499999"/>
    <n v="49.783052055272954"/>
    <n v="0.48684210526315785"/>
    <n v="0"/>
    <n v="64.99371102258057"/>
    <n v="258"/>
    <n v="297.28682170542635"/>
    <n v="427"/>
    <n v="435"/>
    <n v="97.752808988764045"/>
    <n v="23"/>
    <n v="16"/>
  </r>
  <r>
    <s v="17"/>
    <s v="17050"/>
    <n v="17050"/>
    <s v="CALDAS"/>
    <s v="ARANZAZU"/>
    <x v="0"/>
    <s v="Intermedio"/>
    <n v="13"/>
    <s v="desactualizado"/>
    <s v="desactualizado"/>
    <n v="14184.499999999998"/>
    <n v="1425"/>
    <n v="1216"/>
    <n v="69.49013157894737"/>
    <n v="10.022245218848711"/>
    <n v="477"/>
    <n v="730"/>
    <n v="9"/>
    <n v="29.443525275638997"/>
    <n v="253.39796000000001"/>
    <n v="3741.2159999999999"/>
    <n v="0"/>
    <n v="10591.293"/>
    <n v="0"/>
    <n v="0"/>
    <n v="3565.9861999999998"/>
    <n v="0.35688858000000001"/>
    <n v="0"/>
    <n v="11011.503000000001"/>
    <n v="26.290033999999999"/>
    <n v="24.118561"/>
    <n v="0"/>
    <n v="133.29949999999999"/>
    <n v="0.35688879000000001"/>
    <n v="0"/>
    <n v="10088.468000000001"/>
    <n v="57.916912000000004"/>
    <n v="4299.9763000000003"/>
    <n v="634.32607921500005"/>
    <n v="22.134045727053998"/>
    <n v="0.40023566378633146"/>
    <n v="0"/>
    <n v="115.17988857650845"/>
    <n v="157"/>
    <n v="818.78980891719755"/>
    <n v="404"/>
    <n v="747"/>
    <n v="61.430921052631582"/>
    <n v="146"/>
    <n v="125"/>
  </r>
  <r>
    <s v="44"/>
    <s v="44098"/>
    <n v="44098"/>
    <s v="LA GUAJIRA"/>
    <s v="DISTRACCIÓN"/>
    <x v="0"/>
    <s v="Intermedio"/>
    <n v="9"/>
    <s v="desactualizado"/>
    <s v="desactualizado"/>
    <n v="23019.200000000004"/>
    <n v="915"/>
    <n v="873"/>
    <n v="41.3516609392898"/>
    <n v="3.219173810656101"/>
    <n v="250"/>
    <n v="616"/>
    <n v="7"/>
    <n v="34.461356597005647"/>
    <n v="5025.5843000000004"/>
    <n v="640.45434999999998"/>
    <n v="3179.0938999999998"/>
    <n v="14412.380999999999"/>
    <n v="0"/>
    <n v="0"/>
    <n v="612.71734000000004"/>
    <n v="1144.6908000000001"/>
    <n v="0"/>
    <n v="21618.741999999998"/>
    <n v="85.779150000000001"/>
    <n v="119.88571"/>
    <n v="0"/>
    <n v="470.8175"/>
    <n v="1076.3106"/>
    <n v="68.380262999999999"/>
    <n v="8934.3940999999995"/>
    <n v="4706.8415999999997"/>
    <n v="8085.2996999999996"/>
    <n v="0"/>
    <n v="43.632188914973192"/>
    <n v="0.63564356435643565"/>
    <n v="0"/>
    <n v="47.308913371165104"/>
    <n v="232"/>
    <n v="392.67241379310343"/>
    <n v="559"/>
    <n v="768"/>
    <n v="87.972508591065292"/>
    <n v="92"/>
    <n v="64"/>
  </r>
  <r>
    <s v="54"/>
    <s v="54051"/>
    <n v="54051"/>
    <s v="NORTE DE SANTANDER"/>
    <s v="ARBOLEDAS"/>
    <x v="0"/>
    <s v="Rural disperso"/>
    <n v="19"/>
    <s v="desactualizado"/>
    <s v="desactualizado"/>
    <n v="45078"/>
    <n v="2515"/>
    <n v="1638"/>
    <n v="50.183150183150182"/>
    <n v="4.8591809968998829"/>
    <n v="878"/>
    <n v="749"/>
    <n v="11"/>
    <n v="58.454129184415429"/>
    <n v="670.84457999999995"/>
    <n v="0"/>
    <n v="5940.5743000000002"/>
    <n v="38749.932000000001"/>
    <n v="411.73207000000002"/>
    <n v="0"/>
    <n v="20330.102999999999"/>
    <n v="0"/>
    <n v="40.192977999999997"/>
    <n v="25493.304"/>
    <n v="21.215530000000001"/>
    <n v="22.277172"/>
    <n v="0"/>
    <n v="5523.3801000000003"/>
    <n v="0"/>
    <n v="215.60704000000001"/>
    <n v="12660.134"/>
    <n v="641.87935000000004"/>
    <n v="26821.538"/>
    <n v="0"/>
    <n v="144.76365986341477"/>
    <n v="0.63017389174626504"/>
    <n v="0"/>
    <n v="27.253095503969984"/>
    <n v="449"/>
    <n v="89.086859688195986"/>
    <n v="737"/>
    <n v="1428"/>
    <n v="87.179487179487182"/>
    <n v="206"/>
    <n v="189"/>
  </r>
  <r>
    <s v="17"/>
    <s v="17614"/>
    <n v="17614"/>
    <s v="CALDAS"/>
    <s v="RIOSUCIO"/>
    <x v="0"/>
    <s v="Intermedio"/>
    <n v="9"/>
    <s v="desactualizado"/>
    <s v="desactualizado"/>
    <n v="39161.80000000001"/>
    <n v="8385"/>
    <n v="6518"/>
    <n v="91.469776004909491"/>
    <n v="14.800441765885825"/>
    <n v="5564"/>
    <n v="900"/>
    <n v="54"/>
    <n v="41.01221170149833"/>
    <n v="9118.8194999999996"/>
    <n v="873.48969"/>
    <n v="0"/>
    <n v="25946.605"/>
    <n v="1210.5331000000001"/>
    <n v="0"/>
    <n v="14220.609"/>
    <n v="36.167549000000001"/>
    <n v="74.005409999999998"/>
    <n v="22917.544000000002"/>
    <n v="182.86261999999999"/>
    <n v="293.97953000000001"/>
    <n v="0"/>
    <n v="558.20655999999997"/>
    <n v="36.167547999999996"/>
    <n v="62.454383999999997"/>
    <n v="18089.477999999999"/>
    <n v="3039.5661"/>
    <n v="15351.337"/>
    <n v="0"/>
    <n v="25.817924489488"/>
    <n v="0.18721191784357832"/>
    <n v="0"/>
    <n v="49.369209339289107"/>
    <n v="422"/>
    <n v="130.56872037914692"/>
    <n v="2062"/>
    <n v="4145"/>
    <n v="63.593126725989571"/>
    <n v="1345"/>
    <n v="1285"/>
  </r>
  <r>
    <s v="15"/>
    <s v="15507"/>
    <n v="15507"/>
    <s v="BOYACÁ"/>
    <s v="OTANCHE"/>
    <x v="0"/>
    <s v="Rural"/>
    <n v="10"/>
    <s v="desactualizado"/>
    <s v="desactualizado"/>
    <n v="47765.200000000004"/>
    <n v="1716"/>
    <n v="1461"/>
    <n v="17.864476386036962"/>
    <n v="1.3635196868904036"/>
    <n v="680"/>
    <n v="755"/>
    <n v="26"/>
    <n v="62.257838339451389"/>
    <n v="6.5707447999999999"/>
    <n v="6.0374862"/>
    <n v="0"/>
    <n v="50488.341999999997"/>
    <n v="9.5128435000000007"/>
    <n v="0"/>
    <n v="21620.626"/>
    <n v="7041.7371999999996"/>
    <n v="118.66421"/>
    <n v="22009.702000000001"/>
    <n v="64.690610000000007"/>
    <n v="0"/>
    <n v="40.126023000000004"/>
    <n v="125.65326"/>
    <n v="7041.7371000000003"/>
    <n v="35.797032999999999"/>
    <n v="11948.797"/>
    <n v="1.8236273000000001"/>
    <n v="31661.486000000001"/>
    <n v="5769.7434976900004"/>
    <n v="124.0506665008288"/>
    <n v="0.50018416206261507"/>
    <n v="0"/>
    <n v="91.545000000000002"/>
    <n v="501"/>
    <n v="214.97005988023952"/>
    <n v="536"/>
    <n v="1301"/>
    <n v="89.048596851471601"/>
    <n v="218"/>
    <n v="187"/>
  </r>
  <r>
    <s v="68"/>
    <s v="68101"/>
    <n v="68101"/>
    <s v="SANTANDER"/>
    <s v="BOLÍVAR"/>
    <x v="0"/>
    <s v="Rural disperso"/>
    <n v="7"/>
    <s v="desactualizado"/>
    <s v="desactualizado"/>
    <n v="98354.5"/>
    <n v="5313"/>
    <n v="4520"/>
    <n v="67.035398230088489"/>
    <n v="5.9737313892457022"/>
    <n v="1255"/>
    <n v="3158"/>
    <n v="107"/>
    <n v="42.628912070287967"/>
    <n v="22817.392"/>
    <n v="8180.0097999999998"/>
    <n v="0"/>
    <n v="63894.491000000002"/>
    <n v="3065.5165000000002"/>
    <n v="0"/>
    <n v="32904.296999999999"/>
    <n v="3712.2154"/>
    <n v="779.06865000000005"/>
    <n v="61789.970999999998"/>
    <n v="18.885711000000001"/>
    <n v="27.614028000000001"/>
    <n v="0"/>
    <n v="1317.5818999999999"/>
    <n v="3599.4913999999999"/>
    <n v="227.90664000000001"/>
    <n v="33860.718999999997"/>
    <n v="17881.439999999999"/>
    <n v="42289.684999999998"/>
    <n v="38497.164790299998"/>
    <n v="408.51661557970397"/>
    <n v="0.44326980345443717"/>
    <n v="0"/>
    <n v="186.29921171214707"/>
    <n v="1491"/>
    <n v="233.52783366867874"/>
    <n v="1930"/>
    <n v="4205"/>
    <n v="93.030973451327441"/>
    <n v="469"/>
    <n v="448"/>
  </r>
  <r>
    <s v="41"/>
    <s v="41483"/>
    <n v="41483"/>
    <s v="HUILA"/>
    <s v="NÁTAGA"/>
    <x v="0"/>
    <s v="Rural"/>
    <n v="22"/>
    <s v="desactualizado"/>
    <s v="desactualizado"/>
    <n v="13095.1"/>
    <n v="1571"/>
    <n v="1147"/>
    <n v="75.239755884917173"/>
    <n v="14.089331409342432"/>
    <n v="512"/>
    <n v="619"/>
    <n v="16"/>
    <n v="18.577371356513975"/>
    <n v="238.27182999999999"/>
    <n v="2035.6809000000001"/>
    <n v="1786.2150999999999"/>
    <n v="8719.1682000000001"/>
    <n v="0"/>
    <n v="0"/>
    <n v="323.26693"/>
    <n v="932.39395000000002"/>
    <n v="7.1773556000000003"/>
    <n v="11490.358"/>
    <n v="33.121327000000001"/>
    <n v="0"/>
    <n v="0"/>
    <n v="0"/>
    <n v="932.21223999999995"/>
    <n v="9.9958247"/>
    <n v="8897.2019999999993"/>
    <n v="571.54582000000005"/>
    <n v="2375.3618999999999"/>
    <n v="0"/>
    <n v="92.447736144457522"/>
    <n v="0.46298788694481829"/>
    <n v="0"/>
    <n v="110.72354030032074"/>
    <n v="156"/>
    <n v="875.4487179487179"/>
    <n v="643"/>
    <n v="867"/>
    <n v="75.588491717523979"/>
    <n v="191"/>
    <n v="159"/>
  </r>
  <r>
    <s v="73"/>
    <s v="73449"/>
    <n v="73449"/>
    <s v="TOLIMA"/>
    <s v="MELGAR"/>
    <x v="0"/>
    <s v="Intermedio"/>
    <n v="7"/>
    <s v="desactualizado"/>
    <s v="desactualizado"/>
    <n v="19333.8"/>
    <n v="3263"/>
    <n v="2159"/>
    <n v="77.211672070402955"/>
    <n v="9.5639568731810964"/>
    <n v="408"/>
    <n v="1702"/>
    <n v="49"/>
    <n v="19.158692430339837"/>
    <n v="4877.2142999999996"/>
    <n v="12.054207"/>
    <n v="9171.8619999999992"/>
    <n v="5369.2514000000001"/>
    <n v="0"/>
    <n v="0"/>
    <n v="257.37560999999999"/>
    <n v="1450.8477"/>
    <n v="35.499909000000002"/>
    <n v="17157.692999999999"/>
    <n v="1290.5032000000001"/>
    <n v="1181.3815"/>
    <n v="0"/>
    <n v="4746.8121000000001"/>
    <n v="1198.4105"/>
    <n v="14.621309999999999"/>
    <n v="6908.3289999999997"/>
    <n v="2273.8589000000002"/>
    <n v="3868.5059000000001"/>
    <n v="0"/>
    <n v="4.5560123569159998"/>
    <n v="0.35187445510026161"/>
    <n v="31.32832080200501"/>
    <n v="95.5"/>
    <n v="209"/>
    <n v="456.93779904306223"/>
    <n v="941"/>
    <n v="1860"/>
    <n v="86.150995831403435"/>
    <n v="92"/>
    <n v="79"/>
  </r>
  <r>
    <s v="76"/>
    <s v="76246"/>
    <n v="76246"/>
    <s v="VALLE"/>
    <s v="EL CAIRO"/>
    <x v="0"/>
    <s v="Rural disperso"/>
    <n v="6"/>
    <s v="desactualizado"/>
    <s v="desactualizado"/>
    <n v="22185.9"/>
    <n v="1209"/>
    <n v="967"/>
    <n v="48.086866597724921"/>
    <n v="5.6888938008244212"/>
    <n v="354"/>
    <n v="574"/>
    <n v="39"/>
    <n v="31.95839405402668"/>
    <n v="0"/>
    <n v="0"/>
    <n v="0"/>
    <n v="21248.185000000001"/>
    <n v="0"/>
    <n v="0"/>
    <n v="5610.0047999999997"/>
    <n v="264.80412000000001"/>
    <n v="77.019475"/>
    <n v="15301.085999999999"/>
    <n v="38.338448999999997"/>
    <n v="43.067656999999997"/>
    <n v="0"/>
    <n v="0.58380699000000003"/>
    <n v="264.80414999999999"/>
    <n v="77.019480000000001"/>
    <n v="14101.438"/>
    <n v="0"/>
    <n v="6804.3389999999999"/>
    <n v="103.740724563"/>
    <n v="62.195055730235197"/>
    <n v="0.57849829351535831"/>
    <n v="0"/>
    <n v="141.4427039056043"/>
    <n v="274"/>
    <n v="526.19425020401457"/>
    <n v="155"/>
    <n v="582"/>
    <n v="60.186142709410554"/>
    <n v="92"/>
    <n v="74"/>
  </r>
  <r>
    <s v="47"/>
    <s v="47460"/>
    <n v="47460"/>
    <s v="MAGDALENA"/>
    <s v="NUEVA GRANADA (Granada)"/>
    <x v="0"/>
    <s v="Rural"/>
    <n v="9"/>
    <s v="desactualizado"/>
    <s v="desactualizado"/>
    <n v="84084.4"/>
    <n v="1270"/>
    <n v="1115"/>
    <n v="10.224215246636771"/>
    <n v="0.38573038726173531"/>
    <n v="113"/>
    <n v="999"/>
    <n v="3"/>
    <n v="3.9842118773154307"/>
    <n v="84360.221000000005"/>
    <n v="995.33659999999998"/>
    <n v="0"/>
    <n v="1.7349555999999999"/>
    <n v="0"/>
    <n v="3374.7096999999999"/>
    <n v="3158.5688"/>
    <n v="81.531671000000003"/>
    <n v="0"/>
    <n v="78737.31"/>
    <n v="148.96706"/>
    <n v="179.15039999999999"/>
    <n v="0"/>
    <n v="3376.3429000000001"/>
    <n v="0"/>
    <n v="0"/>
    <n v="12177.504000000001"/>
    <n v="66361.547000000006"/>
    <n v="3406.5432000000001"/>
    <n v="0"/>
    <n v="122.95253437499997"/>
    <n v="0.63669501822600238"/>
    <n v="0"/>
    <n v="322.74064362468732"/>
    <n v="843"/>
    <n v="468.92052194543299"/>
    <n v="965"/>
    <n v="1107"/>
    <n v="99.282511210762337"/>
    <n v="58"/>
    <n v="40"/>
  </r>
  <r>
    <s v="25"/>
    <s v="25339"/>
    <n v="25339"/>
    <s v="CUNDINAMARCA"/>
    <s v="GUTIERREZ"/>
    <x v="0"/>
    <s v="Rural disperso"/>
    <n v="13"/>
    <s v="desactualizado"/>
    <s v="desactualizado"/>
    <n v="45081.600000000006"/>
    <n v="1257"/>
    <n v="1201"/>
    <n v="59.367194004995838"/>
    <n v="3.084076157130077"/>
    <n v="522"/>
    <n v="669"/>
    <n v="10"/>
    <n v="72.004468821211788"/>
    <n v="4091.9110000000001"/>
    <n v="7.6072097999999997"/>
    <n v="15403.386"/>
    <n v="24750.787"/>
    <n v="0"/>
    <n v="0"/>
    <n v="18298.918000000001"/>
    <n v="877.63765000000001"/>
    <n v="57.681773"/>
    <n v="25449.978999999999"/>
    <n v="8.2510548999999997"/>
    <n v="10.096049000000001"/>
    <n v="0"/>
    <n v="4682.0456999999997"/>
    <n v="877.63765999999998"/>
    <n v="72.621089999999995"/>
    <n v="5049.5857999999998"/>
    <n v="1819.9214999999999"/>
    <n v="32180.560000000001"/>
    <n v="6561.5073170300002"/>
    <n v="33.778341901552402"/>
    <n v="0.38988278840222085"/>
    <n v="0"/>
    <n v="54.228458366064402"/>
    <n v="427"/>
    <n v="173.32552693208427"/>
    <n v="389"/>
    <n v="1009"/>
    <n v="84.013322231473779"/>
    <n v="299"/>
    <n v="284"/>
  </r>
  <r>
    <s v="70"/>
    <s v="70708"/>
    <n v="70708"/>
    <s v="SUCRE"/>
    <s v="SAN MARCOS"/>
    <x v="0"/>
    <s v="Intermedio"/>
    <n v="0"/>
    <s v="actualizado"/>
    <s v="actualizado"/>
    <n v="90354.8"/>
    <n v="1931"/>
    <n v="1598"/>
    <n v="29.224030037546932"/>
    <n v="1.132530499662743"/>
    <n v="539"/>
    <n v="1057"/>
    <n v="2"/>
    <n v="19.390209109490762"/>
    <n v="40701.394999999997"/>
    <n v="19050.663"/>
    <n v="0"/>
    <n v="1345.1116"/>
    <n v="25317.046999999999"/>
    <n v="15486.671"/>
    <n v="3883.4204"/>
    <n v="217.96915000000001"/>
    <n v="9873.2967000000008"/>
    <n v="66851.262000000002"/>
    <n v="673.98977000000002"/>
    <n v="677.25072999999998"/>
    <n v="0"/>
    <n v="14522.092000000001"/>
    <n v="0"/>
    <n v="1475.5256999999999"/>
    <n v="23161.276999999998"/>
    <n v="38344.529000000002"/>
    <n v="18805.935000000001"/>
    <n v="0"/>
    <n v="269.53468596772041"/>
    <n v="0.51621204323211534"/>
    <n v="16.191709844559586"/>
    <n v="197.4931627947858"/>
    <n v="1012"/>
    <n v="198.86363636363637"/>
    <n v="522"/>
    <n v="1529"/>
    <n v="95.682102628285364"/>
    <n v="207"/>
    <n v="153"/>
  </r>
  <r>
    <s v="68"/>
    <s v="68250"/>
    <n v="68250"/>
    <s v="SANTANDER"/>
    <s v="EL PEÑÓN"/>
    <x v="0"/>
    <s v="Rural disperso"/>
    <n v="0"/>
    <s v="actualizado"/>
    <s v="actualizado"/>
    <n v="31478.100000000002"/>
    <n v="1908"/>
    <n v="1830"/>
    <n v="46.557377049180324"/>
    <n v="6.6253410556876435"/>
    <n v="551"/>
    <n v="1228"/>
    <n v="51"/>
    <n v="49.189871171387061"/>
    <n v="8692.2353999999996"/>
    <n v="2468.8454000000002"/>
    <n v="0"/>
    <n v="30444.476999999999"/>
    <n v="744.94245999999998"/>
    <n v="0"/>
    <n v="18929.164000000001"/>
    <n v="7185.0563000000002"/>
    <n v="246.91184000000001"/>
    <n v="16365.904"/>
    <n v="8.0821009999999998"/>
    <n v="13.528012"/>
    <n v="0"/>
    <n v="1022.0848"/>
    <n v="7185.0563000000002"/>
    <n v="102.40031"/>
    <n v="8013.2242999999999"/>
    <n v="5377.5077000000001"/>
    <n v="21021.316999999999"/>
    <n v="15834.4383081"/>
    <n v="125.25805442751198"/>
    <n v="0.52621452621452625"/>
    <n v="0"/>
    <n v="75.040823810645406"/>
    <n v="415"/>
    <n v="337.95180722891564"/>
    <n v="493"/>
    <n v="1716"/>
    <n v="93.770491803278688"/>
    <n v="256"/>
    <n v="235"/>
  </r>
  <r>
    <s v="52"/>
    <s v="52287"/>
    <n v="52287"/>
    <s v="NARIÑO"/>
    <s v="FUNES"/>
    <x v="0"/>
    <s v="Rural"/>
    <n v="19"/>
    <s v="desactualizado"/>
    <s v="desactualizado"/>
    <n v="36246.400000000001"/>
    <n v="4808"/>
    <n v="3924"/>
    <n v="90.978593272171253"/>
    <n v="11.535117994096575"/>
    <n v="1841"/>
    <n v="2043"/>
    <n v="40"/>
    <n v="63.716960418529986"/>
    <n v="2759.5041000000001"/>
    <n v="1863.6304"/>
    <n v="15930.945"/>
    <n v="16448.556"/>
    <n v="2331.0987"/>
    <n v="0"/>
    <n v="16688.312000000002"/>
    <n v="6484.5897000000004"/>
    <n v="125.26023000000001"/>
    <n v="16157.696"/>
    <n v="51.907319999999999"/>
    <n v="51.907324000000003"/>
    <n v="0"/>
    <n v="4619.0896000000002"/>
    <n v="6484.5897000000004"/>
    <n v="112.32485"/>
    <n v="1367.0537999999999"/>
    <n v="1699.6373000000001"/>
    <n v="25173.163"/>
    <n v="0"/>
    <n v="72.967251499714806"/>
    <n v="0.3426026504453617"/>
    <n v="176.05633802816902"/>
    <n v="39.489985276941105"/>
    <n v="407"/>
    <n v="107.73955773955774"/>
    <n v="3047"/>
    <n v="3662"/>
    <n v="93.323139653414884"/>
    <n v="798"/>
    <n v="697"/>
  </r>
  <r>
    <s v="52"/>
    <s v="52110"/>
    <n v="52110"/>
    <s v="NARIÑO"/>
    <s v="BUESACO"/>
    <x v="0"/>
    <s v="Rural disperso"/>
    <n v="8"/>
    <s v="desactualizado"/>
    <s v="desactualizado"/>
    <n v="61914.2"/>
    <n v="6976"/>
    <n v="6444"/>
    <n v="71.958410924891368"/>
    <n v="12.197203823747177"/>
    <n v="1799"/>
    <n v="4465"/>
    <n v="180"/>
    <n v="41.357747253276081"/>
    <n v="2542.547"/>
    <n v="1087.9487999999999"/>
    <n v="2510.5630999999998"/>
    <n v="44897.46"/>
    <n v="416.96355"/>
    <n v="0"/>
    <n v="10852.156000000001"/>
    <n v="1954.5651"/>
    <n v="42.235760999999997"/>
    <n v="38581.993999999999"/>
    <n v="125.61682999999999"/>
    <n v="119.68803"/>
    <n v="0"/>
    <n v="9482.4557000000004"/>
    <n v="732.79873999999995"/>
    <n v="109.03343"/>
    <n v="18018.427"/>
    <n v="1771.5373999999999"/>
    <n v="21322.626"/>
    <n v="0"/>
    <n v="78.353563027316397"/>
    <n v="0.49137097887615622"/>
    <n v="0"/>
    <n v="215.68646462548219"/>
    <n v="682"/>
    <n v="351.17302052785925"/>
    <n v="4792"/>
    <n v="6106.0000000000009"/>
    <n v="94.754810676598396"/>
    <n v="439"/>
    <n v="402"/>
  </r>
  <r>
    <s v="17"/>
    <s v="17653"/>
    <n v="17653"/>
    <s v="CALDAS"/>
    <s v="SALAMINA"/>
    <x v="0"/>
    <s v="Rural"/>
    <n v="8"/>
    <s v="desactualizado"/>
    <s v="desactualizado"/>
    <n v="38576.300000000003"/>
    <n v="3366"/>
    <n v="2479"/>
    <n v="76.926179911254536"/>
    <n v="7.7869643191105578"/>
    <n v="1603"/>
    <n v="864"/>
    <n v="12"/>
    <n v="17.618938549708666"/>
    <n v="490.88297999999998"/>
    <n v="3658.0594000000001"/>
    <n v="0"/>
    <n v="34647.631000000001"/>
    <n v="0"/>
    <n v="0"/>
    <n v="5908.7334000000001"/>
    <n v="294.78843999999998"/>
    <n v="35.721473000000003"/>
    <n v="32728.697"/>
    <n v="120.82901"/>
    <n v="166.37366"/>
    <n v="0"/>
    <n v="3159.7629999999999"/>
    <n v="260.92892000000001"/>
    <n v="0.77361022000000002"/>
    <n v="28514.163"/>
    <n v="99.732320999999999"/>
    <n v="6887.0343000000003"/>
    <n v="0"/>
    <n v="21.334056068079999"/>
    <n v="0.36391578300291999"/>
    <n v="0"/>
    <n v="126.60379817861255"/>
    <n v="411"/>
    <n v="343.79562043795619"/>
    <n v="487"/>
    <n v="1397"/>
    <n v="56.353368293666804"/>
    <n v="466"/>
    <n v="419"/>
  </r>
  <r>
    <s v="08"/>
    <s v="08573"/>
    <n v="8573"/>
    <s v="ATLANTICO"/>
    <s v="PUERTO COLOMBIA"/>
    <x v="0"/>
    <s v="Ciudades y aglomeraciones"/>
    <n v="7"/>
    <s v="desactualizado"/>
    <s v="desactualizado"/>
    <n v="6362.1"/>
    <n v="914"/>
    <n v="126"/>
    <n v="56.349206349206348"/>
    <n v="3.6669814725361203"/>
    <n v="11"/>
    <n v="115"/>
    <n v="0"/>
    <n v="41.165308477880863"/>
    <n v="1792.4393"/>
    <n v="0"/>
    <n v="399.82476000000003"/>
    <n v="1939.4924000000001"/>
    <n v="2217.9333000000001"/>
    <n v="159.58654000000001"/>
    <n v="1468.4964"/>
    <n v="72.117273999999995"/>
    <n v="217.92258000000001"/>
    <n v="4055.558"/>
    <n v="1033.3892000000001"/>
    <n v="573.52085999999997"/>
    <n v="242.05047999999999"/>
    <n v="154.45179999999999"/>
    <n v="5.4113000000000002E-4"/>
    <n v="9.9175471999999996"/>
    <n v="999.65732000000003"/>
    <n v="2142.9157"/>
    <n v="2884.1840000000002"/>
    <n v="0"/>
    <n v="13.079236876878678"/>
    <n v="0.39103869653767814"/>
    <n v="45.516613563950841"/>
    <n v="7.2620091716234088"/>
    <n v="73"/>
    <n v="117.39726027397261"/>
    <n v="94"/>
    <n v="116"/>
    <n v="92.063492063492063"/>
    <n v="4"/>
    <n v="1"/>
  </r>
  <r>
    <s v="17"/>
    <s v="17433"/>
    <n v="17433"/>
    <s v="CALDAS"/>
    <s v="MANZANARES"/>
    <x v="0"/>
    <s v="Intermedio"/>
    <n v="7"/>
    <s v="desactualizado"/>
    <s v="desactualizado"/>
    <n v="19470.2"/>
    <n v="1672"/>
    <n v="1479"/>
    <n v="71.602434077079096"/>
    <n v="10.231580927507652"/>
    <n v="900"/>
    <n v="563"/>
    <n v="16"/>
    <n v="37.370884237875948"/>
    <n v="0"/>
    <n v="914.45333000000005"/>
    <n v="0"/>
    <n v="19231.519"/>
    <n v="0"/>
    <n v="0"/>
    <n v="4752.7304999999997"/>
    <n v="0"/>
    <n v="49.331316000000001"/>
    <n v="15330.855"/>
    <n v="87.928854999999999"/>
    <n v="95.710078999999993"/>
    <n v="0"/>
    <n v="345.29365999999999"/>
    <n v="0"/>
    <n v="27.611087000000001"/>
    <n v="12195.527"/>
    <n v="0"/>
    <n v="7556.7034999999996"/>
    <n v="0"/>
    <n v="27.936886707091208"/>
    <n v="0.53724199820520491"/>
    <n v="0"/>
    <n v="83.596138500102967"/>
    <n v="195"/>
    <n v="478.46153846153845"/>
    <n v="355"/>
    <n v="678"/>
    <n v="45.841784989858013"/>
    <n v="221"/>
    <n v="193"/>
  </r>
  <r>
    <s v="13"/>
    <s v="13052"/>
    <n v="13052"/>
    <s v="BOLÍVAR"/>
    <s v="ARJONA"/>
    <x v="0"/>
    <s v="Ciudades y aglomeraciones"/>
    <n v="0"/>
    <s v="actualizado"/>
    <s v="actualizado"/>
    <n v="58259.600000000006"/>
    <n v="1730"/>
    <n v="1538"/>
    <n v="43.49804941482445"/>
    <n v="2.2811018299133394"/>
    <n v="459"/>
    <n v="1075"/>
    <n v="4"/>
    <n v="32.965250778843775"/>
    <n v="43316.059000000001"/>
    <n v="0"/>
    <n v="2539.3027000000002"/>
    <n v="4417.3942999999999"/>
    <n v="2657.4672999999998"/>
    <n v="1223.5628999999999"/>
    <n v="11463.117"/>
    <n v="39.735984999999999"/>
    <n v="5729.5316000000003"/>
    <n v="39693.855000000003"/>
    <n v="991.79727000000003"/>
    <n v="1110.6432"/>
    <n v="0.10971981"/>
    <n v="1787.4041999999999"/>
    <n v="77.058200999999997"/>
    <n v="1217.2172"/>
    <n v="11819.045"/>
    <n v="23633.97"/>
    <n v="19496.154999999999"/>
    <n v="1368.7678318799999"/>
    <n v="160.697980104224"/>
    <n v="0.57350326022525189"/>
    <n v="0"/>
    <n v="59.425261218876216"/>
    <n v="566"/>
    <n v="172.87985865724383"/>
    <n v="920"/>
    <n v="1426"/>
    <n v="92.71781534460338"/>
    <n v="65"/>
    <n v="42"/>
  </r>
  <r>
    <s v="41"/>
    <s v="41548"/>
    <n v="41548"/>
    <s v="HUILA"/>
    <s v="PITAL"/>
    <x v="0"/>
    <s v="Intermedio"/>
    <n v="9"/>
    <s v="desactualizado"/>
    <s v="desactualizado"/>
    <n v="20043.2"/>
    <n v="4675"/>
    <n v="3943"/>
    <n v="91.04742581790515"/>
    <n v="19.082195913959673"/>
    <n v="2667"/>
    <n v="1253"/>
    <n v="23"/>
    <n v="7.6793357840221859"/>
    <n v="744.96137999999996"/>
    <n v="0"/>
    <n v="0"/>
    <n v="16755.225999999999"/>
    <n v="1589.1615999999999"/>
    <n v="0"/>
    <n v="1019.8012"/>
    <n v="1108.4609"/>
    <n v="0.48482088000000001"/>
    <n v="17022.554"/>
    <n v="48.998046000000002"/>
    <n v="50.604227000000002"/>
    <n v="0"/>
    <n v="20.188151999999999"/>
    <n v="1108.4608000000001"/>
    <n v="3.4159158999999999"/>
    <n v="15808.682000000001"/>
    <n v="734.49282000000005"/>
    <n v="1474.4547"/>
    <n v="1442.21256958"/>
    <n v="72.753282570985988"/>
    <n v="0.4921162715863992"/>
    <n v="0"/>
    <n v="129.80038663016293"/>
    <n v="210"/>
    <n v="762.38095238095241"/>
    <n v="2012"/>
    <n v="2317"/>
    <n v="58.762363682475268"/>
    <n v="942"/>
    <n v="861"/>
  </r>
  <r>
    <s v="41"/>
    <s v="41016"/>
    <n v="41016"/>
    <s v="HUILA"/>
    <s v="AIPE"/>
    <x v="0"/>
    <s v="Rural"/>
    <n v="6"/>
    <s v="desactualizado"/>
    <s v="desactualizado"/>
    <n v="79155.7"/>
    <n v="2262"/>
    <n v="1647"/>
    <n v="42.380085003035823"/>
    <n v="1.7473991445194352"/>
    <n v="619"/>
    <n v="1012"/>
    <n v="16"/>
    <n v="55.81510095972817"/>
    <n v="12301.459000000001"/>
    <n v="0"/>
    <n v="2837.65"/>
    <n v="58636.764000000003"/>
    <n v="4955.5267999999996"/>
    <n v="0"/>
    <n v="4725.1094000000003"/>
    <n v="9918.2978000000003"/>
    <n v="1112.7882999999999"/>
    <n v="63750.141000000003"/>
    <n v="86.922635999999997"/>
    <n v="87.408443000000005"/>
    <n v="0"/>
    <n v="890.45029999999997"/>
    <n v="469.89927999999998"/>
    <n v="675.01333"/>
    <n v="19430.425999999999"/>
    <n v="13615.013000000001"/>
    <n v="44425.05"/>
    <n v="0"/>
    <n v="128.52046208753268"/>
    <n v="0.41138014527845035"/>
    <n v="0"/>
    <n v="267.18124555883941"/>
    <n v="862"/>
    <n v="382.30858468677496"/>
    <n v="798"/>
    <n v="1177"/>
    <n v="71.463266545233765"/>
    <n v="277"/>
    <n v="233"/>
  </r>
  <r>
    <s v="19"/>
    <s v="19548"/>
    <n v="19548"/>
    <s v="CAUCA"/>
    <s v="PIENDAMÓ"/>
    <x v="2"/>
    <s v="Intermedio"/>
    <n v="8"/>
    <s v="desactualizado"/>
    <s v="desactualizado"/>
    <n v="17552.699999999997"/>
    <n v="8730"/>
    <n v="6670"/>
    <n v="92.173913043478265"/>
    <n v="44.293690340631727"/>
    <n v="4150"/>
    <n v="2463"/>
    <n v="57"/>
    <n v="53.008939107113207"/>
    <n v="2482.877"/>
    <n v="0"/>
    <n v="2035.3136"/>
    <n v="8127.0649999999996"/>
    <n v="5377.7520000000004"/>
    <n v="0"/>
    <n v="784.85614999999996"/>
    <n v="762.13621000000001"/>
    <n v="0"/>
    <n v="16395.875"/>
    <n v="238.21101999999999"/>
    <n v="149.50054"/>
    <n v="0"/>
    <n v="0"/>
    <n v="752.21213999999998"/>
    <n v="0"/>
    <n v="7110.7354999999998"/>
    <n v="531.03252999999995"/>
    <n v="9637.598"/>
    <n v="0"/>
    <n v="30.312683049388401"/>
    <n v="0.34273289393218725"/>
    <n v="0"/>
    <n v="152.14272021201771"/>
    <n v="171"/>
    <n v="1215.1905208729065"/>
    <n v="3670"/>
    <n v="3847"/>
    <n v="57.676161919040482"/>
    <n v="1024"/>
    <n v="932"/>
  </r>
  <r>
    <s v="08"/>
    <s v="08758"/>
    <n v="8758"/>
    <s v="ATLANTICO"/>
    <s v="SOLEDAD"/>
    <x v="0"/>
    <s v="Ciudades y aglomeraciones"/>
    <n v="0"/>
    <s v="actualizado"/>
    <s v="actualizado"/>
    <n v="2196.7000000000003"/>
    <n v="262"/>
    <n v="191"/>
    <n v="78.534031413612567"/>
    <n v="12.90766847172096"/>
    <n v="8"/>
    <n v="182"/>
    <n v="1"/>
    <n v="16.390190057733403"/>
    <n v="1940.5266999999999"/>
    <n v="0"/>
    <n v="0"/>
    <n v="118.92698"/>
    <n v="1032.9733000000001"/>
    <n v="1172.9639999999999"/>
    <n v="15.954209000000001"/>
    <n v="0"/>
    <n v="611.11219000000006"/>
    <n v="2213.8937999999998"/>
    <n v="2693.5808000000002"/>
    <n v="3136.0423999999998"/>
    <n v="84.700526999999994"/>
    <n v="1107.9644000000001"/>
    <n v="0"/>
    <n v="76.096085000000002"/>
    <n v="229.44144"/>
    <n v="973.88723000000005"/>
    <n v="1099.373"/>
    <n v="0"/>
    <n v="7.4098364724879989E-2"/>
    <n v="0.7142857142857143"/>
    <n v="7.1354668379178712"/>
    <n v="2.8302346129780847"/>
    <n v="67"/>
    <n v="49.850746268656714"/>
    <n v="165"/>
    <n v="166"/>
    <n v="86.910994764397913"/>
    <n v="5"/>
    <n v="4"/>
  </r>
  <r>
    <s v="23"/>
    <s v="23162"/>
    <n v="23162"/>
    <s v="CÓRDOBA"/>
    <s v="CERETE"/>
    <x v="0"/>
    <s v="Intermedio"/>
    <n v="8"/>
    <s v="desactualizado"/>
    <s v="desactualizado"/>
    <n v="26547.800000000003"/>
    <n v="7650"/>
    <n v="2905"/>
    <n v="80.963855421686745"/>
    <n v="11.004428206248322"/>
    <n v="1522"/>
    <n v="1378"/>
    <n v="5"/>
    <n v="29.313216670546527"/>
    <n v="25767.848000000002"/>
    <n v="55.020997000000001"/>
    <n v="0"/>
    <n v="28.623386"/>
    <n v="0"/>
    <n v="1158.3842"/>
    <n v="63.497852000000002"/>
    <n v="357.29923000000002"/>
    <n v="413.34825000000001"/>
    <n v="22968.603999999999"/>
    <n v="1752.4837"/>
    <n v="1933.03"/>
    <n v="0"/>
    <n v="1170.7755999999999"/>
    <n v="0"/>
    <n v="276.78642000000002"/>
    <n v="752.62287000000003"/>
    <n v="14749.768"/>
    <n v="7830.6345000000001"/>
    <n v="1061.79394847"/>
    <n v="0.48454666662188006"/>
    <n v="0.38009239815203694"/>
    <n v="0"/>
    <n v="168.31529419546638"/>
    <n v="266"/>
    <n v="1154.1390977443609"/>
    <n v="1113"/>
    <n v="2697.9999999999995"/>
    <n v="92.874354561101541"/>
    <n v="241"/>
    <n v="204"/>
  </r>
  <r>
    <s v="25"/>
    <s v="25181"/>
    <n v="25181"/>
    <s v="CUNDINAMARCA"/>
    <s v="CHOACHÍ"/>
    <x v="0"/>
    <s v="Intermedio"/>
    <n v="18"/>
    <s v="desactualizado"/>
    <s v="desactualizado"/>
    <n v="21214.200000000004"/>
    <n v="6006"/>
    <n v="5709"/>
    <n v="98.93151164827465"/>
    <n v="5.7582604979097241"/>
    <n v="1031"/>
    <n v="4586"/>
    <n v="92"/>
    <n v="52.647219358013217"/>
    <n v="4435.8101999999999"/>
    <n v="6347.1728000000003"/>
    <n v="836.48287000000005"/>
    <n v="9528.7374999999993"/>
    <n v="0"/>
    <n v="0"/>
    <n v="5105.6529"/>
    <n v="0"/>
    <n v="76.836635999999999"/>
    <n v="16059.816000000001"/>
    <n v="29.269003999999999"/>
    <n v="39.094594999999998"/>
    <n v="0"/>
    <n v="1213.2257"/>
    <n v="0"/>
    <n v="1866.5786000000001"/>
    <n v="4334.0275000000001"/>
    <n v="2619.7487000000001"/>
    <n v="11198.9"/>
    <n v="3992.7375281099999"/>
    <n v="13.913236155281202"/>
    <n v="0.20029382957884426"/>
    <n v="0"/>
    <n v="142.41106834249803"/>
    <n v="209"/>
    <n v="929.9521531100479"/>
    <n v="1868"/>
    <n v="5510.0000000000009"/>
    <n v="96.51427570502716"/>
    <n v="597"/>
    <n v="548"/>
  </r>
  <r>
    <s v="73"/>
    <s v="73270"/>
    <n v="73270"/>
    <s v="TOLIMA"/>
    <s v="FALAN"/>
    <x v="0"/>
    <s v="Rural disperso"/>
    <n v="24"/>
    <s v="desactualizado"/>
    <s v="desactualizado"/>
    <n v="18286.8"/>
    <n v="2193"/>
    <n v="1839"/>
    <n v="65.85100598151169"/>
    <n v="14.992115355910574"/>
    <n v="1254"/>
    <n v="583"/>
    <n v="2"/>
    <n v="44.253317258987842"/>
    <n v="1601.8839"/>
    <n v="4627.3296"/>
    <n v="0"/>
    <n v="12426.009"/>
    <n v="0"/>
    <n v="0"/>
    <n v="5093.9134000000004"/>
    <n v="0"/>
    <n v="18.157111"/>
    <n v="13549.050999999999"/>
    <n v="30.408429000000002"/>
    <n v="13.749345"/>
    <n v="0"/>
    <n v="1661.472"/>
    <n v="0"/>
    <n v="0"/>
    <n v="7716.2105000000001"/>
    <n v="1028.473"/>
    <n v="8271.625"/>
    <n v="0"/>
    <n v="9.8368397898024007"/>
    <n v="0.3300619834710744"/>
    <n v="0"/>
    <n v="293.65000000000003"/>
    <n v="188"/>
    <n v="1561.9680851063833"/>
    <n v="1301"/>
    <n v="1225"/>
    <n v="66.612289287656338"/>
    <n v="340"/>
    <n v="314"/>
  </r>
  <r>
    <s v="85"/>
    <s v="85225"/>
    <n v="85225"/>
    <s v="CASANARE"/>
    <s v="NUNCHÍA"/>
    <x v="0"/>
    <s v="Rural disperso"/>
    <n v="10"/>
    <s v="desactualizado"/>
    <s v="desactualizado"/>
    <n v="117687.40000000001"/>
    <n v="1912"/>
    <n v="1211"/>
    <n v="9.6614368290668864"/>
    <n v="0.26525126600987881"/>
    <n v="481"/>
    <n v="726"/>
    <n v="4"/>
    <n v="62.117567915471803"/>
    <n v="21569.036"/>
    <n v="8909.9526000000005"/>
    <n v="9518.4534000000003"/>
    <n v="19374.983"/>
    <n v="53843.942999999999"/>
    <n v="0"/>
    <n v="35726.161"/>
    <n v="1764.0002999999999"/>
    <n v="1505.6079"/>
    <n v="76100.813999999998"/>
    <n v="19.029198000000001"/>
    <n v="27.444105"/>
    <n v="0"/>
    <n v="2399.6113"/>
    <n v="1132.0944999999999"/>
    <n v="617.91297999999995"/>
    <n v="12673.646000000001"/>
    <n v="26757.89"/>
    <n v="71507.013000000006"/>
    <n v="0"/>
    <n v="159.37750022731601"/>
    <n v="0.53466305189775365"/>
    <n v="0"/>
    <n v="213.44057964935826"/>
    <n v="1101"/>
    <n v="219.70935513169843"/>
    <n v="818"/>
    <n v="1150"/>
    <n v="94.962840627580519"/>
    <n v="151"/>
    <n v="143"/>
  </r>
  <r>
    <s v="66"/>
    <s v="66088"/>
    <n v="66088"/>
    <s v="RISARALDA"/>
    <s v="BELEN DE UMBRÍA"/>
    <x v="0"/>
    <s v="Intermedio"/>
    <n v="11"/>
    <s v="desactualizado"/>
    <s v="desactualizado"/>
    <n v="22627.8"/>
    <n v="3792"/>
    <n v="3294"/>
    <n v="87.947783849423189"/>
    <n v="2.6647827823783521"/>
    <n v="1634"/>
    <n v="1602"/>
    <n v="58"/>
    <n v="13.120364529978135"/>
    <n v="548.90952000000004"/>
    <n v="0"/>
    <n v="1203.5875000000001"/>
    <n v="16281.242"/>
    <n v="0"/>
    <n v="0"/>
    <n v="1599.0195000000001"/>
    <n v="0"/>
    <n v="88.585999999999999"/>
    <n v="16464.714"/>
    <n v="75.092421999999999"/>
    <n v="79.725353999999996"/>
    <n v="0"/>
    <n v="5769.3220000000001"/>
    <n v="0"/>
    <n v="56.352248000000003"/>
    <n v="9461.5370000000003"/>
    <n v="468.97545000000002"/>
    <n v="2391.4994999999999"/>
    <n v="2445.9496448800001"/>
    <n v="43.686839734832411"/>
    <n v="0.37937219730941701"/>
    <n v="0"/>
    <n v="117.60942385284149"/>
    <n v="207"/>
    <n v="740.28985507246375"/>
    <n v="2878"/>
    <n v="1963"/>
    <n v="59.593199757134187"/>
    <n v="691"/>
    <n v="576"/>
  </r>
  <r>
    <s v="70"/>
    <s v="70742"/>
    <n v="70742"/>
    <s v="SUCRE"/>
    <s v="SINCE"/>
    <x v="0"/>
    <s v="Intermedio"/>
    <n v="9"/>
    <s v="desactualizado"/>
    <s v="desactualizado"/>
    <n v="41183.399999999994"/>
    <n v="1960"/>
    <n v="1409"/>
    <n v="48.828956706884313"/>
    <n v="2.8991545890764927"/>
    <n v="231"/>
    <n v="1178"/>
    <n v="0"/>
    <n v="1.648104508675708"/>
    <n v="27929.984"/>
    <n v="15809.94"/>
    <n v="0"/>
    <n v="1811.8169"/>
    <n v="0"/>
    <n v="0"/>
    <n v="473.96381000000002"/>
    <n v="0"/>
    <n v="0"/>
    <n v="44970.228999999999"/>
    <n v="245.15862000000001"/>
    <n v="262.66196000000002"/>
    <n v="0"/>
    <n v="0.292572"/>
    <n v="0"/>
    <n v="0"/>
    <n v="28803.69"/>
    <n v="15869.7"/>
    <n v="753.00752999999997"/>
    <n v="0"/>
    <n v="3.8555821448267995"/>
    <n v="0.61456102783725908"/>
    <n v="0"/>
    <n v="201.96803893065771"/>
    <n v="487"/>
    <n v="422.6078028747433"/>
    <n v="1153"/>
    <n v="1385"/>
    <n v="98.296664300922643"/>
    <n v="16"/>
    <n v="13"/>
  </r>
  <r>
    <s v="73"/>
    <s v="73504"/>
    <n v="73504"/>
    <s v="TOLIMA"/>
    <s v="ORTEGA"/>
    <x v="0"/>
    <s v="Rural disperso"/>
    <n v="6"/>
    <s v="desactualizado"/>
    <s v="desactualizado"/>
    <n v="93120"/>
    <n v="7140"/>
    <n v="6345"/>
    <n v="67.832939322301016"/>
    <n v="7.8051391296627068"/>
    <n v="2363"/>
    <n v="3863"/>
    <n v="119"/>
    <n v="16.670492401385712"/>
    <n v="22014.575000000001"/>
    <n v="2428.7667999999999"/>
    <n v="1389.9703999999999"/>
    <n v="63642.127999999997"/>
    <n v="2766.0362"/>
    <n v="0"/>
    <n v="869.08202000000006"/>
    <n v="1989.826"/>
    <n v="1826.7302"/>
    <n v="89690.5"/>
    <n v="101.51044"/>
    <n v="137.82031000000001"/>
    <n v="0"/>
    <n v="2895.6469000000002"/>
    <n v="968.06196999999997"/>
    <n v="833.05764999999997"/>
    <n v="60299.535000000003"/>
    <n v="13593.628000000001"/>
    <n v="15749.898999999999"/>
    <n v="0"/>
    <n v="5.716724261766001"/>
    <n v="0.4826716487622606"/>
    <n v="0"/>
    <n v="265"/>
    <n v="960"/>
    <n v="276.04166666666669"/>
    <n v="3890"/>
    <n v="4646"/>
    <n v="73.22301024428684"/>
    <n v="558"/>
    <n v="498"/>
  </r>
  <r>
    <s v="13"/>
    <s v="13062"/>
    <n v="13062"/>
    <s v="BOLÍVAR"/>
    <s v="ARROYOHONDO"/>
    <x v="0"/>
    <s v="Intermedio"/>
    <n v="0"/>
    <s v="actualizado"/>
    <s v="actualizado"/>
    <n v="16070.9"/>
    <n v="1195"/>
    <n v="1169"/>
    <n v="85.201026518391785"/>
    <n v="7.5863522452593228"/>
    <n v="93"/>
    <n v="1071"/>
    <n v="5"/>
    <n v="28.117604825987137"/>
    <n v="8626.3714999999993"/>
    <n v="0"/>
    <n v="0"/>
    <n v="2813.1702"/>
    <n v="4620.8855999999996"/>
    <n v="927.68330000000003"/>
    <n v="625.53593000000001"/>
    <n v="0"/>
    <n v="25.562356999999999"/>
    <n v="15302.092000000001"/>
    <n v="156.05753000000001"/>
    <n v="206.76998"/>
    <n v="0"/>
    <n v="843.50467000000003"/>
    <n v="0"/>
    <n v="6.9016980999999999"/>
    <n v="2821.1394"/>
    <n v="8368.2356"/>
    <n v="4790.3793999999998"/>
    <n v="0"/>
    <n v="26.182312403363156"/>
    <n v="0.75420168067226878"/>
    <n v="0"/>
    <n v="72.391324857333117"/>
    <n v="162"/>
    <n v="735.80246913580243"/>
    <n v="447"/>
    <n v="1151"/>
    <n v="98.460222412318217"/>
    <n v="25"/>
    <n v="19"/>
  </r>
  <r>
    <s v="27"/>
    <s v="27160"/>
    <n v="27160"/>
    <s v="CHOCÓ"/>
    <s v="CERTEGUI"/>
    <x v="0"/>
    <s v="Rural"/>
    <n v="28"/>
    <s v="Sin formación"/>
    <s v="desactualizado"/>
    <n v="42336.4"/>
    <n v="710"/>
    <n v="662"/>
    <n v="60.876132930513592"/>
    <n v="1.9206627750985912"/>
    <n v="0"/>
    <n v="0"/>
    <n v="662"/>
    <n v="83.73413141513339"/>
    <n v="5191.0344999999998"/>
    <n v="259.86457999999999"/>
    <n v="0"/>
    <n v="34697.436999999998"/>
    <n v="0"/>
    <n v="0"/>
    <n v="32086.591"/>
    <n v="4322.1693999999998"/>
    <n v="343.66266999999999"/>
    <n v="4071.1199000000001"/>
    <n v="0"/>
    <n v="34.841346999999999"/>
    <n v="0"/>
    <n v="122.70187"/>
    <n v="4222.3302000000003"/>
    <n v="118.09578"/>
    <n v="1882.0314000000001"/>
    <n v="260.28953000000001"/>
    <n v="34183.252999999997"/>
    <n v="0"/>
    <n v="32.164723151468408"/>
    <n v="0.38694267515923569"/>
    <n v="0"/>
    <n v="14.46341624987579"/>
    <n v="301"/>
    <n v="49.833887043189371"/>
    <n v="121"/>
    <n v="636"/>
    <n v="96.072507552870093"/>
    <n v="15"/>
    <n v="9"/>
  </r>
  <r>
    <s v="25"/>
    <s v="25736"/>
    <n v="25736"/>
    <s v="CUNDINAMARCA"/>
    <s v="SESQUILE"/>
    <x v="0"/>
    <s v="Rural"/>
    <n v="0"/>
    <s v="actualizado"/>
    <s v="actualizado"/>
    <n v="14125.900000000001"/>
    <n v="2850"/>
    <n v="2228"/>
    <n v="97.710951526032318"/>
    <n v="8.6531923477050974"/>
    <n v="362"/>
    <n v="1830"/>
    <n v="36"/>
    <n v="32.503981416832822"/>
    <n v="6905.1698999999999"/>
    <n v="1110.3694"/>
    <n v="373.43333000000001"/>
    <n v="4783.7654000000002"/>
    <n v="0"/>
    <n v="0"/>
    <n v="45.324142000000002"/>
    <n v="164.55939000000001"/>
    <n v="1031.3559"/>
    <n v="12866.268"/>
    <n v="130.75846000000001"/>
    <n v="132.1634"/>
    <n v="0.20953891999999999"/>
    <n v="232.57276999999999"/>
    <n v="164.55939000000001"/>
    <n v="167.55428000000001"/>
    <n v="5004.8407999999999"/>
    <n v="3908.3625000000002"/>
    <n v="4628.0037000000002"/>
    <n v="0"/>
    <n v="3.6588328753119996"/>
    <n v="0.26195269250125819"/>
    <n v="0"/>
    <n v="14.727631578947367"/>
    <n v="143"/>
    <n v="140.55944055944056"/>
    <n v="566"/>
    <n v="2056"/>
    <n v="92.28007181328546"/>
    <n v="205"/>
    <n v="172"/>
  </r>
  <r>
    <s v="19"/>
    <s v="19517"/>
    <n v="19517"/>
    <s v="CAUCA"/>
    <s v="PÁEZ (Belalcßzar)"/>
    <x v="0"/>
    <s v="Rural disperso"/>
    <n v="12"/>
    <s v="desactualizado"/>
    <s v="desactualizado"/>
    <n v="167635.5"/>
    <n v="3789"/>
    <n v="3778"/>
    <n v="61.24933827421917"/>
    <n v="1.9200335233591719"/>
    <n v="3332"/>
    <n v="438"/>
    <n v="8"/>
    <n v="46.165826552149731"/>
    <n v="9544.3194999999996"/>
    <n v="6760.3181999999997"/>
    <n v="17052.977999999999"/>
    <n v="135931.41"/>
    <n v="209.34388999999999"/>
    <n v="70.941368999999995"/>
    <n v="50158.544000000002"/>
    <n v="46278.470999999998"/>
    <n v="524.13484000000005"/>
    <n v="73213.630999999994"/>
    <n v="19.517095999999999"/>
    <n v="46.396866000000003"/>
    <n v="0"/>
    <n v="197.61222000000001"/>
    <n v="44464.726999999999"/>
    <n v="1065.2579000000001"/>
    <n v="41361.076000000001"/>
    <n v="4525.7610000000004"/>
    <n v="78604.399999999994"/>
    <n v="42235.937136300003"/>
    <n v="519.03045871807797"/>
    <n v="0.58135691265184697"/>
    <n v="0"/>
    <n v="128.96848054069639"/>
    <n v="1599"/>
    <n v="110.16012652683051"/>
    <n v="1884"/>
    <n v="2076"/>
    <n v="54.949708840656427"/>
    <n v="661"/>
    <n v="598"/>
  </r>
  <r>
    <s v="25"/>
    <s v="25867"/>
    <n v="25867"/>
    <s v="CUNDINAMARCA"/>
    <s v="VIANÍ"/>
    <x v="0"/>
    <s v="Intermedio"/>
    <n v="12"/>
    <s v="desactualizado"/>
    <s v="desactualizado"/>
    <n v="6705.5999999999995"/>
    <n v="1323"/>
    <n v="1209"/>
    <n v="75.35153019023987"/>
    <n v="25.717743521969521"/>
    <n v="671"/>
    <n v="508"/>
    <n v="30"/>
    <n v="30.138148821038019"/>
    <n v="124.99469999999999"/>
    <n v="2279.0603999999998"/>
    <n v="0"/>
    <n v="4478.7312000000002"/>
    <n v="0"/>
    <n v="0"/>
    <n v="0"/>
    <n v="1138.9133999999999"/>
    <n v="0"/>
    <n v="5763.9710999999998"/>
    <n v="0"/>
    <n v="20.098175000000001"/>
    <n v="0"/>
    <n v="623.46025999999995"/>
    <n v="1119.3770999999999"/>
    <n v="0"/>
    <n v="2968.9751999999999"/>
    <n v="90.572308000000007"/>
    <n v="2080.4014999999999"/>
    <n v="0"/>
    <n v="3.1379264574467998"/>
    <n v="0.33603431839847475"/>
    <n v="0"/>
    <n v="124.34224273369989"/>
    <n v="68"/>
    <n v="2495.5882352941176"/>
    <n v="497"/>
    <n v="772"/>
    <n v="63.854425144747729"/>
    <n v="142"/>
    <n v="110"/>
  </r>
  <r>
    <s v="70"/>
    <s v="70221"/>
    <n v="70221"/>
    <s v="SUCRE"/>
    <s v="COVEÑAS"/>
    <x v="0"/>
    <s v="Intermedio"/>
    <n v="0"/>
    <s v="actualizado"/>
    <s v="actualizado"/>
    <n v="4976.1000000000004"/>
    <n v="626"/>
    <n v="480"/>
    <n v="76.458333333333329"/>
    <n v="11.974775906080742"/>
    <n v="257"/>
    <n v="220"/>
    <n v="3"/>
    <n v="45.815455131589829"/>
    <n v="4187.0173000000004"/>
    <n v="141.40019000000001"/>
    <n v="0"/>
    <n v="202.29142999999999"/>
    <n v="0"/>
    <n v="76.935293999999999"/>
    <n v="1490.3933999999999"/>
    <n v="13.316067"/>
    <n v="282.95260000000002"/>
    <n v="2519.6664999999998"/>
    <n v="507.19954999999999"/>
    <n v="375.20889"/>
    <n v="0"/>
    <n v="160.75439"/>
    <n v="63.231383000000001"/>
    <n v="44.033791999999998"/>
    <n v="501.53411"/>
    <n v="1449.5876000000001"/>
    <n v="2224.4877000000001"/>
    <n v="1596.4820375199999"/>
    <n v="7.4411596460092007"/>
    <n v="0.51302241066020593"/>
    <n v="0"/>
    <n v="30.843280032994375"/>
    <n v="56"/>
    <n v="561.25"/>
    <n v="284"/>
    <n v="319.99999999999994"/>
    <n v="66.666666666666657"/>
    <n v="79"/>
    <n v="59"/>
  </r>
  <r>
    <s v="41"/>
    <s v="41396"/>
    <n v="41396"/>
    <s v="HUILA"/>
    <s v="LA PLATA"/>
    <x v="0"/>
    <s v="Intermedio"/>
    <n v="12"/>
    <s v="desactualizado"/>
    <s v="desactualizado"/>
    <n v="82764.800000000003"/>
    <n v="8774"/>
    <n v="7462"/>
    <n v="70.570892522112032"/>
    <n v="12.236270827981507"/>
    <n v="4830"/>
    <n v="2559"/>
    <n v="73"/>
    <n v="27.242249624659848"/>
    <n v="23939.634999999998"/>
    <n v="6592.1172999999999"/>
    <n v="1507.8969999999999"/>
    <n v="43454.402000000002"/>
    <n v="5519.9937"/>
    <n v="0"/>
    <n v="11396.203"/>
    <n v="18290.644"/>
    <n v="307.27758999999998"/>
    <n v="51660.629000000001"/>
    <n v="11.152494000000001"/>
    <n v="147.14286999999999"/>
    <n v="0"/>
    <n v="269.98363999999998"/>
    <n v="18164.911"/>
    <n v="273.63439"/>
    <n v="29751.210999999999"/>
    <n v="10811.425999999999"/>
    <n v="22247.598000000002"/>
    <n v="2706.4997718499999"/>
    <n v="377.07531914871191"/>
    <n v="0.48913043478260865"/>
    <n v="0"/>
    <n v="360.57104278512594"/>
    <n v="854"/>
    <n v="520.77283372365343"/>
    <n v="3898"/>
    <n v="3459"/>
    <n v="46.354864647547572"/>
    <n v="2066"/>
    <n v="1928"/>
  </r>
  <r>
    <s v="15"/>
    <s v="15572"/>
    <n v="15572"/>
    <s v="BOYACÁ"/>
    <s v="PUERTO BOYACÁ"/>
    <x v="0"/>
    <s v="Intermedio"/>
    <n v="7"/>
    <s v="desactualizado"/>
    <s v="desactualizado"/>
    <n v="146354.30000000002"/>
    <n v="2057"/>
    <n v="1203"/>
    <n v="29.42643391521197"/>
    <n v="0.63113081601770282"/>
    <n v="342"/>
    <n v="827"/>
    <n v="34"/>
    <n v="27.24779006256593"/>
    <n v="32398.881000000001"/>
    <n v="3677.7337000000002"/>
    <n v="0"/>
    <n v="98574.678"/>
    <n v="10976.203"/>
    <n v="1212.827"/>
    <n v="24842.547999999999"/>
    <n v="1792.53"/>
    <n v="3362.9861999999998"/>
    <n v="119714.87"/>
    <n v="289.22088000000002"/>
    <n v="189.35624999999999"/>
    <n v="57.370241"/>
    <n v="3443.21"/>
    <n v="1395.7977000000001"/>
    <n v="619.18966"/>
    <n v="71877.08"/>
    <n v="32430.142"/>
    <n v="41202.839"/>
    <n v="15680.0973323"/>
    <n v="183.18851992355201"/>
    <n v="0.43173943173943174"/>
    <n v="0"/>
    <n v="169.66"/>
    <n v="1472"/>
    <n v="135.59782608695653"/>
    <n v="286"/>
    <n v="1071"/>
    <n v="89.02743142144638"/>
    <n v="125"/>
    <n v="102"/>
  </r>
  <r>
    <s v="41"/>
    <s v="41799"/>
    <n v="41799"/>
    <s v="HUILA"/>
    <s v="TELLO"/>
    <x v="0"/>
    <s v="Rural"/>
    <n v="26"/>
    <s v="desactualizado"/>
    <s v="desactualizado"/>
    <n v="55891.7"/>
    <n v="3028"/>
    <n v="2793"/>
    <n v="55.030433225921946"/>
    <n v="5.757281166983411"/>
    <n v="1801"/>
    <n v="971"/>
    <n v="21"/>
    <n v="20.827526176314986"/>
    <n v="2902.4812999999999"/>
    <n v="0"/>
    <n v="6786.5218000000004"/>
    <n v="35066.824999999997"/>
    <n v="6764.1994999999997"/>
    <n v="0"/>
    <n v="2263.0920000000001"/>
    <n v="9470.4819000000007"/>
    <n v="101.2146"/>
    <n v="39803.963000000003"/>
    <n v="86.523951999999994"/>
    <n v="93.98"/>
    <n v="0"/>
    <n v="3222.1976"/>
    <n v="4409.1418000000003"/>
    <n v="30.250741000000001"/>
    <n v="30573.96"/>
    <n v="2622.6693"/>
    <n v="10773.075999999999"/>
    <n v="3593.0719081799998"/>
    <n v="138.41740747981362"/>
    <n v="0.45377276669557676"/>
    <n v="0"/>
    <n v="187.80924149205023"/>
    <n v="589"/>
    <n v="393.29371816638371"/>
    <n v="1555"/>
    <n v="1587"/>
    <n v="56.820622986036518"/>
    <n v="646"/>
    <n v="580"/>
  </r>
  <r>
    <s v="50"/>
    <s v="50370"/>
    <n v="50370"/>
    <s v="META"/>
    <s v="URIBE"/>
    <x v="1"/>
    <s v="Rural disperso"/>
    <n v="7"/>
    <s v="desactualizado"/>
    <s v="desactualizado"/>
    <n v="633519.1"/>
    <n v="1479"/>
    <n v="1449"/>
    <n v="9.5238095238095237"/>
    <n v="4.3181678869580825E-2"/>
    <n v="0"/>
    <n v="0"/>
    <n v="1449"/>
    <n v="83.303046304001654"/>
    <n v="152478.31"/>
    <n v="286.43837000000002"/>
    <n v="12803.248"/>
    <n v="469397.53"/>
    <n v="10534.239"/>
    <n v="0"/>
    <n v="486257.72"/>
    <n v="58262.199000000001"/>
    <n v="6809.2601000000004"/>
    <n v="97114.281000000003"/>
    <n v="46.639484000000003"/>
    <n v="46.639485999999998"/>
    <n v="0"/>
    <n v="9784.0226000000002"/>
    <n v="58224.605000000003"/>
    <n v="4238.4652999999998"/>
    <n v="19970.967000000001"/>
    <n v="16013.169"/>
    <n v="540212.23"/>
    <n v="270722.34126100002"/>
    <n v="3688.2495222292"/>
    <n v="0.63228552717747222"/>
    <n v="0"/>
    <n v="108.52584070899003"/>
    <n v="6307"/>
    <n v="17.758046614872363"/>
    <n v="359"/>
    <n v="1251"/>
    <n v="86.335403726708066"/>
    <n v="91"/>
    <n v="61"/>
  </r>
  <r>
    <s v="05"/>
    <s v="05212"/>
    <n v="5212"/>
    <s v="ANTIOQUIA"/>
    <s v="COPACABANA"/>
    <x v="0"/>
    <s v="Ciudades y aglomeraciones"/>
    <n v="0"/>
    <s v="actualizado"/>
    <s v="actualizado"/>
    <n v="6316.1"/>
    <n v="4899"/>
    <n v="2690"/>
    <n v="92.825278810408918"/>
    <n v="37.890035952258934"/>
    <n v="291"/>
    <n v="2334"/>
    <n v="65"/>
    <n v="14.06229939500907"/>
    <n v="1559.7045000000001"/>
    <n v="0"/>
    <n v="16.981563000000001"/>
    <n v="5157.0069999999996"/>
    <n v="0"/>
    <n v="0"/>
    <n v="162.58212"/>
    <n v="246.65860000000001"/>
    <n v="0"/>
    <n v="6141.3944000000001"/>
    <n v="297.91282999999999"/>
    <n v="198.56932"/>
    <n v="0"/>
    <n v="2045.3748000000001"/>
    <n v="246.65861000000001"/>
    <n v="0"/>
    <n v="2395.2608"/>
    <n v="999.62121000000002"/>
    <n v="963.06322999999998"/>
    <n v="0"/>
    <n v="25.583901584378008"/>
    <n v="0.16682879377431906"/>
    <n v="0"/>
    <n v="17.777928838913176"/>
    <n v="71"/>
    <n v="316.90140845070425"/>
    <n v="833"/>
    <n v="2551"/>
    <n v="94.832713754646832"/>
    <n v="38"/>
    <n v="27"/>
  </r>
  <r>
    <s v="25"/>
    <s v="25178"/>
    <n v="25178"/>
    <s v="CUNDINAMARCA"/>
    <s v="CHIPAQUE"/>
    <x v="0"/>
    <s v="Rural"/>
    <n v="12"/>
    <s v="desactualizado"/>
    <s v="desactualizado"/>
    <n v="13429.900000000001"/>
    <n v="3767"/>
    <n v="3623"/>
    <n v="91.719569417609719"/>
    <n v="21.917922651398197"/>
    <n v="746"/>
    <n v="2807"/>
    <n v="70"/>
    <n v="58.211841504850895"/>
    <n v="4052.1176999999998"/>
    <n v="3433.8663000000001"/>
    <n v="1504.5714"/>
    <n v="5975.1959999999999"/>
    <n v="0"/>
    <n v="0"/>
    <n v="1690.1514999999999"/>
    <n v="0"/>
    <n v="0"/>
    <n v="13296.406000000001"/>
    <n v="17.238341999999999"/>
    <n v="18.998801"/>
    <n v="0"/>
    <n v="163.94648000000001"/>
    <n v="0"/>
    <n v="2770.5319"/>
    <n v="2922.8941"/>
    <n v="393.44042000000002"/>
    <n v="8733.9840000000004"/>
    <n v="765.56161833399995"/>
    <n v="6.9912279455800004"/>
    <n v="0.28455920709441834"/>
    <n v="0"/>
    <n v="137.45789473684209"/>
    <n v="130"/>
    <n v="1443.0769230769231"/>
    <n v="1442"/>
    <n v="3570"/>
    <n v="98.53712393044438"/>
    <n v="195"/>
    <n v="180"/>
  </r>
  <r>
    <s v="08"/>
    <s v="08433"/>
    <n v="8433"/>
    <s v="ATLANTICO"/>
    <s v="MALAMBO"/>
    <x v="0"/>
    <s v="Ciudades y aglomeraciones"/>
    <n v="0"/>
    <s v="actualizado"/>
    <s v="actualizado"/>
    <n v="9294.1999999999989"/>
    <n v="895"/>
    <n v="430"/>
    <n v="80"/>
    <n v="5.864622098964607"/>
    <n v="62"/>
    <n v="368"/>
    <n v="0"/>
    <n v="40.590497729812888"/>
    <n v="2015.164"/>
    <n v="0"/>
    <n v="0"/>
    <n v="0"/>
    <n v="6817.8581999999997"/>
    <n v="650.93852000000004"/>
    <n v="789.23100999999997"/>
    <n v="0"/>
    <n v="762.61469"/>
    <n v="7378.625"/>
    <n v="781.96316000000002"/>
    <n v="947.12076000000002"/>
    <n v="0"/>
    <n v="589.21123999999998"/>
    <n v="0"/>
    <n v="118.31498000000001"/>
    <n v="1836.7868000000001"/>
    <n v="2665.3960000000002"/>
    <n v="4206.5425999999998"/>
    <n v="0"/>
    <n v="4.7589217406928004"/>
    <n v="0.53298497713912474"/>
    <n v="0"/>
    <n v="21.078468861625705"/>
    <n v="108"/>
    <n v="230.32407407407408"/>
    <n v="397"/>
    <n v="368"/>
    <n v="85.581395348837205"/>
    <n v="10"/>
    <n v="10"/>
  </r>
  <r>
    <s v="05"/>
    <s v="05034"/>
    <n v="5034"/>
    <s v="ANTIOQUIA"/>
    <s v="ANDES"/>
    <x v="0"/>
    <s v="Intermedio"/>
    <n v="10"/>
    <s v="desactualizado"/>
    <s v="actualizado"/>
    <n v="46132"/>
    <n v="5967"/>
    <n v="4488"/>
    <n v="75.89126559714795"/>
    <n v="12.467000229120231"/>
    <n v="3792"/>
    <n v="683"/>
    <n v="13"/>
    <n v="42.88480645888913"/>
    <n v="3810.1167999999998"/>
    <n v="0"/>
    <n v="200.75774999999999"/>
    <n v="36805.006000000001"/>
    <n v="0"/>
    <n v="0"/>
    <n v="15085.901"/>
    <n v="66.140259999999998"/>
    <n v="94.189003"/>
    <n v="25707.042000000001"/>
    <n v="113.06912"/>
    <n v="157.44712999999999"/>
    <n v="0"/>
    <n v="2630.7067999999999"/>
    <n v="0"/>
    <n v="328.22165000000001"/>
    <n v="18027.975999999999"/>
    <n v="2310.7966999999999"/>
    <n v="17611.191999999999"/>
    <n v="16041.6295821"/>
    <n v="141.63060785096241"/>
    <n v="0.45696760590377605"/>
    <n v="0"/>
    <n v="327.42994270424981"/>
    <n v="449"/>
    <n v="922.93986636971056"/>
    <n v="971"/>
    <n v="1390"/>
    <n v="30.971479500891263"/>
    <n v="1159"/>
    <n v="1103"/>
  </r>
  <r>
    <s v="13"/>
    <s v="13001"/>
    <n v="13001"/>
    <s v="BOLÍVAR"/>
    <s v="CARTAGENA DE INDIAS (Distrito TurÝstico y Cultural)"/>
    <x v="0"/>
    <s v="Ciudades y aglomeraciones"/>
    <n v="0"/>
    <s v="actualizado"/>
    <s v="actualizado"/>
    <n v="49880.9"/>
    <n v="2528"/>
    <n v="1073"/>
    <n v="61.043802423112773"/>
    <n v="2.5530201470153857"/>
    <n v="190"/>
    <n v="759"/>
    <n v="124"/>
    <n v="35.842461925764816"/>
    <n v="19586.189999999999"/>
    <n v="485.74704000000003"/>
    <n v="9200.4519999999993"/>
    <n v="11730.769"/>
    <n v="5614.3621000000003"/>
    <n v="1750.7175"/>
    <n v="8096.6985999999997"/>
    <n v="1489.3827000000001"/>
    <n v="4975.0387000000001"/>
    <n v="34393.925000000003"/>
    <n v="6951.6980000000003"/>
    <n v="7765.9440000000004"/>
    <n v="128.35312999999999"/>
    <n v="1208.5898"/>
    <n v="82.824607999999998"/>
    <n v="342.75126"/>
    <n v="14607.058999999999"/>
    <n v="13480.374"/>
    <n v="20560.804"/>
    <n v="256.11670847400001"/>
    <n v="176.36825360021598"/>
    <n v="0.44781783681214421"/>
    <n v="6.027582216221429"/>
    <n v="52.410833348891337"/>
    <n v="559"/>
    <n v="154.38282647584973"/>
    <n v="463"/>
    <n v="1036"/>
    <n v="96.551724137931032"/>
    <n v="24"/>
    <n v="16"/>
  </r>
  <r>
    <s v="63"/>
    <s v="63130"/>
    <n v="63130"/>
    <s v="QUINDIO"/>
    <s v="CALARCÁ"/>
    <x v="0"/>
    <s v="Ciudades y aglomeraciones"/>
    <n v="0"/>
    <s v="actualizado"/>
    <s v="actualizado"/>
    <n v="21178"/>
    <n v="2914"/>
    <n v="1894"/>
    <n v="70.010559662090813"/>
    <n v="11.267530861821315"/>
    <n v="912"/>
    <n v="981"/>
    <n v="1"/>
    <n v="23.181440756053583"/>
    <n v="7133.1683000000003"/>
    <n v="0.52041687000000003"/>
    <n v="263.75826000000001"/>
    <n v="14021.605"/>
    <n v="0"/>
    <n v="0"/>
    <n v="1573.0436999999999"/>
    <n v="10115.266"/>
    <n v="88.080955000000003"/>
    <n v="10099.209000000001"/>
    <n v="70.259602999999998"/>
    <n v="419.86892"/>
    <n v="0"/>
    <n v="236.62492"/>
    <n v="9791.6095999999998"/>
    <n v="20.720130999999999"/>
    <n v="4325.5936000000002"/>
    <n v="2064.0830999999998"/>
    <n v="5087.3591999999999"/>
    <n v="0"/>
    <n v="77.476443137469204"/>
    <n v="0.24264075450128608"/>
    <n v="0"/>
    <n v="118.08448739280686"/>
    <n v="208"/>
    <n v="604.08653846153845"/>
    <n v="1688"/>
    <n v="1202"/>
    <n v="63.463569165786694"/>
    <n v="305"/>
    <n v="260"/>
  </r>
  <r>
    <s v="41"/>
    <s v="41357"/>
    <n v="41357"/>
    <s v="HUILA"/>
    <s v="ÍQUIRA"/>
    <x v="0"/>
    <s v="Rural disperso"/>
    <n v="23"/>
    <s v="desactualizado"/>
    <s v="desactualizado"/>
    <n v="39985.599999999999"/>
    <n v="2217"/>
    <n v="2128"/>
    <n v="52.490601503759393"/>
    <n v="6.0433088122823335"/>
    <n v="1368"/>
    <n v="721"/>
    <n v="39"/>
    <n v="27.377485633865923"/>
    <n v="3303.1098000000002"/>
    <n v="0"/>
    <n v="0"/>
    <n v="31597.286"/>
    <n v="830.46091000000001"/>
    <n v="0"/>
    <n v="7295.4256999999998"/>
    <n v="6615.2897999999996"/>
    <n v="0"/>
    <n v="21984.821"/>
    <n v="18.763287999999999"/>
    <n v="23.894078"/>
    <n v="0"/>
    <n v="243.27848"/>
    <n v="6590.8245999999999"/>
    <n v="0"/>
    <n v="16735.434000000001"/>
    <n v="2488.4447"/>
    <n v="9832.4238000000005"/>
    <n v="12806.742703100001"/>
    <n v="178.45732013956959"/>
    <n v="0.51815642458100564"/>
    <n v="80.321285140562253"/>
    <n v="145.31643784395467"/>
    <n v="516"/>
    <n v="347.36046511627904"/>
    <n v="938"/>
    <n v="1059"/>
    <n v="49.765037593984964"/>
    <n v="513"/>
    <n v="468"/>
  </r>
  <r>
    <s v="68"/>
    <s v="68524"/>
    <n v="68524"/>
    <s v="SANTANDER"/>
    <s v="PALMAS DEL SOCORRO"/>
    <x v="0"/>
    <s v="Rural"/>
    <n v="0"/>
    <s v="actualizado"/>
    <s v="actualizado"/>
    <n v="5659.7"/>
    <n v="869"/>
    <n v="768"/>
    <n v="68.489583333333343"/>
    <n v="15.177589665947924"/>
    <n v="480"/>
    <n v="279"/>
    <n v="9"/>
    <n v="36.121365214599727"/>
    <n v="2588.7597000000001"/>
    <n v="0"/>
    <n v="0"/>
    <n v="3245.7168999999999"/>
    <n v="0"/>
    <n v="0"/>
    <n v="0"/>
    <n v="17.889384"/>
    <n v="21.14189"/>
    <n v="5828.4009999999998"/>
    <n v="5.9959989"/>
    <n v="18.488202999999999"/>
    <n v="0"/>
    <n v="18.342742000000001"/>
    <n v="17.889384"/>
    <n v="13.025092000000001"/>
    <n v="3139.3852000000002"/>
    <n v="544.73392999999999"/>
    <n v="2121.5637000000002"/>
    <n v="0"/>
    <n v="15.744967948156562"/>
    <n v="0.22156862745098038"/>
    <n v="0"/>
    <n v="14.820897109125688"/>
    <n v="62"/>
    <n v="446.77419354838707"/>
    <n v="211"/>
    <n v="440"/>
    <n v="57.291666666666664"/>
    <n v="137"/>
    <n v="126"/>
  </r>
  <r>
    <s v="25"/>
    <s v="25279"/>
    <n v="25279"/>
    <s v="CUNDINAMARCA"/>
    <s v="FÓMEQUE"/>
    <x v="0"/>
    <s v="Rural"/>
    <n v="13"/>
    <s v="desactualizado"/>
    <s v="desactualizado"/>
    <n v="46175"/>
    <n v="3710"/>
    <n v="3523"/>
    <n v="83.763837638376387"/>
    <n v="7.8466545481691856"/>
    <n v="417"/>
    <n v="3087"/>
    <n v="19"/>
    <n v="85.379128283598462"/>
    <n v="4954.7386999999999"/>
    <n v="8995.7495999999992"/>
    <n v="14855.466"/>
    <n v="16257.099"/>
    <n v="0"/>
    <n v="0"/>
    <n v="12503.055"/>
    <n v="0"/>
    <n v="746.80712000000005"/>
    <n v="32664.65"/>
    <n v="26.895972"/>
    <n v="32.560682999999997"/>
    <n v="0"/>
    <n v="626.22968000000003"/>
    <n v="0"/>
    <n v="489.98236000000003"/>
    <n v="3162.0990000000002"/>
    <n v="2406.1471999999999"/>
    <n v="39224.389000000003"/>
    <n v="28460.690586699999"/>
    <n v="39.506552898122798"/>
    <n v="0.21345407503234154"/>
    <n v="0"/>
    <n v="65.211901021209727"/>
    <n v="478"/>
    <n v="186.19246861924685"/>
    <n v="993"/>
    <n v="3391"/>
    <n v="96.25319330116379"/>
    <n v="200"/>
    <n v="193"/>
  </r>
  <r>
    <s v="17"/>
    <s v="17042"/>
    <n v="17042"/>
    <s v="CALDAS"/>
    <s v="ANSERMA"/>
    <x v="0"/>
    <s v="Intermedio"/>
    <n v="0"/>
    <s v="actualizado"/>
    <s v="actualizado"/>
    <n v="20389"/>
    <n v="5216"/>
    <n v="4196"/>
    <n v="84.19923736892278"/>
    <n v="29.813301470257443"/>
    <n v="3440"/>
    <n v="733"/>
    <n v="23"/>
    <n v="23.566180652521279"/>
    <n v="3253.0333000000001"/>
    <n v="3247.6601000000001"/>
    <n v="8.4150621000000001"/>
    <n v="13968.092000000001"/>
    <n v="0"/>
    <n v="0"/>
    <n v="1095.6832999999999"/>
    <n v="0"/>
    <n v="172.06969000000001"/>
    <n v="19422.758999999998"/>
    <n v="229.76209"/>
    <n v="267.44254999999998"/>
    <n v="0"/>
    <n v="180.91799"/>
    <n v="0"/>
    <n v="76.899874999999994"/>
    <n v="13748.94"/>
    <n v="1715.9635000000001"/>
    <n v="4930.1104999999998"/>
    <n v="0"/>
    <n v="14.947153229089201"/>
    <n v="0.38935805012015107"/>
    <n v="35.676061362825543"/>
    <n v="84.805728928561038"/>
    <n v="228"/>
    <n v="415.13157894736838"/>
    <n v="1095"/>
    <n v="1481"/>
    <n v="35.295519542421353"/>
    <n v="781"/>
    <n v="734"/>
  </r>
  <r>
    <s v="19"/>
    <s v="19693"/>
    <n v="19693"/>
    <s v="CAUCA"/>
    <s v="SAN SEBASTIÁN"/>
    <x v="0"/>
    <s v="Rural disperso"/>
    <n v="23"/>
    <s v="desactualizado"/>
    <s v="desactualizado"/>
    <n v="42356.800000000003"/>
    <n v="6563"/>
    <n v="6386"/>
    <n v="90.228625117444409"/>
    <n v="15.400493939010476"/>
    <n v="1354"/>
    <n v="4915"/>
    <n v="117"/>
    <n v="45.323628592375613"/>
    <n v="1838.4567"/>
    <n v="10139.548000000001"/>
    <n v="4927.3942999999999"/>
    <n v="22855.255000000001"/>
    <n v="2115.0216"/>
    <n v="0"/>
    <n v="11641.718000000001"/>
    <n v="3746.3832000000002"/>
    <n v="123.11177000000001"/>
    <n v="26397.239000000001"/>
    <n v="0"/>
    <n v="32.776679000000001"/>
    <n v="0"/>
    <n v="3044.1932000000002"/>
    <n v="3713.6324"/>
    <n v="254.64222000000001"/>
    <n v="13736.073"/>
    <n v="2132.6813999999999"/>
    <n v="18994.453000000001"/>
    <n v="2703.8496857499999"/>
    <n v="51.1126501303008"/>
    <n v="0.49839963420210331"/>
    <n v="0"/>
    <n v="160.35199060657092"/>
    <n v="389"/>
    <n v="563.00734531375304"/>
    <n v="4586"/>
    <n v="5945"/>
    <n v="93.094268712809267"/>
    <n v="200"/>
    <n v="148"/>
  </r>
  <r>
    <s v="76"/>
    <s v="76020"/>
    <n v="76020"/>
    <s v="VALLE"/>
    <s v="ALCALÁ"/>
    <x v="0"/>
    <s v="Intermedio"/>
    <n v="0"/>
    <s v="actualizado"/>
    <s v="actualizado"/>
    <n v="6297.9"/>
    <n v="1197"/>
    <n v="706"/>
    <n v="70.538243626062325"/>
    <n v="11.375400035588068"/>
    <n v="309"/>
    <n v="393"/>
    <n v="4"/>
    <n v="1.9733886699109933"/>
    <n v="110.73312"/>
    <n v="6.6796762999999997"/>
    <n v="502.21834000000001"/>
    <n v="5494.8729999999996"/>
    <n v="0"/>
    <n v="0"/>
    <n v="0"/>
    <n v="119.06178"/>
    <n v="21.393194999999999"/>
    <n v="6002.0936000000002"/>
    <n v="49.924681"/>
    <n v="51.732805999999997"/>
    <n v="0"/>
    <n v="21.35078"/>
    <n v="119.06177"/>
    <n v="16.507587000000001"/>
    <n v="5819.8838999999998"/>
    <n v="41.734757999999999"/>
    <n v="122.20166"/>
    <n v="0"/>
    <n v="16.730749833635592"/>
    <n v="0.26063207179087006"/>
    <n v="0"/>
    <n v="44.263877969967432"/>
    <n v="64"/>
    <n v="704.99428584546877"/>
    <n v="37"/>
    <n v="528"/>
    <n v="74.787535410764875"/>
    <n v="39"/>
    <n v="26"/>
  </r>
  <r>
    <s v="76"/>
    <s v="76895"/>
    <n v="76895"/>
    <s v="VALLE"/>
    <s v="ZARZAL"/>
    <x v="0"/>
    <s v="Intermedio"/>
    <n v="0"/>
    <s v="actualizado"/>
    <s v="actualizado"/>
    <n v="32015.299999999996"/>
    <n v="793"/>
    <n v="641"/>
    <n v="61.154446177847113"/>
    <n v="1.0163743925545863"/>
    <n v="155"/>
    <n v="476"/>
    <n v="10"/>
    <n v="27.362237762326576"/>
    <n v="13147.332"/>
    <n v="1561.2735"/>
    <n v="9831.5007000000005"/>
    <n v="1990.1386"/>
    <n v="7938.6453000000001"/>
    <n v="109.64416"/>
    <n v="938.99848999999995"/>
    <n v="776.93012999999996"/>
    <n v="367.97739000000001"/>
    <n v="32489.1"/>
    <n v="389.99284999999998"/>
    <n v="370.68817000000001"/>
    <n v="0"/>
    <n v="230.32011"/>
    <n v="776.93011999999999"/>
    <n v="185.2003"/>
    <n v="18103.606"/>
    <n v="5809.2568000000001"/>
    <n v="9596.6414000000004"/>
    <n v="0"/>
    <n v="13.86175666375812"/>
    <n v="0.23436262866191609"/>
    <n v="0"/>
    <n v="42.949651694720131"/>
    <n v="371"/>
    <n v="118.00539083557952"/>
    <n v="252"/>
    <n v="468"/>
    <n v="73.010920436817472"/>
    <n v="144"/>
    <n v="136"/>
  </r>
  <r>
    <s v="44"/>
    <s v="44430"/>
    <n v="44430"/>
    <s v="LA GUAJIRA"/>
    <s v="MAICAO"/>
    <x v="0"/>
    <s v="Ciudades y aglomeraciones"/>
    <n v="9"/>
    <s v="desactualizado"/>
    <s v="actualizado"/>
    <n v="183902.6"/>
    <n v="7026"/>
    <n v="5461"/>
    <n v="84.764695110785567"/>
    <n v="1.9432768200322692"/>
    <n v="1244"/>
    <n v="4165"/>
    <n v="52"/>
    <n v="52.30388465812991"/>
    <n v="34127.271999999997"/>
    <n v="10154.663"/>
    <n v="24805.138999999999"/>
    <n v="105.89574"/>
    <n v="106085.97"/>
    <n v="0"/>
    <n v="4168.0762999999997"/>
    <n v="42492.300999999999"/>
    <n v="0"/>
    <n v="123806.82"/>
    <n v="2771.8216000000002"/>
    <n v="1315.7868000000001"/>
    <n v="0"/>
    <n v="3.8020388999999999"/>
    <n v="29791.744999999999"/>
    <n v="0"/>
    <n v="3123.2172"/>
    <n v="50119.222000000002"/>
    <n v="92502.260999999999"/>
    <n v="6792.1685949299999"/>
    <n v="76.439635154659996"/>
    <n v="0.84903185330937914"/>
    <n v="35.257378865719758"/>
    <n v="40.4021236034758"/>
    <n v="1789"/>
    <n v="43.487982112912242"/>
    <n v="4608"/>
    <n v="5315"/>
    <n v="97.326496978575349"/>
    <n v="179"/>
    <n v="157"/>
  </r>
  <r>
    <s v="73"/>
    <s v="73347"/>
    <n v="73347"/>
    <s v="TOLIMA"/>
    <s v="HERVEO"/>
    <x v="0"/>
    <s v="Rural disperso"/>
    <n v="12"/>
    <s v="desactualizado"/>
    <s v="desactualizado"/>
    <n v="32203.8"/>
    <n v="1022"/>
    <n v="855"/>
    <n v="55.32163742690058"/>
    <n v="3.1340060186168808"/>
    <n v="503"/>
    <n v="346"/>
    <n v="6"/>
    <n v="44.670618847739526"/>
    <n v="1165.6405"/>
    <n v="1442.1022"/>
    <n v="5041.1264000000001"/>
    <n v="24463.364000000001"/>
    <n v="0"/>
    <n v="0"/>
    <n v="9575.3363000000008"/>
    <n v="242.49507"/>
    <n v="26.487193999999999"/>
    <n v="22258.41"/>
    <n v="31.759167000000001"/>
    <n v="18.540065999999999"/>
    <n v="0"/>
    <n v="3897.4115000000002"/>
    <n v="17.011869000000001"/>
    <n v="3873.1801999999998"/>
    <n v="9430.3030999999992"/>
    <n v="543.36837000000003"/>
    <n v="14354.673000000001"/>
    <n v="214.42452050200001"/>
    <n v="60.427684581016955"/>
    <n v="0.44169096209912534"/>
    <n v="0"/>
    <n v="183.35"/>
    <n v="343"/>
    <n v="534.54810495626828"/>
    <n v="617"/>
    <n v="481.00000000000006"/>
    <n v="56.257309941520475"/>
    <n v="182"/>
    <n v="159"/>
  </r>
  <r>
    <s v="05"/>
    <s v="05237"/>
    <n v="5237"/>
    <s v="ANTIOQUIA"/>
    <s v="DON MATÍAS"/>
    <x v="0"/>
    <s v="Intermedio"/>
    <n v="8"/>
    <s v="desactualizado"/>
    <s v="actualizado"/>
    <n v="19416.8"/>
    <n v="1682"/>
    <n v="967"/>
    <n v="60.289555325749745"/>
    <n v="6.7634709892537588"/>
    <n v="84"/>
    <n v="863"/>
    <n v="20"/>
    <n v="13.411731869437002"/>
    <n v="4285.4813000000004"/>
    <n v="0"/>
    <n v="0"/>
    <n v="15421.334999999999"/>
    <n v="210.79053999999999"/>
    <n v="0"/>
    <n v="1673.22"/>
    <n v="0"/>
    <n v="181.60243"/>
    <n v="18361.951000000001"/>
    <n v="108.33277"/>
    <n v="80.476044999999999"/>
    <n v="25.175898"/>
    <n v="4276.3689999999997"/>
    <n v="0"/>
    <n v="37.044438"/>
    <n v="11047.392"/>
    <n v="2132.7017999999998"/>
    <n v="2725.9468999999999"/>
    <n v="0"/>
    <n v="14.133680617988"/>
    <n v="0.2824858757062147"/>
    <n v="0"/>
    <n v="84.030343645262946"/>
    <n v="183"/>
    <n v="581.14754098360652"/>
    <n v="172"/>
    <n v="854"/>
    <n v="88.314374353671141"/>
    <n v="38"/>
    <n v="36"/>
  </r>
  <r>
    <s v="76"/>
    <s v="76111"/>
    <n v="76111"/>
    <s v="VALLE"/>
    <s v="BUGA"/>
    <x v="0"/>
    <s v="Ciudades y aglomeraciones"/>
    <n v="0"/>
    <s v="actualizado"/>
    <s v="actualizado"/>
    <n v="74488.899999999994"/>
    <n v="2890"/>
    <n v="1540"/>
    <n v="44.870129870129873"/>
    <n v="1.8487535681637728"/>
    <n v="382"/>
    <n v="1132"/>
    <n v="26"/>
    <n v="38.586574572708692"/>
    <n v="9807.8611999999994"/>
    <n v="1540.2627"/>
    <n v="12820.155000000001"/>
    <n v="52199.112999999998"/>
    <n v="4439.5639000000001"/>
    <n v="432.55430000000001"/>
    <n v="6855.4050999999999"/>
    <n v="10930.097"/>
    <n v="508.31110000000001"/>
    <n v="63600.999000000003"/>
    <n v="733.12175999999999"/>
    <n v="972.05809999999997"/>
    <n v="0"/>
    <n v="1254.3531"/>
    <n v="9984.0645000000004"/>
    <n v="1898.1747"/>
    <n v="32981.205000000002"/>
    <n v="3920.3764999999999"/>
    <n v="32050.256000000001"/>
    <n v="20660.568770400001"/>
    <n v="111.86924778653839"/>
    <n v="0.17679900744416874"/>
    <n v="0"/>
    <n v="192.86584890190193"/>
    <n v="873"/>
    <n v="225.19419980985106"/>
    <n v="517"/>
    <n v="1198"/>
    <n v="77.79220779220779"/>
    <n v="258"/>
    <n v="242"/>
  </r>
  <r>
    <s v="13"/>
    <s v="13683"/>
    <n v="13683"/>
    <s v="BOLÍVAR"/>
    <s v="SANTA ROSA"/>
    <x v="0"/>
    <s v="Ciudades y aglomeraciones"/>
    <n v="0"/>
    <s v="actualizado"/>
    <s v="actualizado"/>
    <n v="15757.1"/>
    <n v="1033"/>
    <n v="1019"/>
    <n v="63.002944062806677"/>
    <n v="8.5977989310627709"/>
    <n v="705"/>
    <n v="306"/>
    <n v="8"/>
    <n v="10.052578308680332"/>
    <n v="14301.365"/>
    <n v="0"/>
    <n v="0"/>
    <n v="1185.7636"/>
    <n v="8.1002995000000002"/>
    <n v="27.407003"/>
    <n v="657.57716000000005"/>
    <n v="0"/>
    <n v="59.772651000000003"/>
    <n v="14745.573"/>
    <n v="178.0609"/>
    <n v="197.53870000000001"/>
    <n v="0"/>
    <n v="46.901586999999999"/>
    <n v="0"/>
    <n v="15.466036000000001"/>
    <n v="3537.6255999999998"/>
    <n v="10295.781000000001"/>
    <n v="1575.0776000000001"/>
    <n v="0"/>
    <n v="101.8825378833928"/>
    <n v="0.65342465753424661"/>
    <n v="0"/>
    <n v="49.022044819496045"/>
    <n v="151"/>
    <n v="534.5695364238411"/>
    <n v="888"/>
    <n v="916"/>
    <n v="89.892051030421982"/>
    <n v="43"/>
    <n v="36"/>
  </r>
  <r>
    <s v="27"/>
    <s v="27135"/>
    <n v="27135"/>
    <s v="CHOCÓ"/>
    <s v="EL CANTÓN DEL SAN PABLO"/>
    <x v="0"/>
    <s v="Rural"/>
    <n v="28"/>
    <s v="Sin formación"/>
    <s v="desactualizado"/>
    <n v="38049.700000000004"/>
    <n v="547"/>
    <n v="535"/>
    <n v="64.299065420560751"/>
    <n v="1.1533066320611742"/>
    <n v="0"/>
    <n v="0"/>
    <n v="535"/>
    <n v="78.436922608342485"/>
    <n v="18314.236000000001"/>
    <n v="2520.6107000000002"/>
    <n v="0"/>
    <n v="16394.904999999999"/>
    <n v="0"/>
    <n v="127.98602"/>
    <n v="28376.803"/>
    <n v="6133.3715000000002"/>
    <n v="241.23008999999999"/>
    <n v="3050.0477999999998"/>
    <n v="0"/>
    <n v="4.2310721999999998"/>
    <n v="0"/>
    <n v="230.61521999999999"/>
    <n v="6128.8914999999997"/>
    <n v="171.83376000000001"/>
    <n v="181.27812"/>
    <n v="1461.9147"/>
    <n v="29750.673999999999"/>
    <n v="0"/>
    <n v="68.181819765671989"/>
    <n v="0.49979863068868302"/>
    <n v="0"/>
    <n v="13.884879599880758"/>
    <n v="379"/>
    <n v="37.994722955145122"/>
    <n v="95"/>
    <n v="513"/>
    <n v="95.887850467289709"/>
    <n v="10"/>
    <n v="5"/>
  </r>
  <r>
    <s v="99"/>
    <s v="99524"/>
    <n v="99524"/>
    <s v="VICHADA"/>
    <s v="LA PRIMAVERA"/>
    <x v="0"/>
    <s v="Rural disperso"/>
    <n v="0"/>
    <s v="actualizado"/>
    <s v="actualizado"/>
    <n v="1862767.1"/>
    <n v="913"/>
    <n v="892"/>
    <n v="18.27354260089686"/>
    <n v="1.4312632029660552E-2"/>
    <n v="136"/>
    <n v="756"/>
    <n v="0"/>
    <n v="36.603113959644205"/>
    <n v="771011.27"/>
    <n v="0"/>
    <n v="206710.02"/>
    <n v="516957.17"/>
    <n v="302814.76"/>
    <n v="4196.0105999999996"/>
    <n v="231007.4"/>
    <n v="62448.023000000001"/>
    <n v="22900.798999999999"/>
    <n v="1495333.4"/>
    <n v="9331.9187999999995"/>
    <n v="7875.0457999999999"/>
    <n v="0"/>
    <n v="4611.9475000000002"/>
    <n v="4.3651999999999997E-4"/>
    <n v="64780.567999999999"/>
    <n v="4618.2785000000003"/>
    <n v="1076662.6000000001"/>
    <n v="665603.32999999996"/>
    <n v="0"/>
    <n v="96.345943024128005"/>
    <n v="0.7000274197970936"/>
    <n v="0"/>
    <n v="116.17324814907892"/>
    <n v="20141"/>
    <n v="5.8735911821657316"/>
    <n v="511"/>
    <n v="810"/>
    <n v="90.807174887892373"/>
    <n v="60"/>
    <n v="45"/>
  </r>
  <r>
    <s v="63"/>
    <s v="63594"/>
    <n v="63594"/>
    <s v="QUINDIO"/>
    <s v="QUIMBAYA"/>
    <x v="0"/>
    <s v="Intermedio"/>
    <n v="6"/>
    <s v="desactualizado"/>
    <s v="desactualizado"/>
    <n v="13316.1"/>
    <n v="1595"/>
    <n v="1165"/>
    <n v="62.06008583690987"/>
    <n v="10.627725821257661"/>
    <n v="600"/>
    <n v="563"/>
    <n v="2"/>
    <n v="61.560832200911086"/>
    <n v="10883.352999999999"/>
    <n v="1418.1837"/>
    <n v="0"/>
    <n v="911.45905000000005"/>
    <n v="0"/>
    <n v="0"/>
    <n v="218.98033000000001"/>
    <n v="204.51500999999999"/>
    <n v="25.467113000000001"/>
    <n v="12831.591"/>
    <n v="81.931188000000006"/>
    <n v="119.6896"/>
    <n v="0"/>
    <n v="17.292853999999998"/>
    <n v="169.54569000000001"/>
    <n v="13.960293999999999"/>
    <n v="1461.8210999999999"/>
    <n v="3354.1127000000001"/>
    <n v="8226.0622000000003"/>
    <n v="0"/>
    <n v="50.75253404178352"/>
    <n v="0.18594847775175644"/>
    <n v="0"/>
    <n v="73.021605017278887"/>
    <n v="123"/>
    <n v="631.70731707317066"/>
    <n v="1032"/>
    <n v="963"/>
    <n v="82.66094420600858"/>
    <n v="95"/>
    <n v="84"/>
  </r>
  <r>
    <s v="76"/>
    <s v="76122"/>
    <n v="76122"/>
    <s v="VALLE"/>
    <s v="CAICEDONIA"/>
    <x v="0"/>
    <s v="Intermedio"/>
    <n v="0"/>
    <s v="actualizado"/>
    <s v="actualizado"/>
    <n v="16379.9"/>
    <n v="303"/>
    <n v="251"/>
    <n v="45.019920318725099"/>
    <n v="1.3959077949586385"/>
    <n v="165"/>
    <n v="84"/>
    <n v="2"/>
    <n v="9.4254091865123719"/>
    <n v="3388.0605999999998"/>
    <n v="0"/>
    <n v="54.763317000000001"/>
    <n v="12887.272999999999"/>
    <n v="0"/>
    <n v="0"/>
    <n v="436.58614999999998"/>
    <n v="3965.0628000000002"/>
    <n v="121.89257000000001"/>
    <n v="12089.089"/>
    <n v="144.79438999999999"/>
    <n v="201.00193999999999"/>
    <n v="0"/>
    <n v="164.50415000000001"/>
    <n v="3964.6970000000001"/>
    <n v="33.004311999999999"/>
    <n v="9364.0318000000007"/>
    <n v="1450.7293"/>
    <n v="1579.4567"/>
    <n v="0"/>
    <n v="42.879761937228395"/>
    <n v="0.64251781472684089"/>
    <n v="0"/>
    <n v="125.15457702615971"/>
    <n v="165"/>
    <n v="773.17695939212126"/>
    <n v="51"/>
    <n v="103"/>
    <n v="41.035856573705182"/>
    <n v="29"/>
    <n v="27"/>
  </r>
  <r>
    <s v="73"/>
    <s v="73678"/>
    <n v="73678"/>
    <s v="TOLIMA"/>
    <s v="SAN LUIS"/>
    <x v="0"/>
    <s v="Rural disperso"/>
    <n v="9"/>
    <s v="desactualizado"/>
    <s v="desactualizado"/>
    <n v="41919.999999999993"/>
    <n v="2516"/>
    <n v="2157"/>
    <n v="57.440890125173851"/>
    <n v="5.6984333633411808"/>
    <n v="498"/>
    <n v="1651"/>
    <n v="8"/>
    <n v="21.094817148163081"/>
    <n v="21984.098999999998"/>
    <n v="1409.9831999999999"/>
    <n v="7967.3257999999996"/>
    <n v="9200.9904000000006"/>
    <n v="0"/>
    <n v="0"/>
    <n v="2843.7343000000001"/>
    <n v="306.56583999999998"/>
    <n v="560.89696000000004"/>
    <n v="37340.866000000002"/>
    <n v="182.82848999999999"/>
    <n v="100.02849999999999"/>
    <n v="111.45098"/>
    <n v="888.96438999999998"/>
    <n v="0"/>
    <n v="329.78196000000003"/>
    <n v="19610.688999999998"/>
    <n v="11495.550999999999"/>
    <n v="8698.4261999999999"/>
    <n v="0"/>
    <n v="0.60165401375199989"/>
    <n v="0.43221320973348781"/>
    <n v="0"/>
    <n v="356.84999999999997"/>
    <n v="425"/>
    <n v="839.64705882352928"/>
    <n v="1553"/>
    <n v="2018"/>
    <n v="93.555864626796478"/>
    <n v="161"/>
    <n v="136"/>
  </r>
  <r>
    <s v="73"/>
    <s v="73148"/>
    <n v="73148"/>
    <s v="TOLIMA"/>
    <s v="CARMEN DE APICALÁ"/>
    <x v="0"/>
    <s v="Rural"/>
    <n v="0"/>
    <s v="actualizado"/>
    <s v="actualizado"/>
    <n v="18373.5"/>
    <n v="1071"/>
    <n v="880"/>
    <n v="60.113636363636367"/>
    <n v="4.0538257626292218"/>
    <n v="89"/>
    <n v="786"/>
    <n v="5"/>
    <n v="30.465694696127777"/>
    <n v="7182.2263999999996"/>
    <n v="0"/>
    <n v="11622.913"/>
    <n v="0.16550756"/>
    <n v="0"/>
    <n v="0"/>
    <n v="1115.7424000000001"/>
    <n v="1026.105"/>
    <n v="7.1213169000000001"/>
    <n v="16750.424999999999"/>
    <n v="226.07166000000001"/>
    <n v="246.62595999999999"/>
    <n v="0"/>
    <n v="5382.5861999999997"/>
    <n v="868.04281000000003"/>
    <n v="1.192372"/>
    <n v="4726.6634999999997"/>
    <n v="2073.6484"/>
    <n v="5826.7064"/>
    <n v="0"/>
    <n v="2.890227779599154"/>
    <n v="0.23484434735117421"/>
    <n v="0"/>
    <n v="78"/>
    <n v="202"/>
    <n v="386.13861386138615"/>
    <n v="392"/>
    <n v="817"/>
    <n v="92.840909090909093"/>
    <n v="21"/>
    <n v="16"/>
  </r>
  <r>
    <s v="50"/>
    <s v="50686"/>
    <n v="50686"/>
    <s v="META"/>
    <s v="SAN JUANITO"/>
    <x v="0"/>
    <s v="Rural"/>
    <n v="7"/>
    <s v="desactualizado"/>
    <s v="desactualizado"/>
    <n v="24259.599999999999"/>
    <n v="769"/>
    <n v="725"/>
    <n v="63.724137931034484"/>
    <n v="3.1754136557295669"/>
    <n v="302"/>
    <n v="392"/>
    <n v="31"/>
    <n v="79.889369256049974"/>
    <n v="0"/>
    <n v="2336.5504999999998"/>
    <n v="38.627408000000003"/>
    <n v="20988.677"/>
    <n v="0"/>
    <n v="0"/>
    <n v="13875.540999999999"/>
    <n v="0"/>
    <n v="57.067874000000003"/>
    <n v="9419.4305999999997"/>
    <n v="14.759251000000001"/>
    <n v="0"/>
    <n v="0"/>
    <n v="1476.0324000000001"/>
    <n v="0"/>
    <n v="109.04944"/>
    <n v="2938.3013000000001"/>
    <n v="175.82447999999999"/>
    <n v="18667.591"/>
    <n v="13056.5134416"/>
    <n v="26.566444123453195"/>
    <n v="0.5119798234552333"/>
    <n v="0"/>
    <n v="101.25848530437015"/>
    <n v="162"/>
    <n v="645.06172839506178"/>
    <n v="384"/>
    <n v="668"/>
    <n v="92.137931034482762"/>
    <n v="134"/>
    <n v="129"/>
  </r>
  <r>
    <s v="52"/>
    <s v="52203"/>
    <n v="52203"/>
    <s v="NARIÑO"/>
    <s v="COLÓN (GÚnova)"/>
    <x v="0"/>
    <s v="Intermedio"/>
    <n v="19"/>
    <s v="desactualizado"/>
    <s v="desactualizado"/>
    <n v="6380"/>
    <n v="3479"/>
    <n v="3188"/>
    <n v="98.05520702634881"/>
    <n v="35.058444837569937"/>
    <n v="2291"/>
    <n v="863"/>
    <n v="34"/>
    <n v="11.045484312366042"/>
    <n v="248.38632999999999"/>
    <n v="107.605"/>
    <n v="0"/>
    <n v="5714.4712"/>
    <n v="4.3199072999999997"/>
    <n v="0"/>
    <n v="172.34879000000001"/>
    <n v="0"/>
    <n v="6.6124039000000003"/>
    <n v="5905.3978999999999"/>
    <n v="14.169041999999999"/>
    <n v="25.292957999999999"/>
    <n v="0"/>
    <n v="269.10581000000002"/>
    <n v="0"/>
    <n v="6.6123797"/>
    <n v="5065.1205"/>
    <n v="58.784137999999999"/>
    <n v="673.61237000000006"/>
    <n v="0"/>
    <n v="7.3679449079051995"/>
    <n v="0.52271673620769588"/>
    <n v="0"/>
    <n v="87.355269597794461"/>
    <n v="63"/>
    <n v="1539.6825396825398"/>
    <n v="2259"/>
    <n v="2566"/>
    <n v="80.489335006273521"/>
    <n v="1275"/>
    <n v="1216"/>
  </r>
  <r>
    <s v="05"/>
    <s v="05789"/>
    <n v="5789"/>
    <s v="ANTIOQUIA"/>
    <s v="TÁMESIS"/>
    <x v="0"/>
    <s v="Intermedio"/>
    <n v="11"/>
    <s v="desactualizado"/>
    <s v="actualizado"/>
    <n v="23826"/>
    <n v="2753"/>
    <n v="2258"/>
    <n v="79.362267493356953"/>
    <n v="9.5649955231436206"/>
    <n v="1349"/>
    <n v="861"/>
    <n v="48"/>
    <n v="22.652536388853363"/>
    <n v="6405.7393000000002"/>
    <n v="0"/>
    <n v="0"/>
    <n v="18854.948"/>
    <n v="0"/>
    <n v="0"/>
    <n v="4830.7851000000001"/>
    <n v="226.04561000000001"/>
    <n v="79.537723999999997"/>
    <n v="20322.227999999999"/>
    <n v="67.378232999999994"/>
    <n v="89.789956000000004"/>
    <n v="0"/>
    <n v="4711.4539999999997"/>
    <n v="0"/>
    <n v="15.249453000000001"/>
    <n v="12491.573"/>
    <n v="2435.6345999999999"/>
    <n v="5782.2740000000003"/>
    <n v="9940.0731776499997"/>
    <n v="17.324618132264"/>
    <n v="0.37956068503350709"/>
    <n v="0"/>
    <n v="191.90681583978809"/>
    <n v="246"/>
    <n v="987.31707317073176"/>
    <n v="664"/>
    <n v="1341"/>
    <n v="59.388839681133746"/>
    <n v="260"/>
    <n v="230"/>
  </r>
  <r>
    <s v="25"/>
    <s v="25224"/>
    <n v="25224"/>
    <s v="CUNDINAMARCA"/>
    <s v="CUCUNUBÁ"/>
    <x v="0"/>
    <s v="Rural"/>
    <n v="11"/>
    <s v="desactualizado"/>
    <s v="desactualizado"/>
    <n v="10685.100000000002"/>
    <n v="2228"/>
    <n v="2014"/>
    <n v="79.096325719960277"/>
    <n v="21.329399680178366"/>
    <n v="116"/>
    <n v="1653"/>
    <n v="245"/>
    <n v="23.115643259102015"/>
    <n v="3165.7161999999998"/>
    <n v="1495.0037"/>
    <n v="0"/>
    <n v="6023.9277000000002"/>
    <n v="0"/>
    <n v="57.908985000000001"/>
    <n v="141.58595"/>
    <n v="942.95523000000003"/>
    <n v="179.39268999999999"/>
    <n v="9648.8804999999993"/>
    <n v="13.408925999999999"/>
    <n v="35.546385000000001"/>
    <n v="0"/>
    <n v="636.36249999999995"/>
    <n v="869.37073999999996"/>
    <n v="2.9083730999999999"/>
    <n v="4646.6283999999996"/>
    <n v="2254.2640999999999"/>
    <n v="2539.0518000000002"/>
    <n v="436.427312024"/>
    <n v="1.1460763127436"/>
    <n v="0.23842364532019705"/>
    <n v="0"/>
    <n v="38.247879025923012"/>
    <n v="110"/>
    <n v="474.54545454545456"/>
    <n v="1415"/>
    <n v="1842.0000000000002"/>
    <n v="91.459781529294943"/>
    <n v="42"/>
    <n v="40"/>
  </r>
  <r>
    <s v="05"/>
    <s v="05856"/>
    <n v="5856"/>
    <s v="ANTIOQUIA"/>
    <s v="VALPARAÍSO"/>
    <x v="0"/>
    <s v="Rural"/>
    <n v="6"/>
    <s v="desactualizado"/>
    <s v="desactualizado"/>
    <n v="12779.900000000001"/>
    <n v="1297"/>
    <n v="1027"/>
    <n v="84.712755598831549"/>
    <n v="7.0187602886068401"/>
    <n v="493"/>
    <n v="524"/>
    <n v="10"/>
    <n v="10.210469238151013"/>
    <n v="2047.4368999999999"/>
    <n v="0"/>
    <n v="0"/>
    <n v="10292.995000000001"/>
    <n v="236.98934"/>
    <n v="0"/>
    <n v="436.63889"/>
    <n v="48.796371999999998"/>
    <n v="44.813160000000003"/>
    <n v="12149.416999999999"/>
    <n v="38.729861"/>
    <n v="38.986407"/>
    <n v="0"/>
    <n v="239.33509000000001"/>
    <n v="0"/>
    <n v="19.527493"/>
    <n v="10522.433000000001"/>
    <n v="599.50585999999998"/>
    <n v="1298.6080999999999"/>
    <n v="0"/>
    <n v="4.9242844989758394"/>
    <n v="0.3934487951807229"/>
    <n v="0"/>
    <n v="19.358189180149903"/>
    <n v="132"/>
    <n v="185.60606060606059"/>
    <n v="171"/>
    <n v="642"/>
    <n v="62.512171372930872"/>
    <n v="99"/>
    <n v="91"/>
  </r>
  <r>
    <s v="05"/>
    <s v="05360"/>
    <n v="5360"/>
    <s v="ANTIOQUIA"/>
    <s v="ITAGUÍ"/>
    <x v="0"/>
    <s v="Ciudades y aglomeraciones"/>
    <n v="6"/>
    <s v="desactualizado"/>
    <s v="desactualizado"/>
    <n v="679.6"/>
    <n v="712"/>
    <n v="382"/>
    <n v="95.287958115183244"/>
    <n v="26.848903903929454"/>
    <n v="115"/>
    <n v="260"/>
    <n v="7"/>
    <n v="7.8338613852989205"/>
    <n v="189.99347"/>
    <n v="0"/>
    <n v="0"/>
    <n v="882.22762999999998"/>
    <n v="0"/>
    <n v="0"/>
    <n v="0"/>
    <n v="0"/>
    <n v="51.835298999999999"/>
    <n v="960.89263000000005"/>
    <n v="1174.5428999999999"/>
    <n v="1144.7282"/>
    <n v="0"/>
    <n v="0"/>
    <n v="0"/>
    <n v="0"/>
    <n v="845.76090999999997"/>
    <n v="25.433921999999999"/>
    <n v="171.34782999999999"/>
    <n v="331.33177553100001"/>
    <n v="1.79790785589488"/>
    <n v="0.20535714285714285"/>
    <n v="0"/>
    <n v="5.5309111943285441"/>
    <n v="17"/>
    <n v="411.76470588235293"/>
    <n v="127"/>
    <n v="341"/>
    <n v="89.267015706806291"/>
    <n v="8"/>
    <n v="4"/>
  </r>
  <r>
    <s v="52"/>
    <s v="52565"/>
    <n v="52565"/>
    <s v="NARIÑO"/>
    <s v="PROVIDENCIA"/>
    <x v="0"/>
    <s v="Intermedio"/>
    <n v="22"/>
    <s v="desactualizado"/>
    <s v="desactualizado"/>
    <n v="3857.1"/>
    <n v="2007"/>
    <n v="1846"/>
    <n v="93.824485373781158"/>
    <n v="48.701733166235044"/>
    <n v="759"/>
    <n v="1015"/>
    <n v="72"/>
    <n v="2.2885933875659421"/>
    <n v="317.12873000000002"/>
    <n v="0"/>
    <n v="0"/>
    <n v="3338.8861999999999"/>
    <n v="706.68095000000005"/>
    <n v="0"/>
    <n v="138.51295999999999"/>
    <n v="1253.4984999999999"/>
    <n v="0"/>
    <n v="2963.0335"/>
    <n v="7.6509159000000002"/>
    <n v="0"/>
    <n v="0"/>
    <n v="736.17826000000002"/>
    <n v="1250.5265999999999"/>
    <n v="384.84876000000003"/>
    <n v="1713.0346999999999"/>
    <n v="178.26321999999999"/>
    <n v="99.844359999999995"/>
    <n v="0"/>
    <n v="25.273178075840001"/>
    <n v="0.50135943447525833"/>
    <n v="0"/>
    <n v="42.68700803026244"/>
    <n v="42"/>
    <n v="1128.5714285714287"/>
    <n v="1561"/>
    <n v="1694.0000000000002"/>
    <n v="91.765980498374873"/>
    <n v="57"/>
    <n v="51"/>
  </r>
  <r>
    <s v="13"/>
    <s v="13222"/>
    <n v="13222"/>
    <s v="BOLÍVAR"/>
    <s v="CLEMENCIA"/>
    <x v="0"/>
    <s v="Ciudades y aglomeraciones"/>
    <n v="0"/>
    <s v="actualizado"/>
    <s v="actualizado"/>
    <n v="7954.1"/>
    <n v="444"/>
    <n v="426"/>
    <n v="44.366197183098592"/>
    <n v="5.5727993953925701"/>
    <n v="173"/>
    <n v="253"/>
    <n v="0"/>
    <n v="5.4337618814476611"/>
    <n v="2517.9593"/>
    <n v="0"/>
    <n v="0"/>
    <n v="5935.0393000000004"/>
    <n v="0"/>
    <n v="0"/>
    <n v="454.48054000000002"/>
    <n v="0"/>
    <n v="0"/>
    <n v="8027.3689999999997"/>
    <n v="83.942055999999994"/>
    <n v="112.88462"/>
    <n v="0"/>
    <n v="4.9414539"/>
    <n v="0"/>
    <n v="0"/>
    <n v="6139.6190999999999"/>
    <n v="1842.9021"/>
    <n v="465.44436999999999"/>
    <n v="0"/>
    <n v="91.309102682195601"/>
    <n v="0.69186046511627908"/>
    <n v="0"/>
    <n v="58.301738140134049"/>
    <n v="84"/>
    <n v="1142.8571428571429"/>
    <n v="311"/>
    <n v="408"/>
    <n v="95.774647887323937"/>
    <n v="37"/>
    <n v="31"/>
  </r>
  <r>
    <s v="85"/>
    <s v="85136"/>
    <n v="85136"/>
    <s v="CASANARE"/>
    <s v="LA SALINA"/>
    <x v="0"/>
    <s v="Rural disperso"/>
    <n v="10"/>
    <s v="desactualizado"/>
    <s v="desactualizado"/>
    <n v="19413.999999999996"/>
    <n v="593"/>
    <n v="573"/>
    <n v="54.10122164048866"/>
    <n v="2.6219449396172361"/>
    <n v="155"/>
    <n v="380"/>
    <n v="38"/>
    <n v="78.844315863033358"/>
    <n v="0"/>
    <n v="0"/>
    <n v="4873.9874"/>
    <n v="14609.078"/>
    <n v="0"/>
    <n v="0"/>
    <n v="10682.287"/>
    <n v="0.53623127000000004"/>
    <n v="40.359265000000001"/>
    <n v="8755.2949000000008"/>
    <n v="31.553001999999999"/>
    <n v="31.553003"/>
    <n v="0"/>
    <n v="3452.7764000000002"/>
    <n v="0"/>
    <n v="6.0517061999999999"/>
    <n v="637.10248000000001"/>
    <n v="0"/>
    <n v="15382.547"/>
    <n v="1338.12908771"/>
    <n v="30.559125149130796"/>
    <n v="0.42249999999999999"/>
    <n v="0"/>
    <n v="9.7058552134888014"/>
    <n v="194"/>
    <n v="56.701030927835049"/>
    <n v="145"/>
    <n v="552"/>
    <n v="96.33507853403141"/>
    <n v="14"/>
    <n v="13"/>
  </r>
  <r>
    <s v="52"/>
    <s v="52240"/>
    <n v="52240"/>
    <s v="NARIÑO"/>
    <s v="CHACHAGÜÍ"/>
    <x v="0"/>
    <s v="Intermedio"/>
    <n v="8"/>
    <s v="desactualizado"/>
    <s v="desactualizado"/>
    <n v="14225.1"/>
    <n v="7743"/>
    <n v="1893"/>
    <n v="87.585842577918655"/>
    <n v="17.7339720185789"/>
    <n v="1340"/>
    <n v="545"/>
    <n v="8"/>
    <n v="52.091928026718747"/>
    <n v="2389.8350999999998"/>
    <n v="0"/>
    <n v="0"/>
    <n v="10478.036"/>
    <n v="1719.8982000000001"/>
    <n v="0"/>
    <n v="3482.3326999999999"/>
    <n v="1671.6352999999999"/>
    <n v="45.298907999999997"/>
    <n v="9291.6957999999995"/>
    <n v="180.54541"/>
    <n v="128.16426999999999"/>
    <n v="0"/>
    <n v="2128.4951999999998"/>
    <n v="291.10176000000001"/>
    <n v="0.54289516999999998"/>
    <n v="707.68538999999998"/>
    <n v="3772.8474000000001"/>
    <n v="7642.6711999999998"/>
    <n v="0"/>
    <n v="14.841827789162801"/>
    <n v="0.39744612928970469"/>
    <n v="0"/>
    <n v="112.21099579263083"/>
    <n v="148"/>
    <n v="841.89189189189199"/>
    <n v="813"/>
    <n v="1643"/>
    <n v="86.793449550977286"/>
    <n v="159"/>
    <n v="139"/>
  </r>
  <r>
    <s v="68"/>
    <s v="68307"/>
    <n v="68307"/>
    <s v="SANTANDER"/>
    <s v="GIRÓN"/>
    <x v="0"/>
    <s v="Ciudades y aglomeraciones"/>
    <n v="6"/>
    <s v="desactualizado"/>
    <s v="desactualizado"/>
    <n v="47680"/>
    <n v="2917"/>
    <n v="2584"/>
    <n v="57.623839009287927"/>
    <n v="4.8309714328499274"/>
    <n v="653"/>
    <n v="1911"/>
    <n v="20"/>
    <n v="28.919803968991708"/>
    <n v="5403.6090999999997"/>
    <n v="300.72532000000001"/>
    <n v="15903.591"/>
    <n v="26185.192999999999"/>
    <n v="565.69410000000005"/>
    <n v="0"/>
    <n v="1014.2791999999999"/>
    <n v="3110.0021999999999"/>
    <n v="586.87917000000004"/>
    <n v="44054.296999999999"/>
    <n v="896.94402000000002"/>
    <n v="795.20984999999996"/>
    <n v="0"/>
    <n v="9982.9295000000002"/>
    <n v="2938.5005999999998"/>
    <n v="108.54196"/>
    <n v="15623.675999999999"/>
    <n v="5851.2762000000002"/>
    <n v="14362.268"/>
    <n v="801.16172858599998"/>
    <n v="133.63390706193201"/>
    <n v="0.31350034794711201"/>
    <n v="0"/>
    <n v="14.981412240271455"/>
    <n v="681"/>
    <n v="41.116005873715125"/>
    <n v="1707"/>
    <n v="2421"/>
    <n v="93.691950464396285"/>
    <n v="175"/>
    <n v="155"/>
  </r>
  <r>
    <s v="66"/>
    <s v="66001"/>
    <n v="66001"/>
    <s v="RISARALDA"/>
    <s v="PEREIRA"/>
    <x v="0"/>
    <s v="Ciudades y aglomeraciones"/>
    <n v="0"/>
    <s v="actualizado"/>
    <s v="actualizado"/>
    <n v="60060.69999999999"/>
    <n v="14958"/>
    <n v="5331"/>
    <n v="74.770211967735889"/>
    <n v="10.490203564147251"/>
    <n v="2049"/>
    <n v="3250"/>
    <n v="32"/>
    <n v="35.518925149047774"/>
    <n v="9996.9192000000003"/>
    <n v="5.3995597999999996"/>
    <n v="5707.6273000000001"/>
    <n v="42391.911"/>
    <n v="0"/>
    <n v="64.747878999999998"/>
    <n v="4562.1405000000004"/>
    <n v="5513.9645"/>
    <n v="382.83285999999998"/>
    <n v="48573.576000000001"/>
    <n v="1896.5851"/>
    <n v="2446.1172000000001"/>
    <n v="0"/>
    <n v="7709.8714"/>
    <n v="5224.9341000000004"/>
    <n v="725.04425000000003"/>
    <n v="21774.593000000001"/>
    <n v="1448.8703"/>
    <n v="21664.417000000001"/>
    <n v="15574.9925759"/>
    <n v="86.635243048614399"/>
    <n v="0.19040479760119941"/>
    <n v="0"/>
    <n v="377.77153882044917"/>
    <n v="702"/>
    <n v="701.16809116809111"/>
    <n v="4491"/>
    <n v="3272"/>
    <n v="61.376852372913149"/>
    <n v="418"/>
    <n v="343"/>
  </r>
  <r>
    <s v="25"/>
    <s v="25594"/>
    <n v="25594"/>
    <s v="CUNDINAMARCA"/>
    <s v="QUETAME"/>
    <x v="0"/>
    <s v="Rural"/>
    <n v="13"/>
    <s v="desactualizado"/>
    <s v="desactualizado"/>
    <n v="13796.2"/>
    <n v="1393"/>
    <n v="1332"/>
    <n v="69.069069069069073"/>
    <n v="12.643219277806224"/>
    <n v="255"/>
    <n v="1063"/>
    <n v="14"/>
    <n v="63.402789901975311"/>
    <n v="827.26736000000005"/>
    <n v="2800.8470000000002"/>
    <n v="394.94632999999999"/>
    <n v="9140.5971000000009"/>
    <n v="0"/>
    <n v="0"/>
    <n v="5875.7730000000001"/>
    <n v="0"/>
    <n v="96.800096999999994"/>
    <n v="7323.9439000000002"/>
    <n v="11.088767000000001"/>
    <n v="14.36802"/>
    <n v="0"/>
    <n v="2107.5756000000001"/>
    <n v="0"/>
    <n v="18.530816999999999"/>
    <n v="2218.3973000000001"/>
    <n v="511.33839999999998"/>
    <n v="8437.3955999999998"/>
    <n v="0"/>
    <n v="11.270547848892001"/>
    <n v="0.35948477751756441"/>
    <n v="0"/>
    <n v="38.899998036135109"/>
    <n v="138"/>
    <n v="384.71014492753625"/>
    <n v="331"/>
    <n v="1239"/>
    <n v="93.018018018018026"/>
    <n v="170"/>
    <n v="164"/>
  </r>
  <r>
    <s v="52"/>
    <s v="52693"/>
    <n v="52693"/>
    <s v="NARIÑO"/>
    <s v="SAN PABLO"/>
    <x v="0"/>
    <s v="Intermedio"/>
    <n v="19"/>
    <s v="desactualizado"/>
    <s v="desactualizado"/>
    <n v="11227.5"/>
    <n v="4632"/>
    <n v="3903"/>
    <n v="90.263899564437608"/>
    <n v="36.214355429112786"/>
    <n v="2017"/>
    <n v="1822"/>
    <n v="64"/>
    <n v="24.233927470599657"/>
    <n v="278.79928000000001"/>
    <n v="3082.8562999999999"/>
    <n v="0"/>
    <n v="7856.6593999999996"/>
    <n v="3.4349582999999999"/>
    <n v="0"/>
    <n v="292.86013000000003"/>
    <n v="0"/>
    <n v="0"/>
    <n v="10927.74"/>
    <n v="30.998881999999998"/>
    <n v="34.198680000000003"/>
    <n v="0"/>
    <n v="3039.3494000000001"/>
    <n v="0"/>
    <n v="0"/>
    <n v="5134.8266999999996"/>
    <n v="316.52170000000001"/>
    <n v="2726.7029000000002"/>
    <n v="0"/>
    <n v="15.011221933860398"/>
    <n v="0.55340534053405344"/>
    <n v="0"/>
    <n v="66.326965009047029"/>
    <n v="108"/>
    <n v="681.94444444444446"/>
    <n v="3238"/>
    <n v="3450"/>
    <n v="88.393543428132205"/>
    <n v="438"/>
    <n v="405"/>
  </r>
  <r>
    <s v="63"/>
    <s v="63470"/>
    <n v="63470"/>
    <s v="QUINDIO"/>
    <s v="MONTENEGRO"/>
    <x v="0"/>
    <s v="Intermedio"/>
    <n v="10"/>
    <s v="desactualizado"/>
    <s v="desactualizado"/>
    <n v="15304.900000000001"/>
    <n v="1954"/>
    <n v="1364"/>
    <n v="65.322580645161281"/>
    <n v="10.885931517007643"/>
    <n v="623"/>
    <n v="740"/>
    <n v="1"/>
    <n v="43.126079336210907"/>
    <n v="11554.308999999999"/>
    <n v="1007.6289"/>
    <n v="0"/>
    <n v="2263.9540000000002"/>
    <n v="0"/>
    <n v="0"/>
    <n v="567.36300000000006"/>
    <n v="1970.4159"/>
    <n v="10.407227000000001"/>
    <n v="12299.478999999999"/>
    <n v="182.88403"/>
    <n v="194.34708000000001"/>
    <n v="0"/>
    <n v="30.188654"/>
    <n v="1970.4158"/>
    <n v="6.2732358000000001"/>
    <n v="1397.0882999999999"/>
    <n v="4950.1423999999997"/>
    <n v="6482.0937000000004"/>
    <n v="0"/>
    <n v="46.502302633402408"/>
    <n v="0.21094591682826977"/>
    <n v="0"/>
    <n v="196.66964326854509"/>
    <n v="141"/>
    <n v="1484.1843971631206"/>
    <n v="1141"/>
    <n v="1128"/>
    <n v="82.697947214076251"/>
    <n v="75"/>
    <n v="63"/>
  </r>
  <r>
    <s v="05"/>
    <s v="05145"/>
    <n v="5145"/>
    <s v="ANTIOQUIA"/>
    <s v="CARAMANTA"/>
    <x v="0"/>
    <s v="Intermedio"/>
    <n v="8"/>
    <s v="desactualizado"/>
    <s v="actualizado"/>
    <n v="8466.9999999999982"/>
    <n v="941"/>
    <n v="829"/>
    <n v="79.372738238841976"/>
    <n v="11.47317557711132"/>
    <n v="228"/>
    <n v="591"/>
    <n v="10"/>
    <n v="18.151404243607267"/>
    <n v="251.76410999999999"/>
    <n v="0"/>
    <n v="0"/>
    <n v="8756.5187999999998"/>
    <n v="0"/>
    <n v="0"/>
    <n v="1381.8072"/>
    <n v="0"/>
    <n v="60.541758999999999"/>
    <n v="7613.7762000000002"/>
    <n v="47.401752999999999"/>
    <n v="49.307865999999997"/>
    <n v="0"/>
    <n v="1752.3391999999999"/>
    <n v="0"/>
    <n v="36.328446"/>
    <n v="5574.6019999999999"/>
    <n v="38.532834999999999"/>
    <n v="1652.4165"/>
    <n v="387.420891041"/>
    <n v="3.8137608645366403"/>
    <n v="0.30244399185336052"/>
    <n v="0"/>
    <n v="36.029935780197377"/>
    <n v="87"/>
    <n v="524.13793103448279"/>
    <n v="604"/>
    <n v="617"/>
    <n v="74.427020506634506"/>
    <n v="34"/>
    <n v="29"/>
  </r>
  <r>
    <s v="08"/>
    <s v="08685"/>
    <n v="8685"/>
    <s v="ATLANTICO"/>
    <s v="SANTO TOMÁS"/>
    <x v="0"/>
    <s v="Ciudades y aglomeraciones"/>
    <n v="8"/>
    <s v="desactualizado"/>
    <s v="desactualizado"/>
    <n v="6057.0999999999995"/>
    <n v="664"/>
    <n v="345"/>
    <n v="59.130434782608695"/>
    <n v="10.098326651747829"/>
    <n v="20"/>
    <n v="325"/>
    <n v="0"/>
    <n v="41.155290050622561"/>
    <n v="851.04677000000004"/>
    <n v="0"/>
    <n v="0"/>
    <n v="0"/>
    <n v="6378.6589000000004"/>
    <n v="235.10382999999999"/>
    <n v="117.90998999999999"/>
    <n v="0"/>
    <n v="396.09289999999999"/>
    <n v="6667.8119999999999"/>
    <n v="290.34215999999998"/>
    <n v="274.62209999999999"/>
    <n v="0"/>
    <n v="234.51335"/>
    <n v="0"/>
    <n v="211.63774000000001"/>
    <n v="2362.7797"/>
    <n v="1451.7642000000001"/>
    <n v="3171.9436999999998"/>
    <n v="0"/>
    <n v="2.3608499987"/>
    <n v="0.462655601659751"/>
    <n v="0"/>
    <n v="32.623961856184508"/>
    <n v="67"/>
    <n v="574.62686567164178"/>
    <n v="313"/>
    <n v="326"/>
    <n v="94.492753623188406"/>
    <n v="10"/>
    <n v="5"/>
  </r>
  <r>
    <s v="05"/>
    <s v="05656"/>
    <n v="5656"/>
    <s v="ANTIOQUIA"/>
    <s v="SAN JERÓNIMO"/>
    <x v="0"/>
    <s v="Intermedio"/>
    <n v="0"/>
    <s v="actualizado"/>
    <s v="actualizado"/>
    <n v="15339.5"/>
    <n v="3053"/>
    <n v="1842"/>
    <n v="73.289902280130292"/>
    <n v="16.557372258076704"/>
    <n v="472"/>
    <n v="1345"/>
    <n v="25"/>
    <n v="18.251760808139224"/>
    <n v="2852.7323999999999"/>
    <n v="53.925846999999997"/>
    <n v="254.66077999999999"/>
    <n v="13124.829"/>
    <n v="0"/>
    <n v="0"/>
    <n v="758.76098999999999"/>
    <n v="551.00356999999997"/>
    <n v="0"/>
    <n v="14520.534"/>
    <n v="528.76194999999996"/>
    <n v="542.54957000000002"/>
    <n v="0"/>
    <n v="5549.4315999999999"/>
    <n v="493.41777999999999"/>
    <n v="0"/>
    <n v="4559.4883"/>
    <n v="2228.3584999999998"/>
    <n v="2985.8144000000002"/>
    <n v="782.28592795199995"/>
    <n v="37.772351216914124"/>
    <n v="0.35297642828605674"/>
    <n v="0"/>
    <n v="29.866920449374135"/>
    <n v="157"/>
    <n v="240.76433121019107"/>
    <n v="916"/>
    <n v="1551.0000000000002"/>
    <n v="84.201954397394147"/>
    <n v="71"/>
    <n v="61"/>
  </r>
  <r>
    <s v="05"/>
    <s v="05364"/>
    <n v="5364"/>
    <s v="ANTIOQUIA"/>
    <s v="JARDÍN"/>
    <x v="0"/>
    <s v="Intermedio"/>
    <n v="7"/>
    <s v="desactualizado"/>
    <s v="actualizado"/>
    <n v="19941.5"/>
    <n v="1859"/>
    <n v="1743"/>
    <n v="74.698795180722882"/>
    <n v="10.228506103256544"/>
    <n v="1198"/>
    <n v="496"/>
    <n v="49"/>
    <n v="43.856442526412962"/>
    <n v="3733.7846"/>
    <n v="2.8904923999999999"/>
    <n v="0"/>
    <n v="16310.755999999999"/>
    <n v="0"/>
    <n v="0"/>
    <n v="7861.6045999999997"/>
    <n v="0"/>
    <n v="5.9734258999999996"/>
    <n v="12176.258"/>
    <n v="57.740882999999997"/>
    <n v="62.707574999999999"/>
    <n v="0"/>
    <n v="167.07428999999999"/>
    <n v="0"/>
    <n v="5.9734189999999998"/>
    <n v="10400.386"/>
    <n v="649.59481000000005"/>
    <n v="8815.8407000000007"/>
    <n v="12851.517857299999"/>
    <n v="64.772983954852393"/>
    <n v="0.35056273447269698"/>
    <n v="0"/>
    <n v="108.20832686618486"/>
    <n v="227"/>
    <n v="603.3039647577092"/>
    <n v="536"/>
    <n v="937.00000000000011"/>
    <n v="53.757888697647736"/>
    <n v="197"/>
    <n v="165"/>
  </r>
  <r>
    <s v="52"/>
    <s v="52573"/>
    <n v="52573"/>
    <s v="NARIÑO"/>
    <s v="PUERRES"/>
    <x v="0"/>
    <s v="Rural"/>
    <n v="26"/>
    <s v="desactualizado"/>
    <s v="desactualizado"/>
    <n v="33555"/>
    <n v="3761"/>
    <n v="3306"/>
    <n v="89.110707803992739"/>
    <n v="9.7341382361569213"/>
    <n v="1121"/>
    <n v="2075"/>
    <n v="110"/>
    <n v="83.245170119590711"/>
    <n v="1913.1153999999999"/>
    <n v="2303.1779999999999"/>
    <n v="8170.5649999999996"/>
    <n v="20866.311000000002"/>
    <n v="1792.8525"/>
    <n v="0"/>
    <n v="25124.593000000001"/>
    <n v="1664.9422"/>
    <n v="58.318632999999998"/>
    <n v="8209.2648000000008"/>
    <n v="99.136904999999999"/>
    <n v="114.96948999999999"/>
    <n v="0"/>
    <n v="2284.8526000000002"/>
    <n v="1664.9422"/>
    <n v="12.086688000000001"/>
    <n v="461.65343000000001"/>
    <n v="1351.8494000000001"/>
    <n v="29265.901999999998"/>
    <n v="0"/>
    <n v="75.577341282290007"/>
    <n v="0.29426538300544158"/>
    <n v="0"/>
    <n v="114.35435189204063"/>
    <n v="359"/>
    <n v="353.7047353760446"/>
    <n v="1944"/>
    <n v="2748"/>
    <n v="83.121597096188751"/>
    <n v="883"/>
    <n v="841"/>
  </r>
  <r>
    <s v="68"/>
    <s v="68720"/>
    <n v="68720"/>
    <s v="SANTANDER"/>
    <s v="SANTA HELENA DEL OPÓN"/>
    <x v="0"/>
    <s v="Rural disperso"/>
    <n v="8"/>
    <s v="desactualizado"/>
    <s v="desactualizado"/>
    <n v="38368.6"/>
    <n v="1363"/>
    <n v="1215"/>
    <n v="24.444444444444443"/>
    <n v="1.6778549173363195"/>
    <n v="755"/>
    <n v="405"/>
    <n v="55"/>
    <n v="73.711087688422367"/>
    <n v="3268.0057000000002"/>
    <n v="18374.647000000001"/>
    <n v="0"/>
    <n v="14024.154"/>
    <n v="1307.0971"/>
    <n v="0"/>
    <n v="16089.805"/>
    <n v="590.86396999999999"/>
    <n v="233.46181000000001"/>
    <n v="20315.098000000002"/>
    <n v="11.474765"/>
    <n v="13.253225"/>
    <n v="0"/>
    <n v="2235.6889999999999"/>
    <n v="590.86396000000002"/>
    <n v="142.94549000000001"/>
    <n v="3646.3791999999999"/>
    <n v="3161.0470999999998"/>
    <n v="27450.526000000002"/>
    <n v="37419.790362"/>
    <n v="139.75784972210801"/>
    <n v="0.51577366049073614"/>
    <n v="0"/>
    <n v="39.379712174427823"/>
    <n v="362"/>
    <n v="203.31491712707182"/>
    <n v="313"/>
    <n v="1164"/>
    <n v="95.802469135802468"/>
    <n v="336"/>
    <n v="319"/>
  </r>
  <r>
    <s v="73"/>
    <s v="73443"/>
    <n v="73443"/>
    <s v="TOLIMA"/>
    <s v="MARIQUITA"/>
    <x v="0"/>
    <s v="Intermedio"/>
    <n v="7"/>
    <s v="desactualizado"/>
    <s v="desactualizado"/>
    <n v="28868.199999999997"/>
    <n v="3189"/>
    <n v="2621"/>
    <n v="64.975200305227006"/>
    <n v="13.189635618890419"/>
    <n v="1668"/>
    <n v="950"/>
    <n v="3"/>
    <n v="51.475022758620412"/>
    <n v="13263.427"/>
    <n v="793.99041"/>
    <n v="0"/>
    <n v="14651.703"/>
    <n v="0"/>
    <n v="0"/>
    <n v="8119.4278999999997"/>
    <n v="0"/>
    <n v="242.59789000000001"/>
    <n v="20480.490000000002"/>
    <n v="410.6431"/>
    <n v="468.62013000000002"/>
    <n v="0"/>
    <n v="578.09533999999996"/>
    <n v="0"/>
    <n v="86.248086000000001"/>
    <n v="11150.671"/>
    <n v="1911.4468999999999"/>
    <n v="15058.076999999999"/>
    <n v="637.345937875"/>
    <n v="27.404176982398397"/>
    <n v="0.42656837236195438"/>
    <n v="0"/>
    <n v="178.60000000000002"/>
    <n v="291"/>
    <n v="613.74570446735402"/>
    <n v="1908"/>
    <n v="2171"/>
    <n v="82.830980541777947"/>
    <n v="556"/>
    <n v="520"/>
  </r>
  <r>
    <s v="76"/>
    <s v="76622"/>
    <n v="76622"/>
    <s v="VALLE"/>
    <s v="ROLDANILLO"/>
    <x v="0"/>
    <s v="Intermedio"/>
    <n v="15"/>
    <s v="desactualizado"/>
    <s v="desactualizado"/>
    <n v="20737.5"/>
    <n v="2375"/>
    <n v="1660"/>
    <n v="73.493975903614455"/>
    <n v="9.4337699829724748"/>
    <n v="747"/>
    <n v="912"/>
    <n v="1"/>
    <n v="25.008062749812403"/>
    <n v="6101.6800999999996"/>
    <n v="312.59987999999998"/>
    <n v="4799.3317999999999"/>
    <n v="10373.799999999999"/>
    <n v="1529.4963"/>
    <n v="0"/>
    <n v="714.92001000000005"/>
    <n v="5520.643"/>
    <n v="130.14278999999999"/>
    <n v="16700.644"/>
    <n v="402.52510999999998"/>
    <n v="366.41822000000002"/>
    <n v="0"/>
    <n v="85.07629"/>
    <n v="5520.643"/>
    <n v="58.939289000000002"/>
    <n v="9866.4711000000007"/>
    <n v="1702.2068999999999"/>
    <n v="5869.1202999999996"/>
    <n v="0"/>
    <n v="6.1788580693152007"/>
    <n v="0.22663139329805998"/>
    <n v="0"/>
    <n v="76.069346560269494"/>
    <n v="209"/>
    <n v="371.00478468899513"/>
    <n v="387"/>
    <n v="1216"/>
    <n v="73.253012048192772"/>
    <n v="301"/>
    <n v="281"/>
  </r>
  <r>
    <s v="68"/>
    <s v="68264"/>
    <n v="68264"/>
    <s v="SANTANDER"/>
    <s v="ENCINO"/>
    <x v="0"/>
    <s v="Rural disperso"/>
    <n v="6"/>
    <s v="desactualizado"/>
    <s v="desactualizado"/>
    <n v="30137.200000000001"/>
    <n v="1828"/>
    <n v="1784"/>
    <n v="62.107623318385649"/>
    <n v="6.2521942708051279"/>
    <n v="533"/>
    <n v="1211"/>
    <n v="40"/>
    <n v="56.237073121365647"/>
    <n v="1102.9295999999999"/>
    <n v="1696.5174999999999"/>
    <n v="16192.584000000001"/>
    <n v="19704.024000000001"/>
    <n v="664.58069999999998"/>
    <n v="0"/>
    <n v="12129.084000000001"/>
    <n v="800.37076999999999"/>
    <n v="64.100583999999998"/>
    <n v="26423.133000000002"/>
    <n v="5.7640935000000004"/>
    <n v="9.0855347000000002"/>
    <n v="0"/>
    <n v="1983.0225"/>
    <n v="800.37076999999999"/>
    <n v="1888.5962"/>
    <n v="11341.628000000001"/>
    <n v="1229.7003"/>
    <n v="22170.048999999999"/>
    <n v="26700.297875600001"/>
    <n v="90.108604927661176"/>
    <n v="0.55098039215686279"/>
    <n v="0"/>
    <n v="42.215479491336353"/>
    <n v="418"/>
    <n v="188.75598086124401"/>
    <n v="758"/>
    <n v="1514"/>
    <n v="84.865470852017935"/>
    <n v="226"/>
    <n v="214"/>
  </r>
  <r>
    <s v="85"/>
    <s v="85325"/>
    <n v="85325"/>
    <s v="CASANARE"/>
    <s v="SAN LUIS DE PALENQUE"/>
    <x v="0"/>
    <s v="Rural disperso"/>
    <n v="12"/>
    <s v="desactualizado"/>
    <s v="desactualizado"/>
    <n v="297972.3"/>
    <n v="1426"/>
    <n v="1212"/>
    <n v="16.996699669966997"/>
    <n v="0.17392502608612775"/>
    <n v="482"/>
    <n v="730"/>
    <n v="0"/>
    <n v="36.874803005451625"/>
    <n v="26243.867999999999"/>
    <n v="0"/>
    <n v="15505.339"/>
    <n v="0"/>
    <n v="251680.29"/>
    <n v="3183.6763000000001"/>
    <n v="45802.082000000002"/>
    <n v="19692.111000000001"/>
    <n v="3526.4212000000002"/>
    <n v="223442.17"/>
    <n v="1621.9582"/>
    <n v="39.374619000000003"/>
    <n v="40.997695999999998"/>
    <n v="3888.3588"/>
    <n v="18805.129000000001"/>
    <n v="3794.8987999999999"/>
    <n v="18184.435000000001"/>
    <n v="142897.60000000001"/>
    <n v="109617.63"/>
    <n v="20741.062419900001"/>
    <n v="211.54921956783997"/>
    <n v="0.45058535257282872"/>
    <n v="0"/>
    <n v="197.9112113077762"/>
    <n v="3057"/>
    <n v="73.372587504088983"/>
    <n v="195"/>
    <n v="1066"/>
    <n v="87.953795379537951"/>
    <n v="123"/>
    <n v="107"/>
  </r>
  <r>
    <s v="15"/>
    <s v="15236"/>
    <n v="15236"/>
    <s v="BOYACÁ"/>
    <s v="CHIVOR"/>
    <x v="0"/>
    <s v="Rural disperso"/>
    <n v="0"/>
    <s v="actualizado"/>
    <s v="actualizado"/>
    <n v="10402.599999999999"/>
    <n v="862"/>
    <n v="791"/>
    <n v="57.522123893805308"/>
    <n v="8.8313043772497029"/>
    <n v="121"/>
    <n v="665"/>
    <n v="5"/>
    <n v="54.404276259011311"/>
    <n v="0"/>
    <n v="1349.3575000000001"/>
    <n v="129.77687"/>
    <n v="9295.4681"/>
    <n v="0"/>
    <n v="0"/>
    <n v="4186.0434999999998"/>
    <n v="94.542236000000003"/>
    <n v="96.897109"/>
    <n v="6463.8554000000004"/>
    <n v="11.596377"/>
    <n v="13.23367"/>
    <n v="0"/>
    <n v="1669.4946"/>
    <n v="0"/>
    <n v="16.367618"/>
    <n v="3249.0315999999998"/>
    <n v="0.34636126"/>
    <n v="5904.4606999999996"/>
    <n v="0"/>
    <n v="40.709247825719196"/>
    <n v="0.31520737327188941"/>
    <n v="0"/>
    <n v="44.157499999999999"/>
    <n v="111"/>
    <n v="468.01801801801804"/>
    <n v="257"/>
    <n v="706"/>
    <n v="89.254108723135275"/>
    <n v="94"/>
    <n v="86"/>
  </r>
  <r>
    <s v="18"/>
    <s v="18756"/>
    <n v="18756"/>
    <s v="CAQUETÁ"/>
    <s v="SOLANO"/>
    <x v="4"/>
    <s v="Rural disperso"/>
    <n v="0"/>
    <s v="actualizado"/>
    <s v="desactualizado"/>
    <n v="4237976.0999999996"/>
    <n v="2021"/>
    <n v="1891"/>
    <n v="19.777895293495504"/>
    <n v="1.9906640439816416E-2"/>
    <n v="0"/>
    <n v="0"/>
    <n v="1891"/>
    <n v="98.130368764799655"/>
    <n v="405971.78"/>
    <n v="0"/>
    <n v="0"/>
    <n v="3348860.8"/>
    <n v="442442.39"/>
    <n v="4490.6534000000001"/>
    <n v="3837718"/>
    <n v="9031.1365999999998"/>
    <n v="46372.391000000003"/>
    <n v="324465.25"/>
    <n v="374.71760999999998"/>
    <n v="94.658088000000006"/>
    <n v="0"/>
    <n v="4247.1346999999996"/>
    <n v="8572.0223000000005"/>
    <n v="23668.212"/>
    <n v="38495.49"/>
    <n v="3862.9182000000001"/>
    <n v="4143511.7"/>
    <n v="2048773.23352"/>
    <n v="2495.0585994063999"/>
    <n v="0.5997939358257286"/>
    <n v="0"/>
    <n v="71.421049283965843"/>
    <n v="41653"/>
    <n v="2.4728110820349074"/>
    <n v="396"/>
    <n v="1829"/>
    <n v="96.721311475409834"/>
    <n v="121"/>
    <n v="44"/>
  </r>
  <r>
    <s v="20"/>
    <s v="20295"/>
    <n v="20295"/>
    <s v="CESAR"/>
    <s v="GAMARRA"/>
    <x v="0"/>
    <s v="Rural"/>
    <n v="11"/>
    <s v="desactualizado"/>
    <s v="desactualizado"/>
    <n v="31627.200000000004"/>
    <n v="450"/>
    <n v="391"/>
    <n v="37.851662404092075"/>
    <n v="0.90902824872171184"/>
    <n v="69"/>
    <n v="322"/>
    <n v="0"/>
    <n v="17.388592070071585"/>
    <n v="23082.905999999999"/>
    <n v="0"/>
    <n v="0"/>
    <n v="4048.1954999999998"/>
    <n v="4032.0493999999999"/>
    <n v="2529.8683000000001"/>
    <n v="1533.3108999999999"/>
    <n v="547.39283999999998"/>
    <n v="1790.0708999999999"/>
    <n v="26683.702000000001"/>
    <n v="127.95356"/>
    <n v="171.75078999999999"/>
    <n v="0"/>
    <n v="2443.1628000000001"/>
    <n v="394.42106999999999"/>
    <n v="233.64283"/>
    <n v="4096.6368000000002"/>
    <n v="20097.535"/>
    <n v="5775.1496999999999"/>
    <n v="0"/>
    <n v="7.8004555803200004"/>
    <n v="0.5142378559463987"/>
    <n v="0"/>
    <n v="13.2"/>
    <n v="356"/>
    <n v="37.078651685393261"/>
    <n v="256"/>
    <n v="338"/>
    <n v="86.445012787723783"/>
    <n v="51"/>
    <n v="44"/>
  </r>
  <r>
    <s v="17"/>
    <s v="17877"/>
    <n v="17877"/>
    <s v="CALDAS"/>
    <s v="VITERBO"/>
    <x v="0"/>
    <s v="Intermedio"/>
    <n v="11"/>
    <s v="desactualizado"/>
    <s v="desactualizado"/>
    <n v="11023.9"/>
    <n v="721"/>
    <n v="617"/>
    <n v="63.695299837925447"/>
    <n v="6.5156867855298772"/>
    <n v="328"/>
    <n v="286"/>
    <n v="3"/>
    <n v="35.009226734245722"/>
    <n v="7293.0050000000001"/>
    <n v="0"/>
    <n v="0"/>
    <n v="3692.76"/>
    <n v="0"/>
    <n v="0"/>
    <n v="202.93647999999999"/>
    <n v="143.13022000000001"/>
    <n v="325.38652000000002"/>
    <n v="10482.259"/>
    <n v="104.07338"/>
    <n v="114.02292"/>
    <n v="0"/>
    <n v="85.940817999999993"/>
    <n v="143.13021000000001"/>
    <n v="216.3844"/>
    <n v="5541.7137000000002"/>
    <n v="1215.3286000000001"/>
    <n v="3941.2651999999998"/>
    <n v="0"/>
    <n v="9.8173382956232"/>
    <n v="0.33547794117647056"/>
    <n v="0"/>
    <n v="92.376869017798668"/>
    <n v="122"/>
    <n v="845.08196721311481"/>
    <n v="111"/>
    <n v="299"/>
    <n v="48.460291734197732"/>
    <n v="137"/>
    <n v="131"/>
  </r>
  <r>
    <s v="25"/>
    <s v="25841"/>
    <n v="25841"/>
    <s v="CUNDINAMARCA"/>
    <s v="UBAQUE"/>
    <x v="0"/>
    <s v="Rural"/>
    <n v="12"/>
    <s v="desactualizado"/>
    <s v="desactualizado"/>
    <n v="10701.1"/>
    <n v="2838"/>
    <n v="2762"/>
    <n v="91.564083997103552"/>
    <n v="27.690450898097694"/>
    <n v="660"/>
    <n v="2081"/>
    <n v="21"/>
    <n v="36.229813534164684"/>
    <n v="4779.6797999999999"/>
    <n v="1650.7226000000001"/>
    <n v="301.89764000000002"/>
    <n v="4065.8267000000001"/>
    <n v="0"/>
    <n v="0"/>
    <n v="1473.9102"/>
    <n v="0"/>
    <n v="6.2682628999999999"/>
    <n v="9445.5296999999991"/>
    <n v="12.443379"/>
    <n v="13.159767"/>
    <n v="0"/>
    <n v="1080.3414"/>
    <n v="0"/>
    <n v="7.5307988999999997"/>
    <n v="2654.3346999999999"/>
    <n v="3219.9186"/>
    <n v="3962.8663000000001"/>
    <n v="0"/>
    <n v="7.0610390371028009"/>
    <n v="0.25850340136054423"/>
    <n v="0"/>
    <n v="21.358729379418691"/>
    <n v="117"/>
    <n v="249.14529914529913"/>
    <n v="1168"/>
    <n v="2599"/>
    <n v="94.098479362780594"/>
    <n v="255"/>
    <n v="232"/>
  </r>
  <r>
    <s v="66"/>
    <s v="66045"/>
    <n v="66045"/>
    <s v="RISARALDA"/>
    <s v="APÍA"/>
    <x v="0"/>
    <s v="Intermedio"/>
    <n v="11"/>
    <s v="desactualizado"/>
    <s v="desactualizado"/>
    <n v="14631.6"/>
    <n v="2059"/>
    <n v="1629"/>
    <n v="70.22713321055862"/>
    <n v="16.047310357084204"/>
    <n v="1014"/>
    <n v="599"/>
    <n v="16"/>
    <n v="41.740973590715306"/>
    <n v="15.358596"/>
    <n v="0"/>
    <n v="0"/>
    <n v="14753.298000000001"/>
    <n v="0"/>
    <n v="0"/>
    <n v="5169.0011000000004"/>
    <n v="156.77982"/>
    <n v="7.6964950999999999"/>
    <n v="9480.9796999999999"/>
    <n v="42.349120999999997"/>
    <n v="89.681245000000004"/>
    <n v="0"/>
    <n v="3190.9823999999999"/>
    <n v="156.77982"/>
    <n v="5.4131586"/>
    <n v="5197.5406000000003"/>
    <n v="15.036326000000001"/>
    <n v="6201.3726999999999"/>
    <n v="6329.9452250699997"/>
    <n v="33.788701406877202"/>
    <n v="0.19465648854961831"/>
    <n v="0"/>
    <n v="25.726102111375919"/>
    <n v="175"/>
    <n v="191.54285714285709"/>
    <n v="1333"/>
    <n v="509.99999999999994"/>
    <n v="31.307550644567218"/>
    <n v="427"/>
    <n v="379"/>
  </r>
  <r>
    <s v="68"/>
    <s v="68235"/>
    <n v="68235"/>
    <s v="SANTANDER"/>
    <s v="EL CARMEN"/>
    <x v="0"/>
    <s v="Rural disperso"/>
    <n v="0"/>
    <s v="actualizado"/>
    <s v="actualizado"/>
    <n v="87506.5"/>
    <n v="4839"/>
    <n v="4251"/>
    <n v="41.848976711362035"/>
    <n v="5.2055987212775845"/>
    <n v="3326"/>
    <n v="855"/>
    <n v="70"/>
    <n v="35.562731578125515"/>
    <n v="16812.431"/>
    <n v="4192.2968000000001"/>
    <n v="0"/>
    <n v="68311.255999999994"/>
    <n v="2641.3218999999999"/>
    <n v="0"/>
    <n v="28166.293000000001"/>
    <n v="7978.6647000000003"/>
    <n v="186.60946000000001"/>
    <n v="56003.45"/>
    <n v="19.317602000000001"/>
    <n v="46.673461000000003"/>
    <n v="0"/>
    <n v="2904.1455999999998"/>
    <n v="7978.6646000000001"/>
    <n v="87.044888999999998"/>
    <n v="34521.89"/>
    <n v="13972.163"/>
    <n v="32843.752999999997"/>
    <n v="70543.008201799996"/>
    <n v="414.84524179556001"/>
    <n v="0.42694152729158558"/>
    <n v="0"/>
    <n v="142.29666376072117"/>
    <n v="914"/>
    <n v="290.97374179431074"/>
    <n v="793"/>
    <n v="3411"/>
    <n v="80.239943542695841"/>
    <n v="645"/>
    <n v="555"/>
  </r>
  <r>
    <s v="76"/>
    <s v="76823"/>
    <n v="76823"/>
    <s v="VALLE"/>
    <s v="TORO"/>
    <x v="0"/>
    <s v="Intermedio"/>
    <n v="11"/>
    <s v="desactualizado"/>
    <s v="desactualizado"/>
    <n v="17869.7"/>
    <n v="1303"/>
    <n v="1032"/>
    <n v="57.073643410852718"/>
    <n v="5.1203416050268018"/>
    <n v="686"/>
    <n v="345"/>
    <n v="1"/>
    <n v="19.78475640866527"/>
    <n v="4262.0556999999999"/>
    <n v="0"/>
    <n v="5849.7212"/>
    <n v="6503.1315000000004"/>
    <n v="791.72685000000001"/>
    <n v="0"/>
    <n v="572.86384999999996"/>
    <n v="3926.4310999999998"/>
    <n v="55.977119999999999"/>
    <n v="12930.856"/>
    <n v="96.059683000000007"/>
    <n v="137.51"/>
    <n v="0"/>
    <n v="25.940496"/>
    <n v="3926.431"/>
    <n v="15.393041999999999"/>
    <n v="7947.2533000000003"/>
    <n v="2051.0630000000001"/>
    <n v="3478.5972999999999"/>
    <n v="0"/>
    <n v="8.1977464120994803"/>
    <n v="0.31424629182476715"/>
    <n v="0"/>
    <n v="111.78878050738601"/>
    <n v="194"/>
    <n v="587.37113402061857"/>
    <n v="197"/>
    <n v="529"/>
    <n v="51.259689922480625"/>
    <n v="250"/>
    <n v="237"/>
  </r>
  <r>
    <s v="23"/>
    <s v="23574"/>
    <n v="23574"/>
    <s v="CÓRDOBA"/>
    <s v="PUERTO ESCONDIDO"/>
    <x v="0"/>
    <s v="Rural"/>
    <n v="7"/>
    <s v="desactualizado"/>
    <s v="desactualizado"/>
    <n v="36104.400000000001"/>
    <n v="2474"/>
    <n v="2140"/>
    <n v="66.168224299065429"/>
    <n v="5.6050496292549123"/>
    <n v="1053"/>
    <n v="1087"/>
    <n v="0"/>
    <n v="19.610794016647844"/>
    <n v="31870.418000000001"/>
    <n v="2526.5385999999999"/>
    <n v="0"/>
    <n v="7764.9772000000003"/>
    <n v="0"/>
    <n v="10.353870000000001"/>
    <n v="1011.5042"/>
    <n v="2192.5425"/>
    <n v="26.724488999999998"/>
    <n v="39040.728000000003"/>
    <n v="0"/>
    <n v="111.13124999999999"/>
    <n v="0"/>
    <n v="18.322673000000002"/>
    <n v="2183.6203999999998"/>
    <n v="26.724484"/>
    <n v="13804.691000000001"/>
    <n v="17829.743999999999"/>
    <n v="8287.9642999999996"/>
    <n v="0"/>
    <n v="6.2168135012360395"/>
    <n v="0.66854061496099115"/>
    <n v="27.367268746579093"/>
    <n v="65.675646306282118"/>
    <n v="417"/>
    <n v="287.26618705035969"/>
    <n v="1901"/>
    <n v="2058"/>
    <n v="96.168224299065415"/>
    <n v="264"/>
    <n v="208"/>
  </r>
  <r>
    <s v="68"/>
    <s v="68190"/>
    <n v="68190"/>
    <s v="SANTANDER"/>
    <s v="CIMITARRA"/>
    <x v="0"/>
    <s v="Rural"/>
    <n v="12"/>
    <s v="desactualizado"/>
    <s v="desactualizado"/>
    <n v="310331.60000000003"/>
    <n v="2544"/>
    <n v="1633"/>
    <n v="8.2669932639314148"/>
    <n v="0.10456084463193419"/>
    <n v="342"/>
    <n v="1289"/>
    <n v="2"/>
    <n v="31.378852571405098"/>
    <n v="69470.456000000006"/>
    <n v="588.43759999999997"/>
    <n v="0"/>
    <n v="201233.81"/>
    <n v="37746.476000000002"/>
    <n v="11319.455"/>
    <n v="70301.570000000007"/>
    <n v="1987.5579"/>
    <n v="7546.9643999999998"/>
    <n v="227286.8"/>
    <n v="138.82042999999999"/>
    <n v="115.70990999999999"/>
    <n v="26.839290999999999"/>
    <n v="10653.037"/>
    <n v="1342.8975"/>
    <n v="1420.7656999999999"/>
    <n v="134754.65"/>
    <n v="70300.097999999998"/>
    <n v="99967.157999999996"/>
    <n v="20922.190675099999"/>
    <n v="1313.1336387913598"/>
    <n v="0.39910913140311804"/>
    <n v="0"/>
    <n v="213.42091837140993"/>
    <n v="2847"/>
    <n v="140.10537407797682"/>
    <n v="364"/>
    <n v="1489.0000000000002"/>
    <n v="91.1818738518065"/>
    <n v="161"/>
    <n v="135"/>
  </r>
  <r>
    <s v="05"/>
    <s v="05585"/>
    <n v="5585"/>
    <s v="ANTIOQUIA"/>
    <s v="PUERTO NARE"/>
    <x v="0"/>
    <s v="Rural"/>
    <n v="7"/>
    <s v="desactualizado"/>
    <s v="desactualizado"/>
    <n v="57250.3"/>
    <n v="515"/>
    <n v="448"/>
    <n v="11.383928571428571"/>
    <n v="0.11890623856174347"/>
    <n v="31"/>
    <n v="417"/>
    <n v="0"/>
    <n v="30.932348791388431"/>
    <n v="30293.751"/>
    <n v="104.48966"/>
    <n v="0"/>
    <n v="21284.973999999998"/>
    <n v="3788.0504999999998"/>
    <n v="687.99716000000001"/>
    <n v="9863.5275000000001"/>
    <n v="611.76535999999999"/>
    <n v="1411.586"/>
    <n v="43941.915000000001"/>
    <n v="902.32946000000004"/>
    <n v="115.11103"/>
    <n v="780.25103999999999"/>
    <n v="6473.8206"/>
    <n v="0"/>
    <n v="190.08035000000001"/>
    <n v="18419.976999999999"/>
    <n v="13678.795"/>
    <n v="17761.085999999999"/>
    <n v="0"/>
    <n v="139.129157582472"/>
    <n v="0.5698178664353859"/>
    <n v="0"/>
    <n v="61.709166325294177"/>
    <n v="668"/>
    <n v="116.91616766467065"/>
    <n v="86"/>
    <n v="425"/>
    <n v="94.866071428571431"/>
    <n v="32"/>
    <n v="23"/>
  </r>
  <r>
    <s v="41"/>
    <s v="41026"/>
    <n v="41026"/>
    <s v="HUILA"/>
    <s v="ALTAMIRA"/>
    <x v="0"/>
    <s v="Rural"/>
    <n v="7"/>
    <s v="desactualizado"/>
    <s v="desactualizado"/>
    <n v="18260.8"/>
    <n v="973"/>
    <n v="824"/>
    <n v="56.189320388349515"/>
    <n v="4.8402046970775814"/>
    <n v="245"/>
    <n v="579"/>
    <n v="0"/>
    <n v="19.241733148270907"/>
    <n v="7589.6949999999997"/>
    <n v="2406.0439999999999"/>
    <n v="0"/>
    <n v="7267.4714000000004"/>
    <n v="1052.8587"/>
    <n v="0"/>
    <n v="471.1096"/>
    <n v="0"/>
    <n v="335.67642000000001"/>
    <n v="17753.732"/>
    <n v="53.336618000000001"/>
    <n v="69.458811999999995"/>
    <n v="0"/>
    <n v="91.249617000000001"/>
    <n v="0"/>
    <n v="378.1474"/>
    <n v="6776.6540999999997"/>
    <n v="7716.7147999999997"/>
    <n v="3581.63"/>
    <n v="0"/>
    <n v="13.264465151344798"/>
    <n v="0.41840556447298022"/>
    <n v="0"/>
    <n v="58.941212417319456"/>
    <n v="201"/>
    <n v="361.69154228855723"/>
    <n v="529"/>
    <n v="714"/>
    <n v="86.650485436893206"/>
    <n v="118"/>
    <n v="113"/>
  </r>
  <r>
    <s v="63"/>
    <s v="63401"/>
    <n v="63401"/>
    <s v="QUINDIO"/>
    <s v="LA TEBAIDA"/>
    <x v="0"/>
    <s v="Ciudades y aglomeraciones"/>
    <n v="8"/>
    <s v="desactualizado"/>
    <s v="desactualizado"/>
    <n v="12489.6"/>
    <n v="1449"/>
    <n v="482"/>
    <n v="58.921161825726145"/>
    <n v="4.2161257221279866"/>
    <n v="223"/>
    <n v="258"/>
    <n v="1"/>
    <n v="33.046799997893409"/>
    <n v="4860.2947999999997"/>
    <n v="0"/>
    <n v="1120.6744000000001"/>
    <n v="2793.3024"/>
    <n v="0"/>
    <n v="0"/>
    <n v="142.00572"/>
    <n v="0"/>
    <n v="130.77603999999999"/>
    <n v="8603.3264999999992"/>
    <n v="215.72962000000001"/>
    <n v="278.77881000000002"/>
    <n v="0"/>
    <n v="1131.4939999999999"/>
    <n v="0"/>
    <n v="46.672435999999998"/>
    <n v="1928.7959000000001"/>
    <n v="2701.5328"/>
    <n v="3004.5639000000001"/>
    <n v="0"/>
    <n v="22.470845033096001"/>
    <n v="0.17608217168011739"/>
    <n v="0"/>
    <n v="46.14363972134354"/>
    <n v="88"/>
    <n v="557.95454545454538"/>
    <n v="378"/>
    <n v="352.99999999999994"/>
    <n v="73.236514522821565"/>
    <n v="39"/>
    <n v="31"/>
  </r>
  <r>
    <s v="19"/>
    <s v="19022"/>
    <n v="19022"/>
    <s v="CAUCA"/>
    <s v="ALMAGUER"/>
    <x v="0"/>
    <s v="Rural"/>
    <n v="0"/>
    <s v="actualizado"/>
    <s v="actualizado"/>
    <n v="23338.999999999996"/>
    <n v="10523"/>
    <n v="10257"/>
    <n v="99.81476065126256"/>
    <n v="3.3251263191905203"/>
    <n v="5393"/>
    <n v="4456"/>
    <n v="408"/>
    <n v="23.484166348553572"/>
    <n v="1253.4731999999999"/>
    <n v="624.64860999999996"/>
    <n v="0"/>
    <n v="21863.55"/>
    <n v="0"/>
    <n v="0"/>
    <n v="3601.9110000000001"/>
    <n v="277.19983999999999"/>
    <n v="158.37533999999999"/>
    <n v="19725.695"/>
    <n v="0"/>
    <n v="21.508994000000001"/>
    <n v="0"/>
    <n v="3139.6043"/>
    <n v="0"/>
    <n v="370.89010999999999"/>
    <n v="13710.75"/>
    <n v="939.84400000000005"/>
    <n v="5580.5841"/>
    <n v="0"/>
    <n v="31.846831955171996"/>
    <n v="0.6099731772738356"/>
    <n v="0"/>
    <n v="93.366947926960847"/>
    <n v="224"/>
    <n v="569.29117388195095"/>
    <n v="8437"/>
    <n v="9786"/>
    <n v="95.40801403919275"/>
    <n v="204"/>
    <n v="159"/>
  </r>
  <r>
    <s v="25"/>
    <s v="25745"/>
    <n v="25745"/>
    <s v="CUNDINAMARCA"/>
    <s v="SIMIJACA"/>
    <x v="0"/>
    <s v="Intermedio"/>
    <n v="7"/>
    <s v="desactualizado"/>
    <s v="desactualizado"/>
    <n v="9437.2000000000025"/>
    <n v="5575"/>
    <n v="4698"/>
    <n v="96.956151553852692"/>
    <n v="36.634581245062279"/>
    <n v="637"/>
    <n v="3878"/>
    <n v="183"/>
    <n v="31.236320599362767"/>
    <n v="5838.2267000000002"/>
    <n v="2067.0581999999999"/>
    <n v="0"/>
    <n v="1998.8579999999999"/>
    <n v="1.4821206"/>
    <n v="0"/>
    <n v="169.90894"/>
    <n v="14.922458000000001"/>
    <n v="0"/>
    <n v="9697.0079999999998"/>
    <n v="46.711700999999998"/>
    <n v="48.451476"/>
    <n v="0"/>
    <n v="138.13569000000001"/>
    <n v="14.922453000000001"/>
    <n v="503.77140000000003"/>
    <n v="1452.3307"/>
    <n v="4669.6279999999997"/>
    <n v="3101.3114"/>
    <n v="0"/>
    <n v="3.9810910605408001"/>
    <n v="0.19500154273372416"/>
    <n v="0"/>
    <n v="81.62478397486251"/>
    <n v="99"/>
    <n v="1125.2525252525252"/>
    <n v="3488"/>
    <n v="4099"/>
    <n v="87.249893571732656"/>
    <n v="714"/>
    <n v="665"/>
  </r>
  <r>
    <s v="17"/>
    <s v="17013"/>
    <n v="17013"/>
    <s v="CALDAS"/>
    <s v="AGUADAS"/>
    <x v="0"/>
    <s v="Rural"/>
    <n v="0"/>
    <s v="actualizado"/>
    <s v="actualizado"/>
    <n v="46022.9"/>
    <n v="3227"/>
    <n v="2985"/>
    <n v="64.757118927973195"/>
    <n v="7.0518808232747521"/>
    <n v="1764"/>
    <n v="1172"/>
    <n v="49"/>
    <n v="23.18014935354709"/>
    <n v="6277.7026999999998"/>
    <n v="12689.268"/>
    <n v="0"/>
    <n v="28207.973000000002"/>
    <n v="32.362285"/>
    <n v="0"/>
    <n v="7810.1773999999996"/>
    <n v="0"/>
    <n v="519.76169000000004"/>
    <n v="39209.832999999999"/>
    <n v="100.09898"/>
    <n v="143.54175000000001"/>
    <n v="0"/>
    <n v="187.50630000000001"/>
    <n v="0"/>
    <n v="326.82983999999999"/>
    <n v="35401.15"/>
    <n v="537.83239000000003"/>
    <n v="11043.01"/>
    <n v="661.12950772199997"/>
    <n v="43.463108859068001"/>
    <n v="0.37216189536031591"/>
    <n v="0"/>
    <n v="158.63554471000248"/>
    <n v="510"/>
    <n v="347.15686274509807"/>
    <n v="685"/>
    <n v="1555"/>
    <n v="52.093802345058627"/>
    <n v="342"/>
    <n v="307"/>
  </r>
  <r>
    <s v="73"/>
    <s v="73043"/>
    <n v="73043"/>
    <s v="TOLIMA"/>
    <s v="ANZOÁTEGUI"/>
    <x v="0"/>
    <s v="Rural disperso"/>
    <n v="11"/>
    <s v="desactualizado"/>
    <s v="desactualizado"/>
    <n v="47033.7"/>
    <n v="1114"/>
    <n v="1047"/>
    <n v="52.435530085959883"/>
    <n v="2.8793352765235212"/>
    <n v="648"/>
    <n v="397"/>
    <n v="2"/>
    <n v="50.228885613576949"/>
    <n v="0"/>
    <n v="1843.1503"/>
    <n v="10694.814"/>
    <n v="33357.695"/>
    <n v="0"/>
    <n v="0"/>
    <n v="11611.912"/>
    <n v="835.01940999999999"/>
    <n v="0"/>
    <n v="33494.817999999999"/>
    <n v="14.913804000000001"/>
    <n v="0"/>
    <n v="0"/>
    <n v="431.34165999999999"/>
    <n v="388.67043999999999"/>
    <n v="7033.3420999999998"/>
    <n v="14723.896000000001"/>
    <n v="295.93171999999998"/>
    <n v="23083.481"/>
    <n v="7858.4880352399996"/>
    <n v="14.061578169800402"/>
    <n v="0.57630456186412871"/>
    <n v="0"/>
    <n v="221.54999999999998"/>
    <n v="475"/>
    <n v="466.4210526315789"/>
    <n v="394"/>
    <n v="483"/>
    <n v="46.131805157593128"/>
    <n v="117"/>
    <n v="96"/>
  </r>
  <r>
    <s v="20"/>
    <s v="20310"/>
    <n v="20310"/>
    <s v="CESAR"/>
    <s v="GONZÁLEZ"/>
    <x v="0"/>
    <s v="Rural"/>
    <n v="9"/>
    <s v="desactualizado"/>
    <s v="desactualizado"/>
    <n v="7602.6000000000013"/>
    <n v="558"/>
    <n v="519"/>
    <n v="35.260115606936417"/>
    <n v="6.2384509735087805"/>
    <n v="177"/>
    <n v="336"/>
    <n v="6"/>
    <n v="55.125388198824112"/>
    <n v="0"/>
    <n v="0"/>
    <n v="0.63362088999999999"/>
    <n v="6416.6995999999999"/>
    <n v="0"/>
    <n v="0"/>
    <n v="1844.5824"/>
    <n v="830.60991000000001"/>
    <n v="0"/>
    <n v="3730.5506"/>
    <n v="19.212418"/>
    <n v="7.6221721999999996"/>
    <n v="0"/>
    <n v="0"/>
    <n v="0"/>
    <n v="0"/>
    <n v="2875.5515999999998"/>
    <n v="0"/>
    <n v="3541.7815999999998"/>
    <n v="0"/>
    <n v="11.808043769408"/>
    <n v="0.66450648055832506"/>
    <n v="0"/>
    <n v="50.100000189999996"/>
    <n v="76"/>
    <n v="659.21052881578942"/>
    <n v="417"/>
    <n v="466"/>
    <n v="89.788053949903656"/>
    <n v="167"/>
    <n v="154"/>
  </r>
  <r>
    <s v="05"/>
    <s v="05353"/>
    <n v="5353"/>
    <s v="ANTIOQUIA"/>
    <s v="HISPANIA"/>
    <x v="0"/>
    <s v="Intermedio"/>
    <n v="11"/>
    <s v="desactualizado"/>
    <s v="desactualizado"/>
    <n v="5889.4000000000005"/>
    <n v="715"/>
    <n v="554"/>
    <n v="77.617328519855604"/>
    <n v="7.2611239680777757"/>
    <n v="344"/>
    <n v="210"/>
    <n v="0"/>
    <n v="1.0123096542362906"/>
    <n v="1359.6368"/>
    <n v="0"/>
    <n v="0"/>
    <n v="4132.1135000000004"/>
    <n v="0"/>
    <n v="0"/>
    <n v="0"/>
    <n v="0"/>
    <n v="80.300280000000001"/>
    <n v="5519.8932999999997"/>
    <n v="20.667518999999999"/>
    <n v="37.464212000000003"/>
    <n v="0"/>
    <n v="1843.087"/>
    <n v="0"/>
    <n v="23.399819000000001"/>
    <n v="2437.5214000000001"/>
    <n v="1222.4882"/>
    <n v="56.900517999999998"/>
    <n v="0"/>
    <n v="8.0454006660200008"/>
    <n v="0.54750922509225097"/>
    <n v="0"/>
    <n v="25.600217528034975"/>
    <n v="59"/>
    <n v="549.15254237288138"/>
    <n v="65"/>
    <n v="366.00000000000006"/>
    <n v="66.064981949458485"/>
    <n v="92"/>
    <n v="89"/>
  </r>
  <r>
    <s v="63"/>
    <s v="63690"/>
    <n v="63690"/>
    <s v="QUINDIO"/>
    <s v="SALENTO"/>
    <x v="0"/>
    <s v="Rural"/>
    <n v="0"/>
    <s v="actualizado"/>
    <s v="actualizado"/>
    <n v="34581.600000000006"/>
    <n v="1679"/>
    <n v="866"/>
    <n v="54.387990762124716"/>
    <n v="2.5008060431017185"/>
    <n v="339"/>
    <n v="525"/>
    <n v="2"/>
    <n v="32.384506363715872"/>
    <n v="5249.9303"/>
    <n v="184.09100000000001"/>
    <n v="2638.7229000000002"/>
    <n v="26577.006000000001"/>
    <n v="0"/>
    <n v="0"/>
    <n v="8389.5048000000006"/>
    <n v="15788.682000000001"/>
    <n v="0"/>
    <n v="10509.672"/>
    <n v="0"/>
    <n v="38.108387"/>
    <n v="0"/>
    <n v="5.3821029999999999E-2"/>
    <n v="15503.151"/>
    <n v="274.63772"/>
    <n v="6662.2457999999997"/>
    <n v="976.14787000000001"/>
    <n v="11233.513999999999"/>
    <n v="31402.2661888"/>
    <n v="65.161739323623209"/>
    <n v="0.23402727925340991"/>
    <n v="0"/>
    <n v="171.63366440547804"/>
    <n v="328"/>
    <n v="556.79878048780483"/>
    <n v="759"/>
    <n v="649"/>
    <n v="74.942263279445726"/>
    <n v="106"/>
    <n v="92"/>
  </r>
  <r>
    <s v="68"/>
    <s v="68296"/>
    <n v="68296"/>
    <s v="SANTANDER"/>
    <s v="GALÁN"/>
    <x v="0"/>
    <s v="Rural disperso"/>
    <n v="8"/>
    <s v="desactualizado"/>
    <s v="desactualizado"/>
    <n v="20332.3"/>
    <n v="1076"/>
    <n v="993"/>
    <n v="41.69184290030212"/>
    <n v="4.1452242553010548"/>
    <n v="377"/>
    <n v="546"/>
    <n v="70"/>
    <n v="12.196248029237973"/>
    <n v="1404.9654"/>
    <n v="0"/>
    <n v="1030.5708999999999"/>
    <n v="18019.560000000001"/>
    <n v="0"/>
    <n v="0"/>
    <n v="675.75224000000003"/>
    <n v="3515.0572999999999"/>
    <n v="115.12412"/>
    <n v="16299.727000000001"/>
    <n v="8.9963601000000004"/>
    <n v="15.615964"/>
    <n v="0"/>
    <n v="9779.3718000000008"/>
    <n v="3461.0536000000002"/>
    <n v="22.410996999999998"/>
    <n v="3922.3397"/>
    <n v="899.64930000000004"/>
    <n v="2514.2159000000001"/>
    <n v="20108.407411100001"/>
    <n v="38.573343067037598"/>
    <n v="0.38282387190684131"/>
    <n v="0"/>
    <n v="29.197702355414762"/>
    <n v="209"/>
    <n v="261.1004784688995"/>
    <n v="893"/>
    <n v="664.99999999999989"/>
    <n v="66.968781470292043"/>
    <n v="263"/>
    <n v="242"/>
  </r>
  <r>
    <s v="05"/>
    <s v="05501"/>
    <n v="5501"/>
    <s v="ANTIOQUIA"/>
    <s v="OLAYA"/>
    <x v="0"/>
    <s v="Rural disperso"/>
    <n v="9"/>
    <s v="desactualizado"/>
    <s v="actualizado"/>
    <n v="8651.1999999999989"/>
    <n v="769"/>
    <n v="679"/>
    <n v="78.792341678939621"/>
    <n v="8.0582718234321966"/>
    <n v="299"/>
    <n v="373"/>
    <n v="7"/>
    <n v="13.812886978722313"/>
    <n v="1193.9104"/>
    <n v="0"/>
    <n v="227.84208000000001"/>
    <n v="6891.7963"/>
    <n v="51.828099000000002"/>
    <n v="0"/>
    <n v="679.58258999999998"/>
    <n v="23.627638000000001"/>
    <n v="162.85745"/>
    <n v="7683.8652000000002"/>
    <n v="19.816998000000002"/>
    <n v="32.413581000000001"/>
    <n v="0"/>
    <n v="3166.9438"/>
    <n v="0"/>
    <n v="99.313299000000001"/>
    <n v="3046.5884000000001"/>
    <n v="1040.7599"/>
    <n v="1183.7311"/>
    <n v="915.81492924700001"/>
    <n v="9.2435150987291994"/>
    <n v="0.20639534883720931"/>
    <n v="0"/>
    <n v="44.247289554628352"/>
    <n v="91"/>
    <n v="615.38461538461536"/>
    <n v="427"/>
    <n v="462"/>
    <n v="68.041237113402062"/>
    <n v="27"/>
    <n v="22"/>
  </r>
  <r>
    <s v="15"/>
    <s v="15667"/>
    <n v="15667"/>
    <s v="BOYACÁ"/>
    <s v="SAN LUIS DE GACENO"/>
    <x v="0"/>
    <s v="Rural"/>
    <n v="20"/>
    <s v="desactualizado"/>
    <s v="desactualizado"/>
    <n v="43820.9"/>
    <n v="1436"/>
    <n v="1242"/>
    <n v="18.840579710144929"/>
    <n v="1.4602955568437164"/>
    <n v="134"/>
    <n v="1088"/>
    <n v="20"/>
    <n v="50.941189553941122"/>
    <n v="6531.9926999999998"/>
    <n v="22028.245999999999"/>
    <n v="1.7193792000000001"/>
    <n v="17709.108"/>
    <n v="141.28581"/>
    <n v="0"/>
    <n v="7647.7255999999998"/>
    <n v="292.68759999999997"/>
    <n v="1003.3405"/>
    <n v="37984.618999999999"/>
    <n v="49.555712"/>
    <n v="77.294998000000007"/>
    <n v="0"/>
    <n v="3187.2058000000002"/>
    <n v="292.68758000000003"/>
    <n v="611.46987000000001"/>
    <n v="14409.109"/>
    <n v="4469.0502999999999"/>
    <n v="23931.111000000001"/>
    <n v="0"/>
    <n v="249.60918734398922"/>
    <n v="0.36754002911208145"/>
    <n v="0"/>
    <n v="70.762500000000003"/>
    <n v="247"/>
    <n v="337.04453441295544"/>
    <n v="352"/>
    <n v="1214.9999999999998"/>
    <n v="97.826086956521735"/>
    <n v="216"/>
    <n v="184"/>
  </r>
  <r>
    <s v="52"/>
    <s v="52683"/>
    <n v="52683"/>
    <s v="NARIÑO"/>
    <s v="SANDONÁ"/>
    <x v="0"/>
    <s v="Intermedio"/>
    <n v="0"/>
    <s v="actualizado"/>
    <s v="actualizado"/>
    <n v="9690.9999999999982"/>
    <n v="6617"/>
    <n v="6259"/>
    <n v="94.96724716408373"/>
    <n v="58.418859168560353"/>
    <n v="2518"/>
    <n v="3716"/>
    <n v="25"/>
    <n v="19.396361739780659"/>
    <n v="2271.0497999999998"/>
    <n v="417.15552000000002"/>
    <n v="637.61314000000004"/>
    <n v="6262.61"/>
    <n v="540.49931000000004"/>
    <n v="0"/>
    <n v="589.79911000000004"/>
    <n v="0"/>
    <n v="58.446032000000002"/>
    <n v="9398.0483999999997"/>
    <n v="160.66307"/>
    <n v="80.472131000000005"/>
    <n v="0"/>
    <n v="1961.7674999999999"/>
    <n v="0"/>
    <n v="7.6055165999999996"/>
    <n v="4422.9830000000002"/>
    <n v="1754.3484000000001"/>
    <n v="1979.7800999999999"/>
    <n v="536.66853408400004"/>
    <n v="27.292653100627593"/>
    <n v="0.36096302665520208"/>
    <n v="0"/>
    <n v="76.647494798642128"/>
    <n v="97"/>
    <n v="877.42268041237116"/>
    <n v="4838"/>
    <n v="5923"/>
    <n v="94.631730308355969"/>
    <n v="1875"/>
    <n v="1755"/>
  </r>
  <r>
    <s v="44"/>
    <s v="44378"/>
    <n v="44378"/>
    <s v="LA GUAJIRA"/>
    <s v="HATO NUEVO"/>
    <x v="0"/>
    <s v="Intermedio"/>
    <n v="0"/>
    <s v="actualizado"/>
    <s v="actualizado"/>
    <n v="22934.100000000002"/>
    <n v="612"/>
    <n v="317"/>
    <n v="58.990536277602523"/>
    <n v="1.2084190084023938"/>
    <n v="111"/>
    <n v="197"/>
    <n v="9"/>
    <n v="34.346679404300296"/>
    <n v="2089.3026"/>
    <n v="6.5483830000000003"/>
    <n v="6839.4135999999999"/>
    <n v="7654.5365000000002"/>
    <n v="2681.326"/>
    <n v="0"/>
    <n v="1112.8589999999999"/>
    <n v="514.61874"/>
    <n v="0"/>
    <n v="18534.755000000001"/>
    <n v="1356.9215999999999"/>
    <n v="128.18355"/>
    <n v="2134.6192000000001"/>
    <n v="6.2683501000000001"/>
    <n v="18.103584999999999"/>
    <n v="496.51515999999998"/>
    <n v="7909.1322"/>
    <n v="3436.2190000000001"/>
    <n v="7391.9512999999997"/>
    <n v="0"/>
    <n v="19.150181412207999"/>
    <n v="0.62734026745913818"/>
    <n v="0"/>
    <n v="39.467370101081755"/>
    <n v="249"/>
    <n v="305.22088353413653"/>
    <n v="291"/>
    <n v="309"/>
    <n v="97.476340694006311"/>
    <n v="31"/>
    <n v="18"/>
  </r>
  <r>
    <s v="52"/>
    <s v="52473"/>
    <n v="52473"/>
    <s v="NARIÑO"/>
    <s v="MOSQUERA"/>
    <x v="5"/>
    <s v="Rural"/>
    <n v="28"/>
    <s v="Sin formación"/>
    <s v="desactualizado"/>
    <n v="76522.399999999994"/>
    <n v="1097"/>
    <n v="1081"/>
    <n v="68.732654949121184"/>
    <n v="0.65499044764580328"/>
    <n v="0"/>
    <n v="0"/>
    <n v="1081"/>
    <n v="90.349787629409008"/>
    <n v="1610.8697999999999"/>
    <n v="0"/>
    <n v="29026.825000000001"/>
    <n v="18546.773000000001"/>
    <n v="9031.9066999999995"/>
    <n v="6120.4421000000002"/>
    <n v="51084.305"/>
    <n v="4059.2413999999999"/>
    <n v="9084.6046999999999"/>
    <n v="3175.0111999999999"/>
    <n v="0"/>
    <n v="0"/>
    <n v="0"/>
    <n v="1876.5087000000001"/>
    <n v="4117.9400999999998"/>
    <n v="209.16210000000001"/>
    <n v="548.04052999999999"/>
    <n v="303.51814999999999"/>
    <n v="66394.205000000002"/>
    <n v="36272.1600483"/>
    <n v="170.66730424401999"/>
    <n v="0.69923945609587468"/>
    <n v="0"/>
    <n v="0"/>
    <n v="678"/>
    <n v="0"/>
    <n v="672"/>
    <n v="1003.0000000000001"/>
    <n v="92.78445883441259"/>
    <n v="144"/>
    <n v="118"/>
  </r>
  <r>
    <s v="73"/>
    <s v="73217"/>
    <n v="73217"/>
    <s v="TOLIMA"/>
    <s v="COYAIMA"/>
    <x v="0"/>
    <s v="Rural disperso"/>
    <n v="12"/>
    <s v="desactualizado"/>
    <s v="desactualizado"/>
    <n v="66239.900000000009"/>
    <n v="7944"/>
    <n v="6920"/>
    <n v="77.615606936416185"/>
    <n v="12.030487698301119"/>
    <n v="1121"/>
    <n v="5610"/>
    <n v="189"/>
    <n v="25.641817564802555"/>
    <n v="28129.736000000001"/>
    <n v="5999.9537"/>
    <n v="0"/>
    <n v="31277.985000000001"/>
    <n v="862.19009000000005"/>
    <n v="120.49441"/>
    <n v="2354.3029000000001"/>
    <n v="5381.1994999999997"/>
    <n v="785.51167999999996"/>
    <n v="58797.82"/>
    <n v="83.798664000000002"/>
    <n v="82.851973999999998"/>
    <n v="0"/>
    <n v="663.48689999999999"/>
    <n v="2088.5936000000002"/>
    <n v="515.16459999999995"/>
    <n v="32407.763999999999"/>
    <n v="14451.13"/>
    <n v="17314.135999999999"/>
    <n v="0"/>
    <n v="14.7328132961512"/>
    <n v="0.58597970747134009"/>
    <n v="0"/>
    <n v="310.34000000000003"/>
    <n v="667"/>
    <n v="465.2773613193404"/>
    <n v="5610"/>
    <n v="6838.0000000000009"/>
    <n v="98.815028901734109"/>
    <n v="71"/>
    <n v="44"/>
  </r>
  <r>
    <s v="68"/>
    <s v="68001"/>
    <n v="68001"/>
    <s v="SANTANDER"/>
    <s v="BUCARAMANGA"/>
    <x v="0"/>
    <s v="Ciudades y aglomeraciones"/>
    <n v="0"/>
    <s v="actualizado"/>
    <s v="actualizado"/>
    <n v="10050.499999999998"/>
    <n v="1101"/>
    <n v="806"/>
    <n v="59.925558312655092"/>
    <n v="9.0482851656557894"/>
    <n v="304"/>
    <n v="463"/>
    <n v="39"/>
    <n v="21.989551355162792"/>
    <n v="890.38121999999998"/>
    <n v="0"/>
    <n v="3393.6667000000002"/>
    <n v="8189.7021000000004"/>
    <n v="0"/>
    <n v="0"/>
    <n v="1384.0084999999999"/>
    <n v="0"/>
    <n v="0"/>
    <n v="10910.371999999999"/>
    <n v="2919.1433999999999"/>
    <n v="3013.9821999999999"/>
    <n v="19.911885999999999"/>
    <n v="4943.4395999999997"/>
    <n v="0"/>
    <n v="0"/>
    <n v="3419.4182000000001"/>
    <n v="471.38760000000002"/>
    <n v="3345.3845000000001"/>
    <n v="3085.63949099"/>
    <n v="86.808227249547997"/>
    <n v="0.38105912020173721"/>
    <n v="0"/>
    <n v="17.121613988881663"/>
    <n v="154"/>
    <n v="207.79220779220779"/>
    <n v="343"/>
    <n v="634"/>
    <n v="78.660049627791565"/>
    <n v="57"/>
    <n v="50"/>
  </r>
  <r>
    <s v="41"/>
    <s v="41676"/>
    <n v="41676"/>
    <s v="HUILA"/>
    <s v="SANTA MARÍA"/>
    <x v="0"/>
    <s v="Rural disperso"/>
    <n v="10"/>
    <s v="desactualizado"/>
    <s v="desactualizado"/>
    <n v="31339.7"/>
    <n v="1967"/>
    <n v="1848"/>
    <n v="66.666666666666657"/>
    <n v="7.4629648899541472"/>
    <n v="1188"/>
    <n v="573"/>
    <n v="87"/>
    <n v="29.273311560489145"/>
    <n v="324.05284"/>
    <n v="0"/>
    <n v="0"/>
    <n v="33527.866999999998"/>
    <n v="0"/>
    <n v="0"/>
    <n v="8933.5509000000002"/>
    <n v="5341.8967000000002"/>
    <n v="0"/>
    <n v="19574.141"/>
    <n v="28.702759"/>
    <n v="26.372222000000001"/>
    <n v="0"/>
    <n v="116.38611"/>
    <n v="5341.8967000000002"/>
    <n v="0"/>
    <n v="18241.117999999999"/>
    <n v="235.23992000000001"/>
    <n v="9917.2785000000003"/>
    <n v="8777.9658926299999"/>
    <n v="138.45353144464639"/>
    <n v="0.53793929712460065"/>
    <n v="0"/>
    <n v="123.31442102715665"/>
    <n v="378"/>
    <n v="402.38095238095241"/>
    <n v="976"/>
    <n v="880.99999999999989"/>
    <n v="47.67316017316017"/>
    <n v="533"/>
    <n v="482"/>
  </r>
  <r>
    <s v="17"/>
    <s v="17616"/>
    <n v="17616"/>
    <s v="CALDAS"/>
    <s v="RISARALDA"/>
    <x v="0"/>
    <s v="Intermedio"/>
    <n v="11"/>
    <s v="desactualizado"/>
    <s v="desactualizado"/>
    <n v="9212.1999999999989"/>
    <n v="1353"/>
    <n v="1225"/>
    <n v="75.020408163265301"/>
    <n v="17.352712502903504"/>
    <n v="891"/>
    <n v="330"/>
    <n v="4"/>
    <n v="20.503345362567426"/>
    <n v="2735.0781000000002"/>
    <n v="560.95735999999999"/>
    <n v="0"/>
    <n v="5616.2293"/>
    <n v="0"/>
    <n v="0"/>
    <n v="191.99888000000001"/>
    <n v="89.190084999999996"/>
    <n v="33.092489999999998"/>
    <n v="8649.3261000000002"/>
    <n v="69.817434000000006"/>
    <n v="81.562415000000001"/>
    <n v="0"/>
    <n v="17.078009000000002"/>
    <n v="89.190078999999997"/>
    <n v="14.937684000000001"/>
    <n v="5737.6373999999996"/>
    <n v="1240.8641"/>
    <n v="1852.1551999999999"/>
    <n v="0"/>
    <n v="11.382494193031118"/>
    <n v="0.38636988183566912"/>
    <n v="0"/>
    <n v="74.591409754915034"/>
    <n v="101"/>
    <n v="824.25742574257424"/>
    <n v="349"/>
    <n v="467.99999999999994"/>
    <n v="38.204081632653057"/>
    <n v="185"/>
    <n v="173"/>
  </r>
  <r>
    <s v="13"/>
    <s v="13780"/>
    <n v="13780"/>
    <s v="BOLÍVAR"/>
    <s v="TALAIGUA NUEVO"/>
    <x v="0"/>
    <s v="Rural"/>
    <n v="18"/>
    <s v="desactualizado"/>
    <s v="desactualizado"/>
    <n v="11302.800000000001"/>
    <n v="1039"/>
    <n v="1030"/>
    <n v="63.300970873786412"/>
    <n v="12.109135786177362"/>
    <n v="557"/>
    <n v="473"/>
    <n v="0"/>
    <n v="38.097028888635457"/>
    <n v="11277.246999999999"/>
    <n v="0"/>
    <n v="0"/>
    <n v="0"/>
    <n v="4140.2668000000003"/>
    <n v="7441.5536000000002"/>
    <n v="0"/>
    <n v="0"/>
    <n v="9001.5655999999999"/>
    <n v="8476.1368000000002"/>
    <n v="117.0159"/>
    <n v="147.28344999999999"/>
    <n v="0"/>
    <n v="5898.5333000000001"/>
    <n v="0"/>
    <n v="2764.0794000000001"/>
    <n v="1142.3122000000001"/>
    <n v="5545.9939000000004"/>
    <n v="9538.0697999999993"/>
    <n v="0"/>
    <n v="0.305932259672"/>
    <n v="0.58517699115044253"/>
    <n v="74.183976261127597"/>
    <n v="27.996980502710208"/>
    <n v="261"/>
    <n v="176.62835249042146"/>
    <n v="727"/>
    <n v="933.00000000000011"/>
    <n v="90.582524271844662"/>
    <n v="119"/>
    <n v="97"/>
  </r>
  <r>
    <s v="17"/>
    <s v="17388"/>
    <n v="17388"/>
    <s v="CALDAS"/>
    <s v="LA MERCED"/>
    <x v="0"/>
    <s v="Intermedio"/>
    <n v="11"/>
    <s v="desactualizado"/>
    <s v="desactualizado"/>
    <n v="8688.8999999999978"/>
    <n v="2701"/>
    <n v="2345"/>
    <n v="99.914712153518124"/>
    <n v="0.95478526862523183"/>
    <n v="1407"/>
    <n v="852"/>
    <n v="86"/>
    <n v="13.514763469309141"/>
    <n v="1778.7284999999999"/>
    <n v="0"/>
    <n v="0"/>
    <n v="7119.3779999999997"/>
    <n v="0"/>
    <n v="0"/>
    <n v="871.10059000000001"/>
    <n v="8.7557588000000006"/>
    <n v="131.09280000000001"/>
    <n v="7906.9807000000001"/>
    <n v="25.184197999999999"/>
    <n v="28.792985000000002"/>
    <n v="0"/>
    <n v="12.189352"/>
    <n v="0"/>
    <n v="111.65051"/>
    <n v="7303.3609999999999"/>
    <n v="278.47962999999999"/>
    <n v="1208.6405"/>
    <n v="0"/>
    <n v="11.256075004262"/>
    <n v="0.49134199134199136"/>
    <n v="0"/>
    <n v="6.7199468247671197"/>
    <n v="100"/>
    <n v="75"/>
    <n v="866"/>
    <n v="2009"/>
    <n v="85.671641791044777"/>
    <n v="248"/>
    <n v="228"/>
  </r>
  <r>
    <s v="76"/>
    <s v="76563"/>
    <n v="76563"/>
    <s v="VALLE"/>
    <s v="PRADERA"/>
    <x v="2"/>
    <s v="Ciudades y aglomeraciones"/>
    <n v="0"/>
    <s v="actualizado"/>
    <s v="actualizado"/>
    <n v="35659.800000000003"/>
    <n v="1744"/>
    <n v="1651"/>
    <n v="69.29133858267717"/>
    <n v="4.3869676041391932"/>
    <n v="942"/>
    <n v="647"/>
    <n v="62"/>
    <n v="31.696472692337395"/>
    <n v="6648.5275000000001"/>
    <n v="135.15719999999999"/>
    <n v="4872.2458999999999"/>
    <n v="15755.734"/>
    <n v="8141.2334000000001"/>
    <n v="0"/>
    <n v="2302.1986000000002"/>
    <n v="9561.3580999999995"/>
    <n v="0"/>
    <n v="23509.804"/>
    <n v="353.02607999999998"/>
    <n v="205.60863000000001"/>
    <n v="0"/>
    <n v="39.288871999999998"/>
    <n v="9561.3582000000006"/>
    <n v="436.21852999999999"/>
    <n v="11274.67"/>
    <n v="2885.2275"/>
    <n v="11324.014999999999"/>
    <n v="0"/>
    <n v="78.563393253314004"/>
    <n v="0.26933917945505792"/>
    <n v="0"/>
    <n v="103.97716525259004"/>
    <n v="369"/>
    <n v="287.22862411490513"/>
    <n v="489"/>
    <n v="910"/>
    <n v="55.118110236220474"/>
    <n v="566"/>
    <n v="502"/>
  </r>
  <r>
    <s v="68"/>
    <s v="68176"/>
    <n v="68176"/>
    <s v="SANTANDER"/>
    <s v="CHIMA"/>
    <x v="0"/>
    <s v="Rural disperso"/>
    <n v="8"/>
    <s v="desactualizado"/>
    <s v="desactualizado"/>
    <n v="17542.599999999999"/>
    <n v="1079"/>
    <n v="1034"/>
    <n v="53.771760154738878"/>
    <n v="5.9640141576532333"/>
    <n v="591"/>
    <n v="434"/>
    <n v="9"/>
    <n v="31.812860977990461"/>
    <n v="1859.8593000000001"/>
    <n v="0"/>
    <n v="223.47541000000001"/>
    <n v="15554.825999999999"/>
    <n v="0"/>
    <n v="0"/>
    <n v="3722.1491999999998"/>
    <n v="555.17755"/>
    <n v="33.413902"/>
    <n v="13416.063"/>
    <n v="11.642018999999999"/>
    <n v="16.057285"/>
    <n v="0"/>
    <n v="6339.5587999999998"/>
    <n v="555.17755999999997"/>
    <n v="15.875206"/>
    <n v="4240.1422000000002"/>
    <n v="928.53359"/>
    <n v="5643.1008000000002"/>
    <n v="17244.074106700002"/>
    <n v="22.899426396905596"/>
    <n v="0.37982832618025753"/>
    <n v="0"/>
    <n v="17.121613988881663"/>
    <n v="152"/>
    <n v="210.52631578947367"/>
    <n v="384"/>
    <n v="596"/>
    <n v="57.640232108317214"/>
    <n v="283"/>
    <n v="271"/>
  </r>
  <r>
    <s v="27"/>
    <s v="27810"/>
    <n v="27810"/>
    <s v="CHOCÓ"/>
    <s v="UNIÓN PANAMERICANA (Ánimas)"/>
    <x v="0"/>
    <s v="Intermedio"/>
    <n v="28"/>
    <s v="Sin formación"/>
    <s v="desactualizado"/>
    <n v="17776.099999999999"/>
    <n v="307"/>
    <n v="240"/>
    <n v="59.166666666666664"/>
    <n v="1.3569773260284652"/>
    <n v="0"/>
    <n v="0"/>
    <n v="240"/>
    <n v="49.3946120075545"/>
    <n v="13189.34"/>
    <n v="2260.2997"/>
    <n v="0"/>
    <n v="2912.6419999999998"/>
    <n v="0"/>
    <n v="159.56869"/>
    <n v="8212.3970000000008"/>
    <n v="7362.8248999999996"/>
    <n v="136.29754"/>
    <n v="2766.0450000000001"/>
    <n v="26.290865"/>
    <n v="27.693716999999999"/>
    <n v="0"/>
    <n v="199.67787999999999"/>
    <n v="7344.6180000000004"/>
    <n v="89.477031999999994"/>
    <n v="1271.8044"/>
    <n v="511.42446000000001"/>
    <n v="9218.7284999999993"/>
    <n v="0"/>
    <n v="55.869206116984003"/>
    <n v="0.4942377346065196"/>
    <n v="0"/>
    <n v="15.524066774866679"/>
    <n v="147"/>
    <n v="109.52380952380952"/>
    <n v="102"/>
    <n v="221"/>
    <n v="92.083333333333329"/>
    <n v="10"/>
    <n v="9"/>
  </r>
  <r>
    <s v="68"/>
    <s v="68615"/>
    <n v="68615"/>
    <s v="SANTANDER"/>
    <s v="RIONEGRO"/>
    <x v="0"/>
    <s v="Rural disperso"/>
    <n v="0"/>
    <s v="actualizado"/>
    <s v="actualizado"/>
    <n v="126372.3"/>
    <n v="4241"/>
    <n v="3801"/>
    <n v="39.331754801368064"/>
    <n v="2.7836965624420538"/>
    <n v="2230"/>
    <n v="1552"/>
    <n v="19"/>
    <n v="20.605153792331986"/>
    <n v="37747.482000000004"/>
    <n v="4876.5754999999999"/>
    <n v="1887.8126"/>
    <n v="69128.968999999997"/>
    <n v="17555.723000000002"/>
    <n v="1700.6781000000001"/>
    <n v="12147.737999999999"/>
    <n v="458.45785999999998"/>
    <n v="972.70550000000003"/>
    <n v="116571.14"/>
    <n v="120.0765"/>
    <n v="138.01310000000001"/>
    <n v="0"/>
    <n v="20131.805"/>
    <n v="367.99709000000001"/>
    <n v="499.59386000000001"/>
    <n v="59497.817999999999"/>
    <n v="24142.682000000001"/>
    <n v="27192.888999999999"/>
    <n v="0"/>
    <n v="263.94023580081199"/>
    <n v="0.38300251607492314"/>
    <n v="0"/>
    <n v="91.953768129037584"/>
    <n v="1253"/>
    <n v="137.15881883479648"/>
    <n v="2152"/>
    <n v="2954"/>
    <n v="77.716390423572747"/>
    <n v="618"/>
    <n v="578"/>
  </r>
  <r>
    <s v="54"/>
    <s v="54003"/>
    <n v="54003"/>
    <s v="NORTE DE SANTANDER"/>
    <s v="ÁBREGO"/>
    <x v="0"/>
    <s v="Rural"/>
    <n v="11"/>
    <s v="desactualizado"/>
    <s v="desactualizado"/>
    <n v="136573.29999999999"/>
    <n v="3082"/>
    <n v="2182"/>
    <n v="50.229147571035746"/>
    <n v="1.9153042023664226"/>
    <n v="1190"/>
    <n v="991"/>
    <n v="1"/>
    <n v="49.76668024102473"/>
    <n v="6420.8639000000003"/>
    <n v="899.86028999999996"/>
    <n v="50108.415000000001"/>
    <n v="79665.34"/>
    <n v="732.41916000000003"/>
    <n v="0"/>
    <n v="20101.138999999999"/>
    <n v="20093.463"/>
    <n v="522.28090999999995"/>
    <n v="97459.437999999995"/>
    <n v="206.74651"/>
    <n v="236.17739"/>
    <n v="0"/>
    <n v="29650.04"/>
    <n v="8957.7651999999998"/>
    <n v="1636.9689000000001"/>
    <n v="23089.278999999999"/>
    <n v="5944.1593000000003"/>
    <n v="68868.678"/>
    <n v="8026.8616942199997"/>
    <n v="120.68193194346"/>
    <n v="0.66832844574780059"/>
    <n v="0"/>
    <n v="89.635431112557285"/>
    <n v="917"/>
    <n v="143.46782988004361"/>
    <n v="1899"/>
    <n v="1863"/>
    <n v="85.380384967919341"/>
    <n v="706"/>
    <n v="641"/>
  </r>
  <r>
    <s v="05"/>
    <s v="05150"/>
    <n v="5150"/>
    <s v="ANTIOQUIA"/>
    <s v="CAROLINA"/>
    <x v="0"/>
    <s v="Rural"/>
    <n v="14"/>
    <s v="desactualizado"/>
    <s v="actualizado"/>
    <n v="14085.699999999999"/>
    <n v="522"/>
    <n v="493"/>
    <n v="45.030425963488845"/>
    <n v="2.4020088456310611"/>
    <n v="73"/>
    <n v="418"/>
    <n v="2"/>
    <n v="30.82643425905961"/>
    <n v="5742.1956"/>
    <n v="0"/>
    <n v="0"/>
    <n v="10842.225"/>
    <n v="64.193101999999996"/>
    <n v="0"/>
    <n v="3462.1855"/>
    <n v="0"/>
    <n v="1195.2908"/>
    <n v="12956.73"/>
    <n v="42.641589000000003"/>
    <n v="48.898639000000003"/>
    <n v="0"/>
    <n v="153.63413"/>
    <n v="0"/>
    <n v="545.06200000000001"/>
    <n v="8462.6021000000001"/>
    <n v="3003.6777000000002"/>
    <n v="5442.9732000000004"/>
    <n v="0"/>
    <n v="25.744299591789598"/>
    <n v="0.23198594024604569"/>
    <n v="0"/>
    <n v="15.565564361181762"/>
    <n v="168"/>
    <n v="117.26190476190479"/>
    <n v="118"/>
    <n v="465"/>
    <n v="94.320486815415819"/>
    <n v="3"/>
    <n v="3"/>
  </r>
  <r>
    <s v="05"/>
    <s v="05315"/>
    <n v="5315"/>
    <s v="ANTIOQUIA"/>
    <s v="GUADALUPE"/>
    <x v="0"/>
    <s v="Intermedio"/>
    <n v="0"/>
    <s v="actualizado"/>
    <s v="actualizado"/>
    <n v="11870.199999999999"/>
    <n v="1240"/>
    <n v="990"/>
    <n v="61.919191919191917"/>
    <n v="10.066037703456265"/>
    <n v="483"/>
    <n v="498"/>
    <n v="9"/>
    <n v="11.838049146264366"/>
    <n v="1357.4758999999999"/>
    <n v="0"/>
    <n v="0"/>
    <n v="10593.312"/>
    <n v="99.677188999999998"/>
    <n v="0"/>
    <n v="547.21700999999996"/>
    <n v="141.82854"/>
    <n v="0"/>
    <n v="11324.126"/>
    <n v="69.356660000000005"/>
    <n v="58.828195000000001"/>
    <n v="0"/>
    <n v="3852.4677999999999"/>
    <n v="141.82856000000001"/>
    <n v="0"/>
    <n v="6089.7488999999996"/>
    <n v="509.31858999999997"/>
    <n v="1430.3363999999999"/>
    <n v="0"/>
    <n v="15.488823769457202"/>
    <n v="0.5452638937434463"/>
    <n v="0"/>
    <n v="51.279448073131789"/>
    <n v="88"/>
    <n v="737.50000000000011"/>
    <n v="240"/>
    <n v="522"/>
    <n v="52.72727272727272"/>
    <n v="96"/>
    <n v="90"/>
  </r>
  <r>
    <s v="25"/>
    <s v="25154"/>
    <n v="25154"/>
    <s v="CUNDINAMARCA"/>
    <s v="CARMEN DE CARUPA"/>
    <x v="0"/>
    <s v="Rural disperso"/>
    <n v="11"/>
    <s v="desactualizado"/>
    <s v="desactualizado"/>
    <n v="30536.5"/>
    <n v="4839"/>
    <n v="4475"/>
    <n v="77.25139664804469"/>
    <n v="22.785883749222265"/>
    <n v="937"/>
    <n v="3477"/>
    <n v="61"/>
    <n v="31.754209729370935"/>
    <n v="6307.0897999999997"/>
    <n v="4330.2173000000003"/>
    <n v="4885.1388999999999"/>
    <n v="13930.95"/>
    <n v="0"/>
    <n v="0"/>
    <n v="252.29535999999999"/>
    <n v="3584.3117000000002"/>
    <n v="92.600104000000002"/>
    <n v="25627.940999999999"/>
    <n v="19.616913"/>
    <n v="40.985092999999999"/>
    <n v="0"/>
    <n v="238.98745"/>
    <n v="3584.3116"/>
    <n v="5021.0173999999997"/>
    <n v="10195.746999999999"/>
    <n v="1103.856"/>
    <n v="9391.8610000000008"/>
    <n v="13925.731361800001"/>
    <n v="8.3819404648720006"/>
    <n v="0.255779427359491"/>
    <n v="0"/>
    <n v="66.16443440691279"/>
    <n v="295"/>
    <n v="306.10169491525426"/>
    <n v="2058"/>
    <n v="4030"/>
    <n v="90.055865921787714"/>
    <n v="912"/>
    <n v="870"/>
  </r>
  <r>
    <s v="41"/>
    <s v="41503"/>
    <n v="41503"/>
    <s v="HUILA"/>
    <s v="OPORAPA"/>
    <x v="0"/>
    <s v="Rural"/>
    <n v="17"/>
    <s v="desactualizado"/>
    <s v="desactualizado"/>
    <n v="17140.900000000001"/>
    <n v="4692"/>
    <n v="3673"/>
    <n v="87.367274707323716"/>
    <n v="26.900689863524718"/>
    <n v="2084"/>
    <n v="1542"/>
    <n v="47"/>
    <n v="43.53741274958243"/>
    <n v="4055.7784999999999"/>
    <n v="0"/>
    <n v="0"/>
    <n v="10967.734"/>
    <n v="0"/>
    <n v="0"/>
    <n v="5195.9615000000003"/>
    <n v="876.37573999999995"/>
    <n v="35.924702000000003"/>
    <n v="8942.7667000000001"/>
    <n v="21.336974999999999"/>
    <n v="20.337183"/>
    <n v="0"/>
    <n v="0"/>
    <n v="875.81367"/>
    <n v="51.221029000000001"/>
    <n v="6123.2789000000002"/>
    <n v="1439.6016"/>
    <n v="6562.1131999999998"/>
    <n v="5929.9193262600002"/>
    <n v="60.843737973854005"/>
    <n v="0.36630623414764385"/>
    <n v="0"/>
    <n v="115.2880385934364"/>
    <n v="150"/>
    <n v="948"/>
    <n v="2120"/>
    <n v="2316"/>
    <n v="63.054723659134225"/>
    <n v="554"/>
    <n v="489"/>
  </r>
  <r>
    <s v="19"/>
    <s v="19364"/>
    <n v="19364"/>
    <s v="CAUCA"/>
    <s v="JAMBALÓ"/>
    <x v="2"/>
    <s v="Rural"/>
    <n v="14"/>
    <s v="desactualizado"/>
    <s v="desactualizado"/>
    <n v="22097.699999999997"/>
    <n v="2833"/>
    <n v="2824"/>
    <n v="94.900849858356935"/>
    <n v="7.7579092671219572"/>
    <n v="2589"/>
    <n v="233"/>
    <n v="2"/>
    <n v="12.857913757233172"/>
    <n v="583.01432999999997"/>
    <n v="0"/>
    <n v="1709.1316999999999"/>
    <n v="21159.933000000001"/>
    <n v="0"/>
    <n v="0"/>
    <n v="1035.971"/>
    <n v="7731.1148000000003"/>
    <n v="0"/>
    <n v="14739.86"/>
    <n v="0"/>
    <n v="22.732196999999999"/>
    <n v="0"/>
    <n v="1286.8305"/>
    <n v="7720.3991999999998"/>
    <n v="0"/>
    <n v="11052.012000000001"/>
    <n v="402.46823000000001"/>
    <n v="3022.5032000000001"/>
    <n v="0"/>
    <n v="99.416004265827198"/>
    <n v="0.57586966094231617"/>
    <n v="0"/>
    <n v="153.47015022730619"/>
    <n v="252"/>
    <n v="831.78806413107145"/>
    <n v="1737"/>
    <n v="2012"/>
    <n v="71.246458923512748"/>
    <n v="348"/>
    <n v="307"/>
  </r>
  <r>
    <s v="25"/>
    <s v="25793"/>
    <n v="25793"/>
    <s v="CUNDINAMARCA"/>
    <s v="TAUSA"/>
    <x v="0"/>
    <s v="Rural disperso"/>
    <n v="11"/>
    <s v="desactualizado"/>
    <s v="desactualizado"/>
    <n v="19743.300000000003"/>
    <n v="3415"/>
    <n v="3011"/>
    <n v="86.350049817336441"/>
    <n v="13.631915542791582"/>
    <n v="686"/>
    <n v="2234"/>
    <n v="91"/>
    <n v="39.692859465142433"/>
    <n v="3505.2546000000002"/>
    <n v="5287.8242"/>
    <n v="2801.404"/>
    <n v="7017.1619000000001"/>
    <n v="0"/>
    <n v="0"/>
    <n v="1587.0286000000001"/>
    <n v="1562.4168999999999"/>
    <n v="826.70135000000005"/>
    <n v="15498.754999999999"/>
    <n v="6.1647210000000001"/>
    <n v="11.473560000000001"/>
    <n v="0"/>
    <n v="240.75917000000001"/>
    <n v="1439.0310999999999"/>
    <n v="6028.6243999999997"/>
    <n v="3613.2087000000001"/>
    <n v="415.37864000000002"/>
    <n v="7732.5909000000001"/>
    <n v="17753.4562319"/>
    <n v="4.0926625425539997"/>
    <n v="0.34692962796952037"/>
    <n v="0"/>
    <n v="28.649273369992141"/>
    <n v="194"/>
    <n v="201.54639175257731"/>
    <n v="1387"/>
    <n v="2980"/>
    <n v="98.970441713716369"/>
    <n v="82"/>
    <n v="75"/>
  </r>
  <r>
    <s v="68"/>
    <s v="68162"/>
    <n v="68162"/>
    <s v="SANTANDER"/>
    <s v="CERRITO"/>
    <x v="0"/>
    <s v="Rural"/>
    <n v="6"/>
    <s v="desactualizado"/>
    <s v="desactualizado"/>
    <n v="46338.2"/>
    <n v="1267"/>
    <n v="1180"/>
    <n v="37.711864406779661"/>
    <n v="2.1646510028952357"/>
    <n v="284"/>
    <n v="896"/>
    <n v="0"/>
    <n v="69.89553684921232"/>
    <n v="748.87405999999999"/>
    <n v="5517.6728000000003"/>
    <n v="21073.032999999999"/>
    <n v="14283.155000000001"/>
    <n v="565.69043999999997"/>
    <n v="0"/>
    <n v="1595.8196"/>
    <n v="473.31702999999999"/>
    <n v="137.8262"/>
    <n v="40004.81"/>
    <n v="27.577673000000001"/>
    <n v="30.332411"/>
    <n v="0"/>
    <n v="1123.1686"/>
    <n v="0"/>
    <n v="8150.6291000000001"/>
    <n v="2793.9884000000002"/>
    <n v="617.80250999999998"/>
    <n v="29523.43"/>
    <n v="0"/>
    <n v="33.451484269187993"/>
    <n v="0.349290780141844"/>
    <n v="0"/>
    <n v="63.028941496570617"/>
    <n v="416"/>
    <n v="283.17307692307691"/>
    <n v="885"/>
    <n v="1078"/>
    <n v="91.355932203389827"/>
    <n v="429"/>
    <n v="366"/>
  </r>
  <r>
    <s v="25"/>
    <s v="25095"/>
    <n v="25095"/>
    <s v="CUNDINAMARCA"/>
    <s v="BITUIMA"/>
    <x v="0"/>
    <s v="Rural disperso"/>
    <n v="11"/>
    <s v="desactualizado"/>
    <s v="desactualizado"/>
    <n v="6029.9"/>
    <n v="870"/>
    <n v="803"/>
    <n v="80.821917808219183"/>
    <n v="19.338115188387814"/>
    <n v="349"/>
    <n v="454"/>
    <n v="0"/>
    <n v="19.558985713478314"/>
    <n v="456.50331"/>
    <n v="1177.7126000000001"/>
    <n v="0"/>
    <n v="4594.4843000000001"/>
    <n v="0"/>
    <n v="0"/>
    <n v="0"/>
    <n v="570.46587999999997"/>
    <n v="0"/>
    <n v="5649.2749000000003"/>
    <n v="12.597904"/>
    <n v="9.8421915999999996"/>
    <n v="0"/>
    <n v="769.69978000000003"/>
    <n v="570.46588999999994"/>
    <n v="0"/>
    <n v="3442.2622000000001"/>
    <n v="221.08676"/>
    <n v="1218.9818"/>
    <n v="0"/>
    <n v="3.7823360275032001"/>
    <n v="0.34910714285714284"/>
    <n v="0"/>
    <n v="119.43303220738412"/>
    <n v="61"/>
    <n v="2672.1311475409834"/>
    <n v="360"/>
    <n v="576"/>
    <n v="71.73100871731009"/>
    <n v="67"/>
    <n v="63"/>
  </r>
  <r>
    <s v="47"/>
    <s v="47205"/>
    <n v="47205"/>
    <s v="MAGDALENA"/>
    <s v="CONCORDIA"/>
    <x v="0"/>
    <s v="Intermedio"/>
    <n v="17"/>
    <s v="desactualizado"/>
    <s v="desactualizado"/>
    <n v="9963.4"/>
    <n v="675"/>
    <n v="656"/>
    <n v="39.176829268292686"/>
    <n v="6.1695741069379721"/>
    <n v="138"/>
    <n v="518"/>
    <n v="0"/>
    <n v="14.018807174133199"/>
    <n v="9162.5802000000003"/>
    <n v="0"/>
    <n v="0"/>
    <n v="0"/>
    <n v="643.85556999999994"/>
    <n v="587.29245000000003"/>
    <n v="283.04052999999999"/>
    <n v="0"/>
    <n v="1141.4940999999999"/>
    <n v="8971.7525999999998"/>
    <n v="144.99881999999999"/>
    <n v="169.07051999999999"/>
    <n v="0"/>
    <n v="491.58591000000001"/>
    <n v="0"/>
    <n v="108.18423"/>
    <n v="3775.0722999999998"/>
    <n v="5024.5731999999998"/>
    <n v="1560.0924"/>
    <n v="0"/>
    <n v="1.0748701005008001"/>
    <n v="0.48351648351648352"/>
    <n v="0"/>
    <n v="17.594386213286143"/>
    <n v="111"/>
    <n v="194.14414414414415"/>
    <n v="606"/>
    <n v="653.99999999999989"/>
    <n v="99.695121951219505"/>
    <n v="11"/>
    <n v="7"/>
  </r>
  <r>
    <s v="27"/>
    <s v="27250"/>
    <n v="27250"/>
    <s v="CHOCÓ"/>
    <s v="EL LITORAL DEL SAN JUAN"/>
    <x v="3"/>
    <s v="Rural disperso"/>
    <n v="28"/>
    <s v="Sin formación"/>
    <s v="Sin formación"/>
    <n v="413341.39999999997"/>
    <n v="2327"/>
    <n v="2275"/>
    <n v="34.021978021978022"/>
    <n v="0.43489020624372804"/>
    <n v="0"/>
    <n v="0"/>
    <n v="2275"/>
    <n v="95.342258707535976"/>
    <n v="55807.728000000003"/>
    <n v="85983.47"/>
    <n v="35705.379000000001"/>
    <n v="211509.79"/>
    <n v="1994.1977999999999"/>
    <n v="1494.3235"/>
    <n v="367099.67"/>
    <n v="2268.2143000000001"/>
    <n v="12343.914000000001"/>
    <n v="29895.558000000001"/>
    <n v="0"/>
    <n v="9.2595066999999993"/>
    <n v="0"/>
    <n v="6713.5630000000001"/>
    <n v="2191.8389999999999"/>
    <n v="2431.3876"/>
    <n v="7704.6252999999997"/>
    <n v="66.990500999999995"/>
    <n v="392808.73"/>
    <n v="0"/>
    <n v="438.96767727528402"/>
    <n v="0.77025841053144806"/>
    <n v="0"/>
    <n v="11.570732999900631"/>
    <n v="3756"/>
    <n v="3.1948881789137382"/>
    <n v="1077"/>
    <n v="2214.0000000000005"/>
    <n v="97.318681318681328"/>
    <n v="8"/>
    <n v="3"/>
  </r>
  <r>
    <s v="70"/>
    <s v="70820"/>
    <n v="70820"/>
    <s v="SUCRE"/>
    <s v="TOLU"/>
    <x v="0"/>
    <s v="Intermedio"/>
    <n v="0"/>
    <s v="actualizado"/>
    <s v="actualizado"/>
    <n v="29340"/>
    <n v="873"/>
    <n v="709"/>
    <n v="63.469675599435824"/>
    <n v="2.1020699257468936"/>
    <n v="227"/>
    <n v="481"/>
    <n v="1"/>
    <n v="12.655805728027053"/>
    <n v="31264.69"/>
    <n v="0"/>
    <n v="0"/>
    <n v="0"/>
    <n v="0"/>
    <n v="49.328645000000002"/>
    <n v="3832.2431999999999"/>
    <n v="62.679305999999997"/>
    <n v="7.5028439000000002"/>
    <n v="27107.438999999998"/>
    <n v="426.59082000000001"/>
    <n v="291.48764999999997"/>
    <n v="0"/>
    <n v="57.907522999999998"/>
    <n v="155.76698999999999"/>
    <n v="62.679307000000001"/>
    <n v="0"/>
    <n v="26923.698"/>
    <n v="3984.0859"/>
    <n v="2607.1797997799999"/>
    <n v="91.395392355834787"/>
    <n v="0.70025619128949612"/>
    <n v="28.481913984619769"/>
    <n v="95.208877785590644"/>
    <n v="282"/>
    <n v="344.04255319148939"/>
    <n v="128"/>
    <n v="630"/>
    <n v="88.857545839210147"/>
    <n v="78"/>
    <n v="65"/>
  </r>
  <r>
    <s v="68"/>
    <s v="68689"/>
    <n v="68689"/>
    <s v="SANTANDER"/>
    <s v="SAN VICENTE DE CHUCURÍ"/>
    <x v="0"/>
    <s v="Rural"/>
    <n v="0"/>
    <s v="actualizado"/>
    <s v="actualizado"/>
    <n v="115496.80000000002"/>
    <n v="5441"/>
    <n v="4675"/>
    <n v="40.128342245989309"/>
    <n v="4.0132367444661039"/>
    <n v="3181"/>
    <n v="1273"/>
    <n v="221"/>
    <n v="35.926829551284087"/>
    <n v="28423.879000000001"/>
    <n v="8536.4256000000005"/>
    <n v="0"/>
    <n v="71476.546000000002"/>
    <n v="2517.9234999999999"/>
    <n v="0"/>
    <n v="21790.838"/>
    <n v="4215.4964"/>
    <n v="1017.2754"/>
    <n v="82951.933999999994"/>
    <n v="2046.0038999999999"/>
    <n v="225.83788999999999"/>
    <n v="1920.5272"/>
    <n v="7313.5962"/>
    <n v="4023.732"/>
    <n v="472.12214"/>
    <n v="34716.5"/>
    <n v="23103.47"/>
    <n v="40245.781000000003"/>
    <n v="84089.442436500001"/>
    <n v="575.25665801955995"/>
    <n v="0.35807860262008728"/>
    <n v="0"/>
    <n v="52.782725625099253"/>
    <n v="1104"/>
    <n v="89.356884057971016"/>
    <n v="2559"/>
    <n v="2545"/>
    <n v="54.438502673796798"/>
    <n v="747"/>
    <n v="709"/>
  </r>
  <r>
    <s v="85"/>
    <s v="85400"/>
    <n v="85400"/>
    <s v="CASANARE"/>
    <s v="TÁMARA"/>
    <x v="0"/>
    <s v="Rural disperso"/>
    <n v="11"/>
    <s v="desactualizado"/>
    <s v="desactualizado"/>
    <n v="107804.20000000001"/>
    <n v="3001"/>
    <n v="2959"/>
    <n v="57.18148022980737"/>
    <n v="2.7110082385745575"/>
    <n v="1557"/>
    <n v="1358"/>
    <n v="44"/>
    <n v="76.792931495874853"/>
    <n v="5081.8248000000003"/>
    <n v="21829.702000000001"/>
    <n v="411.03976999999998"/>
    <n v="65536.044999999998"/>
    <n v="6396.3526000000002"/>
    <n v="0"/>
    <n v="68977.645999999993"/>
    <n v="5144.9093999999996"/>
    <n v="2192.3631"/>
    <n v="24283.306"/>
    <n v="20.690505999999999"/>
    <n v="11.759663"/>
    <n v="0"/>
    <n v="8414.7124999999996"/>
    <n v="5124.3990000000003"/>
    <n v="993.98058000000003"/>
    <n v="5462.4552000000003"/>
    <n v="3343.4063000000001"/>
    <n v="77268.202000000005"/>
    <n v="428.65693120999998"/>
    <n v="226.48302383096802"/>
    <n v="0.55957246149009743"/>
    <n v="0"/>
    <n v="45.00869767636943"/>
    <n v="1136"/>
    <n v="44.903169014084504"/>
    <n v="1448"/>
    <n v="2470"/>
    <n v="83.47414667117269"/>
    <n v="189"/>
    <n v="157"/>
  </r>
  <r>
    <s v="15"/>
    <s v="15550"/>
    <n v="15550"/>
    <s v="BOYACÁ"/>
    <s v="PISVA"/>
    <x v="0"/>
    <s v="Rural disperso"/>
    <n v="6"/>
    <s v="desactualizado"/>
    <s v="desactualizado"/>
    <n v="46087.3"/>
    <n v="857"/>
    <n v="815"/>
    <n v="44.417177914110425"/>
    <n v="1.5575695017230931"/>
    <n v="204"/>
    <n v="603"/>
    <n v="8"/>
    <n v="70.071442726606506"/>
    <n v="2259.1817000000001"/>
    <n v="703.39081999999996"/>
    <n v="1366.8361"/>
    <n v="42282.192999999999"/>
    <n v="0"/>
    <n v="0"/>
    <n v="27242.738000000001"/>
    <n v="0"/>
    <n v="123.50433"/>
    <n v="19259.819"/>
    <n v="5.2197731000000003"/>
    <n v="7.9177949999999999"/>
    <n v="0"/>
    <n v="8579.2103000000006"/>
    <n v="0"/>
    <n v="34.748303"/>
    <n v="4949.0223999999998"/>
    <n v="385.16932000000003"/>
    <n v="32675.213"/>
    <n v="1184.0883718099999"/>
    <n v="77.629052264534806"/>
    <n v="0.49230769230769234"/>
    <n v="0"/>
    <n v="54.4"/>
    <n v="298"/>
    <n v="214.76510067114094"/>
    <n v="276"/>
    <n v="720"/>
    <n v="88.343558282208591"/>
    <n v="27"/>
    <n v="24"/>
  </r>
  <r>
    <s v="47"/>
    <s v="47058"/>
    <n v="47058"/>
    <s v="MAGDALENA"/>
    <s v="ARIGUANÍ (El DifÝcil)"/>
    <x v="0"/>
    <s v="Rural"/>
    <n v="8"/>
    <s v="desactualizado"/>
    <s v="desactualizado"/>
    <n v="111577.4"/>
    <n v="997"/>
    <n v="945"/>
    <n v="3.5978835978835977"/>
    <n v="9.4730739009089654E-2"/>
    <n v="153"/>
    <n v="792"/>
    <n v="0"/>
    <n v="14.98960002669196"/>
    <n v="73918.039999999994"/>
    <n v="31053.004000000001"/>
    <n v="0"/>
    <n v="2579.4643000000001"/>
    <n v="5770.6882999999998"/>
    <n v="2191.8683000000001"/>
    <n v="7860.1994999999997"/>
    <n v="1408.7455"/>
    <n v="95.634488000000005"/>
    <n v="101744.85"/>
    <n v="330.36887999999999"/>
    <n v="359.38044000000002"/>
    <n v="0"/>
    <n v="2208.3836000000001"/>
    <n v="0"/>
    <n v="163.51635999999999"/>
    <n v="26710.442999999999"/>
    <n v="67156.959000000003"/>
    <n v="17032.982"/>
    <n v="0"/>
    <n v="93.38895432266041"/>
    <n v="0.72128129602356406"/>
    <n v="27.785495971103082"/>
    <n v="315.6375735525022"/>
    <n v="1109"/>
    <n v="348.60234445446349"/>
    <n v="772"/>
    <n v="886"/>
    <n v="93.75661375661376"/>
    <n v="45"/>
    <n v="24"/>
  </r>
  <r>
    <s v="73"/>
    <s v="73026"/>
    <n v="73026"/>
    <s v="TOLIMA"/>
    <s v="ALVARADO"/>
    <x v="0"/>
    <s v="Rural"/>
    <n v="0"/>
    <s v="actualizado"/>
    <s v="actualizado"/>
    <n v="34186.200000000004"/>
    <n v="1248"/>
    <n v="907"/>
    <n v="34.950385887541344"/>
    <n v="2.4130860423340388"/>
    <n v="350"/>
    <n v="557"/>
    <n v="0"/>
    <n v="27.801181395252865"/>
    <n v="3032.9105"/>
    <n v="4481.8901999999998"/>
    <n v="0"/>
    <n v="16856.490000000002"/>
    <n v="7691.5785999999998"/>
    <n v="0"/>
    <n v="5261.4785000000002"/>
    <n v="110.32163"/>
    <n v="145.84450000000001"/>
    <n v="26975.442999999999"/>
    <n v="60.684418999999998"/>
    <n v="18.159243"/>
    <n v="0"/>
    <n v="395.28679"/>
    <n v="110.32164"/>
    <n v="96.908221999999995"/>
    <n v="18963.532999999999"/>
    <n v="3919.2248"/>
    <n v="9050.3382000000001"/>
    <n v="233.005509956"/>
    <n v="1.6940653619014001"/>
    <n v="0.48491988689915178"/>
    <n v="0"/>
    <n v="90.1"/>
    <n v="347"/>
    <n v="259.65417867435161"/>
    <n v="275"/>
    <n v="679"/>
    <n v="74.86218302094818"/>
    <n v="103"/>
    <n v="99"/>
  </r>
  <r>
    <s v="97"/>
    <s v="97001"/>
    <n v="97001"/>
    <s v="VAUPES"/>
    <s v="MITU"/>
    <x v="0"/>
    <s v="Rural disperso"/>
    <n v="8"/>
    <s v="desactualizado"/>
    <s v="desactualizado"/>
    <n v="1629042.7999999998"/>
    <n v="2792"/>
    <n v="2607"/>
    <n v="86.804756425009586"/>
    <n v="0.15858861682628389"/>
    <n v="0"/>
    <n v="0"/>
    <n v="2607"/>
    <n v="97.217935334466191"/>
    <n v="149562.46"/>
    <n v="0"/>
    <n v="0"/>
    <n v="1375283"/>
    <n v="101083.22"/>
    <n v="204.6557"/>
    <n v="1503314.5"/>
    <n v="52.598601000000002"/>
    <n v="13434.07"/>
    <n v="115341.55"/>
    <n v="842.99796000000003"/>
    <n v="379.79003"/>
    <n v="0"/>
    <n v="1464.6684"/>
    <n v="0"/>
    <n v="13697.507"/>
    <n v="24671.794000000002"/>
    <n v="5219.4005999999999"/>
    <n v="1591789.8"/>
    <n v="0"/>
    <n v="1663.4199154004004"/>
    <n v="0.76945951973830939"/>
    <n v="0"/>
    <n v="110.67530562347189"/>
    <n v="16455"/>
    <n v="9.0549984807049526"/>
    <n v="1508"/>
    <n v="2288"/>
    <n v="87.763713080168785"/>
    <n v="30"/>
    <n v="18"/>
  </r>
  <r>
    <s v="23"/>
    <s v="23500"/>
    <n v="23500"/>
    <s v="CÓRDOBA"/>
    <s v="MOÑITOS"/>
    <x v="0"/>
    <s v="Intermedio"/>
    <n v="0"/>
    <s v="actualizado"/>
    <s v="actualizado"/>
    <n v="13863"/>
    <n v="1702"/>
    <n v="1473"/>
    <n v="76.64630006788866"/>
    <n v="11.908872665250042"/>
    <n v="996"/>
    <n v="472"/>
    <n v="5"/>
    <n v="13.941344026116727"/>
    <n v="10932.315000000001"/>
    <n v="1854.5916"/>
    <n v="0"/>
    <n v="7409.8212000000003"/>
    <n v="0"/>
    <n v="26.391950999999999"/>
    <n v="190.64329000000001"/>
    <n v="10.834286000000001"/>
    <n v="8.6687051999999998"/>
    <n v="20004.106"/>
    <n v="181.75488000000001"/>
    <n v="243.22145"/>
    <n v="0"/>
    <n v="35.002595999999997"/>
    <n v="0"/>
    <n v="8.2389308999999997"/>
    <n v="9682.6442000000006"/>
    <n v="7562.1230999999998"/>
    <n v="2839.4485"/>
    <n v="0"/>
    <n v="1.5117771615927997"/>
    <n v="0.56045949214026602"/>
    <n v="28.571428571428573"/>
    <n v="141.06639781790125"/>
    <n v="206"/>
    <n v="1249.0291262135922"/>
    <n v="1270"/>
    <n v="1450"/>
    <n v="98.438560760353027"/>
    <n v="153"/>
    <n v="128"/>
  </r>
  <r>
    <s v="05"/>
    <s v="05615"/>
    <n v="5615"/>
    <s v="ANTIOQUIA"/>
    <s v="RIONEGRO"/>
    <x v="0"/>
    <s v="Ciudades y aglomeraciones"/>
    <n v="0"/>
    <s v="actualizado"/>
    <s v="actualizado"/>
    <n v="18024.500000000004"/>
    <n v="11558"/>
    <n v="2924"/>
    <n v="99.965800273597822"/>
    <n v="1.9864735171360979"/>
    <n v="858"/>
    <n v="1922"/>
    <n v="144"/>
    <n v="13.977683794587053"/>
    <n v="14355.459000000001"/>
    <n v="0"/>
    <n v="0"/>
    <n v="5032.1547"/>
    <n v="0"/>
    <n v="0"/>
    <n v="598.11692000000005"/>
    <n v="0"/>
    <n v="0"/>
    <n v="18218.126"/>
    <n v="1058.4849999999999"/>
    <n v="1103.0535"/>
    <n v="34.366853999999996"/>
    <n v="99.384816999999998"/>
    <n v="0"/>
    <n v="0"/>
    <n v="4028.9928"/>
    <n v="11830.906000000001"/>
    <n v="2778.0243"/>
    <n v="360.42719974300002"/>
    <n v="28.287527138508402"/>
    <n v="0.10779358175620078"/>
    <n v="0"/>
    <n v="37.64970262996502"/>
    <n v="198"/>
    <n v="240.65656565656565"/>
    <n v="819"/>
    <n v="2732"/>
    <n v="93.433652530779753"/>
    <n v="85"/>
    <n v="73"/>
  </r>
  <r>
    <s v="41"/>
    <s v="41801"/>
    <n v="41801"/>
    <s v="HUILA"/>
    <s v="TERUEL"/>
    <x v="0"/>
    <s v="Rural"/>
    <n v="9"/>
    <s v="desactualizado"/>
    <s v="desactualizado"/>
    <n v="49243.000000000007"/>
    <n v="2424"/>
    <n v="1752"/>
    <n v="75.913242009132418"/>
    <n v="3.9138508640931309"/>
    <n v="1178"/>
    <n v="557"/>
    <n v="17"/>
    <n v="53.310591211569545"/>
    <n v="1267.1585"/>
    <n v="176.21610000000001"/>
    <n v="13626.938"/>
    <n v="40603.872000000003"/>
    <n v="857.41670999999997"/>
    <n v="0"/>
    <n v="21951.13"/>
    <n v="11569.413"/>
    <n v="0"/>
    <n v="23056.17"/>
    <n v="26.041651999999999"/>
    <n v="16.995846"/>
    <n v="0"/>
    <n v="815.83834999999999"/>
    <n v="11026.772999999999"/>
    <n v="0"/>
    <n v="13002.883"/>
    <n v="1565.0858000000001"/>
    <n v="30175.184000000001"/>
    <n v="27665.042845799999"/>
    <n v="109.03781925714999"/>
    <n v="0.52995391705069128"/>
    <n v="0"/>
    <n v="181.05816204502105"/>
    <n v="589"/>
    <n v="379.15619694397276"/>
    <n v="535"/>
    <n v="864"/>
    <n v="49.315068493150683"/>
    <n v="358"/>
    <n v="320"/>
  </r>
  <r>
    <s v="66"/>
    <s v="66400"/>
    <n v="66400"/>
    <s v="RISARALDA"/>
    <s v="LA VIRGINIA"/>
    <x v="0"/>
    <s v="Intermedio"/>
    <n v="0"/>
    <s v="actualizado"/>
    <s v="actualizado"/>
    <n v="3070.6"/>
    <n v="156"/>
    <n v="109"/>
    <n v="51.37614678899083"/>
    <n v="3.696560467724666"/>
    <n v="37"/>
    <n v="71"/>
    <n v="1"/>
    <n v="15.86936733211669"/>
    <n v="824.20136000000002"/>
    <n v="0"/>
    <n v="0"/>
    <n v="2248.6214"/>
    <n v="0"/>
    <n v="0"/>
    <n v="0"/>
    <n v="122.17493"/>
    <n v="118.45044"/>
    <n v="2874.5569"/>
    <n v="156.89848000000001"/>
    <n v="169.25483"/>
    <n v="0"/>
    <n v="23.305199999999999"/>
    <n v="122.17493"/>
    <n v="71.507354000000007"/>
    <n v="2042.3083999999999"/>
    <n v="324.27183000000002"/>
    <n v="519.25824999999998"/>
    <n v="1436.7997471799999"/>
    <n v="1.6254567431056"/>
    <n v="0.36795252225519287"/>
    <n v="0"/>
    <n v="14.505469269242392"/>
    <n v="38"/>
    <n v="497.36842105263167"/>
    <n v="90"/>
    <n v="57"/>
    <n v="52.293577981651374"/>
    <n v="19"/>
    <n v="17"/>
  </r>
  <r>
    <s v="70"/>
    <s v="70523"/>
    <n v="70523"/>
    <s v="SUCRE"/>
    <s v="PALMITO"/>
    <x v="6"/>
    <s v="Intermedio"/>
    <n v="6"/>
    <s v="desactualizado"/>
    <s v="desactualizado"/>
    <n v="17020.8"/>
    <n v="1642"/>
    <n v="1308"/>
    <n v="81.804281345565755"/>
    <n v="6.4816804563386565"/>
    <n v="601"/>
    <n v="635"/>
    <n v="72"/>
    <n v="14.778664655054937"/>
    <n v="14718.857"/>
    <n v="1601.386"/>
    <n v="0"/>
    <n v="1238.7639999999999"/>
    <n v="0"/>
    <n v="2.779077"/>
    <n v="211.70113000000001"/>
    <n v="521.83682999999996"/>
    <n v="6.4467739999999996E-2"/>
    <n v="16841.030999999999"/>
    <n v="61.018977999999997"/>
    <n v="91.730600999999993"/>
    <n v="0"/>
    <n v="13.137093"/>
    <n v="0"/>
    <n v="6.4468079999999997E-2"/>
    <n v="2153.4477000000002"/>
    <n v="12773.331"/>
    <n v="2606.7213000000002"/>
    <n v="0"/>
    <n v="5.4507054233435994"/>
    <n v="0.72965038697624762"/>
    <n v="56.59309564233164"/>
    <n v="107.50497383437906"/>
    <n v="174"/>
    <n v="629.59770114942523"/>
    <n v="1176"/>
    <n v="1231"/>
    <n v="94.113149847094803"/>
    <n v="180"/>
    <n v="154"/>
  </r>
  <r>
    <s v="19"/>
    <s v="19845"/>
    <n v="19845"/>
    <s v="CAUCA"/>
    <s v="VILLA RICA"/>
    <x v="0"/>
    <s v="Ciudades y aglomeraciones"/>
    <n v="7"/>
    <s v="desactualizado"/>
    <s v="desactualizado"/>
    <n v="7062.6"/>
    <n v="2483"/>
    <n v="1535"/>
    <n v="99.413680781758956"/>
    <n v="0.65317959471949838"/>
    <n v="1353"/>
    <n v="180"/>
    <n v="2"/>
    <n v="66.849258777500197"/>
    <n v="7831.1211999999996"/>
    <n v="0"/>
    <n v="0"/>
    <n v="0"/>
    <n v="0"/>
    <n v="0"/>
    <n v="100.22123999999999"/>
    <n v="0"/>
    <n v="223.90154999999999"/>
    <n v="7666.6638000000003"/>
    <n v="72.336507999999995"/>
    <n v="77.046400000000006"/>
    <n v="0"/>
    <n v="42.676471999999997"/>
    <n v="0"/>
    <n v="85.524799999999999"/>
    <n v="0"/>
    <n v="2467.7375999999999"/>
    <n v="5390.1377000000002"/>
    <n v="0"/>
    <n v="0.64466984325200005"/>
    <n v="0.15698267074413863"/>
    <n v="0"/>
    <n v="35.443105057670564"/>
    <n v="77"/>
    <n v="628.68101188985713"/>
    <n v="946"/>
    <n v="1248"/>
    <n v="81.302931596091213"/>
    <n v="80"/>
    <n v="73"/>
  </r>
  <r>
    <s v="19"/>
    <s v="19130"/>
    <n v="19130"/>
    <s v="CAUCA"/>
    <s v="CAJIBÍO"/>
    <x v="2"/>
    <s v="Rural"/>
    <n v="0"/>
    <s v="actualizado"/>
    <s v="actualizado"/>
    <n v="46860.999999999993"/>
    <n v="5941"/>
    <n v="4961"/>
    <n v="87.986293086071356"/>
    <n v="13.180347056959189"/>
    <n v="3255"/>
    <n v="1626"/>
    <n v="80"/>
    <n v="30.059555777366182"/>
    <n v="13.176774"/>
    <n v="0"/>
    <n v="4318.8981999999996"/>
    <n v="50662.286"/>
    <n v="0"/>
    <n v="0"/>
    <n v="5740.12"/>
    <n v="339.47354999999999"/>
    <n v="163.90460999999999"/>
    <n v="48829.59"/>
    <n v="78.124589999999998"/>
    <n v="37.975762000000003"/>
    <n v="0"/>
    <n v="15.094139999999999"/>
    <n v="0"/>
    <n v="244.97316000000001"/>
    <n v="38265.262999999999"/>
    <n v="9.6769060000000007"/>
    <n v="16578.23"/>
    <n v="18.365909048900001"/>
    <n v="184.77623810722443"/>
    <n v="0.56006989951944075"/>
    <n v="0"/>
    <n v="171.61961808729043"/>
    <n v="526"/>
    <n v="445.6259711718003"/>
    <n v="3124"/>
    <n v="3685"/>
    <n v="74.27937915742794"/>
    <n v="791"/>
    <n v="706"/>
  </r>
  <r>
    <s v="15"/>
    <s v="15223"/>
    <n v="15223"/>
    <s v="BOYACÁ"/>
    <s v="CUBARÁ"/>
    <x v="0"/>
    <s v="Rural disperso"/>
    <n v="0"/>
    <s v="actualizado"/>
    <s v="actualizado"/>
    <n v="127086.49999999999"/>
    <n v="1353"/>
    <n v="943"/>
    <n v="49.098621420996821"/>
    <n v="0.55417769838074527"/>
    <n v="0"/>
    <n v="0"/>
    <n v="943"/>
    <n v="86.645419291964089"/>
    <n v="18490.514999999999"/>
    <n v="0"/>
    <n v="7597.5716000000002"/>
    <n v="88935.521999999997"/>
    <n v="87.535584"/>
    <n v="0"/>
    <n v="83442.42"/>
    <n v="669.78583000000003"/>
    <n v="3548.0920999999998"/>
    <n v="29508.063999999998"/>
    <n v="276.12533999999999"/>
    <n v="246.35461000000001"/>
    <n v="0"/>
    <n v="2128.0825"/>
    <n v="0"/>
    <n v="1701.3507999999999"/>
    <n v="4711.7282999999998"/>
    <n v="6546.1046999999999"/>
    <n v="101968.62"/>
    <n v="14600.532649000001"/>
    <n v="373.5599574414872"/>
    <n v="0.28826355525051478"/>
    <n v="132.10039630118891"/>
    <n v="29.835000000000001"/>
    <n v="1166"/>
    <n v="30.102915951972555"/>
    <n v="235"/>
    <n v="812"/>
    <n v="86.10816542948038"/>
    <n v="66"/>
    <n v="49"/>
  </r>
  <r>
    <s v="05"/>
    <s v="05885"/>
    <n v="5885"/>
    <s v="ANTIOQUIA"/>
    <s v="YALÍ"/>
    <x v="0"/>
    <s v="Rural"/>
    <n v="6"/>
    <s v="desactualizado"/>
    <s v="desactualizado"/>
    <n v="43725.099999999991"/>
    <n v="817"/>
    <n v="711"/>
    <n v="26.582278481012654"/>
    <n v="0.98086750442399617"/>
    <n v="310"/>
    <n v="389"/>
    <n v="12"/>
    <n v="35.464052319642846"/>
    <n v="12995.764999999999"/>
    <n v="0"/>
    <n v="0"/>
    <n v="30740.973000000002"/>
    <n v="529.33501999999999"/>
    <n v="0"/>
    <n v="15887.569"/>
    <n v="4143.2302"/>
    <n v="0"/>
    <n v="24375.14"/>
    <n v="33.403682000000003"/>
    <n v="58.525658"/>
    <n v="0"/>
    <n v="3312.8892000000001"/>
    <n v="4140.4152999999997"/>
    <n v="0"/>
    <n v="10913.886"/>
    <n v="10253.624"/>
    <n v="15760.003000000001"/>
    <n v="0"/>
    <n v="149.73780902687997"/>
    <n v="0.61733046286329385"/>
    <n v="0"/>
    <n v="86.953825276550887"/>
    <n v="483"/>
    <n v="227.84679089026915"/>
    <n v="215"/>
    <n v="554"/>
    <n v="77.918424753867782"/>
    <n v="52"/>
    <n v="45"/>
  </r>
  <r>
    <s v="23"/>
    <s v="23068"/>
    <n v="23068"/>
    <s v="CÓRDOBA"/>
    <s v="AYAPEL"/>
    <x v="0"/>
    <s v="Intermedio"/>
    <n v="0"/>
    <s v="actualizado"/>
    <s v="desactualizado"/>
    <n v="174697.5"/>
    <n v="1620"/>
    <n v="1404"/>
    <n v="24.643874643874643"/>
    <n v="0.53263936994587502"/>
    <n v="250"/>
    <n v="1153"/>
    <n v="1"/>
    <n v="48.5412516595675"/>
    <n v="37485.06"/>
    <n v="2176.8022000000001"/>
    <n v="0"/>
    <n v="3321.2838000000002"/>
    <n v="136904.10999999999"/>
    <n v="37270.998"/>
    <n v="7934.1709000000001"/>
    <n v="2633.5391"/>
    <n v="10911.939"/>
    <n v="133689.74"/>
    <n v="968.60649999999998"/>
    <n v="215.82673"/>
    <n v="614.43781999999999"/>
    <n v="36222.849000000002"/>
    <n v="2633.5391"/>
    <n v="1020.6476"/>
    <n v="27128.944"/>
    <n v="31689.684000000001"/>
    <n v="93883.067999999999"/>
    <n v="141277.959019"/>
    <n v="332.8147910828356"/>
    <n v="0.55308504724847141"/>
    <n v="16.477179106936891"/>
    <n v="145.0686702783392"/>
    <n v="1929"/>
    <n v="137.16951788491446"/>
    <n v="408"/>
    <n v="1324"/>
    <n v="94.301994301994313"/>
    <n v="121"/>
    <n v="76"/>
  </r>
  <r>
    <s v="70"/>
    <s v="70670"/>
    <n v="70670"/>
    <s v="SUCRE"/>
    <s v="SAMPUES"/>
    <x v="0"/>
    <s v="Intermedio"/>
    <n v="13"/>
    <s v="desactualizado"/>
    <s v="desactualizado"/>
    <n v="20921.400000000001"/>
    <n v="1667"/>
    <n v="1538"/>
    <n v="70.611183355006503"/>
    <n v="8.2453241798899466"/>
    <n v="593"/>
    <n v="891"/>
    <n v="54"/>
    <n v="12.041275816436148"/>
    <n v="15266.566999999999"/>
    <n v="4742.7493000000004"/>
    <n v="69.058730999999995"/>
    <n v="381.27490999999998"/>
    <n v="0"/>
    <n v="0"/>
    <n v="596.39747"/>
    <n v="0"/>
    <n v="0"/>
    <n v="19879.578000000001"/>
    <n v="231.36699999999999"/>
    <n v="353.45747999999998"/>
    <n v="0"/>
    <n v="67.403867000000005"/>
    <n v="0"/>
    <n v="0"/>
    <n v="9652.0851000000002"/>
    <n v="8140.9717000000001"/>
    <n v="2493.4245999999998"/>
    <n v="0"/>
    <n v="0.92997779648319989"/>
    <n v="0.6580121703853955"/>
    <n v="24.679170779861796"/>
    <n v="153.16637440501947"/>
    <n v="209"/>
    <n v="746.79425837320559"/>
    <n v="1026"/>
    <n v="1316"/>
    <n v="85.565669700910277"/>
    <n v="193"/>
    <n v="157"/>
  </r>
  <r>
    <s v="73"/>
    <s v="73055"/>
    <n v="73055"/>
    <s v="TOLIMA"/>
    <s v="ARMERO (Guayabal)"/>
    <x v="0"/>
    <s v="Rural"/>
    <n v="6"/>
    <s v="desactualizado"/>
    <s v="desactualizado"/>
    <n v="43454.3"/>
    <n v="2715"/>
    <n v="1917"/>
    <n v="65.206051121544078"/>
    <n v="4.9020361527510294"/>
    <n v="954"/>
    <n v="962"/>
    <n v="1"/>
    <n v="49.539932185067308"/>
    <n v="20441.764999999999"/>
    <n v="4340.2726000000002"/>
    <n v="1079.5727999999999"/>
    <n v="16983.444"/>
    <n v="0"/>
    <n v="0"/>
    <n v="5347.0571"/>
    <n v="531.20885999999996"/>
    <n v="394.37477999999999"/>
    <n v="37166.587"/>
    <n v="181.72892999999999"/>
    <n v="198.29732999999999"/>
    <n v="0"/>
    <n v="1627.8317999999999"/>
    <n v="0"/>
    <n v="72.096714000000006"/>
    <n v="12349.169"/>
    <n v="7763.7689"/>
    <n v="21609.793000000001"/>
    <n v="0"/>
    <n v="3.8472793090028006"/>
    <n v="0.31155192532088682"/>
    <n v="0"/>
    <n v="241.85"/>
    <n v="451"/>
    <n v="536.25277161862527"/>
    <n v="1372"/>
    <n v="1636"/>
    <n v="85.341679707876892"/>
    <n v="325"/>
    <n v="268"/>
  </r>
  <r>
    <s v="54"/>
    <s v="54239"/>
    <n v="54239"/>
    <s v="NORTE DE SANTANDER"/>
    <s v="DURANIA"/>
    <x v="0"/>
    <s v="Rural"/>
    <n v="21"/>
    <s v="desactualizado"/>
    <s v="desactualizado"/>
    <n v="17525.399999999998"/>
    <n v="909"/>
    <n v="724"/>
    <n v="38.812154696132595"/>
    <n v="3.9235829276351533"/>
    <n v="270"/>
    <n v="435"/>
    <n v="19"/>
    <n v="31.003590857939272"/>
    <n v="46.200252999999996"/>
    <n v="516.03986999999995"/>
    <n v="0"/>
    <n v="16914.341"/>
    <n v="82.990582000000003"/>
    <n v="0"/>
    <n v="3680.0353"/>
    <n v="0"/>
    <n v="69.335295000000002"/>
    <n v="13813.787"/>
    <n v="21.098320999999999"/>
    <n v="27.924461999999998"/>
    <n v="0"/>
    <n v="2309.9688999999998"/>
    <n v="0"/>
    <n v="32.965603999999999"/>
    <n v="9622.7795999999998"/>
    <n v="138.86648"/>
    <n v="5451.7506000000003"/>
    <n v="0"/>
    <n v="168.99189487194838"/>
    <n v="0.45947242206235012"/>
    <n v="0"/>
    <n v="74.230618878938245"/>
    <n v="170"/>
    <n v="640.88235294117646"/>
    <n v="664"/>
    <n v="605"/>
    <n v="83.563535911602202"/>
    <n v="105"/>
    <n v="97"/>
  </r>
  <r>
    <s v="05"/>
    <s v="05036"/>
    <n v="5036"/>
    <s v="ANTIOQUIA"/>
    <s v="ANGELÓPOLIS"/>
    <x v="0"/>
    <s v="Intermedio"/>
    <n v="10"/>
    <s v="desactualizado"/>
    <s v="actualizado"/>
    <n v="8022.8"/>
    <n v="672"/>
    <n v="615"/>
    <n v="67.154471544715449"/>
    <n v="6.4245599113964547"/>
    <n v="187"/>
    <n v="427"/>
    <n v="1"/>
    <n v="26.916580311497277"/>
    <n v="687.91633999999999"/>
    <n v="0"/>
    <n v="0"/>
    <n v="7491.6019999999999"/>
    <n v="0"/>
    <n v="0"/>
    <n v="1695.9530999999999"/>
    <n v="0"/>
    <n v="0"/>
    <n v="6464.0959999999995"/>
    <n v="26.809388999999999"/>
    <n v="7.3401481000000004"/>
    <n v="0"/>
    <n v="34.193295999999997"/>
    <n v="0"/>
    <n v="0"/>
    <n v="5316.9247999999998"/>
    <n v="624.77579000000003"/>
    <n v="2203.6244999999999"/>
    <n v="3608.6714342999999"/>
    <n v="22.516080282999202"/>
    <n v="0.29055007052186177"/>
    <n v="0"/>
    <n v="57.402956895424097"/>
    <n v="87"/>
    <n v="835.05747126436768"/>
    <n v="278"/>
    <n v="478"/>
    <n v="77.723577235772353"/>
    <n v="19"/>
    <n v="17"/>
  </r>
  <r>
    <s v="05"/>
    <s v="05209"/>
    <n v="5209"/>
    <s v="ANTIOQUIA"/>
    <s v="CONCORDIA"/>
    <x v="0"/>
    <s v="Intermedio"/>
    <n v="9"/>
    <s v="desactualizado"/>
    <s v="desactualizado"/>
    <n v="21276.899999999998"/>
    <n v="2820"/>
    <n v="2106"/>
    <n v="76.875593542260219"/>
    <n v="15.052139879856766"/>
    <n v="1783"/>
    <n v="277"/>
    <n v="46"/>
    <n v="5.3063113822659611"/>
    <n v="1283.3795"/>
    <n v="0"/>
    <n v="607.45014000000003"/>
    <n v="21677.773000000001"/>
    <n v="154.46163000000001"/>
    <n v="0"/>
    <n v="368.10883999999999"/>
    <n v="1.4174912"/>
    <n v="269.78393"/>
    <n v="23263.34"/>
    <n v="54.403945999999998"/>
    <n v="92.195626000000004"/>
    <n v="0"/>
    <n v="2700.5412000000001"/>
    <n v="0"/>
    <n v="122.47544000000001"/>
    <n v="19353.644"/>
    <n v="416.96134999999998"/>
    <n v="1271.2366"/>
    <n v="378.11139434500001"/>
    <n v="32.310895817199999"/>
    <n v="0.52904459881204069"/>
    <n v="0"/>
    <n v="18.80509806071705"/>
    <n v="234"/>
    <n v="101.7094017094017"/>
    <n v="538"/>
    <n v="428"/>
    <n v="20.322886989553655"/>
    <n v="542"/>
    <n v="500"/>
  </r>
  <r>
    <s v="95"/>
    <s v="95025"/>
    <n v="95025"/>
    <s v="GUAVIARE"/>
    <s v="EL RETORNO"/>
    <x v="1"/>
    <s v="Rural disperso"/>
    <n v="28"/>
    <s v="Sin formación"/>
    <s v="desactualizado"/>
    <n v="1245200.7000000002"/>
    <n v="1806"/>
    <n v="1191"/>
    <n v="15.113350125944585"/>
    <n v="2.831077221644707E-2"/>
    <n v="0"/>
    <n v="0"/>
    <n v="1191"/>
    <n v="93.932975989448025"/>
    <n v="252707.58"/>
    <n v="0"/>
    <n v="0"/>
    <n v="644217.31000000006"/>
    <n v="318609.91999999998"/>
    <n v="0"/>
    <n v="1072364.1000000001"/>
    <n v="1486.6476"/>
    <n v="2735.1774"/>
    <n v="143488.99"/>
    <n v="80.711583000000005"/>
    <n v="55.345253"/>
    <n v="0"/>
    <n v="770.96731999999997"/>
    <n v="0"/>
    <n v="2145.2847999999999"/>
    <n v="70175.991999999998"/>
    <n v="876.33843999999999"/>
    <n v="1146131.7"/>
    <n v="651792.656739"/>
    <n v="2093.22753810724"/>
    <n v="0.52226819177415429"/>
    <n v="0"/>
    <n v="48.055429990686115"/>
    <n v="10434"/>
    <n v="6.7375886524822697"/>
    <n v="385"/>
    <n v="937"/>
    <n v="78.673383711167091"/>
    <n v="164"/>
    <n v="141"/>
  </r>
  <r>
    <s v="19"/>
    <s v="19701"/>
    <n v="19701"/>
    <s v="CAUCA"/>
    <s v="SANTA ROSA"/>
    <x v="0"/>
    <s v="Rural disperso"/>
    <n v="28"/>
    <s v="Sin formación"/>
    <s v="desactualizado"/>
    <n v="354394.8"/>
    <n v="2307"/>
    <n v="2123"/>
    <n v="34.008478568064064"/>
    <n v="0.41823334644048765"/>
    <n v="806"/>
    <n v="1268"/>
    <n v="49"/>
    <n v="92.77917345256418"/>
    <n v="12275.637000000001"/>
    <n v="33694.999000000003"/>
    <n v="35294.97"/>
    <n v="278601.57"/>
    <n v="1573.4607000000001"/>
    <n v="0"/>
    <n v="322894.42"/>
    <n v="10058.290999999999"/>
    <n v="1954.1306"/>
    <n v="27254.598000000002"/>
    <n v="13.274661"/>
    <n v="13.274663"/>
    <n v="0"/>
    <n v="2867.1939000000002"/>
    <n v="10024.312"/>
    <n v="1440.7363"/>
    <n v="8850.2080000000005"/>
    <n v="2956.2285999999999"/>
    <n v="336022.76"/>
    <n v="111185.22901"/>
    <n v="500.24616917835993"/>
    <n v="0.54308252427184467"/>
    <n v="0"/>
    <n v="23.978499216695212"/>
    <n v="3009"/>
    <n v="10.884014622798272"/>
    <n v="1244"/>
    <n v="1668"/>
    <n v="78.568064060292045"/>
    <n v="115"/>
    <n v="65"/>
  </r>
  <r>
    <s v="70"/>
    <s v="70702"/>
    <n v="70702"/>
    <s v="SUCRE"/>
    <s v="SAN JUAN DE BETULIA"/>
    <x v="0"/>
    <s v="Intermedio"/>
    <n v="21"/>
    <s v="desactualizado"/>
    <s v="actualizado"/>
    <n v="16582.8"/>
    <n v="1064"/>
    <n v="1014"/>
    <n v="75.641025641025635"/>
    <n v="4.3567237762224362"/>
    <n v="129"/>
    <n v="885"/>
    <n v="0"/>
    <n v="8.3575396160035762"/>
    <n v="12825.505999999999"/>
    <n v="4032.7431000000001"/>
    <n v="0"/>
    <n v="97.321057999999994"/>
    <n v="0"/>
    <n v="0"/>
    <n v="529.64598999999998"/>
    <n v="0"/>
    <n v="0"/>
    <n v="16309.562"/>
    <n v="116.36223"/>
    <n v="116.36221999999999"/>
    <n v="0"/>
    <n v="0"/>
    <n v="0"/>
    <n v="0"/>
    <n v="8630.9572000000007"/>
    <n v="6791.1822000000002"/>
    <n v="1417.0682999999999"/>
    <n v="0"/>
    <n v="0.28160628148111999"/>
    <n v="0.48597422289613346"/>
    <n v="0"/>
    <n v="76.936466897446991"/>
    <n v="168"/>
    <n v="466.66666666666669"/>
    <n v="896"/>
    <n v="998"/>
    <n v="98.422090729783037"/>
    <n v="45"/>
    <n v="37"/>
  </r>
  <r>
    <s v="76"/>
    <s v="76364"/>
    <n v="76364"/>
    <s v="VALLE"/>
    <s v="JAMUNDÍ"/>
    <x v="0"/>
    <s v="Ciudades y aglomeraciones"/>
    <n v="0"/>
    <s v="actualizado"/>
    <s v="actualizado"/>
    <n v="60886.6"/>
    <n v="9487"/>
    <n v="4526"/>
    <n v="79.275298276623957"/>
    <n v="7.4473447987052745"/>
    <n v="2577"/>
    <n v="1855"/>
    <n v="94"/>
    <n v="34.34139473654438"/>
    <n v="10219.35"/>
    <n v="0"/>
    <n v="5475.2457000000004"/>
    <n v="34955.976000000002"/>
    <n v="10446.642"/>
    <n v="0"/>
    <n v="8701.6692999999996"/>
    <n v="4649.2888000000003"/>
    <n v="575.74252000000001"/>
    <n v="47662.256000000001"/>
    <n v="354.51656000000003"/>
    <n v="352.79597999999999"/>
    <n v="0"/>
    <n v="5911.0954000000002"/>
    <n v="4385.5654000000004"/>
    <n v="516.86265000000003"/>
    <n v="17687.422999999999"/>
    <n v="11817.498"/>
    <n v="21272.233"/>
    <n v="13945.6889672"/>
    <n v="192.82377259887599"/>
    <n v="0.31875777542275263"/>
    <n v="10.1276078590237"/>
    <n v="158.17762951738271"/>
    <n v="603"/>
    <n v="267.38919988772807"/>
    <n v="2263"/>
    <n v="3221"/>
    <n v="71.166593018117538"/>
    <n v="665"/>
    <n v="624"/>
  </r>
  <r>
    <s v="20"/>
    <s v="20614"/>
    <n v="20614"/>
    <s v="CESAR"/>
    <s v="RÍO DE ORO"/>
    <x v="0"/>
    <s v="Rural"/>
    <n v="0"/>
    <s v="actualizado"/>
    <s v="actualizado"/>
    <n v="55170.400000000001"/>
    <n v="1967"/>
    <n v="1714"/>
    <n v="34.947491248541425"/>
    <n v="2.3477881690825462"/>
    <n v="331"/>
    <n v="1329"/>
    <n v="54"/>
    <n v="36.139332911006647"/>
    <n v="8683.8579000000009"/>
    <n v="5704.4741999999997"/>
    <n v="1194.2838999999999"/>
    <n v="35754.101999999999"/>
    <n v="3698.5180999999998"/>
    <n v="0"/>
    <n v="10996.165000000001"/>
    <n v="2497.2550000000001"/>
    <n v="125.59383"/>
    <n v="41376.94"/>
    <n v="109.51533000000001"/>
    <n v="56.555059"/>
    <n v="0"/>
    <n v="2296.4920999999999"/>
    <n v="1203.0734"/>
    <n v="125.59385"/>
    <n v="22671.576000000001"/>
    <n v="8837.4195"/>
    <n v="19914.758999999998"/>
    <n v="0"/>
    <n v="80.464674052161214"/>
    <n v="0.73239081040141374"/>
    <n v="0"/>
    <n v="251.10999999999999"/>
    <n v="621"/>
    <n v="404.36392914653777"/>
    <n v="1282"/>
    <n v="1642"/>
    <n v="95.799299883313878"/>
    <n v="294"/>
    <n v="266"/>
  </r>
  <r>
    <s v="25"/>
    <s v="25777"/>
    <n v="25777"/>
    <s v="CUNDINAMARCA"/>
    <s v="SUPATÁ"/>
    <x v="0"/>
    <s v="Rural disperso"/>
    <n v="8"/>
    <s v="desactualizado"/>
    <s v="desactualizado"/>
    <n v="12882.8"/>
    <n v="1830"/>
    <n v="1413"/>
    <n v="77.636234961075729"/>
    <n v="14.207748641333358"/>
    <n v="540"/>
    <n v="853"/>
    <n v="20"/>
    <n v="25.27805292470719"/>
    <n v="2422.0994999999998"/>
    <n v="3226.5468000000001"/>
    <n v="0"/>
    <n v="6981.1938"/>
    <n v="0"/>
    <n v="0"/>
    <n v="0"/>
    <n v="2470.107"/>
    <n v="0"/>
    <n v="10172.688"/>
    <n v="13.804059000000001"/>
    <n v="30.232475000000001"/>
    <n v="0"/>
    <n v="423.52586000000002"/>
    <n v="2470.1069000000002"/>
    <n v="15.133302"/>
    <n v="4510.5968999999996"/>
    <n v="2007.6627000000001"/>
    <n v="3199.3406"/>
    <n v="0"/>
    <n v="42.025396122781324"/>
    <n v="0.35765306122448981"/>
    <n v="0"/>
    <n v="215.85139238020423"/>
    <n v="128"/>
    <n v="2301.4843750000005"/>
    <n v="608"/>
    <n v="1069"/>
    <n v="75.654635527246995"/>
    <n v="86"/>
    <n v="70"/>
  </r>
  <r>
    <s v="52"/>
    <s v="52399"/>
    <n v="52399"/>
    <s v="NARIÑO"/>
    <s v="LA UNIÓN"/>
    <x v="0"/>
    <s v="Intermedio"/>
    <n v="19"/>
    <s v="desactualizado"/>
    <s v="desactualizado"/>
    <n v="14423.5"/>
    <n v="6276"/>
    <n v="5405"/>
    <n v="93.117483811285851"/>
    <n v="35.168047536768682"/>
    <n v="4667"/>
    <n v="727"/>
    <n v="11"/>
    <n v="32.73277201960456"/>
    <n v="2454.2078000000001"/>
    <n v="5467.4964"/>
    <n v="0"/>
    <n v="6271.5832"/>
    <n v="0"/>
    <n v="43.420898000000001"/>
    <n v="701.53814"/>
    <n v="160.43342999999999"/>
    <n v="90.449760999999995"/>
    <n v="13080.097"/>
    <n v="150.94834"/>
    <n v="149.95963"/>
    <n v="0"/>
    <n v="411.86387999999999"/>
    <n v="0"/>
    <n v="137.95611"/>
    <n v="7478.5618999999997"/>
    <n v="1391.6934000000001"/>
    <n v="4656.8522000000003"/>
    <n v="0"/>
    <n v="5.8785469469600002"/>
    <n v="0.34451839526714734"/>
    <n v="0"/>
    <n v="89.786808029898012"/>
    <n v="147"/>
    <n v="678.23129251700675"/>
    <n v="4247"/>
    <n v="4230"/>
    <n v="78.260869565217391"/>
    <n v="1810"/>
    <n v="1716"/>
  </r>
  <r>
    <s v="41"/>
    <s v="41668"/>
    <n v="41668"/>
    <s v="HUILA"/>
    <s v="SAN AGUSTÍN"/>
    <x v="0"/>
    <s v="Rural"/>
    <n v="24"/>
    <s v="desactualizado"/>
    <s v="desactualizado"/>
    <n v="137375.79999999999"/>
    <n v="8843"/>
    <n v="8167"/>
    <n v="85.404677360107755"/>
    <n v="7.2175359054058141"/>
    <n v="4226"/>
    <n v="3643"/>
    <n v="298"/>
    <n v="58.635172989574691"/>
    <n v="11216.075000000001"/>
    <n v="28194.431"/>
    <n v="20864.454000000002"/>
    <n v="77335.966"/>
    <n v="553.99794999999995"/>
    <n v="0"/>
    <n v="65762.195000000007"/>
    <n v="34658.550000000003"/>
    <n v="223.92406"/>
    <n v="37677.502999999997"/>
    <n v="66.374660000000006"/>
    <n v="135.83832000000001"/>
    <n v="0"/>
    <n v="294.22797000000003"/>
    <n v="34658.548999999999"/>
    <n v="262.53224999999998"/>
    <n v="13393.941999999999"/>
    <n v="8499.0925000000007"/>
    <n v="81144.365000000005"/>
    <n v="89646.624842100005"/>
    <n v="211.38596022852843"/>
    <n v="0.39100753295668544"/>
    <n v="0"/>
    <n v="214.3854855503684"/>
    <n v="1574"/>
    <n v="167.9987293519695"/>
    <n v="2866"/>
    <n v="5875"/>
    <n v="71.93583935349578"/>
    <n v="1041"/>
    <n v="928"/>
  </r>
  <r>
    <s v="23"/>
    <s v="23686"/>
    <n v="23686"/>
    <s v="CÓRDOBA"/>
    <s v="SAN PELAYO"/>
    <x v="0"/>
    <s v="Rural"/>
    <n v="11"/>
    <s v="desactualizado"/>
    <s v="desactualizado"/>
    <n v="40614.799999999996"/>
    <n v="5236"/>
    <n v="4228"/>
    <n v="76.584673604541152"/>
    <n v="9.977787089207391"/>
    <n v="1744"/>
    <n v="2481"/>
    <n v="3"/>
    <n v="9.85714986423638"/>
    <n v="44211.169000000002"/>
    <n v="2071.5046000000002"/>
    <n v="0"/>
    <n v="533.16474000000005"/>
    <n v="0"/>
    <n v="550.90368999999998"/>
    <n v="53.270440000000001"/>
    <n v="88.481967999999995"/>
    <n v="258.91012000000001"/>
    <n v="45163.536999999997"/>
    <n v="1176.0392999999999"/>
    <n v="1215.9869000000001"/>
    <n v="0"/>
    <n v="616.90274999999997"/>
    <n v="0"/>
    <n v="175.27436"/>
    <n v="8638.2566000000006"/>
    <n v="31983.15"/>
    <n v="4661.5715"/>
    <n v="7219.62667891"/>
    <n v="3.3935730024719999"/>
    <n v="0.52963311382878642"/>
    <n v="24.844720496894411"/>
    <n v="326.3003393909915"/>
    <n v="470"/>
    <n v="1266.2978723404258"/>
    <n v="3410"/>
    <n v="3874.0000000000005"/>
    <n v="91.627246925260181"/>
    <n v="382"/>
    <n v="280"/>
  </r>
  <r>
    <s v="41"/>
    <s v="41306"/>
    <n v="41306"/>
    <s v="HUILA"/>
    <s v="GIGANTE"/>
    <x v="0"/>
    <s v="Intermedio"/>
    <n v="7"/>
    <s v="desactualizado"/>
    <s v="desactualizado"/>
    <n v="51349.5"/>
    <n v="4265"/>
    <n v="3287"/>
    <n v="66.565257073319145"/>
    <n v="9.0244131550050461"/>
    <n v="1903"/>
    <n v="1343"/>
    <n v="41"/>
    <n v="17.3716643110692"/>
    <n v="14733.687"/>
    <n v="1290.7977000000001"/>
    <n v="0"/>
    <n v="33489.627"/>
    <n v="560.29603999999995"/>
    <n v="0"/>
    <n v="4438.9111000000003"/>
    <n v="11426.125"/>
    <n v="476.44610999999998"/>
    <n v="34157.209000000003"/>
    <n v="88.922579999999996"/>
    <n v="103.54574"/>
    <n v="0"/>
    <n v="1912.3523"/>
    <n v="11426.125"/>
    <n v="566.08947999999998"/>
    <n v="21008.710999999999"/>
    <n v="6782.8828000000003"/>
    <n v="8787.9063999999998"/>
    <n v="6360.3002727599996"/>
    <n v="189.19194796514799"/>
    <n v="0.27804329491144225"/>
    <n v="0"/>
    <n v="342.99569749237969"/>
    <n v="561"/>
    <n v="754.12121212121212"/>
    <n v="1034"/>
    <n v="1823"/>
    <n v="55.460906601764528"/>
    <n v="450"/>
    <n v="396"/>
  </r>
  <r>
    <s v="05"/>
    <s v="05607"/>
    <n v="5607"/>
    <s v="ANTIOQUIA"/>
    <s v="RETIRO"/>
    <x v="0"/>
    <s v="Intermedio"/>
    <n v="0"/>
    <s v="actualizado"/>
    <s v="actualizado"/>
    <n v="19963.3"/>
    <n v="2673"/>
    <n v="1294"/>
    <n v="72.797527047913448"/>
    <n v="9.0648808527530136"/>
    <n v="503"/>
    <n v="748"/>
    <n v="43"/>
    <n v="50.727416193785999"/>
    <n v="7125.3546999999999"/>
    <n v="138.95898"/>
    <n v="3796.2112999999999"/>
    <n v="15326.916999999999"/>
    <n v="0"/>
    <n v="0"/>
    <n v="9025.1219999999994"/>
    <n v="145.80292"/>
    <n v="131.35247000000001"/>
    <n v="17103.784"/>
    <n v="177.10006999999999"/>
    <n v="187.76036999999999"/>
    <n v="0"/>
    <n v="880.52189999999996"/>
    <n v="116.42870000000001"/>
    <n v="22.714136"/>
    <n v="8011.2975999999999"/>
    <n v="3879.4904000000001"/>
    <n v="13484.949000000001"/>
    <n v="4423.5623737200003"/>
    <n v="147.524210910612"/>
    <n v="0.22559812123880815"/>
    <n v="0"/>
    <n v="116.97877176004872"/>
    <n v="276"/>
    <n v="536.41304347826087"/>
    <n v="215"/>
    <n v="988"/>
    <n v="76.352395672333856"/>
    <n v="69"/>
    <n v="65"/>
  </r>
  <r>
    <s v="05"/>
    <s v="05042"/>
    <n v="5042"/>
    <s v="ANTIOQUIA"/>
    <s v="SANTA FE DE ANTIOQUIA"/>
    <x v="0"/>
    <s v="Rural"/>
    <n v="6"/>
    <s v="desactualizado"/>
    <s v="actualizado"/>
    <n v="50101.9"/>
    <n v="3981"/>
    <n v="2175"/>
    <n v="63.540229885057478"/>
    <n v="6.2812478012666428"/>
    <n v="857"/>
    <n v="1276"/>
    <n v="42"/>
    <n v="38.724536716213663"/>
    <n v="4681.9784"/>
    <n v="0"/>
    <n v="1665.336"/>
    <n v="42400.428999999996"/>
    <n v="286.89352000000002"/>
    <n v="0"/>
    <n v="6819.0028000000002"/>
    <n v="307.14303999999998"/>
    <n v="608.37635"/>
    <n v="41934.409"/>
    <n v="138.68813"/>
    <n v="206.95657"/>
    <n v="0"/>
    <n v="11168.495999999999"/>
    <n v="0"/>
    <n v="242.58143999999999"/>
    <n v="15541.808000000001"/>
    <n v="3360.0075000000002"/>
    <n v="19287.77"/>
    <n v="0"/>
    <n v="19.5392821177964"/>
    <n v="0.45864332603938729"/>
    <n v="0"/>
    <n v="65.343765110138648"/>
    <n v="499"/>
    <n v="165.73146292585167"/>
    <n v="924"/>
    <n v="1586"/>
    <n v="72.919540229885058"/>
    <n v="177"/>
    <n v="164"/>
  </r>
  <r>
    <s v="73"/>
    <s v="73461"/>
    <n v="73461"/>
    <s v="TOLIMA"/>
    <s v="MURILLO"/>
    <x v="0"/>
    <s v="Rural disperso"/>
    <n v="19"/>
    <s v="desactualizado"/>
    <s v="desactualizado"/>
    <n v="41730.300000000003"/>
    <n v="841"/>
    <n v="717"/>
    <n v="19.804741980474198"/>
    <n v="0.84049884726130375"/>
    <n v="273"/>
    <n v="444"/>
    <n v="0"/>
    <n v="49.796073437426372"/>
    <n v="2188.6403"/>
    <n v="1221.6977999999999"/>
    <n v="16937.169000000002"/>
    <n v="22679.718000000001"/>
    <n v="0"/>
    <n v="96.881275000000002"/>
    <n v="3165.0083"/>
    <n v="2403.3897000000002"/>
    <n v="31.418223999999999"/>
    <n v="37491.606"/>
    <n v="11.193961"/>
    <n v="79.835307999999998"/>
    <n v="0"/>
    <n v="1404.33"/>
    <n v="0"/>
    <n v="4294.1458000000002"/>
    <n v="15816.311"/>
    <n v="93.266845000000004"/>
    <n v="21511.609"/>
    <n v="9896.8853411300006"/>
    <n v="7.2050104202564"/>
    <n v="0.47839506172839508"/>
    <n v="0"/>
    <n v="146.42000000000002"/>
    <n v="443"/>
    <n v="330.51918735891655"/>
    <n v="589"/>
    <n v="648"/>
    <n v="90.376569037656907"/>
    <n v="52"/>
    <n v="36"/>
  </r>
  <r>
    <s v="52"/>
    <s v="52001"/>
    <n v="52001"/>
    <s v="NARIÑO"/>
    <s v="PASTO"/>
    <x v="0"/>
    <s v="Ciudades y aglomeraciones"/>
    <n v="0"/>
    <s v="actualizado"/>
    <s v="actualizado"/>
    <n v="107960.20000000001"/>
    <n v="26817"/>
    <n v="23762"/>
    <n v="98.396599612827202"/>
    <n v="5.1633321112152224"/>
    <n v="6987"/>
    <n v="15774"/>
    <n v="1001"/>
    <n v="56.223368161630958"/>
    <n v="19432.892"/>
    <n v="13858.491"/>
    <n v="18247.909"/>
    <n v="36774.733999999997"/>
    <n v="14887.143"/>
    <n v="0"/>
    <n v="42636.127"/>
    <n v="15595.018"/>
    <n v="4473.9512000000004"/>
    <n v="43412"/>
    <n v="1810.6856"/>
    <n v="1804.3619000000001"/>
    <n v="0"/>
    <n v="5621.9694"/>
    <n v="15503.98"/>
    <n v="5159.6736000000001"/>
    <n v="8365.8053999999993"/>
    <n v="10791.328"/>
    <n v="60680.665000000001"/>
    <n v="53892.4406265"/>
    <n v="220.56592907847244"/>
    <n v="0.25742574257425743"/>
    <n v="0"/>
    <n v="209.60761854522329"/>
    <n v="1131"/>
    <n v="205.79133510167992"/>
    <n v="10205"/>
    <n v="22253"/>
    <n v="93.649524450803796"/>
    <n v="2857"/>
    <n v="2700"/>
  </r>
  <r>
    <s v="41"/>
    <s v="41319"/>
    <n v="41319"/>
    <s v="HUILA"/>
    <s v="GUADALUPE"/>
    <x v="0"/>
    <s v="Rural"/>
    <n v="21"/>
    <s v="desactualizado"/>
    <s v="desactualizado"/>
    <n v="25505"/>
    <n v="6034"/>
    <n v="4981"/>
    <n v="81.469584420799038"/>
    <n v="25.294149867242254"/>
    <n v="3384"/>
    <n v="1520"/>
    <n v="77"/>
    <n v="14.564771042776941"/>
    <n v="1439.2514000000001"/>
    <n v="653.08528000000001"/>
    <n v="0"/>
    <n v="22091.302"/>
    <n v="472.45758999999998"/>
    <n v="0"/>
    <n v="992.92193999999995"/>
    <n v="3202.8103000000001"/>
    <n v="113.17319999999999"/>
    <n v="20434.467000000001"/>
    <n v="29.698156999999998"/>
    <n v="31.765892999999998"/>
    <n v="0"/>
    <n v="0"/>
    <n v="3202.8103999999998"/>
    <n v="137.88337999999999"/>
    <n v="16450.287"/>
    <n v="1342.1805999999999"/>
    <n v="3608.1432"/>
    <n v="0"/>
    <n v="105.6330725448592"/>
    <n v="0.38499226405363596"/>
    <n v="0"/>
    <n v="120.61463784490529"/>
    <n v="242"/>
    <n v="614.75206611570241"/>
    <n v="1668"/>
    <n v="2430"/>
    <n v="48.785384460951612"/>
    <n v="863"/>
    <n v="792"/>
  </r>
  <r>
    <s v="68"/>
    <s v="68211"/>
    <n v="68211"/>
    <s v="SANTANDER"/>
    <s v="CONTRATACIÓN"/>
    <x v="0"/>
    <s v="Rural"/>
    <n v="7"/>
    <s v="desactualizado"/>
    <s v="desactualizado"/>
    <n v="11240"/>
    <n v="903"/>
    <n v="888"/>
    <n v="57.882882882882882"/>
    <n v="6.3546875064972363"/>
    <n v="404"/>
    <n v="477"/>
    <n v="7"/>
    <n v="27.676092427652211"/>
    <n v="774.53386999999998"/>
    <n v="1128.6383000000001"/>
    <n v="0"/>
    <n v="11490.388000000001"/>
    <n v="105.03507"/>
    <n v="0"/>
    <n v="2323.8182000000002"/>
    <n v="1952.8478"/>
    <n v="8.4621326999999997"/>
    <n v="9231.7836000000007"/>
    <n v="27.384238"/>
    <n v="46.727274999999999"/>
    <n v="0"/>
    <n v="4238.2534999999998"/>
    <n v="1952.8479"/>
    <n v="0.62513118000000001"/>
    <n v="3018.0351999999998"/>
    <n v="539.27733999999998"/>
    <n v="3748.5295999999998"/>
    <n v="13648.815997"/>
    <n v="35.5254373915268"/>
    <n v="0.34357541899441346"/>
    <n v="0"/>
    <n v="27.956385341220841"/>
    <n v="117"/>
    <n v="446.58119658119659"/>
    <n v="404"/>
    <n v="725"/>
    <n v="81.64414414414415"/>
    <n v="101"/>
    <n v="92"/>
  </r>
  <r>
    <s v="05"/>
    <s v="05679"/>
    <n v="5679"/>
    <s v="ANTIOQUIA"/>
    <s v="SANTA BÁRBARA"/>
    <x v="0"/>
    <s v="Intermedio"/>
    <n v="10"/>
    <s v="desactualizado"/>
    <s v="desactualizado"/>
    <n v="18006.8"/>
    <n v="3606"/>
    <n v="3003"/>
    <n v="97.369297369297371"/>
    <n v="4.2292981112711985"/>
    <n v="1042"/>
    <n v="1946"/>
    <n v="15"/>
    <n v="16.073236784052416"/>
    <n v="1068.1069"/>
    <n v="0"/>
    <n v="0"/>
    <n v="19526.401999999998"/>
    <n v="179.13525000000001"/>
    <n v="0"/>
    <n v="1902.1723"/>
    <n v="40.545217000000001"/>
    <n v="31.490203999999999"/>
    <n v="18983.27"/>
    <n v="60.121201999999997"/>
    <n v="126.81693"/>
    <n v="0"/>
    <n v="8773.9856999999993"/>
    <n v="0"/>
    <n v="19.760453999999999"/>
    <n v="8283.2073999999993"/>
    <n v="435.62056000000001"/>
    <n v="3378.2082999999998"/>
    <n v="0"/>
    <n v="30.171921900957603"/>
    <n v="0.28500414250207123"/>
    <n v="0"/>
    <n v="138.23327334968266"/>
    <n v="188"/>
    <n v="930.58510638297878"/>
    <n v="845"/>
    <n v="2640"/>
    <n v="87.912087912087912"/>
    <n v="137"/>
    <n v="104"/>
  </r>
  <r>
    <s v="41"/>
    <s v="41807"/>
    <n v="41807"/>
    <s v="HUILA"/>
    <s v="TIMANÁ"/>
    <x v="0"/>
    <s v="Intermedio"/>
    <n v="8"/>
    <s v="desactualizado"/>
    <s v="desactualizado"/>
    <n v="18233.300000000003"/>
    <n v="6017"/>
    <n v="5872"/>
    <n v="89.134877384196187"/>
    <n v="34.613174029935671"/>
    <n v="2960"/>
    <n v="2845"/>
    <n v="67"/>
    <n v="28.490683866906945"/>
    <n v="2376.8397"/>
    <n v="6535.8933999999999"/>
    <n v="0"/>
    <n v="8785.6705999999995"/>
    <n v="0"/>
    <n v="0"/>
    <n v="1300.4237000000001"/>
    <n v="488.10273000000001"/>
    <n v="5.9804158999999997"/>
    <n v="15930.199000000001"/>
    <n v="91.205713000000003"/>
    <n v="130.28619"/>
    <n v="0"/>
    <n v="0"/>
    <n v="487.87770999999998"/>
    <n v="6.5055654000000001"/>
    <n v="9672.2420999999995"/>
    <n v="2443.1242000000002"/>
    <n v="5075.8759"/>
    <n v="0"/>
    <n v="26.379857280026798"/>
    <n v="0.23420252759558471"/>
    <n v="0"/>
    <n v="226.05211617877598"/>
    <n v="194"/>
    <n v="1437.216494845361"/>
    <n v="3050"/>
    <n v="3681"/>
    <n v="62.687329700272478"/>
    <n v="1264"/>
    <n v="1191"/>
  </r>
  <r>
    <s v="73"/>
    <s v="73283"/>
    <n v="73283"/>
    <s v="TOLIMA"/>
    <s v="FRESNO"/>
    <x v="0"/>
    <s v="Intermedio"/>
    <n v="12"/>
    <s v="desactualizado"/>
    <s v="desactualizado"/>
    <n v="21837.399999999998"/>
    <n v="4437"/>
    <n v="3966"/>
    <n v="81.139687342410497"/>
    <n v="24.836381478945402"/>
    <n v="2877"/>
    <n v="1087"/>
    <n v="2"/>
    <n v="16.686390074755838"/>
    <n v="900.91027999999994"/>
    <n v="105.13818000000001"/>
    <n v="0"/>
    <n v="20777.2"/>
    <n v="0"/>
    <n v="0"/>
    <n v="2606.2267000000002"/>
    <n v="0"/>
    <n v="161.2115"/>
    <n v="19028.598000000002"/>
    <n v="135.65912"/>
    <n v="117.54013999999999"/>
    <n v="0"/>
    <n v="5506.8876"/>
    <n v="0"/>
    <n v="31.977694"/>
    <n v="12278.648999999999"/>
    <n v="337.03336000000002"/>
    <n v="3659.6079"/>
    <n v="0"/>
    <n v="36.130252274812314"/>
    <n v="0.31064335426922424"/>
    <n v="0"/>
    <n v="255.85"/>
    <n v="232"/>
    <n v="1102.8017241379309"/>
    <n v="1315"/>
    <n v="2186"/>
    <n v="55.118507312153298"/>
    <n v="590"/>
    <n v="530"/>
  </r>
  <r>
    <s v="76"/>
    <s v="76275"/>
    <n v="76275"/>
    <s v="VALLE"/>
    <s v="FLORIDA"/>
    <x v="2"/>
    <s v="Ciudades y aglomeraciones"/>
    <n v="0"/>
    <s v="actualizado"/>
    <s v="actualizado"/>
    <n v="39020.000000000007"/>
    <n v="2911"/>
    <n v="2272"/>
    <n v="80.281690140845072"/>
    <n v="6.2568369227129841"/>
    <n v="1439"/>
    <n v="819"/>
    <n v="14"/>
    <n v="40.183130625543157"/>
    <n v="8982.2741999999998"/>
    <n v="760.51761999999997"/>
    <n v="6225.1103999999996"/>
    <n v="20728.828000000001"/>
    <n v="3430.3546999999999"/>
    <n v="0"/>
    <n v="222.07266999999999"/>
    <n v="13189.715"/>
    <n v="119.49642"/>
    <n v="26732.977999999999"/>
    <n v="214.47384"/>
    <n v="215.87222"/>
    <n v="0"/>
    <n v="7.5268265999999997"/>
    <n v="13189.715"/>
    <n v="499.36070000000001"/>
    <n v="7267.2143999999998"/>
    <n v="3033.4196999999999"/>
    <n v="16265.627"/>
    <n v="0"/>
    <n v="143.9513812162368"/>
    <n v="0.35872793989166524"/>
    <n v="19.338619222587507"/>
    <n v="122.28857098054935"/>
    <n v="413"/>
    <n v="301.82272053213075"/>
    <n v="1090"/>
    <n v="1150"/>
    <n v="50.616197183098585"/>
    <n v="626"/>
    <n v="579"/>
  </r>
  <r>
    <s v="70"/>
    <s v="70124"/>
    <n v="70124"/>
    <s v="SUCRE"/>
    <s v="CAIMITO"/>
    <x v="0"/>
    <s v="Rural disperso"/>
    <n v="0"/>
    <s v="actualizado"/>
    <s v="actualizado"/>
    <n v="40156.199999999997"/>
    <n v="870"/>
    <n v="761"/>
    <n v="52.431011826544015"/>
    <n v="1.617035955765191"/>
    <n v="152"/>
    <n v="608"/>
    <n v="1"/>
    <n v="22.08932346873393"/>
    <n v="23047.85"/>
    <n v="10.085584000000001"/>
    <n v="6.1214629999999999E-2"/>
    <n v="3848.6857"/>
    <n v="10221.030000000001"/>
    <n v="7621.5761000000002"/>
    <n v="1089.6673000000001"/>
    <n v="0"/>
    <n v="5959.9416000000001"/>
    <n v="27735.447"/>
    <n v="259.17358999999999"/>
    <n v="100.52912999999999"/>
    <n v="158.64446000000001"/>
    <n v="6894.0977999999996"/>
    <n v="0"/>
    <n v="1204.4404999999999"/>
    <n v="8422.3796999999995"/>
    <n v="16461.108"/>
    <n v="9424.6057000000001"/>
    <n v="0"/>
    <n v="95.796907395456003"/>
    <n v="0.64115523465703972"/>
    <n v="0"/>
    <n v="128.02463611531803"/>
    <n v="436"/>
    <n v="299.22018348623851"/>
    <n v="275"/>
    <n v="755"/>
    <n v="99.211563731931676"/>
    <n v="25"/>
    <n v="11"/>
  </r>
  <r>
    <s v="19"/>
    <s v="19392"/>
    <n v="19392"/>
    <s v="CAUCA"/>
    <s v="LA SIERRA"/>
    <x v="0"/>
    <s v="Rural"/>
    <n v="22"/>
    <s v="desactualizado"/>
    <s v="desactualizado"/>
    <n v="18950.7"/>
    <n v="3013"/>
    <n v="2585"/>
    <n v="82.088974854932303"/>
    <n v="15.080557894903421"/>
    <n v="1697"/>
    <n v="883"/>
    <n v="5"/>
    <n v="28.08304848971818"/>
    <n v="2222.5055000000002"/>
    <n v="2159.7365"/>
    <n v="421.58515"/>
    <n v="15549.315000000001"/>
    <n v="486.04345000000001"/>
    <n v="0"/>
    <n v="693.13473999999997"/>
    <n v="1566.7947999999999"/>
    <n v="142.00371999999999"/>
    <n v="18455.833999999999"/>
    <n v="7.7148827000000004"/>
    <n v="7.5576493999999999"/>
    <n v="0"/>
    <n v="1049.6119000000001"/>
    <n v="381.46485999999999"/>
    <n v="865.14351999999997"/>
    <n v="11112.647000000001"/>
    <n v="1589.3905999999999"/>
    <n v="5859.6664000000001"/>
    <n v="0"/>
    <n v="29.406262172275202"/>
    <n v="0.43831553973902726"/>
    <n v="0"/>
    <n v="97.728662166589714"/>
    <n v="203"/>
    <n v="657.52947000862071"/>
    <n v="1858"/>
    <n v="1635"/>
    <n v="63.249516441005802"/>
    <n v="457"/>
    <n v="378"/>
  </r>
  <r>
    <s v="41"/>
    <s v="41615"/>
    <n v="41615"/>
    <s v="HUILA"/>
    <s v="RIVERA"/>
    <x v="0"/>
    <s v="Rural"/>
    <n v="0"/>
    <s v="actualizado"/>
    <s v="actualizado"/>
    <n v="24879.599999999999"/>
    <n v="4146"/>
    <n v="2273"/>
    <n v="69.203695556533219"/>
    <n v="11.470488869741526"/>
    <n v="1318"/>
    <n v="912"/>
    <n v="43"/>
    <n v="42.990049431628201"/>
    <n v="12704.978999999999"/>
    <n v="0"/>
    <n v="0"/>
    <n v="19715.457999999999"/>
    <n v="1116.4775999999999"/>
    <n v="0"/>
    <n v="13395.201999999999"/>
    <n v="327.16322000000002"/>
    <n v="39.963926999999998"/>
    <n v="19854.496999999999"/>
    <n v="50.788204"/>
    <n v="72.470209999999994"/>
    <n v="0"/>
    <n v="2226.4715999999999"/>
    <n v="278.06815"/>
    <n v="6.2943176999999997"/>
    <n v="5734.0654999999997"/>
    <n v="10876.493"/>
    <n v="14473.752"/>
    <n v="12221.0756303"/>
    <n v="182.66232055723998"/>
    <n v="0.22904368358913815"/>
    <n v="0"/>
    <n v="181.32327588904397"/>
    <n v="404"/>
    <n v="553.58910891089113"/>
    <n v="1343"/>
    <n v="1713"/>
    <n v="75.362956445226573"/>
    <n v="231"/>
    <n v="202"/>
  </r>
  <r>
    <s v="23"/>
    <s v="23570"/>
    <n v="23570"/>
    <s v="CÓRDOBA"/>
    <s v="PUEBLO NUEVO"/>
    <x v="0"/>
    <s v="Rural"/>
    <n v="11"/>
    <s v="desactualizado"/>
    <s v="desactualizado"/>
    <n v="82984.7"/>
    <n v="4156"/>
    <n v="2888"/>
    <n v="59.03739612188366"/>
    <n v="3.5987686214721912"/>
    <n v="834"/>
    <n v="2054"/>
    <n v="0"/>
    <n v="19.563736110548259"/>
    <n v="34664.853999999999"/>
    <n v="21246.982"/>
    <n v="0"/>
    <n v="4698.9872999999998"/>
    <n v="17722.339"/>
    <n v="849.83492999999999"/>
    <n v="5164.9013000000004"/>
    <n v="1084.3714"/>
    <n v="1073.326"/>
    <n v="71238.644"/>
    <n v="147.85499999999999"/>
    <n v="219.34643"/>
    <n v="0"/>
    <n v="860.41084000000001"/>
    <n v="0"/>
    <n v="290.00434999999999"/>
    <n v="35874.608"/>
    <n v="26749.813999999998"/>
    <n v="15564.749"/>
    <n v="0"/>
    <n v="159.08036078061281"/>
    <n v="0.557598137593321"/>
    <n v="0"/>
    <n v="230.72826606173945"/>
    <n v="819"/>
    <n v="513.84615384615381"/>
    <n v="1828"/>
    <n v="2772.9999999999995"/>
    <n v="96.0180055401662"/>
    <n v="302"/>
    <n v="256"/>
  </r>
  <r>
    <s v="73"/>
    <s v="73622"/>
    <n v="73622"/>
    <s v="TOLIMA"/>
    <s v="RONCESVALLES"/>
    <x v="0"/>
    <s v="Rural disperso"/>
    <n v="12"/>
    <s v="desactualizado"/>
    <s v="desactualizado"/>
    <n v="78809.8"/>
    <n v="1106"/>
    <n v="967"/>
    <n v="20.682523267838675"/>
    <n v="0.62535572482369328"/>
    <n v="187"/>
    <n v="767"/>
    <n v="13"/>
    <n v="54.144215297355601"/>
    <n v="6050.2361000000001"/>
    <n v="8024.0370000000003"/>
    <n v="10793.222"/>
    <n v="51619.444000000003"/>
    <n v="0"/>
    <n v="0"/>
    <n v="25141.442999999999"/>
    <n v="5269.5968999999996"/>
    <n v="31.170753000000001"/>
    <n v="46583.644999999997"/>
    <n v="14.118435"/>
    <n v="28.982265000000002"/>
    <n v="0"/>
    <n v="2116.4418000000001"/>
    <n v="4654.9403000000002"/>
    <n v="157.53717"/>
    <n v="27095.081999999999"/>
    <n v="1274.3507"/>
    <n v="41712.639999999999"/>
    <n v="0"/>
    <n v="160.92856213874998"/>
    <n v="0.51980198019801982"/>
    <n v="0"/>
    <n v="295.97000000000003"/>
    <n v="790"/>
    <n v="374.64556962025318"/>
    <n v="515"/>
    <n v="813"/>
    <n v="84.074457083764216"/>
    <n v="227"/>
    <n v="208"/>
  </r>
  <r>
    <s v="52"/>
    <s v="52378"/>
    <n v="52378"/>
    <s v="NARIÑO"/>
    <s v="LA CRUZ"/>
    <x v="0"/>
    <s v="Intermedio"/>
    <n v="22"/>
    <s v="desactualizado"/>
    <s v="desactualizado"/>
    <n v="18710.000000000004"/>
    <n v="2897"/>
    <n v="2500"/>
    <n v="80.800000000000011"/>
    <n v="14.520146167005976"/>
    <n v="1018"/>
    <n v="1459"/>
    <n v="23"/>
    <n v="45.712752035782998"/>
    <n v="1846.6525999999999"/>
    <n v="224.25357"/>
    <n v="9282.1216999999997"/>
    <n v="12561.026"/>
    <n v="0"/>
    <n v="0"/>
    <n v="8536.4261000000006"/>
    <n v="38.046193000000002"/>
    <n v="0"/>
    <n v="15354.194"/>
    <n v="60.428204999999998"/>
    <n v="71.772514999999999"/>
    <n v="0"/>
    <n v="7174.6437999999998"/>
    <n v="0"/>
    <n v="94.031914"/>
    <n v="4034.4560000000001"/>
    <n v="1648.1001000000001"/>
    <n v="10966.091"/>
    <n v="5420.7151306200003"/>
    <n v="26.882076872007602"/>
    <n v="0.46699944536882965"/>
    <n v="0"/>
    <n v="102.75501300111698"/>
    <n v="237"/>
    <n v="481.43459915611817"/>
    <n v="1805"/>
    <n v="2373"/>
    <n v="94.92"/>
    <n v="319"/>
    <n v="290"/>
  </r>
  <r>
    <s v="05"/>
    <s v="05101"/>
    <n v="5101"/>
    <s v="ANTIOQUIA"/>
    <s v="CIUDAD BOLÍVAR"/>
    <x v="0"/>
    <s v="Intermedio"/>
    <n v="0"/>
    <s v="actualizado"/>
    <s v="actualizado"/>
    <n v="27625.1"/>
    <n v="1708"/>
    <n v="1427"/>
    <n v="57.182901191310442"/>
    <n v="5.6902872174269525"/>
    <n v="1063"/>
    <n v="344"/>
    <n v="20"/>
    <n v="20.423579724693518"/>
    <n v="2312.1464999999998"/>
    <n v="0"/>
    <n v="0"/>
    <n v="25183.588"/>
    <n v="0"/>
    <n v="0"/>
    <n v="4999.7705999999998"/>
    <n v="292.89803000000001"/>
    <n v="16.708496"/>
    <n v="22204.334999999999"/>
    <n v="103.4415"/>
    <n v="149.1387"/>
    <n v="0"/>
    <n v="2956.7950999999998"/>
    <n v="259.47417999999999"/>
    <n v="1523.8994"/>
    <n v="15057.582"/>
    <n v="2029.8624"/>
    <n v="5640.4021000000002"/>
    <n v="7042.1427867700004"/>
    <n v="55.366992574805082"/>
    <n v="0.55413009227999099"/>
    <n v="0"/>
    <n v="51.951058718157398"/>
    <n v="285"/>
    <n v="230.7017543859649"/>
    <n v="341"/>
    <n v="382"/>
    <n v="26.769446391030133"/>
    <n v="241"/>
    <n v="222"/>
  </r>
  <r>
    <s v="05"/>
    <s v="05079"/>
    <n v="5079"/>
    <s v="ANTIOQUIA"/>
    <s v="BARBOSA"/>
    <x v="0"/>
    <s v="Ciudades y aglomeraciones"/>
    <n v="0"/>
    <s v="actualizado"/>
    <s v="actualizado"/>
    <n v="20720.600000000002"/>
    <n v="9433"/>
    <n v="6350"/>
    <n v="90.661417322834652"/>
    <n v="30.731526076637174"/>
    <n v="1275"/>
    <n v="4582"/>
    <n v="493"/>
    <n v="10.731076074868939"/>
    <n v="4147.0522000000001"/>
    <n v="0"/>
    <n v="0"/>
    <n v="16306.93"/>
    <n v="0"/>
    <n v="0"/>
    <n v="256.19090999999997"/>
    <n v="404.92808000000002"/>
    <n v="0"/>
    <n v="19776.928"/>
    <n v="199.42061000000001"/>
    <n v="170.17068"/>
    <n v="39.924458000000001"/>
    <n v="10728.253000000001"/>
    <n v="404.92809"/>
    <n v="0"/>
    <n v="4803.8960999999999"/>
    <n v="2275.6723000000002"/>
    <n v="2214.6233000000002"/>
    <n v="0"/>
    <n v="29.643158471627199"/>
    <n v="0.31080745341614907"/>
    <n v="0"/>
    <n v="53.768358110579626"/>
    <n v="208"/>
    <n v="327.16346153846155"/>
    <n v="2307"/>
    <n v="6055"/>
    <n v="95.354330708661422"/>
    <n v="57"/>
    <n v="36"/>
  </r>
  <r>
    <s v="25"/>
    <s v="25898"/>
    <n v="25898"/>
    <s v="CUNDINAMARCA"/>
    <s v="ZIPACÓN"/>
    <x v="0"/>
    <s v="Intermedio"/>
    <n v="11"/>
    <s v="desactualizado"/>
    <s v="desactualizado"/>
    <n v="5433.0000000000009"/>
    <n v="1146"/>
    <n v="998"/>
    <n v="82.06412825651303"/>
    <n v="15.946031296492317"/>
    <n v="199"/>
    <n v="700"/>
    <n v="99"/>
    <n v="72.653362806842978"/>
    <n v="1381.0735"/>
    <n v="3185.0688"/>
    <n v="0"/>
    <n v="984.51346000000001"/>
    <n v="0"/>
    <n v="0"/>
    <n v="63.297280000000001"/>
    <n v="0"/>
    <n v="0"/>
    <n v="5489.5081"/>
    <n v="15.534215"/>
    <n v="26.20401"/>
    <n v="0"/>
    <n v="286.55193000000003"/>
    <n v="0"/>
    <n v="0"/>
    <n v="741.92660000000001"/>
    <n v="468.07168000000001"/>
    <n v="4045.5853999999999"/>
    <n v="1283.3203104700001"/>
    <n v="7.424626894366801"/>
    <n v="0.16146230007616147"/>
    <n v="0"/>
    <n v="28.561347211311858"/>
    <n v="55"/>
    <n v="708.72727272727286"/>
    <n v="401"/>
    <n v="942"/>
    <n v="94.388777555110224"/>
    <n v="12"/>
    <n v="9"/>
  </r>
  <r>
    <s v="66"/>
    <s v="66383"/>
    <n v="66383"/>
    <s v="RISARALDA"/>
    <s v="LA CELIA"/>
    <x v="0"/>
    <s v="Intermedio"/>
    <n v="11"/>
    <s v="desactualizado"/>
    <s v="desactualizado"/>
    <n v="8919.5000000000018"/>
    <n v="1501"/>
    <n v="1341"/>
    <n v="66.592095451155856"/>
    <n v="21.704286725582133"/>
    <n v="711"/>
    <n v="627"/>
    <n v="3"/>
    <n v="12.986681826605565"/>
    <n v="35.901161999999999"/>
    <n v="3.5164802000000002"/>
    <n v="0"/>
    <n v="9432.9478999999992"/>
    <n v="0"/>
    <n v="0"/>
    <n v="1027.8615"/>
    <n v="719.87688000000003"/>
    <n v="0"/>
    <n v="7779.8645999999999"/>
    <n v="0"/>
    <n v="33.876998"/>
    <n v="0"/>
    <n v="3869.4079000000002"/>
    <n v="719.87688000000003"/>
    <n v="0"/>
    <n v="3630.4548"/>
    <n v="36.669096000000003"/>
    <n v="1237.3173999999999"/>
    <n v="505.50348496800001"/>
    <n v="31.2019775678312"/>
    <n v="0.39987677141096734"/>
    <n v="0"/>
    <n v="44.061322261756906"/>
    <n v="107"/>
    <n v="536.54205607476638"/>
    <n v="1184"/>
    <n v="553"/>
    <n v="41.237882177479491"/>
    <n v="432"/>
    <n v="382"/>
  </r>
  <r>
    <s v="85"/>
    <s v="85230"/>
    <n v="85230"/>
    <s v="CASANARE"/>
    <s v="OROCUE"/>
    <x v="0"/>
    <s v="Rural disperso"/>
    <n v="10"/>
    <s v="desactualizado"/>
    <s v="desactualizado"/>
    <n v="479538.30000000005"/>
    <n v="1225"/>
    <n v="940"/>
    <n v="14.361702127659576"/>
    <n v="8.230536026176026E-2"/>
    <n v="593"/>
    <n v="347"/>
    <n v="0"/>
    <n v="72.977686667721571"/>
    <n v="35958.699000000001"/>
    <n v="0"/>
    <n v="43425.565999999999"/>
    <n v="0"/>
    <n v="388006.54"/>
    <n v="59.062238999999998"/>
    <n v="52444.904999999999"/>
    <n v="18724.608"/>
    <n v="5665.5187999999998"/>
    <n v="395510.19"/>
    <n v="2056.3658"/>
    <n v="555.47127"/>
    <n v="0"/>
    <n v="2306.9805000000001"/>
    <n v="5614.0437000000002"/>
    <n v="14258.68"/>
    <n v="13501.307000000001"/>
    <n v="91973.415999999997"/>
    <n v="346250.75"/>
    <n v="5576.5157252099998"/>
    <n v="104.95549068067598"/>
    <n v="0.58962693357597817"/>
    <n v="0"/>
    <n v="369.27249685429075"/>
    <n v="4789"/>
    <n v="87.38985174357903"/>
    <n v="293"/>
    <n v="355"/>
    <n v="37.765957446808514"/>
    <n v="54"/>
    <n v="36"/>
  </r>
  <r>
    <s v="17"/>
    <s v="17867"/>
    <n v="17867"/>
    <s v="CALDAS"/>
    <s v="VICTORIA"/>
    <x v="0"/>
    <s v="Rural"/>
    <n v="0"/>
    <s v="actualizado"/>
    <s v="actualizado"/>
    <n v="57641.100000000006"/>
    <n v="1679"/>
    <n v="1398"/>
    <n v="42.489270386266092"/>
    <n v="2.1146016535353409"/>
    <n v="527"/>
    <n v="825"/>
    <n v="46"/>
    <n v="47.463957082211614"/>
    <n v="13136.308999999999"/>
    <n v="117.12730000000001"/>
    <n v="0"/>
    <n v="44511.063999999998"/>
    <n v="0"/>
    <n v="0"/>
    <n v="22445.86"/>
    <n v="0"/>
    <n v="248.82508999999999"/>
    <n v="35237.345000000001"/>
    <n v="101.56791"/>
    <n v="45.792479"/>
    <n v="8.8129428999999995"/>
    <n v="4028.3939"/>
    <n v="0"/>
    <n v="133.85076000000001"/>
    <n v="19490.138999999999"/>
    <n v="6781.5793999999996"/>
    <n v="27545.028999999999"/>
    <n v="1296.6022775599999"/>
    <n v="61.889109110152006"/>
    <n v="0.42600536193029492"/>
    <n v="0"/>
    <n v="181.18768625392093"/>
    <n v="577"/>
    <n v="350.46793760831889"/>
    <n v="519"/>
    <n v="1094.0000000000002"/>
    <n v="78.254649499284696"/>
    <n v="152"/>
    <n v="134"/>
  </r>
  <r>
    <s v="52"/>
    <s v="52687"/>
    <n v="52687"/>
    <s v="NARIÑO"/>
    <s v="SAN LORENZO"/>
    <x v="0"/>
    <s v="Rural"/>
    <n v="8"/>
    <s v="desactualizado"/>
    <s v="desactualizado"/>
    <n v="24680.299999999996"/>
    <n v="6224"/>
    <n v="5277"/>
    <n v="85.825279514875874"/>
    <n v="23.644974440935766"/>
    <n v="2962"/>
    <n v="2244"/>
    <n v="71"/>
    <n v="43.688717582224648"/>
    <n v="2127.2339000000002"/>
    <n v="1825.9882"/>
    <n v="0"/>
    <n v="20840.598999999998"/>
    <n v="2.0831078000000001"/>
    <n v="0"/>
    <n v="2936.8674999999998"/>
    <n v="332.85840999999999"/>
    <n v="83.961138000000005"/>
    <n v="21470.787"/>
    <n v="22.753568999999999"/>
    <n v="22.753568999999999"/>
    <n v="0"/>
    <n v="5463.9722000000002"/>
    <n v="268.82798000000003"/>
    <n v="34.439185999999999"/>
    <n v="6152.0132000000003"/>
    <n v="2049.7887999999998"/>
    <n v="10855.433000000001"/>
    <n v="0"/>
    <n v="18.21378181891048"/>
    <n v="0.44441565172324438"/>
    <n v="0"/>
    <n v="55.655213001481414"/>
    <n v="267"/>
    <n v="231.46067415730337"/>
    <n v="3669"/>
    <n v="4715"/>
    <n v="89.35000947508054"/>
    <n v="1114"/>
    <n v="1044"/>
  </r>
  <r>
    <s v="68"/>
    <s v="68385"/>
    <n v="68385"/>
    <s v="SANTANDER"/>
    <s v="LANDÁZURI"/>
    <x v="0"/>
    <s v="Rural disperso"/>
    <n v="11"/>
    <s v="desactualizado"/>
    <s v="desactualizado"/>
    <n v="60455.9"/>
    <n v="2393"/>
    <n v="1967"/>
    <n v="38.332486019318765"/>
    <n v="2.6636965589122581"/>
    <n v="1319"/>
    <n v="636"/>
    <n v="12"/>
    <n v="35.761108574757579"/>
    <n v="8657.3202999999994"/>
    <n v="8588.5537999999997"/>
    <n v="0"/>
    <n v="40638.781000000003"/>
    <n v="990.45155"/>
    <n v="0"/>
    <n v="14453.156999999999"/>
    <n v="1299.1594"/>
    <n v="171.79127"/>
    <n v="43081.991999999998"/>
    <n v="22.104057999999998"/>
    <n v="34.926012999999998"/>
    <n v="0"/>
    <n v="264.99383"/>
    <n v="1299.1594"/>
    <n v="107.04768"/>
    <n v="28379.093000000001"/>
    <n v="7833.8352000000004"/>
    <n v="21109.151999999998"/>
    <n v="49157.257896800002"/>
    <n v="298.11630345320395"/>
    <n v="0.44043321299638988"/>
    <n v="0"/>
    <n v="78.4116415647065"/>
    <n v="626"/>
    <n v="234.10543130990416"/>
    <n v="457"/>
    <n v="1831"/>
    <n v="93.085917641077785"/>
    <n v="345"/>
    <n v="306"/>
  </r>
  <r>
    <s v="17"/>
    <s v="17380"/>
    <n v="17380"/>
    <s v="CALDAS"/>
    <s v="LA DORADA"/>
    <x v="0"/>
    <s v="Intermedio"/>
    <n v="8"/>
    <s v="desactualizado"/>
    <s v="desactualizado"/>
    <n v="50388.799999999996"/>
    <n v="1327"/>
    <n v="642"/>
    <n v="32.398753894080997"/>
    <n v="0.88070390924899955"/>
    <n v="59"/>
    <n v="583"/>
    <n v="0"/>
    <n v="22.350153775215432"/>
    <n v="23076.28"/>
    <n v="0"/>
    <n v="1175.5549000000001"/>
    <n v="26260.984"/>
    <n v="3.7859136000000002"/>
    <n v="294.32344999999998"/>
    <n v="5009.7480999999998"/>
    <n v="268.61604999999997"/>
    <n v="2052.9158000000002"/>
    <n v="45045.743000000002"/>
    <n v="639.84795999999994"/>
    <n v="684.04813999999999"/>
    <n v="0"/>
    <n v="15308.281000000001"/>
    <n v="0"/>
    <n v="321.68529000000001"/>
    <n v="5333.4435000000003"/>
    <n v="19748.608"/>
    <n v="11915.128000000001"/>
    <n v="83.808763284199998"/>
    <n v="25.392147707483446"/>
    <n v="0.32192460317460314"/>
    <n v="0"/>
    <n v="58.597936311969292"/>
    <n v="574"/>
    <n v="113.93728222996516"/>
    <n v="192"/>
    <n v="578"/>
    <n v="90.031152647975077"/>
    <n v="69"/>
    <n v="64"/>
  </r>
  <r>
    <s v="25"/>
    <s v="25372"/>
    <n v="25372"/>
    <s v="CUNDINAMARCA"/>
    <s v="JUNÍN"/>
    <x v="0"/>
    <s v="Rural disperso"/>
    <n v="11"/>
    <s v="desactualizado"/>
    <s v="desactualizado"/>
    <n v="33426.499999999993"/>
    <n v="3550"/>
    <n v="3349"/>
    <n v="87.72767990444909"/>
    <n v="12.421823466587584"/>
    <n v="725"/>
    <n v="2552"/>
    <n v="72"/>
    <n v="62.436787958683013"/>
    <n v="7793.6445000000003"/>
    <n v="9912.3608000000004"/>
    <n v="4621.8872000000001"/>
    <n v="11647.135"/>
    <n v="60.899192999999997"/>
    <n v="0"/>
    <n v="8748.1290000000008"/>
    <n v="0"/>
    <n v="341.3229"/>
    <n v="25160.663"/>
    <n v="17.26614"/>
    <n v="23.880067"/>
    <n v="0"/>
    <n v="357.79032999999998"/>
    <n v="0"/>
    <n v="1802.6011000000001"/>
    <n v="6902.1833999999999"/>
    <n v="3785.4798000000001"/>
    <n v="21395.447"/>
    <n v="7094.2658103900003"/>
    <n v="35.101773980955194"/>
    <n v="0.37290811493527004"/>
    <n v="0"/>
    <n v="39.713315003927725"/>
    <n v="337"/>
    <n v="160.83086053412464"/>
    <n v="1730"/>
    <n v="3223"/>
    <n v="96.237682890415044"/>
    <n v="120"/>
    <n v="103"/>
  </r>
  <r>
    <s v="41"/>
    <s v="41298"/>
    <n v="41298"/>
    <s v="HUILA"/>
    <s v="GARZÓN"/>
    <x v="0"/>
    <s v="Intermedio"/>
    <n v="6"/>
    <s v="desactualizado"/>
    <s v="desactualizado"/>
    <n v="59861.9"/>
    <n v="10703"/>
    <n v="8057"/>
    <n v="82.07769641305697"/>
    <n v="20.562718987109381"/>
    <n v="4105"/>
    <n v="3861"/>
    <n v="91"/>
    <n v="20.946477583718011"/>
    <n v="13060.146000000001"/>
    <n v="2400.2096999999999"/>
    <n v="0"/>
    <n v="43979.985999999997"/>
    <n v="1226.6172999999999"/>
    <n v="0"/>
    <n v="7358.0366999999997"/>
    <n v="18469.125"/>
    <n v="317.17529000000002"/>
    <n v="34742.381999999998"/>
    <n v="230.88899000000001"/>
    <n v="255.20004"/>
    <n v="0"/>
    <n v="15.106472999999999"/>
    <n v="18469.125"/>
    <n v="365.60717"/>
    <n v="20423.985000000001"/>
    <n v="8786.5867999999991"/>
    <n v="12801.996999999999"/>
    <n v="13796.358898799999"/>
    <n v="176.96068727800798"/>
    <n v="0.33432819911528006"/>
    <n v="0"/>
    <n v="370.3162061036428"/>
    <n v="692"/>
    <n v="660.05780346820814"/>
    <n v="2256"/>
    <n v="4879"/>
    <n v="60.55603822762815"/>
    <n v="1127"/>
    <n v="997"/>
  </r>
  <r>
    <s v="05"/>
    <s v="05125"/>
    <n v="5125"/>
    <s v="ANTIOQUIA"/>
    <s v="CAICEDO"/>
    <x v="0"/>
    <s v="Rural disperso"/>
    <n v="13"/>
    <s v="desactualizado"/>
    <s v="desactualizado"/>
    <n v="20718.3"/>
    <n v="1995"/>
    <n v="1954"/>
    <n v="69.037871033776867"/>
    <n v="12.984028659338524"/>
    <n v="1002"/>
    <n v="930"/>
    <n v="22"/>
    <n v="37.140093985570459"/>
    <n v="1320.972"/>
    <n v="32.480863999999997"/>
    <n v="938.67121999999995"/>
    <n v="17112.834999999999"/>
    <n v="0"/>
    <n v="0"/>
    <n v="5577.8600999999999"/>
    <n v="0"/>
    <n v="53.994325000000003"/>
    <n v="13780.013000000001"/>
    <n v="12.046234"/>
    <n v="19.249147000000001"/>
    <n v="0"/>
    <n v="944.53305999999998"/>
    <n v="0"/>
    <n v="668.27759000000003"/>
    <n v="9512.3356000000003"/>
    <n v="1065.4649999999999"/>
    <n v="7214.0532999999996"/>
    <n v="0"/>
    <n v="44.715053371002234"/>
    <n v="0.5016995241332427"/>
    <n v="0"/>
    <n v="58.074567540449713"/>
    <n v="224"/>
    <n v="328.125"/>
    <n v="339"/>
    <n v="955"/>
    <n v="48.874104401228252"/>
    <n v="349"/>
    <n v="308"/>
  </r>
  <r>
    <s v="73"/>
    <s v="73854"/>
    <n v="73854"/>
    <s v="TOLIMA"/>
    <s v="VALLE DE SAN JUAN"/>
    <x v="0"/>
    <s v="Rural"/>
    <n v="12"/>
    <s v="desactualizado"/>
    <s v="desactualizado"/>
    <n v="21828.000000000004"/>
    <n v="789"/>
    <n v="716"/>
    <n v="36.871508379888269"/>
    <n v="2.2273684116052053"/>
    <n v="186"/>
    <n v="523"/>
    <n v="7"/>
    <n v="23.751226535305776"/>
    <n v="4314.5101999999997"/>
    <n v="0"/>
    <n v="5363.4561999999996"/>
    <n v="9889.9806000000008"/>
    <n v="0"/>
    <n v="0"/>
    <n v="783.43808000000001"/>
    <n v="372.95265000000001"/>
    <n v="190.18867"/>
    <n v="18457.507000000001"/>
    <n v="21.723918000000001"/>
    <n v="47.821018000000002"/>
    <n v="0"/>
    <n v="1158.7199000000001"/>
    <n v="0"/>
    <n v="96.359352999999999"/>
    <n v="10034.463"/>
    <n v="3779.5781999999999"/>
    <n v="4708.8692000000001"/>
    <n v="0"/>
    <n v="4.0224691102540007"/>
    <n v="0.31016042780748665"/>
    <n v="0"/>
    <n v="198.25"/>
    <n v="198"/>
    <n v="1001.2626262626262"/>
    <n v="589"/>
    <n v="586"/>
    <n v="81.843575418994419"/>
    <n v="51"/>
    <n v="42"/>
  </r>
  <r>
    <s v="05"/>
    <s v="05761"/>
    <n v="5761"/>
    <s v="ANTIOQUIA"/>
    <s v="SOPETRÁN"/>
    <x v="0"/>
    <s v="Intermedio"/>
    <n v="0"/>
    <s v="actualizado"/>
    <s v="actualizado"/>
    <n v="21497.899999999998"/>
    <n v="4106"/>
    <n v="3517"/>
    <n v="79.129940290019903"/>
    <n v="17.920945622456706"/>
    <n v="819"/>
    <n v="2684"/>
    <n v="14"/>
    <n v="31.07434862330043"/>
    <n v="3490.3348000000001"/>
    <n v="0"/>
    <n v="2356.9728"/>
    <n v="15183.597"/>
    <n v="54.705575000000003"/>
    <n v="0"/>
    <n v="1020.3013999999999"/>
    <n v="209.37959000000001"/>
    <n v="51.670046999999997"/>
    <n v="20169.292000000001"/>
    <n v="45.576124"/>
    <n v="83.778639999999996"/>
    <n v="0"/>
    <n v="4503.4040999999997"/>
    <n v="36.062736999999998"/>
    <n v="13.371240999999999"/>
    <n v="6883.0412999999999"/>
    <n v="3296.7568000000001"/>
    <n v="6679.8042999999998"/>
    <n v="2478.4893643"/>
    <n v="22.611271063676121"/>
    <n v="0.30885334534805137"/>
    <n v="0"/>
    <n v="41.007755855093059"/>
    <n v="226"/>
    <n v="229.64601769911505"/>
    <n v="1470"/>
    <n v="2991"/>
    <n v="85.044071651976111"/>
    <n v="146"/>
    <n v="124"/>
  </r>
  <r>
    <s v="52"/>
    <s v="52427"/>
    <n v="52427"/>
    <s v="NARIÑO"/>
    <s v="MAGUÍ (Payán)"/>
    <x v="5"/>
    <s v="Rural disperso"/>
    <n v="28"/>
    <s v="Sin formación"/>
    <s v="Sin formación"/>
    <n v="178376.29999999996"/>
    <n v="1763"/>
    <n v="1721"/>
    <n v="40.441603718768157"/>
    <n v="0.86226709032821014"/>
    <n v="0"/>
    <n v="0"/>
    <n v="1721"/>
    <n v="90.324205941047424"/>
    <n v="43416.514000000003"/>
    <n v="0"/>
    <n v="0"/>
    <n v="123302.25"/>
    <n v="9876.5270999999993"/>
    <n v="980.71326999999997"/>
    <n v="156898.01999999999"/>
    <n v="233.24749"/>
    <n v="4646.5643"/>
    <n v="18041.056"/>
    <n v="128.72378"/>
    <n v="14.838673999999999"/>
    <n v="115.80112"/>
    <n v="1189.8579"/>
    <n v="158.59264999999999"/>
    <n v="1967.9891"/>
    <n v="7739.6918999999998"/>
    <n v="6319.4354999999996"/>
    <n v="163422.12"/>
    <n v="0"/>
    <n v="810.91105286626396"/>
    <n v="0.79165974414354556"/>
    <n v="0"/>
    <n v="9.3208973230636349"/>
    <n v="1745"/>
    <n v="5.9312320916905446"/>
    <n v="631"/>
    <n v="1606"/>
    <n v="93.317838466008126"/>
    <n v="19"/>
    <n v="11"/>
  </r>
  <r>
    <s v="73"/>
    <s v="73001"/>
    <n v="73001"/>
    <s v="TOLIMA"/>
    <s v="IBAGUÉ"/>
    <x v="0"/>
    <s v="Ciudades y aglomeraciones"/>
    <n v="0"/>
    <s v="actualizado"/>
    <s v="actualizado"/>
    <n v="135199.5"/>
    <n v="9868"/>
    <n v="8001"/>
    <n v="65.654293213348339"/>
    <n v="7.5346506495886016"/>
    <n v="3475"/>
    <n v="4456"/>
    <n v="70"/>
    <n v="43.291000136641799"/>
    <n v="23766.027999999998"/>
    <n v="458.37275"/>
    <n v="18577.679"/>
    <n v="85156.188999999998"/>
    <n v="4952.9831999999997"/>
    <n v="0"/>
    <n v="32239.514999999999"/>
    <n v="14090.022999999999"/>
    <n v="124.02075000000001"/>
    <n v="88552.615000000005"/>
    <n v="3167.5925000000002"/>
    <n v="5002.1018999999997"/>
    <n v="0"/>
    <n v="4797.4197999999997"/>
    <n v="13646.642"/>
    <n v="517.47744"/>
    <n v="48590.69"/>
    <n v="5802.6297999999997"/>
    <n v="59816.805999999997"/>
    <n v="8420.9476900200007"/>
    <n v="148.56803128867199"/>
    <n v="0.44477793727434867"/>
    <n v="0"/>
    <n v="500.95"/>
    <n v="1439"/>
    <n v="348.12369701181376"/>
    <n v="2453"/>
    <n v="5222.0000000000009"/>
    <n v="65.266841644794411"/>
    <n v="970"/>
    <n v="851"/>
  </r>
  <r>
    <s v="08"/>
    <s v="08634"/>
    <n v="8634"/>
    <s v="ATLANTICO"/>
    <s v="SABANAGRANDE"/>
    <x v="0"/>
    <s v="Ciudades y aglomeraciones"/>
    <n v="13"/>
    <s v="desactualizado"/>
    <s v="desactualizado"/>
    <n v="4166"/>
    <n v="586"/>
    <n v="380"/>
    <n v="68.15789473684211"/>
    <n v="13.676955472302932"/>
    <n v="45"/>
    <n v="335"/>
    <n v="0"/>
    <n v="32.072881939584761"/>
    <n v="1391.7382"/>
    <n v="0"/>
    <n v="0"/>
    <n v="0"/>
    <n v="1998.5479"/>
    <n v="136.53583"/>
    <n v="66.462986000000001"/>
    <n v="0"/>
    <n v="458.38238999999999"/>
    <n v="3303.9490999999998"/>
    <n v="162.90925999999999"/>
    <n v="186.97425000000001"/>
    <n v="0"/>
    <n v="181.63606999999999"/>
    <n v="0"/>
    <n v="53.416634000000002"/>
    <n v="1019.7303000000001"/>
    <n v="1362.4366"/>
    <n v="1324.0456999999999"/>
    <n v="0"/>
    <n v="0"/>
    <n v="0.45172031076581576"/>
    <n v="0"/>
    <n v="13.68511646694493"/>
    <n v="43"/>
    <n v="375.58139534883719"/>
    <n v="338"/>
    <n v="351"/>
    <n v="92.368421052631575"/>
    <n v="39"/>
    <n v="32"/>
  </r>
  <r>
    <s v="05"/>
    <s v="05088"/>
    <n v="5088"/>
    <s v="ANTIOQUIA"/>
    <s v="BELLO"/>
    <x v="0"/>
    <s v="Ciudades y aglomeraciones"/>
    <n v="0"/>
    <s v="actualizado"/>
    <s v="actualizado"/>
    <n v="12133"/>
    <n v="2480"/>
    <n v="1496"/>
    <n v="79.81283422459893"/>
    <n v="10.312210160301422"/>
    <n v="147"/>
    <n v="1308"/>
    <n v="41"/>
    <n v="17.860467847558255"/>
    <n v="4746.2514000000001"/>
    <n v="365.40100000000001"/>
    <n v="472.82848000000001"/>
    <n v="7994.8642"/>
    <n v="0"/>
    <n v="0"/>
    <n v="992.09294999999997"/>
    <n v="92.746645000000001"/>
    <n v="70.114329999999995"/>
    <n v="12187.335999999999"/>
    <n v="1496.9907000000001"/>
    <n v="1456.0416"/>
    <n v="0"/>
    <n v="1495.6185"/>
    <n v="7.3677334999999999"/>
    <n v="43.391308000000002"/>
    <n v="6448.7277000000004"/>
    <n v="2737.7678999999998"/>
    <n v="2650.3661999999999"/>
    <n v="3083.0179864800002"/>
    <n v="25.446613382282798"/>
    <n v="0.16246498599439774"/>
    <n v="2.6901969224147209"/>
    <n v="9.8766271327295421"/>
    <n v="151"/>
    <n v="82.78145695364239"/>
    <n v="337"/>
    <n v="1306.9999999999998"/>
    <n v="87.366310160427801"/>
    <n v="52"/>
    <n v="46"/>
  </r>
  <r>
    <s v="27"/>
    <s v="27491"/>
    <n v="27491"/>
    <s v="CHOCÓ"/>
    <s v="NÓVITA"/>
    <x v="3"/>
    <s v="Rural disperso"/>
    <n v="28"/>
    <s v="Sin formación"/>
    <s v="desactualizado"/>
    <n v="95696.700000000012"/>
    <n v="945"/>
    <n v="850"/>
    <n v="48.352941176470587"/>
    <n v="0.92351849975323208"/>
    <n v="0"/>
    <n v="0"/>
    <n v="850"/>
    <n v="70.437840853689067"/>
    <n v="35370.813999999998"/>
    <n v="4191.6945999999998"/>
    <n v="0"/>
    <n v="53616.101999999999"/>
    <n v="0"/>
    <n v="27.752880999999999"/>
    <n v="63171.665000000001"/>
    <n v="23535.235000000001"/>
    <n v="753.62644"/>
    <n v="7186.5535"/>
    <n v="43.346820999999998"/>
    <n v="22.754899999999999"/>
    <n v="20.591912000000001"/>
    <n v="751.48014000000001"/>
    <n v="23535.238000000001"/>
    <n v="445.29165999999998"/>
    <n v="2890.4726000000001"/>
    <n v="334.98032000000001"/>
    <n v="66717.370999999999"/>
    <n v="0"/>
    <n v="171.38619914096"/>
    <n v="0.6478686788456447"/>
    <n v="0"/>
    <n v="7.7138219999337547"/>
    <n v="1158"/>
    <n v="6.9084628670120898"/>
    <n v="393"/>
    <n v="758"/>
    <n v="89.17647058823529"/>
    <n v="2"/>
    <n v="0"/>
  </r>
  <r>
    <s v="73"/>
    <s v="73408"/>
    <n v="73408"/>
    <s v="TOLIMA"/>
    <s v="LERIDA"/>
    <x v="0"/>
    <s v="Intermedio"/>
    <n v="8"/>
    <s v="desactualizado"/>
    <s v="desactualizado"/>
    <n v="25715.600000000002"/>
    <n v="1178"/>
    <n v="899"/>
    <n v="48.275862068965516"/>
    <n v="4.7032782470871695"/>
    <n v="421"/>
    <n v="478"/>
    <n v="0"/>
    <n v="29.267964297345888"/>
    <n v="6803.0672000000004"/>
    <n v="4755.8914999999997"/>
    <n v="0"/>
    <n v="14816.159"/>
    <n v="664.19713999999999"/>
    <n v="0"/>
    <n v="158.65609000000001"/>
    <n v="0"/>
    <n v="16.006658999999999"/>
    <n v="26770.841"/>
    <n v="260.60039999999998"/>
    <n v="174.36010999999999"/>
    <n v="0"/>
    <n v="1164.2036000000001"/>
    <n v="0"/>
    <n v="0.64599627000000004"/>
    <n v="15013.504999999999"/>
    <n v="2890.7130999999999"/>
    <n v="7962.6756999999998"/>
    <n v="0"/>
    <n v="2.3971008126859199"/>
    <n v="0.28824476650563607"/>
    <n v="0"/>
    <n v="65.650000000000006"/>
    <n v="281"/>
    <n v="233.62989323843416"/>
    <n v="295"/>
    <n v="768.99999999999989"/>
    <n v="85.539488320355943"/>
    <n v="108"/>
    <n v="101"/>
  </r>
  <r>
    <s v="73"/>
    <s v="73870"/>
    <n v="73870"/>
    <s v="TOLIMA"/>
    <s v="VILLAHERMOSA"/>
    <x v="0"/>
    <s v="Rural"/>
    <n v="8"/>
    <s v="desactualizado"/>
    <s v="desactualizado"/>
    <n v="28022.799999999999"/>
    <n v="2604"/>
    <n v="2273"/>
    <n v="68.235811702595683"/>
    <n v="11.126209872502594"/>
    <n v="1748"/>
    <n v="524"/>
    <n v="1"/>
    <n v="40.368967311223599"/>
    <n v="353.61232999999999"/>
    <n v="102.42127000000001"/>
    <n v="3260.7853"/>
    <n v="23495.149000000001"/>
    <n v="0"/>
    <n v="0"/>
    <n v="7364.8101999999999"/>
    <n v="798.88292999999999"/>
    <n v="326.19596000000001"/>
    <n v="18714.587"/>
    <n v="33.000565999999999"/>
    <n v="22.809716000000002"/>
    <n v="0"/>
    <n v="4753.6778999999997"/>
    <n v="0"/>
    <n v="3576.7260000000001"/>
    <n v="7808.2493000000004"/>
    <n v="80.535987000000006"/>
    <n v="10995.477999999999"/>
    <n v="2135.86067594"/>
    <n v="9.1418718657452001"/>
    <n v="0.51619273301737756"/>
    <n v="0"/>
    <n v="53.7"/>
    <n v="285"/>
    <n v="188.42105263157896"/>
    <n v="923"/>
    <n v="957"/>
    <n v="42.102947646282445"/>
    <n v="230"/>
    <n v="208"/>
  </r>
  <r>
    <s v="41"/>
    <s v="41378"/>
    <n v="41378"/>
    <s v="HUILA"/>
    <s v="LA ARGENTINA"/>
    <x v="0"/>
    <s v="Rural"/>
    <n v="9"/>
    <s v="desactualizado"/>
    <s v="desactualizado"/>
    <n v="32276.600000000002"/>
    <n v="2144"/>
    <n v="1943"/>
    <n v="68.399382398353055"/>
    <n v="7.7096879710563293"/>
    <n v="1152"/>
    <n v="761"/>
    <n v="30"/>
    <n v="33.389543604815309"/>
    <n v="8215.8274000000001"/>
    <n v="2686.0360999999998"/>
    <n v="2215.1251000000002"/>
    <n v="21432.785"/>
    <n v="969.29841999999996"/>
    <n v="0"/>
    <n v="7988.0288"/>
    <n v="18041.526999999998"/>
    <n v="0"/>
    <n v="9631.1818999999996"/>
    <n v="55.197043000000001"/>
    <n v="63.474719999999998"/>
    <n v="0"/>
    <n v="69.583040999999994"/>
    <n v="18035.363000000001"/>
    <n v="0"/>
    <n v="4251.4484000000002"/>
    <n v="1370.7209"/>
    <n v="11925.346"/>
    <n v="17146.425146000001"/>
    <n v="83.182771264310389"/>
    <n v="0.3965026433509557"/>
    <n v="0"/>
    <n v="137.3808589286765"/>
    <n v="390"/>
    <n v="434.4871794871795"/>
    <n v="1022"/>
    <n v="1043"/>
    <n v="53.679876479670611"/>
    <n v="349"/>
    <n v="301"/>
  </r>
  <r>
    <s v="76"/>
    <s v="76250"/>
    <n v="76250"/>
    <s v="VALLE"/>
    <s v="EL DOVIO"/>
    <x v="0"/>
    <s v="Rural"/>
    <n v="11"/>
    <s v="desactualizado"/>
    <s v="desactualizado"/>
    <n v="24682.5"/>
    <n v="1365"/>
    <n v="1129"/>
    <n v="89.371124889282555"/>
    <n v="3.7280795887749041"/>
    <n v="530"/>
    <n v="564"/>
    <n v="35"/>
    <n v="26.183683560050685"/>
    <n v="912.94872999999995"/>
    <n v="0"/>
    <n v="0"/>
    <n v="19777.785"/>
    <n v="0"/>
    <n v="0"/>
    <n v="4755.9413000000004"/>
    <n v="439.84685000000002"/>
    <n v="188.03122999999999"/>
    <n v="15184.611000000001"/>
    <n v="187.80600000000001"/>
    <n v="176.94535999999999"/>
    <n v="0"/>
    <n v="0"/>
    <n v="439.84688"/>
    <n v="188.03120000000001"/>
    <n v="13811.611000000001"/>
    <n v="705.06521999999995"/>
    <n v="5434.7371000000003"/>
    <n v="10.9790923708"/>
    <n v="24.3186677819204"/>
    <n v="0.57681793329688358"/>
    <n v="0"/>
    <n v="103.00852964699895"/>
    <n v="297"/>
    <n v="353.53535353535352"/>
    <n v="328"/>
    <n v="923.99999999999989"/>
    <n v="81.842338352524351"/>
    <n v="121"/>
    <n v="103"/>
  </r>
  <r>
    <s v="52"/>
    <s v="52051"/>
    <n v="52051"/>
    <s v="NARIÑO"/>
    <s v="ARBOLEDA (Berruecos)"/>
    <x v="0"/>
    <s v="Intermedio"/>
    <n v="9"/>
    <s v="desactualizado"/>
    <s v="desactualizado"/>
    <n v="5925.0999999999995"/>
    <n v="2286"/>
    <n v="1943"/>
    <n v="87.390633041688119"/>
    <n v="40.984455134954104"/>
    <n v="1053"/>
    <n v="841"/>
    <n v="49"/>
    <n v="28.000350931586176"/>
    <n v="111.97141999999999"/>
    <n v="333.15962999999999"/>
    <n v="0"/>
    <n v="5518.9606999999996"/>
    <n v="0"/>
    <n v="0"/>
    <n v="772.30814999999996"/>
    <n v="70.007783000000003"/>
    <n v="26.374374"/>
    <n v="5093.4821000000002"/>
    <n v="25.204457000000001"/>
    <n v="21.709399999999999"/>
    <n v="0"/>
    <n v="3424.7557999999999"/>
    <n v="0"/>
    <n v="4.9422025999999999"/>
    <n v="701.87735999999995"/>
    <n v="157.60608999999999"/>
    <n v="1676.4860000000001"/>
    <n v="0"/>
    <n v="4.9692754484280002"/>
    <n v="0.44074650077760497"/>
    <n v="0"/>
    <n v="120.31612389964266"/>
    <n v="63"/>
    <n v="2120.6349206349205"/>
    <n v="1792"/>
    <n v="1707"/>
    <n v="87.853834276891405"/>
    <n v="519"/>
    <n v="452"/>
  </r>
  <r>
    <s v="73"/>
    <s v="73152"/>
    <n v="73152"/>
    <s v="TOLIMA"/>
    <s v="CASABIANCA"/>
    <x v="0"/>
    <s v="Rural"/>
    <n v="8"/>
    <s v="desactualizado"/>
    <s v="desactualizado"/>
    <n v="17720.100000000002"/>
    <n v="1649"/>
    <n v="1469"/>
    <n v="69.707283866575892"/>
    <n v="11.571177173652723"/>
    <n v="1233"/>
    <n v="235"/>
    <n v="1"/>
    <n v="46.117548823940361"/>
    <n v="23.587598"/>
    <n v="681.59619999999995"/>
    <n v="5139.4474"/>
    <n v="11924.267"/>
    <n v="0"/>
    <n v="0"/>
    <n v="3928.9711000000002"/>
    <n v="1261.7340999999999"/>
    <n v="132.91485"/>
    <n v="12438.495999999999"/>
    <n v="17.645961"/>
    <n v="10.863834000000001"/>
    <n v="0"/>
    <n v="3964.6077"/>
    <n v="0"/>
    <n v="1634.5003999999999"/>
    <n v="3923.163"/>
    <n v="47.049672999999999"/>
    <n v="8199.5769999999993"/>
    <n v="1574.7636102199999"/>
    <n v="35.085239207004001"/>
    <n v="0.4656509695290858"/>
    <n v="0"/>
    <n v="151.34"/>
    <n v="123"/>
    <n v="1230.4065040650407"/>
    <n v="1374"/>
    <n v="643"/>
    <n v="43.771272974812796"/>
    <n v="330"/>
    <n v="297"/>
  </r>
  <r>
    <s v="52"/>
    <s v="52621"/>
    <n v="52621"/>
    <s v="NARIÑO"/>
    <s v="ROBERTO PAYÁN (San José)"/>
    <x v="5"/>
    <s v="Rural disperso"/>
    <n v="28"/>
    <s v="Sin formación"/>
    <s v="desactualizado"/>
    <n v="144545.69999999998"/>
    <n v="2899"/>
    <n v="2856"/>
    <n v="57.878151260504204"/>
    <n v="2.2463407773053334"/>
    <n v="0"/>
    <n v="0"/>
    <n v="2856"/>
    <n v="79.860544240902229"/>
    <n v="486.58307000000002"/>
    <n v="0"/>
    <n v="0"/>
    <n v="102826.56"/>
    <n v="32023.916000000001"/>
    <n v="6772.5571"/>
    <n v="107422.7"/>
    <n v="3505.6172000000001"/>
    <n v="5972.8855999999996"/>
    <n v="22132.714"/>
    <n v="17.289663999999998"/>
    <n v="4.0007808999999996"/>
    <n v="0"/>
    <n v="6562.0964999999997"/>
    <n v="3505.6172000000001"/>
    <n v="2223.2770999999998"/>
    <n v="15995.165999999999"/>
    <n v="1077.9576"/>
    <n v="116455.65"/>
    <n v="0"/>
    <n v="1032.6597385277198"/>
    <n v="0.78410041841004186"/>
    <n v="33.579583613163202"/>
    <n v="50.431908221407106"/>
    <n v="1342"/>
    <n v="41.728763040238448"/>
    <n v="1049"/>
    <n v="2514"/>
    <n v="88.025210084033617"/>
    <n v="48"/>
    <n v="19"/>
  </r>
  <r>
    <s v="73"/>
    <s v="73686"/>
    <n v="73686"/>
    <s v="TOLIMA"/>
    <s v="SANTA ISABEL"/>
    <x v="0"/>
    <s v="Rural"/>
    <n v="12"/>
    <s v="desactualizado"/>
    <s v="desactualizado"/>
    <n v="27443.999999999996"/>
    <n v="1361"/>
    <n v="1144"/>
    <n v="63.111888111888113"/>
    <n v="5.4811672219680956"/>
    <n v="678"/>
    <n v="465"/>
    <n v="1"/>
    <n v="43.574848712002783"/>
    <n v="94.315841000000006"/>
    <n v="228.88571999999999"/>
    <n v="11459.161"/>
    <n v="14994.856"/>
    <n v="0"/>
    <n v="93.164435999999995"/>
    <n v="10.590021"/>
    <n v="347.37157999999999"/>
    <n v="0"/>
    <n v="26333.024000000001"/>
    <n v="17.559099"/>
    <n v="12.833614000000001"/>
    <n v="0"/>
    <n v="304.42599999999999"/>
    <n v="0"/>
    <n v="5944.3221000000003"/>
    <n v="8780.6615999999995"/>
    <n v="80.704672000000002"/>
    <n v="11678.761"/>
    <n v="4025.5780484500001"/>
    <n v="4.0507308948163994"/>
    <n v="0.41735918744228995"/>
    <n v="0"/>
    <n v="174.55"/>
    <n v="271"/>
    <n v="644.09594095940963"/>
    <n v="595"/>
    <n v="718"/>
    <n v="62.76223776223776"/>
    <n v="158"/>
    <n v="133"/>
  </r>
  <r>
    <s v="41"/>
    <s v="41132"/>
    <n v="41132"/>
    <s v="HUILA"/>
    <s v="CAMPOALEGRE"/>
    <x v="0"/>
    <s v="Intermedio"/>
    <n v="7"/>
    <s v="desactualizado"/>
    <s v="desactualizado"/>
    <n v="47066.3"/>
    <n v="4429"/>
    <n v="3357"/>
    <n v="46.85731307715222"/>
    <n v="7.1987977066875581"/>
    <n v="1369"/>
    <n v="1914"/>
    <n v="74"/>
    <n v="46.895569655907316"/>
    <n v="16263.984"/>
    <n v="0"/>
    <n v="0"/>
    <n v="24846.786"/>
    <n v="3933.7274000000002"/>
    <n v="0"/>
    <n v="11172.675999999999"/>
    <n v="1971.7625"/>
    <n v="1235.4094"/>
    <n v="31675.601999999999"/>
    <n v="124.54396"/>
    <n v="123.19032"/>
    <n v="0"/>
    <n v="6942.0946999999996"/>
    <n v="1971.7625"/>
    <n v="1063.3018"/>
    <n v="7329.8483999999999"/>
    <n v="7093.4147999999996"/>
    <n v="21656.382000000001"/>
    <n v="2949.3887627300001"/>
    <n v="120.404114791352"/>
    <n v="0.34521903653034491"/>
    <n v="0"/>
    <n v="233.04885157301894"/>
    <n v="485"/>
    <n v="592.68041237113403"/>
    <n v="1946"/>
    <n v="2381"/>
    <n v="70.926422400953243"/>
    <n v="690"/>
    <n v="641"/>
  </r>
  <r>
    <s v="25"/>
    <s v="25807"/>
    <n v="25807"/>
    <s v="CUNDINAMARCA"/>
    <s v="TIBIRITA"/>
    <x v="0"/>
    <s v="Rural"/>
    <n v="12"/>
    <s v="desactualizado"/>
    <s v="desactualizado"/>
    <n v="5628.9000000000005"/>
    <n v="2885"/>
    <n v="1832"/>
    <n v="92.521834061135365"/>
    <n v="43.086101603280696"/>
    <n v="449"/>
    <n v="1348"/>
    <n v="35"/>
    <n v="40.771878319332174"/>
    <n v="1480.0043000000001"/>
    <n v="2146.0180999999998"/>
    <n v="1.8648663000000001"/>
    <n v="1908.3242"/>
    <n v="0"/>
    <n v="0"/>
    <n v="431.47523000000001"/>
    <n v="0"/>
    <n v="15.860849"/>
    <n v="5083.5150999999996"/>
    <n v="21.918158999999999"/>
    <n v="25.223421999999999"/>
    <n v="0"/>
    <n v="184.03731999999999"/>
    <n v="0"/>
    <n v="15.860851"/>
    <n v="2322.1405"/>
    <n v="741.53859"/>
    <n v="2263.9686000000002"/>
    <n v="0"/>
    <n v="22.148423263611999"/>
    <n v="0.22517207472959685"/>
    <n v="0"/>
    <n v="94.154261586802818"/>
    <n v="57"/>
    <n v="2254.3859649122805"/>
    <n v="617"/>
    <n v="1761"/>
    <n v="96.124454148471614"/>
    <n v="73"/>
    <n v="56"/>
  </r>
  <r>
    <s v="76"/>
    <s v="76834"/>
    <n v="76834"/>
    <s v="VALLE"/>
    <s v="TULUÁ"/>
    <x v="0"/>
    <s v="Ciudades y aglomeraciones"/>
    <n v="8"/>
    <s v="desactualizado"/>
    <s v="desactualizado"/>
    <n v="89469.900000000009"/>
    <n v="7729"/>
    <n v="4014"/>
    <n v="67.61335326357748"/>
    <n v="4.7706589257966439"/>
    <n v="2306"/>
    <n v="1687"/>
    <n v="21"/>
    <n v="26.181283502082898"/>
    <n v="12698.361000000001"/>
    <n v="1688.6086"/>
    <n v="3935.6801"/>
    <n v="66990.879000000001"/>
    <n v="4151.3244999999997"/>
    <n v="0"/>
    <n v="8870.1885000000002"/>
    <n v="16905.224999999999"/>
    <n v="287.68185"/>
    <n v="63618.95"/>
    <n v="1127.8208"/>
    <n v="1241.0961"/>
    <n v="0"/>
    <n v="3268.2932000000001"/>
    <n v="16902.91"/>
    <n v="1078.2868000000001"/>
    <n v="39810.987999999998"/>
    <n v="4733.1224000000002"/>
    <n v="23775.169000000002"/>
    <n v="2182.5952973799999"/>
    <n v="158.749929566128"/>
    <n v="0.20013819653521545"/>
    <n v="0"/>
    <n v="260.91470010300134"/>
    <n v="818"/>
    <n v="325.13322779448657"/>
    <n v="873"/>
    <n v="2292"/>
    <n v="57.100149476831085"/>
    <n v="1010"/>
    <n v="926"/>
  </r>
  <r>
    <s v="70"/>
    <s v="70429"/>
    <n v="70429"/>
    <s v="SUCRE"/>
    <s v="MAJAGUAL"/>
    <x v="0"/>
    <s v="Rural"/>
    <n v="6"/>
    <s v="desactualizado"/>
    <s v="desactualizado"/>
    <n v="88278.6"/>
    <n v="4479"/>
    <n v="3533"/>
    <n v="54.457967732804981"/>
    <n v="2.838917358531563"/>
    <n v="1101"/>
    <n v="2428"/>
    <n v="4"/>
    <n v="22.703013824544996"/>
    <n v="30327.234"/>
    <n v="0"/>
    <n v="0"/>
    <n v="0"/>
    <n v="65912.282000000007"/>
    <n v="38860.809000000001"/>
    <n v="548.85230999999999"/>
    <n v="0"/>
    <n v="528.82965999999999"/>
    <n v="57183.004999999997"/>
    <n v="69.234763000000001"/>
    <n v="7.5048833999999998"/>
    <n v="0"/>
    <n v="39023.447999999997"/>
    <n v="0"/>
    <n v="124.12693"/>
    <n v="10136.129000000001"/>
    <n v="25834.297999999999"/>
    <n v="22065.223999999998"/>
    <n v="0"/>
    <n v="266.790358222956"/>
    <n v="0.61325028312570784"/>
    <n v="27.107617240444561"/>
    <n v="140.33054548896581"/>
    <n v="959"/>
    <n v="149.11366006256517"/>
    <n v="2903"/>
    <n v="3373"/>
    <n v="95.471270874610809"/>
    <n v="326"/>
    <n v="166"/>
  </r>
  <r>
    <s v="27"/>
    <s v="27580"/>
    <n v="27580"/>
    <s v="CHOCÓ"/>
    <s v="RÍO IRÓ (Santa Rita)"/>
    <x v="0"/>
    <s v="Rural disperso"/>
    <n v="28"/>
    <s v="Sin formación"/>
    <s v="Sin formación"/>
    <n v="32510.799999999999"/>
    <n v="472"/>
    <n v="467"/>
    <n v="73.44753747323341"/>
    <n v="1.3319338824024813"/>
    <n v="0"/>
    <n v="0"/>
    <n v="467"/>
    <n v="74.022991043790768"/>
    <n v="2739.1545999999998"/>
    <n v="366.17151999999999"/>
    <n v="0"/>
    <n v="25743.806"/>
    <n v="0"/>
    <n v="0"/>
    <n v="17231.776999999998"/>
    <n v="2032.8855000000001"/>
    <n v="286.40804000000003"/>
    <n v="9432.4053999999996"/>
    <n v="137.21394000000001"/>
    <n v="4.5332612000000001"/>
    <n v="137.21395000000001"/>
    <n v="1157.0977"/>
    <n v="2032.8855000000001"/>
    <n v="190.59403"/>
    <n v="3512.0365000000002"/>
    <n v="530.31541000000004"/>
    <n v="21556.013999999999"/>
    <n v="0"/>
    <n v="39.374751488574809"/>
    <n v="0.59919028340080971"/>
    <n v="0"/>
    <n v="47.440005299592592"/>
    <n v="304"/>
    <n v="161.84210526315789"/>
    <n v="136"/>
    <n v="448"/>
    <n v="95.931477516059957"/>
    <n v="7"/>
    <n v="5"/>
  </r>
  <r>
    <s v="41"/>
    <s v="41797"/>
    <n v="41797"/>
    <s v="HUILA"/>
    <s v="TESALIA"/>
    <x v="0"/>
    <s v="Rural"/>
    <n v="22"/>
    <s v="desactualizado"/>
    <s v="desactualizado"/>
    <n v="36620.800000000003"/>
    <n v="1919"/>
    <n v="1696"/>
    <n v="55.12971698113207"/>
    <n v="4.7002620858562976"/>
    <n v="818"/>
    <n v="857"/>
    <n v="21"/>
    <n v="25.256246110414811"/>
    <n v="11530.553"/>
    <n v="1066.1251999999999"/>
    <n v="0"/>
    <n v="23289.525000000001"/>
    <n v="2032.5495000000001"/>
    <n v="45.723970000000001"/>
    <n v="308.73444000000001"/>
    <n v="1986.3145"/>
    <n v="299.12963999999999"/>
    <n v="35609.067000000003"/>
    <n v="54.756006999999997"/>
    <n v="69.853263999999996"/>
    <n v="0"/>
    <n v="1512.3839"/>
    <n v="1743.9786999999999"/>
    <n v="337.98642000000001"/>
    <n v="16486.732"/>
    <n v="8478.6990000000005"/>
    <n v="9674.0925000000007"/>
    <n v="0"/>
    <n v="69.699932403180838"/>
    <n v="0.46717600452744767"/>
    <n v="0"/>
    <n v="157.06657527950091"/>
    <n v="369"/>
    <n v="525.01626016260172"/>
    <n v="1032"/>
    <n v="1182"/>
    <n v="69.693396226415089"/>
    <n v="407"/>
    <n v="378"/>
  </r>
  <r>
    <s v="44"/>
    <s v="44078"/>
    <n v="44078"/>
    <s v="LA GUAJIRA"/>
    <s v="BARRANCAS"/>
    <x v="0"/>
    <s v="Rural"/>
    <n v="14"/>
    <s v="desactualizado"/>
    <s v="desactualizado"/>
    <n v="79985.2"/>
    <n v="2430"/>
    <n v="2048"/>
    <n v="62.3046875"/>
    <n v="1.8109351109793312"/>
    <n v="584"/>
    <n v="1449"/>
    <n v="15"/>
    <n v="40.89496519870314"/>
    <n v="5742.1151"/>
    <n v="2920.7725"/>
    <n v="10597.329"/>
    <n v="46260.792000000001"/>
    <n v="10572.501"/>
    <n v="0"/>
    <n v="2206.2258000000002"/>
    <n v="5053.1720999999998"/>
    <n v="0"/>
    <n v="67526.270999999993"/>
    <n v="3558.7035999999998"/>
    <n v="550.62327000000005"/>
    <n v="3178.4142000000002"/>
    <n v="235.31326000000001"/>
    <n v="5376.3307000000004"/>
    <n v="276.72053"/>
    <n v="26795.167000000001"/>
    <n v="10870.744000000001"/>
    <n v="32712.561000000002"/>
    <n v="14599.2553506"/>
    <n v="41.016992851677763"/>
    <n v="0.57951482479784366"/>
    <n v="0"/>
    <n v="92.904111987941121"/>
    <n v="793"/>
    <n v="225.59899117276163"/>
    <n v="1593"/>
    <n v="1921"/>
    <n v="93.798828125"/>
    <n v="49"/>
    <n v="40"/>
  </r>
  <r>
    <s v="76"/>
    <s v="76606"/>
    <n v="76606"/>
    <s v="VALLE"/>
    <s v="RESTREPO"/>
    <x v="0"/>
    <s v="Intermedio"/>
    <n v="10"/>
    <s v="desactualizado"/>
    <s v="desactualizado"/>
    <n v="20134.3"/>
    <n v="1598"/>
    <n v="1101"/>
    <n v="65.304268846503177"/>
    <n v="5.764416036373829"/>
    <n v="309"/>
    <n v="771"/>
    <n v="21"/>
    <n v="39.037082754343984"/>
    <n v="975.83367999999996"/>
    <n v="0"/>
    <n v="1073.8101999999999"/>
    <n v="11477.526"/>
    <n v="0"/>
    <n v="7.4292810999999999"/>
    <n v="2509.1365999999998"/>
    <n v="0"/>
    <n v="0"/>
    <n v="10979.998"/>
    <n v="82.560762999999994"/>
    <n v="71.063297000000006"/>
    <n v="0"/>
    <n v="523.36614999999995"/>
    <n v="0"/>
    <n v="0"/>
    <n v="7293.1036999999997"/>
    <n v="390.69895000000002"/>
    <n v="5300.8931000000002"/>
    <n v="0"/>
    <n v="4.3581670595759991"/>
    <n v="0.25986148750376392"/>
    <n v="0"/>
    <n v="59.313292404357689"/>
    <n v="248"/>
    <n v="243.79032258064518"/>
    <n v="474"/>
    <n v="861"/>
    <n v="78.201634877384194"/>
    <n v="84"/>
    <n v="67"/>
  </r>
  <r>
    <s v="05"/>
    <s v="05376"/>
    <n v="5376"/>
    <s v="ANTIOQUIA"/>
    <s v="LA CEJA"/>
    <x v="0"/>
    <s v="Intermedio"/>
    <n v="0"/>
    <s v="actualizado"/>
    <s v="actualizado"/>
    <n v="12590.5"/>
    <n v="2779"/>
    <n v="2295"/>
    <n v="80.087145969498906"/>
    <n v="19.756848026699597"/>
    <n v="1075"/>
    <n v="1185"/>
    <n v="35"/>
    <n v="24.706009119914949"/>
    <n v="6064.5344999999998"/>
    <n v="0"/>
    <n v="0"/>
    <n v="7192.2485999999999"/>
    <n v="0"/>
    <n v="0"/>
    <n v="1299.3359"/>
    <n v="0"/>
    <n v="10.140295999999999"/>
    <n v="11778.566000000001"/>
    <n v="434.37984999999998"/>
    <n v="445.85656999999998"/>
    <n v="0"/>
    <n v="1377.5426"/>
    <n v="0"/>
    <n v="0"/>
    <n v="4974.4852000000001"/>
    <n v="3383.6855999999998"/>
    <n v="3340.8517000000002"/>
    <n v="0"/>
    <n v="18.0893232323996"/>
    <n v="0.28920421299005267"/>
    <n v="0"/>
    <n v="78.270294701455086"/>
    <n v="133"/>
    <n v="744.81203007518798"/>
    <n v="608"/>
    <n v="1644"/>
    <n v="71.633986928104576"/>
    <n v="284"/>
    <n v="263"/>
  </r>
  <r>
    <s v="73"/>
    <s v="73520"/>
    <n v="73520"/>
    <s v="TOLIMA"/>
    <s v="PALOCABILDO"/>
    <x v="0"/>
    <s v="Intermedio"/>
    <n v="17"/>
    <s v="desactualizado"/>
    <s v="desactualizado"/>
    <n v="6317.2999999999993"/>
    <n v="2713"/>
    <n v="2436"/>
    <n v="89.860426929392446"/>
    <n v="51.134386497268771"/>
    <n v="1722"/>
    <n v="709"/>
    <n v="5"/>
    <n v="11.716757885236591"/>
    <n v="0"/>
    <n v="0"/>
    <n v="0"/>
    <n v="6849.5123000000003"/>
    <n v="0"/>
    <n v="0"/>
    <n v="610.68005000000005"/>
    <n v="0"/>
    <n v="22.501380000000001"/>
    <n v="6223.9372000000003"/>
    <n v="30.448633000000001"/>
    <n v="28.296755999999998"/>
    <n v="0"/>
    <n v="777.04169999999999"/>
    <n v="0"/>
    <n v="0"/>
    <n v="5275.2295999999997"/>
    <n v="0"/>
    <n v="806.99917000000005"/>
    <n v="22.613784941700001"/>
    <n v="11.522214767427759"/>
    <n v="0.38121881143202785"/>
    <n v="0"/>
    <n v="103.7"/>
    <n v="65"/>
    <n v="1595.3846153846155"/>
    <n v="1798"/>
    <n v="1261"/>
    <n v="51.765188834154351"/>
    <n v="612"/>
    <n v="555"/>
  </r>
  <r>
    <s v="52"/>
    <s v="52788"/>
    <n v="52788"/>
    <s v="NARIÑO"/>
    <s v="TANGUA"/>
    <x v="0"/>
    <s v="Rural disperso"/>
    <n v="18"/>
    <s v="desactualizado"/>
    <s v="desactualizado"/>
    <n v="20701.599999999999"/>
    <n v="5914"/>
    <n v="4804"/>
    <n v="90.299750208159864"/>
    <n v="29.762300633054235"/>
    <n v="883"/>
    <n v="3870"/>
    <n v="51"/>
    <n v="37.581143216661673"/>
    <n v="6221.1729999999998"/>
    <n v="3126.4719"/>
    <n v="6144.6462000000001"/>
    <n v="6215.7461000000003"/>
    <n v="133.0224"/>
    <n v="0"/>
    <n v="3290.6556999999998"/>
    <n v="621.84640000000002"/>
    <n v="111.48425"/>
    <n v="17785.087"/>
    <n v="44.337747999999998"/>
    <n v="44.337736999999997"/>
    <n v="0"/>
    <n v="3615.4014999999999"/>
    <n v="621.84640000000002"/>
    <n v="1750.5099"/>
    <n v="4153.8280000000004"/>
    <n v="3454.7226000000001"/>
    <n v="8212.7649000000001"/>
    <n v="634.26126382100006"/>
    <n v="29.695361691410007"/>
    <n v="0.3951789627465303"/>
    <n v="0"/>
    <n v="154.17754799115886"/>
    <n v="239"/>
    <n v="716.31799163179915"/>
    <n v="3813"/>
    <n v="4655"/>
    <n v="96.898417985012486"/>
    <n v="458"/>
    <n v="432"/>
  </r>
  <r>
    <s v="76"/>
    <s v="76054"/>
    <n v="76054"/>
    <s v="VALLE"/>
    <s v="ARGELIA"/>
    <x v="0"/>
    <s v="Intermedio"/>
    <n v="0"/>
    <s v="actualizado"/>
    <s v="actualizado"/>
    <n v="9006.1"/>
    <n v="959"/>
    <n v="805"/>
    <n v="55.527950310559007"/>
    <n v="11.890770695660754"/>
    <n v="541"/>
    <n v="257"/>
    <n v="7"/>
    <n v="3.8141635830984706"/>
    <n v="56.523412999999998"/>
    <n v="0"/>
    <n v="0"/>
    <n v="9990.0182999999997"/>
    <n v="0"/>
    <n v="0"/>
    <n v="206.50596999999999"/>
    <n v="3610.9041999999999"/>
    <n v="5.1107088999999997"/>
    <n v="6260.0337"/>
    <n v="17.695170999999998"/>
    <n v="51.276001999999998"/>
    <n v="0"/>
    <n v="732.93215999999995"/>
    <n v="3598.4982"/>
    <n v="5.0196189000000002"/>
    <n v="5271.0253000000002"/>
    <n v="56.258214000000002"/>
    <n v="385.24029000000002"/>
    <n v="0"/>
    <n v="22.228513711724801"/>
    <n v="0.58271322266742986"/>
    <n v="0"/>
    <n v="103.4990464548418"/>
    <n v="88"/>
    <n v="1198.8636363636363"/>
    <n v="50"/>
    <n v="317"/>
    <n v="39.378881987577643"/>
    <n v="173"/>
    <n v="157"/>
  </r>
  <r>
    <s v="23"/>
    <s v="23300"/>
    <n v="23300"/>
    <s v="CÓRDOBA"/>
    <s v="COTORRA"/>
    <x v="0"/>
    <s v="Intermedio"/>
    <n v="0"/>
    <s v="actualizado"/>
    <s v="actualizado"/>
    <n v="8438.9"/>
    <n v="2367"/>
    <n v="2137"/>
    <n v="87.459054749649042"/>
    <n v="24.587495996412422"/>
    <n v="800"/>
    <n v="1336"/>
    <n v="1"/>
    <n v="30.17564224525205"/>
    <n v="8587.1681000000008"/>
    <n v="0"/>
    <n v="0"/>
    <n v="0"/>
    <n v="0"/>
    <n v="611.18709999999999"/>
    <n v="0"/>
    <n v="0"/>
    <n v="30.546009999999999"/>
    <n v="7818.4337999999998"/>
    <n v="279.15152999999998"/>
    <n v="292.44229999999999"/>
    <n v="0"/>
    <n v="558.69587999999999"/>
    <n v="0"/>
    <n v="17.211971999999999"/>
    <n v="0"/>
    <n v="5233.8217999999997"/>
    <n v="2637.1466"/>
    <n v="8874.4915282900001"/>
    <n v="1.624727124624"/>
    <n v="0.31247069854664794"/>
    <n v="73.583517292126558"/>
    <n v="85.061996196840937"/>
    <n v="79"/>
    <n v="1963.9240506328929"/>
    <n v="1330"/>
    <n v="1837"/>
    <n v="85.961628451099671"/>
    <n v="143"/>
    <n v="130"/>
  </r>
  <r>
    <s v="05"/>
    <s v="05306"/>
    <n v="5306"/>
    <s v="ANTIOQUIA"/>
    <s v="GIRALDO"/>
    <x v="0"/>
    <s v="Rural"/>
    <n v="9"/>
    <s v="desactualizado"/>
    <s v="actualizado"/>
    <n v="9079.5"/>
    <n v="1376"/>
    <n v="1071"/>
    <n v="73.576097105508879"/>
    <n v="18.918285525775929"/>
    <n v="773"/>
    <n v="296"/>
    <n v="2"/>
    <n v="33.932287896493641"/>
    <n v="47.498978000000001"/>
    <n v="0"/>
    <n v="48.274078000000003"/>
    <n v="12628.582"/>
    <n v="0"/>
    <n v="0"/>
    <n v="2319.6052"/>
    <n v="27.473655000000001"/>
    <n v="0.99311041"/>
    <n v="10382.883"/>
    <n v="20.423601999999999"/>
    <n v="31.006941999999999"/>
    <n v="0"/>
    <n v="1.1717465"/>
    <n v="0"/>
    <n v="0.99310566"/>
    <n v="8348.4431000000004"/>
    <n v="42.928210999999997"/>
    <n v="4326.8355000000001"/>
    <n v="1034.3658822499999"/>
    <n v="3.5177721657383598"/>
    <n v="0.41330998248686512"/>
    <n v="0"/>
    <n v="40.257132193005617"/>
    <n v="97"/>
    <n v="525.25773195876286"/>
    <n v="463"/>
    <n v="562"/>
    <n v="52.474323062558362"/>
    <n v="155"/>
    <n v="150"/>
  </r>
  <r>
    <s v="13"/>
    <s v="13268"/>
    <n v="13268"/>
    <s v="BOLÍVAR"/>
    <s v="EL PEÑÓN"/>
    <x v="0"/>
    <s v="Rural"/>
    <n v="0"/>
    <s v="actualizado"/>
    <s v="actualizado"/>
    <n v="30992.899999999998"/>
    <n v="526"/>
    <n v="470"/>
    <n v="36.808510638297868"/>
    <n v="1.8168814850213397"/>
    <n v="253"/>
    <n v="215"/>
    <n v="2"/>
    <n v="39.896547145899412"/>
    <n v="11057.201999999999"/>
    <n v="0"/>
    <n v="0"/>
    <n v="1711.2974999999999"/>
    <n v="13090.758"/>
    <n v="12646.859"/>
    <n v="5094.3684999999996"/>
    <n v="84.377201999999997"/>
    <n v="2395.4045999999998"/>
    <n v="11340.936"/>
    <n v="59.403635999999999"/>
    <n v="103.35483000000001"/>
    <n v="0"/>
    <n v="10318.653"/>
    <n v="84.377195"/>
    <n v="253.32332"/>
    <n v="2954.6102000000001"/>
    <n v="5291.2043000000003"/>
    <n v="12615.825999999999"/>
    <n v="0"/>
    <n v="9.4982491263524"/>
    <n v="0.69747899159663862"/>
    <n v="82.576383154417826"/>
    <n v="44.151420445705682"/>
    <n v="327"/>
    <n v="222.32415902140673"/>
    <n v="387"/>
    <n v="433"/>
    <n v="92.127659574468083"/>
    <n v="123"/>
    <n v="111"/>
  </r>
  <r>
    <s v="66"/>
    <s v="66075"/>
    <n v="66075"/>
    <s v="RISARALDA"/>
    <s v="BALBOA"/>
    <x v="0"/>
    <s v="Rural disperso"/>
    <n v="11"/>
    <s v="desactualizado"/>
    <s v="desactualizado"/>
    <n v="12302.8"/>
    <n v="1268"/>
    <n v="1082"/>
    <n v="60.720887245841041"/>
    <n v="11.273554466948243"/>
    <n v="623"/>
    <n v="451"/>
    <n v="8"/>
    <n v="20.924119856380823"/>
    <n v="2773.9931999999999"/>
    <n v="21.646736000000001"/>
    <n v="0"/>
    <n v="9091.1609000000008"/>
    <n v="0"/>
    <n v="0"/>
    <n v="111.2118"/>
    <n v="790.39894000000004"/>
    <n v="66.339084"/>
    <n v="10981.599"/>
    <n v="58.369208999999998"/>
    <n v="49.144632999999999"/>
    <n v="0"/>
    <n v="4135.6580999999996"/>
    <n v="788.97391000000005"/>
    <n v="28.325282999999999"/>
    <n v="3605.8467000000001"/>
    <n v="887.41525999999999"/>
    <n v="2512.5538000000001"/>
    <n v="137.66534315800001"/>
    <n v="24.177128090579998"/>
    <n v="0.31694185211773152"/>
    <n v="0"/>
    <n v="120.1651493907556"/>
    <n v="138"/>
    <n v="1134.5652173913043"/>
    <n v="924"/>
    <n v="459"/>
    <n v="42.421441774491683"/>
    <n v="260"/>
    <n v="236"/>
  </r>
  <r>
    <s v="20"/>
    <s v="20787"/>
    <n v="20787"/>
    <s v="CESAR"/>
    <s v="TAMALAMEQUE"/>
    <x v="0"/>
    <s v="Rural"/>
    <n v="6"/>
    <s v="desactualizado"/>
    <s v="desactualizado"/>
    <n v="52409.1"/>
    <n v="692"/>
    <n v="625"/>
    <n v="15.2"/>
    <n v="0.39383319304123132"/>
    <n v="107"/>
    <n v="517"/>
    <n v="1"/>
    <n v="37.261336821859082"/>
    <n v="30985.715"/>
    <n v="3912.3892999999998"/>
    <n v="0"/>
    <n v="1625.9988000000001"/>
    <n v="5342.3963000000003"/>
    <n v="9660.1764000000003"/>
    <n v="2112.9852000000001"/>
    <n v="657.23594000000003"/>
    <n v="5414.9267"/>
    <n v="30732.483"/>
    <n v="310.61417999999998"/>
    <n v="516.45417999999995"/>
    <n v="0"/>
    <n v="8153.8109000000004"/>
    <n v="61.313062000000002"/>
    <n v="1402.845"/>
    <n v="10786.903"/>
    <n v="9750.6116999999995"/>
    <n v="18216.483"/>
    <n v="0"/>
    <n v="20.750162723579997"/>
    <n v="0.46300211416490489"/>
    <n v="0"/>
    <n v="103"/>
    <n v="512"/>
    <n v="201.171875"/>
    <n v="161"/>
    <n v="557"/>
    <n v="89.12"/>
    <n v="21"/>
    <n v="8"/>
  </r>
  <r>
    <s v="70"/>
    <s v="70233"/>
    <n v="70233"/>
    <s v="SUCRE"/>
    <s v="EL ROBLE"/>
    <x v="0"/>
    <s v="Intermedio"/>
    <n v="15"/>
    <s v="desactualizado"/>
    <s v="desactualizado"/>
    <n v="19636.500000000004"/>
    <n v="1122"/>
    <n v="1116"/>
    <n v="59.408602150537639"/>
    <n v="6.7434997998747024"/>
    <n v="100"/>
    <n v="1016"/>
    <n v="0"/>
    <n v="8.8749609008474089"/>
    <n v="11569.732"/>
    <n v="974.01990000000001"/>
    <n v="437.70265000000001"/>
    <n v="7284.1796000000004"/>
    <n v="0"/>
    <n v="0"/>
    <n v="525.55043999999998"/>
    <n v="402.30099999999999"/>
    <n v="0"/>
    <n v="19284.169000000002"/>
    <n v="53.614685999999999"/>
    <n v="48.506977999999997"/>
    <n v="0"/>
    <n v="398.58506999999997"/>
    <n v="0"/>
    <n v="102.66818000000001"/>
    <n v="8123.8842000000004"/>
    <n v="9793.4241999999995"/>
    <n v="1798.5664999999999"/>
    <n v="46.217687944600002"/>
    <n v="6.2186357656883198"/>
    <n v="0.47872340425531917"/>
    <n v="0"/>
    <n v="78.781371971008227"/>
    <n v="201"/>
    <n v="399.40298507462688"/>
    <n v="845"/>
    <n v="1089"/>
    <n v="97.58064516129032"/>
    <n v="63"/>
    <n v="57"/>
  </r>
  <r>
    <s v="66"/>
    <s v="66456"/>
    <n v="66456"/>
    <s v="RISARALDA"/>
    <s v="MISTRATÓ"/>
    <x v="0"/>
    <s v="Rural disperso"/>
    <n v="11"/>
    <s v="desactualizado"/>
    <s v="desactualizado"/>
    <n v="56195.199999999997"/>
    <n v="3082"/>
    <n v="2620"/>
    <n v="87.900763358778619"/>
    <n v="5.3818091842733748"/>
    <n v="1724"/>
    <n v="892"/>
    <n v="4"/>
    <n v="61.945713140057144"/>
    <n v="33.362679999999997"/>
    <n v="0"/>
    <n v="878.67039"/>
    <n v="55124.834999999999"/>
    <n v="0"/>
    <n v="0"/>
    <n v="32598.155999999999"/>
    <n v="5135.5884999999998"/>
    <n v="136.90609000000001"/>
    <n v="18204.786"/>
    <n v="22.830096999999999"/>
    <n v="51.921010000000003"/>
    <n v="0"/>
    <n v="6117.3451999999997"/>
    <n v="5135.5884999999998"/>
    <n v="109.51647"/>
    <n v="9900.0557000000008"/>
    <n v="33.362682999999997"/>
    <n v="34750.476999999999"/>
    <n v="3885.5348962600001"/>
    <n v="113.188978854794"/>
    <n v="0.65796160361377753"/>
    <n v="90.826521344232518"/>
    <n v="211.48053212379577"/>
    <n v="755"/>
    <n v="364.96688741721846"/>
    <n v="2086"/>
    <n v="1847.9999999999995"/>
    <n v="70.534351145038158"/>
    <n v="317"/>
    <n v="277"/>
  </r>
  <r>
    <s v="13"/>
    <s v="13549"/>
    <n v="13549"/>
    <s v="BOLÍVAR"/>
    <s v="PINILLOS"/>
    <x v="0"/>
    <s v="Rural disperso"/>
    <n v="0"/>
    <s v="actualizado"/>
    <s v="desactualizado"/>
    <n v="35832.199999999997"/>
    <n v="2005"/>
    <n v="1846"/>
    <n v="58.559046587215605"/>
    <n v="6.2636991344311568"/>
    <n v="862"/>
    <n v="980"/>
    <n v="4"/>
    <n v="37.471489458220297"/>
    <n v="21280.055"/>
    <n v="276.01087000000001"/>
    <n v="0"/>
    <n v="0"/>
    <n v="31277.670999999998"/>
    <n v="14279.172"/>
    <n v="3560.0405000000001"/>
    <n v="0"/>
    <n v="26176.050999999999"/>
    <n v="33014.192999999999"/>
    <n v="109.44651"/>
    <n v="142.38262"/>
    <n v="0"/>
    <n v="10952.263000000001"/>
    <n v="0"/>
    <n v="8666.7924999999996"/>
    <n v="1689.6104"/>
    <n v="26782.767"/>
    <n v="28905.088"/>
    <n v="0"/>
    <n v="89.177482451146005"/>
    <n v="0.71011092150170652"/>
    <n v="58.719906048150321"/>
    <n v="120.67245175463162"/>
    <n v="741"/>
    <n v="268.15114709851554"/>
    <n v="1062"/>
    <n v="1711"/>
    <n v="92.686890574214516"/>
    <n v="192"/>
    <n v="136"/>
  </r>
  <r>
    <s v="63"/>
    <s v="63111"/>
    <n v="63111"/>
    <s v="QUINDIO"/>
    <s v="BUENAVISTA"/>
    <x v="0"/>
    <s v="Intermedio"/>
    <n v="0"/>
    <s v="actualizado"/>
    <s v="actualizado"/>
    <n v="3813.7"/>
    <n v="406"/>
    <n v="329"/>
    <n v="62.310030395136771"/>
    <n v="10.025632383498014"/>
    <n v="34"/>
    <n v="294"/>
    <n v="1"/>
    <n v="12.036626274239774"/>
    <n v="603.67868999999996"/>
    <n v="0"/>
    <n v="0"/>
    <n v="3083.6669999999999"/>
    <n v="0"/>
    <n v="0"/>
    <n v="86.447299999999998"/>
    <n v="493.79599999999999"/>
    <n v="0"/>
    <n v="3126.0524"/>
    <n v="0"/>
    <n v="16.827842"/>
    <n v="0"/>
    <n v="2.1222585"/>
    <n v="490.81844999999998"/>
    <n v="0"/>
    <n v="2558.5884000000001"/>
    <n v="191.82588000000001"/>
    <n v="446.11291"/>
    <n v="0"/>
    <n v="19.801581325258802"/>
    <n v="0.42226148409893993"/>
    <n v="0"/>
    <n v="61.960288530105494"/>
    <n v="39"/>
    <n v="1690.5128205128201"/>
    <n v="279"/>
    <n v="197.00000000000003"/>
    <n v="59.878419452887542"/>
    <n v="59"/>
    <n v="54"/>
  </r>
  <r>
    <s v="05"/>
    <s v="05142"/>
    <n v="5142"/>
    <s v="ANTIOQUIA"/>
    <s v="CARACOLÍ"/>
    <x v="0"/>
    <s v="Rural"/>
    <n v="9"/>
    <s v="desactualizado"/>
    <s v="desactualizado"/>
    <n v="27741.200000000001"/>
    <n v="566"/>
    <n v="484"/>
    <n v="38.636363636363633"/>
    <n v="0.9544570156165546"/>
    <n v="149"/>
    <n v="332"/>
    <n v="3"/>
    <n v="50.901277882569495"/>
    <n v="3750.4249"/>
    <n v="0"/>
    <n v="0"/>
    <n v="21761.542000000001"/>
    <n v="683.58096999999998"/>
    <n v="0"/>
    <n v="2013.1379999999999"/>
    <n v="980.81354999999996"/>
    <n v="73.585285999999996"/>
    <n v="23292.65"/>
    <n v="16.443677000000001"/>
    <n v="18.596164000000002"/>
    <n v="0"/>
    <n v="2360.6529999999998"/>
    <n v="980.81350999999995"/>
    <n v="0.59856151999999996"/>
    <n v="7705.4696999999996"/>
    <n v="1884.4536000000001"/>
    <n v="13426.046"/>
    <n v="0"/>
    <n v="58.624239988711999"/>
    <n v="0.37729816147082329"/>
    <n v="0"/>
    <n v="78.222886891217982"/>
    <n v="263"/>
    <n v="376.42585551330797"/>
    <n v="133"/>
    <n v="395"/>
    <n v="81.611570247933884"/>
    <n v="37"/>
    <n v="33"/>
  </r>
  <r>
    <s v="47"/>
    <s v="47570"/>
    <n v="47570"/>
    <s v="MAGDALENA"/>
    <s v="PUEBLOVIEJO"/>
    <x v="0"/>
    <s v="Rural"/>
    <n v="8"/>
    <s v="desactualizado"/>
    <s v="desactualizado"/>
    <n v="26670.1"/>
    <n v="902"/>
    <n v="737"/>
    <n v="72.998643147896885"/>
    <n v="1.3504235959330901"/>
    <n v="96"/>
    <n v="609"/>
    <n v="32"/>
    <n v="90.828038710215665"/>
    <n v="6441.8019000000004"/>
    <n v="0"/>
    <n v="14242.289000000001"/>
    <n v="0"/>
    <n v="2621.7534999999998"/>
    <n v="8609.3155999999999"/>
    <n v="3955.6808999999998"/>
    <n v="275.30135000000001"/>
    <n v="43667.883000000002"/>
    <n v="11093.882"/>
    <n v="3.5033167000000001"/>
    <n v="51.257685000000002"/>
    <n v="0"/>
    <n v="883.19165999999996"/>
    <n v="0"/>
    <n v="34.866729999999997"/>
    <n v="1301.6415"/>
    <n v="3624.6381999999999"/>
    <n v="61463.277999999998"/>
    <n v="2769.0041785499998"/>
    <n v="86.822400372059604"/>
    <n v="0.69064748201438841"/>
    <n v="25.920165889061689"/>
    <n v="92.258266454818283"/>
    <n v="691"/>
    <n v="163.53111432706223"/>
    <n v="655"/>
    <n v="652"/>
    <n v="88.466757123473542"/>
    <n v="76"/>
    <n v="68"/>
  </r>
  <r>
    <s v="68"/>
    <s v="68406"/>
    <n v="68406"/>
    <s v="SANTANDER"/>
    <s v="LEBRIJA"/>
    <x v="0"/>
    <s v="Intermedio"/>
    <n v="0"/>
    <s v="actualizado"/>
    <s v="actualizado"/>
    <n v="54467.899999999994"/>
    <n v="2350"/>
    <n v="1971"/>
    <n v="51.243023845763567"/>
    <n v="3.8475776554226346"/>
    <n v="952"/>
    <n v="1011"/>
    <n v="8"/>
    <n v="23.074879527795286"/>
    <n v="12689.027"/>
    <n v="0"/>
    <n v="3196.7750999999998"/>
    <n v="37180.819000000003"/>
    <n v="1147.2129"/>
    <n v="0"/>
    <n v="1101.2748999999999"/>
    <n v="763.98548000000005"/>
    <n v="210.15163999999999"/>
    <n v="52254.298999999999"/>
    <n v="148.37424999999999"/>
    <n v="150.02753999999999"/>
    <n v="0"/>
    <n v="12653.366"/>
    <n v="763.9855"/>
    <n v="118.42046000000001"/>
    <n v="18428.201000000001"/>
    <n v="9793.3597000000009"/>
    <n v="12570.725"/>
    <n v="0"/>
    <n v="82.060583080692012"/>
    <n v="0.28205459956009832"/>
    <n v="0"/>
    <n v="83.574878283228614"/>
    <n v="541"/>
    <n v="288.72458410351203"/>
    <n v="634"/>
    <n v="1542"/>
    <n v="78.234398782343987"/>
    <n v="213"/>
    <n v="186"/>
  </r>
  <r>
    <s v="68"/>
    <s v="68444"/>
    <n v="68444"/>
    <s v="SANTANDER"/>
    <s v="MATANZA"/>
    <x v="0"/>
    <s v="Rural disperso"/>
    <n v="9"/>
    <s v="desactualizado"/>
    <s v="desactualizado"/>
    <n v="24146.000000000004"/>
    <n v="1421"/>
    <n v="1262"/>
    <n v="46.117274167987318"/>
    <n v="6.0548074725869361"/>
    <n v="378"/>
    <n v="829"/>
    <n v="55"/>
    <n v="26.977748668370928"/>
    <n v="38.356489000000003"/>
    <n v="0"/>
    <n v="2954.3998999999999"/>
    <n v="8095.1436999999996"/>
    <n v="0"/>
    <n v="0"/>
    <n v="1836.4564"/>
    <n v="77.123261999999997"/>
    <n v="23.211925999999998"/>
    <n v="9158.7350999999999"/>
    <n v="18.593443000000001"/>
    <n v="26.219947000000001"/>
    <n v="0"/>
    <n v="4060.0839999999998"/>
    <n v="77.123275000000007"/>
    <n v="0"/>
    <n v="3909.0138999999999"/>
    <n v="43.337663999999997"/>
    <n v="2998.3411999999998"/>
    <n v="0"/>
    <n v="124.49313394736758"/>
    <n v="0.28195282501371366"/>
    <n v="0"/>
    <n v="69.690319439119889"/>
    <n v="113"/>
    <n v="1152.6548672566371"/>
    <n v="648"/>
    <n v="943"/>
    <n v="74.722662440570517"/>
    <n v="68"/>
    <n v="60"/>
  </r>
  <r>
    <s v="85"/>
    <s v="85010"/>
    <n v="85010"/>
    <s v="CASANARE"/>
    <s v="AGUAZUL"/>
    <x v="0"/>
    <s v="Intermedio"/>
    <n v="0"/>
    <s v="actualizado"/>
    <s v="actualizado"/>
    <n v="145245.29999999999"/>
    <n v="2470"/>
    <n v="1889"/>
    <n v="19.957649550026467"/>
    <n v="0.58934552724143974"/>
    <n v="1035"/>
    <n v="849"/>
    <n v="5"/>
    <n v="38.29817444344048"/>
    <n v="38031.391000000003"/>
    <n v="1170.4584"/>
    <n v="4785.8072000000002"/>
    <n v="55648.826999999997"/>
    <n v="41715.135000000002"/>
    <n v="204.26615000000001"/>
    <n v="33809.205999999998"/>
    <n v="495.35210999999998"/>
    <n v="3657.2882"/>
    <n v="105424.4"/>
    <n v="373.00491"/>
    <n v="311.3202"/>
    <n v="61.003484999999998"/>
    <n v="4945.9282000000003"/>
    <n v="1.9296945000000001"/>
    <n v="2263.7222999999999"/>
    <n v="31941.39"/>
    <n v="49302.858999999997"/>
    <n v="55135.362999999998"/>
    <n v="3248.8962733499998"/>
    <n v="147.65280758873598"/>
    <n v="0.37172261700563586"/>
    <n v="0"/>
    <n v="226.32289656907977"/>
    <n v="1455"/>
    <n v="176.28865979381445"/>
    <n v="1108"/>
    <n v="936"/>
    <n v="49.550026469031231"/>
    <n v="147"/>
    <n v="136"/>
  </r>
  <r>
    <s v="13"/>
    <s v="13433"/>
    <n v="13433"/>
    <s v="BOLÍVAR"/>
    <s v="MAHATES"/>
    <x v="0"/>
    <s v="Intermedio"/>
    <n v="7"/>
    <s v="desactualizado"/>
    <s v="desactualizado"/>
    <n v="43425.299999999996"/>
    <n v="2565"/>
    <n v="2493"/>
    <n v="72.081829121540309"/>
    <n v="6.4554254631382353"/>
    <n v="555"/>
    <n v="1800"/>
    <n v="138"/>
    <n v="25.056426988427216"/>
    <n v="26361.352999999999"/>
    <n v="0"/>
    <n v="0"/>
    <n v="8273.5149000000001"/>
    <n v="4632.3618999999999"/>
    <n v="912.82875999999999"/>
    <n v="2702.9686999999999"/>
    <n v="0"/>
    <n v="3223.9317999999998"/>
    <n v="35254.720999999998"/>
    <n v="359.36011000000002"/>
    <n v="595.08326999999997"/>
    <n v="0"/>
    <n v="903.27862000000005"/>
    <n v="0"/>
    <n v="746.82281"/>
    <n v="10267.761"/>
    <n v="19303.458999999999"/>
    <n v="10637.406000000001"/>
    <n v="0"/>
    <n v="105.58207978599839"/>
    <n v="0.51266308518802761"/>
    <n v="37.678975131876413"/>
    <n v="49.738670350801868"/>
    <n v="430"/>
    <n v="190.46511627906978"/>
    <n v="1797"/>
    <n v="2429"/>
    <n v="97.432811873245086"/>
    <n v="85"/>
    <n v="53"/>
  </r>
  <r>
    <s v="25"/>
    <s v="25426"/>
    <n v="25426"/>
    <s v="CUNDINAMARCA"/>
    <s v="MACHETÁ"/>
    <x v="0"/>
    <s v="Rural disperso"/>
    <n v="11"/>
    <s v="desactualizado"/>
    <s v="desactualizado"/>
    <n v="22487.9"/>
    <n v="1315"/>
    <n v="1227"/>
    <n v="87.693561532192348"/>
    <n v="6.0492466537561542"/>
    <n v="105"/>
    <n v="1091"/>
    <n v="31"/>
    <n v="54.911158392130929"/>
    <n v="5213.3494000000001"/>
    <n v="6714.8383999999996"/>
    <n v="1462.9888000000001"/>
    <n v="9363.5139999999992"/>
    <n v="0"/>
    <n v="0"/>
    <n v="4042.3618000000001"/>
    <n v="1068.8324"/>
    <n v="108.70367"/>
    <n v="17505.698"/>
    <n v="50.643701"/>
    <n v="54.082732999999998"/>
    <n v="0"/>
    <n v="735.71244000000002"/>
    <n v="1068.8324"/>
    <n v="136.65785"/>
    <n v="6662.8847999999998"/>
    <n v="1611.3782000000001"/>
    <n v="12506.691000000001"/>
    <n v="1997.0327155099999"/>
    <n v="34.441580482987362"/>
    <n v="0.31863186318631864"/>
    <n v="0"/>
    <n v="57.357164179104466"/>
    <n v="224"/>
    <n v="349.46428571428572"/>
    <n v="646"/>
    <n v="1200"/>
    <n v="97.799511002444987"/>
    <n v="37"/>
    <n v="31"/>
  </r>
  <r>
    <s v="54"/>
    <s v="54001"/>
    <n v="54001"/>
    <s v="NORTE DE SANTANDER"/>
    <s v="CÚCUTA"/>
    <x v="0"/>
    <s v="Ciudades y aglomeraciones"/>
    <n v="0"/>
    <s v="actualizado"/>
    <s v="actualizado"/>
    <n v="105510.2"/>
    <n v="3428"/>
    <n v="2846"/>
    <n v="26.669009135628951"/>
    <n v="1.6527959835860604"/>
    <n v="1048"/>
    <n v="1688"/>
    <n v="110"/>
    <n v="47.163820714674436"/>
    <n v="37314.565999999999"/>
    <n v="0"/>
    <n v="13767.782999999999"/>
    <n v="43973.019"/>
    <n v="12560.924999999999"/>
    <n v="0"/>
    <n v="18857.585999999999"/>
    <n v="456.65478999999999"/>
    <n v="1162.4272000000001"/>
    <n v="82779.953999999998"/>
    <n v="8606.4032999999999"/>
    <n v="5266.3284999999996"/>
    <n v="3913.3193000000001"/>
    <n v="10238.448"/>
    <n v="111.94862000000001"/>
    <n v="630.5258"/>
    <n v="13502.822"/>
    <n v="26383.177"/>
    <n v="53615.650999999998"/>
    <n v="0"/>
    <n v="698.96427674756012"/>
    <n v="0.43930635838150289"/>
    <n v="1.7842804888928541"/>
    <n v="109.23722005378768"/>
    <n v="1098"/>
    <n v="146.02003642987248"/>
    <n v="1679"/>
    <n v="2760.0000000000005"/>
    <n v="96.978215038650745"/>
    <n v="223"/>
    <n v="183"/>
  </r>
  <r>
    <s v="52"/>
    <s v="52520"/>
    <n v="52520"/>
    <s v="NARIÑO"/>
    <s v="FRANCISCO PIZARRO (Salahonda)"/>
    <x v="5"/>
    <s v="Rural"/>
    <n v="28"/>
    <s v="Sin formación"/>
    <s v="desactualizado"/>
    <n v="54770.7"/>
    <n v="1921"/>
    <n v="1839"/>
    <n v="29.146275149537793"/>
    <n v="2.4781850667898944"/>
    <n v="0"/>
    <n v="0"/>
    <n v="1839"/>
    <n v="89.680272536851703"/>
    <n v="865.89134999999999"/>
    <n v="0"/>
    <n v="12317.014999999999"/>
    <n v="32015.433000000001"/>
    <n v="3130.3155000000002"/>
    <n v="1157.6772000000001"/>
    <n v="39636.425000000003"/>
    <n v="1894.9591"/>
    <n v="1780.1749"/>
    <n v="7225.8986999999997"/>
    <n v="24.313682"/>
    <n v="28.874105"/>
    <n v="0"/>
    <n v="1766.2397000000001"/>
    <n v="1915.7387000000001"/>
    <n v="282.07362000000001"/>
    <n v="1291.6316999999999"/>
    <n v="14.602221"/>
    <n v="46277.5"/>
    <n v="0"/>
    <n v="254.93155720308397"/>
    <n v="0.6092540754157747"/>
    <n v="0"/>
    <n v="0"/>
    <n v="956"/>
    <n v="0"/>
    <n v="728"/>
    <n v="1306"/>
    <n v="71.016856987493199"/>
    <n v="173"/>
    <n v="157"/>
  </r>
  <r>
    <s v="05"/>
    <s v="05658"/>
    <n v="5658"/>
    <s v="ANTIOQUIA"/>
    <s v="SAN JOSE DE LA MONTAÑA"/>
    <x v="0"/>
    <s v="Rural"/>
    <n v="11"/>
    <s v="desactualizado"/>
    <s v="desactualizado"/>
    <n v="12815.9"/>
    <n v="524"/>
    <n v="513"/>
    <n v="85.575048732943472"/>
    <n v="5.3245736050249901"/>
    <n v="12"/>
    <n v="499"/>
    <n v="2"/>
    <n v="13.761970999715482"/>
    <n v="3581.1655999999998"/>
    <n v="534.4579"/>
    <n v="326.30471"/>
    <n v="8162.7676000000001"/>
    <n v="0"/>
    <n v="0"/>
    <n v="1328.6124"/>
    <n v="2407.8427000000001"/>
    <n v="0"/>
    <n v="8859.5930000000008"/>
    <n v="26.153680000000001"/>
    <n v="31.262134"/>
    <n v="0"/>
    <n v="64.547078999999997"/>
    <n v="2407.8427000000001"/>
    <n v="0"/>
    <n v="7355.9916000000003"/>
    <n v="1025.4951000000001"/>
    <n v="1737.0633"/>
    <n v="4912.5734767499998"/>
    <n v="8.1099945872920003"/>
    <n v="0.39555202541699763"/>
    <n v="0"/>
    <n v="31.858048479332414"/>
    <n v="173"/>
    <n v="233.06358381502889"/>
    <n v="49"/>
    <n v="384"/>
    <n v="74.853801169590639"/>
    <n v="72"/>
    <n v="64"/>
  </r>
  <r>
    <s v="05"/>
    <s v="05579"/>
    <n v="5579"/>
    <s v="ANTIOQUIA"/>
    <s v="PUERTO BERRÍO"/>
    <x v="0"/>
    <s v="Intermedio"/>
    <n v="10"/>
    <s v="desactualizado"/>
    <s v="desactualizado"/>
    <n v="117839"/>
    <n v="1526"/>
    <n v="965"/>
    <n v="62.694300518134717"/>
    <n v="0.67770322841483499"/>
    <n v="122"/>
    <n v="835"/>
    <n v="8"/>
    <n v="37.038045223942703"/>
    <n v="47522.372000000003"/>
    <n v="929.04174999999998"/>
    <n v="0"/>
    <n v="61082.97"/>
    <n v="8753.5794999999998"/>
    <n v="705.37800000000004"/>
    <n v="36597.599999999999"/>
    <n v="408.87114000000003"/>
    <n v="3105.7782000000002"/>
    <n v="81336.274000000005"/>
    <n v="249.32396"/>
    <n v="192.04276999999999"/>
    <n v="70.550697"/>
    <n v="4470.0609000000004"/>
    <n v="0"/>
    <n v="367.89174000000003"/>
    <n v="41087.194000000003"/>
    <n v="30879.756000000001"/>
    <n v="45335.728000000003"/>
    <n v="1979.3733436699999"/>
    <n v="477.75426827855995"/>
    <n v="0.38138242445293502"/>
    <n v="0"/>
    <n v="189.98679952518549"/>
    <n v="1198"/>
    <n v="200.70951585976627"/>
    <n v="207"/>
    <n v="854"/>
    <n v="88.497409326424872"/>
    <n v="89"/>
    <n v="74"/>
  </r>
  <r>
    <s v="47"/>
    <s v="47245"/>
    <n v="47245"/>
    <s v="MAGDALENA"/>
    <s v="EL BANCO"/>
    <x v="0"/>
    <s v="Intermedio"/>
    <n v="0"/>
    <s v="actualizado"/>
    <s v="actualizado"/>
    <n v="63790.900000000009"/>
    <n v="1032"/>
    <n v="912"/>
    <n v="27.192982456140353"/>
    <n v="0.9579824264382234"/>
    <n v="29"/>
    <n v="879"/>
    <n v="4"/>
    <n v="39.958382628306062"/>
    <n v="30297.06"/>
    <n v="1323.2936999999999"/>
    <n v="0"/>
    <n v="695.24798999999996"/>
    <n v="26015.422999999999"/>
    <n v="15254.352000000001"/>
    <n v="1230.8626999999999"/>
    <n v="1914.5374999999999"/>
    <n v="23718.188999999998"/>
    <n v="40597.966999999997"/>
    <n v="529.56841999999995"/>
    <n v="901.16341"/>
    <n v="0"/>
    <n v="13382.777"/>
    <n v="99.420991999999998"/>
    <n v="1852.8235"/>
    <n v="5288.2587000000003"/>
    <n v="28457.453000000001"/>
    <n v="33263.58"/>
    <n v="0"/>
    <n v="19.713586923473201"/>
    <n v="0.64386792452830188"/>
    <n v="29.316915860451481"/>
    <n v="169.41230344579463"/>
    <n v="816"/>
    <n v="254.2892156862745"/>
    <n v="757"/>
    <n v="907"/>
    <n v="99.451754385964904"/>
    <n v="5"/>
    <n v="2"/>
  </r>
  <r>
    <s v="68"/>
    <s v="68745"/>
    <n v="68745"/>
    <s v="SANTANDER"/>
    <s v="SIMACOTA"/>
    <x v="0"/>
    <s v="Rural disperso"/>
    <n v="8"/>
    <s v="desactualizado"/>
    <s v="desactualizado"/>
    <n v="90780.800000000003"/>
    <n v="3317"/>
    <n v="2943"/>
    <n v="45.361875637104994"/>
    <n v="2.1568700354209378"/>
    <n v="1116"/>
    <n v="1815"/>
    <n v="12"/>
    <n v="40.258950994157445"/>
    <n v="17114.425999999999"/>
    <n v="6840.3804"/>
    <n v="473.07139999999998"/>
    <n v="59232.712"/>
    <n v="10595.433000000001"/>
    <n v="2340.0529999999999"/>
    <n v="28814.562999999998"/>
    <n v="3867.0988000000002"/>
    <n v="2028.7933"/>
    <n v="59530.998"/>
    <n v="22.665583000000002"/>
    <n v="34.675483999999997"/>
    <n v="0"/>
    <n v="7989.0468000000001"/>
    <n v="3744.2453"/>
    <n v="308.22298999999998"/>
    <n v="24404.912"/>
    <n v="21231.224999999999"/>
    <n v="38891.843000000001"/>
    <n v="41993.842877000003"/>
    <n v="665.69376370956002"/>
    <n v="0.36253152946571887"/>
    <n v="0"/>
    <n v="78.598909217709888"/>
    <n v="982"/>
    <n v="149.59266802443992"/>
    <n v="1078"/>
    <n v="2420"/>
    <n v="82.229018008834515"/>
    <n v="315"/>
    <n v="291"/>
  </r>
  <r>
    <s v="54"/>
    <s v="54385"/>
    <n v="54385"/>
    <s v="NORTE DE SANTANDER"/>
    <s v="LA ESPERANZA"/>
    <x v="0"/>
    <s v="Rural disperso"/>
    <n v="11"/>
    <s v="desactualizado"/>
    <s v="desactualizado"/>
    <n v="62869.099999999991"/>
    <n v="854"/>
    <n v="708"/>
    <n v="17.655367231638419"/>
    <n v="0.59443246399251248"/>
    <n v="324"/>
    <n v="382"/>
    <n v="2"/>
    <n v="26.678821878427168"/>
    <n v="25063.063999999998"/>
    <n v="561.77404000000001"/>
    <n v="0"/>
    <n v="37286.917000000001"/>
    <n v="1589.7062000000001"/>
    <n v="246.50157999999999"/>
    <n v="6432.7525999999998"/>
    <n v="105.19207"/>
    <n v="378.30281000000002"/>
    <n v="57308.218999999997"/>
    <n v="42.631686999999999"/>
    <n v="43.631152"/>
    <n v="0"/>
    <n v="1014.3634"/>
    <n v="105.19207"/>
    <n v="423.55178000000001"/>
    <n v="29407.428"/>
    <n v="16307.938"/>
    <n v="17211.494999999999"/>
    <n v="0"/>
    <n v="84.308592152288"/>
    <n v="0.55394691485694592"/>
    <n v="0"/>
    <n v="148.05244132531695"/>
    <n v="666"/>
    <n v="326.27627627627629"/>
    <n v="164"/>
    <n v="647"/>
    <n v="91.384180790960457"/>
    <n v="45"/>
    <n v="42"/>
  </r>
  <r>
    <s v="19"/>
    <s v="19455"/>
    <n v="19455"/>
    <s v="CAUCA"/>
    <s v="MIRANDA"/>
    <x v="2"/>
    <s v="Intermedio"/>
    <n v="0"/>
    <s v="actualizado"/>
    <s v="actualizado"/>
    <n v="20669.5"/>
    <n v="2478"/>
    <n v="1820"/>
    <n v="84.890109890109883"/>
    <n v="4.3181401782482505"/>
    <n v="1364"/>
    <n v="342"/>
    <n v="114"/>
    <n v="54.332785476673607"/>
    <n v="9160.9020999999993"/>
    <n v="0"/>
    <n v="1247.9922999999999"/>
    <n v="8418.9572000000007"/>
    <n v="0"/>
    <n v="0"/>
    <n v="178.07149999999999"/>
    <n v="5026.9417000000003"/>
    <n v="0"/>
    <n v="13533.544"/>
    <n v="183.25156999999999"/>
    <n v="208.26625999999999"/>
    <n v="0"/>
    <n v="0"/>
    <n v="5026.9417000000003"/>
    <n v="0.99823497000000005"/>
    <n v="2613.2022000000002"/>
    <n v="791.67046000000005"/>
    <n v="10280.73"/>
    <n v="0"/>
    <n v="55.00076563502121"/>
    <n v="0.46104129263913829"/>
    <n v="0"/>
    <n v="72.132230287879722"/>
    <n v="212"/>
    <n v="464.71084338096694"/>
    <n v="883"/>
    <n v="1186"/>
    <n v="65.164835164835168"/>
    <n v="460"/>
    <n v="394"/>
  </r>
  <r>
    <s v="27"/>
    <s v="27050"/>
    <n v="27050"/>
    <s v="CHOCÓ"/>
    <s v="ATRATO (Yuto)"/>
    <x v="0"/>
    <s v="Rural"/>
    <n v="28"/>
    <s v="Sin formación"/>
    <s v="desactualizado"/>
    <n v="42156.7"/>
    <n v="823"/>
    <n v="775"/>
    <n v="59.096774193548384"/>
    <n v="2.5142260456001817"/>
    <n v="0"/>
    <n v="0"/>
    <n v="775"/>
    <n v="75.773855955695581"/>
    <n v="17658.136999999999"/>
    <n v="5827.2840999999999"/>
    <n v="0"/>
    <n v="18072.539000000001"/>
    <n v="304.95060000000001"/>
    <n v="186.06541000000001"/>
    <n v="32093.576000000001"/>
    <n v="9270.2320999999993"/>
    <n v="692.42727000000002"/>
    <n v="993.24860000000001"/>
    <n v="0"/>
    <n v="7.1315191000000002"/>
    <n v="0"/>
    <n v="219.34472"/>
    <n v="9270.232"/>
    <n v="190.88539"/>
    <n v="0"/>
    <n v="786.70381999999995"/>
    <n v="32761.252"/>
    <n v="0"/>
    <n v="80.115604145864793"/>
    <n v="0.54518072289156627"/>
    <n v="0"/>
    <n v="24.992783279785368"/>
    <n v="415"/>
    <n v="62.457831325301207"/>
    <n v="230"/>
    <n v="511.00000000000006"/>
    <n v="65.935483870967744"/>
    <n v="93"/>
    <n v="74"/>
  </r>
  <r>
    <s v="25"/>
    <s v="25324"/>
    <n v="25324"/>
    <s v="CUNDINAMARCA"/>
    <s v="GUATAQUÍ"/>
    <x v="0"/>
    <s v="Rural"/>
    <n v="11"/>
    <s v="desactualizado"/>
    <s v="desactualizado"/>
    <n v="9832.5"/>
    <n v="511"/>
    <n v="434"/>
    <n v="51.152073732718897"/>
    <n v="3.5691057950273941"/>
    <n v="184"/>
    <n v="249"/>
    <n v="1"/>
    <n v="40.151025735848862"/>
    <n v="1545.4870000000001"/>
    <n v="623.57033000000001"/>
    <n v="0"/>
    <n v="6443.1148999999996"/>
    <n v="0"/>
    <n v="0"/>
    <n v="383.63567"/>
    <n v="0"/>
    <n v="272.00268999999997"/>
    <n v="8247.0630999999994"/>
    <n v="34.974694999999997"/>
    <n v="34.221510000000002"/>
    <n v="0"/>
    <n v="493.34095000000002"/>
    <n v="0"/>
    <n v="37.325848999999998"/>
    <n v="3063.8818999999999"/>
    <n v="1720.3369"/>
    <n v="3588.569"/>
    <n v="0"/>
    <n v="2.1013357233888001"/>
    <n v="0.3381578947368421"/>
    <n v="0"/>
    <n v="11.650216025137468"/>
    <n v="91"/>
    <n v="174.72527472527472"/>
    <n v="380"/>
    <n v="406"/>
    <n v="93.548387096774192"/>
    <n v="70"/>
    <n v="63"/>
  </r>
  <r>
    <s v="68"/>
    <s v="68013"/>
    <n v="68013"/>
    <s v="SANTANDER"/>
    <s v="AGUADA"/>
    <x v="0"/>
    <s v="Rural disperso"/>
    <n v="6"/>
    <s v="desactualizado"/>
    <s v="desactualizado"/>
    <n v="7449.5"/>
    <n v="971"/>
    <n v="918"/>
    <n v="61.111111111111114"/>
    <n v="15.599392990750005"/>
    <n v="240"/>
    <n v="671"/>
    <n v="7"/>
    <n v="35.4377375429588"/>
    <n v="161.43203"/>
    <n v="2079.3325"/>
    <n v="0"/>
    <n v="3597.1590999999999"/>
    <n v="50.588980999999997"/>
    <n v="0"/>
    <n v="129.97233"/>
    <n v="188.68340000000001"/>
    <n v="32.517356999999997"/>
    <n v="5593.5276999999996"/>
    <n v="0"/>
    <n v="13.402059"/>
    <n v="0"/>
    <n v="1609.3809000000001"/>
    <n v="188.68339"/>
    <n v="0.93782902999999995"/>
    <n v="1845.8474000000001"/>
    <n v="179.78197"/>
    <n v="2106.6671999999999"/>
    <n v="2022.20122178"/>
    <n v="14.2335408170308"/>
    <n v="0.41929824561403511"/>
    <n v="0"/>
    <n v="53.692311368258586"/>
    <n v="41"/>
    <n v="2447.560975609756"/>
    <n v="451"/>
    <n v="861"/>
    <n v="93.790849673202615"/>
    <n v="23"/>
    <n v="21"/>
  </r>
  <r>
    <s v="86"/>
    <s v="86760"/>
    <n v="86760"/>
    <s v="PUTUMAYO"/>
    <s v="SANTIAGO"/>
    <x v="0"/>
    <s v="Rural"/>
    <n v="11"/>
    <s v="desactualizado"/>
    <s v="desactualizado"/>
    <n v="33359.399999999994"/>
    <n v="2084"/>
    <n v="1910"/>
    <n v="79.895287958115176"/>
    <n v="5.5285896984235006"/>
    <n v="0"/>
    <n v="0"/>
    <n v="1910"/>
    <n v="70.840079031142764"/>
    <n v="6016.9087"/>
    <n v="1889.4091000000001"/>
    <n v="654.80502999999999"/>
    <n v="24160.013999999999"/>
    <n v="1056.1379999999999"/>
    <n v="0"/>
    <n v="22657.745999999999"/>
    <n v="5426.3197"/>
    <n v="0"/>
    <n v="5891.9964"/>
    <n v="45.084217000000002"/>
    <n v="54.496398999999997"/>
    <n v="0"/>
    <n v="353.79959000000002"/>
    <n v="5426.3197"/>
    <n v="38.299379999999999"/>
    <n v="2691.5897"/>
    <n v="1356.0318"/>
    <n v="24100.61"/>
    <n v="0"/>
    <n v="70.123138690119617"/>
    <n v="0.1983663943990665"/>
    <n v="0"/>
    <n v="63.217783746936519"/>
    <n v="445"/>
    <n v="146.49438202247191"/>
    <n v="897"/>
    <n v="1747"/>
    <n v="91.465968586387433"/>
    <n v="309"/>
    <n v="289"/>
  </r>
  <r>
    <s v="20"/>
    <s v="20175"/>
    <n v="20175"/>
    <s v="CESAR"/>
    <s v="CHIMICHAGUA"/>
    <x v="0"/>
    <s v="Rural"/>
    <n v="7"/>
    <s v="desactualizado"/>
    <s v="desactualizado"/>
    <n v="137142.6"/>
    <n v="2067"/>
    <n v="1302"/>
    <n v="13.13364055299539"/>
    <n v="0.54234070038969562"/>
    <n v="115"/>
    <n v="1178"/>
    <n v="9"/>
    <n v="35.075003598709081"/>
    <n v="61279.42"/>
    <n v="11680.495000000001"/>
    <n v="0"/>
    <n v="24746.563999999998"/>
    <n v="13868.518"/>
    <n v="8720.8811999999998"/>
    <n v="8650.9976999999999"/>
    <n v="1786.1894"/>
    <n v="23459.017"/>
    <n v="94824.198999999993"/>
    <n v="300.30691999999999"/>
    <n v="467.02685000000002"/>
    <n v="0"/>
    <n v="6158.7897000000003"/>
    <n v="1118.8909000000001"/>
    <n v="1658.0161000000001"/>
    <n v="41871.567999999999"/>
    <n v="38154.430999999997"/>
    <n v="48312.87"/>
    <n v="0"/>
    <n v="132.44773730551199"/>
    <n v="0.59862778730703259"/>
    <n v="0"/>
    <n v="53.3"/>
    <n v="1425"/>
    <n v="37.403508771929822"/>
    <n v="443"/>
    <n v="1283"/>
    <n v="98.540706605222738"/>
    <n v="62"/>
    <n v="53"/>
  </r>
  <r>
    <s v="41"/>
    <s v="41349"/>
    <n v="41349"/>
    <s v="HUILA"/>
    <s v="HOBO"/>
    <x v="0"/>
    <s v="Rural"/>
    <n v="23"/>
    <s v="desactualizado"/>
    <s v="desactualizado"/>
    <n v="18763.400000000001"/>
    <n v="990"/>
    <n v="924"/>
    <n v="83.116883116883116"/>
    <n v="4.6715910888988477"/>
    <n v="390"/>
    <n v="530"/>
    <n v="4"/>
    <n v="14.952994377710757"/>
    <n v="5062.9789000000001"/>
    <n v="0"/>
    <n v="0"/>
    <n v="12568.531999999999"/>
    <n v="276.12914000000001"/>
    <n v="0"/>
    <n v="1895.9911"/>
    <n v="1129.0427"/>
    <n v="1675.4813999999999"/>
    <n v="14728.744000000001"/>
    <n v="48.532986000000001"/>
    <n v="58.962868999999998"/>
    <n v="0"/>
    <n v="3541.5481"/>
    <n v="1129.0427999999999"/>
    <n v="1682.1855"/>
    <n v="8035.6580000000004"/>
    <n v="2117.8827000000001"/>
    <n v="2912.5120999999999"/>
    <n v="0"/>
    <n v="63.983598550881219"/>
    <n v="0.41288433382137624"/>
    <n v="0"/>
    <n v="70.697025072768298"/>
    <n v="217"/>
    <n v="401.84331797235018"/>
    <n v="634"/>
    <n v="712"/>
    <n v="77.056277056277054"/>
    <n v="254"/>
    <n v="234"/>
  </r>
  <r>
    <s v="66"/>
    <s v="66594"/>
    <n v="66594"/>
    <s v="RISARALDA"/>
    <s v="QUINCHÍA"/>
    <x v="0"/>
    <s v="Intermedio"/>
    <n v="6"/>
    <s v="desactualizado"/>
    <s v="desactualizado"/>
    <n v="17261.7"/>
    <n v="10147"/>
    <n v="7612"/>
    <n v="99.86862848134524"/>
    <n v="19.906187349383931"/>
    <n v="4771"/>
    <n v="2775"/>
    <n v="66"/>
    <n v="9.4812562110025667"/>
    <n v="2072.7325000000001"/>
    <n v="0"/>
    <n v="0"/>
    <n v="12935.655000000001"/>
    <n v="0"/>
    <n v="0"/>
    <n v="514.87509999999997"/>
    <n v="256.82573000000002"/>
    <n v="32.906914"/>
    <n v="14274.198"/>
    <n v="96.657999000000004"/>
    <n v="101.34107"/>
    <n v="0"/>
    <n v="4345.1612999999998"/>
    <n v="256.82571999999999"/>
    <n v="2.4237076000000002"/>
    <n v="8172.1283999999996"/>
    <n v="858.75734999999997"/>
    <n v="1438.8257000000001"/>
    <n v="272.12258454099998"/>
    <n v="8.8680245459243991"/>
    <n v="0.39039821362113886"/>
    <n v="0"/>
    <n v="184.00456387835254"/>
    <n v="163"/>
    <n v="1470.8588957055215"/>
    <n v="5408"/>
    <n v="4047.9999999999995"/>
    <n v="53.179190751445084"/>
    <n v="1377"/>
    <n v="1215"/>
  </r>
  <r>
    <s v="19"/>
    <s v="19698"/>
    <n v="19698"/>
    <s v="CAUCA"/>
    <s v="SANTANDER DE QUILICHAO"/>
    <x v="2"/>
    <s v="Intermedio"/>
    <n v="0"/>
    <s v="actualizado"/>
    <s v="actualizado"/>
    <n v="35064.600000000006"/>
    <n v="7990"/>
    <n v="5275"/>
    <n v="84.322274881516591"/>
    <n v="17.338062303950931"/>
    <n v="4254"/>
    <n v="1009"/>
    <n v="12"/>
    <n v="21.976342364833272"/>
    <n v="21767.573"/>
    <n v="2326.1172999999999"/>
    <n v="578.62581"/>
    <n v="26271.152999999998"/>
    <n v="322.64418000000001"/>
    <n v="0"/>
    <n v="1033.0721000000001"/>
    <n v="4876.9889999999996"/>
    <n v="102.5115"/>
    <n v="45230.232000000004"/>
    <n v="296.10201000000001"/>
    <n v="309.32270999999997"/>
    <n v="0"/>
    <n v="115.53901"/>
    <n v="4435.7271000000001"/>
    <n v="494.06876999999997"/>
    <n v="22287.824000000001"/>
    <n v="12570.058000000001"/>
    <n v="11326.367"/>
    <n v="12.7207552768"/>
    <n v="116.63913110994159"/>
    <n v="0.44007227464364584"/>
    <n v="0"/>
    <n v="147.09063106781721"/>
    <n v="444"/>
    <n v="452.47162340013961"/>
    <n v="2360"/>
    <n v="3098.0000000000005"/>
    <n v="58.72985781990522"/>
    <n v="1076"/>
    <n v="976"/>
  </r>
  <r>
    <s v="52"/>
    <s v="52480"/>
    <n v="52480"/>
    <s v="NARIÑO"/>
    <s v="NARIÑO"/>
    <x v="0"/>
    <s v="Ciudades y aglomeraciones"/>
    <n v="9"/>
    <s v="desactualizado"/>
    <s v="desactualizado"/>
    <n v="2520.8000000000002"/>
    <n v="881"/>
    <n v="810"/>
    <n v="98.395061728395063"/>
    <n v="8.8106608296277145"/>
    <n v="206"/>
    <n v="589"/>
    <n v="15"/>
    <n v="31.058153343423616"/>
    <n v="1548.3255999999999"/>
    <n v="704.68123000000003"/>
    <n v="288.55198999999999"/>
    <n v="1202.4775"/>
    <n v="1214.9690000000001"/>
    <n v="0"/>
    <n v="511.77809999999999"/>
    <n v="236.92331999999999"/>
    <n v="8.8939500000000005E-2"/>
    <n v="4189.9278999999997"/>
    <n v="20.287192000000001"/>
    <n v="0.54725263999999996"/>
    <n v="0"/>
    <n v="481.05784999999997"/>
    <n v="224.60929999999999"/>
    <n v="15.257339"/>
    <n v="1228.4688000000001"/>
    <n v="1468.8896"/>
    <n v="1540.1751999999999"/>
    <n v="295.44144814499998"/>
    <n v="3.2739795589696796"/>
    <n v="0.26198083067092653"/>
    <n v="0"/>
    <n v="5.1332478011075091"/>
    <n v="50"/>
    <n v="114"/>
    <n v="531"/>
    <n v="690"/>
    <n v="85.18518518518519"/>
    <n v="131"/>
    <n v="121"/>
  </r>
  <r>
    <s v="20"/>
    <s v="20710"/>
    <n v="20710"/>
    <s v="CESAR"/>
    <s v="SAN ALBERTO"/>
    <x v="0"/>
    <s v="Rural"/>
    <n v="0"/>
    <s v="actualizado"/>
    <s v="actualizado"/>
    <n v="60262.200000000004"/>
    <n v="562"/>
    <n v="473"/>
    <n v="8.8794926004228341"/>
    <n v="0.18959708236083958"/>
    <n v="74"/>
    <n v="397"/>
    <n v="2"/>
    <n v="28.258438440800195"/>
    <n v="34973.531000000003"/>
    <n v="2162.5266000000001"/>
    <n v="0"/>
    <n v="17756.769"/>
    <n v="83.918012000000004"/>
    <n v="426.76159999999999"/>
    <n v="4829.0065000000004"/>
    <n v="479.39107000000001"/>
    <n v="311.56301000000002"/>
    <n v="48928.936000000002"/>
    <n v="110.58202"/>
    <n v="119.50602000000001"/>
    <n v="0"/>
    <n v="2706.55"/>
    <n v="345.38891000000001"/>
    <n v="278.04786999999999"/>
    <n v="25166.884999999998"/>
    <n v="10903.329"/>
    <n v="15566.532999999999"/>
    <n v="0"/>
    <n v="64.787393753330392"/>
    <n v="0.27337110481586402"/>
    <n v="39.984006397441021"/>
    <n v="27.01"/>
    <n v="568"/>
    <n v="47.552816901408448"/>
    <n v="102"/>
    <n v="397"/>
    <n v="83.93234672304439"/>
    <n v="15"/>
    <n v="14"/>
  </r>
  <r>
    <s v="44"/>
    <s v="44855"/>
    <n v="44855"/>
    <s v="LA GUAJIRA"/>
    <s v="URUMITA"/>
    <x v="0"/>
    <s v="Intermedio"/>
    <n v="9"/>
    <s v="desactualizado"/>
    <s v="desactualizado"/>
    <n v="24072.799999999999"/>
    <n v="628"/>
    <n v="612"/>
    <n v="20.098039215686274"/>
    <n v="1.1103168316097927"/>
    <n v="299"/>
    <n v="312"/>
    <n v="1"/>
    <n v="35.038221704714722"/>
    <n v="1345.8706"/>
    <n v="302.41910000000001"/>
    <n v="1058.8312000000001"/>
    <n v="19758.659"/>
    <n v="2070.2348000000002"/>
    <n v="0"/>
    <n v="5837.8125"/>
    <n v="257.12306000000001"/>
    <n v="0"/>
    <n v="18220.509999999998"/>
    <n v="118.7208"/>
    <n v="155.92752999999999"/>
    <n v="0"/>
    <n v="65.042646000000005"/>
    <n v="212.24620999999999"/>
    <n v="44.876849"/>
    <n v="13770.621999999999"/>
    <n v="1852.4907000000001"/>
    <n v="8654.6002000000008"/>
    <n v="0"/>
    <n v="8.7705659164560004"/>
    <n v="0.57097791798107256"/>
    <n v="0"/>
    <n v="79.557909203759536"/>
    <n v="249"/>
    <n v="615.26104417670683"/>
    <n v="409"/>
    <n v="522"/>
    <n v="85.294117647058826"/>
    <n v="65"/>
    <n v="51"/>
  </r>
  <r>
    <s v="52"/>
    <s v="52036"/>
    <n v="52036"/>
    <s v="NARIÑO"/>
    <s v="ANCUYA"/>
    <x v="0"/>
    <s v="Rural"/>
    <n v="23"/>
    <s v="desactualizado"/>
    <s v="desactualizado"/>
    <n v="6804.3999999999987"/>
    <n v="5455"/>
    <n v="4749"/>
    <n v="99.64202990103179"/>
    <n v="22.890872202315879"/>
    <n v="2293"/>
    <n v="2422"/>
    <n v="34"/>
    <n v="6.7928197192912778"/>
    <n v="485.87231000000003"/>
    <n v="213.15624"/>
    <n v="0"/>
    <n v="6171.3155999999999"/>
    <n v="0"/>
    <n v="0"/>
    <n v="0"/>
    <n v="1239.8728000000001"/>
    <n v="30.969956"/>
    <n v="5606.759"/>
    <n v="18.729403000000001"/>
    <n v="0"/>
    <n v="0"/>
    <n v="480.30793999999997"/>
    <n v="1239.8726999999999"/>
    <n v="8.6662622000000002"/>
    <n v="4319.4544999999998"/>
    <n v="379.5745"/>
    <n v="468.45528000000002"/>
    <n v="0"/>
    <n v="3.2504560463983996"/>
    <n v="0.23466160657811511"/>
    <n v="0"/>
    <n v="33.501196175649007"/>
    <n v="73"/>
    <n v="509.58904109589042"/>
    <n v="4279"/>
    <n v="4602"/>
    <n v="96.904611497157305"/>
    <n v="581"/>
    <n v="544"/>
  </r>
  <r>
    <s v="44"/>
    <s v="44035"/>
    <n v="44035"/>
    <s v="LA GUAJIRA"/>
    <s v="ALBANIA"/>
    <x v="0"/>
    <s v="Rural"/>
    <n v="0"/>
    <s v="actualizado"/>
    <s v="actualizado"/>
    <n v="54144.7"/>
    <n v="1829"/>
    <n v="1046"/>
    <n v="79.158699808795404"/>
    <n v="2.824139215533505"/>
    <n v="630"/>
    <n v="408"/>
    <n v="8"/>
    <n v="26.852562465136675"/>
    <n v="22954.791000000001"/>
    <n v="6940.8235000000004"/>
    <n v="6987.7928000000002"/>
    <n v="1287.0995"/>
    <n v="14967.800999999999"/>
    <n v="0"/>
    <n v="671.00313000000006"/>
    <n v="734.70826"/>
    <n v="0"/>
    <n v="50391.646000000001"/>
    <n v="2414.7239"/>
    <n v="626.28499999999997"/>
    <n v="1846.2797"/>
    <n v="61.836323"/>
    <n v="657.03984000000003"/>
    <n v="124.69441999999999"/>
    <n v="6835.4465"/>
    <n v="29699.17"/>
    <n v="14626.369000000001"/>
    <n v="1434.2176775099999"/>
    <n v="172.54383259652406"/>
    <n v="0.83088136050749084"/>
    <n v="28.760425654299681"/>
    <n v="12.982687533250578"/>
    <n v="545"/>
    <n v="45.871559633027523"/>
    <n v="869"/>
    <n v="941.00000000000011"/>
    <n v="89.961759082217981"/>
    <n v="73"/>
    <n v="41"/>
  </r>
  <r>
    <s v="41"/>
    <s v="41791"/>
    <n v="41791"/>
    <s v="HUILA"/>
    <s v="TARQUI"/>
    <x v="0"/>
    <s v="Rural"/>
    <n v="8"/>
    <s v="desactualizado"/>
    <s v="desactualizado"/>
    <n v="34279.599999999999"/>
    <n v="3973"/>
    <n v="3446"/>
    <n v="73.331398723157278"/>
    <n v="12.364860414650861"/>
    <n v="1832"/>
    <n v="1559"/>
    <n v="55"/>
    <n v="6.1534589332463367"/>
    <n v="7609.0195999999996"/>
    <n v="343.21501999999998"/>
    <n v="783.20086000000003"/>
    <n v="25512.620999999999"/>
    <n v="1953.8733"/>
    <n v="0"/>
    <n v="1214.1391000000001"/>
    <n v="17472.035"/>
    <n v="229.95340999999999"/>
    <n v="17488.056"/>
    <n v="66.025233"/>
    <n v="59.125943999999997"/>
    <n v="0"/>
    <n v="0"/>
    <n v="17437.088"/>
    <n v="271.46188999999998"/>
    <n v="11714.897000000001"/>
    <n v="4743.4560000000001"/>
    <n v="2244.1806999999999"/>
    <n v="8040.2846673200002"/>
    <n v="36.526344150393598"/>
    <n v="0.32893466366269714"/>
    <n v="0"/>
    <n v="126.07095640843433"/>
    <n v="347"/>
    <n v="448.12680115273776"/>
    <n v="2121"/>
    <n v="2113"/>
    <n v="61.317469529889721"/>
    <n v="516"/>
    <n v="479"/>
  </r>
  <r>
    <s v="41"/>
    <s v="41530"/>
    <n v="41530"/>
    <s v="HUILA"/>
    <s v="PALESTINA"/>
    <x v="0"/>
    <s v="Rural"/>
    <n v="9"/>
    <s v="desactualizado"/>
    <s v="desactualizado"/>
    <n v="22789.100000000002"/>
    <n v="3123"/>
    <n v="2719"/>
    <n v="79.91908789996323"/>
    <n v="16.538700158351361"/>
    <n v="2063"/>
    <n v="549"/>
    <n v="107"/>
    <n v="52.961942428701846"/>
    <n v="3510.1131999999998"/>
    <n v="7.083526"/>
    <n v="0"/>
    <n v="13643.075000000001"/>
    <n v="0"/>
    <n v="0"/>
    <n v="6352.2790999999997"/>
    <n v="1586.567"/>
    <n v="0"/>
    <n v="9235.1021999999994"/>
    <n v="14.280760000000001"/>
    <n v="27.338249000000001"/>
    <n v="0"/>
    <n v="1293.2382"/>
    <n v="1586.5671"/>
    <n v="0"/>
    <n v="4537.8752999999997"/>
    <n v="639.99414000000002"/>
    <n v="9103.2162000000008"/>
    <n v="6204.1320053700001"/>
    <n v="64.314772637658592"/>
    <n v="0.35758968466743268"/>
    <n v="0"/>
    <n v="114.40432578002681"/>
    <n v="220"/>
    <n v="641.40909090909088"/>
    <n v="656"/>
    <n v="962.99999999999989"/>
    <n v="35.417432879735195"/>
    <n v="741"/>
    <n v="657"/>
  </r>
  <r>
    <s v="52"/>
    <s v="52260"/>
    <n v="52260"/>
    <s v="NARIÑO"/>
    <s v="EL TAMBO"/>
    <x v="0"/>
    <s v="Rural"/>
    <n v="9"/>
    <s v="desactualizado"/>
    <s v="desactualizado"/>
    <n v="24431.8"/>
    <n v="5440"/>
    <n v="4970"/>
    <n v="83.903420523138834"/>
    <n v="23.742751718134318"/>
    <n v="1768"/>
    <n v="3103"/>
    <n v="99"/>
    <n v="52.140723564330749"/>
    <n v="1145.854"/>
    <n v="1558.7208000000001"/>
    <n v="0"/>
    <n v="21991.644"/>
    <n v="26.865549000000001"/>
    <n v="0"/>
    <n v="285.69502"/>
    <n v="667.30879000000004"/>
    <n v="122.17567"/>
    <n v="23716.244999999999"/>
    <n v="58.913781999999998"/>
    <n v="7.7915514999999997"/>
    <n v="0"/>
    <n v="2344.3625000000002"/>
    <n v="0"/>
    <n v="36.805112999999999"/>
    <n v="7872.2824000000001"/>
    <n v="1631.9456"/>
    <n v="12957.151"/>
    <n v="0"/>
    <n v="61.046627454400003"/>
    <n v="0.3951706910907577"/>
    <n v="0"/>
    <n v="115.63316099336916"/>
    <n v="282"/>
    <n v="455.31914893617022"/>
    <n v="3341"/>
    <n v="4635"/>
    <n v="93.259557344064376"/>
    <n v="659"/>
    <n v="619"/>
  </r>
  <r>
    <s v="23"/>
    <s v="23555"/>
    <n v="23555"/>
    <s v="CÓRDOBA"/>
    <s v="PLANETA RICA"/>
    <x v="0"/>
    <s v="Intermedio"/>
    <n v="9"/>
    <s v="desactualizado"/>
    <s v="actualizado"/>
    <n v="113720.09999999999"/>
    <n v="1789"/>
    <n v="1376"/>
    <n v="19.040697674418606"/>
    <n v="0.54443949479962184"/>
    <n v="264"/>
    <n v="1110"/>
    <n v="2"/>
    <n v="17.111379739155488"/>
    <n v="69781.827000000005"/>
    <n v="13345.591"/>
    <n v="0"/>
    <n v="18960.150000000001"/>
    <n v="17584.267"/>
    <n v="0"/>
    <n v="3201.1291999999999"/>
    <n v="2096.3615"/>
    <n v="50.616546999999997"/>
    <n v="114306.75"/>
    <n v="518.44404999999995"/>
    <n v="574.30195000000003"/>
    <n v="0"/>
    <n v="5.5235912999999996"/>
    <n v="2077.5569"/>
    <n v="50.616560999999997"/>
    <n v="38741.83"/>
    <n v="58160.127"/>
    <n v="20563.348999999998"/>
    <n v="182.81079542200001"/>
    <n v="57.956014141936805"/>
    <n v="0.57722903546569437"/>
    <n v="43.28379743182802"/>
    <n v="235.21848680844994"/>
    <n v="1188"/>
    <n v="361.13636363636363"/>
    <n v="750"/>
    <n v="1270.0000000000002"/>
    <n v="92.29651162790698"/>
    <n v="136"/>
    <n v="120"/>
  </r>
  <r>
    <s v="19"/>
    <s v="19807"/>
    <n v="19807"/>
    <s v="CAUCA"/>
    <s v="TIMBÍO"/>
    <x v="0"/>
    <s v="Intermedio"/>
    <n v="0"/>
    <s v="actualizado"/>
    <s v="actualizado"/>
    <n v="17902.199999999997"/>
    <n v="7767"/>
    <n v="5849"/>
    <n v="88.596341254915373"/>
    <n v="36.078621082323551"/>
    <n v="4489"/>
    <n v="1339"/>
    <n v="21"/>
    <n v="40.03775887160046"/>
    <n v="3319.1559999999999"/>
    <n v="1472.3037999999999"/>
    <n v="3.0551048000000001"/>
    <n v="14564.125"/>
    <n v="723.12292000000002"/>
    <n v="0"/>
    <n v="965.68150000000003"/>
    <n v="288.43486999999999"/>
    <n v="18.378063999999998"/>
    <n v="18923.899000000001"/>
    <n v="53.287612000000003"/>
    <n v="109.74347"/>
    <n v="0"/>
    <n v="4021.6682000000001"/>
    <n v="0"/>
    <n v="287.64729"/>
    <n v="5036.74"/>
    <n v="2686.3587000000002"/>
    <n v="8107.5239000000001"/>
    <n v="9.0284119678299994"/>
    <n v="61.183011476122395"/>
    <n v="0.27897565984175876"/>
    <n v="0"/>
    <n v="75.717967336413096"/>
    <n v="169"/>
    <n v="611.9297233539645"/>
    <n v="3204"/>
    <n v="3370"/>
    <n v="57.616686613096256"/>
    <n v="1378"/>
    <n v="1245"/>
  </r>
  <r>
    <s v="73"/>
    <s v="73124"/>
    <n v="73124"/>
    <s v="TOLIMA"/>
    <s v="CAJAMARCA"/>
    <x v="0"/>
    <s v="Rural"/>
    <n v="9"/>
    <s v="desactualizado"/>
    <s v="desactualizado"/>
    <n v="51100.9"/>
    <n v="2817"/>
    <n v="2315"/>
    <n v="56.112311015118784"/>
    <n v="5.5270309677587681"/>
    <n v="816"/>
    <n v="1478"/>
    <n v="21"/>
    <n v="46.637099105103431"/>
    <n v="434.06295"/>
    <n v="0"/>
    <n v="2819.3951000000002"/>
    <n v="48248.75"/>
    <n v="0"/>
    <n v="0"/>
    <n v="20132.691999999999"/>
    <n v="1425.8779"/>
    <n v="0"/>
    <n v="29952.605"/>
    <n v="53.057609999999997"/>
    <n v="61.890318999999998"/>
    <n v="0"/>
    <n v="1133.8349000000001"/>
    <n v="1425.8779"/>
    <n v="133.5951"/>
    <n v="24627.741000000002"/>
    <n v="133.24959000000001"/>
    <n v="24048.043000000001"/>
    <n v="0"/>
    <n v="158.66867328967319"/>
    <n v="0.58735545500251385"/>
    <n v="0"/>
    <n v="367"/>
    <n v="520"/>
    <n v="705.76923076923072"/>
    <n v="576"/>
    <n v="1856.0000000000002"/>
    <n v="80.172786177105834"/>
    <n v="478"/>
    <n v="430"/>
  </r>
  <r>
    <s v="54"/>
    <s v="54553"/>
    <n v="54553"/>
    <s v="NORTE DE SANTANDER"/>
    <s v="PUERTO SANTANDER"/>
    <x v="0"/>
    <s v="Intermedio"/>
    <n v="12"/>
    <s v="desactualizado"/>
    <s v="desactualizado"/>
    <n v="3996.2000000000003"/>
    <n v="416"/>
    <n v="155"/>
    <n v="36.774193548387096"/>
    <n v="2.1552219492426974"/>
    <n v="101"/>
    <n v="54"/>
    <n v="0"/>
    <n v="78.565010930464155"/>
    <n v="4157.1701999999996"/>
    <n v="0"/>
    <n v="0"/>
    <n v="0"/>
    <n v="0"/>
    <n v="0"/>
    <n v="39.193821"/>
    <n v="0"/>
    <n v="141.08280999999999"/>
    <n v="3760.2127999999998"/>
    <n v="18.241852999999999"/>
    <n v="50.021417999999997"/>
    <n v="0"/>
    <n v="67.840652000000006"/>
    <n v="0"/>
    <n v="94.393805"/>
    <n v="0"/>
    <n v="715.11918000000003"/>
    <n v="3401.6705999999999"/>
    <n v="0"/>
    <n v="12.1913546740528"/>
    <n v="0.62228260869565222"/>
    <n v="0"/>
    <n v="20.031025195417936"/>
    <n v="44"/>
    <n v="668.18181818181813"/>
    <n v="57"/>
    <n v="129.00000000000003"/>
    <n v="83.225806451612911"/>
    <n v="20"/>
    <n v="16"/>
  </r>
  <r>
    <s v="85"/>
    <s v="85410"/>
    <n v="85410"/>
    <s v="CASANARE"/>
    <s v="TAURAMENA"/>
    <x v="0"/>
    <s v="Rural disperso"/>
    <n v="0"/>
    <s v="actualizado"/>
    <s v="actualizado"/>
    <n v="245320.00000000003"/>
    <n v="1994"/>
    <n v="1637"/>
    <n v="13.072693952351862"/>
    <n v="0.19610712106625217"/>
    <n v="357"/>
    <n v="1266"/>
    <n v="14"/>
    <n v="33.695924291495167"/>
    <n v="33059.375"/>
    <n v="37.116694000000003"/>
    <n v="14105.692999999999"/>
    <n v="39514.464999999997"/>
    <n v="145390.6"/>
    <n v="1273.7127"/>
    <n v="40134.006000000001"/>
    <n v="14071.48"/>
    <n v="4664.7259000000004"/>
    <n v="176591.01"/>
    <n v="538.14585999999997"/>
    <n v="228.46469999999999"/>
    <n v="325.82440000000003"/>
    <n v="8250.8428000000004"/>
    <n v="11875.282999999999"/>
    <n v="3595.7194"/>
    <n v="53662.017"/>
    <n v="79383.653000000006"/>
    <n v="79951.278999999995"/>
    <n v="0"/>
    <n v="471.45772063269192"/>
    <n v="0.37376543209876545"/>
    <n v="0"/>
    <n v="237.08757235131279"/>
    <n v="2391"/>
    <n v="112.3797574236721"/>
    <n v="787"/>
    <n v="1388.0000000000002"/>
    <n v="84.789248625534526"/>
    <n v="113"/>
    <n v="107"/>
  </r>
  <r>
    <s v="23"/>
    <s v="23079"/>
    <n v="23079"/>
    <s v="CÓRDOBA"/>
    <s v="BUENAVISTA"/>
    <x v="0"/>
    <s v="Rural"/>
    <n v="0"/>
    <s v="actualizado"/>
    <s v="actualizado"/>
    <n v="83942.299999999988"/>
    <n v="1165"/>
    <n v="842"/>
    <n v="28.859857482185276"/>
    <n v="0.57046600696864225"/>
    <n v="111"/>
    <n v="730"/>
    <n v="1"/>
    <n v="44.033963184617328"/>
    <n v="14006.933000000001"/>
    <n v="1675.3918000000001"/>
    <n v="0"/>
    <n v="9699.7121999999999"/>
    <n v="56223.455000000002"/>
    <n v="2069.3193999999999"/>
    <n v="1977.6958"/>
    <n v="974.24193000000002"/>
    <n v="1023.1387999999999"/>
    <n v="76555.11"/>
    <n v="186.37412"/>
    <n v="82.603568999999993"/>
    <n v="55.169189000000003"/>
    <n v="2172.8813"/>
    <n v="665.75383999999997"/>
    <n v="398.39152000000001"/>
    <n v="13613.398999999999"/>
    <n v="29343.75"/>
    <n v="36453.932000000001"/>
    <n v="0"/>
    <n v="115.45040184423961"/>
    <n v="0.45381526104417669"/>
    <n v="0"/>
    <n v="186.38355321811338"/>
    <n v="847"/>
    <n v="401.36582054309315"/>
    <n v="463"/>
    <n v="814.99999999999989"/>
    <n v="96.793349168646074"/>
    <n v="28"/>
    <n v="20"/>
  </r>
  <r>
    <s v="54"/>
    <s v="54398"/>
    <n v="54398"/>
    <s v="NORTE DE SANTANDER"/>
    <s v="LA PLAYA"/>
    <x v="0"/>
    <s v="Rural disperso"/>
    <n v="10"/>
    <s v="desactualizado"/>
    <s v="desactualizado"/>
    <n v="24107.9"/>
    <n v="1241"/>
    <n v="884"/>
    <n v="50.339366515837099"/>
    <n v="3.5264595732667097"/>
    <n v="343"/>
    <n v="526"/>
    <n v="15"/>
    <n v="50.017637933667288"/>
    <n v="707.06826000000001"/>
    <n v="0"/>
    <n v="12484.119000000001"/>
    <n v="10500.483"/>
    <n v="475.31270000000001"/>
    <n v="0"/>
    <n v="3465.5983999999999"/>
    <n v="4405.4155000000001"/>
    <n v="26.554490000000001"/>
    <n v="16268.135"/>
    <n v="44.782820999999998"/>
    <n v="44.529108000000001"/>
    <n v="0"/>
    <n v="5660.4467000000004"/>
    <n v="69.628568000000001"/>
    <n v="22.601897999999998"/>
    <n v="6009.0140000000001"/>
    <n v="294.75045999999998"/>
    <n v="12109.516"/>
    <n v="1066.07737995"/>
    <n v="24.529250764227999"/>
    <n v="0.59414483821263486"/>
    <n v="0"/>
    <n v="206.14241439202891"/>
    <n v="248"/>
    <n v="1219.9999999999998"/>
    <n v="658"/>
    <n v="780"/>
    <n v="88.235294117647058"/>
    <n v="157"/>
    <n v="148"/>
  </r>
  <r>
    <s v="50"/>
    <s v="50318"/>
    <n v="50318"/>
    <s v="META"/>
    <s v="GUAMAL"/>
    <x v="0"/>
    <s v="Rural"/>
    <n v="8"/>
    <s v="desactualizado"/>
    <s v="desactualizado"/>
    <n v="62292.4"/>
    <n v="1932"/>
    <n v="1533"/>
    <n v="90.476190476190482"/>
    <n v="0.61011367122699467"/>
    <n v="234"/>
    <n v="1279"/>
    <n v="20"/>
    <n v="79.879641273106046"/>
    <n v="10166.315000000001"/>
    <n v="377.78638999999998"/>
    <n v="2038.7696000000001"/>
    <n v="46563.434000000001"/>
    <n v="1250.7095999999999"/>
    <n v="0"/>
    <n v="22183.348999999998"/>
    <n v="3.4961809000000001"/>
    <n v="1421.2107000000001"/>
    <n v="36715.644999999997"/>
    <n v="73.313248999999999"/>
    <n v="73.313238999999996"/>
    <n v="0"/>
    <n v="927.92943000000002"/>
    <n v="0"/>
    <n v="223.55590000000001"/>
    <n v="1421.4852000000001"/>
    <n v="9505.9048999999995"/>
    <n v="48244.826000000001"/>
    <n v="36823.250499900001"/>
    <n v="53.83762593826561"/>
    <n v="0.16373396957948105"/>
    <n v="0"/>
    <n v="63.855829488593244"/>
    <n v="638"/>
    <n v="103.29153605015674"/>
    <n v="579"/>
    <n v="1407.0000000000002"/>
    <n v="91.780821917808225"/>
    <n v="110"/>
    <n v="81"/>
  </r>
  <r>
    <s v="23"/>
    <s v="23090"/>
    <n v="23090"/>
    <s v="CÓRDOBA"/>
    <s v="CANALETE"/>
    <x v="0"/>
    <s v="Rural"/>
    <n v="8"/>
    <s v="desactualizado"/>
    <s v="desactualizado"/>
    <n v="38205.599999999999"/>
    <n v="1371"/>
    <n v="1021"/>
    <n v="59.157688540646426"/>
    <n v="2.6834711322056717"/>
    <n v="773"/>
    <n v="246"/>
    <n v="2"/>
    <n v="16.376080223719285"/>
    <n v="22325.022000000001"/>
    <n v="3694.2004999999999"/>
    <n v="0"/>
    <n v="10930.037"/>
    <n v="0"/>
    <n v="0"/>
    <n v="0"/>
    <n v="7618.9524000000001"/>
    <n v="0"/>
    <n v="29374.178"/>
    <n v="30.841981000000001"/>
    <n v="41.799365000000002"/>
    <n v="0"/>
    <n v="15.388382"/>
    <n v="7583.732"/>
    <n v="0"/>
    <n v="11361.397999999999"/>
    <n v="11958.575999999999"/>
    <n v="6063.0778"/>
    <n v="0"/>
    <n v="47.041132408474404"/>
    <n v="0.67431617987946224"/>
    <n v="0"/>
    <n v="151.7573995957834"/>
    <n v="394"/>
    <n v="702.53807106598981"/>
    <n v="570"/>
    <n v="801"/>
    <n v="78.45249755142018"/>
    <n v="176"/>
    <n v="120"/>
  </r>
  <r>
    <s v="41"/>
    <s v="41006"/>
    <n v="41006"/>
    <s v="HUILA"/>
    <s v="ACEVEDO"/>
    <x v="0"/>
    <s v="Rural disperso"/>
    <n v="28"/>
    <s v="Sin formación"/>
    <s v="desactualizado"/>
    <n v="52770.399999999994"/>
    <n v="2724"/>
    <n v="2298"/>
    <n v="92.167101827676248"/>
    <n v="3.4537518387743056"/>
    <n v="1958"/>
    <n v="327"/>
    <n v="13"/>
    <n v="58.553235642952693"/>
    <n v="2636.4551000000001"/>
    <n v="5903.9557000000004"/>
    <n v="0"/>
    <n v="41480.160000000003"/>
    <n v="3829.2046999999998"/>
    <n v="0"/>
    <n v="25426.075000000001"/>
    <n v="0"/>
    <n v="249.07642999999999"/>
    <n v="28278.646000000001"/>
    <n v="41.263855"/>
    <n v="60.784632999999999"/>
    <n v="0"/>
    <n v="0"/>
    <n v="0"/>
    <n v="272.79709000000003"/>
    <n v="19363.556"/>
    <n v="2682.1024000000002"/>
    <n v="31615.82"/>
    <n v="13548.414840900001"/>
    <n v="99.353477450295998"/>
    <n v="0.49352243283785624"/>
    <n v="0"/>
    <n v="134.90808454253036"/>
    <n v="700"/>
    <n v="237.71428571428572"/>
    <n v="872"/>
    <n v="1400"/>
    <n v="60.922541340295908"/>
    <n v="670"/>
    <n v="631"/>
  </r>
  <r>
    <s v="66"/>
    <s v="66687"/>
    <n v="66687"/>
    <s v="RISARALDA"/>
    <s v="SANTUARIO"/>
    <x v="0"/>
    <s v="Intermedio"/>
    <n v="11"/>
    <s v="desactualizado"/>
    <s v="desactualizado"/>
    <n v="17625.5"/>
    <n v="1915"/>
    <n v="1458"/>
    <n v="59.876543209876544"/>
    <n v="9.652769356232124"/>
    <n v="734"/>
    <n v="676"/>
    <n v="48"/>
    <n v="37.970212622072872"/>
    <n v="1303.3161"/>
    <n v="0"/>
    <n v="0"/>
    <n v="18000.643"/>
    <n v="0"/>
    <n v="0"/>
    <n v="4370.8311999999996"/>
    <n v="35.724645000000002"/>
    <n v="30.09141"/>
    <n v="14978.558999999999"/>
    <n v="42.504269000000001"/>
    <n v="77.978035000000006"/>
    <n v="0"/>
    <n v="5620.1388999999999"/>
    <n v="0"/>
    <n v="14.356128999999999"/>
    <n v="6138.2862999999998"/>
    <n v="218.82588999999999"/>
    <n v="7388.1256999999996"/>
    <n v="4197.5312923600004"/>
    <n v="60.214909861116404"/>
    <n v="0.32549595885378396"/>
    <n v="0"/>
    <n v="75.259593467825866"/>
    <n v="226"/>
    <n v="433.89380530973449"/>
    <n v="1144"/>
    <n v="622"/>
    <n v="42.661179698216735"/>
    <n v="319"/>
    <n v="274"/>
  </r>
  <r>
    <s v="73"/>
    <s v="73352"/>
    <n v="73352"/>
    <s v="TOLIMA"/>
    <s v="ICONONZO"/>
    <x v="0"/>
    <s v="Intermedio"/>
    <n v="22"/>
    <s v="desactualizado"/>
    <s v="desactualizado"/>
    <n v="21471.4"/>
    <n v="4080"/>
    <n v="3107"/>
    <n v="73.189571934341814"/>
    <n v="23.329589475964482"/>
    <n v="1109"/>
    <n v="1937"/>
    <n v="61"/>
    <n v="11.37477006108664"/>
    <n v="2920.5023000000001"/>
    <n v="3.1597528000000001"/>
    <n v="2764.1473000000001"/>
    <n v="15591.734"/>
    <n v="0"/>
    <n v="0"/>
    <n v="142.06888000000001"/>
    <n v="3239.9810000000002"/>
    <n v="0"/>
    <n v="17964.223999999998"/>
    <n v="32.179769999999998"/>
    <n v="36.040517999999999"/>
    <n v="0"/>
    <n v="1752.3081999999999"/>
    <n v="3227.9328"/>
    <n v="0"/>
    <n v="12650.661"/>
    <n v="1279.7619999999999"/>
    <n v="2431.7489"/>
    <n v="0"/>
    <n v="15.81956986493808"/>
    <n v="0.32756933115823811"/>
    <n v="0"/>
    <n v="233.15"/>
    <n v="220"/>
    <n v="1059.7727272727273"/>
    <n v="965"/>
    <n v="2406"/>
    <n v="77.438043128419693"/>
    <n v="373"/>
    <n v="329"/>
  </r>
  <r>
    <s v="41"/>
    <s v="41020"/>
    <n v="41020"/>
    <s v="HUILA"/>
    <s v="ALGECIRAS"/>
    <x v="4"/>
    <s v="Rural"/>
    <n v="28"/>
    <s v="Sin formación"/>
    <s v="desactualizado"/>
    <n v="58439.200000000004"/>
    <n v="3054"/>
    <n v="2799"/>
    <n v="51.589853519113973"/>
    <n v="6.6407821773707685"/>
    <n v="1799"/>
    <n v="1000"/>
    <n v="0"/>
    <n v="49.042889504458401"/>
    <n v="2304.3033999999998"/>
    <n v="4732.7668999999996"/>
    <n v="0"/>
    <n v="52361.131999999998"/>
    <n v="0"/>
    <n v="0"/>
    <n v="26914.276999999998"/>
    <n v="13348.197"/>
    <n v="0"/>
    <n v="19129.325000000001"/>
    <n v="95.116590000000002"/>
    <n v="102.60404"/>
    <n v="0"/>
    <n v="2490.0245"/>
    <n v="13348.197"/>
    <n v="0"/>
    <n v="14022.888000000001"/>
    <n v="349.03836999999999"/>
    <n v="29174.164000000001"/>
    <n v="13845.9701525"/>
    <n v="134.86636376980201"/>
    <n v="0.50735781519289402"/>
    <n v="0"/>
    <n v="430.70865332463495"/>
    <n v="672"/>
    <n v="790.55059523809518"/>
    <n v="889"/>
    <n v="1189"/>
    <n v="42.479456948910325"/>
    <n v="775"/>
    <n v="678"/>
  </r>
  <r>
    <s v="47"/>
    <s v="47541"/>
    <n v="47541"/>
    <s v="MAGDALENA"/>
    <s v="PEDRAZA"/>
    <x v="0"/>
    <s v="Rural"/>
    <n v="6"/>
    <s v="desactualizado"/>
    <s v="actualizado"/>
    <n v="25446.400000000001"/>
    <n v="1322"/>
    <n v="1300"/>
    <n v="37.38461538461538"/>
    <n v="4.9778540675658123"/>
    <n v="383"/>
    <n v="916"/>
    <n v="1"/>
    <n v="28.325738659983447"/>
    <n v="12831.272999999999"/>
    <n v="9671.6761999999999"/>
    <n v="0"/>
    <n v="263.48392000000001"/>
    <n v="1850.2353000000001"/>
    <n v="448.56209999999999"/>
    <n v="358.62119000000001"/>
    <n v="0"/>
    <n v="7514.4387999999999"/>
    <n v="23352.98"/>
    <n v="75.095369000000005"/>
    <n v="119.78592999999999"/>
    <n v="0"/>
    <n v="788.10474999999997"/>
    <n v="0"/>
    <n v="835.77583000000004"/>
    <n v="11984.49"/>
    <n v="9028.1993000000002"/>
    <n v="8993.3415000000005"/>
    <n v="0"/>
    <n v="9.5842467102960001"/>
    <n v="0.53539823008849563"/>
    <n v="115.07479861910241"/>
    <n v="60.784318031515234"/>
    <n v="312"/>
    <n v="238.62179487179486"/>
    <n v="1207"/>
    <n v="1223"/>
    <n v="94.07692307692308"/>
    <n v="178"/>
    <n v="112"/>
  </r>
  <r>
    <s v="41"/>
    <s v="41660"/>
    <n v="41660"/>
    <s v="HUILA"/>
    <s v="SALADOBLANCO"/>
    <x v="0"/>
    <s v="Rural disperso"/>
    <n v="9"/>
    <s v="desactualizado"/>
    <s v="desactualizado"/>
    <n v="41909.9"/>
    <n v="2695"/>
    <n v="2283"/>
    <n v="76.784932106876909"/>
    <n v="6.8674488493457293"/>
    <n v="1468"/>
    <n v="785"/>
    <n v="30"/>
    <n v="58.205096161128047"/>
    <n v="7472.47"/>
    <n v="6030.9996000000001"/>
    <n v="1278.9554000000001"/>
    <n v="29108.544000000002"/>
    <n v="2829.0131000000001"/>
    <n v="0"/>
    <n v="22220.553"/>
    <n v="11676.623"/>
    <n v="47.738528000000002"/>
    <n v="12810.895"/>
    <n v="23.671809"/>
    <n v="19.413712"/>
    <n v="0"/>
    <n v="0"/>
    <n v="11663.806"/>
    <n v="51.323"/>
    <n v="7102.8613999999998"/>
    <n v="714.06933000000004"/>
    <n v="27228.008000000002"/>
    <n v="12459.972098300001"/>
    <n v="101.651053420648"/>
    <n v="0.44979674796747965"/>
    <n v="0"/>
    <n v="82.777136008367478"/>
    <n v="290"/>
    <n v="352.06896551724139"/>
    <n v="1015"/>
    <n v="1030"/>
    <n v="45.116075339465617"/>
    <n v="376"/>
    <n v="350"/>
  </r>
  <r>
    <s v="19"/>
    <s v="19100"/>
    <n v="19100"/>
    <s v="CAUCA"/>
    <s v="BOLÍVAR"/>
    <x v="0"/>
    <s v="Rural"/>
    <n v="23"/>
    <s v="desactualizado"/>
    <s v="desactualizado"/>
    <n v="75628.5"/>
    <n v="24478"/>
    <n v="23205"/>
    <n v="89.816849816849825"/>
    <n v="29.482485477280584"/>
    <n v="6844"/>
    <n v="16106"/>
    <n v="255"/>
    <n v="28.441265719020727"/>
    <n v="6958.2831999999999"/>
    <n v="7834.2790000000005"/>
    <n v="13668.2"/>
    <n v="50751.983999999997"/>
    <n v="0"/>
    <n v="0"/>
    <n v="5336.1103000000003"/>
    <n v="3956.3157000000001"/>
    <n v="744.23266000000001"/>
    <n v="69584.413"/>
    <n v="34.053063000000002"/>
    <n v="72.386947000000006"/>
    <n v="0"/>
    <n v="5399.3031000000001"/>
    <n v="1897.6913"/>
    <n v="1416.2918999999999"/>
    <n v="42408.608"/>
    <n v="5805.9206000000004"/>
    <n v="22654.922999999999"/>
    <n v="604.91330670000002"/>
    <n v="56.891347689155999"/>
    <n v="0.5341818181818182"/>
    <n v="0"/>
    <n v="185.13074415278425"/>
    <n v="717"/>
    <n v="352.65390547096234"/>
    <n v="18107"/>
    <n v="21798.999999999996"/>
    <n v="93.940960999784522"/>
    <n v="537"/>
    <n v="466"/>
  </r>
  <r>
    <s v="05"/>
    <s v="05134"/>
    <n v="5134"/>
    <s v="ANTIOQUIA"/>
    <s v="CAMPAMENTO"/>
    <x v="0"/>
    <s v="Rural"/>
    <n v="7"/>
    <s v="desactualizado"/>
    <s v="desactualizado"/>
    <n v="24794.600000000002"/>
    <n v="868"/>
    <n v="703"/>
    <n v="39.402560455192031"/>
    <n v="2.3518366952376422"/>
    <n v="96"/>
    <n v="582"/>
    <n v="25"/>
    <n v="26.450699980284178"/>
    <n v="257.75223"/>
    <n v="0"/>
    <n v="0"/>
    <n v="19832.161"/>
    <n v="0"/>
    <n v="0"/>
    <n v="1385.6505"/>
    <n v="49.099172000000003"/>
    <n v="91.381889000000001"/>
    <n v="18705.395"/>
    <n v="66.772067000000007"/>
    <n v="11.493183999999999"/>
    <n v="45.739241"/>
    <n v="8390.1792000000005"/>
    <n v="49.099164999999999"/>
    <n v="20.270054999999999"/>
    <n v="6193.7428"/>
    <n v="218.73167000000001"/>
    <n v="5369.0433000000003"/>
    <n v="0"/>
    <n v="34.404696159150802"/>
    <n v="0.63133097762073032"/>
    <n v="0"/>
    <n v="59.25976279637726"/>
    <n v="202"/>
    <n v="371.28712871287127"/>
    <n v="366"/>
    <n v="637"/>
    <n v="90.611664295874832"/>
    <n v="34"/>
    <n v="30"/>
  </r>
  <r>
    <s v="05"/>
    <s v="05148"/>
    <n v="5148"/>
    <s v="ANTIOQUIA"/>
    <s v="CARMEN DE VIBORAL"/>
    <x v="0"/>
    <s v="Intermedio"/>
    <n v="0"/>
    <s v="actualizado"/>
    <s v="desactualizado"/>
    <n v="40904.299999999996"/>
    <n v="7273"/>
    <n v="4261"/>
    <n v="75.662989908472184"/>
    <n v="10.317816475876404"/>
    <n v="1264"/>
    <n v="2391"/>
    <n v="606"/>
    <n v="51.128503165872907"/>
    <n v="9278.44"/>
    <n v="0"/>
    <n v="0"/>
    <n v="34497.309000000001"/>
    <n v="0"/>
    <n v="0"/>
    <n v="18990.006000000001"/>
    <n v="67.855040000000002"/>
    <n v="58.349559999999997"/>
    <n v="24760.102999999999"/>
    <n v="131.31289000000001"/>
    <n v="161.5318"/>
    <n v="8.7114519999999995"/>
    <n v="3471.8119999999999"/>
    <n v="67.855041999999997"/>
    <n v="40.349530000000001"/>
    <n v="13239.955"/>
    <n v="4516.9582"/>
    <n v="22500.454000000002"/>
    <n v="0"/>
    <n v="52.197977330333202"/>
    <n v="0.22083771205524699"/>
    <n v="0"/>
    <n v="163.91250389477949"/>
    <n v="453"/>
    <n v="457.94701986754967"/>
    <n v="631"/>
    <n v="3873"/>
    <n v="90.894156301337716"/>
    <n v="282"/>
    <n v="253"/>
  </r>
  <r>
    <s v="13"/>
    <s v="13600"/>
    <n v="13600"/>
    <s v="BOLÍVAR"/>
    <s v="RIOVIEJO"/>
    <x v="0"/>
    <s v="Rural"/>
    <n v="0"/>
    <s v="actualizado"/>
    <s v="actualizado"/>
    <n v="83991.099999999991"/>
    <n v="773"/>
    <n v="678"/>
    <n v="6.0471976401179939"/>
    <n v="0.14883475516760808"/>
    <n v="358"/>
    <n v="319"/>
    <n v="1"/>
    <n v="52.832003332509302"/>
    <n v="14316.181"/>
    <n v="0"/>
    <n v="0"/>
    <n v="37488.459000000003"/>
    <n v="26118.51"/>
    <n v="14539.834999999999"/>
    <n v="35857.171999999999"/>
    <n v="2095.9567999999999"/>
    <n v="4985.3793999999998"/>
    <n v="28250.621999999999"/>
    <n v="36.928839000000004"/>
    <n v="57.890672000000002"/>
    <n v="0"/>
    <n v="12723.933999999999"/>
    <n v="2056.8935999999999"/>
    <n v="663.17183"/>
    <n v="9508.0591000000004"/>
    <n v="15444.227000000001"/>
    <n v="45311.718000000001"/>
    <n v="0"/>
    <n v="165.56522720197961"/>
    <n v="0.66496598639455784"/>
    <n v="0"/>
    <n v="118.5468675516059"/>
    <n v="829"/>
    <n v="235.46441495778046"/>
    <n v="458"/>
    <n v="502"/>
    <n v="74.041297935103245"/>
    <n v="104"/>
    <n v="52"/>
  </r>
  <r>
    <s v="44"/>
    <s v="44420"/>
    <n v="44420"/>
    <s v="LA GUAJIRA"/>
    <s v="LA JAGUA DEL PILAR"/>
    <x v="0"/>
    <s v="Rural"/>
    <n v="0"/>
    <s v="actualizado"/>
    <s v="actualizado"/>
    <n v="17716.599999999999"/>
    <n v="362"/>
    <n v="335"/>
    <n v="24.17910447761194"/>
    <n v="0.90064189284888141"/>
    <n v="107"/>
    <n v="227"/>
    <n v="1"/>
    <n v="60.445740054420185"/>
    <n v="910.07209999999998"/>
    <n v="1250.7804000000001"/>
    <n v="1334.9584"/>
    <n v="9422.8737000000001"/>
    <n v="4747.0568000000003"/>
    <n v="0"/>
    <n v="3428.5230999999999"/>
    <n v="333.02672000000001"/>
    <n v="0"/>
    <n v="13904.144"/>
    <n v="26.136939000000002"/>
    <n v="24.652228999999998"/>
    <n v="0"/>
    <n v="20.794378999999999"/>
    <n v="0"/>
    <n v="0"/>
    <n v="3825.9647"/>
    <n v="3161.9484000000002"/>
    <n v="10724.646000000001"/>
    <n v="0"/>
    <n v="6.3596939959027994"/>
    <n v="0.50342465753424659"/>
    <n v="0"/>
    <n v="51.502840751906376"/>
    <n v="183"/>
    <n v="541.94535519125679"/>
    <n v="148"/>
    <n v="323"/>
    <n v="96.417910447761187"/>
    <n v="27"/>
    <n v="25"/>
  </r>
  <r>
    <s v="27"/>
    <s v="27495"/>
    <n v="27495"/>
    <s v="CHOCÓ"/>
    <s v="NUQUÍ"/>
    <x v="0"/>
    <s v="Rural disperso"/>
    <n v="0"/>
    <s v="actualizado"/>
    <s v="actualizado"/>
    <n v="72525.2"/>
    <n v="1035"/>
    <n v="1028"/>
    <n v="48.832684824902721"/>
    <n v="1.41362173753418"/>
    <n v="0"/>
    <n v="0"/>
    <n v="1028"/>
    <n v="84.307958483468653"/>
    <n v="3292.8652999999999"/>
    <n v="1268.8226"/>
    <n v="911.44484999999997"/>
    <n v="60950.212"/>
    <n v="774.07902000000001"/>
    <n v="200.88720000000001"/>
    <n v="57927.487000000001"/>
    <n v="7552.7316000000001"/>
    <n v="738.97909000000004"/>
    <n v="5633.6536999999998"/>
    <n v="75.772200999999995"/>
    <n v="67.029392999999999"/>
    <n v="0"/>
    <n v="1305.0813000000001"/>
    <n v="7388.6826000000001"/>
    <n v="212.98929999999999"/>
    <n v="2244.3483999999999"/>
    <n v="0"/>
    <n v="60308.692000000003"/>
    <n v="7914.61265215"/>
    <n v="149.55498880533605"/>
    <n v="0.67252894033837929"/>
    <n v="0"/>
    <n v="13.017074624888211"/>
    <n v="1033"/>
    <n v="13.068731848983543"/>
    <n v="391"/>
    <n v="916"/>
    <n v="89.105058365758765"/>
    <n v="13"/>
    <n v="11"/>
  </r>
  <r>
    <s v="52"/>
    <s v="52207"/>
    <n v="52207"/>
    <s v="NARIÑO"/>
    <s v="CONSACÁ"/>
    <x v="0"/>
    <s v="Rural"/>
    <n v="23"/>
    <s v="desactualizado"/>
    <s v="desactualizado"/>
    <n v="12034.6"/>
    <n v="4296"/>
    <n v="3878"/>
    <n v="93.476018566271264"/>
    <n v="26.616252301832009"/>
    <n v="2600"/>
    <n v="1217"/>
    <n v="61"/>
    <n v="54.914031768536006"/>
    <n v="3238.5592999999999"/>
    <n v="627.64961000000005"/>
    <n v="2867.3901000000001"/>
    <n v="3793.5088000000001"/>
    <n v="1270.7782"/>
    <n v="0"/>
    <n v="3326.4749999999999"/>
    <n v="212.85816"/>
    <n v="40.434443999999999"/>
    <n v="8242.6641"/>
    <n v="43.806272999999997"/>
    <n v="43.806274999999999"/>
    <n v="0"/>
    <n v="2084.4928"/>
    <n v="0"/>
    <n v="5.5205006000000001"/>
    <n v="1439.5767000000001"/>
    <n v="1776.6076"/>
    <n v="6516.2340999999997"/>
    <n v="3929.3190981399998"/>
    <n v="52.333556207606009"/>
    <n v="0.30771999280187151"/>
    <n v="0"/>
    <n v="20.749127953950353"/>
    <n v="132"/>
    <n v="174.54545454545453"/>
    <n v="3183"/>
    <n v="3372"/>
    <n v="86.952037132542543"/>
    <n v="853"/>
    <n v="805"/>
  </r>
  <r>
    <s v="52"/>
    <s v="52224"/>
    <n v="52224"/>
    <s v="NARIÑO"/>
    <s v="CUASPUD (Carlosama)"/>
    <x v="0"/>
    <s v="Intermedio"/>
    <n v="19"/>
    <s v="desactualizado"/>
    <s v="desactualizado"/>
    <n v="5562"/>
    <n v="3924"/>
    <n v="3504"/>
    <n v="95.148401826484019"/>
    <n v="53.202629705178076"/>
    <n v="1047"/>
    <n v="2455"/>
    <n v="2"/>
    <n v="19.535591910319098"/>
    <n v="4354.7866000000004"/>
    <n v="622.10672"/>
    <n v="0"/>
    <n v="688.88721999999996"/>
    <n v="15.582164000000001"/>
    <n v="0"/>
    <n v="0"/>
    <n v="0"/>
    <n v="14.531159000000001"/>
    <n v="5563.0275000000001"/>
    <n v="24.328320000000001"/>
    <n v="77.896499000000006"/>
    <n v="0"/>
    <n v="651.91983000000005"/>
    <n v="2.1326993999999999"/>
    <n v="495.13126999999997"/>
    <n v="2190.1889999999999"/>
    <n v="1213.1944000000001"/>
    <n v="1125.5197000000001"/>
    <n v="0"/>
    <n v="5.1177135930056004"/>
    <n v="0.54707764864409636"/>
    <n v="0"/>
    <n v="21.118361567714224"/>
    <n v="48"/>
    <n v="488.54166666666669"/>
    <n v="2103"/>
    <n v="3011"/>
    <n v="85.930365296803657"/>
    <n v="916"/>
    <n v="871"/>
  </r>
  <r>
    <s v="76"/>
    <s v="76126"/>
    <n v="76126"/>
    <s v="VALLE"/>
    <s v="CALIMA (El DariÚn)"/>
    <x v="0"/>
    <s v="Rural"/>
    <n v="11"/>
    <s v="desactualizado"/>
    <s v="desactualizado"/>
    <n v="63614.700000000004"/>
    <n v="1596"/>
    <n v="646"/>
    <n v="75.38699690402477"/>
    <n v="0.98383746886097501"/>
    <n v="221"/>
    <n v="414"/>
    <n v="11"/>
    <n v="78.755660274893586"/>
    <n v="4310.9062999999996"/>
    <n v="0"/>
    <n v="2.5653752999999999"/>
    <n v="73991.945000000007"/>
    <n v="89.505747"/>
    <n v="42.748502999999999"/>
    <n v="58503.343999999997"/>
    <n v="2816.5479999999998"/>
    <n v="2212.6271000000002"/>
    <n v="17045.435000000001"/>
    <n v="117.25557000000001"/>
    <n v="104.67009"/>
    <n v="0"/>
    <n v="138.27755999999999"/>
    <n v="2815.1781999999998"/>
    <n v="284.54074000000003"/>
    <n v="12516.975"/>
    <n v="1292.7017000000001"/>
    <n v="63585.618999999999"/>
    <n v="8806.7858695699997"/>
    <n v="147.44195605782639"/>
    <n v="0.16192560175054704"/>
    <n v="0"/>
    <n v="104.65666612135094"/>
    <n v="930"/>
    <n v="114.70967741935483"/>
    <n v="193"/>
    <n v="551.99999999999989"/>
    <n v="85.448916408668723"/>
    <n v="44"/>
    <n v="35"/>
  </r>
  <r>
    <s v="05"/>
    <s v="05890"/>
    <n v="5890"/>
    <s v="ANTIOQUIA"/>
    <s v="YOLOMBÓ"/>
    <x v="0"/>
    <s v="Rural"/>
    <n v="10"/>
    <s v="desactualizado"/>
    <s v="desactualizado"/>
    <n v="93007.8"/>
    <n v="2073"/>
    <n v="1793"/>
    <n v="43.558282208588956"/>
    <n v="1.5470195802110989"/>
    <n v="492"/>
    <n v="1283"/>
    <n v="18"/>
    <n v="30.17100338820682"/>
    <n v="32758.196"/>
    <n v="446.46526"/>
    <n v="0"/>
    <n v="63293.997000000003"/>
    <n v="2507.7828"/>
    <n v="0"/>
    <n v="17937.478999999999"/>
    <n v="8676.0846999999994"/>
    <n v="71.370855000000006"/>
    <n v="72605.854999999996"/>
    <n v="76.549848999999995"/>
    <n v="99.732059000000007"/>
    <n v="0"/>
    <n v="10280.681"/>
    <n v="8675.9549000000006"/>
    <n v="29.577258"/>
    <n v="24998.174999999999"/>
    <n v="25303.097000000002"/>
    <n v="29980.12"/>
    <n v="376.01253099299998"/>
    <n v="323.70447002608"/>
    <n v="0.51534842034505934"/>
    <n v="0"/>
    <n v="177.6212623550081"/>
    <n v="952"/>
    <n v="236.1344537815126"/>
    <n v="742"/>
    <n v="1642"/>
    <n v="91.578360290016732"/>
    <n v="49"/>
    <n v="41"/>
  </r>
  <r>
    <s v="52"/>
    <s v="52381"/>
    <n v="52381"/>
    <s v="NARIÑO"/>
    <s v="LA FLORIDA"/>
    <x v="0"/>
    <s v="Rural"/>
    <n v="7"/>
    <s v="desactualizado"/>
    <s v="desactualizado"/>
    <n v="13382.3"/>
    <n v="5650"/>
    <n v="4992"/>
    <n v="91.887019230769226"/>
    <n v="40.101397536724612"/>
    <n v="1486"/>
    <n v="3471"/>
    <n v="35"/>
    <n v="25.987438777579939"/>
    <n v="1449.0458000000001"/>
    <n v="1880.1030000000001"/>
    <n v="798.55430999999999"/>
    <n v="6340.8631999999998"/>
    <n v="2944.2456000000002"/>
    <n v="0"/>
    <n v="929.73557000000005"/>
    <n v="14.678329"/>
    <n v="25.271198999999999"/>
    <n v="12424.888000000001"/>
    <n v="18.239235000000001"/>
    <n v="10.850099"/>
    <n v="0"/>
    <n v="3184.8822"/>
    <n v="0"/>
    <n v="13.050566999999999"/>
    <n v="5338.6778000000004"/>
    <n v="1379.7017000000001"/>
    <n v="3485.6496000000002"/>
    <n v="506.22681603900003"/>
    <n v="46.658319468193824"/>
    <n v="0.40860624523990863"/>
    <n v="0"/>
    <n v="115.45304703543555"/>
    <n v="143"/>
    <n v="896.50349650349642"/>
    <n v="4095"/>
    <n v="4738"/>
    <n v="94.911858974358978"/>
    <n v="440"/>
    <n v="396"/>
  </r>
  <r>
    <s v="13"/>
    <s v="13580"/>
    <n v="13580"/>
    <s v="BOLÍVAR"/>
    <s v="REGIDOR"/>
    <x v="0"/>
    <s v="Intermedio"/>
    <n v="0"/>
    <s v="actualizado"/>
    <s v="actualizado"/>
    <n v="22717"/>
    <n v="202"/>
    <n v="200"/>
    <n v="6.5"/>
    <n v="0.1948851287377221"/>
    <n v="126"/>
    <n v="74"/>
    <n v="0"/>
    <n v="36.941444408304058"/>
    <n v="8751.8608000000004"/>
    <n v="0"/>
    <n v="0"/>
    <n v="0"/>
    <n v="6938.1052"/>
    <n v="1422.7046"/>
    <n v="2684.0016000000001"/>
    <n v="67.870009999999994"/>
    <n v="994.46429000000001"/>
    <n v="12185.276"/>
    <n v="48.407499999999999"/>
    <n v="60.282589000000002"/>
    <n v="0"/>
    <n v="1681.5541000000001"/>
    <n v="0"/>
    <n v="101.13814000000001"/>
    <n v="3897.7968999999998"/>
    <n v="5233.1345000000001"/>
    <n v="6428.8179"/>
    <n v="0"/>
    <n v="2.4378627662352002"/>
    <n v="0.46788990825688076"/>
    <n v="0"/>
    <n v="42.08656721990927"/>
    <n v="180"/>
    <n v="385"/>
    <n v="121"/>
    <n v="102"/>
    <n v="51"/>
    <n v="16"/>
    <n v="11"/>
  </r>
  <r>
    <s v="66"/>
    <s v="66318"/>
    <n v="66318"/>
    <s v="RISARALDA"/>
    <s v="GUÁTICA"/>
    <x v="0"/>
    <s v="Intermedio"/>
    <n v="11"/>
    <s v="desactualizado"/>
    <s v="desactualizado"/>
    <n v="11010.699999999999"/>
    <n v="2898"/>
    <n v="2428"/>
    <n v="80.93080724876441"/>
    <n v="28.393732586164816"/>
    <n v="1414"/>
    <n v="1012"/>
    <n v="2"/>
    <n v="20.527084456109122"/>
    <n v="1039.2438"/>
    <n v="0"/>
    <n v="0"/>
    <n v="8909.6237000000001"/>
    <n v="0"/>
    <n v="0"/>
    <n v="1328.3308"/>
    <n v="50.589950000000002"/>
    <n v="0"/>
    <n v="8568.7270000000008"/>
    <n v="38.993279999999999"/>
    <n v="44.942523999999999"/>
    <n v="0"/>
    <n v="396.34350999999998"/>
    <n v="50.589942999999998"/>
    <n v="0"/>
    <n v="7167.1241"/>
    <n v="277.67565999999999"/>
    <n v="2049.9652999999998"/>
    <n v="2234.6116864400001"/>
    <n v="18.05869185865928"/>
    <n v="0.15132827324478179"/>
    <n v="0"/>
    <n v="90.225553824980707"/>
    <n v="114"/>
    <n v="1031.2280701754387"/>
    <n v="1725"/>
    <n v="1271"/>
    <n v="52.34761120263591"/>
    <n v="549"/>
    <n v="503"/>
  </r>
  <r>
    <s v="68"/>
    <s v="68575"/>
    <n v="68575"/>
    <s v="SANTANDER"/>
    <s v="PUERTO WILCHES"/>
    <x v="0"/>
    <s v="Rural"/>
    <n v="11"/>
    <s v="desactualizado"/>
    <s v="desactualizado"/>
    <n v="145251.4"/>
    <n v="1482"/>
    <n v="1418"/>
    <n v="29.125528913963329"/>
    <n v="0.49540558109411509"/>
    <n v="661"/>
    <n v="732"/>
    <n v="25"/>
    <n v="32.385113117767297"/>
    <n v="51727.002"/>
    <n v="8022.2830000000004"/>
    <n v="0"/>
    <n v="5238.5015999999996"/>
    <n v="72024.713000000003"/>
    <n v="21400.050999999999"/>
    <n v="2588.9811"/>
    <n v="1115.6977999999999"/>
    <n v="11440.833000000001"/>
    <n v="115988.24"/>
    <n v="246.55535"/>
    <n v="256.81391000000002"/>
    <n v="0"/>
    <n v="20104.155999999999"/>
    <n v="360.18092999999999"/>
    <n v="1896.3857"/>
    <n v="21532.839"/>
    <n v="59151.930999999997"/>
    <n v="49478.055999999997"/>
    <n v="0"/>
    <n v="523.73502075349609"/>
    <n v="0.5272895467160037"/>
    <n v="0"/>
    <n v="43.852733829023158"/>
    <n v="1588"/>
    <n v="51.612090680100756"/>
    <n v="298"/>
    <n v="799"/>
    <n v="56.346967559943586"/>
    <n v="165"/>
    <n v="110"/>
  </r>
  <r>
    <s v="41"/>
    <s v="41001"/>
    <n v="41001"/>
    <s v="HUILA"/>
    <s v="NEIVA"/>
    <x v="0"/>
    <s v="Ciudades y aglomeraciones"/>
    <n v="0"/>
    <s v="actualizado"/>
    <s v="actualizado"/>
    <n v="118619.2"/>
    <n v="6926"/>
    <n v="5337"/>
    <n v="51.489600899381671"/>
    <n v="4.4187322846178194"/>
    <n v="2630"/>
    <n v="2587"/>
    <n v="120"/>
    <n v="46.300651684956776"/>
    <n v="11460.232"/>
    <n v="0"/>
    <n v="312.53352000000001"/>
    <n v="100948.1"/>
    <n v="4748.5756000000001"/>
    <n v="0"/>
    <n v="19840.524000000001"/>
    <n v="6142.1117999999997"/>
    <n v="591.52445999999998"/>
    <n v="92207.982000000004"/>
    <n v="2256.2116999999998"/>
    <n v="2831.7465000000002"/>
    <n v="32.340943000000003"/>
    <n v="2256.2840000000001"/>
    <n v="1307.6813"/>
    <n v="159.58287999999999"/>
    <n v="48598.499000000003"/>
    <n v="9810.6736000000001"/>
    <n v="56041.546000000002"/>
    <n v="11867.1933998"/>
    <n v="310.21455551294724"/>
    <n v="0.44321045263649089"/>
    <n v="0"/>
    <n v="290.49018444464321"/>
    <n v="1468"/>
    <n v="244.07356948228883"/>
    <n v="2955"/>
    <n v="3597.9999999999995"/>
    <n v="67.416151395915307"/>
    <n v="710"/>
    <n v="644"/>
  </r>
  <r>
    <s v="27"/>
    <s v="27600"/>
    <n v="27600"/>
    <s v="CHOCÓ"/>
    <s v="RÍO QUITO (Paimad¾)"/>
    <x v="0"/>
    <s v="Rural disperso"/>
    <n v="28"/>
    <s v="Sin formación"/>
    <s v="desactualizado"/>
    <n v="69898.900000000009"/>
    <n v="1316"/>
    <n v="1247"/>
    <n v="76.182838813151562"/>
    <n v="2.1387022048712838"/>
    <n v="0"/>
    <n v="0"/>
    <n v="1247"/>
    <n v="83.468647493457766"/>
    <n v="17986.493999999999"/>
    <n v="9231.2854000000007"/>
    <n v="0"/>
    <n v="35518.817000000003"/>
    <n v="4966.9038"/>
    <n v="118.57829"/>
    <n v="56515.239000000001"/>
    <n v="8367.3816999999999"/>
    <n v="773.05084999999997"/>
    <n v="3351.2855"/>
    <n v="0"/>
    <n v="14.219219000000001"/>
    <n v="0"/>
    <n v="289.42631"/>
    <n v="8365.6722000000009"/>
    <n v="395.54716000000002"/>
    <n v="1602.133"/>
    <n v="760.37999000000002"/>
    <n v="57698.156999999999"/>
    <n v="0"/>
    <n v="48.443225690471991"/>
    <n v="0.62249761677788373"/>
    <n v="0"/>
    <n v="8.1959358749296136"/>
    <n v="700"/>
    <n v="12.142857142857142"/>
    <n v="697"/>
    <n v="1112.0000000000002"/>
    <n v="89.174017642341624"/>
    <n v="42"/>
    <n v="27"/>
  </r>
  <r>
    <s v="25"/>
    <s v="25436"/>
    <n v="25436"/>
    <s v="CUNDINAMARCA"/>
    <s v="MANTA"/>
    <x v="0"/>
    <s v="Rural disperso"/>
    <n v="12"/>
    <s v="desactualizado"/>
    <s v="desactualizado"/>
    <n v="10553.9"/>
    <n v="4728"/>
    <n v="4533"/>
    <n v="95.96293845135672"/>
    <n v="32.501729256321426"/>
    <n v="866"/>
    <n v="3616"/>
    <n v="51"/>
    <n v="42.187749932109426"/>
    <n v="3676.6423"/>
    <n v="5214.8095000000003"/>
    <n v="0"/>
    <n v="1957.2655999999999"/>
    <n v="0"/>
    <n v="0"/>
    <n v="1130.1621"/>
    <n v="0"/>
    <n v="232.60674"/>
    <n v="9478.9035999999996"/>
    <n v="17.832816000000001"/>
    <n v="20.192720000000001"/>
    <n v="0"/>
    <n v="470.60714000000002"/>
    <n v="0"/>
    <n v="304.23493999999999"/>
    <n v="3227.1037999999999"/>
    <n v="2255.9859000000001"/>
    <n v="4581.3807999999999"/>
    <n v="0"/>
    <n v="57.874573626338396"/>
    <n v="0.27012383900928794"/>
    <n v="0"/>
    <n v="42.68082285938727"/>
    <n v="103"/>
    <n v="565.53398058252424"/>
    <n v="1988"/>
    <n v="4207"/>
    <n v="92.808294727553502"/>
    <n v="205"/>
    <n v="183"/>
  </r>
  <r>
    <s v="76"/>
    <s v="76670"/>
    <n v="76670"/>
    <s v="VALLE"/>
    <s v="SAN PEDRO"/>
    <x v="0"/>
    <s v="Intermedio"/>
    <n v="10"/>
    <s v="desactualizado"/>
    <s v="desactualizado"/>
    <n v="19524.600000000002"/>
    <n v="1268"/>
    <n v="788"/>
    <n v="48.857868020304565"/>
    <n v="4.6049765583519235"/>
    <n v="375"/>
    <n v="412"/>
    <n v="1"/>
    <n v="25.45815706650535"/>
    <n v="5337.7160000000003"/>
    <n v="695.12663999999995"/>
    <n v="2210.2921000000001"/>
    <n v="9221.5905000000002"/>
    <n v="2379.3544000000002"/>
    <n v="0"/>
    <n v="476.55221999999998"/>
    <n v="4282.3564999999999"/>
    <n v="87.138953999999998"/>
    <n v="15050.338"/>
    <n v="118.55713"/>
    <n v="157.37745000000001"/>
    <n v="0"/>
    <n v="8.4591548000000003"/>
    <n v="4241.4052000000001"/>
    <n v="23.296271000000001"/>
    <n v="9024.6846000000005"/>
    <n v="1464.2951"/>
    <n v="5095.4250000000002"/>
    <n v="0"/>
    <n v="10.501914954676002"/>
    <n v="0.35001525785779675"/>
    <n v="0"/>
    <n v="84.888838765283992"/>
    <n v="197"/>
    <n v="439.23857868020303"/>
    <n v="250"/>
    <n v="440"/>
    <n v="55.837563451776653"/>
    <n v="226"/>
    <n v="209"/>
  </r>
  <r>
    <s v="19"/>
    <s v="19622"/>
    <n v="19622"/>
    <s v="CAUCA"/>
    <s v="ROSAS"/>
    <x v="0"/>
    <s v="Intermedio"/>
    <n v="14"/>
    <s v="desactualizado"/>
    <s v="desactualizado"/>
    <n v="15867.7"/>
    <n v="4295"/>
    <n v="3426"/>
    <n v="84.384121424401641"/>
    <n v="26.268690244288727"/>
    <n v="2059"/>
    <n v="1353"/>
    <n v="14"/>
    <n v="23.85428758280954"/>
    <n v="2720.8537999999999"/>
    <n v="788.63936000000001"/>
    <n v="0"/>
    <n v="13478.964"/>
    <n v="0"/>
    <n v="0"/>
    <n v="400.11358999999999"/>
    <n v="762.47149000000002"/>
    <n v="45.833067999999997"/>
    <n v="15810.733"/>
    <n v="22.233284999999999"/>
    <n v="36.767814999999999"/>
    <n v="0"/>
    <n v="2324.2622000000001"/>
    <n v="271.67266000000001"/>
    <n v="439.99569000000002"/>
    <n v="8524.9830999999995"/>
    <n v="1378.6033"/>
    <n v="4065.0992999999999"/>
    <n v="0"/>
    <n v="26.175757165541203"/>
    <n v="0.46966854283927456"/>
    <n v="0"/>
    <n v="86.688396980437545"/>
    <n v="130"/>
    <n v="910.76624535515384"/>
    <n v="2336"/>
    <n v="2253"/>
    <n v="65.76182136602452"/>
    <n v="556"/>
    <n v="524"/>
  </r>
  <r>
    <s v="05"/>
    <s v="05736"/>
    <n v="5736"/>
    <s v="ANTIOQUIA"/>
    <s v="SEGOVIA"/>
    <x v="7"/>
    <s v="Intermedio"/>
    <n v="9"/>
    <s v="desactualizado"/>
    <s v="desactualizado"/>
    <n v="127675.40000000001"/>
    <n v="402"/>
    <n v="325"/>
    <n v="16"/>
    <n v="7.9190677890841513E-2"/>
    <n v="58"/>
    <n v="263"/>
    <n v="4"/>
    <n v="75.469062324562444"/>
    <n v="32831.417000000001"/>
    <n v="20848.433000000001"/>
    <n v="0"/>
    <n v="54349.695"/>
    <n v="1971.9347"/>
    <n v="0"/>
    <n v="79575.051000000007"/>
    <n v="261.80963000000003"/>
    <n v="238.28766999999999"/>
    <n v="30004.892"/>
    <n v="263.90530000000001"/>
    <n v="70.383201"/>
    <n v="165.28056000000001"/>
    <n v="166.27811"/>
    <n v="261.80964"/>
    <n v="199.21994000000001"/>
    <n v="16254.32"/>
    <n v="9951.0282000000007"/>
    <n v="83275.62"/>
    <n v="0"/>
    <n v="581.32519022431995"/>
    <n v="0.62616154395997137"/>
    <n v="23.518344308560678"/>
    <n v="39.74354758210368"/>
    <n v="1246"/>
    <n v="40.369181380417338"/>
    <n v="41"/>
    <n v="301"/>
    <n v="92.615384615384613"/>
    <n v="25"/>
    <n v="21"/>
  </r>
  <r>
    <s v="50"/>
    <s v="50573"/>
    <n v="50573"/>
    <s v="META"/>
    <s v="PUERTO LÓPEZ"/>
    <x v="0"/>
    <s v="Rural disperso"/>
    <n v="0"/>
    <s v="actualizado"/>
    <s v="actualizado"/>
    <n v="670584.6"/>
    <n v="2539"/>
    <n v="2345"/>
    <n v="25.159914712153519"/>
    <n v="0.13254644681829664"/>
    <n v="535"/>
    <n v="1793"/>
    <n v="17"/>
    <n v="28.942412733116544"/>
    <n v="216531.75"/>
    <n v="7761.1917000000003"/>
    <n v="82422.967000000004"/>
    <n v="307019.08"/>
    <n v="69575.433999999994"/>
    <n v="4584.4071000000004"/>
    <n v="124222.76"/>
    <n v="12088.526"/>
    <n v="9949.0313000000006"/>
    <n v="536395.30000000005"/>
    <n v="696.77674999999999"/>
    <n v="240.90898999999999"/>
    <n v="0"/>
    <n v="16373.48"/>
    <n v="2162.8669"/>
    <n v="13617.602999999999"/>
    <n v="22046.062000000002"/>
    <n v="434390.44"/>
    <n v="199105.44"/>
    <n v="397.21225554599999"/>
    <n v="645.04944326631198"/>
    <n v="0.50367647058823528"/>
    <n v="0"/>
    <n v="273.06845687678998"/>
    <n v="6239"/>
    <n v="45.169097611796765"/>
    <n v="633"/>
    <n v="2084"/>
    <n v="88.869936034115142"/>
    <n v="216"/>
    <n v="188"/>
  </r>
  <r>
    <s v="25"/>
    <s v="25299"/>
    <n v="25299"/>
    <s v="CUNDINAMARCA"/>
    <s v="GAMA"/>
    <x v="0"/>
    <s v="Rural disperso"/>
    <n v="12"/>
    <s v="desactualizado"/>
    <s v="desactualizado"/>
    <n v="10640.900000000001"/>
    <n v="2501"/>
    <n v="2406"/>
    <n v="82.917705735660846"/>
    <n v="29.035884520388588"/>
    <n v="568"/>
    <n v="1772"/>
    <n v="66"/>
    <n v="45.934069738794122"/>
    <n v="1629.9561000000001"/>
    <n v="1680.0940000000001"/>
    <n v="0"/>
    <n v="7341.9985999999999"/>
    <n v="0"/>
    <n v="0"/>
    <n v="2713.1154000000001"/>
    <n v="371.66926999999998"/>
    <n v="404.64614"/>
    <n v="7399.0174999999999"/>
    <n v="10.869445000000001"/>
    <n v="11.405594000000001"/>
    <n v="0"/>
    <n v="2703.6842999999999"/>
    <n v="0"/>
    <n v="106.63809000000001"/>
    <n v="2197.5776000000001"/>
    <n v="873.51238999999998"/>
    <n v="5006.4997999999996"/>
    <n v="0"/>
    <n v="49.387832606076444"/>
    <n v="0.40464839094159716"/>
    <n v="0"/>
    <n v="47.883120581303992"/>
    <n v="107"/>
    <n v="610.74766355140184"/>
    <n v="945"/>
    <n v="2328"/>
    <n v="96.758104738154614"/>
    <n v="28"/>
    <n v="25"/>
  </r>
  <r>
    <s v="05"/>
    <s v="05347"/>
    <n v="5347"/>
    <s v="ANTIOQUIA"/>
    <s v="HELICONIA"/>
    <x v="0"/>
    <s v="Intermedio"/>
    <n v="10"/>
    <s v="desactualizado"/>
    <s v="actualizado"/>
    <n v="11362"/>
    <n v="1228"/>
    <n v="1049"/>
    <n v="82.554814108674918"/>
    <n v="8.6803121528802958"/>
    <n v="637"/>
    <n v="410"/>
    <n v="2"/>
    <n v="16.832879750417014"/>
    <n v="484.46942000000001"/>
    <n v="0"/>
    <n v="0"/>
    <n v="10957.343999999999"/>
    <n v="0"/>
    <n v="0"/>
    <n v="1471.0360000000001"/>
    <n v="0"/>
    <n v="0"/>
    <n v="10022.392"/>
    <n v="23.588463000000001"/>
    <n v="75.203225000000003"/>
    <n v="0"/>
    <n v="10.929981"/>
    <n v="0"/>
    <n v="0"/>
    <n v="9172.8448000000008"/>
    <n v="319.39082999999999"/>
    <n v="1938.6478"/>
    <n v="2526.9244414700001"/>
    <n v="30.3893921627796"/>
    <n v="0.3057630736392743"/>
    <n v="0"/>
    <n v="22.518709862623357"/>
    <n v="118"/>
    <n v="241.52542372881356"/>
    <n v="337"/>
    <n v="604"/>
    <n v="57.578646329837945"/>
    <n v="118"/>
    <n v="102"/>
  </r>
  <r>
    <s v="23"/>
    <s v="23419"/>
    <n v="23419"/>
    <s v="CÓRDOBA"/>
    <s v="LOS CÓRDOBAS"/>
    <x v="0"/>
    <s v="Rural"/>
    <n v="6"/>
    <s v="desactualizado"/>
    <s v="actualizado"/>
    <n v="32443.500000000004"/>
    <n v="1887"/>
    <n v="1727"/>
    <n v="74.11696583671106"/>
    <n v="4.7852687000295022"/>
    <n v="904"/>
    <n v="822"/>
    <n v="1"/>
    <n v="20.048082018134807"/>
    <n v="29839.742999999999"/>
    <n v="3370.2528000000002"/>
    <n v="0"/>
    <n v="8144.3913000000002"/>
    <n v="0"/>
    <n v="0"/>
    <n v="258.96715"/>
    <n v="7972.1094999999996"/>
    <n v="7.4597451000000001"/>
    <n v="33128.466999999997"/>
    <n v="19.505490999999999"/>
    <n v="33.300234000000003"/>
    <n v="0"/>
    <n v="7.6181916999999997"/>
    <n v="7971.0950000000003"/>
    <n v="5.7137605000000002"/>
    <n v="10239.205"/>
    <n v="14828.924000000001"/>
    <n v="8296.3258000000005"/>
    <n v="403.26687078399999"/>
    <n v="6.3559071671080005"/>
    <n v="0.60573199070487993"/>
    <n v="0"/>
    <n v="86.410707190359176"/>
    <n v="430"/>
    <n v="366.53488372093022"/>
    <n v="1243"/>
    <n v="1583"/>
    <n v="91.661841343370014"/>
    <n v="344"/>
    <n v="291"/>
  </r>
  <r>
    <s v="20"/>
    <s v="20032"/>
    <n v="20032"/>
    <s v="CESAR"/>
    <s v="ASTREA"/>
    <x v="0"/>
    <s v="Rural"/>
    <n v="9"/>
    <s v="desactualizado"/>
    <s v="desactualizado"/>
    <n v="55935"/>
    <n v="766"/>
    <n v="704"/>
    <n v="11.931818181818182"/>
    <n v="0.36475908820663194"/>
    <n v="52"/>
    <n v="652"/>
    <n v="0"/>
    <n v="10.662819730232167"/>
    <n v="56895.42"/>
    <n v="4018.5859"/>
    <n v="0"/>
    <n v="3471.1412"/>
    <n v="4133.5077000000001"/>
    <n v="234.27162999999999"/>
    <n v="3481.4203000000002"/>
    <n v="2125.0632000000001"/>
    <n v="41.579192999999997"/>
    <n v="62548.442999999999"/>
    <n v="325.69932999999997"/>
    <n v="216.42776000000001"/>
    <n v="162.9511"/>
    <n v="246.56496000000001"/>
    <n v="1452.2539999999999"/>
    <n v="26.344761999999999"/>
    <n v="15064.564"/>
    <n v="44255.985999999997"/>
    <n v="7331.3914000000004"/>
    <n v="0"/>
    <n v="17.907736664002719"/>
    <n v="0.59533771667662883"/>
    <n v="37.835792659856224"/>
    <n v="37.35"/>
    <n v="583"/>
    <n v="64.065180102915946"/>
    <n v="534"/>
    <n v="683"/>
    <n v="97.017045454545453"/>
    <n v="75"/>
    <n v="56"/>
  </r>
  <r>
    <s v="05"/>
    <s v="05440"/>
    <n v="5440"/>
    <s v="ANTIOQUIA"/>
    <s v="MARINILLA"/>
    <x v="0"/>
    <s v="Intermedio"/>
    <n v="6"/>
    <s v="desactualizado"/>
    <s v="actualizado"/>
    <n v="10490.1"/>
    <n v="4901"/>
    <n v="2607"/>
    <n v="88.108937476026085"/>
    <n v="36.09627847920018"/>
    <n v="1438"/>
    <n v="1138"/>
    <n v="31"/>
    <n v="4.0018864186905825"/>
    <n v="7556.3517000000002"/>
    <n v="0"/>
    <n v="0"/>
    <n v="3661.8395999999998"/>
    <n v="0"/>
    <n v="0"/>
    <n v="0"/>
    <n v="0"/>
    <n v="0"/>
    <n v="11196.291999999999"/>
    <n v="241.02204"/>
    <n v="265.82134000000002"/>
    <n v="0"/>
    <n v="65.026673000000002"/>
    <n v="0"/>
    <n v="0"/>
    <n v="5537.1139000000003"/>
    <n v="5111.6435000000001"/>
    <n v="457.70873999999998"/>
    <n v="23.896989071899998"/>
    <n v="12.751899392552399"/>
    <n v="0.22514015933903805"/>
    <n v="0"/>
    <n v="114.82961769596675"/>
    <n v="116"/>
    <n v="1252.8448275862067"/>
    <n v="613"/>
    <n v="2305"/>
    <n v="88.415803605677027"/>
    <n v="341"/>
    <n v="301"/>
  </r>
  <r>
    <s v="41"/>
    <s v="41078"/>
    <n v="41078"/>
    <s v="HUILA"/>
    <s v="BARAYA"/>
    <x v="0"/>
    <s v="Rural"/>
    <n v="21"/>
    <s v="desactualizado"/>
    <s v="actualizado"/>
    <n v="71444.5"/>
    <n v="1639"/>
    <n v="1485"/>
    <n v="40.26936026936027"/>
    <n v="1.6982334825465912"/>
    <n v="599"/>
    <n v="880"/>
    <n v="6"/>
    <n v="16.867940818539516"/>
    <n v="8885.3443000000007"/>
    <n v="0"/>
    <n v="8675.8351000000002"/>
    <n v="56506.811000000002"/>
    <n v="2453.3164999999999"/>
    <n v="0"/>
    <n v="5696.6498000000001"/>
    <n v="19051.810000000001"/>
    <n v="135.72515999999999"/>
    <n v="51641.101999999999"/>
    <n v="88.490983999999997"/>
    <n v="43.539518000000001"/>
    <n v="20.210971000000001"/>
    <n v="1605.4685999999999"/>
    <n v="16365.98"/>
    <n v="93.413238000000007"/>
    <n v="36398.525000000001"/>
    <n v="9163.4907000000003"/>
    <n v="12923.15"/>
    <n v="5345.6467878200001"/>
    <n v="343.19578432696687"/>
    <n v="0.47175324675324676"/>
    <n v="0"/>
    <n v="288.02551751550084"/>
    <n v="737"/>
    <n v="482.03527815468112"/>
    <n v="878"/>
    <n v="1070"/>
    <n v="72.053872053872055"/>
    <n v="284"/>
    <n v="269"/>
  </r>
  <r>
    <s v="85"/>
    <s v="85125"/>
    <n v="85125"/>
    <s v="CASANARE"/>
    <s v="HATO COROZAL"/>
    <x v="0"/>
    <s v="Rural disperso"/>
    <n v="12"/>
    <s v="desactualizado"/>
    <s v="desactualizado"/>
    <n v="546852.69999999995"/>
    <n v="1501"/>
    <n v="1276"/>
    <n v="22.413793103448278"/>
    <n v="0.10573385861133242"/>
    <n v="463"/>
    <n v="813"/>
    <n v="0"/>
    <n v="36.92748217889141"/>
    <n v="70575.357999999993"/>
    <n v="3319.3371999999999"/>
    <n v="97572.733999999997"/>
    <n v="24194.093000000001"/>
    <n v="342077.52"/>
    <n v="13526.216"/>
    <n v="101890.9"/>
    <n v="57546.887999999999"/>
    <n v="10569.076999999999"/>
    <n v="364793.23"/>
    <n v="302.99529000000001"/>
    <n v="132.18010000000001"/>
    <n v="0"/>
    <n v="17879.988000000001"/>
    <n v="53974.398999999998"/>
    <n v="12165.912"/>
    <n v="9107.1782999999996"/>
    <n v="252773.53"/>
    <n v="202596.12"/>
    <n v="9900.9817677699994"/>
    <n v="497.87339520960012"/>
    <n v="0.53665158371040722"/>
    <n v="0"/>
    <n v="324.26379917792133"/>
    <n v="5581"/>
    <n v="65.84841426267694"/>
    <n v="731"/>
    <n v="1229.9999999999998"/>
    <n v="96.3949843260188"/>
    <n v="145"/>
    <n v="122"/>
  </r>
  <r>
    <s v="41"/>
    <s v="41359"/>
    <n v="41359"/>
    <s v="HUILA"/>
    <s v="ISNOS"/>
    <x v="0"/>
    <s v="Rural disperso"/>
    <n v="7"/>
    <s v="desactualizado"/>
    <s v="desactualizado"/>
    <n v="39545.5"/>
    <n v="7625"/>
    <n v="7123"/>
    <n v="83.321634142917304"/>
    <n v="21.922006143898461"/>
    <n v="2523"/>
    <n v="4514"/>
    <n v="86"/>
    <n v="36.485508677508975"/>
    <n v="11752.716"/>
    <n v="15283.550999999999"/>
    <n v="499.80671000000001"/>
    <n v="9413.7077000000008"/>
    <n v="2594.2501999999999"/>
    <n v="0"/>
    <n v="7134.6801999999998"/>
    <n v="9066.2077000000008"/>
    <n v="118.66357000000001"/>
    <n v="23308.855"/>
    <n v="46.465542999999997"/>
    <n v="71.509687999999997"/>
    <n v="0"/>
    <n v="0"/>
    <n v="9042.1913999999997"/>
    <n v="138.53616"/>
    <n v="5300.3756999999996"/>
    <n v="10646.714"/>
    <n v="14475.546"/>
    <n v="7628.5859209"/>
    <n v="62.870183103703205"/>
    <n v="0.39933122140091515"/>
    <n v="0"/>
    <n v="154.32544406653039"/>
    <n v="697"/>
    <n v="273.09899569583933"/>
    <n v="2722"/>
    <n v="5527"/>
    <n v="77.593710515232345"/>
    <n v="1068"/>
    <n v="961"/>
  </r>
  <r>
    <s v="50"/>
    <s v="50680"/>
    <n v="50680"/>
    <s v="META"/>
    <s v="SAN CARLOS DE GUAROA"/>
    <x v="0"/>
    <s v="Rural"/>
    <n v="15"/>
    <s v="desactualizado"/>
    <s v="desactualizado"/>
    <n v="79904.399999999994"/>
    <n v="515"/>
    <n v="304"/>
    <n v="12.828947368421053"/>
    <n v="9.4021106904225812E-2"/>
    <n v="176"/>
    <n v="127"/>
    <n v="1"/>
    <n v="43.539230625228228"/>
    <n v="80206.808000000005"/>
    <n v="0"/>
    <n v="1317.8631"/>
    <n v="0.8172758"/>
    <n v="0"/>
    <n v="422.69337000000002"/>
    <n v="7446.9213"/>
    <n v="128.66475"/>
    <n v="2662.5308"/>
    <n v="70824.107999999993"/>
    <n v="100.6185"/>
    <n v="100.6185"/>
    <n v="0"/>
    <n v="1164.8934999999999"/>
    <n v="0"/>
    <n v="2109.3679000000002"/>
    <n v="0"/>
    <n v="42688.972999999998"/>
    <n v="35521.692000000003"/>
    <n v="0"/>
    <n v="126.138003434806"/>
    <n v="0.419063270336894"/>
    <n v="0"/>
    <n v="63.952727560654836"/>
    <n v="814"/>
    <n v="81.081081081081081"/>
    <n v="98"/>
    <n v="148"/>
    <n v="48.684210526315788"/>
    <n v="33"/>
    <n v="27"/>
  </r>
  <r>
    <s v="05"/>
    <s v="05604"/>
    <n v="5604"/>
    <s v="ANTIOQUIA"/>
    <s v="REMEDIOS"/>
    <x v="7"/>
    <s v="Rural"/>
    <n v="7"/>
    <s v="desactualizado"/>
    <s v="actualizado"/>
    <n v="199476"/>
    <n v="1912"/>
    <n v="1293"/>
    <n v="15.390564578499614"/>
    <n v="0.15040222279853765"/>
    <n v="126"/>
    <n v="1154"/>
    <n v="13"/>
    <n v="49.919585567051321"/>
    <n v="95601.991999999998"/>
    <n v="27268.606"/>
    <n v="0"/>
    <n v="72231.616999999998"/>
    <n v="4062.6927000000001"/>
    <n v="0"/>
    <n v="88665.048999999999"/>
    <n v="18229.093000000001"/>
    <n v="69.689794000000006"/>
    <n v="92805.288"/>
    <n v="82.578642000000002"/>
    <n v="22.841103"/>
    <n v="0"/>
    <n v="886.65605000000005"/>
    <n v="18229.093000000001"/>
    <n v="66.872829999999993"/>
    <n v="43822.392"/>
    <n v="37058.534"/>
    <n v="99765.322"/>
    <n v="0"/>
    <n v="1425.8238851388001"/>
    <n v="0.57221101181896805"/>
    <n v="0"/>
    <n v="251.41942029076324"/>
    <n v="2008"/>
    <n v="158.46613545816734"/>
    <n v="128"/>
    <n v="1240"/>
    <n v="95.901005413766441"/>
    <n v="76"/>
    <n v="60"/>
  </r>
  <r>
    <s v="54"/>
    <s v="54418"/>
    <n v="54418"/>
    <s v="NORTE DE SANTANDER"/>
    <s v="LOURDES"/>
    <x v="0"/>
    <s v="Rural"/>
    <n v="8"/>
    <s v="desactualizado"/>
    <s v="desactualizado"/>
    <n v="8736.2999999999993"/>
    <n v="640"/>
    <n v="577"/>
    <n v="31.369150779896017"/>
    <n v="5.2347326351426116"/>
    <n v="322"/>
    <n v="253"/>
    <n v="2"/>
    <n v="43.98113612539337"/>
    <n v="0"/>
    <n v="2136.6073999999999"/>
    <n v="0"/>
    <n v="6764.2803000000004"/>
    <n v="0"/>
    <n v="0"/>
    <n v="1930.9464"/>
    <n v="0"/>
    <n v="0"/>
    <n v="6969.4328999999998"/>
    <n v="9.5282201000000004"/>
    <n v="12.529724"/>
    <n v="0"/>
    <n v="2269.4947000000002"/>
    <n v="0"/>
    <n v="0"/>
    <n v="2647.9220999999998"/>
    <n v="61.280898999999998"/>
    <n v="3918.6801"/>
    <n v="0"/>
    <n v="46.900131040415992"/>
    <n v="0.62595419847328249"/>
    <n v="0"/>
    <n v="32.022387217164734"/>
    <n v="86"/>
    <n v="546.51162790697674"/>
    <n v="287"/>
    <n v="531.00000000000011"/>
    <n v="92.027729636048534"/>
    <n v="54"/>
    <n v="47"/>
  </r>
  <r>
    <s v="05"/>
    <s v="05001"/>
    <n v="5001"/>
    <s v="ANTIOQUIA"/>
    <s v="MEDELLÍN"/>
    <x v="0"/>
    <s v="Ciudades y aglomeraciones"/>
    <n v="0"/>
    <s v="actualizado"/>
    <s v="actualizado"/>
    <n v="25627.9"/>
    <n v="10160"/>
    <n v="5564"/>
    <n v="88.066139468008629"/>
    <n v="17.238755719885511"/>
    <n v="1095"/>
    <n v="4002"/>
    <n v="467"/>
    <n v="20.328075862514311"/>
    <n v="3992.4722999999999"/>
    <n v="244.23940999999999"/>
    <n v="2360.3254999999999"/>
    <n v="20309.136999999999"/>
    <n v="0"/>
    <n v="0"/>
    <n v="5779.8130000000001"/>
    <n v="342.12725999999998"/>
    <n v="118.40187"/>
    <n v="20923.11"/>
    <n v="9699.3958000000002"/>
    <n v="10443.144"/>
    <n v="0"/>
    <n v="1907.9754"/>
    <n v="301.21746999999999"/>
    <n v="0"/>
    <n v="14140.986999999999"/>
    <n v="2576.0164"/>
    <n v="7493.5075999999999"/>
    <n v="16571.027266699999"/>
    <n v="70.613348678563995"/>
    <n v="0.22550953320184089"/>
    <n v="0"/>
    <n v="5.9259762796377258"/>
    <n v="387"/>
    <n v="19.379844961240309"/>
    <n v="1979"/>
    <n v="5152"/>
    <n v="92.595255212077646"/>
    <n v="112"/>
    <n v="85"/>
  </r>
  <r>
    <s v="52"/>
    <s v="52215"/>
    <n v="52215"/>
    <s v="NARIÑO"/>
    <s v="CÓRDOBA"/>
    <x v="0"/>
    <s v="Rural disperso"/>
    <n v="24"/>
    <s v="desactualizado"/>
    <s v="desactualizado"/>
    <n v="30263.1"/>
    <n v="8590"/>
    <n v="8314"/>
    <n v="99.891748857349043"/>
    <n v="1.5054301919157174"/>
    <n v="4396"/>
    <n v="2884"/>
    <n v="1034"/>
    <n v="82.726366106246203"/>
    <n v="2856.7885000000001"/>
    <n v="1552.8141000000001"/>
    <n v="7048.5284000000001"/>
    <n v="18303.933000000001"/>
    <n v="614.27910999999995"/>
    <n v="0"/>
    <n v="20782.175999999999"/>
    <n v="0"/>
    <n v="71.986249000000001"/>
    <n v="9524.6908000000003"/>
    <n v="41.102048000000003"/>
    <n v="58.689011999999998"/>
    <n v="0"/>
    <n v="2034.808"/>
    <n v="0"/>
    <n v="30.667439999999999"/>
    <n v="2430.6622000000002"/>
    <n v="699.77832999999998"/>
    <n v="25165.35"/>
    <n v="0"/>
    <n v="102.9817798820108"/>
    <n v="0.38414036463438544"/>
    <n v="0"/>
    <n v="32.240398470113824"/>
    <n v="282"/>
    <n v="126.95035460992908"/>
    <n v="3827"/>
    <n v="7816"/>
    <n v="94.010103439980753"/>
    <n v="1860"/>
    <n v="1770"/>
  </r>
  <r>
    <s v="50"/>
    <s v="50450"/>
    <n v="50450"/>
    <s v="META"/>
    <s v="PUERTO CONCORDIA"/>
    <x v="1"/>
    <s v="Rural"/>
    <n v="0"/>
    <s v="actualizado"/>
    <s v="actualizado"/>
    <n v="124972.49999999999"/>
    <n v="1246"/>
    <n v="1153"/>
    <n v="15.95836947094536"/>
    <n v="0.33826136710464078"/>
    <n v="652"/>
    <n v="494"/>
    <n v="7"/>
    <n v="55.521471760935235"/>
    <n v="81943.406000000003"/>
    <n v="0"/>
    <n v="10052.52"/>
    <n v="23788.501"/>
    <n v="7400.9994999999999"/>
    <n v="0"/>
    <n v="61299.67"/>
    <n v="4596.2982000000002"/>
    <n v="3747.9645999999998"/>
    <n v="54271.578000000001"/>
    <n v="1550.0092"/>
    <n v="1085.4666999999999"/>
    <n v="0"/>
    <n v="693.63548000000003"/>
    <n v="0"/>
    <n v="5878.2834000000003"/>
    <n v="2064.7894000000001"/>
    <n v="46083.014999999999"/>
    <n v="69660.38"/>
    <n v="4406.9354418200001"/>
    <n v="453.51537609131958"/>
    <n v="0.4889663182346109"/>
    <n v="0"/>
    <n v="54.456716498618214"/>
    <n v="1298"/>
    <n v="43.29738058551618"/>
    <n v="548"/>
    <n v="517"/>
    <n v="44.839549002601906"/>
    <n v="98"/>
    <n v="89"/>
  </r>
  <r>
    <s v="85"/>
    <s v="85440"/>
    <n v="85440"/>
    <s v="CASANARE"/>
    <s v="VILLANUEVA"/>
    <x v="0"/>
    <s v="Rural"/>
    <n v="14"/>
    <s v="desactualizado"/>
    <s v="desactualizado"/>
    <n v="93309.9"/>
    <n v="838"/>
    <n v="651"/>
    <n v="14.90015360983103"/>
    <n v="0.2969672551686523"/>
    <n v="351"/>
    <n v="300"/>
    <n v="0"/>
    <n v="45.905198652865465"/>
    <n v="41957.178999999996"/>
    <n v="276.86201"/>
    <n v="3123.9234999999999"/>
    <n v="2196.6383000000001"/>
    <n v="31928.853999999999"/>
    <n v="483.82220999999998"/>
    <n v="12634.844999999999"/>
    <n v="1092.5522000000001"/>
    <n v="2797.9675999999999"/>
    <n v="65428.374000000003"/>
    <n v="258.59077000000002"/>
    <n v="254.95393000000001"/>
    <n v="0"/>
    <n v="2856.3959"/>
    <n v="0"/>
    <n v="1495.5717"/>
    <n v="8823.3433999999997"/>
    <n v="31304.005000000001"/>
    <n v="37961.881999999998"/>
    <n v="0"/>
    <n v="186.04176049009598"/>
    <n v="0.34138411518810963"/>
    <n v="0"/>
    <n v="101.7350096468417"/>
    <n v="803"/>
    <n v="143.58655043586549"/>
    <n v="255"/>
    <n v="347"/>
    <n v="53.302611367127497"/>
    <n v="102"/>
    <n v="94"/>
  </r>
  <r>
    <s v="85"/>
    <s v="85250"/>
    <n v="85250"/>
    <s v="CASANARE"/>
    <s v="PAZ DE ARIPORO"/>
    <x v="0"/>
    <s v="Rural disperso"/>
    <n v="11"/>
    <s v="desactualizado"/>
    <s v="desactualizado"/>
    <n v="1177859.0999999999"/>
    <n v="2651"/>
    <n v="1991"/>
    <n v="25.715720743345056"/>
    <n v="0.11082334111375308"/>
    <n v="593"/>
    <n v="1398"/>
    <n v="0"/>
    <n v="54.234956440867641"/>
    <n v="113261.58"/>
    <n v="146.22345000000001"/>
    <n v="176395.56"/>
    <n v="13332.567999999999"/>
    <n v="892311.36"/>
    <n v="113528.94"/>
    <n v="153744"/>
    <n v="40038.241999999998"/>
    <n v="15470.405000000001"/>
    <n v="890157.14"/>
    <n v="2109.4560999999999"/>
    <n v="1090.4476"/>
    <n v="0"/>
    <n v="48585.010999999999"/>
    <n v="20611.306"/>
    <n v="33562.396999999997"/>
    <n v="20807.657999999999"/>
    <n v="431406.69"/>
    <n v="658984.67000000004"/>
    <n v="1908.8405280500001"/>
    <n v="535.52337598940005"/>
    <n v="0.54818797291915566"/>
    <n v="0"/>
    <n v="436.14583927522858"/>
    <n v="12114"/>
    <n v="40.80402839689615"/>
    <n v="838"/>
    <n v="1910.9999999999998"/>
    <n v="95.981918633852331"/>
    <n v="175"/>
    <n v="163"/>
  </r>
  <r>
    <s v="05"/>
    <s v="05642"/>
    <n v="5642"/>
    <s v="ANTIOQUIA"/>
    <s v="SALGAR"/>
    <x v="0"/>
    <s v="Rural"/>
    <n v="9"/>
    <s v="desactualizado"/>
    <s v="desactualizado"/>
    <n v="26738.400000000001"/>
    <n v="3231"/>
    <n v="2544"/>
    <n v="70.715408805031444"/>
    <n v="13.482689378152562"/>
    <n v="1884"/>
    <n v="648"/>
    <n v="12"/>
    <n v="17.653654877057402"/>
    <n v="1158.4793"/>
    <n v="26.048065000000001"/>
    <n v="0"/>
    <n v="28221.600999999999"/>
    <n v="136.90208999999999"/>
    <n v="0"/>
    <n v="3351.924"/>
    <n v="77.919432"/>
    <n v="78.182203999999999"/>
    <n v="26077.736000000001"/>
    <n v="43.580756999999998"/>
    <n v="57.701216000000002"/>
    <n v="0"/>
    <n v="4557.7076999999999"/>
    <n v="0"/>
    <n v="309.89085999999998"/>
    <n v="18505.618999999999"/>
    <n v="967.77233000000001"/>
    <n v="5230.6514999999999"/>
    <n v="6338.5272598600004"/>
    <n v="72.056291164554892"/>
    <n v="0.61514145724672042"/>
    <n v="0"/>
    <n v="24.731074340354777"/>
    <n v="423"/>
    <n v="73.995271867612288"/>
    <n v="1149"/>
    <n v="754"/>
    <n v="29.638364779874216"/>
    <n v="405"/>
    <n v="353"/>
  </r>
  <r>
    <s v="73"/>
    <s v="73024"/>
    <n v="73024"/>
    <s v="TOLIMA"/>
    <s v="ALPUJARRA"/>
    <x v="0"/>
    <s v="Rural disperso"/>
    <n v="8"/>
    <s v="desactualizado"/>
    <s v="desactualizado"/>
    <n v="50675.100000000006"/>
    <n v="2069"/>
    <n v="1937"/>
    <n v="55.911202891068669"/>
    <n v="3.7237852346913174"/>
    <n v="972"/>
    <n v="949"/>
    <n v="16"/>
    <n v="11.364795202529313"/>
    <n v="14317.574000000001"/>
    <n v="0"/>
    <n v="29152.15"/>
    <n v="6644.9069"/>
    <n v="101.72785"/>
    <n v="0"/>
    <n v="963.17292999999995"/>
    <n v="8190.4831000000004"/>
    <n v="323.70409000000001"/>
    <n v="41118.485999999997"/>
    <n v="46.599241999999997"/>
    <n v="69.232913999999994"/>
    <n v="0"/>
    <n v="21869.562999999998"/>
    <n v="7613.8261000000002"/>
    <n v="75.539373999999995"/>
    <n v="9614.0458999999992"/>
    <n v="5644.8316000000004"/>
    <n v="5755.4062000000004"/>
    <n v="0"/>
    <n v="288.29871407137597"/>
    <n v="0.35451977401129947"/>
    <n v="0"/>
    <n v="194.05"/>
    <n v="517"/>
    <n v="375.33849129593813"/>
    <n v="1272"/>
    <n v="1209"/>
    <n v="62.416107382550337"/>
    <n v="263"/>
    <n v="249"/>
  </r>
  <r>
    <s v="73"/>
    <s v="73483"/>
    <n v="73483"/>
    <s v="TOLIMA"/>
    <s v="NATAGAIMA"/>
    <x v="0"/>
    <s v="Rural"/>
    <n v="12"/>
    <s v="desactualizado"/>
    <s v="desactualizado"/>
    <n v="84801.1"/>
    <n v="2925"/>
    <n v="2408"/>
    <n v="64.950166112956808"/>
    <n v="2.8360892376818954"/>
    <n v="542"/>
    <n v="1829"/>
    <n v="37"/>
    <n v="37.152426013978577"/>
    <n v="23082.580999999998"/>
    <n v="3529.7224999999999"/>
    <n v="18166.055"/>
    <n v="38639.743999999999"/>
    <n v="5.2946321000000003"/>
    <n v="0"/>
    <n v="828.46325000000002"/>
    <n v="6746.2662"/>
    <n v="2024.8272999999999"/>
    <n v="75515.452999999994"/>
    <n v="221.43149"/>
    <n v="234.86275000000001"/>
    <n v="0"/>
    <n v="12980.434999999999"/>
    <n v="2591.9787000000001"/>
    <n v="832.43344000000002"/>
    <n v="24527.026000000002"/>
    <n v="12465.187"/>
    <n v="31704.519"/>
    <n v="0"/>
    <n v="198.19347705412002"/>
    <n v="0.34264232008592915"/>
    <n v="53.590568060021432"/>
    <n v="74.84"/>
    <n v="862"/>
    <n v="86.821345707656619"/>
    <n v="1777"/>
    <n v="2239"/>
    <n v="92.981727574750835"/>
    <n v="166"/>
    <n v="149"/>
  </r>
  <r>
    <s v="73"/>
    <s v="73873"/>
    <n v="73873"/>
    <s v="TOLIMA"/>
    <s v="VILLARRICA"/>
    <x v="0"/>
    <s v="Rural"/>
    <n v="28"/>
    <s v="Sin formación"/>
    <s v="desactualizado"/>
    <n v="41668.799999999996"/>
    <n v="1477"/>
    <n v="1405"/>
    <n v="98.647686832740206"/>
    <n v="0.9607970336557301"/>
    <n v="659"/>
    <n v="701"/>
    <n v="45"/>
    <n v="30.835620143653465"/>
    <n v="1636.5433"/>
    <n v="22414.508000000002"/>
    <n v="0"/>
    <n v="19104.489000000001"/>
    <n v="0"/>
    <n v="0"/>
    <n v="9282.3155999999999"/>
    <n v="17205.238000000001"/>
    <n v="0"/>
    <n v="16727.214"/>
    <n v="37.055759000000002"/>
    <n v="59.636015999999998"/>
    <n v="0"/>
    <n v="238.92398"/>
    <n v="17061.601999999999"/>
    <n v="0"/>
    <n v="12341.726000000001"/>
    <n v="212.96596"/>
    <n v="13336.968999999999"/>
    <n v="0"/>
    <n v="31.9400853821788"/>
    <n v="0.37933753943217657"/>
    <n v="0"/>
    <n v="308.5"/>
    <n v="445"/>
    <n v="693.25842696629218"/>
    <n v="608"/>
    <n v="1256"/>
    <n v="89.395017793594306"/>
    <n v="208"/>
    <n v="188"/>
  </r>
  <r>
    <s v="05"/>
    <s v="05190"/>
    <n v="5190"/>
    <s v="ANTIOQUIA"/>
    <s v="CISNEROS"/>
    <x v="0"/>
    <s v="Intermedio"/>
    <n v="0"/>
    <s v="actualizado"/>
    <s v="actualizado"/>
    <n v="4653.2000000000007"/>
    <n v="779"/>
    <n v="702"/>
    <n v="75.498575498575491"/>
    <n v="15.559462810588501"/>
    <n v="382"/>
    <n v="318"/>
    <n v="2"/>
    <n v="20.612686021614373"/>
    <n v="654.03219000000001"/>
    <n v="0"/>
    <n v="0"/>
    <n v="3916.0277999999998"/>
    <n v="7.3245975000000003"/>
    <n v="0"/>
    <n v="0"/>
    <n v="0"/>
    <n v="0"/>
    <n v="4587.2022999999999"/>
    <n v="38.883043000000001"/>
    <n v="46.597335999999999"/>
    <n v="0"/>
    <n v="1777.1003000000001"/>
    <n v="0"/>
    <n v="0"/>
    <n v="1330.4219000000001"/>
    <n v="518.40575999999999"/>
    <n v="953.56002000000001"/>
    <n v="0"/>
    <n v="5.7558860188080008"/>
    <n v="0.49554655870445347"/>
    <n v="0"/>
    <n v="45.290261379844594"/>
    <n v="47"/>
    <n v="1219.5744680851064"/>
    <n v="289"/>
    <n v="621.99999999999989"/>
    <n v="88.603988603988597"/>
    <n v="61"/>
    <n v="51"/>
  </r>
  <r>
    <s v="68"/>
    <s v="68344"/>
    <n v="68344"/>
    <s v="SANTANDER"/>
    <s v="HATO"/>
    <x v="0"/>
    <s v="Rural"/>
    <n v="0"/>
    <s v="actualizado"/>
    <s v="actualizado"/>
    <n v="16706.699999999997"/>
    <n v="887"/>
    <n v="865"/>
    <n v="65.086705202312132"/>
    <n v="5.1751240813375521"/>
    <n v="565"/>
    <n v="274"/>
    <n v="26"/>
    <n v="27.468054113847977"/>
    <n v="908.74866999999995"/>
    <n v="0"/>
    <n v="808.12779"/>
    <n v="15300.486000000001"/>
    <n v="0"/>
    <n v="0"/>
    <n v="3777.5297999999998"/>
    <n v="3481.9371000000001"/>
    <n v="0"/>
    <n v="9777.1074000000008"/>
    <n v="6.9995734000000001"/>
    <n v="26.211255000000001"/>
    <n v="0"/>
    <n v="6283.8495999999996"/>
    <n v="3481.9371000000001"/>
    <n v="0"/>
    <n v="2435.0567999999998"/>
    <n v="134.98333"/>
    <n v="4681.5357000000004"/>
    <n v="16993.722757399999"/>
    <n v="48.819087994820954"/>
    <n v="0.39210950080515306"/>
    <n v="0"/>
    <n v="35.901884332936234"/>
    <n v="172"/>
    <n v="390.11627906976742"/>
    <n v="459"/>
    <n v="519"/>
    <n v="60"/>
    <n v="119"/>
    <n v="116"/>
  </r>
  <r>
    <s v="85"/>
    <s v="85162"/>
    <n v="85162"/>
    <s v="CASANARE"/>
    <s v="MONTERREY"/>
    <x v="0"/>
    <s v="Rural"/>
    <n v="10"/>
    <s v="desactualizado"/>
    <s v="desactualizado"/>
    <n v="76518.7"/>
    <n v="1082"/>
    <n v="960"/>
    <n v="18.020833333333332"/>
    <n v="0.5255530452636884"/>
    <n v="410"/>
    <n v="535"/>
    <n v="15"/>
    <n v="35.928771438751347"/>
    <n v="21202.219000000001"/>
    <n v="3788.3901999999998"/>
    <n v="1172.2212999999999"/>
    <n v="29994.55"/>
    <n v="20008.742999999999"/>
    <n v="206.67184"/>
    <n v="11350.986000000001"/>
    <n v="102.10214000000001"/>
    <n v="1905.8964000000001"/>
    <n v="64377.434000000001"/>
    <n v="219.08170000000001"/>
    <n v="190.18453"/>
    <n v="0"/>
    <n v="5325.2357000000002"/>
    <n v="0"/>
    <n v="1071.9147"/>
    <n v="17719.077000000001"/>
    <n v="25773.075000000001"/>
    <n v="28082.686000000002"/>
    <n v="0"/>
    <n v="117.67533619589197"/>
    <n v="0.36523929471032746"/>
    <n v="0"/>
    <n v="167.1357091267511"/>
    <n v="759"/>
    <n v="249.566534914361"/>
    <n v="457"/>
    <n v="573"/>
    <n v="59.687500000000007"/>
    <n v="112"/>
    <n v="102"/>
  </r>
  <r>
    <s v="54"/>
    <s v="54261"/>
    <n v="54261"/>
    <s v="NORTE DE SANTANDER"/>
    <s v="EL ZULIA"/>
    <x v="0"/>
    <s v="Rural"/>
    <n v="10"/>
    <s v="desactualizado"/>
    <s v="desactualizado"/>
    <n v="49170"/>
    <n v="2443"/>
    <n v="1731"/>
    <n v="92.143269786250727"/>
    <n v="2.8096573620608112"/>
    <n v="905"/>
    <n v="819"/>
    <n v="7"/>
    <n v="49.651610784243459"/>
    <n v="7227.5352999999996"/>
    <n v="3151.6835000000001"/>
    <n v="0"/>
    <n v="35724.046000000002"/>
    <n v="3788.7231000000002"/>
    <n v="0"/>
    <n v="7584.5982999999997"/>
    <n v="937.49716000000001"/>
    <n v="201.23186999999999"/>
    <n v="41324.896999999997"/>
    <n v="141.52170000000001"/>
    <n v="98.989065999999994"/>
    <n v="53.840995999999997"/>
    <n v="4418.2699000000002"/>
    <n v="0"/>
    <n v="140.3005"/>
    <n v="14975.088"/>
    <n v="5583.2317999999996"/>
    <n v="24920.025000000001"/>
    <n v="0"/>
    <n v="238.74078634034001"/>
    <n v="0.43203774432711756"/>
    <n v="0"/>
    <n v="47.624784393187554"/>
    <n v="528"/>
    <n v="132.38636363636363"/>
    <n v="906"/>
    <n v="1331.0000000000002"/>
    <n v="76.891969959560953"/>
    <n v="348"/>
    <n v="305"/>
  </r>
  <r>
    <s v="05"/>
    <s v="05154"/>
    <n v="5154"/>
    <s v="ANTIOQUIA"/>
    <s v="CAUCASIA"/>
    <x v="7"/>
    <s v="Ciudades y aglomeraciones"/>
    <n v="11"/>
    <s v="desactualizado"/>
    <s v="desactualizado"/>
    <n v="142467.70000000001"/>
    <n v="1103"/>
    <n v="996"/>
    <n v="20.682730923694777"/>
    <n v="0.2799422471205143"/>
    <n v="266"/>
    <n v="730"/>
    <n v="0"/>
    <n v="10.488117138569251"/>
    <n v="123184.25"/>
    <n v="1352.5866000000001"/>
    <n v="0"/>
    <n v="0"/>
    <n v="11460.088"/>
    <n v="4247.6369000000004"/>
    <n v="5560.4629000000004"/>
    <n v="468.84509000000003"/>
    <n v="2087.8076000000001"/>
    <n v="124201.64"/>
    <n v="2205.4920999999999"/>
    <n v="563.98672999999997"/>
    <n v="1799.5373999999999"/>
    <n v="4607.3329999999996"/>
    <n v="314.31554999999997"/>
    <n v="494.9212"/>
    <n v="44535.315999999999"/>
    <n v="71901.922000000006"/>
    <n v="14554.548000000001"/>
    <n v="0"/>
    <n v="156.39928056055999"/>
    <n v="0.59842059081602805"/>
    <n v="8.3015108749792468"/>
    <n v="140.48514433594502"/>
    <n v="1058"/>
    <n v="168.05293005671078"/>
    <n v="238"/>
    <n v="790"/>
    <n v="79.317269076305223"/>
    <n v="74"/>
    <n v="57"/>
  </r>
  <r>
    <s v="85"/>
    <s v="85001"/>
    <n v="85001"/>
    <s v="CASANARE"/>
    <s v="YOPAL"/>
    <x v="0"/>
    <s v="Ciudades y aglomeraciones"/>
    <n v="7"/>
    <s v="desactualizado"/>
    <s v="desactualizado"/>
    <n v="245954.40000000002"/>
    <n v="3706"/>
    <n v="2838"/>
    <n v="21.529245947850598"/>
    <n v="0.55634948608143076"/>
    <n v="779"/>
    <n v="2052"/>
    <n v="7"/>
    <n v="37.066361718063057"/>
    <n v="56264.686000000002"/>
    <n v="5982.3388000000004"/>
    <n v="21090.933000000001"/>
    <n v="49162.648000000001"/>
    <n v="112140.44"/>
    <n v="0"/>
    <n v="50188.089"/>
    <n v="985.08235999999999"/>
    <n v="2863.5976999999998"/>
    <n v="193497.3"/>
    <n v="1049.6016999999999"/>
    <n v="1045.8849"/>
    <n v="0"/>
    <n v="9266.4815999999992"/>
    <n v="379.75110999999998"/>
    <n v="1954.1366"/>
    <n v="31454.034"/>
    <n v="112342.52"/>
    <n v="92140.857000000004"/>
    <n v="2727.38792749"/>
    <n v="106.38765934063481"/>
    <n v="0.46319339458076519"/>
    <n v="0"/>
    <n v="451.74579565472698"/>
    <n v="2532"/>
    <n v="202.2037914691943"/>
    <n v="1396"/>
    <n v="2423"/>
    <n v="85.377026074700495"/>
    <n v="278"/>
    <n v="236"/>
  </r>
  <r>
    <s v="50"/>
    <s v="50150"/>
    <n v="50150"/>
    <s v="META"/>
    <s v="CASTILLA LA NUEVA"/>
    <x v="0"/>
    <s v="Rural"/>
    <n v="8"/>
    <s v="desactualizado"/>
    <s v="desactualizado"/>
    <n v="48282.30000000001"/>
    <n v="724"/>
    <n v="622"/>
    <n v="29.7427652733119"/>
    <n v="0.7878534782609482"/>
    <n v="225"/>
    <n v="395"/>
    <n v="2"/>
    <n v="37.003550958617851"/>
    <n v="48447.216999999997"/>
    <n v="0"/>
    <n v="2416.1752000000001"/>
    <n v="0"/>
    <n v="0"/>
    <n v="53.473106999999999"/>
    <n v="3458.8447999999999"/>
    <n v="86.642190999999997"/>
    <n v="1897.2965999999999"/>
    <n v="45350.807999999997"/>
    <n v="16.334886999999998"/>
    <n v="16.334886999999998"/>
    <n v="0"/>
    <n v="1349.9431999999999"/>
    <n v="0"/>
    <n v="1017.0359"/>
    <n v="0"/>
    <n v="29658.797999999999"/>
    <n v="18821.28"/>
    <n v="0"/>
    <n v="74.567845250814472"/>
    <n v="0.22688655672163918"/>
    <n v="0"/>
    <n v="32.799997392850997"/>
    <n v="503"/>
    <n v="67.296222664015886"/>
    <n v="177"/>
    <n v="394"/>
    <n v="63.344051446945336"/>
    <n v="33"/>
    <n v="31"/>
  </r>
  <r>
    <s v="25"/>
    <s v="25368"/>
    <n v="25368"/>
    <s v="CUNDINAMARCA"/>
    <s v="JERUSALEN"/>
    <x v="0"/>
    <s v="Rural disperso"/>
    <n v="13"/>
    <s v="desactualizado"/>
    <s v="desactualizado"/>
    <n v="22072.199999999997"/>
    <n v="757"/>
    <n v="638"/>
    <n v="37.147335423197489"/>
    <n v="2.3002890581878499"/>
    <n v="100"/>
    <n v="526"/>
    <n v="12"/>
    <n v="25.934158002419288"/>
    <n v="5711.3423000000003"/>
    <n v="4844.2473"/>
    <n v="0"/>
    <n v="11651.223"/>
    <n v="0"/>
    <n v="0"/>
    <n v="2465.1608999999999"/>
    <n v="64.560299999999998"/>
    <n v="0"/>
    <n v="19857.47"/>
    <n v="14.40696"/>
    <n v="14.406962"/>
    <n v="0"/>
    <n v="2469.4153000000001"/>
    <n v="0"/>
    <n v="0"/>
    <n v="8470.9274999999998"/>
    <n v="5637.1846999999998"/>
    <n v="5809.6638999999996"/>
    <n v="0"/>
    <n v="3.7275195326367996"/>
    <n v="0.46109839816933645"/>
    <n v="0"/>
    <n v="15.899980361351137"/>
    <n v="236"/>
    <n v="91.949152542372886"/>
    <n v="558"/>
    <n v="574"/>
    <n v="89.968652037617559"/>
    <n v="50"/>
    <n v="42"/>
  </r>
  <r>
    <s v="05"/>
    <s v="05390"/>
    <n v="5390"/>
    <s v="ANTIOQUIA"/>
    <s v="LA PINTADA"/>
    <x v="0"/>
    <s v="Intermedio"/>
    <n v="0"/>
    <s v="actualizado"/>
    <s v="actualizado"/>
    <n v="5184.3"/>
    <n v="197"/>
    <n v="106"/>
    <n v="69.811320754716974"/>
    <n v="1.961667968293902"/>
    <n v="17"/>
    <n v="89"/>
    <n v="0"/>
    <n v="9.5092412410960581"/>
    <n v="2171.3941"/>
    <n v="0"/>
    <n v="0"/>
    <n v="2958.6509000000001"/>
    <n v="33.636184"/>
    <n v="0"/>
    <n v="327.77897000000002"/>
    <n v="56.222673999999998"/>
    <n v="157.35858999999999"/>
    <n v="4840.8599000000004"/>
    <n v="42.101118"/>
    <n v="50.177751999999998"/>
    <n v="0"/>
    <n v="248.79510999999999"/>
    <n v="0"/>
    <n v="39.641337999999998"/>
    <n v="3679.8966999999998"/>
    <n v="889.99859000000004"/>
    <n v="515.81169"/>
    <n v="0"/>
    <n v="2.4251940774960001"/>
    <n v="0.34955752212389379"/>
    <n v="0"/>
    <n v="2.2123644777314175"/>
    <n v="55"/>
    <n v="50.909090909090907"/>
    <n v="27"/>
    <n v="98"/>
    <n v="92.452830188679243"/>
    <n v="0"/>
    <n v="0"/>
  </r>
  <r>
    <s v="18"/>
    <s v="18753"/>
    <n v="18753"/>
    <s v="CAQUETÁ"/>
    <s v="SAN VICENTE DEL CAGUÁN"/>
    <x v="4"/>
    <s v="Rural"/>
    <n v="0"/>
    <s v="actualizado"/>
    <s v="actualizado"/>
    <n v="781821.79999999993"/>
    <n v="139"/>
    <n v="125"/>
    <n v="27.200000000000003"/>
    <n v="5.7058473592679878E-3"/>
    <n v="0"/>
    <n v="0"/>
    <n v="125"/>
    <n v="86.52242634228358"/>
    <n v="277207.82"/>
    <n v="8508.4531999999999"/>
    <n v="800.20145000000002"/>
    <n v="1366471.3"/>
    <n v="112396.62"/>
    <n v="3762.5149000000001"/>
    <n v="1316772.2"/>
    <n v="21121.42"/>
    <n v="5649.7713999999996"/>
    <n v="418078.21"/>
    <n v="184.52594999999999"/>
    <n v="129.91734"/>
    <n v="0"/>
    <n v="13892.376"/>
    <n v="21121.42"/>
    <n v="5648.1511"/>
    <n v="185292.41"/>
    <n v="11866.99"/>
    <n v="1527617.5"/>
    <n v="91529.220666499998"/>
    <n v="10489.6800235388"/>
    <n v="0.87037037037037035"/>
    <n v="12.32741617357002"/>
    <n v="750.89178902530693"/>
    <n v="17873"/>
    <n v="60.588597325574888"/>
    <n v="51"/>
    <n v="123.00000000000001"/>
    <n v="98.4"/>
    <n v="0"/>
    <n v="0"/>
  </r>
  <r>
    <s v="47"/>
    <s v="47161"/>
    <n v="47161"/>
    <s v="MAGDALENA"/>
    <s v="CERRO DE SAN ANTONIO"/>
    <x v="0"/>
    <s v="Rural"/>
    <n v="11"/>
    <s v="desactualizado"/>
    <s v="desactualizado"/>
    <n v="12921.6"/>
    <n v="881"/>
    <n v="759"/>
    <n v="50.329380764163375"/>
    <n v="6.2834019573743642"/>
    <n v="232"/>
    <n v="527"/>
    <n v="0"/>
    <n v="25.785917730025133"/>
    <n v="7651.4724999999999"/>
    <n v="0"/>
    <n v="0"/>
    <n v="0"/>
    <n v="5084.6018000000004"/>
    <n v="809.46082999999999"/>
    <n v="94.547948000000005"/>
    <n v="0"/>
    <n v="4380.9058999999997"/>
    <n v="11643.875"/>
    <n v="84.819517000000005"/>
    <n v="91.204682000000005"/>
    <n v="0"/>
    <n v="2851.3850000000002"/>
    <n v="0"/>
    <n v="610.95811000000003"/>
    <n v="1608.1650999999999"/>
    <n v="7464.7870000000003"/>
    <n v="4387.1095999999998"/>
    <n v="0"/>
    <n v="7.3874431457272003"/>
    <n v="0.4838709677419355"/>
    <n v="0"/>
    <n v="64.597115415090471"/>
    <n v="184"/>
    <n v="430"/>
    <n v="706"/>
    <n v="743"/>
    <n v="97.891963109354421"/>
    <n v="100"/>
    <n v="83"/>
  </r>
  <r>
    <s v="73"/>
    <s v="73226"/>
    <n v="73226"/>
    <s v="TOLIMA"/>
    <s v="CUNDAY"/>
    <x v="0"/>
    <s v="Rural disperso"/>
    <n v="11"/>
    <s v="desactualizado"/>
    <s v="desactualizado"/>
    <n v="50919.199999999997"/>
    <n v="2780"/>
    <n v="2470"/>
    <n v="47.48987854251012"/>
    <n v="5.1015831633816173"/>
    <n v="839"/>
    <n v="1577"/>
    <n v="54"/>
    <n v="28.408729698835511"/>
    <n v="11016.602999999999"/>
    <n v="4170.1180000000004"/>
    <n v="13570.135"/>
    <n v="21731.635999999999"/>
    <n v="0"/>
    <n v="0"/>
    <n v="881.14076"/>
    <n v="1966.4837"/>
    <n v="86.482104000000007"/>
    <n v="47915.006000000001"/>
    <n v="53.41534"/>
    <n v="76.053464000000005"/>
    <n v="0"/>
    <n v="9872.8251999999993"/>
    <n v="1872.4771000000001"/>
    <n v="6.6984899999999996"/>
    <n v="21756.057000000001"/>
    <n v="2857.6635999999999"/>
    <n v="14460.754000000001"/>
    <n v="0"/>
    <n v="29.943074376589202"/>
    <n v="0.4500343013949234"/>
    <n v="0"/>
    <n v="327.74999999999994"/>
    <n v="518"/>
    <n v="632.72200772200756"/>
    <n v="1440"/>
    <n v="2028"/>
    <n v="82.10526315789474"/>
    <n v="193"/>
    <n v="168"/>
  </r>
  <r>
    <s v="19"/>
    <s v="19532"/>
    <n v="19532"/>
    <s v="CAUCA"/>
    <s v="PATÍA  (El Bordo)"/>
    <x v="2"/>
    <s v="Rural"/>
    <n v="0"/>
    <s v="actualizado"/>
    <s v="actualizado"/>
    <n v="72337"/>
    <n v="5411"/>
    <n v="4770"/>
    <n v="60.691823899371066"/>
    <n v="6.5029644764293488"/>
    <n v="1598"/>
    <n v="3158"/>
    <n v="14"/>
    <n v="27.540850758611729"/>
    <n v="20381.601999999999"/>
    <n v="6032.3620000000001"/>
    <n v="19296.589"/>
    <n v="28091.274000000001"/>
    <n v="981.60132999999996"/>
    <n v="0"/>
    <n v="2313.5508"/>
    <n v="4680.5855000000001"/>
    <n v="734.87420999999995"/>
    <n v="67641.474000000002"/>
    <n v="119.82845"/>
    <n v="232.44978"/>
    <n v="0"/>
    <n v="332.63623999999999"/>
    <n v="0"/>
    <n v="1273.8442"/>
    <n v="35121.317000000003"/>
    <n v="17739.395"/>
    <n v="20790.670999999998"/>
    <n v="0"/>
    <n v="85.391278762276002"/>
    <n v="0.3976510067114094"/>
    <n v="0"/>
    <n v="199.30096853660606"/>
    <n v="723"/>
    <n v="376.49604515724764"/>
    <n v="3739"/>
    <n v="4122"/>
    <n v="86.415094339622641"/>
    <n v="428"/>
    <n v="344"/>
  </r>
  <r>
    <s v="52"/>
    <s v="52254"/>
    <n v="52254"/>
    <s v="NARIÑO"/>
    <s v="EL PEÑOL"/>
    <x v="0"/>
    <s v="Rural"/>
    <n v="9"/>
    <s v="desactualizado"/>
    <s v="desactualizado"/>
    <n v="11882.1"/>
    <n v="2621"/>
    <n v="2470"/>
    <n v="90.566801619433207"/>
    <n v="16.857328206373033"/>
    <n v="1411"/>
    <n v="1007"/>
    <n v="52"/>
    <n v="76.436334560856452"/>
    <n v="496.62727000000001"/>
    <n v="694.46331999999995"/>
    <n v="0"/>
    <n v="10702.014999999999"/>
    <n v="78.644865999999993"/>
    <n v="0"/>
    <n v="161.91322"/>
    <n v="460.02533"/>
    <n v="135.36503999999999"/>
    <n v="11375.493"/>
    <n v="9.2366834999999998"/>
    <n v="0"/>
    <n v="0"/>
    <n v="528.39201000000003"/>
    <n v="0"/>
    <n v="27.331333000000001"/>
    <n v="989.16598999999997"/>
    <n v="1316.2189000000001"/>
    <n v="9280.9251000000004"/>
    <n v="0"/>
    <n v="8.8601685439587996"/>
    <n v="0.37390417940876658"/>
    <n v="0"/>
    <n v="18.73185162509407"/>
    <n v="121"/>
    <n v="171.900826446281"/>
    <n v="2121"/>
    <n v="2017.0000000000002"/>
    <n v="81.659919028340084"/>
    <n v="279"/>
    <n v="259"/>
  </r>
  <r>
    <s v="05"/>
    <s v="05887"/>
    <n v="5887"/>
    <s v="ANTIOQUIA"/>
    <s v="YARUMAL"/>
    <x v="0"/>
    <s v="Intermedio"/>
    <n v="0"/>
    <s v="actualizado"/>
    <s v="actualizado"/>
    <n v="70303.900000000009"/>
    <n v="2028"/>
    <n v="1705"/>
    <n v="35.0733137829912"/>
    <n v="1.6089227557335435"/>
    <n v="222"/>
    <n v="1475"/>
    <n v="8"/>
    <n v="20.791274127790061"/>
    <n v="12314.075000000001"/>
    <n v="0"/>
    <n v="0"/>
    <n v="60401.845999999998"/>
    <n v="12.68094"/>
    <n v="0"/>
    <n v="11957.548000000001"/>
    <n v="7521.0027"/>
    <n v="10.242044999999999"/>
    <n v="53229.099000000002"/>
    <n v="206.72495000000001"/>
    <n v="202.29373000000001"/>
    <n v="0"/>
    <n v="11440.636"/>
    <n v="7459.8575000000001"/>
    <n v="0.18771984"/>
    <n v="31853.646000000001"/>
    <n v="6806.0346"/>
    <n v="15161.962"/>
    <n v="0"/>
    <n v="82.979299415588017"/>
    <n v="0.52425054837923468"/>
    <n v="0"/>
    <n v="156.44577378243596"/>
    <n v="733"/>
    <n v="270.12278308321964"/>
    <n v="262"/>
    <n v="1509"/>
    <n v="88.504398826979468"/>
    <n v="148"/>
    <n v="135"/>
  </r>
  <r>
    <s v="13"/>
    <s v="13655"/>
    <n v="13655"/>
    <s v="BOLÍVAR"/>
    <s v="SAN JACINTO DEL CAUCA"/>
    <x v="0"/>
    <s v="Rural disperso"/>
    <n v="0"/>
    <s v="actualizado"/>
    <s v="actualizado"/>
    <n v="54769.9"/>
    <n v="1155"/>
    <n v="1112"/>
    <n v="26.798561151079138"/>
    <n v="1.5093968995599691"/>
    <n v="821"/>
    <n v="285"/>
    <n v="6"/>
    <n v="45.640388333800026"/>
    <n v="23083.419000000002"/>
    <n v="845.70128"/>
    <n v="0"/>
    <n v="10548.19"/>
    <n v="17955.325000000001"/>
    <n v="5025.8044"/>
    <n v="9770.9158000000007"/>
    <n v="193.47896"/>
    <n v="4355.5460999999996"/>
    <n v="37331.81"/>
    <n v="41.523178000000001"/>
    <n v="57.523102000000002"/>
    <n v="0"/>
    <n v="5248.8369000000002"/>
    <n v="0"/>
    <n v="1043.7054000000001"/>
    <n v="9570.5146999999997"/>
    <n v="14911.662"/>
    <n v="25886.837"/>
    <n v="0"/>
    <n v="237.92845195151597"/>
    <n v="0.67556468172484596"/>
    <n v="0"/>
    <n v="145.51142144141789"/>
    <n v="428"/>
    <n v="559.81308411214957"/>
    <n v="575"/>
    <n v="1043"/>
    <n v="93.794964028776988"/>
    <n v="166"/>
    <n v="127"/>
  </r>
  <r>
    <s v="54"/>
    <s v="54109"/>
    <n v="54109"/>
    <s v="NORTE DE SANTANDER"/>
    <s v="BUCARASICA"/>
    <x v="0"/>
    <s v="Rural disperso"/>
    <n v="8"/>
    <s v="desactualizado"/>
    <s v="desactualizado"/>
    <n v="27172.500000000004"/>
    <n v="1305"/>
    <n v="1079"/>
    <n v="43.929564411492123"/>
    <n v="4.7584784251168086"/>
    <n v="673"/>
    <n v="403"/>
    <n v="3"/>
    <n v="45.186382655106158"/>
    <n v="0"/>
    <n v="0"/>
    <n v="0"/>
    <n v="27055.474999999999"/>
    <n v="0"/>
    <n v="0"/>
    <n v="7996.7449999999999"/>
    <n v="0"/>
    <n v="0"/>
    <n v="19068.161"/>
    <n v="0"/>
    <n v="9.4309118999999999"/>
    <n v="0"/>
    <n v="5127.0034999999998"/>
    <n v="0"/>
    <n v="0"/>
    <n v="9698.8225999999995"/>
    <n v="0"/>
    <n v="12229.648999999999"/>
    <n v="0"/>
    <n v="82.155789137108002"/>
    <n v="0.66188801731133351"/>
    <n v="0"/>
    <n v="20.780485321777114"/>
    <n v="263"/>
    <n v="115.96958174904942"/>
    <n v="347"/>
    <n v="864"/>
    <n v="80.07414272474513"/>
    <n v="196"/>
    <n v="180"/>
  </r>
  <r>
    <s v="52"/>
    <s v="52390"/>
    <n v="52390"/>
    <s v="NARIÑO"/>
    <s v="LA TOLA"/>
    <x v="5"/>
    <s v="Rural"/>
    <n v="28"/>
    <s v="Sin formación"/>
    <s v="desactualizado"/>
    <n v="41711.600000000006"/>
    <n v="1928"/>
    <n v="1806"/>
    <n v="59.46843853820598"/>
    <n v="4.1143216622494814"/>
    <n v="0"/>
    <n v="0"/>
    <n v="1806"/>
    <n v="93.579718940439577"/>
    <n v="366.51726000000002"/>
    <n v="0"/>
    <n v="14556.777"/>
    <n v="18746.464"/>
    <n v="0"/>
    <n v="1988.7058"/>
    <n v="30673.305"/>
    <n v="223.46386000000001"/>
    <n v="4747.1742000000004"/>
    <n v="2085.6689999999999"/>
    <n v="27.280812999999998"/>
    <n v="3.0950188999999999"/>
    <n v="0"/>
    <n v="1482.2710999999999"/>
    <n v="226.24272999999999"/>
    <n v="77.098408000000006"/>
    <n v="761.94632000000001"/>
    <n v="0"/>
    <n v="37177.375"/>
    <n v="14810.1394392"/>
    <n v="117.49939599227999"/>
    <n v="0.6349031690140845"/>
    <n v="0"/>
    <n v="0"/>
    <n v="459"/>
    <n v="0"/>
    <n v="1053"/>
    <n v="1473"/>
    <n v="81.561461794019934"/>
    <n v="112"/>
    <n v="96"/>
  </r>
  <r>
    <s v="05"/>
    <s v="05091"/>
    <n v="5091"/>
    <s v="ANTIOQUIA"/>
    <s v="BETANIA"/>
    <x v="0"/>
    <s v="Intermedio"/>
    <n v="0"/>
    <s v="actualizado"/>
    <s v="actualizado"/>
    <n v="17933.800000000003"/>
    <n v="886"/>
    <n v="721"/>
    <n v="58.252427184466015"/>
    <n v="5.3400877591633797"/>
    <n v="628"/>
    <n v="87"/>
    <n v="6"/>
    <n v="39.882156621392781"/>
    <n v="1241.6034"/>
    <n v="0"/>
    <n v="0"/>
    <n v="16034.593999999999"/>
    <n v="0"/>
    <n v="0"/>
    <n v="5367.9363000000003"/>
    <n v="86.563143999999994"/>
    <n v="17.543569999999999"/>
    <n v="11838.04"/>
    <n v="20.434139999999999"/>
    <n v="23.466405000000002"/>
    <n v="0"/>
    <n v="22.459329"/>
    <n v="74.401681999999994"/>
    <n v="137.62615"/>
    <n v="9056.2685000000001"/>
    <n v="1104.5256999999999"/>
    <n v="6911.7691999999997"/>
    <n v="7105.9449193399996"/>
    <n v="56.093067589571717"/>
    <n v="0.56114081996434939"/>
    <n v="0"/>
    <n v="65.422778127200488"/>
    <n v="170"/>
    <n v="487.05882352941177"/>
    <n v="117"/>
    <n v="89"/>
    <n v="12.343966712898752"/>
    <n v="168"/>
    <n v="149"/>
  </r>
  <r>
    <s v="47"/>
    <s v="47745"/>
    <n v="47745"/>
    <s v="MAGDALENA"/>
    <s v="SITIONUEVO"/>
    <x v="0"/>
    <s v="Rural"/>
    <n v="8"/>
    <s v="desactualizado"/>
    <s v="desactualizado"/>
    <n v="73388"/>
    <n v="1490"/>
    <n v="1227"/>
    <n v="56.39771801140995"/>
    <n v="2.1085239495658152"/>
    <n v="620"/>
    <n v="601"/>
    <n v="6"/>
    <n v="64.400034199218226"/>
    <n v="15453.132"/>
    <n v="0"/>
    <n v="0"/>
    <n v="0"/>
    <n v="39130.703999999998"/>
    <n v="20701.442999999999"/>
    <n v="13993.199000000001"/>
    <n v="6280.3669"/>
    <n v="33042.171999999999"/>
    <n v="21586.725999999999"/>
    <n v="401.91464000000002"/>
    <n v="148.22011000000001"/>
    <n v="164.74170000000001"/>
    <n v="25093.126"/>
    <n v="1.1168807000000001"/>
    <n v="951.80534999999998"/>
    <n v="3102.4429"/>
    <n v="4665.9395999999997"/>
    <n v="61827.237999999998"/>
    <n v="32475.733997300002"/>
    <n v="147.74019366915599"/>
    <n v="0.78131634819532925"/>
    <n v="0"/>
    <n v="105.44385055433435"/>
    <n v="967"/>
    <n v="133.55739400206826"/>
    <n v="840"/>
    <n v="1186"/>
    <n v="96.658516707416467"/>
    <n v="82"/>
    <n v="68"/>
  </r>
  <r>
    <s v="50"/>
    <s v="50001"/>
    <n v="50001"/>
    <s v="META"/>
    <s v="VILLAVICENCIO"/>
    <x v="0"/>
    <s v="Ciudades y aglomeraciones"/>
    <n v="8"/>
    <s v="desactualizado"/>
    <s v="actualizado"/>
    <n v="125551"/>
    <n v="14388"/>
    <n v="3348"/>
    <n v="48.267622461170852"/>
    <n v="2.0817372723865644"/>
    <n v="602"/>
    <n v="2609"/>
    <n v="137"/>
    <n v="28.507743226105632"/>
    <n v="97839.907999999996"/>
    <n v="5873.7112999999999"/>
    <n v="5493.0517"/>
    <n v="21009.677"/>
    <n v="0"/>
    <n v="330.44049999999999"/>
    <n v="21612.78"/>
    <n v="237.43732"/>
    <n v="5213.4530999999997"/>
    <n v="101116.44"/>
    <n v="2731.0185000000001"/>
    <n v="2745.5165999999999"/>
    <n v="0"/>
    <n v="2782.5214999999998"/>
    <n v="0"/>
    <n v="2427.9490999999998"/>
    <n v="6036.7925999999998"/>
    <n v="79834.982000000004"/>
    <n v="37413.805999999997"/>
    <n v="2385.9033340400001"/>
    <n v="139.1923503176948"/>
    <n v="0.26745535961081318"/>
    <n v="0"/>
    <n v="177.3913005231679"/>
    <n v="1328"/>
    <n v="137.85391566265059"/>
    <n v="717"/>
    <n v="3089"/>
    <n v="92.264038231780162"/>
    <n v="119"/>
    <n v="88"/>
  </r>
  <r>
    <s v="52"/>
    <s v="52435"/>
    <n v="52435"/>
    <s v="NARIÑO"/>
    <s v="MALLAMA (Piedrancha)"/>
    <x v="0"/>
    <s v="Rural disperso"/>
    <n v="28"/>
    <s v="Sin formación"/>
    <s v="desactualizado"/>
    <n v="56576.5"/>
    <n v="3561"/>
    <n v="2393"/>
    <n v="74.926870037609689"/>
    <n v="3.9853293528251363"/>
    <n v="1065"/>
    <n v="1224"/>
    <n v="104"/>
    <n v="78.51642436352067"/>
    <n v="2592.8649"/>
    <n v="8853.4611999999997"/>
    <n v="8526.7327999999998"/>
    <n v="36971.184999999998"/>
    <n v="2.0316359999999999E-2"/>
    <n v="32.606831999999997"/>
    <n v="27045.572"/>
    <n v="251.32578000000001"/>
    <n v="189.34987000000001"/>
    <n v="29443.891"/>
    <n v="20.853453999999999"/>
    <n v="25.848046"/>
    <n v="0"/>
    <n v="5771.5263000000004"/>
    <n v="251.32578000000001"/>
    <n v="781.28336999999999"/>
    <n v="3976.3416000000002"/>
    <n v="1435.7963999999999"/>
    <n v="44741.476999999999"/>
    <n v="754.74395984199998"/>
    <n v="171.22879300307838"/>
    <n v="0.32482352941176473"/>
    <n v="0"/>
    <n v="49.621395410705922"/>
    <n v="531"/>
    <n v="103.76647834274952"/>
    <n v="1394"/>
    <n v="2232.9999999999995"/>
    <n v="93.313832010029245"/>
    <n v="339"/>
    <n v="315"/>
  </r>
  <r>
    <s v="76"/>
    <s v="76828"/>
    <n v="76828"/>
    <s v="VALLE"/>
    <s v="TRUJILLO"/>
    <x v="0"/>
    <s v="Intermedio"/>
    <n v="8"/>
    <s v="desactualizado"/>
    <s v="desactualizado"/>
    <n v="27285.200000000001"/>
    <n v="1747"/>
    <n v="1569"/>
    <n v="59.273422562141484"/>
    <n v="7.9759740889700295"/>
    <n v="993"/>
    <n v="571"/>
    <n v="5"/>
    <n v="20.276142305453675"/>
    <n v="2760.6574000000001"/>
    <n v="462.04885999999999"/>
    <n v="3722.2485000000001"/>
    <n v="26522.062999999998"/>
    <n v="131.22664"/>
    <n v="0"/>
    <n v="5090.9821000000002"/>
    <n v="7063.5079999999998"/>
    <n v="101.5031"/>
    <n v="21388.514999999999"/>
    <n v="152.46315000000001"/>
    <n v="125.15148000000001"/>
    <n v="0"/>
    <n v="1572.1058"/>
    <n v="7056.4444000000003"/>
    <n v="27.012270000000001"/>
    <n v="17326.544000000002"/>
    <n v="837.00046999999995"/>
    <n v="6852.7128000000002"/>
    <n v="1859.52618919"/>
    <n v="51.228730040958808"/>
    <n v="0.45808636748518206"/>
    <n v="0"/>
    <n v="85.073986690650827"/>
    <n v="232"/>
    <n v="373.78761811120688"/>
    <n v="416"/>
    <n v="609.99999999999989"/>
    <n v="38.878266411727211"/>
    <n v="484"/>
    <n v="441"/>
  </r>
  <r>
    <s v="25"/>
    <s v="25653"/>
    <n v="25653"/>
    <s v="CUNDINAMARCA"/>
    <s v="SAN CAYETANO"/>
    <x v="0"/>
    <s v="Rural disperso"/>
    <n v="13"/>
    <s v="desactualizado"/>
    <s v="desactualizado"/>
    <n v="29674.399999999998"/>
    <n v="2398"/>
    <n v="2200"/>
    <n v="58.045454545454547"/>
    <n v="8.1632777966090746"/>
    <n v="647"/>
    <n v="1545"/>
    <n v="8"/>
    <n v="13.911194867526358"/>
    <n v="6238.7323999999999"/>
    <n v="3536.7883999999999"/>
    <n v="997.82784000000004"/>
    <n v="18386.922999999999"/>
    <n v="0"/>
    <n v="0"/>
    <n v="0"/>
    <n v="16699.571"/>
    <n v="0"/>
    <n v="12469.779"/>
    <n v="0"/>
    <n v="9.0341091000000002"/>
    <n v="0"/>
    <n v="1825.2070000000001"/>
    <n v="16639.803"/>
    <n v="986.39621999999997"/>
    <n v="4837.4402"/>
    <n v="813.65801999999996"/>
    <n v="4057.8112000000001"/>
    <n v="428.04013656799998"/>
    <n v="60.040754102893999"/>
    <n v="0.38066023955594508"/>
    <n v="0"/>
    <n v="166.32698350353493"/>
    <n v="297"/>
    <n v="764.30976430976432"/>
    <n v="1002"/>
    <n v="1763"/>
    <n v="80.13636363636364"/>
    <n v="322"/>
    <n v="293"/>
  </r>
  <r>
    <s v="13"/>
    <s v="13873"/>
    <n v="13873"/>
    <s v="BOLÍVAR"/>
    <s v="VILLANUEVA"/>
    <x v="0"/>
    <s v="Ciudades y aglomeraciones"/>
    <n v="11"/>
    <s v="desactualizado"/>
    <s v="desactualizado"/>
    <n v="13633.3"/>
    <n v="852"/>
    <n v="739"/>
    <n v="37.347767253044658"/>
    <n v="4.8282884230047571"/>
    <n v="125"/>
    <n v="613"/>
    <n v="1"/>
    <n v="8.3660318748944835"/>
    <n v="5976.5608000000002"/>
    <n v="0"/>
    <n v="0"/>
    <n v="7999.2833000000001"/>
    <n v="0"/>
    <n v="0"/>
    <n v="558.43190000000004"/>
    <n v="0"/>
    <n v="0"/>
    <n v="13412.016"/>
    <n v="131.93065999999999"/>
    <n v="143.76872"/>
    <n v="0"/>
    <n v="0"/>
    <n v="0"/>
    <n v="0"/>
    <n v="8225.2281999999996"/>
    <n v="4553.5725000000002"/>
    <n v="1179.8089"/>
    <n v="0"/>
    <n v="76.886355064748017"/>
    <n v="0.60092807424593964"/>
    <n v="98.231827111984273"/>
    <n v="12.206926423090568"/>
    <n v="134"/>
    <n v="150"/>
    <n v="655"/>
    <n v="726"/>
    <n v="98.240866035182677"/>
    <n v="33"/>
    <n v="21"/>
  </r>
  <r>
    <s v="85"/>
    <s v="85300"/>
    <n v="85300"/>
    <s v="CASANARE"/>
    <s v="SABANALARGA"/>
    <x v="0"/>
    <s v="Rural disperso"/>
    <n v="12"/>
    <s v="desactualizado"/>
    <s v="desactualizado"/>
    <n v="39940.9"/>
    <n v="656"/>
    <n v="560"/>
    <n v="11.25"/>
    <n v="0.308212705702267"/>
    <n v="147"/>
    <n v="410"/>
    <n v="3"/>
    <n v="41.040128920939281"/>
    <n v="13591.864"/>
    <n v="2749.3247000000001"/>
    <n v="5505.1277"/>
    <n v="16650.218000000001"/>
    <n v="2076.4735999999998"/>
    <n v="54.833508000000002"/>
    <n v="9496.2919999999995"/>
    <n v="25.98273"/>
    <n v="1085.6474000000001"/>
    <n v="30462.502"/>
    <n v="181.12801999999999"/>
    <n v="59.160857"/>
    <n v="122.27779"/>
    <n v="2792.9564"/>
    <n v="0"/>
    <n v="505.77451000000002"/>
    <n v="11931.498"/>
    <n v="8942.5329999999994"/>
    <n v="16952.185000000001"/>
    <n v="0"/>
    <n v="118.41911116715519"/>
    <n v="0.39240506329113922"/>
    <n v="0"/>
    <n v="144.8113597852529"/>
    <n v="408"/>
    <n v="402.25490196078425"/>
    <n v="136"/>
    <n v="532"/>
    <n v="95"/>
    <n v="93"/>
    <n v="82"/>
  </r>
  <r>
    <s v="73"/>
    <s v="73675"/>
    <n v="73675"/>
    <s v="TOLIMA"/>
    <s v="SAN ANTONIO"/>
    <x v="0"/>
    <s v="Rural disperso"/>
    <n v="6"/>
    <s v="desactualizado"/>
    <s v="desactualizado"/>
    <n v="38814.099999999991"/>
    <n v="4380"/>
    <n v="3951"/>
    <n v="68.56492027334852"/>
    <n v="12.961609795554899"/>
    <n v="2581"/>
    <n v="1341"/>
    <n v="29"/>
    <n v="27.233128573574973"/>
    <n v="2762.509"/>
    <n v="0"/>
    <n v="222.68135000000001"/>
    <n v="36178.483999999997"/>
    <n v="0"/>
    <n v="0"/>
    <n v="4685.1571999999996"/>
    <n v="2412.1374999999998"/>
    <n v="143.59434999999999"/>
    <n v="32143.673999999999"/>
    <n v="44.564042999999998"/>
    <n v="43.581772999999998"/>
    <n v="0"/>
    <n v="6236.3661000000002"/>
    <n v="2214.7233000000001"/>
    <n v="228.42402000000001"/>
    <n v="19685.401999999998"/>
    <n v="282.85894999999999"/>
    <n v="10737.771000000001"/>
    <n v="0"/>
    <n v="140.7635167149208"/>
    <n v="0.51727885242338623"/>
    <n v="0"/>
    <n v="126.65"/>
    <n v="407"/>
    <n v="311.17936117936119"/>
    <n v="1680"/>
    <n v="2124"/>
    <n v="53.758542141230073"/>
    <n v="718"/>
    <n v="649"/>
  </r>
  <r>
    <s v="23"/>
    <s v="23001"/>
    <n v="23001"/>
    <s v="CÓRDOBA"/>
    <s v="MONTERÍA"/>
    <x v="0"/>
    <s v="Ciudades y aglomeraciones"/>
    <n v="0"/>
    <s v="actualizado"/>
    <s v="actualizado"/>
    <n v="307892"/>
    <n v="11638"/>
    <n v="6038"/>
    <n v="50.811526995693931"/>
    <n v="1.685199888385833"/>
    <n v="1473"/>
    <n v="4564"/>
    <n v="1"/>
    <n v="8.4534959755512773"/>
    <n v="239955.14"/>
    <n v="13097.121999999999"/>
    <n v="7810.4368999999997"/>
    <n v="25817.651999999998"/>
    <n v="9010.4336000000003"/>
    <n v="5251.1913999999997"/>
    <n v="2629.8177000000001"/>
    <n v="5483.6845999999996"/>
    <n v="3576.4151999999999"/>
    <n v="285812.46999999997"/>
    <n v="2731.2375000000002"/>
    <n v="3305.4908999999998"/>
    <n v="0"/>
    <n v="15566.124"/>
    <n v="4759.7791999999999"/>
    <n v="984.51874999999995"/>
    <n v="63852.464999999997"/>
    <n v="191192.31"/>
    <n v="25824.133000000002"/>
    <n v="0"/>
    <n v="81.664869402870806"/>
    <n v="0.49530138622086078"/>
    <n v="4.9382716049382713"/>
    <n v="293.19661183465689"/>
    <n v="3043"/>
    <n v="175.74104502136049"/>
    <n v="2659"/>
    <n v="5812.9999999999991"/>
    <n v="96.273600529976804"/>
    <n v="210"/>
    <n v="168"/>
  </r>
  <r>
    <s v="52"/>
    <s v="52490"/>
    <n v="52490"/>
    <s v="NARIÑO"/>
    <s v="OLAYA HERRERA (Bocas de Satinga)"/>
    <x v="5"/>
    <s v="Rural"/>
    <n v="28"/>
    <s v="Sin formación"/>
    <s v="desactualizado"/>
    <n v="99586.699999999983"/>
    <n v="2841"/>
    <n v="2756"/>
    <n v="58.018867924528308"/>
    <n v="3.3926595611635415"/>
    <n v="0"/>
    <n v="0"/>
    <n v="2756"/>
    <n v="89.389595872341118"/>
    <n v="21.671911999999999"/>
    <n v="0"/>
    <n v="14269.295"/>
    <n v="67359.745999999999"/>
    <n v="4487.6372000000001"/>
    <n v="4474.7421000000004"/>
    <n v="74575.035999999993"/>
    <n v="2410.3386"/>
    <n v="8240.4444000000003"/>
    <n v="8334.5290999999997"/>
    <n v="80.541055"/>
    <n v="7.6863555000000003"/>
    <n v="0"/>
    <n v="1362.8672999999999"/>
    <n v="2410.3386999999998"/>
    <n v="190.73639"/>
    <n v="6101.6477000000004"/>
    <n v="337.18385000000001"/>
    <n v="87705.172000000006"/>
    <n v="20393.296441499999"/>
    <n v="348.20571216291995"/>
    <n v="0.72132577409507193"/>
    <n v="45.745654162854528"/>
    <n v="0"/>
    <n v="990"/>
    <n v="0"/>
    <n v="1537"/>
    <n v="2638.0000000000005"/>
    <n v="95.71843251088535"/>
    <n v="100"/>
    <n v="76"/>
  </r>
  <r>
    <s v="25"/>
    <s v="25288"/>
    <n v="25288"/>
    <s v="CUNDINAMARCA"/>
    <s v="FUQUENE"/>
    <x v="0"/>
    <s v="Rural"/>
    <n v="13"/>
    <s v="desactualizado"/>
    <s v="desactualizado"/>
    <n v="7802.2999999999993"/>
    <n v="2947"/>
    <n v="2843"/>
    <n v="92.965177629264858"/>
    <n v="37.572669160233573"/>
    <n v="248"/>
    <n v="2341"/>
    <n v="254"/>
    <n v="47.658664844787666"/>
    <n v="3847.1374000000001"/>
    <n v="1005.6536"/>
    <n v="0"/>
    <n v="1510.3689999999999"/>
    <n v="1.5661265"/>
    <n v="1314.2309"/>
    <n v="0"/>
    <n v="1442.7743"/>
    <n v="702.91876000000002"/>
    <n v="4958.8644000000004"/>
    <n v="0"/>
    <n v="27.909976"/>
    <n v="0"/>
    <n v="248.41302999999999"/>
    <n v="0"/>
    <n v="89.478764999999996"/>
    <n v="1125.9331999999999"/>
    <n v="2914.7696000000001"/>
    <n v="4012.2838999999999"/>
    <n v="0"/>
    <n v="0.74927093018356006"/>
    <n v="0.22626418988648089"/>
    <n v="0"/>
    <n v="36.562627651217596"/>
    <n v="87"/>
    <n v="573.56321839080465"/>
    <n v="1890"/>
    <n v="2723.0000000000005"/>
    <n v="95.77910657755892"/>
    <n v="273"/>
    <n v="239"/>
  </r>
  <r>
    <s v="95"/>
    <s v="95015"/>
    <n v="95015"/>
    <s v="GUAVIARE"/>
    <s v="CALAMAR"/>
    <x v="1"/>
    <s v="Rural disperso"/>
    <n v="28"/>
    <s v="Sin formación"/>
    <s v="desactualizado"/>
    <n v="1371564.9"/>
    <n v="855"/>
    <n v="727"/>
    <n v="5.3645116918844566"/>
    <n v="6.0999919594366394E-3"/>
    <n v="0"/>
    <n v="0"/>
    <n v="727"/>
    <n v="97.433701084008291"/>
    <n v="462581.99"/>
    <n v="7256.6471000000001"/>
    <n v="0"/>
    <n v="600578.29"/>
    <n v="285937.93"/>
    <n v="98.339793"/>
    <n v="1266847.5"/>
    <n v="4292.1067999999996"/>
    <n v="4468.2101000000002"/>
    <n v="83867.832999999999"/>
    <n v="0"/>
    <n v="42.108429999999998"/>
    <n v="0"/>
    <n v="99.221971999999994"/>
    <n v="4117.1090000000004"/>
    <n v="2103.7253999999998"/>
    <n v="26897.713"/>
    <n v="1631.2074"/>
    <n v="1324681.1000000001"/>
    <n v="418608.20782200003"/>
    <n v="1747.1886232241602"/>
    <n v="0.55231014338821027"/>
    <n v="0"/>
    <n v="28.40260478112387"/>
    <n v="16200"/>
    <n v="2.5648148148148149"/>
    <n v="208"/>
    <n v="635"/>
    <n v="87.345254470426411"/>
    <n v="57"/>
    <n v="42"/>
  </r>
  <r>
    <s v="86"/>
    <s v="86571"/>
    <n v="86571"/>
    <s v="PUTUMAYO"/>
    <s v="PUERTO GUZMÁN"/>
    <x v="8"/>
    <s v="Rural disperso"/>
    <n v="14"/>
    <s v="desactualizado"/>
    <s v="desactualizado"/>
    <n v="332694.89999999997"/>
    <n v="736"/>
    <n v="694"/>
    <n v="59.221902017291065"/>
    <n v="0.26054214287858063"/>
    <n v="0"/>
    <n v="0"/>
    <n v="694"/>
    <n v="87.136111908652381"/>
    <n v="30025.918000000001"/>
    <n v="52784.258000000002"/>
    <n v="0"/>
    <n v="284423.32"/>
    <n v="66337.945000000007"/>
    <n v="869.46847000000002"/>
    <n v="330597.69"/>
    <n v="0"/>
    <n v="5435.3230999999996"/>
    <n v="117238.68"/>
    <n v="40.738911999999999"/>
    <n v="40.151978999999997"/>
    <n v="0"/>
    <n v="1950.2972"/>
    <n v="0"/>
    <n v="944.03542000000004"/>
    <n v="54589.885999999999"/>
    <n v="901.04912999999999"/>
    <n v="395756.48"/>
    <n v="0"/>
    <n v="2878.4018718235998"/>
    <n v="0.46206896551724136"/>
    <n v="0"/>
    <n v="56.759271095385714"/>
    <n v="4340"/>
    <n v="13.486175115207374"/>
    <n v="169"/>
    <n v="684"/>
    <n v="98.559077809798268"/>
    <n v="23"/>
    <n v="19"/>
  </r>
  <r>
    <s v="05"/>
    <s v="05895"/>
    <n v="5895"/>
    <s v="ANTIOQUIA"/>
    <s v="ZARAGOZA"/>
    <x v="7"/>
    <s v="Rural"/>
    <n v="0"/>
    <s v="actualizado"/>
    <s v="actualizado"/>
    <n v="101271.19999999998"/>
    <n v="1162"/>
    <n v="820"/>
    <n v="17.804878048780488"/>
    <n v="0.23304497059692519"/>
    <n v="229"/>
    <n v="579"/>
    <n v="12"/>
    <n v="37.475174252418029"/>
    <n v="83923.565000000002"/>
    <n v="3494.8766999999998"/>
    <n v="0"/>
    <n v="22320.32"/>
    <n v="5954.7782999999999"/>
    <n v="3115.6008999999999"/>
    <n v="44597.718999999997"/>
    <n v="43.780566"/>
    <n v="2144.2779999999998"/>
    <n v="62522.197"/>
    <n v="5217.9306999999999"/>
    <n v="128.29838000000001"/>
    <n v="5072.2236999999996"/>
    <n v="3542.98"/>
    <n v="43.780563000000001"/>
    <n v="1235.5916"/>
    <n v="20847.975999999999"/>
    <n v="42684.267"/>
    <n v="44086.383999999998"/>
    <n v="0"/>
    <n v="630.7050366502001"/>
    <n v="0.69106783075889855"/>
    <n v="28.522532800912717"/>
    <n v="217.28579692004993"/>
    <n v="1077"/>
    <n v="255.338904363974"/>
    <n v="384"/>
    <n v="774"/>
    <n v="94.390243902439025"/>
    <n v="51"/>
    <n v="35"/>
  </r>
  <r>
    <s v="41"/>
    <s v="41770"/>
    <n v="41770"/>
    <s v="HUILA"/>
    <s v="SUAZA"/>
    <x v="0"/>
    <s v="Rural disperso"/>
    <n v="17"/>
    <s v="desactualizado"/>
    <s v="desactualizado"/>
    <n v="43401.4"/>
    <n v="6764"/>
    <n v="5068"/>
    <n v="69.711917916337811"/>
    <n v="13.774547682760193"/>
    <n v="3191"/>
    <n v="1832"/>
    <n v="45"/>
    <n v="28.663636694076107"/>
    <n v="5698.2843000000003"/>
    <n v="2524.1972999999998"/>
    <n v="0"/>
    <n v="34841.165999999997"/>
    <n v="0"/>
    <n v="0"/>
    <n v="8114.4606000000003"/>
    <n v="812.22934999999995"/>
    <n v="259.88893000000002"/>
    <n v="34077.855000000003"/>
    <n v="38.119076999999997"/>
    <n v="60.960318999999998"/>
    <n v="0"/>
    <n v="0"/>
    <n v="812.22936000000004"/>
    <n v="305.82947000000001"/>
    <n v="24229.593000000001"/>
    <n v="5481.8447999999999"/>
    <n v="12412.096"/>
    <n v="0"/>
    <n v="149.45516211667203"/>
    <n v="0.41913991520290739"/>
    <n v="0"/>
    <n v="133.53792430889527"/>
    <n v="383"/>
    <n v="430.05221932114875"/>
    <n v="1828"/>
    <n v="2740"/>
    <n v="54.064719810576165"/>
    <n v="917"/>
    <n v="821"/>
  </r>
  <r>
    <s v="44"/>
    <s v="44001"/>
    <n v="44001"/>
    <s v="LA GUAJIRA"/>
    <s v="RIOHACHA"/>
    <x v="0"/>
    <s v="Ciudades y aglomeraciones"/>
    <n v="0"/>
    <s v="actualizado"/>
    <s v="actualizado"/>
    <n v="301107.5"/>
    <n v="3888"/>
    <n v="2947"/>
    <n v="31.998642687478789"/>
    <n v="0.49446162697783047"/>
    <n v="1229"/>
    <n v="1668"/>
    <n v="50"/>
    <n v="49.424795680050543"/>
    <n v="81210.816000000006"/>
    <n v="19210.602999999999"/>
    <n v="47863.741999999998"/>
    <n v="90414.865999999995"/>
    <n v="63996.716999999997"/>
    <n v="1643.6070999999999"/>
    <n v="27190.789000000001"/>
    <n v="15714.474"/>
    <n v="2123.6632"/>
    <n v="259856.97"/>
    <n v="1617.5559000000001"/>
    <n v="1977.1860999999999"/>
    <n v="0"/>
    <n v="2293.7438000000002"/>
    <n v="4488.4031999999997"/>
    <n v="1508.1576"/>
    <n v="60646.394999999997"/>
    <n v="84926.993000000002"/>
    <n v="152277.71"/>
    <n v="36711.165385"/>
    <n v="682.53612541409598"/>
    <n v="0.79029367158417196"/>
    <n v="55.654822929787045"/>
    <n v="74.99319626706864"/>
    <n v="3171"/>
    <n v="45.540838852097131"/>
    <n v="2296"/>
    <n v="2641"/>
    <n v="89.616559212758744"/>
    <n v="254"/>
    <n v="222"/>
  </r>
  <r>
    <s v="47"/>
    <s v="47960"/>
    <n v="47960"/>
    <s v="MAGDALENA"/>
    <s v="ZAPAYÁN (Punta de Piedras)"/>
    <x v="0"/>
    <s v="Rural"/>
    <n v="16"/>
    <s v="desactualizado"/>
    <s v="desactualizado"/>
    <n v="33895.199999999997"/>
    <n v="673"/>
    <n v="650"/>
    <n v="22.153846153846153"/>
    <n v="0.94185548336780578"/>
    <n v="57"/>
    <n v="593"/>
    <n v="0"/>
    <n v="9.8440784413751459"/>
    <n v="32793.607000000004"/>
    <n v="202.80888999999999"/>
    <n v="0"/>
    <n v="0"/>
    <n v="881.71406000000002"/>
    <n v="568.40111000000002"/>
    <n v="1785.3114"/>
    <n v="0"/>
    <n v="1914.5971"/>
    <n v="31172.187999999998"/>
    <n v="83.354804000000001"/>
    <n v="91.516746999999995"/>
    <n v="0"/>
    <n v="588.86467000000005"/>
    <n v="0"/>
    <n v="426.29548999999997"/>
    <n v="3889.7910999999999"/>
    <n v="27030.394"/>
    <n v="3496.9902000000002"/>
    <n v="0"/>
    <n v="18.756929921510004"/>
    <n v="0.55454545454545456"/>
    <n v="0"/>
    <n v="57.396071962599336"/>
    <n v="353"/>
    <n v="199.1501416430595"/>
    <n v="614"/>
    <n v="622"/>
    <n v="95.692307692307693"/>
    <n v="49"/>
    <n v="22"/>
  </r>
  <r>
    <s v="17"/>
    <s v="17444"/>
    <n v="17444"/>
    <s v="CALDAS"/>
    <s v="MARQUETALIA"/>
    <x v="0"/>
    <s v="Intermedio"/>
    <n v="9"/>
    <s v="desactualizado"/>
    <s v="desactualizado"/>
    <n v="8762.8000000000011"/>
    <n v="3034"/>
    <n v="2803"/>
    <n v="88.226899750267577"/>
    <n v="42.937485167526425"/>
    <n v="1938"/>
    <n v="857"/>
    <n v="8"/>
    <n v="11.441259821976061"/>
    <n v="0"/>
    <n v="0"/>
    <n v="0"/>
    <n v="8831.4357999999993"/>
    <n v="0"/>
    <n v="0"/>
    <n v="770.81254000000001"/>
    <n v="0"/>
    <n v="12.76984"/>
    <n v="8066.3289999999997"/>
    <n v="33.430317000000002"/>
    <n v="51.905968999999999"/>
    <n v="0"/>
    <n v="43.486812"/>
    <n v="0"/>
    <n v="8.3004377999999992"/>
    <n v="7763.2816000000003"/>
    <n v="0"/>
    <n v="1016.3669"/>
    <n v="0"/>
    <n v="36.461960980385719"/>
    <n v="0.48700805348731196"/>
    <n v="0"/>
    <n v="135.60852692380047"/>
    <n v="94"/>
    <n v="1610.1063829787233"/>
    <n v="797"/>
    <n v="1003"/>
    <n v="35.78308954691402"/>
    <n v="699"/>
    <n v="636"/>
  </r>
  <r>
    <s v="73"/>
    <s v="73555"/>
    <n v="73555"/>
    <s v="TOLIMA"/>
    <s v="PLANADAS"/>
    <x v="9"/>
    <s v="Rural disperso"/>
    <n v="12"/>
    <s v="desactualizado"/>
    <s v="desactualizado"/>
    <n v="174197.80000000002"/>
    <n v="4095"/>
    <n v="3832"/>
    <n v="47.781837160751564"/>
    <n v="2.6055529001375124"/>
    <n v="2773"/>
    <n v="1008"/>
    <n v="51"/>
    <n v="59.019047564769643"/>
    <n v="5951.5393000000004"/>
    <n v="0"/>
    <n v="29978.147000000001"/>
    <n v="139186.88"/>
    <n v="0"/>
    <n v="0"/>
    <n v="69610.881999999998"/>
    <n v="33785.915999999997"/>
    <n v="416.98793000000001"/>
    <n v="71406.270999999993"/>
    <n v="92.827730000000003"/>
    <n v="96.092735000000005"/>
    <n v="0"/>
    <n v="0"/>
    <n v="33611.377999999997"/>
    <n v="504.24648999999999"/>
    <n v="35155.294999999998"/>
    <n v="2478.1188999999999"/>
    <n v="103467.75"/>
    <n v="94126.864226899997"/>
    <n v="402.61580305244001"/>
    <n v="0.63301165331391118"/>
    <n v="26.232948583420779"/>
    <n v="389.8"/>
    <n v="1445"/>
    <n v="269.75778546712803"/>
    <n v="1231"/>
    <n v="1199"/>
    <n v="31.289144050104383"/>
    <n v="637"/>
    <n v="601"/>
  </r>
  <r>
    <s v="19"/>
    <s v="19075"/>
    <n v="19075"/>
    <s v="CAUCA"/>
    <s v="BALBOA"/>
    <x v="2"/>
    <s v="Rural"/>
    <n v="0"/>
    <s v="actualizado"/>
    <s v="actualizado"/>
    <n v="39322.700000000004"/>
    <n v="5162"/>
    <n v="4419"/>
    <n v="77.144150260239869"/>
    <n v="13.789141546444576"/>
    <n v="2865"/>
    <n v="1499"/>
    <n v="55"/>
    <n v="39.591479678084703"/>
    <n v="3092.8071"/>
    <n v="1265.6141"/>
    <n v="7522.1872000000003"/>
    <n v="28976.260999999999"/>
    <n v="327.00990000000002"/>
    <n v="0"/>
    <n v="4528.7218999999996"/>
    <n v="1116.0721000000001"/>
    <n v="209.11057"/>
    <n v="35383.141000000003"/>
    <n v="90.589541999999994"/>
    <n v="63.360649000000002"/>
    <n v="0"/>
    <n v="71.855896000000001"/>
    <n v="0"/>
    <n v="1418.5920000000001"/>
    <n v="20289.221000000001"/>
    <n v="3122.3838999999998"/>
    <n v="16362.222"/>
    <n v="0"/>
    <n v="158.52412035079561"/>
    <n v="0.61282351411106772"/>
    <n v="0"/>
    <n v="188.42466454206689"/>
    <n v="329"/>
    <n v="782.2240409183072"/>
    <n v="3762"/>
    <n v="2858"/>
    <n v="64.675265897261824"/>
    <n v="559"/>
    <n v="497"/>
  </r>
  <r>
    <s v="19"/>
    <s v="19290"/>
    <n v="19290"/>
    <s v="CAUCA"/>
    <s v="FLORENCIA"/>
    <x v="0"/>
    <s v="Intermedio"/>
    <n v="9"/>
    <s v="desactualizado"/>
    <s v="desactualizado"/>
    <n v="5203.9000000000005"/>
    <n v="1828"/>
    <n v="1612"/>
    <n v="88.151364764267996"/>
    <n v="33.372614478025021"/>
    <n v="1201"/>
    <n v="385"/>
    <n v="26"/>
    <n v="28.548286942523227"/>
    <n v="66.074951999999996"/>
    <n v="2285.7089999999998"/>
    <n v="17.032651999999999"/>
    <n v="3304.0284999999999"/>
    <n v="0"/>
    <n v="367.71267999999998"/>
    <n v="0"/>
    <n v="313.99173000000002"/>
    <n v="12.265088"/>
    <n v="5012.1773999999996"/>
    <n v="9.0393188999999996"/>
    <n v="9.0393097000000004"/>
    <n v="0"/>
    <n v="2508.4277999999999"/>
    <n v="0"/>
    <n v="173.18865"/>
    <n v="888.25498000000005"/>
    <n v="504.68795999999998"/>
    <n v="1631.5875000000001"/>
    <n v="0"/>
    <n v="5.4762632853675992"/>
    <n v="0.54866227219852659"/>
    <n v="0"/>
    <n v="29.021916816902227"/>
    <n v="56"/>
    <n v="707.82740401553565"/>
    <n v="995"/>
    <n v="1009.0000000000001"/>
    <n v="62.593052109181144"/>
    <n v="190"/>
    <n v="174"/>
  </r>
  <r>
    <s v="05"/>
    <s v="05647"/>
    <n v="5647"/>
    <s v="ANTIOQUIA"/>
    <s v="SAN ANDRES"/>
    <x v="0"/>
    <s v="Rural"/>
    <n v="0"/>
    <s v="actualizado"/>
    <s v="actualizado"/>
    <n v="19957.900000000001"/>
    <n v="1752"/>
    <n v="1254"/>
    <n v="69.936204146730461"/>
    <n v="7.8229732676430714"/>
    <n v="663"/>
    <n v="588"/>
    <n v="3"/>
    <n v="16.856767824090021"/>
    <n v="4299.4976999999999"/>
    <n v="58.841087000000002"/>
    <n v="0"/>
    <n v="17271.087"/>
    <n v="315.43329999999997"/>
    <n v="0"/>
    <n v="1905.0343"/>
    <n v="5636.9493000000002"/>
    <n v="0"/>
    <n v="14408.637000000001"/>
    <n v="0"/>
    <n v="5.7621707999999998"/>
    <n v="0"/>
    <n v="3233.9486999999999"/>
    <n v="5618.7678999999998"/>
    <n v="0"/>
    <n v="7863.6854999999996"/>
    <n v="1528.2898"/>
    <n v="3700.1668"/>
    <n v="1439.4610930199999"/>
    <n v="29.438371731954799"/>
    <n v="0.51815980629539948"/>
    <n v="0"/>
    <n v="19.437202197211743"/>
    <n v="179"/>
    <n v="137.43016759776538"/>
    <n v="332"/>
    <n v="957.99999999999989"/>
    <n v="76.395534290271129"/>
    <n v="93"/>
    <n v="82"/>
  </r>
  <r>
    <s v="50"/>
    <s v="50006"/>
    <n v="50006"/>
    <s v="META"/>
    <s v="ACACÍAS"/>
    <x v="0"/>
    <s v="Intermedio"/>
    <n v="0"/>
    <s v="actualizado"/>
    <s v="actualizado"/>
    <n v="113021.8"/>
    <n v="3796"/>
    <n v="1446"/>
    <n v="21.230982019363761"/>
    <n v="0.67265485457552376"/>
    <n v="169"/>
    <n v="1235"/>
    <n v="42"/>
    <n v="56.39215523708787"/>
    <n v="52752.506999999998"/>
    <n v="3521.6579000000002"/>
    <n v="4134.0936000000002"/>
    <n v="48533.372000000003"/>
    <n v="3652.8697000000002"/>
    <n v="277.88220000000001"/>
    <n v="37650.591999999997"/>
    <n v="3022.9369999999999"/>
    <n v="2848.5536999999999"/>
    <n v="68421.021999999997"/>
    <n v="477.12259999999998"/>
    <n v="487.72802999999999"/>
    <n v="0"/>
    <n v="2053.0790000000002"/>
    <n v="2825.6329999999998"/>
    <n v="1533.8981000000001"/>
    <n v="7243.4066000000003"/>
    <n v="35001.616000000002"/>
    <n v="63552.749000000003"/>
    <n v="4311.1328673199996"/>
    <n v="94.979917106591998"/>
    <n v="0.20602340303088432"/>
    <n v="0"/>
    <n v="143.11845243498058"/>
    <n v="1149"/>
    <n v="128.54656222802436"/>
    <n v="477"/>
    <n v="1260"/>
    <n v="87.136929460580916"/>
    <n v="43"/>
    <n v="37"/>
  </r>
  <r>
    <s v="63"/>
    <s v="63212"/>
    <n v="63212"/>
    <s v="QUINDIO"/>
    <s v="CÓRDOBA"/>
    <x v="0"/>
    <s v="Intermedio"/>
    <n v="6"/>
    <s v="desactualizado"/>
    <s v="desactualizado"/>
    <n v="9306.7999999999993"/>
    <n v="632"/>
    <n v="604"/>
    <n v="97.185430463576168"/>
    <n v="1.9273299775053887"/>
    <n v="510"/>
    <n v="94"/>
    <n v="0"/>
    <n v="21.347445223984483"/>
    <n v="179.16838999999999"/>
    <n v="0"/>
    <n v="0"/>
    <n v="9213.9750000000004"/>
    <n v="0"/>
    <n v="0"/>
    <n v="1869.53"/>
    <n v="3554.5779000000002"/>
    <n v="0.85500016000000001"/>
    <n v="4001.0029"/>
    <n v="0"/>
    <n v="19.459088999999999"/>
    <n v="0"/>
    <n v="11.229286"/>
    <n v="3554.5779000000002"/>
    <n v="0.29085482000000001"/>
    <n v="3707.9679000000001"/>
    <n v="120.23423"/>
    <n v="2012.2064"/>
    <n v="0"/>
    <n v="36.624168312195998"/>
    <n v="0.30663129973474801"/>
    <n v="224.2152466367713"/>
    <n v="141.94573001042218"/>
    <n v="90"/>
    <n v="1678.2222222222222"/>
    <n v="558"/>
    <n v="302"/>
    <n v="50"/>
    <n v="209"/>
    <n v="184"/>
  </r>
  <r>
    <s v="68"/>
    <s v="68780"/>
    <n v="68780"/>
    <s v="SANTANDER"/>
    <s v="SURATÁ"/>
    <x v="0"/>
    <s v="Rural disperso"/>
    <n v="0"/>
    <s v="actualizado"/>
    <s v="actualizado"/>
    <n v="35728.5"/>
    <n v="976"/>
    <n v="940"/>
    <n v="32.446808510638299"/>
    <n v="1.8164638168067853"/>
    <n v="232"/>
    <n v="702"/>
    <n v="6"/>
    <n v="45.18640678839256"/>
    <n v="1632.2291"/>
    <n v="131.81864999999999"/>
    <n v="11592.223"/>
    <n v="23108.821"/>
    <n v="0"/>
    <n v="0"/>
    <n v="3544.0403999999999"/>
    <n v="0"/>
    <n v="0"/>
    <n v="32928.648999999998"/>
    <n v="13.529692000000001"/>
    <n v="18.526140999999999"/>
    <n v="0"/>
    <n v="11064.188"/>
    <n v="0"/>
    <n v="2324.3033"/>
    <n v="5992.6509999999998"/>
    <n v="599.72479999999996"/>
    <n v="16486.826000000001"/>
    <n v="5475.9593714000002"/>
    <n v="158.1411690029324"/>
    <n v="0.38852749852158491"/>
    <n v="0"/>
    <n v="111.34399597144606"/>
    <n v="368"/>
    <n v="565.48913043478262"/>
    <n v="589"/>
    <n v="819"/>
    <n v="87.127659574468083"/>
    <n v="88"/>
    <n v="82"/>
  </r>
  <r>
    <s v="19"/>
    <s v="19110"/>
    <n v="19110"/>
    <s v="CAUCA"/>
    <s v="BUENOS AIRES"/>
    <x v="2"/>
    <s v="Rural"/>
    <n v="6"/>
    <s v="desactualizado"/>
    <s v="desactualizado"/>
    <n v="35564.5"/>
    <n v="8055"/>
    <n v="6474"/>
    <n v="85.881989496447332"/>
    <n v="18.178551078142625"/>
    <n v="3682"/>
    <n v="2757"/>
    <n v="35"/>
    <n v="12.665060444937492"/>
    <n v="4308.0847000000003"/>
    <n v="2436.2039"/>
    <n v="2939.3751000000002"/>
    <n v="12708.259"/>
    <n v="0"/>
    <n v="123.91880999999999"/>
    <n v="734.45285999999999"/>
    <n v="934.50162999999998"/>
    <n v="225.39142000000001"/>
    <n v="20498.982"/>
    <n v="27.801538999999998"/>
    <n v="13.743195"/>
    <n v="0"/>
    <n v="76.187905999999998"/>
    <n v="346.58319999999998"/>
    <n v="394.33125000000001"/>
    <n v="15466.741"/>
    <n v="3392.1165999999998"/>
    <n v="2855.3456999999999"/>
    <n v="0"/>
    <n v="98.02084589981439"/>
    <n v="0.49267110841913991"/>
    <n v="0"/>
    <n v="109.11494330728742"/>
    <n v="410"/>
    <n v="363.48766807353661"/>
    <n v="4182"/>
    <n v="5086"/>
    <n v="78.560395427865302"/>
    <n v="585"/>
    <n v="454"/>
  </r>
  <r>
    <s v="81"/>
    <s v="81300"/>
    <n v="81300"/>
    <s v="ARAUCA"/>
    <s v="FORTUL"/>
    <x v="10"/>
    <s v="Rural"/>
    <n v="16"/>
    <s v="desactualizado"/>
    <s v="desactualizado"/>
    <n v="109069.40000000001"/>
    <n v="1711"/>
    <n v="1510"/>
    <n v="11.920529801324504"/>
    <n v="0.43956193923056741"/>
    <n v="521"/>
    <n v="986"/>
    <n v="3"/>
    <n v="72.438871483194248"/>
    <n v="0"/>
    <n v="4385.0546999999997"/>
    <n v="15117.084999999999"/>
    <n v="38497.175000000003"/>
    <n v="54885.67"/>
    <n v="835.84670000000006"/>
    <n v="47187.724999999999"/>
    <n v="582.93521999999996"/>
    <n v="2125.1783"/>
    <n v="63673.101000000002"/>
    <n v="649.26892999999995"/>
    <n v="178.49741"/>
    <n v="0"/>
    <n v="2553.4232999999999"/>
    <n v="0"/>
    <n v="655.76507000000004"/>
    <n v="5431.0649999999996"/>
    <n v="22891.625"/>
    <n v="83343.657000000007"/>
    <n v="34234.190203099999"/>
    <n v="472.21529420219599"/>
    <n v="0.42909403916505279"/>
    <n v="30.646644192460926"/>
    <n v="220.75250841815998"/>
    <n v="1024"/>
    <n v="225.46875"/>
    <n v="722"/>
    <n v="1267"/>
    <n v="83.907284768211923"/>
    <n v="267"/>
    <n v="223"/>
  </r>
  <r>
    <s v="23"/>
    <s v="23350"/>
    <n v="23350"/>
    <s v="CÓRDOBA"/>
    <s v="LA APARTADA"/>
    <x v="0"/>
    <s v="Intermedio"/>
    <n v="0"/>
    <s v="actualizado"/>
    <s v="actualizado"/>
    <n v="26738.9"/>
    <n v="374"/>
    <n v="135"/>
    <n v="19.25925925925926"/>
    <n v="0.18066980364012075"/>
    <n v="35"/>
    <n v="100"/>
    <n v="0"/>
    <n v="17.969291542266113"/>
    <n v="18466.598000000002"/>
    <n v="0"/>
    <n v="0"/>
    <n v="4.9235997999999999"/>
    <n v="7933.3270000000002"/>
    <n v="0"/>
    <n v="1119.6972000000001"/>
    <n v="80.539421000000004"/>
    <n v="226.82683"/>
    <n v="25165.477999999999"/>
    <n v="72.889330999999999"/>
    <n v="87.518253000000001"/>
    <n v="0.79474657999999998"/>
    <n v="83.143304999999998"/>
    <n v="80.539422000000002"/>
    <n v="110.18925"/>
    <n v="12097.307000000001"/>
    <n v="9414.3523999999998"/>
    <n v="4791.5865999999996"/>
    <n v="3900.70177504"/>
    <n v="5.9516321185651604"/>
    <n v="0.44592952612393683"/>
    <n v="0"/>
    <n v="29.273059380844156"/>
    <n v="268"/>
    <n v="199.22761194029852"/>
    <n v="69"/>
    <n v="132"/>
    <n v="97.777777777777771"/>
    <n v="12"/>
    <n v="8"/>
  </r>
  <r>
    <s v="70"/>
    <s v="70235"/>
    <n v="70235"/>
    <s v="SUCRE"/>
    <s v="GALERAS"/>
    <x v="0"/>
    <s v="Intermedio"/>
    <n v="8"/>
    <s v="desactualizado"/>
    <s v="desactualizado"/>
    <n v="31387.399999999998"/>
    <n v="1465"/>
    <n v="1255"/>
    <n v="37.450199203187253"/>
    <n v="3.1873721793627992"/>
    <n v="158"/>
    <n v="1096"/>
    <n v="1"/>
    <n v="4.2848886868293947"/>
    <n v="25840.173999999999"/>
    <n v="2937.2586999999999"/>
    <n v="0"/>
    <n v="521.91722000000004"/>
    <n v="794.15502000000004"/>
    <n v="0"/>
    <n v="248.61497"/>
    <n v="0"/>
    <n v="0"/>
    <n v="29797.101999999999"/>
    <n v="127.18201999999999"/>
    <n v="154.25739999999999"/>
    <n v="0"/>
    <n v="0"/>
    <n v="0"/>
    <n v="0"/>
    <n v="11881.918"/>
    <n v="16843.848999999998"/>
    <n v="1292.874"/>
    <n v="1499.1847018000001"/>
    <n v="10.033146511932399"/>
    <n v="0.52688638334778837"/>
    <n v="46.104195481788842"/>
    <n v="139.6239860990913"/>
    <n v="304"/>
    <n v="468.0263157894737"/>
    <n v="534"/>
    <n v="1167.0000000000002"/>
    <n v="92.988047808764946"/>
    <n v="83"/>
    <n v="64"/>
  </r>
  <r>
    <s v="20"/>
    <s v="20250"/>
    <n v="20250"/>
    <s v="CESAR"/>
    <s v="EL PASO"/>
    <x v="0"/>
    <s v="Rural disperso"/>
    <n v="0"/>
    <s v="actualizado"/>
    <s v="actualizado"/>
    <n v="80544"/>
    <n v="899"/>
    <n v="812"/>
    <n v="39.285714285714285"/>
    <n v="0.89180747635475843"/>
    <n v="40"/>
    <n v="767"/>
    <n v="5"/>
    <n v="44.366773505981918"/>
    <n v="46150.266000000003"/>
    <n v="9502.5077000000001"/>
    <n v="0"/>
    <n v="879.55259000000001"/>
    <n v="23490.769"/>
    <n v="3044.828"/>
    <n v="8418.9482000000007"/>
    <n v="7728.9755999999998"/>
    <n v="701.57669999999996"/>
    <n v="60002.019"/>
    <n v="1071.9852000000001"/>
    <n v="355.67525999999998"/>
    <n v="733.01863000000003"/>
    <n v="3292.0189999999998"/>
    <n v="0"/>
    <n v="354.43723999999997"/>
    <n v="14293.813"/>
    <n v="26016.359"/>
    <n v="35923.010999999999"/>
    <n v="0"/>
    <n v="96.344330622809551"/>
    <n v="0.63721474546518431"/>
    <n v="0"/>
    <n v="19.817000149999998"/>
    <n v="864"/>
    <n v="22.936342766203705"/>
    <n v="449"/>
    <n v="769"/>
    <n v="94.70443349753694"/>
    <n v="39"/>
    <n v="32"/>
  </r>
  <r>
    <s v="47"/>
    <s v="47189"/>
    <n v="47189"/>
    <s v="MAGDALENA"/>
    <s v="CIENAGA"/>
    <x v="11"/>
    <s v="Ciudades y aglomeraciones"/>
    <n v="7"/>
    <s v="desactualizado"/>
    <s v="desactualizado"/>
    <n v="128974.50000000001"/>
    <n v="2919"/>
    <n v="2661"/>
    <n v="44.419391206313414"/>
    <n v="2.1145462597278559"/>
    <n v="1713"/>
    <n v="895"/>
    <n v="53"/>
    <n v="44.478463379139974"/>
    <n v="4876.6397999999999"/>
    <n v="3478.6037000000001"/>
    <n v="16941.241000000002"/>
    <n v="104078.65"/>
    <n v="1013.0954"/>
    <n v="918.22739000000001"/>
    <n v="35550.067000000003"/>
    <n v="846.34613999999999"/>
    <n v="1029.0504000000001"/>
    <n v="93436.813999999998"/>
    <n v="707.86206000000004"/>
    <n v="839.83202000000006"/>
    <n v="0"/>
    <n v="4220.6009999999997"/>
    <n v="424.99606"/>
    <n v="344.32414999999997"/>
    <n v="61714.192000000003"/>
    <n v="6006.2190000000001"/>
    <n v="58922.588000000003"/>
    <n v="31836.723768799999"/>
    <n v="398.54880201753605"/>
    <n v="0.73254364089775559"/>
    <n v="17.769880053309642"/>
    <n v="178.58097895276461"/>
    <n v="1366"/>
    <n v="160.12445095168374"/>
    <n v="1596"/>
    <n v="2390"/>
    <n v="89.815858699736935"/>
    <n v="235"/>
    <n v="171"/>
  </r>
  <r>
    <s v="27"/>
    <s v="27205"/>
    <n v="27205"/>
    <s v="CHOCÓ"/>
    <s v="CONDOTO"/>
    <x v="3"/>
    <s v="Rural"/>
    <n v="6"/>
    <s v="desactualizado"/>
    <s v="desactualizado"/>
    <n v="47708.700000000004"/>
    <n v="894"/>
    <n v="663"/>
    <n v="90.045248868778287"/>
    <n v="0.81255843697270957"/>
    <n v="0"/>
    <n v="0"/>
    <n v="663"/>
    <n v="69.228830055007833"/>
    <n v="8144.9530000000004"/>
    <n v="1676.2327"/>
    <n v="0"/>
    <n v="36101.205999999998"/>
    <n v="0"/>
    <n v="0"/>
    <n v="29415.274000000001"/>
    <n v="10148.895"/>
    <n v="362.74995000000001"/>
    <n v="6086.2870999999996"/>
    <n v="718.03908000000001"/>
    <n v="92.448424000000003"/>
    <n v="643.62395000000004"/>
    <n v="891.27422000000001"/>
    <n v="10148.895"/>
    <n v="228.76508999999999"/>
    <n v="1825.1419000000001"/>
    <n v="549.56537000000003"/>
    <n v="32351.530999999999"/>
    <n v="0"/>
    <n v="63.953794978032001"/>
    <n v="0.5300271212708253"/>
    <n v="0"/>
    <n v="0"/>
    <n v="626"/>
    <n v="0"/>
    <n v="256"/>
    <n v="625.99999999999989"/>
    <n v="94.419306184012058"/>
    <n v="20"/>
    <n v="20"/>
  </r>
  <r>
    <s v="86"/>
    <s v="86755"/>
    <n v="86755"/>
    <s v="PUTUMAYO"/>
    <s v="SAN FRANCISCO"/>
    <x v="0"/>
    <s v="Rural"/>
    <n v="28"/>
    <s v="Sin formación"/>
    <s v="desactualizado"/>
    <n v="40855"/>
    <n v="1433"/>
    <n v="1376"/>
    <n v="64.244186046511629"/>
    <n v="3.5512731946017757"/>
    <n v="0"/>
    <n v="0"/>
    <n v="1376"/>
    <n v="81.402748420870267"/>
    <n v="4361.4481999999998"/>
    <n v="0"/>
    <n v="440.59318000000002"/>
    <n v="34997.845999999998"/>
    <n v="698.72203000000002"/>
    <n v="0"/>
    <n v="31931.338"/>
    <n v="1075.3444999999999"/>
    <n v="142.97379000000001"/>
    <n v="7717.0758999999998"/>
    <n v="35.141024000000002"/>
    <n v="35.283808000000001"/>
    <n v="0"/>
    <n v="2539.3175000000001"/>
    <n v="1075.3444999999999"/>
    <n v="49.282941999999998"/>
    <n v="2112.1127999999999"/>
    <n v="1795.2683999999999"/>
    <n v="33295.264000000003"/>
    <n v="9751.3406001700005"/>
    <n v="92.481257215437594"/>
    <n v="0.14814814814814814"/>
    <n v="0"/>
    <n v="59.843065424504566"/>
    <n v="480"/>
    <n v="128.5625"/>
    <n v="839"/>
    <n v="1118"/>
    <n v="81.25"/>
    <n v="385"/>
    <n v="370"/>
  </r>
  <r>
    <s v="52"/>
    <s v="52079"/>
    <n v="52079"/>
    <s v="NARIÑO"/>
    <s v="BARBACOAS"/>
    <x v="5"/>
    <s v="Rural"/>
    <n v="28"/>
    <s v="Sin formación"/>
    <s v="desactualizado"/>
    <n v="271611.3"/>
    <n v="4608"/>
    <n v="4274"/>
    <n v="60.71595694899392"/>
    <n v="2.2828474727109658"/>
    <n v="0"/>
    <n v="0"/>
    <n v="4274"/>
    <n v="88.861514090981117"/>
    <n v="68425.888999999996"/>
    <n v="11355.174999999999"/>
    <n v="0"/>
    <n v="188580.1"/>
    <n v="1721.3815"/>
    <n v="141.02297999999999"/>
    <n v="213251.94"/>
    <n v="9607.7204999999994"/>
    <n v="3595.0304000000001"/>
    <n v="44727.415000000001"/>
    <n v="169.02869000000001"/>
    <n v="111.58515"/>
    <n v="0"/>
    <n v="752.73074999999994"/>
    <n v="9609.7203000000009"/>
    <n v="2183.9775"/>
    <n v="15099.759"/>
    <n v="2442.9095000000002"/>
    <n v="242165.89"/>
    <n v="2292.4518850300001"/>
    <n v="1023.0032140874921"/>
    <n v="0.80790345970582134"/>
    <n v="0"/>
    <n v="28.232862906091302"/>
    <n v="1877"/>
    <n v="16.702184336707511"/>
    <n v="2103"/>
    <n v="4154.0000000000009"/>
    <n v="97.192325690219945"/>
    <n v="21"/>
    <n v="11"/>
  </r>
  <r>
    <s v="73"/>
    <s v="73168"/>
    <n v="73168"/>
    <s v="TOLIMA"/>
    <s v="CHAPARRAL"/>
    <x v="9"/>
    <s v="Intermedio"/>
    <n v="0"/>
    <s v="actualizado"/>
    <s v="actualizado"/>
    <n v="209048.5"/>
    <n v="9848"/>
    <n v="8873"/>
    <n v="55.888650963597428"/>
    <n v="4.8829624901074924"/>
    <n v="5356"/>
    <n v="3481"/>
    <n v="36"/>
    <n v="40.603618212054791"/>
    <n v="27584.574000000001"/>
    <n v="3015.0279"/>
    <n v="32118.651999999998"/>
    <n v="146282.74"/>
    <n v="0"/>
    <n v="0"/>
    <n v="40166.392"/>
    <n v="20307.620999999999"/>
    <n v="1260.9661000000001"/>
    <n v="148514.78"/>
    <n v="343.99338"/>
    <n v="371.35347999999999"/>
    <n v="37.212539999999997"/>
    <n v="594.77764999999999"/>
    <n v="18225.802"/>
    <n v="1086.5259000000001"/>
    <n v="88893.206000000006"/>
    <n v="15876.481"/>
    <n v="85508.39"/>
    <n v="41539.394007000003"/>
    <n v="614.95932822245322"/>
    <n v="0.56033874382498239"/>
    <n v="0"/>
    <n v="409.62"/>
    <n v="2229"/>
    <n v="183.7685060565276"/>
    <n v="3728"/>
    <n v="5521"/>
    <n v="62.222472669897442"/>
    <n v="1375"/>
    <n v="1248"/>
  </r>
  <r>
    <s v="05"/>
    <s v="05038"/>
    <n v="5038"/>
    <s v="ANTIOQUIA"/>
    <s v="ANGOSTURA"/>
    <x v="0"/>
    <s v="Rural disperso"/>
    <n v="8"/>
    <s v="desactualizado"/>
    <s v="desactualizado"/>
    <n v="34128.100000000006"/>
    <n v="3034"/>
    <n v="2797"/>
    <n v="68.609224168752235"/>
    <n v="9.6119288517748345"/>
    <n v="1313"/>
    <n v="1473"/>
    <n v="11"/>
    <n v="25.420362402485537"/>
    <n v="4729.3369000000002"/>
    <n v="0"/>
    <n v="0"/>
    <n v="27322.835999999999"/>
    <n v="13.849693"/>
    <n v="0"/>
    <n v="8915.0532000000003"/>
    <n v="55.045440999999997"/>
    <n v="0"/>
    <n v="23179.511999999999"/>
    <n v="27.91255"/>
    <n v="35.857196999999999"/>
    <n v="0"/>
    <n v="4748.8086999999996"/>
    <n v="55.045442999999999"/>
    <n v="0"/>
    <n v="15351.864"/>
    <n v="3806.3173000000002"/>
    <n v="8179.6309000000001"/>
    <n v="0"/>
    <n v="66.132315956607997"/>
    <n v="0.46539992296828864"/>
    <n v="0"/>
    <n v="190.18433206784007"/>
    <n v="392"/>
    <n v="614.03061224489795"/>
    <n v="715"/>
    <n v="2273"/>
    <n v="81.265641759027531"/>
    <n v="437"/>
    <n v="383"/>
  </r>
  <r>
    <s v="05"/>
    <s v="05031"/>
    <n v="5031"/>
    <s v="ANTIOQUIA"/>
    <s v="AMALFI"/>
    <x v="7"/>
    <s v="Rural"/>
    <n v="0"/>
    <s v="actualizado"/>
    <s v="actualizado"/>
    <n v="120665.79999999999"/>
    <n v="2283"/>
    <n v="2105"/>
    <n v="97.862232779097397"/>
    <n v="0.40554068958561262"/>
    <n v="1039"/>
    <n v="1058"/>
    <n v="8"/>
    <n v="44.880975650798902"/>
    <n v="17676.791000000001"/>
    <n v="2292.319"/>
    <n v="98.924299000000005"/>
    <n v="99877.536999999997"/>
    <n v="571.08989999999994"/>
    <n v="0"/>
    <n v="42234.506999999998"/>
    <n v="14011.538"/>
    <n v="35.080506"/>
    <n v="64464.4"/>
    <n v="167.85515000000001"/>
    <n v="147.95683"/>
    <n v="11.303673"/>
    <n v="10653.331"/>
    <n v="13974.852999999999"/>
    <n v="8.3274139999999992"/>
    <n v="30661.1"/>
    <n v="11189.371999999999"/>
    <n v="54267.137000000002"/>
    <n v="0"/>
    <n v="441.45071141260007"/>
    <n v="0.67324425108763208"/>
    <n v="0"/>
    <n v="271.25168757328419"/>
    <n v="1224"/>
    <n v="280.47385620915031"/>
    <n v="845"/>
    <n v="1678"/>
    <n v="79.714964370546312"/>
    <n v="300"/>
    <n v="251"/>
  </r>
  <r>
    <s v="13"/>
    <s v="13042"/>
    <n v="13042"/>
    <s v="BOLÍVAR"/>
    <s v="ARENAL"/>
    <x v="12"/>
    <s v="Rural disperso"/>
    <n v="0"/>
    <s v="actualizado"/>
    <s v="actualizado"/>
    <n v="47539.8"/>
    <n v="638"/>
    <n v="619"/>
    <n v="53.957996768982227"/>
    <n v="1.3738153609857622"/>
    <n v="276"/>
    <n v="339"/>
    <n v="4"/>
    <n v="48.546294849597331"/>
    <n v="5685.0216"/>
    <n v="244.82900000000001"/>
    <n v="0"/>
    <n v="35662.184000000001"/>
    <n v="2995.2406000000001"/>
    <n v="968.29479000000003"/>
    <n v="18658.832999999999"/>
    <n v="8037.7172"/>
    <n v="888.12809000000004"/>
    <n v="17330.061000000002"/>
    <n v="63.599634999999999"/>
    <n v="82.899811999999997"/>
    <n v="0"/>
    <n v="1096.0895"/>
    <n v="7354.1664000000001"/>
    <n v="83.715040999999999"/>
    <n v="8724.4976000000006"/>
    <n v="6299.9350000000004"/>
    <n v="22305.33"/>
    <n v="0"/>
    <n v="108.565841136568"/>
    <n v="0.5864661654135338"/>
    <n v="84.139671855279772"/>
    <n v="107.49382969587217"/>
    <n v="459"/>
    <n v="385.62091503267976"/>
    <n v="267"/>
    <n v="539"/>
    <n v="87.075928917609048"/>
    <n v="76"/>
    <n v="39"/>
  </r>
  <r>
    <s v="25"/>
    <s v="25281"/>
    <n v="25281"/>
    <s v="CUNDINAMARCA"/>
    <s v="FOSCA"/>
    <x v="0"/>
    <s v="Rural"/>
    <n v="12"/>
    <s v="desactualizado"/>
    <s v="desactualizado"/>
    <n v="11207.6"/>
    <n v="1585"/>
    <n v="1465"/>
    <n v="78.156996587030719"/>
    <n v="17.523902159606113"/>
    <n v="395"/>
    <n v="1025"/>
    <n v="45"/>
    <n v="40.725773850207894"/>
    <n v="1234.3576"/>
    <n v="932.50085000000001"/>
    <n v="0"/>
    <n v="9360.7163999999993"/>
    <n v="0"/>
    <n v="0"/>
    <n v="3645.0740999999998"/>
    <n v="0"/>
    <n v="0"/>
    <n v="7968.1986999999999"/>
    <n v="14.018888"/>
    <n v="14.845041999999999"/>
    <n v="0"/>
    <n v="2151.1572999999999"/>
    <n v="0"/>
    <n v="3.6869391"/>
    <n v="4377.2218999999996"/>
    <n v="345.07832999999999"/>
    <n v="4735.3022000000001"/>
    <n v="0"/>
    <n v="6.1801495245912008"/>
    <n v="0.41058394160583944"/>
    <n v="0"/>
    <n v="44.402710133542804"/>
    <n v="115"/>
    <n v="526.95652173913038"/>
    <n v="834"/>
    <n v="1407"/>
    <n v="96.040955631399314"/>
    <n v="146"/>
    <n v="132"/>
  </r>
  <r>
    <s v="05"/>
    <s v="05690"/>
    <n v="5690"/>
    <s v="ANTIOQUIA"/>
    <s v="SANTO DOMINGO"/>
    <x v="0"/>
    <s v="Rural disperso"/>
    <n v="10"/>
    <s v="desactualizado"/>
    <s v="desactualizado"/>
    <n v="27761"/>
    <n v="2512"/>
    <n v="2231"/>
    <n v="56.252801434334373"/>
    <n v="9.36305490350429"/>
    <n v="776"/>
    <n v="1421"/>
    <n v="34"/>
    <n v="25.20744609322022"/>
    <n v="2129.1338000000001"/>
    <n v="0"/>
    <n v="0"/>
    <n v="23931.635999999999"/>
    <n v="273.66444000000001"/>
    <n v="0"/>
    <n v="532.91876999999999"/>
    <n v="328.51731000000001"/>
    <n v="117.08553000000001"/>
    <n v="25511.84"/>
    <n v="62.001491999999999"/>
    <n v="41.082273000000001"/>
    <n v="0"/>
    <n v="8053.4224999999997"/>
    <n v="328.51728000000003"/>
    <n v="21.380495"/>
    <n v="9627.2068999999992"/>
    <n v="1787.5779"/>
    <n v="6693.1754000000001"/>
    <n v="644.01210342800005"/>
    <n v="53.278086932735192"/>
    <n v="0.44354148845166802"/>
    <n v="0"/>
    <n v="110.06513276713804"/>
    <n v="274"/>
    <n v="508.39416058394158"/>
    <n v="752"/>
    <n v="1643.9999999999998"/>
    <n v="73.688928731510529"/>
    <n v="219"/>
    <n v="192"/>
  </r>
  <r>
    <s v="13"/>
    <s v="13006"/>
    <n v="13006"/>
    <s v="BOLÍVAR"/>
    <s v="ACHÍ"/>
    <x v="0"/>
    <s v="Rural disperso"/>
    <n v="0"/>
    <s v="actualizado"/>
    <s v="actualizado"/>
    <n v="73476.399999999994"/>
    <n v="1058"/>
    <n v="1022"/>
    <n v="27.103718199608611"/>
    <n v="1.073263004393473"/>
    <n v="855"/>
    <n v="167"/>
    <n v="0"/>
    <n v="34.567889372689123"/>
    <n v="13014.108"/>
    <n v="0"/>
    <n v="0"/>
    <n v="4252.2440999999999"/>
    <n v="67815.119000000006"/>
    <n v="23387.135999999999"/>
    <n v="10457.449000000001"/>
    <n v="0"/>
    <n v="15152.17"/>
    <n v="47819.832000000002"/>
    <n v="52.076571999999999"/>
    <n v="58.647449000000002"/>
    <n v="0"/>
    <n v="23634.486000000001"/>
    <n v="0"/>
    <n v="5677.8885"/>
    <n v="9293.0761999999995"/>
    <n v="24719.11"/>
    <n v="33485.455000000002"/>
    <n v="0"/>
    <n v="346.4343069891508"/>
    <n v="0.53250345781466113"/>
    <n v="0"/>
    <n v="153.46717945845703"/>
    <n v="1025"/>
    <n v="246.53658536585365"/>
    <n v="877"/>
    <n v="986"/>
    <n v="96.477495107632095"/>
    <n v="137"/>
    <n v="87"/>
  </r>
  <r>
    <s v="19"/>
    <s v="19212"/>
    <n v="19212"/>
    <s v="CAUCA"/>
    <s v="CORINTO"/>
    <x v="2"/>
    <s v="Intermedio"/>
    <n v="0"/>
    <s v="actualizado"/>
    <s v="actualizado"/>
    <n v="25927.5"/>
    <n v="3313"/>
    <n v="2514"/>
    <n v="79.753381066030229"/>
    <n v="12.871316347104788"/>
    <n v="1318"/>
    <n v="1155"/>
    <n v="41"/>
    <n v="40.431684099408358"/>
    <n v="7647.1917000000003"/>
    <n v="1589.0600999999999"/>
    <n v="492.23491999999999"/>
    <n v="22726.201000000001"/>
    <n v="0"/>
    <n v="0"/>
    <n v="1580.9287999999999"/>
    <n v="12941.348"/>
    <n v="0"/>
    <n v="17974.269"/>
    <n v="95.113592999999995"/>
    <n v="100.47084"/>
    <n v="0"/>
    <n v="30.142547"/>
    <n v="12793.087"/>
    <n v="36.978918999999998"/>
    <n v="4761.6040000000003"/>
    <n v="1692.0246999999999"/>
    <n v="13177.352999999999"/>
    <n v="0"/>
    <n v="137.77792602261241"/>
    <n v="0.41424418604651164"/>
    <n v="0"/>
    <n v="194.993203351706"/>
    <n v="294"/>
    <n v="905.8607659129591"/>
    <n v="1712"/>
    <n v="1560"/>
    <n v="62.052505966587113"/>
    <n v="111"/>
    <n v="97"/>
  </r>
  <r>
    <s v="05"/>
    <s v="05120"/>
    <n v="5120"/>
    <s v="ANTIOQUIA"/>
    <s v="CÁCERES"/>
    <x v="7"/>
    <s v="Rural disperso"/>
    <n v="0"/>
    <s v="actualizado"/>
    <s v="desactualizado"/>
    <n v="182451.3"/>
    <n v="3319"/>
    <n v="2228"/>
    <n v="39.003590664272892"/>
    <n v="0.95480896881052901"/>
    <n v="1143"/>
    <n v="1082"/>
    <n v="3"/>
    <n v="25.095398020579275"/>
    <n v="128411.67"/>
    <n v="367.28185000000002"/>
    <n v="0"/>
    <n v="52844.802000000003"/>
    <n v="7700.0321000000004"/>
    <n v="1692.3595"/>
    <n v="42225.27"/>
    <n v="3928.1487999999999"/>
    <n v="2813.4542000000001"/>
    <n v="136388.98000000001"/>
    <n v="5848.4867000000004"/>
    <n v="281.62984"/>
    <n v="5595.3771999999999"/>
    <n v="3770.5243"/>
    <n v="3408.5196000000001"/>
    <n v="503.82548000000003"/>
    <n v="54286.245000000003"/>
    <n v="76642.255999999994"/>
    <n v="48408.324999999997"/>
    <n v="0"/>
    <n v="474.10276375927998"/>
    <n v="0.66984203545158583"/>
    <n v="0"/>
    <n v="114.17380965435352"/>
    <n v="1996"/>
    <n v="72.394789579158314"/>
    <n v="519"/>
    <n v="1926"/>
    <n v="86.445242369838411"/>
    <n v="136"/>
    <n v="74"/>
  </r>
  <r>
    <s v="52"/>
    <s v="52233"/>
    <n v="52233"/>
    <s v="NARIÑO"/>
    <s v="CUMBITARA"/>
    <x v="2"/>
    <s v="Rural disperso"/>
    <n v="28"/>
    <s v="Sin formación"/>
    <s v="desactualizado"/>
    <n v="34778.999999999993"/>
    <n v="2248"/>
    <n v="1967"/>
    <n v="72.750381291306553"/>
    <n v="6.8595096698412394"/>
    <n v="1150"/>
    <n v="806"/>
    <n v="11"/>
    <n v="49.545949827428551"/>
    <n v="1378.9746"/>
    <n v="0"/>
    <n v="0"/>
    <n v="33767.010999999999"/>
    <n v="2.3688262"/>
    <n v="0"/>
    <n v="11014.587"/>
    <n v="4764.8499000000002"/>
    <n v="231.73490000000001"/>
    <n v="19357.855"/>
    <n v="15.237712"/>
    <n v="0"/>
    <n v="0"/>
    <n v="89.651309999999995"/>
    <n v="4764.8498"/>
    <n v="94.385255999999998"/>
    <n v="12480.878000000001"/>
    <n v="423.04079000000002"/>
    <n v="17531.458999999999"/>
    <n v="0"/>
    <n v="280.96221714517327"/>
    <n v="0.4920901246404602"/>
    <n v="0"/>
    <n v="76.593460611262046"/>
    <n v="365"/>
    <n v="233.01369863013699"/>
    <n v="900"/>
    <n v="1694"/>
    <n v="86.120996441281136"/>
    <n v="208"/>
    <n v="201"/>
  </r>
  <r>
    <s v="13"/>
    <s v="13430"/>
    <n v="13430"/>
    <s v="BOLÍVAR"/>
    <s v="MAGANGUE"/>
    <x v="0"/>
    <s v="Intermedio"/>
    <n v="0"/>
    <s v="actualizado"/>
    <s v="actualizado"/>
    <n v="110662.1"/>
    <n v="2763"/>
    <n v="2669"/>
    <n v="35.89359310603222"/>
    <n v="2.2776470252688727"/>
    <n v="364"/>
    <n v="2304"/>
    <n v="1"/>
    <n v="24.038657051008933"/>
    <n v="47523.330999999998"/>
    <n v="9521.7093999999997"/>
    <n v="0"/>
    <n v="5050.8666000000003"/>
    <n v="26163.703000000001"/>
    <n v="24445.800999999999"/>
    <n v="413.76463000000001"/>
    <n v="0"/>
    <n v="27559.598999999998"/>
    <n v="59867.377999999997"/>
    <n v="1157.8633"/>
    <n v="1234.5029"/>
    <n v="0"/>
    <n v="22354.704000000002"/>
    <n v="0"/>
    <n v="6672.5748999999996"/>
    <n v="36589.313000000002"/>
    <n v="19322.754000000001"/>
    <n v="27270.557000000001"/>
    <n v="0"/>
    <n v="208.10979986680002"/>
    <n v="0.543221110100091"/>
    <n v="15.340952673161004"/>
    <n v="70.727296081250131"/>
    <n v="1102"/>
    <n v="105.68058076225047"/>
    <n v="1732"/>
    <n v="2565.9999999999995"/>
    <n v="96.140876732858743"/>
    <n v="161"/>
    <n v="128"/>
  </r>
  <r>
    <s v="19"/>
    <s v="19821"/>
    <n v="19821"/>
    <s v="CAUCA"/>
    <s v="TORIBÍO"/>
    <x v="2"/>
    <s v="Rural"/>
    <n v="0"/>
    <s v="actualizado"/>
    <s v="actualizado"/>
    <n v="46345.8"/>
    <n v="4555"/>
    <n v="4161"/>
    <n v="81.63902907954818"/>
    <n v="10.132843745976533"/>
    <n v="3454"/>
    <n v="692"/>
    <n v="15"/>
    <n v="34.363100561152486"/>
    <n v="1980.8725999999999"/>
    <n v="2731.4711000000002"/>
    <n v="48.910280999999998"/>
    <n v="44376.324000000001"/>
    <n v="0"/>
    <n v="0"/>
    <n v="8134.5532999999996"/>
    <n v="15557.498"/>
    <n v="0"/>
    <n v="25672.615000000002"/>
    <n v="38.288597000000003"/>
    <n v="43.239486999999997"/>
    <n v="0"/>
    <n v="211.31509"/>
    <n v="15487.911"/>
    <n v="94.094859999999997"/>
    <n v="14969.626"/>
    <n v="1620.3525"/>
    <n v="16976.415000000001"/>
    <n v="4455.8192082899996"/>
    <n v="300.08233395674876"/>
    <n v="0.60904931367564819"/>
    <n v="0"/>
    <n v="152.28934022927444"/>
    <n v="412"/>
    <n v="504.849110928301"/>
    <n v="2856"/>
    <n v="2777"/>
    <n v="66.738764720019233"/>
    <n v="545"/>
    <n v="463"/>
  </r>
  <r>
    <s v="05"/>
    <s v="05591"/>
    <n v="5591"/>
    <s v="ANTIOQUIA"/>
    <s v="PUERTO TRIUNFO"/>
    <x v="0"/>
    <s v="Intermedio"/>
    <n v="9"/>
    <s v="desactualizado"/>
    <s v="desactualizado"/>
    <n v="35852.300000000003"/>
    <n v="441"/>
    <n v="225"/>
    <n v="22.666666666666664"/>
    <n v="0.2210564244179602"/>
    <n v="43"/>
    <n v="181"/>
    <n v="1"/>
    <n v="29.749421366833474"/>
    <n v="26732.085999999999"/>
    <n v="118.74177"/>
    <n v="0"/>
    <n v="6115.1439"/>
    <n v="2006.2257"/>
    <n v="71.572863999999996"/>
    <n v="6762.3888999999999"/>
    <n v="205.36753999999999"/>
    <n v="1073.3303000000001"/>
    <n v="28368.117999999999"/>
    <n v="400.40643"/>
    <n v="211.51420999999999"/>
    <n v="205.84683000000001"/>
    <n v="1617.7366"/>
    <n v="0"/>
    <n v="70.912385999999998"/>
    <n v="5935.54"/>
    <n v="17867.712"/>
    <n v="10971.928"/>
    <n v="0"/>
    <n v="49.395917788281601"/>
    <n v="0.32839962997224798"/>
    <n v="0"/>
    <n v="81.383407573691429"/>
    <n v="365"/>
    <n v="282.1917808219178"/>
    <n v="39"/>
    <n v="199"/>
    <n v="88.444444444444443"/>
    <n v="30"/>
    <n v="28"/>
  </r>
  <r>
    <s v="27"/>
    <s v="27430"/>
    <n v="27430"/>
    <s v="CHOCÓ"/>
    <s v="MEDIO BAUDÓ (Boca de PepÚ)"/>
    <x v="0"/>
    <s v="Rural disperso"/>
    <n v="28"/>
    <s v="Sin formación"/>
    <s v="Sin formación"/>
    <n v="135339.29999999999"/>
    <n v="1641"/>
    <n v="1641"/>
    <n v="82.266910420475327"/>
    <n v="1.2374026279589592"/>
    <n v="0"/>
    <n v="0"/>
    <n v="1641"/>
    <n v="57.234117557888744"/>
    <n v="21760.493999999999"/>
    <n v="1220.2403999999999"/>
    <n v="0"/>
    <n v="112971.21"/>
    <n v="0"/>
    <n v="0"/>
    <n v="74473.066999999995"/>
    <n v="47639.286"/>
    <n v="832.97798999999998"/>
    <n v="16036.987999999999"/>
    <n v="7.2501268999999997"/>
    <n v="2.4605826"/>
    <n v="0"/>
    <n v="1070.0911000000001"/>
    <n v="47639.286"/>
    <n v="287.44394999999997"/>
    <n v="10294.289000000001"/>
    <n v="146.48600999999999"/>
    <n v="79549.513000000006"/>
    <n v="0"/>
    <n v="299.466809772516"/>
    <n v="0.63941299790356398"/>
    <n v="0"/>
    <n v="53.611062899539597"/>
    <n v="1386"/>
    <n v="40.115440115440116"/>
    <n v="588"/>
    <n v="1612.0000000000002"/>
    <n v="98.232784887263875"/>
    <n v="24"/>
    <n v="11"/>
  </r>
  <r>
    <s v="05"/>
    <s v="05138"/>
    <n v="5138"/>
    <s v="ANTIOQUIA"/>
    <s v="CAÑASGORDAS"/>
    <x v="0"/>
    <s v="Rural"/>
    <n v="0"/>
    <s v="actualizado"/>
    <s v="desactualizado"/>
    <n v="35377.499999999993"/>
    <n v="2517"/>
    <n v="2389"/>
    <n v="59.355378819589788"/>
    <n v="7.6269472339529614"/>
    <n v="857"/>
    <n v="1514"/>
    <n v="18"/>
    <n v="25.454191008363374"/>
    <n v="1607.1052999999999"/>
    <n v="0"/>
    <n v="0"/>
    <n v="34212.355000000003"/>
    <n v="346.84823"/>
    <n v="0"/>
    <n v="6059.2955000000002"/>
    <n v="1771.4513999999999"/>
    <n v="55.873610999999997"/>
    <n v="28243.066999999999"/>
    <n v="91.307929999999999"/>
    <n v="86.431085999999993"/>
    <n v="0"/>
    <n v="0.58550659000000005"/>
    <n v="1751.0866000000001"/>
    <n v="184.09048999999999"/>
    <n v="23606.342000000001"/>
    <n v="1372.6883"/>
    <n v="9219.7715000000007"/>
    <n v="1638.84925254"/>
    <n v="44.123990679187997"/>
    <n v="0.31376587710264331"/>
    <n v="0"/>
    <n v="89.442735313998739"/>
    <n v="396"/>
    <n v="285.85858585858585"/>
    <n v="1206"/>
    <n v="1666"/>
    <n v="69.736291335286722"/>
    <n v="100"/>
    <n v="92"/>
  </r>
  <r>
    <s v="13"/>
    <s v="13160"/>
    <n v="13160"/>
    <s v="BOLÍVAR"/>
    <s v="CANTAGALLO"/>
    <x v="12"/>
    <s v="Rural"/>
    <n v="0"/>
    <s v="actualizado"/>
    <s v="actualizado"/>
    <n v="88307.5"/>
    <n v="452"/>
    <n v="435"/>
    <n v="6.4367816091954024"/>
    <n v="9.7278052016741487E-2"/>
    <n v="242"/>
    <n v="192"/>
    <n v="1"/>
    <n v="69.075080426468546"/>
    <n v="7630.5792000000001"/>
    <n v="29284.603999999999"/>
    <n v="0"/>
    <n v="35709.536999999997"/>
    <n v="12636.871999999999"/>
    <n v="6879.2043000000003"/>
    <n v="45894.131000000001"/>
    <n v="175.13301000000001"/>
    <n v="2900.9427000000001"/>
    <n v="32939.476000000002"/>
    <n v="46.964075999999999"/>
    <n v="27.633479000000001"/>
    <n v="0"/>
    <n v="6149.0313999999998"/>
    <n v="0"/>
    <n v="931.74302999999998"/>
    <n v="8783.5715"/>
    <n v="11580.495000000001"/>
    <n v="61363.347999999998"/>
    <n v="0"/>
    <n v="567.96129358684004"/>
    <n v="0.5299003322259136"/>
    <n v="0"/>
    <n v="52.040374387792568"/>
    <n v="870"/>
    <n v="98.494252873563212"/>
    <n v="155"/>
    <n v="307.00000000000006"/>
    <n v="70.574712643678168"/>
    <n v="50"/>
    <n v="41"/>
  </r>
  <r>
    <s v="85"/>
    <s v="85279"/>
    <n v="85279"/>
    <s v="CASANARE"/>
    <s v="RECETOR"/>
    <x v="0"/>
    <s v="Rural"/>
    <n v="12"/>
    <s v="desactualizado"/>
    <s v="desactualizado"/>
    <n v="18472.3"/>
    <n v="367"/>
    <n v="345"/>
    <n v="13.043478260869565"/>
    <n v="0.63616103328417206"/>
    <n v="74"/>
    <n v="259"/>
    <n v="12"/>
    <n v="62.380969707503176"/>
    <n v="255.37116"/>
    <n v="233.71582000000001"/>
    <n v="263.28975000000003"/>
    <n v="17804.263999999999"/>
    <n v="60.644938000000003"/>
    <n v="0"/>
    <n v="6214.3810999999996"/>
    <n v="0"/>
    <n v="43.040283000000002"/>
    <n v="12414.879000000001"/>
    <n v="0"/>
    <n v="0"/>
    <n v="0"/>
    <n v="470.68540000000002"/>
    <n v="0"/>
    <n v="15.016187"/>
    <n v="6533.0302000000001"/>
    <n v="5.6076613999999996"/>
    <n v="11647.960999999999"/>
    <n v="0"/>
    <n v="33.901356030616277"/>
    <n v="0.27777777777777779"/>
    <n v="0"/>
    <n v="51.617502726281351"/>
    <n v="179"/>
    <n v="326.81564245810057"/>
    <n v="150"/>
    <n v="341"/>
    <n v="98.840579710144922"/>
    <n v="46"/>
    <n v="42"/>
  </r>
  <r>
    <s v="20"/>
    <s v="20770"/>
    <n v="20770"/>
    <s v="CESAR"/>
    <s v="SAN MARTÍN"/>
    <x v="0"/>
    <s v="Rural"/>
    <n v="0"/>
    <s v="actualizado"/>
    <s v="actualizado"/>
    <n v="88441.500000000015"/>
    <n v="1151"/>
    <n v="1014"/>
    <n v="12.721893491124261"/>
    <n v="0.34867884814894767"/>
    <n v="186"/>
    <n v="806"/>
    <n v="22"/>
    <n v="26.208425735404635"/>
    <n v="59971.288999999997"/>
    <n v="14441.337"/>
    <n v="0"/>
    <n v="20096.047999999999"/>
    <n v="2673.8708000000001"/>
    <n v="4464.1460999999999"/>
    <n v="10805.298000000001"/>
    <n v="1547.3642"/>
    <n v="1429.1772000000001"/>
    <n v="80960.574999999997"/>
    <n v="79.809377999999995"/>
    <n v="169.83027999999999"/>
    <n v="0"/>
    <n v="4519.2505000000001"/>
    <n v="629.36647000000005"/>
    <n v="528.18114000000003"/>
    <n v="31321.966"/>
    <n v="36096.321000000004"/>
    <n v="26021.454000000002"/>
    <n v="0"/>
    <n v="142.404399892594"/>
    <n v="0.66317705962676365"/>
    <n v="48.192771084337345"/>
    <n v="23.023999930000002"/>
    <n v="853"/>
    <n v="26.991793587338805"/>
    <n v="376"/>
    <n v="869.00000000000011"/>
    <n v="85.700197238658788"/>
    <n v="60"/>
    <n v="54"/>
  </r>
  <r>
    <s v="19"/>
    <s v="19473"/>
    <n v="19473"/>
    <s v="CAUCA"/>
    <s v="MORALES"/>
    <x v="2"/>
    <s v="Rural"/>
    <n v="0"/>
    <s v="actualizado"/>
    <s v="actualizado"/>
    <n v="46213"/>
    <n v="7285"/>
    <n v="6428"/>
    <n v="78.873677660236467"/>
    <n v="18.726112167446363"/>
    <n v="4474"/>
    <n v="1643"/>
    <n v="311"/>
    <n v="39.021611014371864"/>
    <n v="2150.6750000000002"/>
    <n v="2283.2903000000001"/>
    <n v="3833.5320999999999"/>
    <n v="42360.248"/>
    <n v="0"/>
    <n v="0"/>
    <n v="5992.4063999999998"/>
    <n v="813.37535000000003"/>
    <n v="719.35766000000001"/>
    <n v="43844.563000000002"/>
    <n v="33.544080000000001"/>
    <n v="36.47739"/>
    <n v="0"/>
    <n v="116.92355000000001"/>
    <n v="118.38621999999999"/>
    <n v="802.26590999999996"/>
    <n v="28695.168000000001"/>
    <n v="1575.633"/>
    <n v="20058.393"/>
    <n v="0"/>
    <n v="299.53657751025997"/>
    <n v="0.55333646616541354"/>
    <n v="0"/>
    <n v="68.46350752318196"/>
    <n v="418"/>
    <n v="223.7031863202632"/>
    <n v="3675"/>
    <n v="4143"/>
    <n v="64.452395768512758"/>
    <n v="996"/>
    <n v="780"/>
  </r>
  <r>
    <s v="85"/>
    <s v="85263"/>
    <n v="85263"/>
    <s v="CASANARE"/>
    <s v="PORE"/>
    <x v="0"/>
    <s v="Rural"/>
    <n v="12"/>
    <s v="desactualizado"/>
    <s v="desactualizado"/>
    <n v="74922.399999999994"/>
    <n v="1136"/>
    <n v="946"/>
    <n v="23.361522198731503"/>
    <n v="0.65540401225010814"/>
    <n v="378"/>
    <n v="561"/>
    <n v="7"/>
    <n v="35.511238375032136"/>
    <n v="13540.554"/>
    <n v="0"/>
    <n v="4932.3588"/>
    <n v="11528.114"/>
    <n v="47643.059000000001"/>
    <n v="4.6566735000000001"/>
    <n v="19596.415000000001"/>
    <n v="8633.5835999999999"/>
    <n v="1247.1352999999999"/>
    <n v="48580.883000000002"/>
    <n v="97.439042999999998"/>
    <n v="99.997991999999996"/>
    <n v="0"/>
    <n v="1568.51"/>
    <n v="8441.2106999999996"/>
    <n v="1123.4739999999999"/>
    <n v="4708.5255999999999"/>
    <n v="34462.822"/>
    <n v="27755.572"/>
    <n v="0"/>
    <n v="112.03011375647598"/>
    <n v="0.50279503105590062"/>
    <n v="0"/>
    <n v="123.79377149567991"/>
    <n v="786"/>
    <n v="178.49872773536896"/>
    <n v="642"/>
    <n v="900.00000000000011"/>
    <n v="95.137420718816074"/>
    <n v="145"/>
    <n v="132"/>
  </r>
  <r>
    <s v="19"/>
    <s v="19256"/>
    <n v="19256"/>
    <s v="CAUCA"/>
    <s v="EL TAMBO"/>
    <x v="2"/>
    <s v="Rural disperso"/>
    <n v="7"/>
    <s v="desactualizado"/>
    <s v="desactualizado"/>
    <n v="242824.09999999998"/>
    <n v="15083"/>
    <n v="12668"/>
    <n v="76.776128828544358"/>
    <n v="5.8712364545253068"/>
    <n v="8139"/>
    <n v="4384"/>
    <n v="145"/>
    <n v="64.895100411722808"/>
    <n v="7636.3391000000001"/>
    <n v="21314.816999999999"/>
    <n v="7136.5847999999996"/>
    <n v="232295.14"/>
    <n v="5084.3414000000002"/>
    <n v="0"/>
    <n v="131057.48"/>
    <n v="9185.0357000000004"/>
    <n v="988.05817000000002"/>
    <n v="132656.49"/>
    <n v="94.834199999999996"/>
    <n v="144.6962"/>
    <n v="0"/>
    <n v="5085.7892000000002"/>
    <n v="3827.9411"/>
    <n v="2402.3296999999998"/>
    <n v="76767.058000000005"/>
    <n v="7953.4570999999996"/>
    <n v="177800.63"/>
    <n v="51706.079624099999"/>
    <n v="1052.7064571073599"/>
    <n v="0.4007690584633764"/>
    <n v="0"/>
    <n v="425.87116799115302"/>
    <n v="2615"/>
    <n v="222.43127548935294"/>
    <n v="7833"/>
    <n v="8085"/>
    <n v="63.822229239027472"/>
    <n v="1716"/>
    <n v="1469"/>
  </r>
  <r>
    <s v="54"/>
    <s v="54245"/>
    <n v="54245"/>
    <s v="NORTE DE SANTANDER"/>
    <s v="EL CARMEN"/>
    <x v="13"/>
    <s v="Rural disperso"/>
    <n v="8"/>
    <s v="desactualizado"/>
    <s v="desactualizado"/>
    <n v="169919.2"/>
    <n v="770"/>
    <n v="698"/>
    <n v="23.352435530085959"/>
    <n v="0.24171106081255236"/>
    <n v="0"/>
    <n v="0"/>
    <n v="698"/>
    <n v="71.901286356605041"/>
    <n v="1579.0527999999999"/>
    <n v="129.58553000000001"/>
    <n v="0"/>
    <n v="163371.79"/>
    <n v="2647.0367999999999"/>
    <n v="0"/>
    <n v="103501.92"/>
    <n v="1683.4345000000001"/>
    <n v="319.71937000000003"/>
    <n v="62524.656000000003"/>
    <n v="67.038290000000003"/>
    <n v="53.906210999999999"/>
    <n v="0"/>
    <n v="4623.6059999999998"/>
    <n v="1535.8375000000001"/>
    <n v="239.17831000000001"/>
    <n v="40270.593999999997"/>
    <n v="503.08508"/>
    <n v="120806.38"/>
    <n v="65592.252645300003"/>
    <n v="492.16270300107999"/>
    <n v="0.74142581888246628"/>
    <n v="0"/>
    <n v="140.96663649428476"/>
    <n v="1500"/>
    <n v="137.93333333333334"/>
    <n v="476"/>
    <n v="559"/>
    <n v="80.085959885386814"/>
    <n v="234"/>
    <n v="212"/>
  </r>
  <r>
    <s v="25"/>
    <s v="25326"/>
    <n v="25326"/>
    <s v="CUNDINAMARCA"/>
    <s v="GUATAVITA"/>
    <x v="0"/>
    <s v="Rural disperso"/>
    <n v="11"/>
    <s v="desactualizado"/>
    <s v="desactualizado"/>
    <n v="25105.800000000003"/>
    <n v="3077"/>
    <n v="2734"/>
    <n v="78.237015362106803"/>
    <n v="13.034931801248161"/>
    <n v="369"/>
    <n v="2231"/>
    <n v="134"/>
    <n v="56.098306525680854"/>
    <n v="7222.4017000000003"/>
    <n v="3171.6378"/>
    <n v="1978.1248000000001"/>
    <n v="10110.467000000001"/>
    <n v="0"/>
    <n v="0"/>
    <n v="1238.4664"/>
    <n v="1393.9780000000001"/>
    <n v="1393.0691999999999"/>
    <n v="20404.324000000001"/>
    <n v="17.059884"/>
    <n v="20.475216"/>
    <n v="0"/>
    <n v="1130.8139000000001"/>
    <n v="143.54506000000001"/>
    <n v="827.79408999999998"/>
    <n v="5646.5279"/>
    <n v="2963.4389999999999"/>
    <n v="13714.302"/>
    <n v="1205.9090773800001"/>
    <n v="11.223805089090401"/>
    <n v="0.25868325557283567"/>
    <n v="0"/>
    <n v="59.335502749410821"/>
    <n v="249"/>
    <n v="325.22088353413648"/>
    <n v="936"/>
    <n v="2350.9999999999995"/>
    <n v="85.991221653255295"/>
    <n v="203"/>
    <n v="177"/>
  </r>
  <r>
    <s v="50"/>
    <s v="50325"/>
    <n v="50325"/>
    <s v="META"/>
    <s v="MAPIRIPÁN"/>
    <x v="1"/>
    <s v="Rural disperso"/>
    <n v="0"/>
    <s v="actualizado"/>
    <s v="actualizado"/>
    <n v="1194072.1000000001"/>
    <n v="891"/>
    <n v="881"/>
    <n v="3.9727582292849033"/>
    <n v="3.0522521858836996E-3"/>
    <n v="0"/>
    <n v="0"/>
    <n v="881"/>
    <n v="69.322742760262258"/>
    <n v="164845.43"/>
    <n v="353.59584999999998"/>
    <n v="159131.70000000001"/>
    <n v="762379.58"/>
    <n v="106230.18"/>
    <n v="627.99679000000003"/>
    <n v="715737.49"/>
    <n v="14763.532999999999"/>
    <n v="10140.974"/>
    <n v="450423.08"/>
    <n v="6471.8321999999998"/>
    <n v="1619.6206"/>
    <n v="0"/>
    <n v="12617.263000000001"/>
    <n v="0"/>
    <n v="18987.439999999999"/>
    <n v="60209.184999999998"/>
    <n v="274125.57"/>
    <n v="830605.63"/>
    <n v="0"/>
    <n v="3104.7644573819998"/>
    <n v="0.55773305084745761"/>
    <n v="121.95121951219512"/>
    <n v="402.99908170418706"/>
    <n v="11938"/>
    <n v="34.838331378790414"/>
    <n v="188"/>
    <n v="850"/>
    <n v="96.481271282633372"/>
    <n v="51"/>
    <n v="48"/>
  </r>
  <r>
    <s v="41"/>
    <s v="41551"/>
    <n v="41551"/>
    <s v="HUILA"/>
    <s v="PITALITO"/>
    <x v="0"/>
    <s v="Intermedio"/>
    <n v="11"/>
    <s v="desactualizado"/>
    <s v="actualizado"/>
    <n v="63908.1"/>
    <n v="15588"/>
    <n v="12157"/>
    <n v="81.68956156946615"/>
    <n v="28.054874335838818"/>
    <n v="5686"/>
    <n v="6202"/>
    <n v="269"/>
    <n v="28.19151647186553"/>
    <n v="19335.128000000001"/>
    <n v="727.52855"/>
    <n v="0"/>
    <n v="39204.214"/>
    <n v="2424.1505000000002"/>
    <n v="0"/>
    <n v="10686.925999999999"/>
    <n v="423.12551999999999"/>
    <n v="160.74216000000001"/>
    <n v="50968.15"/>
    <n v="625.76817000000005"/>
    <n v="780.60452999999995"/>
    <n v="0"/>
    <n v="1086.9902"/>
    <n v="423.12549999999999"/>
    <n v="186.81201999999999"/>
    <n v="28134.255000000001"/>
    <n v="14530.441000000001"/>
    <n v="17722.483"/>
    <n v="3880.9116681700002"/>
    <n v="211.83507377060684"/>
    <n v="0.3899251801537772"/>
    <n v="0"/>
    <n v="322.87947517465574"/>
    <n v="653"/>
    <n v="609.87748851454819"/>
    <n v="4210"/>
    <n v="7269.0000000000009"/>
    <n v="59.792712017767549"/>
    <n v="1431"/>
    <n v="1265"/>
  </r>
  <r>
    <s v="50"/>
    <s v="50226"/>
    <n v="50226"/>
    <s v="META"/>
    <s v="CUMARAL"/>
    <x v="0"/>
    <s v="Rural"/>
    <n v="11"/>
    <s v="desactualizado"/>
    <s v="desactualizado"/>
    <n v="60441.4"/>
    <n v="1668"/>
    <n v="998"/>
    <n v="40.080160320641284"/>
    <n v="1.3314792101899684"/>
    <n v="160"/>
    <n v="833"/>
    <n v="5"/>
    <n v="20.439514961373938"/>
    <n v="53560.798000000003"/>
    <n v="1674.6715999999999"/>
    <n v="4937.46"/>
    <n v="1178.0659000000001"/>
    <n v="0"/>
    <n v="0"/>
    <n v="5184.7299999999996"/>
    <n v="104.69556"/>
    <n v="2048.4094"/>
    <n v="55157.133000000002"/>
    <n v="114.28888999999999"/>
    <n v="114.2889"/>
    <n v="0"/>
    <n v="3410.8308999999999"/>
    <n v="0"/>
    <n v="925.6105"/>
    <n v="770.40444000000002"/>
    <n v="44591.105000000003"/>
    <n v="12797.017"/>
    <n v="542.51365507599996"/>
    <n v="52.15691090279919"/>
    <n v="0.27321269652921981"/>
    <n v="0"/>
    <n v="174.51342778293846"/>
    <n v="580"/>
    <n v="310.51724137931041"/>
    <n v="226"/>
    <n v="857"/>
    <n v="85.871743486973955"/>
    <n v="79"/>
    <n v="66"/>
  </r>
  <r>
    <s v="05"/>
    <s v="05059"/>
    <n v="5059"/>
    <s v="ANTIOQUIA"/>
    <s v="ARMENIA"/>
    <x v="0"/>
    <s v="Rural"/>
    <n v="0"/>
    <s v="actualizado"/>
    <s v="actualizado"/>
    <n v="11409.3"/>
    <n v="883"/>
    <n v="745"/>
    <n v="65.771812080536918"/>
    <n v="6.9065277288539919"/>
    <n v="457"/>
    <n v="282"/>
    <n v="6"/>
    <n v="9.7370188634749582"/>
    <n v="560.49650999999994"/>
    <n v="0"/>
    <n v="0.63491105000000003"/>
    <n v="9776.1098000000002"/>
    <n v="511.34312999999997"/>
    <n v="0"/>
    <n v="160.77097000000001"/>
    <n v="91.214961000000002"/>
    <n v="185.92385999999999"/>
    <n v="10680.449000000001"/>
    <n v="12.065287"/>
    <n v="10.855264"/>
    <n v="0"/>
    <n v="3012.1876999999999"/>
    <n v="0"/>
    <n v="25.744364999999998"/>
    <n v="6422.6855999999998"/>
    <n v="575.18062999999995"/>
    <n v="1083.7702999999999"/>
    <n v="0"/>
    <n v="31.812509332175601"/>
    <n v="0.28411338167435729"/>
    <n v="0"/>
    <n v="26.074295630405992"/>
    <n v="111"/>
    <n v="297.29729729729729"/>
    <n v="155"/>
    <n v="363"/>
    <n v="48.724832214765101"/>
    <n v="36"/>
    <n v="33"/>
  </r>
  <r>
    <s v="27"/>
    <s v="27450"/>
    <n v="27450"/>
    <s v="CHOCÓ"/>
    <s v="MEDIO SAN JUAN (Andagoya)"/>
    <x v="3"/>
    <s v="Rural"/>
    <n v="28"/>
    <s v="Sin formación"/>
    <s v="desactualizado"/>
    <n v="66056.899999999994"/>
    <n v="1368"/>
    <n v="1357"/>
    <n v="84.377302873986736"/>
    <n v="2.1475220767777561"/>
    <n v="0"/>
    <n v="0"/>
    <n v="1357"/>
    <n v="79.809643880052988"/>
    <n v="32088.335999999999"/>
    <n v="15840.933000000001"/>
    <n v="716.62954999999999"/>
    <n v="15123.932000000001"/>
    <n v="0"/>
    <n v="0"/>
    <n v="48542.364000000001"/>
    <n v="10778.213"/>
    <n v="1428.0098"/>
    <n v="5775.4969000000001"/>
    <n v="17.140412999999999"/>
    <n v="15.383964000000001"/>
    <n v="0"/>
    <n v="761.07047"/>
    <n v="10738.445"/>
    <n v="316.41620999999998"/>
    <n v="1386.6786"/>
    <n v="216.93244999999999"/>
    <n v="53106.296999999999"/>
    <n v="0"/>
    <n v="133.48530324916001"/>
    <n v="0.69667383749793144"/>
    <n v="0"/>
    <n v="19.766668874830245"/>
    <n v="620"/>
    <n v="33.064516129032256"/>
    <n v="500"/>
    <n v="1318"/>
    <n v="97.12601326455416"/>
    <n v="22"/>
    <n v="12"/>
  </r>
  <r>
    <s v="50"/>
    <s v="50287"/>
    <n v="50287"/>
    <s v="META"/>
    <s v="FUENTE DE ORO"/>
    <x v="0"/>
    <s v="Rural"/>
    <n v="11"/>
    <s v="desactualizado"/>
    <s v="desactualizado"/>
    <n v="55376.799999999996"/>
    <n v="1599"/>
    <n v="1269"/>
    <n v="35.776201733648541"/>
    <n v="1.8945791934624725"/>
    <n v="639"/>
    <n v="630"/>
    <n v="0"/>
    <n v="14.592114388723399"/>
    <n v="49080.07"/>
    <n v="0"/>
    <n v="4825.1112000000003"/>
    <n v="3538.5356000000002"/>
    <n v="0"/>
    <n v="32.676316999999997"/>
    <n v="5975.1701999999996"/>
    <n v="2048.4666000000002"/>
    <n v="828.47040000000004"/>
    <n v="48975.527000000002"/>
    <n v="107.86315"/>
    <n v="107.86314"/>
    <n v="0"/>
    <n v="2481.3996000000002"/>
    <n v="58.372472999999999"/>
    <n v="828.42439999999999"/>
    <n v="2653.6626999999999"/>
    <n v="43379.665999999997"/>
    <n v="8458.7850999999991"/>
    <n v="0"/>
    <n v="160.61746716153317"/>
    <n v="0.53615960099750626"/>
    <n v="0"/>
    <n v="319.64736011680026"/>
    <n v="576"/>
    <n v="572.70833333333337"/>
    <n v="285"/>
    <n v="803"/>
    <n v="63.278171788810091"/>
    <n v="307"/>
    <n v="284"/>
  </r>
  <r>
    <s v="13"/>
    <s v="13667"/>
    <n v="13667"/>
    <s v="BOLÍVAR"/>
    <s v="SAN MARTÍN DE LOBA"/>
    <x v="0"/>
    <s v="Rural"/>
    <n v="24"/>
    <s v="desactualizado"/>
    <s v="desactualizado"/>
    <n v="38200"/>
    <n v="1040"/>
    <n v="1002"/>
    <n v="11.776447105788424"/>
    <n v="0.8141270384138144"/>
    <n v="436"/>
    <n v="558"/>
    <n v="8"/>
    <n v="47.98643718402144"/>
    <n v="16893.392"/>
    <n v="0"/>
    <n v="0"/>
    <n v="16228.705"/>
    <n v="9906.5246999999999"/>
    <n v="4299.4849999999997"/>
    <n v="23561.306"/>
    <n v="1722.2023999999999"/>
    <n v="1612.6964"/>
    <n v="14691.6"/>
    <n v="448.90821999999997"/>
    <n v="420.94524999999999"/>
    <n v="264.78507999999999"/>
    <n v="3513.2080000000001"/>
    <n v="1619.6757"/>
    <n v="281.05990000000003"/>
    <n v="3393.9947000000002"/>
    <n v="14607.438"/>
    <n v="22235.091"/>
    <n v="0"/>
    <n v="22.487209167584801"/>
    <n v="0.73211009174311925"/>
    <n v="0"/>
    <n v="136.58396778870986"/>
    <n v="414"/>
    <n v="543.2367149758453"/>
    <n v="568"/>
    <n v="938"/>
    <n v="93.612774451097806"/>
    <n v="142"/>
    <n v="96"/>
  </r>
  <r>
    <s v="86"/>
    <s v="86219"/>
    <n v="86219"/>
    <s v="PUTUMAYO"/>
    <s v="COLÓN"/>
    <x v="0"/>
    <s v="Intermedio"/>
    <n v="11"/>
    <s v="desactualizado"/>
    <s v="desactualizado"/>
    <n v="7205.6"/>
    <n v="860"/>
    <n v="773"/>
    <n v="97.412677878395854"/>
    <n v="5.0189619834906853"/>
    <n v="0"/>
    <n v="0"/>
    <n v="773"/>
    <n v="79.999586357559579"/>
    <n v="3115.7011000000002"/>
    <n v="2068.9186"/>
    <n v="2356.8301999999999"/>
    <n v="10245.831"/>
    <n v="905.66588000000002"/>
    <n v="0"/>
    <n v="12768.259"/>
    <n v="446.71388999999999"/>
    <n v="0"/>
    <n v="5482.3037999999997"/>
    <n v="65.284907000000004"/>
    <n v="60.581553"/>
    <n v="0"/>
    <n v="57.159925999999999"/>
    <n v="446.71388999999999"/>
    <n v="0"/>
    <n v="2664.8924000000002"/>
    <n v="523.24579000000006"/>
    <n v="15009.968000000001"/>
    <n v="0"/>
    <n v="10.85771183354516"/>
    <n v="0.10335195530726256"/>
    <n v="0"/>
    <n v="20.597418726567447"/>
    <n v="77"/>
    <n v="275.84415584415586"/>
    <n v="164"/>
    <n v="449"/>
    <n v="58.085381630012932"/>
    <n v="283"/>
    <n v="268"/>
  </r>
  <r>
    <s v="73"/>
    <s v="73624"/>
    <n v="73624"/>
    <s v="TOLIMA"/>
    <s v="ROVIRA"/>
    <x v="0"/>
    <s v="Rural"/>
    <n v="0"/>
    <s v="actualizado"/>
    <s v="actualizado"/>
    <n v="72291.600000000006"/>
    <n v="2121"/>
    <n v="1898"/>
    <n v="40.042149631190725"/>
    <n v="2.5836788384705747"/>
    <n v="1197"/>
    <n v="697"/>
    <n v="4"/>
    <n v="37.803195134540232"/>
    <n v="2574.7764000000002"/>
    <n v="5.8225958999999996"/>
    <n v="317.17414000000002"/>
    <n v="70546.244000000006"/>
    <n v="0"/>
    <n v="0"/>
    <n v="16005.994000000001"/>
    <n v="4104.0218000000004"/>
    <n v="279.32549"/>
    <n v="53245.964"/>
    <n v="147.31915000000001"/>
    <n v="144.08528999999999"/>
    <n v="0"/>
    <n v="14821.573"/>
    <n v="3360.4828000000002"/>
    <n v="396.58733000000001"/>
    <n v="25781.26"/>
    <n v="1386.4891"/>
    <n v="27892.148000000001"/>
    <n v="118.770186146"/>
    <n v="47.881574042505605"/>
    <n v="0.571957671957672"/>
    <n v="0"/>
    <n v="357.5"/>
    <n v="733"/>
    <n v="487.72169167803548"/>
    <n v="1046"/>
    <n v="875"/>
    <n v="46.101159114857744"/>
    <n v="385"/>
    <n v="360"/>
  </r>
  <r>
    <s v="44"/>
    <s v="44279"/>
    <n v="44279"/>
    <s v="LA GUAJIRA"/>
    <s v="FONSECA"/>
    <x v="11"/>
    <s v="Intermedio"/>
    <n v="0"/>
    <s v="actualizado"/>
    <s v="actualizado"/>
    <n v="45477.4"/>
    <n v="1057"/>
    <n v="903"/>
    <n v="30.897009966777411"/>
    <n v="1.1377467363388629"/>
    <n v="193"/>
    <n v="707"/>
    <n v="3"/>
    <n v="28.090882406889722"/>
    <n v="11148.874"/>
    <n v="1871.3859"/>
    <n v="9516.482"/>
    <n v="19318.545999999998"/>
    <n v="4681.8653999999997"/>
    <n v="0"/>
    <n v="3377.0727999999999"/>
    <n v="1750.3804"/>
    <n v="0"/>
    <n v="40719.908000000003"/>
    <n v="368.78163999999998"/>
    <n v="499.38020999999998"/>
    <n v="0"/>
    <n v="58.285930999999998"/>
    <n v="1823.1521"/>
    <n v="134.22939"/>
    <n v="21156.858"/>
    <n v="10194.578"/>
    <n v="13222.804"/>
    <n v="8368.7756890599994"/>
    <n v="14.382899286257198"/>
    <n v="0.62512171372930869"/>
    <n v="25.967281225655675"/>
    <n v="110.58653240822842"/>
    <n v="487"/>
    <n v="437.26899383983573"/>
    <n v="744"/>
    <n v="847"/>
    <n v="93.798449612403104"/>
    <n v="31"/>
    <n v="21"/>
  </r>
  <r>
    <s v="05"/>
    <s v="05495"/>
    <n v="5495"/>
    <s v="ANTIOQUIA"/>
    <s v="NECHÍ"/>
    <x v="7"/>
    <s v="Rural"/>
    <n v="23"/>
    <s v="desactualizado"/>
    <s v="desactualizado"/>
    <n v="86778.599999999991"/>
    <n v="1213"/>
    <n v="1118"/>
    <n v="20.840787119856888"/>
    <n v="0.67391963329482962"/>
    <n v="593"/>
    <n v="515"/>
    <n v="10"/>
    <n v="35.571195616308096"/>
    <n v="55048.167000000001"/>
    <n v="5138.4171999999999"/>
    <n v="0"/>
    <n v="12168.105"/>
    <n v="17808.011999999999"/>
    <n v="8187.0887000000002"/>
    <n v="23098.095000000001"/>
    <n v="180.35703000000001"/>
    <n v="3359.6190000000001"/>
    <n v="51329.22"/>
    <n v="7783.7241999999997"/>
    <n v="78.134395999999995"/>
    <n v="7697.7596000000003"/>
    <n v="8055.4567999999999"/>
    <n v="180.35704000000001"/>
    <n v="578.88001999999994"/>
    <n v="10947.464"/>
    <n v="32985.082999999999"/>
    <n v="33414.970999999998"/>
    <n v="0"/>
    <n v="340.31129921532005"/>
    <n v="0.70054587990642059"/>
    <n v="0"/>
    <n v="181.69043273369266"/>
    <n v="925"/>
    <n v="248.59459459459458"/>
    <n v="521"/>
    <n v="947.00000000000011"/>
    <n v="84.704830053667266"/>
    <n v="254"/>
    <n v="111"/>
  </r>
  <r>
    <s v="99"/>
    <s v="99001"/>
    <n v="99001"/>
    <s v="VICHADA"/>
    <s v="PUERTO CARREÑO"/>
    <x v="0"/>
    <s v="Rural disperso"/>
    <n v="0"/>
    <s v="actualizado"/>
    <s v="actualizado"/>
    <n v="1222570.5"/>
    <n v="795"/>
    <n v="308"/>
    <n v="35.38961038961039"/>
    <n v="7.9470214924154021E-3"/>
    <n v="76"/>
    <n v="232"/>
    <n v="0"/>
    <n v="57.64579417754598"/>
    <n v="153214.1"/>
    <n v="17463.285"/>
    <n v="104052.33"/>
    <n v="472402.62"/>
    <n v="431597.57"/>
    <n v="0"/>
    <n v="192372.76"/>
    <n v="62005.446000000004"/>
    <n v="18087.005000000001"/>
    <n v="933684.63"/>
    <n v="4076.8861000000002"/>
    <n v="3653.1671000000001"/>
    <n v="0"/>
    <n v="7.0738598000000001"/>
    <n v="5.9851710000000002E-2"/>
    <n v="44809.622000000003"/>
    <n v="519.53254000000004"/>
    <n v="464022.14"/>
    <n v="698210"/>
    <n v="0"/>
    <n v="808.28219693863275"/>
    <n v="0.67503136762860716"/>
    <n v="104.27528675703859"/>
    <n v="529.31006553130624"/>
    <n v="12409"/>
    <n v="43.436215649931505"/>
    <n v="107"/>
    <n v="273"/>
    <n v="88.63636363636364"/>
    <n v="18"/>
    <n v="13"/>
  </r>
  <r>
    <s v="73"/>
    <s v="73616"/>
    <n v="73616"/>
    <s v="TOLIMA"/>
    <s v="RIOBLANCO"/>
    <x v="9"/>
    <s v="Rural disperso"/>
    <n v="12"/>
    <s v="desactualizado"/>
    <s v="desactualizado"/>
    <n v="203636.99999999997"/>
    <n v="6972"/>
    <n v="6104"/>
    <n v="60.288335517693312"/>
    <n v="3.4333684649751337"/>
    <n v="3948"/>
    <n v="1793"/>
    <n v="363"/>
    <n v="70.408666046817672"/>
    <n v="3662.0394000000001"/>
    <n v="0"/>
    <n v="52980.036999999997"/>
    <n v="147932.07"/>
    <n v="0"/>
    <n v="0"/>
    <n v="79135.599000000002"/>
    <n v="9280.7991000000002"/>
    <n v="329.96642000000003"/>
    <n v="116344.73"/>
    <n v="38.900106000000001"/>
    <n v="61.433489999999999"/>
    <n v="0"/>
    <n v="75.225475000000003"/>
    <n v="8987.3551000000007"/>
    <n v="410.48099000000002"/>
    <n v="47949.462"/>
    <n v="3217.0014000000001"/>
    <n v="144429.04"/>
    <n v="59148.339704400001"/>
    <n v="476.33884140226809"/>
    <n v="0.62233555642735716"/>
    <n v="0"/>
    <n v="301.2"/>
    <n v="1136"/>
    <n v="265.14084507042253"/>
    <n v="2645"/>
    <n v="3363"/>
    <n v="55.095019659239838"/>
    <n v="790"/>
    <n v="730"/>
  </r>
  <r>
    <s v="05"/>
    <s v="05854"/>
    <n v="5854"/>
    <s v="ANTIOQUIA"/>
    <s v="VALDIVIA"/>
    <x v="7"/>
    <s v="Rural disperso"/>
    <n v="11"/>
    <s v="desactualizado"/>
    <s v="desactualizado"/>
    <n v="56899.5"/>
    <n v="1052"/>
    <n v="765"/>
    <n v="26.535947712418302"/>
    <n v="0.41437654696313009"/>
    <n v="77"/>
    <n v="680"/>
    <n v="8"/>
    <n v="26.927131398519656"/>
    <n v="3244.5223000000001"/>
    <n v="0"/>
    <n v="63.160465000000002"/>
    <n v="52893.203000000001"/>
    <n v="160.78751"/>
    <n v="0"/>
    <n v="9280.8718000000008"/>
    <n v="12080.156000000001"/>
    <n v="432.91428000000002"/>
    <n v="34558.237999999998"/>
    <n v="446.85575999999998"/>
    <n v="14.288971999999999"/>
    <n v="439.04570999999999"/>
    <n v="21192.419000000002"/>
    <n v="12039.468999999999"/>
    <n v="25.918434000000001"/>
    <n v="6414.0806000000002"/>
    <n v="1379.4793"/>
    <n v="15294.334999999999"/>
    <n v="0"/>
    <n v="160.96554939824"/>
    <n v="0.63958762886597942"/>
    <n v="0"/>
    <n v="28.839751227570265"/>
    <n v="551"/>
    <n v="66.243194192377501"/>
    <n v="174"/>
    <n v="695"/>
    <n v="90.849673202614383"/>
    <n v="74"/>
    <n v="67"/>
  </r>
  <r>
    <s v="17"/>
    <s v="17446"/>
    <n v="17446"/>
    <s v="CALDAS"/>
    <s v="MARULANDA"/>
    <x v="0"/>
    <s v="Rural disperso"/>
    <n v="11"/>
    <s v="desactualizado"/>
    <s v="desactualizado"/>
    <n v="37371.700000000004"/>
    <n v="942"/>
    <n v="913"/>
    <n v="28.696604600219054"/>
    <n v="1.2195520600287053"/>
    <n v="161"/>
    <n v="737"/>
    <n v="15"/>
    <n v="53.309335892869058"/>
    <n v="564.40328"/>
    <n v="1366.1909000000001"/>
    <n v="0"/>
    <n v="35813.963000000003"/>
    <n v="0"/>
    <n v="0"/>
    <n v="17056.666000000001"/>
    <n v="164.08261999999999"/>
    <n v="0"/>
    <n v="20530.422999999999"/>
    <n v="10.846270000000001"/>
    <n v="10.885700999999999"/>
    <n v="0"/>
    <n v="977.96263999999996"/>
    <n v="101.54423"/>
    <n v="1197.9025999999999"/>
    <n v="15320.06"/>
    <n v="22.976122"/>
    <n v="20130.686000000002"/>
    <n v="0"/>
    <n v="38.0814728956708"/>
    <n v="0.46954986760812001"/>
    <n v="0"/>
    <n v="391.21738427974236"/>
    <n v="374"/>
    <n v="1167.4598930481284"/>
    <n v="108"/>
    <n v="777.00000000000011"/>
    <n v="85.104052573932094"/>
    <n v="71"/>
    <n v="65"/>
  </r>
  <r>
    <s v="05"/>
    <s v="05541"/>
    <n v="5541"/>
    <s v="ANTIOQUIA"/>
    <s v="PEÑOL"/>
    <x v="0"/>
    <s v="Intermedio"/>
    <n v="9"/>
    <s v="desactualizado"/>
    <s v="desactualizado"/>
    <n v="12182"/>
    <n v="5735"/>
    <n v="4533"/>
    <n v="95.742333995146694"/>
    <n v="32.321461070674367"/>
    <n v="850"/>
    <n v="3595"/>
    <n v="88"/>
    <n v="30.95578944731885"/>
    <n v="799.43488000000002"/>
    <n v="0"/>
    <n v="0"/>
    <n v="9431.5005000000001"/>
    <n v="0"/>
    <n v="0"/>
    <n v="1213.0436"/>
    <n v="77.831283999999997"/>
    <n v="3130.4076"/>
    <n v="9845.5856000000003"/>
    <n v="0"/>
    <n v="28.789762"/>
    <n v="0"/>
    <n v="910.26455999999996"/>
    <n v="0"/>
    <n v="484.53919000000002"/>
    <n v="8131.8564999999999"/>
    <n v="294.99373000000003"/>
    <n v="4416.4242000000004"/>
    <n v="5698.2372693999996"/>
    <n v="15.783037398084399"/>
    <n v="0.23524498886414252"/>
    <n v="0"/>
    <n v="76.903369506285316"/>
    <n v="145"/>
    <n v="671.24137931034488"/>
    <n v="1169"/>
    <n v="4108.0000000000009"/>
    <n v="90.62431061107435"/>
    <n v="195"/>
    <n v="168"/>
  </r>
  <r>
    <s v="54"/>
    <s v="54498"/>
    <n v="54498"/>
    <s v="NORTE DE SANTANDER"/>
    <s v="OCAÑA"/>
    <x v="0"/>
    <s v="Ciudades y aglomeraciones"/>
    <n v="8"/>
    <s v="desactualizado"/>
    <s v="desactualizado"/>
    <n v="51455.999999999993"/>
    <n v="2139"/>
    <n v="1421"/>
    <n v="37.931034482758619"/>
    <n v="2.6678034528934558"/>
    <n v="738"/>
    <n v="683"/>
    <n v="0"/>
    <n v="37.445386841905766"/>
    <n v="547.50196000000005"/>
    <n v="0"/>
    <n v="8125.8314"/>
    <n v="42986.294999999998"/>
    <n v="210.72716"/>
    <n v="0"/>
    <n v="6870.9755999999998"/>
    <n v="10540.75"/>
    <n v="184.30312000000001"/>
    <n v="34128.750999999997"/>
    <n v="818.55568000000005"/>
    <n v="828.21633999999995"/>
    <n v="0"/>
    <n v="7135.3122999999996"/>
    <n v="5071.7682000000004"/>
    <n v="184.30313000000001"/>
    <n v="19288.452000000001"/>
    <n v="360.23153000000002"/>
    <n v="19675.052"/>
    <n v="0"/>
    <n v="88.275632677176006"/>
    <n v="0.62769834594897678"/>
    <n v="0"/>
    <n v="79.953768934771944"/>
    <n v="463"/>
    <n v="253.45572354211663"/>
    <n v="1078"/>
    <n v="1329"/>
    <n v="93.525686136523575"/>
    <n v="359"/>
    <n v="331"/>
  </r>
  <r>
    <s v="81"/>
    <s v="81065"/>
    <n v="81065"/>
    <s v="ARAUCA"/>
    <s v="ARAUQUITA"/>
    <x v="10"/>
    <s v="Rural"/>
    <n v="16"/>
    <s v="desactualizado"/>
    <s v="desactualizado"/>
    <n v="304241.7"/>
    <n v="4252"/>
    <n v="3295"/>
    <n v="14.628224582701064"/>
    <n v="0.43960903501738702"/>
    <n v="1878"/>
    <n v="1417"/>
    <n v="0"/>
    <n v="51.285078599488401"/>
    <n v="0"/>
    <n v="0"/>
    <n v="59537.995000000003"/>
    <n v="0"/>
    <n v="240754.11"/>
    <n v="28667.814999999999"/>
    <n v="86693.37"/>
    <n v="11082.052"/>
    <n v="3775.2067000000002"/>
    <n v="173533.17"/>
    <n v="2989.3384000000001"/>
    <n v="514.10041000000001"/>
    <n v="68.672488000000001"/>
    <n v="23760.133000000002"/>
    <n v="10768.105"/>
    <n v="1088.6246000000001"/>
    <n v="5905.0428000000002"/>
    <n v="107731.1"/>
    <n v="156765.71"/>
    <n v="0"/>
    <n v="1902.0906147737201"/>
    <n v="0.54305455295452199"/>
    <n v="19.120458891013385"/>
    <n v="156.2420625459612"/>
    <n v="3060"/>
    <n v="53.401960784313722"/>
    <n v="948"/>
    <n v="2838"/>
    <n v="86.130500758725333"/>
    <n v="362"/>
    <n v="271"/>
  </r>
  <r>
    <s v="86"/>
    <s v="86320"/>
    <n v="86320"/>
    <s v="PUTUMAYO"/>
    <s v="ORITO"/>
    <x v="8"/>
    <s v="Rural"/>
    <n v="15"/>
    <s v="desactualizado"/>
    <s v="desactualizado"/>
    <n v="183403.3"/>
    <n v="4627"/>
    <n v="2095"/>
    <n v="39.856801909307876"/>
    <n v="1.0566603645305803"/>
    <n v="0"/>
    <n v="0"/>
    <n v="2095"/>
    <n v="77.891850789831807"/>
    <n v="43329.258999999998"/>
    <n v="39239.419000000002"/>
    <n v="0"/>
    <n v="107047.77"/>
    <n v="3490.7316999999998"/>
    <n v="0"/>
    <n v="118716.2"/>
    <n v="1983.9698000000001"/>
    <n v="2346.0319"/>
    <n v="71936.414999999994"/>
    <n v="280.79154999999997"/>
    <n v="308.05849999999998"/>
    <n v="0"/>
    <n v="191.61250999999999"/>
    <n v="1983.9698000000001"/>
    <n v="948.40053999999998"/>
    <n v="34345.442999999999"/>
    <n v="5391.7704000000003"/>
    <n v="152094.15"/>
    <n v="11456.1738716"/>
    <n v="1863.3189283595202"/>
    <n v="0.5078848560700876"/>
    <n v="0"/>
    <n v="58.010244266632043"/>
    <n v="2026"/>
    <n v="29.526159921026654"/>
    <n v="775"/>
    <n v="1837"/>
    <n v="87.684964200477324"/>
    <n v="271"/>
    <n v="220"/>
  </r>
  <r>
    <s v="50"/>
    <s v="50606"/>
    <n v="50606"/>
    <s v="META"/>
    <s v="RESTREPO"/>
    <x v="0"/>
    <s v="Rural"/>
    <n v="8"/>
    <s v="desactualizado"/>
    <s v="desactualizado"/>
    <n v="30878.100000000002"/>
    <n v="1906"/>
    <n v="1648"/>
    <n v="68.628640776699029"/>
    <n v="4.4476167945008669"/>
    <n v="237"/>
    <n v="1399"/>
    <n v="12"/>
    <n v="35.270626272092201"/>
    <n v="21099.073"/>
    <n v="670.13804000000005"/>
    <n v="3820.7478000000001"/>
    <n v="11250.460999999999"/>
    <n v="0"/>
    <n v="239.24817999999999"/>
    <n v="9804.8870999999999"/>
    <n v="92.998165999999998"/>
    <n v="1601.1983"/>
    <n v="25052.210999999999"/>
    <n v="51.675674999999998"/>
    <n v="51.675671999999999"/>
    <n v="0"/>
    <n v="2467.7822999999999"/>
    <n v="0"/>
    <n v="577.44511999999997"/>
    <n v="1569.6090999999999"/>
    <n v="19181.278999999999"/>
    <n v="12994.428"/>
    <n v="5954.8388991000002"/>
    <n v="38.098040810023598"/>
    <n v="0.19988879621907146"/>
    <n v="0"/>
    <n v="211.96453263474615"/>
    <n v="289"/>
    <n v="756.92041522491354"/>
    <n v="494"/>
    <n v="1419.9999999999998"/>
    <n v="86.165048543689309"/>
    <n v="60"/>
    <n v="42"/>
  </r>
  <r>
    <s v="41"/>
    <s v="41206"/>
    <n v="41206"/>
    <s v="HUILA"/>
    <s v="COLOMBIA"/>
    <x v="0"/>
    <s v="Rural disperso"/>
    <n v="28"/>
    <s v="Sin formación"/>
    <s v="desactualizado"/>
    <n v="175121.5"/>
    <n v="3267"/>
    <n v="2723"/>
    <n v="39.001101726037454"/>
    <n v="1.7727605264831248"/>
    <n v="1733"/>
    <n v="988"/>
    <n v="2"/>
    <n v="42.046191224864565"/>
    <n v="695.97170000000006"/>
    <n v="5697.5137999999997"/>
    <n v="28086.432000000001"/>
    <n v="126234.04"/>
    <n v="1464.1884"/>
    <n v="0"/>
    <n v="45300.451000000001"/>
    <n v="39512.919000000002"/>
    <n v="739.34149000000002"/>
    <n v="77620.596000000005"/>
    <n v="66.638582"/>
    <n v="98.187704999999994"/>
    <n v="0"/>
    <n v="1396.2003999999999"/>
    <n v="39299.192999999999"/>
    <n v="698.70504000000005"/>
    <n v="51566.03"/>
    <n v="1545.3217999999999"/>
    <n v="68636.307000000001"/>
    <n v="4373.6829448899998"/>
    <n v="435.46608288932401"/>
    <n v="0.50882956878850105"/>
    <n v="0"/>
    <n v="272.02139739008283"/>
    <n v="1538"/>
    <n v="218.15344603381016"/>
    <n v="1203"/>
    <n v="1453"/>
    <n v="53.360264414248995"/>
    <n v="699"/>
    <n v="621"/>
  </r>
  <r>
    <s v="19"/>
    <s v="19050"/>
    <n v="19050"/>
    <s v="CAUCA"/>
    <s v="ARGELIA"/>
    <x v="2"/>
    <s v="Rural disperso"/>
    <n v="19"/>
    <s v="desactualizado"/>
    <s v="desactualizado"/>
    <n v="75736.2"/>
    <n v="4503"/>
    <n v="3736"/>
    <n v="82.896145610278367"/>
    <n v="4.3231938517594175"/>
    <n v="2062"/>
    <n v="1329"/>
    <n v="345"/>
    <n v="69.196375735439588"/>
    <n v="2937.3833"/>
    <n v="15680.838"/>
    <n v="0"/>
    <n v="58975.462"/>
    <n v="0"/>
    <n v="0"/>
    <n v="42246.858999999997"/>
    <n v="2714.6588000000002"/>
    <n v="187.38291000000001"/>
    <n v="32480.75"/>
    <n v="52.220810999999998"/>
    <n v="95.779276999999993"/>
    <n v="0"/>
    <n v="1231.8262"/>
    <n v="2214.7067000000002"/>
    <n v="876.77674000000002"/>
    <n v="16578.762999999999"/>
    <n v="2930.9753000000001"/>
    <n v="53753.044000000002"/>
    <n v="7060.8486995399999"/>
    <n v="515.64390813607997"/>
    <n v="0.52341356673960615"/>
    <n v="0"/>
    <n v="142.21974831500958"/>
    <n v="674"/>
    <n v="288.19690719903565"/>
    <n v="1467"/>
    <n v="2874.9999999999995"/>
    <n v="76.953961456102775"/>
    <n v="416"/>
    <n v="303"/>
  </r>
  <r>
    <s v="76"/>
    <s v="76233"/>
    <n v="76233"/>
    <s v="VALLE"/>
    <s v="DAGUA"/>
    <x v="0"/>
    <s v="Rural disperso"/>
    <n v="11"/>
    <s v="desactualizado"/>
    <s v="desactualizado"/>
    <n v="89894.8"/>
    <n v="9381"/>
    <n v="4413"/>
    <n v="87.80874688420576"/>
    <n v="4.6127709644286075"/>
    <n v="2121"/>
    <n v="2209"/>
    <n v="83"/>
    <n v="57.391678350170039"/>
    <n v="4188.5793000000003"/>
    <n v="2783.0302000000001"/>
    <n v="580.12351999999998"/>
    <n v="83965.706000000006"/>
    <n v="0"/>
    <n v="0"/>
    <n v="36681.642"/>
    <n v="3376.1853000000001"/>
    <n v="120.26582000000001"/>
    <n v="51448.908000000003"/>
    <n v="190.87833000000001"/>
    <n v="176.23034000000001"/>
    <n v="0"/>
    <n v="1659.6569"/>
    <n v="3376.1853000000001"/>
    <n v="107.35504"/>
    <n v="30178.406999999999"/>
    <n v="3624.2586999999999"/>
    <n v="52695.786"/>
    <n v="43790.261518400002"/>
    <n v="198.41003070412401"/>
    <n v="0.27622059316755304"/>
    <n v="0"/>
    <n v="148.15556471056166"/>
    <n v="939"/>
    <n v="160.83052770936104"/>
    <n v="1639"/>
    <n v="3573.9999999999995"/>
    <n v="80.987990029458416"/>
    <n v="275"/>
    <n v="224"/>
  </r>
  <r>
    <s v="13"/>
    <s v="13248"/>
    <n v="13248"/>
    <s v="BOLÍVAR"/>
    <s v="EL GUAMO"/>
    <x v="6"/>
    <s v="Rural"/>
    <n v="7"/>
    <s v="desactualizado"/>
    <s v="desactualizado"/>
    <n v="35608.799999999996"/>
    <n v="1203"/>
    <n v="1177"/>
    <n v="40.866610025488534"/>
    <n v="2.4885190925468539"/>
    <n v="513"/>
    <n v="660"/>
    <n v="4"/>
    <n v="14.475119914042905"/>
    <n v="7059.2741999999998"/>
    <n v="0"/>
    <n v="0"/>
    <n v="25075.03"/>
    <n v="2654.9061000000002"/>
    <n v="618.04844000000003"/>
    <n v="1478.6456000000001"/>
    <n v="0"/>
    <n v="3697.4173999999998"/>
    <n v="33062.557999999997"/>
    <n v="115.10930999999999"/>
    <n v="122.24259000000001"/>
    <n v="0"/>
    <n v="1131.0699"/>
    <n v="0"/>
    <n v="394.29665999999997"/>
    <n v="26422.996999999999"/>
    <n v="5259.9506000000001"/>
    <n v="5641.2209999999995"/>
    <n v="0"/>
    <n v="161.07797862654917"/>
    <n v="0.53623188405797106"/>
    <n v="0"/>
    <n v="37.835398813857829"/>
    <n v="371"/>
    <n v="167.92452830188682"/>
    <n v="779"/>
    <n v="1036"/>
    <n v="88.020390824129151"/>
    <n v="90"/>
    <n v="75"/>
  </r>
  <r>
    <s v="50"/>
    <s v="50590"/>
    <n v="50590"/>
    <s v="META"/>
    <s v="PUERTO RICO"/>
    <x v="1"/>
    <s v="Rural disperso"/>
    <n v="0"/>
    <s v="actualizado"/>
    <s v="actualizado"/>
    <n v="345421.4"/>
    <n v="289"/>
    <n v="267"/>
    <n v="8.6142322097378283"/>
    <n v="1.8327809137054143E-2"/>
    <n v="0"/>
    <n v="0"/>
    <n v="267"/>
    <n v="67.988321614427747"/>
    <n v="97051.808999999994"/>
    <n v="0"/>
    <n v="23877.781999999999"/>
    <n v="200886.29"/>
    <n v="14768.648999999999"/>
    <n v="702.10530000000006"/>
    <n v="222716.03"/>
    <n v="6272.2584999999999"/>
    <n v="3646.6927999999998"/>
    <n v="104944.94"/>
    <n v="1266.6327000000001"/>
    <n v="1031.0934"/>
    <n v="0"/>
    <n v="4047.2593000000002"/>
    <n v="0"/>
    <n v="7738.8738999999996"/>
    <n v="42096.923000000003"/>
    <n v="53781.127999999997"/>
    <n v="230853.33"/>
    <n v="137426.53414800001"/>
    <n v="2025.7935587495999"/>
    <n v="0.5538057742782152"/>
    <n v="0"/>
    <n v="52.034264697078257"/>
    <n v="3772"/>
    <n v="14.236479321314953"/>
    <n v="64"/>
    <n v="234"/>
    <n v="87.640449438202253"/>
    <n v="25"/>
    <n v="18"/>
  </r>
  <r>
    <s v="47"/>
    <s v="47980"/>
    <n v="47980"/>
    <s v="MAGDALENA"/>
    <s v="ZONA BANANERA (Prado Sevilla)"/>
    <x v="0"/>
    <s v="Intermedio"/>
    <n v="6"/>
    <s v="desactualizado"/>
    <s v="actualizado"/>
    <n v="45823.3"/>
    <n v="2257"/>
    <n v="1323"/>
    <n v="47.996976568405145"/>
    <n v="3.1645858622436065"/>
    <n v="1127"/>
    <n v="181"/>
    <n v="15"/>
    <n v="46.377550553902189"/>
    <n v="31883.687000000002"/>
    <n v="0"/>
    <n v="7796.0524999999998"/>
    <n v="3180.9553000000001"/>
    <n v="492.38141000000002"/>
    <n v="1597.6249"/>
    <n v="58.967508000000002"/>
    <n v="0"/>
    <n v="82.734095999999994"/>
    <n v="42162.656000000003"/>
    <n v="389.63666000000001"/>
    <n v="646.59634000000005"/>
    <n v="0"/>
    <n v="916.06164999999999"/>
    <n v="0"/>
    <n v="48.791246000000001"/>
    <n v="8549.5712999999996"/>
    <n v="13589.236999999999"/>
    <n v="20541.362000000001"/>
    <n v="0"/>
    <n v="59.396367619865998"/>
    <n v="0.62345409573694166"/>
    <n v="37.716872014080963"/>
    <n v="94.136089577349992"/>
    <n v="446"/>
    <n v="258.52017937219733"/>
    <n v="1024"/>
    <n v="474.00000000000006"/>
    <n v="35.827664399092974"/>
    <n v="190"/>
    <n v="158"/>
  </r>
  <r>
    <s v="73"/>
    <s v="73236"/>
    <n v="73236"/>
    <s v="TOLIMA"/>
    <s v="DOLORES"/>
    <x v="0"/>
    <s v="Rural"/>
    <n v="9"/>
    <s v="desactualizado"/>
    <s v="desactualizado"/>
    <n v="66156"/>
    <n v="1792"/>
    <n v="1662"/>
    <n v="49.578820697954271"/>
    <n v="2.4275308846464188"/>
    <n v="627"/>
    <n v="1010"/>
    <n v="25"/>
    <n v="14.277771031468889"/>
    <n v="10842.368"/>
    <n v="5719.0527000000002"/>
    <n v="27030.327000000001"/>
    <n v="21720.55"/>
    <n v="5.8706909999999999"/>
    <n v="0"/>
    <n v="5519.9754999999996"/>
    <n v="10044.965"/>
    <n v="108.47342"/>
    <n v="49855.785000000003"/>
    <n v="65.468355000000003"/>
    <n v="57.037567000000003"/>
    <n v="0"/>
    <n v="22906.489000000001"/>
    <n v="9798.0764999999992"/>
    <n v="43.473053"/>
    <n v="18119.013999999999"/>
    <n v="5305.1036000000004"/>
    <n v="9365.4732000000004"/>
    <n v="0"/>
    <n v="235.81635212580397"/>
    <n v="0.38085218306154656"/>
    <n v="0"/>
    <n v="252.66"/>
    <n v="672"/>
    <n v="375.98214285714283"/>
    <n v="718"/>
    <n v="1141"/>
    <n v="68.652226233453675"/>
    <n v="209"/>
    <n v="184"/>
  </r>
  <r>
    <s v="27"/>
    <s v="27413"/>
    <n v="27413"/>
    <s v="CHOCÓ"/>
    <s v="LLORÓ"/>
    <x v="0"/>
    <s v="Rural"/>
    <n v="28"/>
    <s v="Sin formación"/>
    <s v="desactualizado"/>
    <n v="84288.6"/>
    <n v="1694"/>
    <n v="1521"/>
    <n v="69.296515450361611"/>
    <n v="2.6893605462828929"/>
    <n v="0"/>
    <n v="0"/>
    <n v="1521"/>
    <n v="83.495479291186527"/>
    <n v="15949.893"/>
    <n v="2224.7087999999999"/>
    <n v="0"/>
    <n v="64113.82"/>
    <n v="0"/>
    <n v="0"/>
    <n v="64618.957999999999"/>
    <n v="2996.9090999999999"/>
    <n v="1483.2147"/>
    <n v="14440.718000000001"/>
    <n v="15.901768000000001"/>
    <n v="15.901771999999999"/>
    <n v="0"/>
    <n v="900.42156999999997"/>
    <n v="2962.6606999999999"/>
    <n v="1076.6373000000001"/>
    <n v="6748.6611000000003"/>
    <n v="2086.1756999999998"/>
    <n v="69765.244000000006"/>
    <n v="0"/>
    <n v="85.156353784828013"/>
    <n v="0.70383693045563545"/>
    <n v="69.013112491373363"/>
    <n v="25.580962207280315"/>
    <n v="841"/>
    <n v="31.545778834720572"/>
    <n v="766"/>
    <n v="1462"/>
    <n v="96.120973044049961"/>
    <n v="10"/>
    <n v="3"/>
  </r>
  <r>
    <s v="73"/>
    <s v="73067"/>
    <n v="73067"/>
    <s v="TOLIMA"/>
    <s v="ATACO"/>
    <x v="9"/>
    <s v="Rural disperso"/>
    <n v="0"/>
    <s v="actualizado"/>
    <s v="actualizado"/>
    <n v="99980.4"/>
    <n v="7833"/>
    <n v="6985"/>
    <n v="59.871152469577673"/>
    <n v="7.8958289436522264"/>
    <n v="4790"/>
    <n v="2158"/>
    <n v="37"/>
    <n v="36.008879527052109"/>
    <n v="10969.785"/>
    <n v="1471.6999000000001"/>
    <n v="13125.607"/>
    <n v="74477.385999999999"/>
    <n v="0"/>
    <n v="0"/>
    <n v="5169.3059000000003"/>
    <n v="7076.3464000000004"/>
    <n v="723.44928000000004"/>
    <n v="87271.42"/>
    <n v="120.75292"/>
    <n v="85.150622999999996"/>
    <n v="38.355417000000003"/>
    <n v="4200.2888000000003"/>
    <n v="6530.1980999999996"/>
    <n v="800.71367999999995"/>
    <n v="44031.199000000001"/>
    <n v="8536.3189999999995"/>
    <n v="36139.050000000003"/>
    <n v="0"/>
    <n v="429.63048489677482"/>
    <n v="0.62206943966998973"/>
    <n v="0"/>
    <n v="480.15000000000003"/>
    <n v="1122"/>
    <n v="427.94117647058829"/>
    <n v="3798"/>
    <n v="3244"/>
    <n v="46.442376521116678"/>
    <n v="1207"/>
    <n v="1067"/>
  </r>
  <r>
    <s v="70"/>
    <s v="70215"/>
    <n v="70215"/>
    <s v="SUCRE"/>
    <s v="COROZAL"/>
    <x v="0"/>
    <s v="Intermedio"/>
    <n v="0"/>
    <s v="actualizado"/>
    <s v="actualizado"/>
    <n v="27383.9"/>
    <n v="2387"/>
    <n v="1914"/>
    <n v="64.785788923719963"/>
    <n v="8.1257202801308317"/>
    <n v="326"/>
    <n v="1586"/>
    <n v="2"/>
    <n v="6.4914390558345243"/>
    <n v="15043.856"/>
    <n v="10239.406999999999"/>
    <n v="0"/>
    <n v="1769.0093999999999"/>
    <n v="0"/>
    <n v="0"/>
    <n v="533.22654"/>
    <n v="26.555316999999999"/>
    <n v="0"/>
    <n v="26147.621999999999"/>
    <n v="646.32114999999999"/>
    <n v="670.67385000000002"/>
    <n v="0"/>
    <n v="0"/>
    <n v="0"/>
    <n v="25.706779000000001"/>
    <n v="15158.895"/>
    <n v="9722.8001999999997"/>
    <n v="1775.6482000000001"/>
    <n v="0"/>
    <n v="1.64743711179776"/>
    <n v="0.53009883198562446"/>
    <n v="0"/>
    <n v="152.91122795867588"/>
    <n v="272"/>
    <n v="572.86764705882354"/>
    <n v="1343"/>
    <n v="1866.0000000000002"/>
    <n v="97.492163009404393"/>
    <n v="174"/>
    <n v="142"/>
  </r>
  <r>
    <s v="20"/>
    <s v="20011"/>
    <n v="20011"/>
    <s v="CESAR"/>
    <s v="AGUACHICA"/>
    <x v="0"/>
    <s v="Intermedio"/>
    <n v="0"/>
    <s v="actualizado"/>
    <s v="actualizado"/>
    <n v="86796.800000000003"/>
    <n v="1893"/>
    <n v="1427"/>
    <n v="21.583742116327961"/>
    <n v="0.88637601389058762"/>
    <n v="511"/>
    <n v="916"/>
    <n v="0"/>
    <n v="27.440829183559877"/>
    <n v="33235.576999999997"/>
    <n v="4675.2415000000001"/>
    <n v="0"/>
    <n v="34479.057999999997"/>
    <n v="10717.594999999999"/>
    <n v="2578.7129"/>
    <n v="8609.8930999999993"/>
    <n v="1344.0885000000001"/>
    <n v="2616.8546999999999"/>
    <n v="70698.803"/>
    <n v="765.50613999999996"/>
    <n v="786.61882000000003"/>
    <n v="0"/>
    <n v="2633.6221999999998"/>
    <n v="816.32414000000006"/>
    <n v="1071.1877999999999"/>
    <n v="33434.326999999997"/>
    <n v="24104.207999999999"/>
    <n v="23767.569"/>
    <n v="0"/>
    <n v="81.277711528376003"/>
    <n v="0.68387681159420277"/>
    <n v="10.370216737529814"/>
    <n v="72.4569999"/>
    <n v="917"/>
    <n v="79.015267066521261"/>
    <n v="731"/>
    <n v="1335"/>
    <n v="93.55290819901893"/>
    <n v="214"/>
    <n v="183"/>
  </r>
  <r>
    <s v="13"/>
    <s v="13473"/>
    <n v="13473"/>
    <s v="BOLÍVAR"/>
    <s v="MORALES"/>
    <x v="12"/>
    <s v="Rural disperso"/>
    <n v="0"/>
    <s v="actualizado"/>
    <s v="actualizado"/>
    <n v="131166.5"/>
    <n v="1215"/>
    <n v="1133"/>
    <n v="15.004413062665488"/>
    <n v="0.33142266222443501"/>
    <n v="321"/>
    <n v="810"/>
    <n v="2"/>
    <n v="36.610183265876138"/>
    <n v="28980.280999999999"/>
    <n v="7175.7664000000004"/>
    <n v="0"/>
    <n v="59612.894999999997"/>
    <n v="31414.598999999998"/>
    <n v="10325.513999999999"/>
    <n v="28953.971000000001"/>
    <n v="23444.794999999998"/>
    <n v="5203.6298999999999"/>
    <n v="66024.854000000007"/>
    <n v="78.006414000000007"/>
    <n v="97.300696000000002"/>
    <n v="0"/>
    <n v="15033.442999999999"/>
    <n v="20562.595000000001"/>
    <n v="860.07743000000005"/>
    <n v="22404.537"/>
    <n v="26003.927"/>
    <n v="49068.89"/>
    <n v="0"/>
    <n v="320.29935298308396"/>
    <n v="0.54051607062019014"/>
    <n v="39.494470774091624"/>
    <n v="181.30747403991563"/>
    <n v="1306"/>
    <n v="228.59264931087293"/>
    <n v="48"/>
    <n v="1058"/>
    <n v="93.380406001765223"/>
    <n v="148"/>
    <n v="106"/>
  </r>
  <r>
    <s v="52"/>
    <s v="52405"/>
    <n v="52405"/>
    <s v="NARIÑO"/>
    <s v="LEIVA"/>
    <x v="2"/>
    <s v="Rural"/>
    <n v="28"/>
    <s v="Sin formación"/>
    <s v="actualizado"/>
    <n v="29491.9"/>
    <n v="1998"/>
    <n v="1973"/>
    <n v="61.73340091231627"/>
    <n v="5.0333631324134744"/>
    <n v="1536"/>
    <n v="425"/>
    <n v="12"/>
    <n v="65.6969389911701"/>
    <n v="1361.749"/>
    <n v="0"/>
    <n v="0.17589013000000001"/>
    <n v="29479.837"/>
    <n v="0"/>
    <n v="0"/>
    <n v="5226.348"/>
    <n v="0"/>
    <n v="173.47736"/>
    <n v="25567.508999999998"/>
    <n v="21.910661000000001"/>
    <n v="17.332149999999999"/>
    <n v="0"/>
    <n v="314.51105000000001"/>
    <n v="0"/>
    <n v="119.39507999999999"/>
    <n v="8640.0015000000003"/>
    <n v="1539.0164"/>
    <n v="20358.989000000001"/>
    <n v="0"/>
    <n v="138.34120414783038"/>
    <n v="0.64080882352941193"/>
    <n v="0"/>
    <n v="64.390739961260863"/>
    <n v="316"/>
    <n v="226.26582278481013"/>
    <n v="1810"/>
    <n v="989.99999999999989"/>
    <n v="50.177394830207803"/>
    <n v="557"/>
    <n v="465"/>
  </r>
  <r>
    <s v="47"/>
    <s v="47170"/>
    <n v="47170"/>
    <s v="MAGDALENA"/>
    <s v="CHIVOLO"/>
    <x v="0"/>
    <s v="Rural"/>
    <n v="0"/>
    <s v="actualizado"/>
    <s v="actualizado"/>
    <n v="53260.799999999996"/>
    <n v="1261"/>
    <n v="1222"/>
    <n v="11.783960720130933"/>
    <n v="0.73611173578472688"/>
    <n v="460"/>
    <n v="761"/>
    <n v="1"/>
    <n v="10.466051908258798"/>
    <n v="53761.428999999996"/>
    <n v="0"/>
    <n v="0"/>
    <n v="0"/>
    <n v="0"/>
    <n v="203.47739999999999"/>
    <n v="5550.2186000000002"/>
    <n v="0"/>
    <n v="0"/>
    <n v="48068.362000000001"/>
    <n v="149.90810999999999"/>
    <n v="193.9023"/>
    <n v="0"/>
    <n v="253.86329000000001"/>
    <n v="0"/>
    <n v="0"/>
    <n v="1793.7155"/>
    <n v="46081.745999999999"/>
    <n v="5648.7389000000003"/>
    <n v="0"/>
    <n v="108.45788660445572"/>
    <n v="0.68940907793320028"/>
    <n v="49.30966469428008"/>
    <n v="116.09845566261203"/>
    <n v="528"/>
    <n v="269.31818181818181"/>
    <n v="978"/>
    <n v="1176"/>
    <n v="96.235679214402609"/>
    <n v="300"/>
    <n v="201"/>
  </r>
  <r>
    <s v="63"/>
    <s v="63302"/>
    <n v="63302"/>
    <s v="QUINDIO"/>
    <s v="GENOVA"/>
    <x v="0"/>
    <s v="Rural"/>
    <n v="9"/>
    <s v="desactualizado"/>
    <s v="actualizado"/>
    <n v="29533.9"/>
    <n v="1253"/>
    <n v="1069"/>
    <n v="45.275958840037418"/>
    <n v="4.4736847659876506"/>
    <n v="723"/>
    <n v="343"/>
    <n v="3"/>
    <n v="29.081246791132067"/>
    <n v="157.07201000000001"/>
    <n v="0"/>
    <n v="2086.7015999999999"/>
    <n v="27169.992999999999"/>
    <n v="0"/>
    <n v="0"/>
    <n v="5897.2947000000004"/>
    <n v="10068.144"/>
    <n v="27.364937000000001"/>
    <n v="13570.370999999999"/>
    <n v="0"/>
    <n v="77.251538999999994"/>
    <n v="0"/>
    <n v="213.16861"/>
    <n v="9554.3556000000008"/>
    <n v="147.11646999999999"/>
    <n v="10840.609"/>
    <n v="133.3253"/>
    <n v="8597.348"/>
    <n v="7069.0790003299999"/>
    <n v="56.070921226696001"/>
    <n v="0.45271423694093549"/>
    <n v="0"/>
    <n v="215.77555356457188"/>
    <n v="287"/>
    <n v="800.00000000000011"/>
    <n v="1010"/>
    <n v="629.99999999999989"/>
    <n v="58.933582787652007"/>
    <n v="351"/>
    <n v="307"/>
  </r>
  <r>
    <s v="70"/>
    <s v="70717"/>
    <n v="70717"/>
    <s v="SUCRE"/>
    <s v="SAN PEDRO"/>
    <x v="0"/>
    <s v="Intermedio"/>
    <n v="8"/>
    <s v="desactualizado"/>
    <s v="desactualizado"/>
    <n v="21978.800000000003"/>
    <n v="1279"/>
    <n v="1217"/>
    <n v="54.313886606409199"/>
    <n v="6.3616013225783172"/>
    <n v="401"/>
    <n v="815"/>
    <n v="1"/>
    <n v="7.6414450113369279"/>
    <n v="13668.418"/>
    <n v="2707.5931999999998"/>
    <n v="0"/>
    <n v="4407.0200000000004"/>
    <n v="0"/>
    <n v="0"/>
    <n v="417.87529999999998"/>
    <n v="0"/>
    <n v="0"/>
    <n v="20213.034"/>
    <n v="155.39981"/>
    <n v="155.39981"/>
    <n v="0"/>
    <n v="0.38344479999999997"/>
    <n v="0"/>
    <n v="0"/>
    <n v="10251.682000000001"/>
    <n v="8790.4694"/>
    <n v="1588.3746000000001"/>
    <n v="0"/>
    <n v="0"/>
    <n v="0.55031892274982286"/>
    <n v="0"/>
    <n v="47.01563940123323"/>
    <n v="223"/>
    <n v="214.84304932735427"/>
    <n v="907"/>
    <n v="1148"/>
    <n v="94.330320460147902"/>
    <n v="119"/>
    <n v="97"/>
  </r>
  <r>
    <s v="76"/>
    <s v="76616"/>
    <n v="76616"/>
    <s v="VALLE"/>
    <s v="RIOFRÍO"/>
    <x v="0"/>
    <s v="Rural"/>
    <n v="6"/>
    <s v="desactualizado"/>
    <s v="desactualizado"/>
    <n v="30595"/>
    <n v="1849"/>
    <n v="1589"/>
    <n v="65.198237885462547"/>
    <n v="6.3231935474395868"/>
    <n v="763"/>
    <n v="782"/>
    <n v="44"/>
    <n v="26.38878807579631"/>
    <n v="3537.6327999999999"/>
    <n v="0.77873840999999999"/>
    <n v="7865.2057999999997"/>
    <n v="16302.298000000001"/>
    <n v="2255.4245000000001"/>
    <n v="0"/>
    <n v="3700.3386999999998"/>
    <n v="7056.9957000000004"/>
    <n v="156.40447"/>
    <n v="19207.767"/>
    <n v="65.864136999999999"/>
    <n v="86.644324999999995"/>
    <n v="0"/>
    <n v="33.025776999999998"/>
    <n v="6904.8428000000004"/>
    <n v="30.364384999999999"/>
    <n v="14248.32"/>
    <n v="918.09676999999999"/>
    <n v="7966.0758999999998"/>
    <n v="4047.4748201699999"/>
    <n v="20.2150076432216"/>
    <n v="0.30771396396396394"/>
    <n v="0"/>
    <n v="92.727815628099009"/>
    <n v="317"/>
    <n v="298.17201354353313"/>
    <n v="256"/>
    <n v="873"/>
    <n v="54.94021397105098"/>
    <n v="219"/>
    <n v="197"/>
  </r>
  <r>
    <s v="05"/>
    <s v="05697"/>
    <n v="5697"/>
    <s v="ANTIOQUIA"/>
    <s v="SANTUARIO"/>
    <x v="0"/>
    <s v="Intermedio"/>
    <n v="10"/>
    <s v="desactualizado"/>
    <s v="actualizado"/>
    <n v="8149.7"/>
    <n v="3184"/>
    <n v="2522"/>
    <n v="91.435368754956386"/>
    <n v="38.826208789653052"/>
    <n v="710"/>
    <n v="1705"/>
    <n v="107"/>
    <n v="19.71280312956538"/>
    <n v="5564.3534"/>
    <n v="0"/>
    <n v="0"/>
    <n v="2082.8753000000002"/>
    <n v="0"/>
    <n v="0"/>
    <n v="0.60312445000000003"/>
    <n v="0"/>
    <n v="0"/>
    <n v="7513.7404999999999"/>
    <n v="229.75285"/>
    <n v="254.72694000000001"/>
    <n v="0"/>
    <n v="313.48185999999998"/>
    <n v="0"/>
    <n v="0"/>
    <n v="2558.6828"/>
    <n v="3090.6266000000001"/>
    <n v="1526.5782999999999"/>
    <n v="0"/>
    <n v="7.6739521649799993"/>
    <n v="0.26345984112974402"/>
    <n v="0"/>
    <n v="64.158569854211109"/>
    <n v="76"/>
    <n v="1068.421052631579"/>
    <n v="528"/>
    <n v="2401"/>
    <n v="95.202220459952414"/>
    <n v="122"/>
    <n v="99"/>
  </r>
  <r>
    <s v="27"/>
    <s v="27025"/>
    <n v="27025"/>
    <s v="CHOCÓ"/>
    <s v="ALTO BAUDÓ (Pie de Pat¾)"/>
    <x v="0"/>
    <s v="Rural disperso"/>
    <n v="28"/>
    <s v="Sin formación"/>
    <s v="desactualizado"/>
    <n v="205000"/>
    <n v="1882"/>
    <n v="1870"/>
    <n v="57.860962566844918"/>
    <n v="1.1479130374495823"/>
    <n v="0"/>
    <n v="0"/>
    <n v="1870"/>
    <n v="80.169185423954332"/>
    <n v="16921.343000000001"/>
    <n v="7655.232"/>
    <n v="0"/>
    <n v="179922.56"/>
    <n v="0"/>
    <n v="0"/>
    <n v="155709.16"/>
    <n v="25702.733"/>
    <n v="1725.8226"/>
    <n v="23993.672999999999"/>
    <n v="0"/>
    <n v="5.1291966999999996"/>
    <n v="0"/>
    <n v="950.53177000000005"/>
    <n v="25700.708999999999"/>
    <n v="793.87528999999995"/>
    <n v="12930.031999999999"/>
    <n v="695.56020000000001"/>
    <n v="166055.54999999999"/>
    <n v="21220.08699"/>
    <n v="244.24769692636801"/>
    <n v="0.75781926072444061"/>
    <n v="37.112636852848397"/>
    <n v="3.5676426749693619"/>
    <n v="1532"/>
    <n v="2.4151436031331595"/>
    <n v="521"/>
    <n v="1828"/>
    <n v="97.754010695187162"/>
    <n v="97"/>
    <n v="65"/>
  </r>
  <r>
    <s v="20"/>
    <s v="20001"/>
    <n v="20001"/>
    <s v="CESAR"/>
    <s v="VALLEDUPAR"/>
    <x v="11"/>
    <s v="Ciudades y aglomeraciones"/>
    <n v="0"/>
    <s v="actualizado"/>
    <s v="actualizado"/>
    <n v="415005.4"/>
    <n v="7850"/>
    <n v="6051"/>
    <n v="42.835894893406049"/>
    <n v="0.8925300324598453"/>
    <n v="3046"/>
    <n v="2979"/>
    <n v="26"/>
    <n v="43.20176339768345"/>
    <n v="109557.94"/>
    <n v="4100.3566000000001"/>
    <n v="68916.955000000002"/>
    <n v="128992.46"/>
    <n v="104676.13"/>
    <n v="164.89743000000001"/>
    <n v="56453.078999999998"/>
    <n v="15907.111999999999"/>
    <n v="470.66608000000002"/>
    <n v="344507.72"/>
    <n v="2918.3897999999999"/>
    <n v="3151.0286999999998"/>
    <n v="0"/>
    <n v="30264.718000000001"/>
    <n v="222.02627000000001"/>
    <n v="387.41681"/>
    <n v="75616.917000000001"/>
    <n v="129150.11"/>
    <n v="181629.66"/>
    <n v="39480.713893799999"/>
    <n v="251.46535219489553"/>
    <n v="0.62162285714285714"/>
    <n v="15.936980625184985"/>
    <n v="323.87300072999994"/>
    <n v="4225"/>
    <n v="76.656331533727808"/>
    <n v="4381"/>
    <n v="4998"/>
    <n v="82.59791769955379"/>
    <n v="294"/>
    <n v="244"/>
  </r>
  <r>
    <s v="20"/>
    <s v="20570"/>
    <n v="20570"/>
    <s v="CESAR"/>
    <s v="PUEBLO BELLO"/>
    <x v="11"/>
    <s v="Rural disperso"/>
    <n v="6"/>
    <s v="desactualizado"/>
    <s v="desactualizado"/>
    <n v="78044.3"/>
    <n v="2543"/>
    <n v="2418"/>
    <n v="75.020678246484692"/>
    <n v="3.6744848596592958"/>
    <n v="2002"/>
    <n v="410"/>
    <n v="6"/>
    <n v="39.629492802414092"/>
    <n v="1452.9075"/>
    <n v="0"/>
    <n v="8804.0115000000005"/>
    <n v="61500.692999999999"/>
    <n v="1715.1004"/>
    <n v="0"/>
    <n v="10957.692999999999"/>
    <n v="920.77489000000003"/>
    <n v="135.9983"/>
    <n v="61596.192000000003"/>
    <n v="37.698518"/>
    <n v="177.98777000000001"/>
    <n v="0"/>
    <n v="5846.1939000000002"/>
    <n v="661.12982"/>
    <n v="409.50326999999999"/>
    <n v="35009.339999999997"/>
    <n v="2357.6918999999998"/>
    <n v="29186.506000000001"/>
    <n v="6184.2571565500002"/>
    <n v="106.21182815555721"/>
    <n v="0.8110805581016397"/>
    <n v="131.62224415926292"/>
    <n v="47.8"/>
    <n v="859"/>
    <n v="55.646100116414438"/>
    <n v="1141"/>
    <n v="1962"/>
    <n v="81.141439205955336"/>
    <n v="99"/>
    <n v="88"/>
  </r>
  <r>
    <s v="76"/>
    <s v="76113"/>
    <n v="76113"/>
    <s v="VALLE"/>
    <s v="BUGALAGRANDE"/>
    <x v="0"/>
    <s v="Rural"/>
    <n v="0"/>
    <s v="actualizado"/>
    <s v="actualizado"/>
    <n v="41733.499999999993"/>
    <n v="2175"/>
    <n v="1268"/>
    <n v="70.820189274447955"/>
    <n v="2.6830156849289821"/>
    <n v="758"/>
    <n v="509"/>
    <n v="1"/>
    <n v="26.951146578006817"/>
    <n v="13355.735000000001"/>
    <n v="4015.6080000000002"/>
    <n v="4903.9688999999998"/>
    <n v="14967.142"/>
    <n v="3139.6887999999999"/>
    <n v="10.531172"/>
    <n v="1178.7378000000001"/>
    <n v="2886.8494999999998"/>
    <n v="343.13817"/>
    <n v="36474.341"/>
    <n v="162.63066000000001"/>
    <n v="197.13291000000001"/>
    <n v="0"/>
    <n v="322.10606000000001"/>
    <n v="2886.8494999999998"/>
    <n v="136.26723000000001"/>
    <n v="22965.962"/>
    <n v="3482.8182999999999"/>
    <n v="11065.092000000001"/>
    <n v="0"/>
    <n v="10.9823937447464"/>
    <n v="0.28453225261735898"/>
    <n v="61.462814996926852"/>
    <n v="85.690677275581521"/>
    <n v="429"/>
    <n v="203.60685432265734"/>
    <n v="454"/>
    <n v="477"/>
    <n v="37.618296529968454"/>
    <n v="481"/>
    <n v="455"/>
  </r>
  <r>
    <s v="47"/>
    <s v="47001"/>
    <n v="47001"/>
    <s v="MAGDALENA"/>
    <s v="SANTA MARTA (Distrito TurÝstico Cultural e Hist¾rico)"/>
    <x v="11"/>
    <s v="Ciudades y aglomeraciones"/>
    <n v="0"/>
    <s v="actualizado"/>
    <s v="actualizado"/>
    <n v="230570.4"/>
    <n v="3617"/>
    <n v="2388"/>
    <n v="34.003350083752096"/>
    <n v="0.77580792914366226"/>
    <n v="0"/>
    <n v="0"/>
    <n v="2388"/>
    <n v="72.412824918811623"/>
    <n v="17353.740000000002"/>
    <n v="19869.172999999999"/>
    <n v="23919.273000000001"/>
    <n v="168567.2"/>
    <n v="985.54371000000003"/>
    <n v="0"/>
    <n v="102221.33"/>
    <n v="3669.0302000000001"/>
    <n v="237.74484000000001"/>
    <n v="124388.68"/>
    <n v="4218.9895999999999"/>
    <n v="3901.1444999999999"/>
    <n v="76.312799999999996"/>
    <n v="3047.7130000000002"/>
    <n v="1461.4673"/>
    <n v="1437.2781"/>
    <n v="44840.631999999998"/>
    <n v="9923.0432999999994"/>
    <n v="169924.79"/>
    <n v="119723.884122"/>
    <n v="539.62248609940002"/>
    <n v="0.68621989185646404"/>
    <n v="19.389865563598757"/>
    <n v="119.44587948973377"/>
    <n v="2369"/>
    <n v="61.756015196285354"/>
    <n v="1476"/>
    <n v="2148.0000000000005"/>
    <n v="89.949748743718601"/>
    <n v="94"/>
    <n v="63"/>
  </r>
  <r>
    <s v="05"/>
    <s v="05674"/>
    <n v="5674"/>
    <s v="ANTIOQUIA"/>
    <s v="SAN VICENTE"/>
    <x v="0"/>
    <s v="Intermedio"/>
    <n v="0"/>
    <s v="actualizado"/>
    <s v="actualizado"/>
    <n v="21518.500000000004"/>
    <n v="4187"/>
    <n v="3905"/>
    <n v="77.106274007682458"/>
    <n v="24.853091819701081"/>
    <n v="667"/>
    <n v="3070"/>
    <n v="168"/>
    <n v="9.9738629788813533"/>
    <n v="4207.9888000000001"/>
    <n v="0"/>
    <n v="0"/>
    <n v="17556.162"/>
    <n v="0"/>
    <n v="0"/>
    <n v="639.40300999999999"/>
    <n v="0"/>
    <n v="20.518536000000001"/>
    <n v="21124.386999999999"/>
    <n v="37.612299999999998"/>
    <n v="25.330411999999999"/>
    <n v="0"/>
    <n v="485.89164"/>
    <n v="0"/>
    <n v="12.026095"/>
    <n v="15341.662"/>
    <n v="3780.5218"/>
    <n v="2176.4893999999999"/>
    <n v="37.791914780699997"/>
    <n v="24.975186512093202"/>
    <n v="0.26258018531717747"/>
    <n v="0"/>
    <n v="237.03905118550904"/>
    <n v="246"/>
    <n v="1219.5121951219512"/>
    <n v="1058"/>
    <n v="3749.9999999999995"/>
    <n v="96.030729833546729"/>
    <n v="356"/>
    <n v="329"/>
  </r>
  <r>
    <s v="68"/>
    <s v="68573"/>
    <n v="68573"/>
    <s v="SANTANDER"/>
    <s v="PUERTO PARRA"/>
    <x v="0"/>
    <s v="Rural disperso"/>
    <n v="0"/>
    <s v="actualizado"/>
    <s v="actualizado"/>
    <n v="74653.700000000012"/>
    <n v="611"/>
    <n v="558"/>
    <n v="20.250896057347671"/>
    <n v="0.41447651074040398"/>
    <n v="179"/>
    <n v="379"/>
    <n v="0"/>
    <n v="27.679046024754822"/>
    <n v="50202.250999999997"/>
    <n v="410.93196999999998"/>
    <n v="0"/>
    <n v="19305.091"/>
    <n v="4339.5742"/>
    <n v="3216.3584000000001"/>
    <n v="17369.435000000001"/>
    <n v="726.56024000000002"/>
    <n v="1242.4739"/>
    <n v="53154.705999999998"/>
    <n v="44.253613999999999"/>
    <n v="92.972040000000007"/>
    <n v="0"/>
    <n v="3563.4333999999999"/>
    <n v="0"/>
    <n v="396.23917999999998"/>
    <n v="17849.656999999999"/>
    <n v="32883.544999999998"/>
    <n v="20967.939999999999"/>
    <n v="0"/>
    <n v="667.66871183212004"/>
    <n v="0.49851190476190477"/>
    <n v="0"/>
    <n v="101.44556288412385"/>
    <n v="745"/>
    <n v="254.49664429530202"/>
    <n v="106"/>
    <n v="461"/>
    <n v="82.616487455197131"/>
    <n v="36"/>
    <n v="30"/>
  </r>
  <r>
    <s v="50"/>
    <s v="50568"/>
    <n v="50568"/>
    <s v="META"/>
    <s v="PUERTO GAITÁN"/>
    <x v="0"/>
    <s v="Rural disperso"/>
    <n v="0"/>
    <s v="actualizado"/>
    <s v="actualizado"/>
    <n v="1741405"/>
    <n v="2677"/>
    <n v="2528"/>
    <n v="28.3623417721519"/>
    <n v="9.1628434875108716E-2"/>
    <n v="1231"/>
    <n v="1297"/>
    <n v="0"/>
    <n v="35.197505518377845"/>
    <n v="469918.27"/>
    <n v="29240.124"/>
    <n v="233564.38"/>
    <n v="789457.55"/>
    <n v="202236.85"/>
    <n v="356.67162000000002"/>
    <n v="409181.14"/>
    <n v="56277.347999999998"/>
    <n v="8864.6105000000007"/>
    <n v="1243292.6000000001"/>
    <n v="10633.468000000001"/>
    <n v="6391.1457"/>
    <n v="0"/>
    <n v="17622.583999999999"/>
    <n v="5557.4732999999997"/>
    <n v="55091.402000000002"/>
    <n v="11960.984"/>
    <n v="1023554.3"/>
    <n v="608426.57999999996"/>
    <n v="629.09794340600001"/>
    <n v="1058.6268442565199"/>
    <n v="0.78053571428571433"/>
    <n v="75.187969924812037"/>
    <n v="187.20707522300779"/>
    <n v="17536"/>
    <n v="11.017335766423358"/>
    <n v="1096"/>
    <n v="2018"/>
    <n v="79.825949367088612"/>
    <n v="82"/>
    <n v="77"/>
  </r>
  <r>
    <s v="19"/>
    <s v="19785"/>
    <n v="19785"/>
    <s v="CAUCA"/>
    <s v="SUCRE"/>
    <x v="0"/>
    <s v="Rural"/>
    <n v="9"/>
    <s v="desactualizado"/>
    <s v="desactualizado"/>
    <n v="13361.500000000002"/>
    <n v="2421"/>
    <n v="2081"/>
    <n v="86.352715040845752"/>
    <n v="16.19341632836797"/>
    <n v="902"/>
    <n v="1162"/>
    <n v="17"/>
    <n v="35.032472364145811"/>
    <n v="2297.1581000000001"/>
    <n v="6495.2619000000004"/>
    <n v="246.60219000000001"/>
    <n v="4487.3972999999996"/>
    <n v="0"/>
    <n v="0"/>
    <n v="1238.4666"/>
    <n v="1283.3415"/>
    <n v="106.44314"/>
    <n v="11018.331"/>
    <n v="0"/>
    <n v="8.3640445000000003"/>
    <n v="0"/>
    <n v="159.892"/>
    <n v="715.77695000000006"/>
    <n v="623.58821999999998"/>
    <n v="5400.3444"/>
    <n v="1957.8797999999999"/>
    <n v="4780.7365"/>
    <n v="0"/>
    <n v="27.790861030676002"/>
    <n v="0.58588129496402874"/>
    <n v="0"/>
    <n v="24.571162638944283"/>
    <n v="128"/>
    <n v="262.18331093242188"/>
    <n v="1816"/>
    <n v="1568"/>
    <n v="75.348390197020663"/>
    <n v="191"/>
    <n v="169"/>
  </r>
  <r>
    <s v="25"/>
    <s v="25483"/>
    <n v="25483"/>
    <s v="CUNDINAMARCA"/>
    <s v="NARIÑO"/>
    <x v="0"/>
    <s v="Rural"/>
    <n v="12"/>
    <s v="desactualizado"/>
    <s v="desactualizado"/>
    <n v="5467.1"/>
    <n v="362"/>
    <n v="199"/>
    <n v="91.457286432160799"/>
    <n v="1.7801715929621216"/>
    <n v="35"/>
    <n v="155"/>
    <n v="9"/>
    <n v="40.58989553748188"/>
    <n v="1274.9038"/>
    <n v="147.26300000000001"/>
    <n v="0"/>
    <n v="3978.2411000000002"/>
    <n v="0"/>
    <n v="0"/>
    <n v="185.97794999999999"/>
    <n v="0"/>
    <n v="156.42160000000001"/>
    <n v="5206.5347000000002"/>
    <n v="33.288176999999997"/>
    <n v="34.022219"/>
    <n v="0"/>
    <n v="1208.5574999999999"/>
    <n v="0"/>
    <n v="19.980288999999999"/>
    <n v="1642.4671000000001"/>
    <n v="411.3766"/>
    <n v="2265.8186999999998"/>
    <n v="0"/>
    <n v="0"/>
    <n v="0.40084388185654007"/>
    <n v="0"/>
    <n v="14.068185388845245"/>
    <n v="54"/>
    <n v="355.55555555555554"/>
    <n v="182"/>
    <n v="196.99999999999997"/>
    <n v="98.994974874371849"/>
    <n v="7"/>
    <n v="7"/>
  </r>
  <r>
    <s v="81"/>
    <s v="81220"/>
    <n v="81220"/>
    <s v="ARAUCA"/>
    <s v="CRAVO NORTE"/>
    <x v="0"/>
    <s v="Rural disperso"/>
    <n v="16"/>
    <s v="desactualizado"/>
    <s v="desactualizado"/>
    <n v="508823.4"/>
    <n v="418"/>
    <n v="314"/>
    <n v="2.547770700636943"/>
    <n v="4.1617484376808254E-3"/>
    <n v="170"/>
    <n v="144"/>
    <n v="0"/>
    <n v="80.180210402709946"/>
    <n v="16.452673000000001"/>
    <n v="0"/>
    <n v="41875.106"/>
    <n v="0"/>
    <n v="468619"/>
    <n v="10179.168"/>
    <n v="41416.502999999997"/>
    <n v="23543.692999999999"/>
    <n v="5524.3184000000001"/>
    <n v="434219.6"/>
    <n v="3013.2779"/>
    <n v="229.28636"/>
    <n v="0"/>
    <n v="9795.0774000000001"/>
    <n v="8327.6650000000009"/>
    <n v="16857.900000000001"/>
    <n v="18295.692999999999"/>
    <n v="49238.731"/>
    <n v="415570.91"/>
    <n v="0"/>
    <n v="82.875085565552823"/>
    <n v="0.43396226415094341"/>
    <n v="0"/>
    <n v="21.991110939092515"/>
    <n v="5221"/>
    <n v="4.4052863436123344"/>
    <n v="123"/>
    <n v="262"/>
    <n v="83.439490445859875"/>
    <n v="23"/>
    <n v="13"/>
  </r>
  <r>
    <s v="18"/>
    <s v="18460"/>
    <n v="18460"/>
    <s v="CAQUETÁ"/>
    <s v="MILÁN"/>
    <x v="4"/>
    <s v="Rural disperso"/>
    <n v="6"/>
    <s v="desactualizado"/>
    <s v="desactualizado"/>
    <n v="125080.8"/>
    <n v="1202"/>
    <n v="1163"/>
    <n v="9.6302665520206361"/>
    <n v="0.28640504324393795"/>
    <n v="317"/>
    <n v="846"/>
    <n v="0"/>
    <n v="30.553179673489716"/>
    <n v="11348.216"/>
    <n v="0"/>
    <n v="0"/>
    <n v="75681.433000000005"/>
    <n v="36262.468999999997"/>
    <n v="9180.2247000000007"/>
    <n v="17866.986000000001"/>
    <n v="0"/>
    <n v="4287.5820000000003"/>
    <n v="91930.406000000003"/>
    <n v="26.918274"/>
    <n v="26.70626"/>
    <n v="0"/>
    <n v="8860.4215999999997"/>
    <n v="0"/>
    <n v="4287.5820000000003"/>
    <n v="71418.357000000004"/>
    <n v="1029.3819000000001"/>
    <n v="37669.67"/>
    <n v="0"/>
    <n v="635.90611710510404"/>
    <n v="0.57124183006535945"/>
    <n v="0"/>
    <n v="194.47327652602968"/>
    <n v="1366"/>
    <n v="205.31478770131773"/>
    <n v="303"/>
    <n v="1023.9999999999999"/>
    <n v="88.048151332760099"/>
    <n v="108"/>
    <n v="83"/>
  </r>
  <r>
    <s v="63"/>
    <s v="63548"/>
    <n v="63548"/>
    <s v="QUINDIO"/>
    <s v="PIJAO"/>
    <x v="0"/>
    <s v="Rural"/>
    <n v="9"/>
    <s v="desactualizado"/>
    <s v="actualizado"/>
    <n v="24447"/>
    <n v="661"/>
    <n v="540"/>
    <n v="58.148148148148152"/>
    <n v="2.3657260508437923"/>
    <n v="228"/>
    <n v="311"/>
    <n v="1"/>
    <n v="26.52569808056348"/>
    <n v="71.085828000000006"/>
    <n v="0"/>
    <n v="1276.4812999999999"/>
    <n v="23767.058000000001"/>
    <n v="0"/>
    <n v="0"/>
    <n v="4466.7461000000003"/>
    <n v="8612.5501000000004"/>
    <n v="52.614165"/>
    <n v="12102.912"/>
    <n v="2.5495828999999999"/>
    <n v="34.500723000000001"/>
    <n v="0"/>
    <n v="95.277501000000001"/>
    <n v="8583.2975000000006"/>
    <n v="45.981712000000002"/>
    <n v="9727.7186999999994"/>
    <n v="56.195462999999997"/>
    <n v="6694.4008000000003"/>
    <n v="0"/>
    <n v="81.214256770526006"/>
    <n v="0.27212522576760989"/>
    <n v="0"/>
    <n v="110.51918597209777"/>
    <n v="238"/>
    <n v="494.11764705882354"/>
    <n v="466"/>
    <n v="342"/>
    <n v="63.333333333333329"/>
    <n v="110"/>
    <n v="98"/>
  </r>
  <r>
    <s v="05"/>
    <s v="05467"/>
    <n v="5467"/>
    <s v="ANTIOQUIA"/>
    <s v="MONTEBELLO"/>
    <x v="0"/>
    <s v="Intermedio"/>
    <n v="11"/>
    <s v="desactualizado"/>
    <s v="desactualizado"/>
    <n v="8277.5"/>
    <n v="1379"/>
    <n v="1187"/>
    <n v="80.117944397641111"/>
    <n v="17.164900346355733"/>
    <n v="419"/>
    <n v="736"/>
    <n v="32"/>
    <n v="17.423170290931022"/>
    <n v="451.23295000000002"/>
    <n v="0"/>
    <n v="0"/>
    <n v="7064.9753000000001"/>
    <n v="15.838206"/>
    <n v="0"/>
    <n v="231.94096999999999"/>
    <n v="0"/>
    <n v="31.347847999999999"/>
    <n v="7302.4054999999998"/>
    <n v="31.023465000000002"/>
    <n v="25.864035999999999"/>
    <n v="0"/>
    <n v="4522.7079999999996"/>
    <n v="0"/>
    <n v="1.0620265"/>
    <n v="1395.7443000000001"/>
    <n v="327.75076000000001"/>
    <n v="1323.5886"/>
    <n v="0"/>
    <n v="9.2845591396180005"/>
    <n v="0.38333333333333336"/>
    <n v="0"/>
    <n v="82.292057269902557"/>
    <n v="84"/>
    <n v="1239.8809523809523"/>
    <n v="518"/>
    <n v="839"/>
    <n v="70.682392586352151"/>
    <n v="11"/>
    <n v="9"/>
  </r>
  <r>
    <s v="54"/>
    <s v="54720"/>
    <n v="54720"/>
    <s v="NORTE DE SANTANDER"/>
    <s v="SARDINATA"/>
    <x v="13"/>
    <s v="Rural"/>
    <n v="11"/>
    <s v="desactualizado"/>
    <s v="desactualizado"/>
    <n v="148724.1"/>
    <n v="2834"/>
    <n v="2705"/>
    <n v="16.894639556377079"/>
    <n v="0.82511599692560811"/>
    <n v="1638"/>
    <n v="1033"/>
    <n v="34"/>
    <n v="47.837150649525249"/>
    <n v="14460.79"/>
    <n v="3275.3609000000001"/>
    <n v="0"/>
    <n v="126037.08"/>
    <n v="2216.5241000000001"/>
    <n v="0"/>
    <n v="52867.266000000003"/>
    <n v="1134.2502999999999"/>
    <n v="338.32708000000002"/>
    <n v="92023.864000000001"/>
    <n v="84.069587999999996"/>
    <n v="90.415407999999999"/>
    <n v="0"/>
    <n v="10500.362999999999"/>
    <n v="1134.2502999999999"/>
    <n v="164.74384000000001"/>
    <n v="56118.97"/>
    <n v="8382.5349999999999"/>
    <n v="70056.5"/>
    <n v="0"/>
    <n v="498.42213054395995"/>
    <n v="0.74790251697962451"/>
    <n v="0"/>
    <n v="60.944734820752878"/>
    <n v="1435"/>
    <n v="62.334494773519161"/>
    <n v="1453"/>
    <n v="2477"/>
    <n v="91.571164510166355"/>
    <n v="358"/>
    <n v="312"/>
  </r>
  <r>
    <s v="19"/>
    <s v="19001"/>
    <n v="19001"/>
    <s v="CAUCA"/>
    <s v="POPAYÁN"/>
    <x v="0"/>
    <s v="Ciudades y aglomeraciones"/>
    <n v="0"/>
    <s v="actualizado"/>
    <s v="actualizado"/>
    <n v="39957.700000000004"/>
    <n v="9560"/>
    <n v="5420"/>
    <n v="78.191881918819178"/>
    <n v="14.927389389814552"/>
    <n v="3992"/>
    <n v="1418"/>
    <n v="10"/>
    <n v="24.875934675640593"/>
    <n v="13256.892"/>
    <n v="590.78269"/>
    <n v="0"/>
    <n v="30922.642"/>
    <n v="1390.1609000000001"/>
    <n v="0"/>
    <n v="5190.7200999999995"/>
    <n v="1343.3905999999999"/>
    <n v="0.52781091999999996"/>
    <n v="39376.171000000002"/>
    <n v="2095.9609999999998"/>
    <n v="1604.9749999999999"/>
    <n v="0"/>
    <n v="165.74686"/>
    <n v="1038.8706999999999"/>
    <n v="332.35090000000002"/>
    <n v="21371.414000000001"/>
    <n v="11551.297"/>
    <n v="11942.116"/>
    <n v="727.05930370999999"/>
    <n v="180.9724879848944"/>
    <n v="0.34782125389061813"/>
    <n v="0"/>
    <n v="145.98589376590272"/>
    <n v="464"/>
    <n v="429.71668738224133"/>
    <n v="2765"/>
    <n v="3199.0000000000005"/>
    <n v="59.022140221402218"/>
    <n v="775"/>
    <n v="684"/>
  </r>
  <r>
    <s v="05"/>
    <s v="05107"/>
    <n v="5107"/>
    <s v="ANTIOQUIA"/>
    <s v="BRICEÑO"/>
    <x v="7"/>
    <s v="Rural disperso"/>
    <n v="13"/>
    <s v="desactualizado"/>
    <s v="desactualizado"/>
    <n v="37210.399999999994"/>
    <n v="920"/>
    <n v="727"/>
    <n v="46.079779917469047"/>
    <n v="2.0176203873900285"/>
    <n v="220"/>
    <n v="505"/>
    <n v="2"/>
    <n v="16.065807932621638"/>
    <n v="206.16992999999999"/>
    <n v="0"/>
    <n v="4580.6422000000002"/>
    <n v="32543.014999999999"/>
    <n v="372.58379000000002"/>
    <n v="0"/>
    <n v="1677.5197000000001"/>
    <n v="13718.013000000001"/>
    <n v="65.542017999999999"/>
    <n v="22368.981"/>
    <n v="11.25445"/>
    <n v="3.8476930999999999"/>
    <n v="0"/>
    <n v="14873.563"/>
    <n v="13667.084999999999"/>
    <n v="0"/>
    <n v="2897.5371"/>
    <n v="319.77361999999999"/>
    <n v="6079.5046000000002"/>
    <n v="0"/>
    <n v="84.240328562896394"/>
    <n v="0.61928934010152281"/>
    <n v="0"/>
    <n v="84.543928256164889"/>
    <n v="406"/>
    <n v="263.54679802955667"/>
    <n v="209"/>
    <n v="617"/>
    <n v="84.869325997248964"/>
    <n v="33"/>
    <n v="17"/>
  </r>
  <r>
    <s v="18"/>
    <s v="18592"/>
    <n v="18592"/>
    <s v="CAQUETÁ"/>
    <s v="PUERTO RICO"/>
    <x v="4"/>
    <s v="Rural"/>
    <n v="0"/>
    <s v="actualizado"/>
    <s v="actualizado"/>
    <n v="404016.8"/>
    <n v="2127"/>
    <n v="1956"/>
    <n v="11.451942740286299"/>
    <n v="0.10850422533493632"/>
    <n v="269"/>
    <n v="1687"/>
    <n v="0"/>
    <n v="61.974114919243647"/>
    <n v="24628.465"/>
    <n v="3645.7953000000002"/>
    <n v="0"/>
    <n v="345804.63"/>
    <n v="40309.362000000001"/>
    <n v="2315.8706000000002"/>
    <n v="188829.33"/>
    <n v="2013.7862"/>
    <n v="3146.4791"/>
    <n v="218129.8"/>
    <n v="72.579849999999993"/>
    <n v="120.83187"/>
    <n v="0"/>
    <n v="10546.156000000001"/>
    <n v="2013.7862"/>
    <n v="3137.0414000000001"/>
    <n v="136982.35999999999"/>
    <n v="4820.3912"/>
    <n v="256887.29"/>
    <n v="486.412833052"/>
    <n v="1833.2490490861601"/>
    <n v="0.42205085452271779"/>
    <n v="0"/>
    <n v="343.08453169631667"/>
    <n v="2791"/>
    <n v="177.2769616624866"/>
    <n v="315"/>
    <n v="1912.0000000000002"/>
    <n v="97.750511247443768"/>
    <n v="110"/>
    <n v="93"/>
  </r>
  <r>
    <s v="68"/>
    <s v="68655"/>
    <n v="68655"/>
    <s v="SANTANDER"/>
    <s v="SABANA DE TORRES"/>
    <x v="0"/>
    <s v="Rural"/>
    <n v="10"/>
    <s v="desactualizado"/>
    <s v="desactualizado"/>
    <n v="138831.9"/>
    <n v="1523"/>
    <n v="1266"/>
    <n v="9.1627172195892577"/>
    <n v="0.19879702227499457"/>
    <n v="652"/>
    <n v="612"/>
    <n v="2"/>
    <n v="28.205259632042363"/>
    <n v="52444.22"/>
    <n v="103.05186"/>
    <n v="0"/>
    <n v="55400.345999999998"/>
    <n v="29100.715"/>
    <n v="1955.4537"/>
    <n v="8950.3394000000008"/>
    <n v="113.57599"/>
    <n v="1503.5808"/>
    <n v="125603.38"/>
    <n v="1423.9911"/>
    <n v="391.02456000000001"/>
    <n v="1093.0038"/>
    <n v="2609.1695"/>
    <n v="0"/>
    <n v="234.37505999999999"/>
    <n v="48008.703999999998"/>
    <n v="47853.442999999999"/>
    <n v="39360.603999999999"/>
    <n v="0"/>
    <n v="407.55100350652009"/>
    <n v="0.5038853812530355"/>
    <n v="55.586436909394102"/>
    <n v="87.748271693018523"/>
    <n v="1163"/>
    <n v="141.01461736887362"/>
    <n v="396"/>
    <n v="574"/>
    <n v="45.339652448657183"/>
    <n v="230"/>
    <n v="185"/>
  </r>
  <r>
    <s v="44"/>
    <s v="44874"/>
    <n v="44874"/>
    <s v="LA GUAJIRA"/>
    <s v="VILLANUEVA"/>
    <x v="0"/>
    <s v="Intermedio"/>
    <n v="12"/>
    <s v="desactualizado"/>
    <s v="desactualizado"/>
    <n v="25964.799999999999"/>
    <n v="730"/>
    <n v="672"/>
    <n v="21.428571428571427"/>
    <n v="1.3578157712309429"/>
    <n v="288"/>
    <n v="384"/>
    <n v="0"/>
    <n v="30.482029510836995"/>
    <n v="1332.1142"/>
    <n v="0"/>
    <n v="5679.3406999999997"/>
    <n v="9212.6962999999996"/>
    <n v="9484.4362000000001"/>
    <n v="0"/>
    <n v="3471.0680000000002"/>
    <n v="509.94463999999999"/>
    <n v="0"/>
    <n v="21698.723999999998"/>
    <n v="279.50035000000003"/>
    <n v="315.09037000000001"/>
    <n v="0"/>
    <n v="8.1474937999999995"/>
    <n v="567.29304999999999"/>
    <n v="0"/>
    <n v="9158.1028999999999"/>
    <n v="8078.4393"/>
    <n v="7949.1491999999998"/>
    <n v="0"/>
    <n v="14.586518498324001"/>
    <n v="0.59222560975609762"/>
    <n v="0"/>
    <n v="44.972029615179999"/>
    <n v="270"/>
    <n v="320.74074074074076"/>
    <n v="588"/>
    <n v="575"/>
    <n v="85.56547619047619"/>
    <n v="84"/>
    <n v="47"/>
  </r>
  <r>
    <s v="52"/>
    <s v="52678"/>
    <n v="52678"/>
    <s v="NARIÑO"/>
    <s v="SAMANIEGO"/>
    <x v="0"/>
    <s v="Intermedio"/>
    <n v="28"/>
    <s v="Sin formación"/>
    <s v="desactualizado"/>
    <n v="60534"/>
    <n v="12491"/>
    <n v="10949"/>
    <n v="86.638049136907483"/>
    <n v="19.59144032206412"/>
    <n v="5750"/>
    <n v="4855"/>
    <n v="344"/>
    <n v="56.895851781229624"/>
    <n v="820.39747"/>
    <n v="1149.1547"/>
    <n v="0"/>
    <n v="58065.402000000002"/>
    <n v="0"/>
    <n v="0"/>
    <n v="25676.127"/>
    <n v="6595.8312999999998"/>
    <n v="280.63457"/>
    <n v="27670.197"/>
    <n v="31.916052000000001"/>
    <n v="1.7029375"/>
    <n v="0"/>
    <n v="5055.4978000000001"/>
    <n v="6560.8837999999996"/>
    <n v="107.9194"/>
    <n v="13632.566000000001"/>
    <n v="613.74978999999996"/>
    <n v="34282.385999999999"/>
    <n v="0"/>
    <n v="274.39614522949597"/>
    <n v="0.41375462500734128"/>
    <n v="0"/>
    <n v="111.76071089779681"/>
    <n v="765"/>
    <n v="162.22222222222223"/>
    <n v="8488"/>
    <n v="10071"/>
    <n v="91.9810028313088"/>
    <n v="1724"/>
    <n v="1592"/>
  </r>
  <r>
    <s v="70"/>
    <s v="70473"/>
    <n v="70473"/>
    <s v="SUCRE"/>
    <s v="MORROA"/>
    <x v="6"/>
    <s v="Intermedio"/>
    <n v="6"/>
    <s v="desactualizado"/>
    <s v="desactualizado"/>
    <n v="16566.599999999999"/>
    <n v="1048"/>
    <n v="803"/>
    <n v="43.088418430884182"/>
    <n v="3.572509078654436"/>
    <n v="250"/>
    <n v="550"/>
    <n v="3"/>
    <n v="19.927873323161414"/>
    <n v="8610.2243999999992"/>
    <n v="1208.048"/>
    <n v="0"/>
    <n v="7964.4836999999998"/>
    <n v="0"/>
    <n v="0"/>
    <n v="1855.1039000000001"/>
    <n v="0"/>
    <n v="0"/>
    <n v="15924.955"/>
    <n v="88.727609999999999"/>
    <n v="125.40864000000001"/>
    <n v="0"/>
    <n v="0"/>
    <n v="0"/>
    <n v="0"/>
    <n v="8196.2492000000002"/>
    <n v="5986.2579999999998"/>
    <n v="3560.8710000000001"/>
    <n v="0"/>
    <n v="20.516637584449999"/>
    <n v="0.57798165137614677"/>
    <n v="0"/>
    <n v="71.598018173950663"/>
    <n v="168"/>
    <n v="434.28571428571428"/>
    <n v="755"/>
    <n v="705"/>
    <n v="87.795765877957649"/>
    <n v="75"/>
    <n v="64"/>
  </r>
  <r>
    <s v="81"/>
    <s v="81001"/>
    <n v="81001"/>
    <s v="ARAUCA"/>
    <s v="ARAUCA"/>
    <x v="0"/>
    <s v="Intermedio"/>
    <n v="16"/>
    <s v="desactualizado"/>
    <s v="desactualizado"/>
    <n v="575519.50000000012"/>
    <n v="1762"/>
    <n v="1503"/>
    <n v="15.236194278110446"/>
    <n v="8.272701200633413E-2"/>
    <n v="558"/>
    <n v="945"/>
    <n v="0"/>
    <n v="54.193189580888415"/>
    <n v="0"/>
    <n v="0"/>
    <n v="84333.376000000004"/>
    <n v="0"/>
    <n v="490012.82"/>
    <n v="42248.337"/>
    <n v="111820.27"/>
    <n v="53051.466999999997"/>
    <n v="11211.395"/>
    <n v="355823.5"/>
    <n v="2754.1064000000001"/>
    <n v="672.10359000000005"/>
    <n v="417.20952999999997"/>
    <n v="29745.945"/>
    <n v="48119.947"/>
    <n v="11666.003000000001"/>
    <n v="11157.484"/>
    <n v="163033.94"/>
    <n v="312701.63"/>
    <n v="0"/>
    <n v="218.38559228474398"/>
    <n v="0.64688427299703266"/>
    <n v="0"/>
    <n v="101.63717794893628"/>
    <n v="5751"/>
    <n v="18.483741957920365"/>
    <n v="458"/>
    <n v="1352"/>
    <n v="89.953426480372585"/>
    <n v="122"/>
    <n v="93"/>
  </r>
  <r>
    <s v="47"/>
    <s v="47798"/>
    <n v="47798"/>
    <s v="MAGDALENA"/>
    <s v="TENERIFE"/>
    <x v="0"/>
    <s v="Rural"/>
    <n v="0"/>
    <s v="actualizado"/>
    <s v="desactualizado"/>
    <n v="45467.5"/>
    <n v="1454"/>
    <n v="1399"/>
    <n v="25.017869907076484"/>
    <n v="2.3983218534474262"/>
    <n v="459"/>
    <n v="939"/>
    <n v="1"/>
    <n v="15.735489210018081"/>
    <n v="36512.872000000003"/>
    <n v="5152.6965"/>
    <n v="0"/>
    <n v="0"/>
    <n v="995.39867000000004"/>
    <n v="480.00569000000002"/>
    <n v="1621.7606000000001"/>
    <n v="0"/>
    <n v="4212.4786000000004"/>
    <n v="40167.983999999997"/>
    <n v="162.67462"/>
    <n v="220.48205999999999"/>
    <n v="0"/>
    <n v="537.45586000000003"/>
    <n v="0"/>
    <n v="605.92917999999997"/>
    <n v="3984.6302999999998"/>
    <n v="33956.618999999999"/>
    <n v="7339.7870000000003"/>
    <n v="0"/>
    <n v="113.1612648529328"/>
    <n v="0.57904761904761903"/>
    <n v="0"/>
    <n v="71.193989689027916"/>
    <n v="491"/>
    <n v="177.59674134419552"/>
    <n v="988"/>
    <n v="1374"/>
    <n v="98.213009292351686"/>
    <n v="89"/>
    <n v="68"/>
  </r>
  <r>
    <s v="05"/>
    <s v="05250"/>
    <n v="5250"/>
    <s v="ANTIOQUIA"/>
    <s v="EL BAGRE"/>
    <x v="7"/>
    <s v="Intermedio"/>
    <n v="0"/>
    <s v="actualizado"/>
    <s v="desactualizado"/>
    <n v="155186.9"/>
    <n v="2711"/>
    <n v="1761"/>
    <n v="30.323679727427599"/>
    <n v="0.60426959751950293"/>
    <n v="554"/>
    <n v="1164"/>
    <n v="43"/>
    <n v="63.664656089906359"/>
    <n v="48963.906000000003"/>
    <n v="55540.680999999997"/>
    <n v="0"/>
    <n v="43675.377"/>
    <n v="8553.8057000000008"/>
    <n v="2242.4119000000001"/>
    <n v="90966.925000000003"/>
    <n v="1432.4467"/>
    <n v="1437.2494999999999"/>
    <n v="58714.834000000003"/>
    <n v="3454.2862"/>
    <n v="480.75625000000002"/>
    <n v="3019.4524000000001"/>
    <n v="2224.2211000000002"/>
    <n v="1432.4467"/>
    <n v="724.21524999999997"/>
    <n v="10365.205"/>
    <n v="39253.557000000001"/>
    <n v="100748.3"/>
    <n v="0"/>
    <n v="723.60227414280007"/>
    <n v="0.70219315121200465"/>
    <n v="0"/>
    <n v="107.45770320409743"/>
    <n v="1951"/>
    <n v="69.707842132239875"/>
    <n v="235"/>
    <n v="1603"/>
    <n v="91.027825099375363"/>
    <n v="103"/>
    <n v="73"/>
  </r>
  <r>
    <s v="86"/>
    <s v="86757"/>
    <n v="86757"/>
    <s v="PUTUMAYO"/>
    <s v="SAN MIGUEL (La Dorada)"/>
    <x v="8"/>
    <s v="Rural"/>
    <n v="0"/>
    <s v="actualizado"/>
    <s v="actualizado"/>
    <n v="37041.800000000003"/>
    <n v="2823"/>
    <n v="1871"/>
    <n v="51.683591662212727"/>
    <n v="6.7262607180676355"/>
    <n v="0"/>
    <n v="0"/>
    <n v="1871"/>
    <n v="53.762820415609255"/>
    <n v="13174.689"/>
    <n v="9565.3652000000002"/>
    <n v="0"/>
    <n v="10664.325999999999"/>
    <n v="4000.8348999999998"/>
    <n v="0"/>
    <n v="5927.0173999999997"/>
    <n v="0"/>
    <n v="563.04771000000005"/>
    <n v="30380.273000000001"/>
    <n v="118.54574"/>
    <n v="125.54454"/>
    <n v="0"/>
    <n v="9.9936364999999991"/>
    <n v="210.10283000000001"/>
    <n v="350.75173999999998"/>
    <n v="15350.834999999999"/>
    <n v="1661.5790999999999"/>
    <n v="20253.844000000001"/>
    <n v="0"/>
    <n v="629.37995672940406"/>
    <n v="0.53715579026782345"/>
    <n v="29.027576197387514"/>
    <n v="98.526259068703027"/>
    <n v="361"/>
    <n v="281.44044321329642"/>
    <n v="740"/>
    <n v="1460"/>
    <n v="78.033137359700703"/>
    <n v="247"/>
    <n v="188"/>
  </r>
  <r>
    <s v="68"/>
    <s v="68081"/>
    <n v="68081"/>
    <s v="SANTANDER"/>
    <s v="BARRANCABERMEJA"/>
    <x v="0"/>
    <s v="Ciudades y aglomeraciones"/>
    <n v="0"/>
    <s v="actualizado"/>
    <s v="actualizado"/>
    <n v="120661.9"/>
    <n v="2909"/>
    <n v="1252"/>
    <n v="23.642172523961662"/>
    <n v="0.54296483261134709"/>
    <n v="347"/>
    <n v="896"/>
    <n v="9"/>
    <n v="35.391719542172233"/>
    <n v="18897.883999999998"/>
    <n v="2003.8939"/>
    <n v="0"/>
    <n v="61784.531999999999"/>
    <n v="29610.17"/>
    <n v="7772.3334000000004"/>
    <n v="11107.284"/>
    <n v="1067.4802"/>
    <n v="9008.32"/>
    <n v="90507.562999999995"/>
    <n v="5819.7601999999997"/>
    <n v="2644.7002000000002"/>
    <n v="2174.7828"/>
    <n v="7870.6220999999996"/>
    <n v="230.30982"/>
    <n v="1098.3325"/>
    <n v="33793.663999999997"/>
    <n v="33130.601999999999"/>
    <n v="44339.709000000003"/>
    <n v="51740.323639100003"/>
    <n v="688.97587073327998"/>
    <n v="0.37085862966175193"/>
    <n v="0"/>
    <n v="90.423523878781282"/>
    <n v="1274"/>
    <n v="132.65306122448979"/>
    <n v="365"/>
    <n v="872.00000000000011"/>
    <n v="69.648562300319497"/>
    <n v="92"/>
    <n v="72"/>
  </r>
  <r>
    <s v="52"/>
    <s v="52696"/>
    <n v="52696"/>
    <s v="NARIÑO"/>
    <s v="SANTA BÁRBARA (Iscuandé)"/>
    <x v="5"/>
    <s v="Rural disperso"/>
    <n v="28"/>
    <s v="Sin formación"/>
    <s v="desactualizado"/>
    <n v="121551.6"/>
    <n v="2536"/>
    <n v="2147"/>
    <n v="49.184909175593852"/>
    <n v="1.5839749603673625"/>
    <n v="0"/>
    <n v="0"/>
    <n v="2147"/>
    <n v="88.562016557007141"/>
    <n v="0"/>
    <n v="396.78742"/>
    <n v="16569.845000000001"/>
    <n v="93823.339000000007"/>
    <n v="3843.0493999999999"/>
    <n v="670.15720999999996"/>
    <n v="91465.903000000006"/>
    <n v="1188.8148000000001"/>
    <n v="5931.6387999999997"/>
    <n v="20985.258999999998"/>
    <n v="0"/>
    <n v="16.337298000000001"/>
    <n v="0"/>
    <n v="5891.6076000000003"/>
    <n v="1184.0065999999999"/>
    <n v="738.02656999999999"/>
    <n v="5794.1764000000003"/>
    <n v="112.88562"/>
    <n v="106363.66"/>
    <n v="0"/>
    <n v="266.55245015689201"/>
    <n v="0.72391430225825137"/>
    <n v="0"/>
    <n v="0"/>
    <n v="1232"/>
    <n v="0"/>
    <n v="698"/>
    <n v="2081"/>
    <n v="96.925943176525379"/>
    <n v="255"/>
    <n v="226"/>
  </r>
  <r>
    <s v="05"/>
    <s v="05819"/>
    <n v="5819"/>
    <s v="ANTIOQUIA"/>
    <s v="TOLEDO"/>
    <x v="0"/>
    <s v="Rural disperso"/>
    <n v="0"/>
    <s v="actualizado"/>
    <s v="desactualizado"/>
    <n v="13358.5"/>
    <n v="1265"/>
    <n v="1118"/>
    <n v="78.801431127012521"/>
    <n v="10.73543636019925"/>
    <n v="419"/>
    <n v="695"/>
    <n v="4"/>
    <n v="23.581733316391787"/>
    <n v="1304.2277999999999"/>
    <n v="0"/>
    <n v="483.50934000000001"/>
    <n v="10265.06"/>
    <n v="164.21728999999999"/>
    <n v="0"/>
    <n v="905.59747000000004"/>
    <n v="1572.6410000000001"/>
    <n v="56.340629"/>
    <n v="9732.2387999999992"/>
    <n v="0"/>
    <n v="16.804728999999998"/>
    <n v="0"/>
    <n v="4188.0567000000001"/>
    <n v="1508.8361"/>
    <n v="2.3738182000000001"/>
    <n v="3130.9164999999998"/>
    <n v="527.10392000000002"/>
    <n v="2892.7260999999999"/>
    <n v="0"/>
    <n v="16.390347680664398"/>
    <n v="0.32426628489620618"/>
    <n v="0"/>
    <n v="9.9556401497913782"/>
    <n v="141"/>
    <n v="89.361702127659569"/>
    <n v="464"/>
    <n v="802"/>
    <n v="71.735241502683365"/>
    <n v="55"/>
    <n v="47"/>
  </r>
  <r>
    <s v="50"/>
    <s v="50330"/>
    <n v="50330"/>
    <s v="META"/>
    <s v="MESETAS"/>
    <x v="1"/>
    <s v="Rural disperso"/>
    <n v="0"/>
    <s v="actualizado"/>
    <s v="actualizado"/>
    <n v="228220.00000000003"/>
    <n v="1574"/>
    <n v="1349"/>
    <n v="15.41882876204596"/>
    <n v="0.17675727667519475"/>
    <n v="270"/>
    <n v="1000"/>
    <n v="79"/>
    <n v="68.64049191714831"/>
    <n v="39241.911999999997"/>
    <n v="81047.475999999995"/>
    <n v="5592.6511"/>
    <n v="97611.421000000002"/>
    <n v="2596.4321"/>
    <n v="0"/>
    <n v="128676.05"/>
    <n v="44011.4"/>
    <n v="1726.2471"/>
    <n v="51676.197999999997"/>
    <n v="0"/>
    <n v="0"/>
    <n v="0"/>
    <n v="6309.4687000000004"/>
    <n v="44011.4"/>
    <n v="1624.2950000000001"/>
    <n v="8043.0029000000004"/>
    <n v="10912.415999999999"/>
    <n v="155189.31"/>
    <n v="74894.195808799996"/>
    <n v="1937.6228047903999"/>
    <n v="0.44556521739130434"/>
    <n v="0"/>
    <n v="432.21385043075895"/>
    <n v="1980"/>
    <n v="225.27777777777777"/>
    <n v="165"/>
    <n v="1277"/>
    <n v="94.662713120830247"/>
    <n v="95"/>
    <n v="87"/>
  </r>
  <r>
    <s v="50"/>
    <s v="50689"/>
    <n v="50689"/>
    <s v="META"/>
    <s v="SAN MARTÍN"/>
    <x v="0"/>
    <s v="Rural disperso"/>
    <n v="8"/>
    <s v="desactualizado"/>
    <s v="desactualizado"/>
    <n v="604384.80000000005"/>
    <n v="1541"/>
    <n v="1363"/>
    <n v="19.222303741746149"/>
    <n v="0.11228958987381213"/>
    <n v="346"/>
    <n v="1012"/>
    <n v="5"/>
    <n v="28.757079991120442"/>
    <n v="98524.798999999999"/>
    <n v="20963.030999999999"/>
    <n v="47912.824999999997"/>
    <n v="344288.96"/>
    <n v="81723.600999999995"/>
    <n v="174.56351000000001"/>
    <n v="109922.78"/>
    <n v="15363.64"/>
    <n v="2843.7002000000002"/>
    <n v="463687.78"/>
    <n v="1420.7583"/>
    <n v="206.78525999999999"/>
    <n v="0"/>
    <n v="7877.0248000000001"/>
    <n v="3123.2613000000001"/>
    <n v="14097.62"/>
    <n v="9660.1442999999999"/>
    <n v="387799.87"/>
    <n v="170648.51"/>
    <n v="0"/>
    <n v="523.89383321538003"/>
    <n v="0.45407725321888415"/>
    <n v="0"/>
    <n v="590.59374921544122"/>
    <n v="6454"/>
    <n v="94.437558103501701"/>
    <n v="551"/>
    <n v="973"/>
    <n v="71.386647101980927"/>
    <n v="154"/>
    <n v="130"/>
  </r>
  <r>
    <s v="18"/>
    <s v="18410"/>
    <n v="18410"/>
    <s v="CAQUETÁ"/>
    <s v="MONTAÑITA"/>
    <x v="4"/>
    <s v="Rural disperso"/>
    <n v="0"/>
    <s v="actualizado"/>
    <s v="actualizado"/>
    <n v="172622.40000000002"/>
    <n v="2115"/>
    <n v="1930"/>
    <n v="12.279792746113989"/>
    <n v="0.32017903601307485"/>
    <n v="744"/>
    <n v="1173"/>
    <n v="13"/>
    <n v="42.744100562769717"/>
    <n v="6405.8537999999999"/>
    <n v="300.38833"/>
    <n v="0"/>
    <n v="150788.97"/>
    <n v="12995.787"/>
    <n v="3587.6523999999999"/>
    <n v="43424.872000000003"/>
    <n v="0"/>
    <n v="609.49856"/>
    <n v="122815.18"/>
    <n v="53.786296"/>
    <n v="39.361052000000001"/>
    <n v="0"/>
    <n v="13448.727999999999"/>
    <n v="0"/>
    <n v="520.38219000000004"/>
    <n v="82499.763999999996"/>
    <n v="1107.7551000000001"/>
    <n v="72875.008000000002"/>
    <n v="0"/>
    <n v="1615.1823942799197"/>
    <n v="0.4908112953832362"/>
    <n v="0"/>
    <n v="267.56543968159122"/>
    <n v="2001"/>
    <n v="192.83858070964519"/>
    <n v="450"/>
    <n v="1737"/>
    <n v="90"/>
    <n v="193"/>
    <n v="176"/>
  </r>
  <r>
    <s v="81"/>
    <s v="81736"/>
    <n v="81736"/>
    <s v="ARAUCA"/>
    <s v="SARAVENA"/>
    <x v="10"/>
    <s v="Intermedio"/>
    <n v="16"/>
    <s v="desactualizado"/>
    <s v="actualizado"/>
    <n v="86598.200000000012"/>
    <n v="3018"/>
    <n v="2672"/>
    <n v="72.305389221556879"/>
    <n v="4.8053905454622887"/>
    <n v="668"/>
    <n v="1970"/>
    <n v="34"/>
    <n v="48.008016851366911"/>
    <n v="2957.7440999999999"/>
    <n v="13381.934999999999"/>
    <n v="4667.4175999999998"/>
    <n v="16224.859"/>
    <n v="51752.582000000002"/>
    <n v="1422.6702"/>
    <n v="24960.835999999999"/>
    <n v="1078.0137999999999"/>
    <n v="3368.3247000000001"/>
    <n v="61482.631000000001"/>
    <n v="1616.9023"/>
    <n v="1069.0551"/>
    <n v="0"/>
    <n v="5565.6031000000003"/>
    <n v="0"/>
    <n v="1245.1383000000001"/>
    <n v="7882.4706999999999"/>
    <n v="32913.245999999999"/>
    <n v="44814.142999999996"/>
    <n v="4162.6700785800003"/>
    <n v="454.98199024301198"/>
    <n v="0.42679493195682772"/>
    <n v="0"/>
    <n v="49.910260479157799"/>
    <n v="907"/>
    <n v="57.552370452039689"/>
    <n v="606"/>
    <n v="2492.0000000000005"/>
    <n v="93.263473053892227"/>
    <n v="259"/>
    <n v="216"/>
  </r>
  <r>
    <s v="68"/>
    <s v="68255"/>
    <n v="68255"/>
    <s v="SANTANDER"/>
    <s v="EL PLAYÓN"/>
    <x v="0"/>
    <s v="Rural"/>
    <n v="8"/>
    <s v="desactualizado"/>
    <s v="desactualizado"/>
    <n v="46570.5"/>
    <n v="1885"/>
    <n v="1594"/>
    <n v="22.584692597239648"/>
    <n v="1.9969058010540601"/>
    <n v="838"/>
    <n v="738"/>
    <n v="18"/>
    <n v="35.455654451618699"/>
    <n v="24.019749999999998"/>
    <n v="0"/>
    <n v="59.177273999999997"/>
    <n v="44564.851000000002"/>
    <n v="902.90247999999997"/>
    <n v="0"/>
    <n v="13708.54"/>
    <n v="75.081854000000007"/>
    <n v="0"/>
    <n v="31750.312000000002"/>
    <n v="54.712845999999999"/>
    <n v="37.696643999999999"/>
    <n v="0"/>
    <n v="13439.483"/>
    <n v="45.691307000000002"/>
    <n v="0"/>
    <n v="15804.103999999999"/>
    <n v="97.913065000000003"/>
    <n v="16163.759"/>
    <n v="0"/>
    <n v="97.295847869955992"/>
    <n v="0.48772462667679067"/>
    <n v="0"/>
    <n v="94.67717485414407"/>
    <n v="459"/>
    <n v="385.51198257080608"/>
    <n v="504"/>
    <n v="1132"/>
    <n v="71.016311166875795"/>
    <n v="332"/>
    <n v="314"/>
  </r>
  <r>
    <s v="13"/>
    <s v="13744"/>
    <n v="13744"/>
    <s v="BOLÍVAR"/>
    <s v="SIMITÍ"/>
    <x v="12"/>
    <s v="Rural"/>
    <n v="0"/>
    <s v="actualizado"/>
    <s v="actualizado"/>
    <n v="138169.79999999999"/>
    <n v="1119"/>
    <n v="1034"/>
    <n v="13.829787234042554"/>
    <n v="0.13431219300961114"/>
    <n v="287"/>
    <n v="719"/>
    <n v="28"/>
    <n v="33.090727084184515"/>
    <n v="30728.864000000001"/>
    <n v="3280.3146999999999"/>
    <n v="0"/>
    <n v="73955.047000000006"/>
    <n v="18214.07"/>
    <n v="13288.92"/>
    <n v="13633.311"/>
    <n v="1740.6331"/>
    <n v="8525.3785000000007"/>
    <n v="99263.673999999999"/>
    <n v="547.05965000000003"/>
    <n v="116.12645999999999"/>
    <n v="435.51684"/>
    <n v="13398.721"/>
    <n v="696.28994999999998"/>
    <n v="860.73595"/>
    <n v="43417.326999999997"/>
    <n v="32740.328000000001"/>
    <n v="45333.930999999997"/>
    <n v="0"/>
    <n v="589.61639183223599"/>
    <n v="0.62957238536836679"/>
    <n v="0"/>
    <n v="99.477340701603737"/>
    <n v="1345"/>
    <n v="121.78438661710037"/>
    <n v="481"/>
    <n v="939"/>
    <n v="90.812379110251456"/>
    <n v="182"/>
    <n v="163"/>
  </r>
  <r>
    <s v="05"/>
    <s v="05321"/>
    <n v="5321"/>
    <s v="ANTIOQUIA"/>
    <s v="GUATAPE"/>
    <x v="0"/>
    <s v="Intermedio"/>
    <n v="0"/>
    <s v="actualizado"/>
    <s v="actualizado"/>
    <n v="7861.0000000000009"/>
    <n v="1477"/>
    <n v="720"/>
    <n v="78.75"/>
    <n v="11.307630777571848"/>
    <n v="142"/>
    <n v="529"/>
    <n v="49"/>
    <n v="66.004525003960666"/>
    <n v="814.80848000000003"/>
    <n v="0"/>
    <n v="0"/>
    <n v="3724.9074999999998"/>
    <n v="0"/>
    <n v="0"/>
    <n v="1257.7696000000001"/>
    <n v="0"/>
    <n v="2883.5212999999999"/>
    <n v="4265.3626999999997"/>
    <n v="47.644289999999998"/>
    <n v="64.606747999999996"/>
    <n v="0"/>
    <n v="902.17984999999999"/>
    <n v="0"/>
    <n v="63.151794000000002"/>
    <n v="1518.8367000000001"/>
    <n v="325.30426999999997"/>
    <n v="5580.2184999999999"/>
    <n v="6411.4897312700004"/>
    <n v="13.068795705763598"/>
    <n v="0.16857610474631751"/>
    <n v="0"/>
    <n v="35.192397799341904"/>
    <n v="70"/>
    <n v="636.28571428571433"/>
    <n v="184"/>
    <n v="636"/>
    <n v="88.333333333333329"/>
    <n v="12"/>
    <n v="11"/>
  </r>
  <r>
    <s v="73"/>
    <s v="73411"/>
    <n v="73411"/>
    <s v="TOLIMA"/>
    <s v="LÍBANO"/>
    <x v="0"/>
    <s v="Intermedio"/>
    <n v="0"/>
    <s v="actualizado"/>
    <s v="actualizado"/>
    <n v="29197.399999999998"/>
    <n v="4451"/>
    <n v="3816"/>
    <n v="69.654088050314471"/>
    <n v="21.022112665269379"/>
    <n v="3083"/>
    <n v="732"/>
    <n v="1"/>
    <n v="14.80623723655024"/>
    <n v="2555.8589000000002"/>
    <n v="0"/>
    <n v="0"/>
    <n v="25897.620999999999"/>
    <n v="0"/>
    <n v="0"/>
    <n v="799.55786999999998"/>
    <n v="0"/>
    <n v="54.721857"/>
    <n v="27584.155999999999"/>
    <n v="198.49941000000001"/>
    <n v="192.35337000000001"/>
    <n v="0"/>
    <n v="3452.5365999999999"/>
    <n v="0"/>
    <n v="0"/>
    <n v="20411.035"/>
    <n v="340.95992999999999"/>
    <n v="4240.0505999999996"/>
    <n v="0"/>
    <n v="3.2264364163564001"/>
    <n v="0.50937176226806069"/>
    <n v="0"/>
    <n v="422.7"/>
    <n v="291"/>
    <n v="1452.5773195876288"/>
    <n v="3316"/>
    <n v="1152"/>
    <n v="30.188679245283019"/>
    <n v="1094"/>
    <n v="990"/>
  </r>
  <r>
    <s v="15"/>
    <s v="15518"/>
    <n v="15518"/>
    <s v="BOYACÁ"/>
    <s v="PAJARITO"/>
    <x v="0"/>
    <s v="Rural disperso"/>
    <n v="12"/>
    <s v="desactualizado"/>
    <s v="desactualizado"/>
    <n v="31072.000000000004"/>
    <n v="659"/>
    <n v="603"/>
    <n v="35.489220563847432"/>
    <n v="1.0354367350192806"/>
    <n v="85"/>
    <n v="481"/>
    <n v="37"/>
    <n v="67.426791140215485"/>
    <n v="1620.4765"/>
    <n v="0"/>
    <n v="1246.0987"/>
    <n v="27954.752"/>
    <n v="2.8788768999999998"/>
    <n v="0"/>
    <n v="15418.539000000001"/>
    <n v="0"/>
    <n v="199.02155999999999"/>
    <n v="15308.584999999999"/>
    <n v="13.096532"/>
    <n v="13.202036"/>
    <n v="0"/>
    <n v="3236.6873000000001"/>
    <n v="0"/>
    <n v="74.115213999999995"/>
    <n v="5371.5427"/>
    <n v="1382.3601000000001"/>
    <n v="20861.334999999999"/>
    <n v="772.26426231000005"/>
    <n v="57.2520741654604"/>
    <n v="0.30583756345177665"/>
    <n v="0"/>
    <n v="63.494999999999997"/>
    <n v="322"/>
    <n v="231.98757763975155"/>
    <n v="344"/>
    <n v="574"/>
    <n v="95.190713101160867"/>
    <n v="58"/>
    <n v="53"/>
  </r>
  <r>
    <s v="52"/>
    <s v="52411"/>
    <n v="52411"/>
    <s v="NARIÑO"/>
    <s v="LINARES"/>
    <x v="0"/>
    <s v="Rural"/>
    <n v="22"/>
    <s v="desactualizado"/>
    <s v="desactualizado"/>
    <n v="13459.2"/>
    <n v="5159"/>
    <n v="4847"/>
    <n v="99.339797813080253"/>
    <n v="11.342472127758191"/>
    <n v="2688"/>
    <n v="2069"/>
    <n v="90"/>
    <n v="51.262403157972869"/>
    <n v="720.29744000000005"/>
    <n v="741.17695000000003"/>
    <n v="0"/>
    <n v="11476.236999999999"/>
    <n v="389.39769000000001"/>
    <n v="0"/>
    <n v="7.9544019999999993E-2"/>
    <n v="1940.5479"/>
    <n v="85.714374000000007"/>
    <n v="11311.27"/>
    <n v="28.692187000000001"/>
    <n v="28.69218"/>
    <n v="0"/>
    <n v="446.22492999999997"/>
    <n v="1940.5478000000001"/>
    <n v="30.078325"/>
    <n v="3402.3145"/>
    <n v="666.55480999999997"/>
    <n v="6851.8909999999996"/>
    <n v="0"/>
    <n v="54.898635731184164"/>
    <n v="0.33318174927997574"/>
    <n v="0"/>
    <n v="35.122221797051381"/>
    <n v="146"/>
    <n v="267.1232876712329"/>
    <n v="3969"/>
    <n v="4034"/>
    <n v="83.226738188570252"/>
    <n v="1002"/>
    <n v="952"/>
  </r>
  <r>
    <s v="86"/>
    <s v="86865"/>
    <n v="86865"/>
    <s v="PUTUMAYO"/>
    <s v="VALLE DEL GUAMUEZ (La Hormiga)"/>
    <x v="8"/>
    <s v="Intermedio"/>
    <n v="0"/>
    <s v="actualizado"/>
    <s v="actualizado"/>
    <n v="79878.599999999991"/>
    <n v="6930"/>
    <n v="3333"/>
    <n v="93.489348934893485"/>
    <n v="3.2008025366592605"/>
    <n v="0"/>
    <n v="0"/>
    <n v="3333"/>
    <n v="48.610231125663354"/>
    <n v="29035.928"/>
    <n v="2914.2503000000002"/>
    <n v="0"/>
    <n v="45312.517"/>
    <n v="1110.9503999999999"/>
    <n v="0"/>
    <n v="20237.431"/>
    <n v="0"/>
    <n v="1003.2458"/>
    <n v="57803.891000000003"/>
    <n v="246.12816000000001"/>
    <n v="281.66732999999999"/>
    <n v="0"/>
    <n v="69.808588"/>
    <n v="0"/>
    <n v="470.02895000000001"/>
    <n v="37765.544000000002"/>
    <n v="2335.9652999999998"/>
    <n v="38372.457000000002"/>
    <n v="0"/>
    <n v="1227.704769366416"/>
    <n v="0.47082212606712665"/>
    <n v="0"/>
    <n v="94.618180091863721"/>
    <n v="873"/>
    <n v="111.76403207331042"/>
    <n v="1300"/>
    <n v="2630"/>
    <n v="78.907890789078905"/>
    <n v="527"/>
    <n v="440"/>
  </r>
  <r>
    <s v="05"/>
    <s v="05425"/>
    <n v="5425"/>
    <s v="ANTIOQUIA"/>
    <s v="MACEO"/>
    <x v="0"/>
    <s v="Rural"/>
    <n v="10"/>
    <s v="desactualizado"/>
    <s v="actualizado"/>
    <n v="45838.000000000007"/>
    <n v="1688"/>
    <n v="1382"/>
    <n v="51.230101302460206"/>
    <n v="2.5636701253792316"/>
    <n v="402"/>
    <n v="965"/>
    <n v="15"/>
    <n v="29.060787739984089"/>
    <n v="10060.838"/>
    <n v="0"/>
    <n v="0"/>
    <n v="29453.238000000001"/>
    <n v="1102.6958999999999"/>
    <n v="0"/>
    <n v="10843.188"/>
    <n v="4991.9264999999996"/>
    <n v="0"/>
    <n v="24804.848000000002"/>
    <n v="42.458877000000001"/>
    <n v="28.833399"/>
    <n v="0"/>
    <n v="6968.3743999999997"/>
    <n v="4982.5924000000005"/>
    <n v="0"/>
    <n v="11024.949000000001"/>
    <n v="5855.0352000000003"/>
    <n v="11822.638999999999"/>
    <n v="3935.0892868800001"/>
    <n v="127.565753104104"/>
    <n v="0.45097468722723305"/>
    <n v="0"/>
    <n v="136.89005205963147"/>
    <n v="436"/>
    <n v="397.36238532110093"/>
    <n v="467"/>
    <n v="1170"/>
    <n v="84.659913169319822"/>
    <n v="34"/>
    <n v="27"/>
  </r>
  <r>
    <s v="20"/>
    <s v="20383"/>
    <n v="20383"/>
    <s v="CESAR"/>
    <s v="LA GLORIA"/>
    <x v="0"/>
    <s v="Rural"/>
    <n v="6"/>
    <s v="desactualizado"/>
    <s v="desactualizado"/>
    <n v="81961.900000000009"/>
    <n v="952"/>
    <n v="876"/>
    <n v="7.8767123287671232"/>
    <n v="0.19868756085897502"/>
    <n v="68"/>
    <n v="793"/>
    <n v="15"/>
    <n v="33.421305088112177"/>
    <n v="41239.129000000001"/>
    <n v="1438.0704000000001"/>
    <n v="0"/>
    <n v="27410.814999999999"/>
    <n v="9581.9617999999991"/>
    <n v="3822.6194"/>
    <n v="13582.210999999999"/>
    <n v="709.40071999999998"/>
    <n v="2776.3701000000001"/>
    <n v="61982.436000000002"/>
    <n v="218.02772999999999"/>
    <n v="226.18631999999999"/>
    <n v="0"/>
    <n v="3560.3018000000002"/>
    <n v="553.45384999999999"/>
    <n v="408.88371000000001"/>
    <n v="25736.928"/>
    <n v="24835.170999999998"/>
    <n v="27770.14"/>
    <n v="343.71321580599999"/>
    <n v="65.695178690658793"/>
    <n v="0.67228661749209695"/>
    <n v="0"/>
    <n v="226.85"/>
    <n v="789"/>
    <n v="287.51584283903674"/>
    <n v="651"/>
    <n v="841.00000000000011"/>
    <n v="96.004566210045667"/>
    <n v="60"/>
    <n v="52"/>
  </r>
  <r>
    <s v="85"/>
    <s v="85139"/>
    <n v="85139"/>
    <s v="CASANARE"/>
    <s v="MANÍ"/>
    <x v="0"/>
    <s v="Rural disperso"/>
    <n v="6"/>
    <s v="desactualizado"/>
    <s v="desactualizado"/>
    <n v="370957.2"/>
    <n v="1162"/>
    <n v="1062"/>
    <n v="12.617702448210924"/>
    <n v="6.4080406818792984E-2"/>
    <n v="415"/>
    <n v="647"/>
    <n v="0"/>
    <n v="21.790391774529162"/>
    <n v="29751.418000000001"/>
    <n v="0"/>
    <n v="32715.35"/>
    <n v="0"/>
    <n v="306298.45"/>
    <n v="706.34518000000003"/>
    <n v="39194.010999999999"/>
    <n v="238277.17"/>
    <n v="8742.1028000000006"/>
    <n v="88999.217000000004"/>
    <n v="250.19108"/>
    <n v="228.48974000000001"/>
    <n v="0"/>
    <n v="1562.6098"/>
    <n v="232572.27"/>
    <n v="9617.7999"/>
    <n v="16894.061000000002"/>
    <n v="33324.834000000003"/>
    <n v="81968.971000000005"/>
    <n v="0"/>
    <n v="467.93868182662004"/>
    <n v="0.38931994523048835"/>
    <n v="0"/>
    <n v="340.67551799345694"/>
    <n v="3784"/>
    <n v="102.03488372093024"/>
    <n v="343"/>
    <n v="754"/>
    <n v="70.998116760828623"/>
    <n v="76"/>
    <n v="74"/>
  </r>
  <r>
    <s v="15"/>
    <s v="15514"/>
    <n v="15514"/>
    <s v="BOYACÁ"/>
    <s v="PÁEZ"/>
    <x v="0"/>
    <s v="Rural disperso"/>
    <n v="7"/>
    <s v="desactualizado"/>
    <s v="desactualizado"/>
    <n v="31726.9"/>
    <n v="1464"/>
    <n v="1332"/>
    <n v="28.678678678678676"/>
    <n v="3.1858782502292424"/>
    <n v="350"/>
    <n v="913"/>
    <n v="69"/>
    <n v="44.78664221796943"/>
    <n v="100.24944000000001"/>
    <n v="62.594014999999999"/>
    <n v="19.679883"/>
    <n v="33918.644999999997"/>
    <n v="0"/>
    <n v="0"/>
    <n v="12578.129000000001"/>
    <n v="1416.0526"/>
    <n v="449.28264000000001"/>
    <n v="19855.727999999999"/>
    <n v="17.546918000000002"/>
    <n v="13.078659"/>
    <n v="0"/>
    <n v="2524.5093000000002"/>
    <n v="1416.0526"/>
    <n v="233.57241999999999"/>
    <n v="14683.446"/>
    <n v="76.749404999999996"/>
    <n v="15369.331"/>
    <n v="0"/>
    <n v="167.62251013778882"/>
    <n v="0.37362637362637363"/>
    <n v="0"/>
    <n v="110.925"/>
    <n v="326"/>
    <n v="400.30674846625766"/>
    <n v="331"/>
    <n v="1259"/>
    <n v="94.51951951951952"/>
    <n v="195"/>
    <n v="180"/>
  </r>
  <r>
    <s v="23"/>
    <s v="23682"/>
    <n v="23682"/>
    <s v="CORDOBA"/>
    <s v="SAN JOSE DE URE"/>
    <x v="14"/>
    <s v="Rural"/>
    <n v="0"/>
    <s v="actualizado"/>
    <s v="actualizado"/>
    <n v="52721.4"/>
    <n v="521"/>
    <n v="452"/>
    <n v="25.663716814159294"/>
    <n v="0.5632742509444616"/>
    <n v="116"/>
    <n v="336"/>
    <n v="0"/>
    <n v="16.243028561151977"/>
    <n v="19353.100999999999"/>
    <n v="319.38108"/>
    <n v="0"/>
    <n v="29220.327000000001"/>
    <n v="2037.7097000000001"/>
    <n v="0"/>
    <n v="3942.1819"/>
    <n v="3886.1689000000001"/>
    <n v="26.940384999999999"/>
    <n v="43234.413"/>
    <n v="62.815257000000003"/>
    <n v="69.257855000000006"/>
    <n v="18.079302999999999"/>
    <n v="154.44413"/>
    <n v="3886.1689000000001"/>
    <n v="19.785900000000002"/>
    <n v="23126.383000000002"/>
    <n v="15569.698"/>
    <n v="8308.7029999999995"/>
    <n v="2968.2797970199999"/>
    <n v="0"/>
    <n v="0.66360153256704979"/>
    <n v="0"/>
    <n v="21.107875305049351"/>
    <n v="518"/>
    <n v="74.324324324324323"/>
    <n v="185"/>
    <n v="393.99999999999994"/>
    <n v="87.16814159292035"/>
    <n v="39"/>
    <n v="23"/>
  </r>
  <r>
    <s v="05"/>
    <s v="05411"/>
    <n v="5411"/>
    <s v="ANTIOQUIA"/>
    <s v="LIBORINA"/>
    <x v="0"/>
    <s v="Rural disperso"/>
    <n v="10"/>
    <s v="desactualizado"/>
    <s v="actualizado"/>
    <n v="21157.999999999996"/>
    <n v="1958"/>
    <n v="1803"/>
    <n v="75.15252357182473"/>
    <n v="8.9937428923606575"/>
    <n v="500"/>
    <n v="1233"/>
    <n v="70"/>
    <n v="35.597892075212059"/>
    <n v="1832.1893"/>
    <n v="87.458022"/>
    <n v="659.09045000000003"/>
    <n v="18717.198"/>
    <n v="47.267487000000003"/>
    <n v="0"/>
    <n v="3516.1001000000001"/>
    <n v="354.46963"/>
    <n v="63.449509999999997"/>
    <n v="17609.467000000001"/>
    <n v="25.023295999999998"/>
    <n v="44.854255000000002"/>
    <n v="0"/>
    <n v="5865.0086000000001"/>
    <n v="354.46960999999999"/>
    <n v="8.2077910999999997"/>
    <n v="6113.6189999999997"/>
    <n v="1504.4159"/>
    <n v="7677.9341999999997"/>
    <n v="5000.7277477500002"/>
    <n v="20.458704609432399"/>
    <n v="0.23949809056192034"/>
    <n v="125.78616352201257"/>
    <n v="19.358189180149903"/>
    <n v="220"/>
    <n v="111.36363636363636"/>
    <n v="657"/>
    <n v="1364"/>
    <n v="75.651691625069333"/>
    <n v="46"/>
    <n v="34"/>
  </r>
  <r>
    <s v="50"/>
    <s v="50223"/>
    <n v="50223"/>
    <s v="META"/>
    <s v="CUBARRAL"/>
    <x v="0"/>
    <s v="Rural disperso"/>
    <n v="25"/>
    <s v="desactualizado"/>
    <s v="desactualizado"/>
    <n v="119329.8"/>
    <n v="1381"/>
    <n v="723"/>
    <n v="26.832641770401107"/>
    <n v="0.35243751927934114"/>
    <n v="200"/>
    <n v="464"/>
    <n v="59"/>
    <n v="88.909088646454762"/>
    <n v="3912.3398000000002"/>
    <n v="1845.4751000000001"/>
    <n v="1954.3641"/>
    <n v="98679.945999999996"/>
    <n v="9831.7603999999992"/>
    <n v="0"/>
    <n v="55678.59"/>
    <n v="728.16151000000002"/>
    <n v="372.33202"/>
    <n v="59416.993000000002"/>
    <n v="30.560524000000001"/>
    <n v="3.9250359000000001"/>
    <n v="0"/>
    <n v="2747.5918999999999"/>
    <n v="253.88750999999999"/>
    <n v="1900.0372"/>
    <n v="2713.4346999999998"/>
    <n v="5271.7802000000001"/>
    <n v="103335.98"/>
    <n v="78934.083637400006"/>
    <n v="100.71053993387717"/>
    <n v="0.25101214574898784"/>
    <n v="0"/>
    <n v="120.88034489684381"/>
    <n v="1159"/>
    <n v="107.63589301121657"/>
    <n v="228"/>
    <n v="629"/>
    <n v="86.99861687413555"/>
    <n v="79"/>
    <n v="72"/>
  </r>
  <r>
    <s v="47"/>
    <s v="47555"/>
    <n v="47555"/>
    <s v="MAGDALENA"/>
    <s v="PLATO"/>
    <x v="0"/>
    <s v="Intermedio"/>
    <n v="0"/>
    <s v="actualizado"/>
    <s v="actualizado"/>
    <n v="125606.09999999999"/>
    <n v="1237"/>
    <n v="1179"/>
    <n v="18.914334181509755"/>
    <n v="0.39423340591469597"/>
    <n v="251"/>
    <n v="926"/>
    <n v="2"/>
    <n v="19.755941597299092"/>
    <n v="104117.06"/>
    <n v="12608.39"/>
    <n v="0"/>
    <n v="1849.4844000000001"/>
    <n v="9502.5187000000005"/>
    <n v="15338.53"/>
    <n v="6976.4171999999999"/>
    <n v="300.47755000000001"/>
    <n v="11863.632"/>
    <n v="108705.51"/>
    <n v="519.74684999999999"/>
    <n v="576.14521999999999"/>
    <n v="0"/>
    <n v="11312.563"/>
    <n v="0"/>
    <n v="1527.7453"/>
    <n v="17855.767"/>
    <n v="84042.042000000001"/>
    <n v="28390.048999999999"/>
    <n v="42058.398335799997"/>
    <n v="341.37474145863911"/>
    <n v="0.58181818181818179"/>
    <n v="14.947683109118088"/>
    <n v="74.296480065384628"/>
    <n v="1501"/>
    <n v="60.62624916722185"/>
    <n v="923"/>
    <n v="1161"/>
    <n v="98.473282442748086"/>
    <n v="74"/>
    <n v="45"/>
  </r>
  <r>
    <s v="05"/>
    <s v="05858"/>
    <n v="5858"/>
    <s v="ANTIOQUIA"/>
    <s v="VEGACHÍ"/>
    <x v="0"/>
    <s v="Rural"/>
    <n v="0"/>
    <s v="actualizado"/>
    <s v="actualizado"/>
    <n v="48155.6"/>
    <n v="132"/>
    <n v="113"/>
    <n v="11.504424778761061"/>
    <n v="3.5393187146905425E-2"/>
    <n v="36"/>
    <n v="76"/>
    <n v="1"/>
    <n v="31.530093532600013"/>
    <n v="17020.625"/>
    <n v="0"/>
    <n v="0"/>
    <n v="34659.319000000003"/>
    <n v="938.94795999999997"/>
    <n v="0"/>
    <n v="8806.3822"/>
    <n v="3495.7456000000002"/>
    <n v="0"/>
    <n v="40408.063000000002"/>
    <n v="0"/>
    <n v="23.347276999999998"/>
    <n v="0"/>
    <n v="2220.0776999999998"/>
    <n v="3495.7456000000002"/>
    <n v="0"/>
    <n v="14424.9"/>
    <n v="15926.52"/>
    <n v="16619.599999999999"/>
    <n v="0"/>
    <n v="221.71453004079996"/>
    <n v="0.62716049382716055"/>
    <n v="92.250922509225092"/>
    <n v="116.93926525151778"/>
    <n v="518"/>
    <n v="285.71428571428572"/>
    <n v="27"/>
    <n v="98.999999999999986"/>
    <n v="87.610619469026545"/>
    <n v="1"/>
    <n v="1"/>
  </r>
  <r>
    <s v="86"/>
    <s v="86749"/>
    <n v="86749"/>
    <s v="PUTUMAYO"/>
    <s v="SIBUNDOY"/>
    <x v="0"/>
    <s v="Intermedio"/>
    <n v="12"/>
    <s v="desactualizado"/>
    <s v="desactualizado"/>
    <n v="8656.5"/>
    <n v="2066"/>
    <n v="1742"/>
    <n v="98.392652123995404"/>
    <n v="7.4797620706338632"/>
    <n v="1742"/>
    <n v="0"/>
    <n v="0"/>
    <n v="39.529560259621931"/>
    <n v="3312.3620000000001"/>
    <n v="0"/>
    <n v="422.31421999999998"/>
    <n v="3679.0313999999998"/>
    <n v="1321.827"/>
    <n v="0"/>
    <n v="2349.9151000000002"/>
    <n v="1098.7961"/>
    <n v="18.949225999999999"/>
    <n v="5270.2847000000002"/>
    <n v="111.33824"/>
    <n v="93.340980999999999"/>
    <n v="0"/>
    <n v="166.24698000000001"/>
    <n v="1098.7961"/>
    <n v="14.909025"/>
    <n v="2135.3040999999998"/>
    <n v="1842.6035999999999"/>
    <n v="3498.0826999999999"/>
    <n v="0"/>
    <n v="18.434286122120003"/>
    <n v="0.17418923436977601"/>
    <n v="78.802206461780941"/>
    <n v="18.279724246506419"/>
    <n v="64"/>
    <n v="294.53125"/>
    <n v="1360"/>
    <n v="1496"/>
    <n v="85.878300803673937"/>
    <n v="449"/>
    <n v="417"/>
  </r>
  <r>
    <s v="05"/>
    <s v="05002"/>
    <n v="5002"/>
    <s v="ANTIOQUIA"/>
    <s v="ABEJORRAL"/>
    <x v="0"/>
    <s v="Rural"/>
    <n v="9"/>
    <s v="desactualizado"/>
    <s v="desactualizado"/>
    <n v="50269.3"/>
    <n v="6964"/>
    <n v="6392"/>
    <n v="67.083854818523164"/>
    <n v="15.81034244564802"/>
    <n v="1768"/>
    <n v="4313"/>
    <n v="311"/>
    <n v="27.997110913193652"/>
    <n v="3915.36"/>
    <n v="0"/>
    <n v="0"/>
    <n v="46363.307000000001"/>
    <n v="523.07474000000002"/>
    <n v="0"/>
    <n v="8220.8143999999993"/>
    <n v="28.377317000000001"/>
    <n v="307.53568000000001"/>
    <n v="42408.184999999998"/>
    <n v="158.93919"/>
    <n v="153.02716000000001"/>
    <n v="48.708027000000001"/>
    <n v="15683.449000000001"/>
    <n v="0"/>
    <n v="116.87177"/>
    <n v="19984.995999999999"/>
    <n v="823.59141999999997"/>
    <n v="14313.209000000001"/>
    <n v="0"/>
    <n v="53.0935193120064"/>
    <n v="0.37438633938100319"/>
    <n v="0"/>
    <n v="113.26515995814239"/>
    <n v="497"/>
    <n v="288.43058350100603"/>
    <n v="1862"/>
    <n v="4968.9999999999991"/>
    <n v="77.737797246558188"/>
    <n v="273"/>
    <n v="239"/>
  </r>
  <r>
    <s v="18"/>
    <s v="18150"/>
    <n v="18150"/>
    <s v="CAQUETÁ"/>
    <s v="CARTAGENA DEL CHAIRÁ"/>
    <x v="4"/>
    <s v="Rural disperso"/>
    <n v="0"/>
    <s v="actualizado"/>
    <s v="actualizado"/>
    <n v="1279904.7000000002"/>
    <n v="2924"/>
    <n v="2821"/>
    <n v="2.5877348457993619"/>
    <n v="8.0077477332589127E-3"/>
    <n v="0"/>
    <n v="0"/>
    <n v="2821"/>
    <n v="90.076553109155498"/>
    <n v="306056.44"/>
    <n v="0"/>
    <n v="0"/>
    <n v="791971.14"/>
    <n v="177567.97"/>
    <n v="5229.7276000000002"/>
    <n v="1047092.5"/>
    <n v="79.621770999999995"/>
    <n v="16974.748"/>
    <n v="206368.53"/>
    <n v="69.964659999999995"/>
    <n v="63.500706000000001"/>
    <n v="0"/>
    <n v="4665.7655000000004"/>
    <n v="46.929214000000002"/>
    <n v="16783.385999999999"/>
    <n v="101912.54"/>
    <n v="3130.4328999999998"/>
    <n v="1149212.5"/>
    <n v="303980.83996499999"/>
    <n v="8797.2348869079997"/>
    <n v="0.46826793663940369"/>
    <n v="0"/>
    <n v="483.964284929553"/>
    <n v="13161"/>
    <n v="53.0316845224527"/>
    <n v="1136"/>
    <n v="2424"/>
    <n v="85.926976249556901"/>
    <n v="292"/>
    <n v="230"/>
  </r>
  <r>
    <s v="13"/>
    <s v="13074"/>
    <n v="13074"/>
    <s v="BOLÍVAR"/>
    <s v="BARRANCO DE LOBA"/>
    <x v="0"/>
    <s v="Rural"/>
    <n v="0"/>
    <s v="actualizado"/>
    <s v="actualizado"/>
    <n v="45853.1"/>
    <n v="1027"/>
    <n v="998"/>
    <n v="42.184368737474948"/>
    <n v="2.2068832952709996"/>
    <n v="391"/>
    <n v="597"/>
    <n v="10"/>
    <n v="37.271361056815635"/>
    <n v="17885.195"/>
    <n v="0"/>
    <n v="0"/>
    <n v="8782.1942999999992"/>
    <n v="8059.5154000000002"/>
    <n v="12477.888999999999"/>
    <n v="9405.3076000000001"/>
    <n v="2059.3649"/>
    <n v="6878.8010000000004"/>
    <n v="12124.74"/>
    <n v="103.54491"/>
    <n v="129.83335"/>
    <n v="0"/>
    <n v="11061.371999999999"/>
    <n v="2014.9511"/>
    <n v="745.56438000000003"/>
    <n v="2448.1498999999999"/>
    <n v="10604.589"/>
    <n v="16045.187"/>
    <n v="0"/>
    <n v="19.38204309412"/>
    <n v="0.69335863377609119"/>
    <n v="41.841004184100413"/>
    <n v="117.78773033623958"/>
    <n v="416"/>
    <n v="466.22596153846155"/>
    <n v="582"/>
    <n v="979.99999999999989"/>
    <n v="98.196392785571135"/>
    <n v="63"/>
    <n v="45"/>
  </r>
  <r>
    <s v="50"/>
    <s v="50577"/>
    <n v="50577"/>
    <s v="META"/>
    <s v="PUERTO LLERAS"/>
    <x v="1"/>
    <s v="Rural disperso"/>
    <n v="6"/>
    <s v="desactualizado"/>
    <s v="desactualizado"/>
    <n v="250629.20000000004"/>
    <n v="1694"/>
    <n v="1553"/>
    <n v="13.200257566001289"/>
    <n v="0.19207816580452478"/>
    <n v="258"/>
    <n v="1276"/>
    <n v="19"/>
    <n v="37.064972308393671"/>
    <n v="52386.254999999997"/>
    <n v="0"/>
    <n v="25997.625"/>
    <n v="159425.42000000001"/>
    <n v="12187.369000000001"/>
    <n v="2042.5035"/>
    <n v="65087.987000000001"/>
    <n v="8947.8793999999998"/>
    <n v="1877.3533"/>
    <n v="172256.68"/>
    <n v="1681.9287999999999"/>
    <n v="776.971"/>
    <n v="0"/>
    <n v="4592.0165999999999"/>
    <n v="158.94768999999999"/>
    <n v="9061.4328000000005"/>
    <n v="24755.861000000001"/>
    <n v="119184.54"/>
    <n v="93364.56"/>
    <n v="810.40161816099999"/>
    <n v="1037.5835163208001"/>
    <n v="0.48343079922027288"/>
    <n v="0"/>
    <n v="166.95537816213377"/>
    <n v="2061"/>
    <n v="83.600194080543432"/>
    <n v="526"/>
    <n v="1405"/>
    <n v="90.470057952350288"/>
    <n v="162"/>
    <n v="136"/>
  </r>
  <r>
    <s v="47"/>
    <s v="47258"/>
    <n v="47258"/>
    <s v="MAGDALENA"/>
    <s v="EL PIÑÓN"/>
    <x v="0"/>
    <s v="Rural"/>
    <n v="11"/>
    <s v="desactualizado"/>
    <s v="desactualizado"/>
    <n v="55071.199999999997"/>
    <n v="1822"/>
    <n v="1795"/>
    <n v="35.98885793871866"/>
    <n v="2.7972220185545478"/>
    <n v="215"/>
    <n v="1577"/>
    <n v="3"/>
    <n v="8.9262921874647301"/>
    <n v="44143.963000000003"/>
    <n v="0"/>
    <n v="0"/>
    <n v="0"/>
    <n v="9036.3436999999994"/>
    <n v="6207.4759999999997"/>
    <n v="1254.5465999999999"/>
    <n v="60.844126000000003"/>
    <n v="607.67888000000005"/>
    <n v="46238.228999999999"/>
    <n v="281.05847"/>
    <n v="298.21201000000002"/>
    <n v="0"/>
    <n v="7153.4847"/>
    <n v="0"/>
    <n v="129.13067000000001"/>
    <n v="0"/>
    <n v="42190.81"/>
    <n v="4878.1957000000002"/>
    <n v="0"/>
    <n v="48.442282307186794"/>
    <n v="0.56593406593406592"/>
    <n v="0"/>
    <n v="160.75798818543115"/>
    <n v="544"/>
    <n v="361.9485294117647"/>
    <n v="1526"/>
    <n v="1619"/>
    <n v="90.194986072423404"/>
    <n v="119"/>
    <n v="101"/>
  </r>
  <r>
    <s v="27"/>
    <s v="27245"/>
    <n v="27245"/>
    <s v="CHOCÓ"/>
    <s v="EL CARMEN"/>
    <x v="0"/>
    <s v="Rural"/>
    <n v="10"/>
    <s v="desactualizado"/>
    <s v="desactualizado"/>
    <n v="83700.2"/>
    <n v="1150"/>
    <n v="761"/>
    <n v="63.337713534822605"/>
    <n v="0.77026507396776234"/>
    <n v="0"/>
    <n v="0"/>
    <n v="761"/>
    <n v="70.886510832288678"/>
    <n v="5070.4461000000001"/>
    <n v="0"/>
    <n v="0"/>
    <n v="75959.573000000004"/>
    <n v="0"/>
    <n v="0"/>
    <n v="51618.517999999996"/>
    <n v="4334.1121000000003"/>
    <n v="698.53581999999994"/>
    <n v="24389.962"/>
    <n v="11.898773"/>
    <n v="23.008202000000001"/>
    <n v="0"/>
    <n v="449.12484999999998"/>
    <n v="4334.1121000000003"/>
    <n v="3609.2748999999999"/>
    <n v="14275.045"/>
    <n v="906.80511000000001"/>
    <n v="57455.658000000003"/>
    <n v="0"/>
    <n v="86.403365735093189"/>
    <n v="0.66341569137407885"/>
    <n v="53.333333333333336"/>
    <n v="30.855287999735019"/>
    <n v="931"/>
    <n v="34.371643394199786"/>
    <n v="418"/>
    <n v="681"/>
    <n v="89.487516425755587"/>
    <n v="77"/>
    <n v="64"/>
  </r>
  <r>
    <s v="05"/>
    <s v="05670"/>
    <n v="5670"/>
    <s v="ANTIOQUIA"/>
    <s v="SAN ROQUE"/>
    <x v="0"/>
    <s v="Rural"/>
    <n v="10"/>
    <s v="desactualizado"/>
    <s v="desactualizado"/>
    <n v="41555"/>
    <n v="2491"/>
    <n v="2189"/>
    <n v="57.012334399269072"/>
    <n v="6.4413316746151503"/>
    <n v="1373"/>
    <n v="742"/>
    <n v="74"/>
    <n v="30.532743817836263"/>
    <n v="2247.8467999999998"/>
    <n v="0"/>
    <n v="0"/>
    <n v="38661.495000000003"/>
    <n v="1206.5011"/>
    <n v="90.218570999999997"/>
    <n v="1276.7829999999999"/>
    <n v="7573.3586999999998"/>
    <n v="172.46191999999999"/>
    <n v="33446.809000000001"/>
    <n v="75.137770000000003"/>
    <n v="61.839201000000003"/>
    <n v="0"/>
    <n v="7075.8742000000002"/>
    <n v="7566.7716"/>
    <n v="14.339876"/>
    <n v="12799.332"/>
    <n v="2099.0500999999999"/>
    <n v="13017.563"/>
    <n v="747.09219181900005"/>
    <n v="99.889571122871999"/>
    <n v="0.45793337097684916"/>
    <n v="0"/>
    <n v="110.65773039510181"/>
    <n v="446"/>
    <n v="314.01345291479822"/>
    <n v="731"/>
    <n v="1376"/>
    <n v="62.859753312014618"/>
    <n v="278"/>
    <n v="234"/>
  </r>
  <r>
    <s v="54"/>
    <s v="54344"/>
    <n v="54344"/>
    <s v="NORTE DE SANTANDER"/>
    <s v="HACARÍ"/>
    <x v="13"/>
    <s v="Rural disperso"/>
    <n v="28"/>
    <s v="Sin formación"/>
    <s v="desactualizado"/>
    <n v="20580.7"/>
    <n v="1203"/>
    <n v="1175"/>
    <n v="30.382978723404257"/>
    <n v="5.4806691191619015"/>
    <n v="930"/>
    <n v="244"/>
    <n v="1"/>
    <n v="62.491625562227362"/>
    <n v="1120.1686"/>
    <n v="392.97041000000002"/>
    <n v="1383.7953"/>
    <n v="38678.800000000003"/>
    <n v="132.10621"/>
    <n v="0"/>
    <n v="21801.298999999999"/>
    <n v="276.01497999999998"/>
    <n v="321.64528000000001"/>
    <n v="19478.006000000001"/>
    <n v="31.551943999999999"/>
    <n v="33.132778000000002"/>
    <n v="0"/>
    <n v="3051.0205999999998"/>
    <n v="0"/>
    <n v="245.10175000000001"/>
    <n v="11820.683000000001"/>
    <n v="569.24588000000006"/>
    <n v="26189.332999999999"/>
    <n v="0"/>
    <n v="147.056707134584"/>
    <n v="0.70649762282091932"/>
    <n v="0"/>
    <n v="99.473117262102846"/>
    <n v="597"/>
    <n v="244.55443886097152"/>
    <n v="976"/>
    <n v="985"/>
    <n v="83.829787234042556"/>
    <n v="254"/>
    <n v="235"/>
  </r>
  <r>
    <s v="19"/>
    <s v="19418"/>
    <n v="19418"/>
    <s v="CAUCA"/>
    <s v="LÓPEZ"/>
    <x v="15"/>
    <s v="Rural disperso"/>
    <n v="0"/>
    <s v="actualizado"/>
    <s v="actualizado"/>
    <n v="333861.90000000002"/>
    <n v="4573"/>
    <n v="4286"/>
    <n v="48.530097993467102"/>
    <n v="1.6783017306359036"/>
    <n v="0"/>
    <n v="0"/>
    <n v="4286"/>
    <n v="92.236970349600838"/>
    <n v="17862.7"/>
    <n v="13002.012000000001"/>
    <n v="20916.143"/>
    <n v="263868.3"/>
    <n v="14186.552"/>
    <n v="2093.8325"/>
    <n v="286766.14"/>
    <n v="6865.2952999999998"/>
    <n v="7632.0169999999998"/>
    <n v="32867.966"/>
    <n v="81.731126000000003"/>
    <n v="26.385294999999999"/>
    <n v="56.081651000000001"/>
    <n v="5711.8312999999998"/>
    <n v="7075.6763000000001"/>
    <n v="1959.0957000000001"/>
    <n v="9226.6522000000004"/>
    <n v="2024.1513"/>
    <n v="310004.71999999997"/>
    <n v="0"/>
    <n v="480.262255536"/>
    <n v="0.75505186784193801"/>
    <n v="0"/>
    <n v="0"/>
    <n v="3297"/>
    <n v="0"/>
    <n v="1361"/>
    <n v="3748.9999999999995"/>
    <n v="87.470835277648149"/>
    <n v="107"/>
    <n v="71"/>
  </r>
  <r>
    <s v="19"/>
    <s v="19318"/>
    <n v="19318"/>
    <s v="CAUCA"/>
    <s v="GUAPI"/>
    <x v="15"/>
    <s v="Rural"/>
    <n v="8"/>
    <s v="desactualizado"/>
    <s v="desactualizado"/>
    <n v="248868.09999999998"/>
    <n v="3676"/>
    <n v="3478"/>
    <n v="21.59286946520989"/>
    <n v="0.82638514742708247"/>
    <n v="0"/>
    <n v="0"/>
    <n v="3478"/>
    <n v="80.366842302242631"/>
    <n v="12785.803"/>
    <n v="41018.665000000001"/>
    <n v="13555.346"/>
    <n v="163824.4"/>
    <n v="19599.214"/>
    <n v="160.18120999999999"/>
    <n v="189343.68"/>
    <n v="34074.629999999997"/>
    <n v="5801.6085999999996"/>
    <n v="26704.14"/>
    <n v="139.6489"/>
    <n v="121.44262999999999"/>
    <n v="0"/>
    <n v="6094.3197"/>
    <n v="34024.362999999998"/>
    <n v="1045.6732999999999"/>
    <n v="7827.6077999999998"/>
    <n v="1171.6342"/>
    <n v="205836.86"/>
    <n v="0"/>
    <n v="450.37931667132005"/>
    <n v="0.69926873857404037"/>
    <n v="0"/>
    <n v="61.502104861141916"/>
    <n v="2885"/>
    <n v="29.116117850953206"/>
    <n v="700"/>
    <n v="3302"/>
    <n v="94.939620471535363"/>
    <n v="524"/>
    <n v="463"/>
  </r>
  <r>
    <s v="13"/>
    <s v="13688"/>
    <n v="13688"/>
    <s v="BOLÍVAR"/>
    <s v="SANTA ROSA DEL SUR"/>
    <x v="12"/>
    <s v="Rural"/>
    <n v="0"/>
    <s v="actualizado"/>
    <s v="actualizado"/>
    <n v="238563.7"/>
    <n v="2057"/>
    <n v="1879"/>
    <n v="12.559872272485364"/>
    <n v="0.2197366076389323"/>
    <n v="0"/>
    <n v="0"/>
    <n v="1879"/>
    <n v="61.648870848454763"/>
    <n v="6320.8813"/>
    <n v="56664.281000000003"/>
    <n v="0"/>
    <n v="175135.39"/>
    <n v="0"/>
    <n v="0"/>
    <n v="127051.58"/>
    <n v="14214.742"/>
    <n v="0"/>
    <n v="97311.043000000005"/>
    <n v="116.56692"/>
    <n v="173.40326999999999"/>
    <n v="0"/>
    <n v="4406.1756999999998"/>
    <n v="14214.742"/>
    <n v="0"/>
    <n v="67193.077999999994"/>
    <n v="5554.8067000000001"/>
    <n v="147151.72"/>
    <n v="0"/>
    <n v="711.94184415052007"/>
    <n v="0.57818574514038878"/>
    <n v="0"/>
    <n v="407.13439824754653"/>
    <n v="2360"/>
    <n v="284.06355932203388"/>
    <n v="661"/>
    <n v="1739.0000000000002"/>
    <n v="92.549228312932414"/>
    <n v="418"/>
    <n v="373"/>
  </r>
  <r>
    <s v="19"/>
    <s v="19142"/>
    <n v="19142"/>
    <s v="CAUCA"/>
    <s v="CALOTO"/>
    <x v="2"/>
    <s v="Rural"/>
    <n v="0"/>
    <s v="actualizado"/>
    <s v="actualizado"/>
    <n v="26751.600000000002"/>
    <n v="5070"/>
    <n v="4116"/>
    <n v="87.973760932944614"/>
    <n v="16.517112744589713"/>
    <n v="2785"/>
    <n v="1312"/>
    <n v="19"/>
    <n v="18.360323315423845"/>
    <n v="9457.5059999999994"/>
    <n v="210.11060000000001"/>
    <n v="7516.8599000000004"/>
    <n v="9696.9159999999993"/>
    <n v="0"/>
    <n v="0"/>
    <n v="229.65432999999999"/>
    <n v="3858.1568000000002"/>
    <n v="0"/>
    <n v="22880.412"/>
    <n v="49.872297000000003"/>
    <n v="55.287605999999997"/>
    <n v="0"/>
    <n v="94.550178000000002"/>
    <n v="3858.1568000000002"/>
    <n v="0"/>
    <n v="12476.404"/>
    <n v="5573.0819000000001"/>
    <n v="4960.6109999999999"/>
    <n v="0"/>
    <n v="57.313097317466848"/>
    <n v="0.42444851338390444"/>
    <n v="0"/>
    <n v="98.787859545487507"/>
    <n v="302"/>
    <n v="446.77199176942383"/>
    <n v="2926"/>
    <n v="2758"/>
    <n v="67.006802721088434"/>
    <n v="575"/>
    <n v="515"/>
  </r>
  <r>
    <s v="17"/>
    <s v="17541"/>
    <n v="17541"/>
    <s v="CALDAS"/>
    <s v="PENSILVANIA"/>
    <x v="0"/>
    <s v="Rural"/>
    <n v="9"/>
    <s v="desactualizado"/>
    <s v="desactualizado"/>
    <n v="49862"/>
    <n v="4236"/>
    <n v="3346"/>
    <n v="69.485953377166766"/>
    <n v="9.1917106108333435"/>
    <n v="1470"/>
    <n v="1629"/>
    <n v="247"/>
    <n v="48.860030107700616"/>
    <n v="385.21508"/>
    <n v="405.70206000000002"/>
    <n v="0"/>
    <n v="48653.892"/>
    <n v="38.214008999999997"/>
    <n v="0"/>
    <n v="22143.608"/>
    <n v="135.14233999999999"/>
    <n v="116.92832"/>
    <n v="27155.776999999998"/>
    <n v="113.63634999999999"/>
    <n v="161.94555"/>
    <n v="0"/>
    <n v="6458.5797000000002"/>
    <n v="59.906607999999999"/>
    <n v="86.947137999999995"/>
    <n v="18329.721000000001"/>
    <n v="301.63425000000001"/>
    <n v="24266.358"/>
    <n v="2705.0133250399999"/>
    <n v="56.177017153688006"/>
    <n v="0.46250000000000002"/>
    <n v="0"/>
    <n v="75.666601246877775"/>
    <n v="573"/>
    <n v="147.38219895287958"/>
    <n v="679"/>
    <n v="2199.0000000000005"/>
    <n v="65.72026300059774"/>
    <n v="209"/>
    <n v="173"/>
  </r>
  <r>
    <s v="05"/>
    <s v="05893"/>
    <n v="5893"/>
    <s v="ANTIOQUIA"/>
    <s v="YONDÓ (Casabe)"/>
    <x v="12"/>
    <s v="Rural disperso"/>
    <n v="0"/>
    <s v="actualizado"/>
    <s v="actualizado"/>
    <n v="178300"/>
    <n v="1658"/>
    <n v="1065"/>
    <n v="19.43661971830986"/>
    <n v="0.2154199622532823"/>
    <n v="194"/>
    <n v="864"/>
    <n v="7"/>
    <n v="27.805241105195002"/>
    <n v="95721.698999999993"/>
    <n v="124.79115"/>
    <n v="0"/>
    <n v="53738.321000000004"/>
    <n v="26550.751"/>
    <n v="18488.502"/>
    <n v="28914.106"/>
    <n v="667.21857"/>
    <n v="11262.897999999999"/>
    <n v="127738.34"/>
    <n v="2579.5142000000001"/>
    <n v="292.55923999999999"/>
    <n v="2311.3427000000001"/>
    <n v="16735.642"/>
    <n v="81.316250999999994"/>
    <n v="3024.3962999999999"/>
    <n v="26278.129000000001"/>
    <n v="88194.414999999994"/>
    <n v="52732.807999999997"/>
    <n v="0"/>
    <n v="1460.7948020107201"/>
    <n v="0.53700684708183888"/>
    <n v="0"/>
    <n v="130.82501286996489"/>
    <n v="1903"/>
    <n v="87.006831318970029"/>
    <n v="261"/>
    <n v="1012"/>
    <n v="95.02347417840376"/>
    <n v="91"/>
    <n v="71"/>
  </r>
  <r>
    <s v="05"/>
    <s v="05790"/>
    <n v="5790"/>
    <s v="ANTIOQUIA"/>
    <s v="TARAZÁ"/>
    <x v="7"/>
    <s v="Intermedio"/>
    <n v="7"/>
    <s v="desactualizado"/>
    <s v="desactualizado"/>
    <n v="113658.8"/>
    <n v="1538"/>
    <n v="1128"/>
    <n v="28.546099290780141"/>
    <n v="0.5214078676446724"/>
    <n v="342"/>
    <n v="785"/>
    <n v="1"/>
    <n v="41.988036679879329"/>
    <n v="36560.777999999998"/>
    <n v="923.81123000000002"/>
    <n v="0"/>
    <n v="133063.44"/>
    <n v="1067.9224999999999"/>
    <n v="1417.1822"/>
    <n v="60336.675000000003"/>
    <n v="34136.487999999998"/>
    <n v="926.39112999999998"/>
    <n v="75133.960999999996"/>
    <n v="1221.9695999999999"/>
    <n v="134.43073999999999"/>
    <n v="1112.2807"/>
    <n v="7217.3050000000003"/>
    <n v="34136.491000000002"/>
    <n v="119.15225"/>
    <n v="40424.057999999997"/>
    <n v="17317.178"/>
    <n v="72711.775999999998"/>
    <n v="8015.5414064200004"/>
    <n v="708.84559675996002"/>
    <n v="0.67127322156773905"/>
    <n v="17.94043774668102"/>
    <n v="89.719280873715164"/>
    <n v="1578"/>
    <n v="71.958174904942965"/>
    <n v="294"/>
    <n v="979"/>
    <n v="86.790780141843967"/>
    <n v="88"/>
    <n v="57"/>
  </r>
  <r>
    <s v="47"/>
    <s v="47268"/>
    <n v="47268"/>
    <s v="MAGDALENA"/>
    <s v="EL RETEN"/>
    <x v="0"/>
    <s v="Intermedio"/>
    <n v="8"/>
    <s v="desactualizado"/>
    <s v="desactualizado"/>
    <n v="25402.5"/>
    <n v="599"/>
    <n v="380"/>
    <n v="37.894736842105267"/>
    <n v="1.2527345070731992"/>
    <n v="278"/>
    <n v="93"/>
    <n v="9"/>
    <n v="43.092065588539036"/>
    <n v="10327.691000000001"/>
    <n v="0"/>
    <n v="9746.6512999999995"/>
    <n v="3.7208999999999999"/>
    <n v="3179.6116999999999"/>
    <n v="3337.0228000000002"/>
    <n v="859.60478999999998"/>
    <n v="74.868573999999995"/>
    <n v="236.90694999999999"/>
    <n v="20211.73"/>
    <n v="118.19808"/>
    <n v="139.84204"/>
    <n v="0"/>
    <n v="773.58708999999999"/>
    <n v="0"/>
    <n v="182.23947999999999"/>
    <n v="6547.4865"/>
    <n v="6491.8308999999999"/>
    <n v="10703.344999999999"/>
    <n v="2167.1813619499999"/>
    <n v="95.442237075144035"/>
    <n v="0.60365198711063373"/>
    <n v="37.397157816005979"/>
    <n v="70.622478303909574"/>
    <n v="268"/>
    <n v="322.76119402985074"/>
    <n v="155"/>
    <n v="127"/>
    <n v="33.421052631578945"/>
    <n v="29"/>
    <n v="22"/>
  </r>
  <r>
    <s v="20"/>
    <s v="20443"/>
    <n v="20443"/>
    <s v="CESAR"/>
    <s v="MANAURE BALCÓN DEL CESAR"/>
    <x v="11"/>
    <s v="Intermedio"/>
    <n v="6"/>
    <s v="desactualizado"/>
    <s v="desactualizado"/>
    <n v="13626.300000000001"/>
    <n v="464"/>
    <n v="439"/>
    <n v="37.129840546697039"/>
    <n v="1.9126107960700831"/>
    <n v="237"/>
    <n v="191"/>
    <n v="11"/>
    <n v="56.001391492646945"/>
    <n v="707.25774000000001"/>
    <n v="2388.8289"/>
    <n v="0"/>
    <n v="9964.2927"/>
    <n v="646.1902"/>
    <n v="0"/>
    <n v="2669.3773999999999"/>
    <n v="60.053131999999998"/>
    <n v="0"/>
    <n v="10710.368"/>
    <n v="83.764478999999994"/>
    <n v="117.57352"/>
    <n v="0"/>
    <n v="621.93533000000002"/>
    <n v="60.053136000000002"/>
    <n v="1.8040107999999999"/>
    <n v="2771.8436999999999"/>
    <n v="2524.2950000000001"/>
    <n v="7753.2592000000004"/>
    <n v="0"/>
    <n v="15.352401038331998"/>
    <n v="0.52603773584905655"/>
    <n v="0"/>
    <n v="62.85"/>
    <n v="144"/>
    <n v="436.45833333333331"/>
    <n v="349"/>
    <n v="373.99999999999994"/>
    <n v="85.193621867881546"/>
    <n v="56"/>
    <n v="46"/>
  </r>
  <r>
    <s v="20"/>
    <s v="20060"/>
    <n v="20060"/>
    <s v="CESAR"/>
    <s v="BOSCONIA"/>
    <x v="0"/>
    <s v="Intermedio"/>
    <n v="0"/>
    <s v="actualizado"/>
    <s v="actualizado"/>
    <n v="58821.9"/>
    <n v="426"/>
    <n v="369"/>
    <n v="6.7750677506775059"/>
    <n v="6.3647202313415224E-2"/>
    <n v="33"/>
    <n v="334"/>
    <n v="2"/>
    <n v="42.099299762222508"/>
    <n v="12270.82"/>
    <n v="5665.1796000000004"/>
    <n v="404.38986"/>
    <n v="981.02695000000006"/>
    <n v="37583.404000000002"/>
    <n v="1003.5748"/>
    <n v="4416.4934999999996"/>
    <n v="790.76845000000003"/>
    <n v="131.80905000000001"/>
    <n v="50522.955999999998"/>
    <n v="311.28169000000003"/>
    <n v="292.53224999999998"/>
    <n v="0"/>
    <n v="1009.8274"/>
    <n v="0"/>
    <n v="131.80904000000001"/>
    <n v="7568.7218999999996"/>
    <n v="24102.904999999999"/>
    <n v="24071.087"/>
    <n v="0"/>
    <n v="17.793367439589602"/>
    <n v="0.64576457645764573"/>
    <n v="43.233895373973191"/>
    <n v="26.2"/>
    <n v="578"/>
    <n v="45.32871972318339"/>
    <n v="274"/>
    <n v="347"/>
    <n v="94.037940379403793"/>
    <n v="26"/>
    <n v="24"/>
  </r>
  <r>
    <s v="86"/>
    <s v="86569"/>
    <n v="86569"/>
    <s v="PUTUMAYO"/>
    <s v="PUERTO CAICEDO"/>
    <x v="8"/>
    <s v="Rural"/>
    <n v="6"/>
    <s v="desactualizado"/>
    <s v="desactualizado"/>
    <n v="87262.7"/>
    <n v="2472"/>
    <n v="1838"/>
    <n v="31.828073993471161"/>
    <n v="1.3057837774956744"/>
    <n v="0"/>
    <n v="0"/>
    <n v="1838"/>
    <n v="74.51787066623406"/>
    <n v="19010.465"/>
    <n v="2109.1918999999998"/>
    <n v="0"/>
    <n v="59606.483"/>
    <n v="11234.543"/>
    <n v="0"/>
    <n v="51450.571000000004"/>
    <n v="0"/>
    <n v="1210.8344"/>
    <n v="40544.171999999999"/>
    <n v="54.663634000000002"/>
    <n v="40.712518000000003"/>
    <n v="0"/>
    <n v="191.49701999999999"/>
    <n v="0"/>
    <n v="420.44976000000003"/>
    <n v="22757.476999999999"/>
    <n v="354.49502999999999"/>
    <n v="69495.603000000003"/>
    <n v="0"/>
    <n v="702.04449142404007"/>
    <n v="0.42119323241317891"/>
    <n v="0"/>
    <n v="230.17906350932432"/>
    <n v="846"/>
    <n v="280.56737588652481"/>
    <n v="428"/>
    <n v="1617.9999999999998"/>
    <n v="88.030467899891178"/>
    <n v="159"/>
    <n v="137"/>
  </r>
  <r>
    <s v="85"/>
    <s v="85315"/>
    <n v="85315"/>
    <s v="CASANARE"/>
    <s v="SÁCAMA"/>
    <x v="0"/>
    <s v="Rural disperso"/>
    <n v="10"/>
    <s v="desactualizado"/>
    <s v="desactualizado"/>
    <n v="30444.300000000003"/>
    <n v="373"/>
    <n v="253"/>
    <n v="33.992094861660078"/>
    <n v="0.69150162114507818"/>
    <n v="138"/>
    <n v="110"/>
    <n v="5"/>
    <n v="88.753727183637665"/>
    <n v="5354.7231000000002"/>
    <n v="2151.4"/>
    <n v="1141.2666999999999"/>
    <n v="22466.539000000001"/>
    <n v="195.76356999999999"/>
    <n v="0"/>
    <n v="25936.816999999999"/>
    <n v="159.73758000000001"/>
    <n v="421.95728000000003"/>
    <n v="4923.0814"/>
    <n v="41.217351000000001"/>
    <n v="44.011775999999998"/>
    <n v="0"/>
    <n v="556.52918"/>
    <n v="159.73757000000001"/>
    <n v="249.37396000000001"/>
    <n v="746.15521999999999"/>
    <n v="1784.8372999999999"/>
    <n v="27942.165000000001"/>
    <n v="0"/>
    <n v="69.458530261579611"/>
    <n v="0.56521739130434778"/>
    <n v="0"/>
    <n v="22.45581956211727"/>
    <n v="291"/>
    <n v="87.457044673539514"/>
    <n v="100"/>
    <n v="204"/>
    <n v="80.632411067193672"/>
    <n v="23"/>
    <n v="19"/>
  </r>
  <r>
    <s v="52"/>
    <s v="52418"/>
    <n v="52418"/>
    <s v="NARIÑO"/>
    <s v="LOS ANDES (Sotomayor)"/>
    <x v="2"/>
    <s v="Rural"/>
    <n v="28"/>
    <s v="Sin formación"/>
    <s v="desactualizado"/>
    <n v="95114.7"/>
    <n v="2333"/>
    <n v="2034"/>
    <n v="87.364798426745324"/>
    <n v="0.74340781741934903"/>
    <n v="1300"/>
    <n v="705"/>
    <n v="29"/>
    <n v="81.614465828369688"/>
    <n v="4154.8036000000002"/>
    <n v="243.19729000000001"/>
    <n v="0"/>
    <n v="90672.824999999997"/>
    <n v="259.12074999999999"/>
    <n v="0"/>
    <n v="70710.766000000003"/>
    <n v="5686.7878000000001"/>
    <n v="828.03914999999995"/>
    <n v="18366.412"/>
    <n v="31.510211999999999"/>
    <n v="0"/>
    <n v="0"/>
    <n v="1779.2116000000001"/>
    <n v="5686.7876999999999"/>
    <n v="631.13175000000001"/>
    <n v="8664.6229999999996"/>
    <n v="819.24351000000001"/>
    <n v="78042.517000000007"/>
    <n v="0"/>
    <n v="289.24476648353743"/>
    <n v="0.36397849462365595"/>
    <n v="0"/>
    <n v="191.82136519928059"/>
    <n v="907"/>
    <n v="234.84013230429989"/>
    <n v="1508"/>
    <n v="1289"/>
    <n v="63.372664700098326"/>
    <n v="354"/>
    <n v="327"/>
  </r>
  <r>
    <s v="94"/>
    <s v="94001"/>
    <n v="94001"/>
    <s v="GUAINIA"/>
    <s v="INIRIDA"/>
    <x v="0"/>
    <s v="Rural disperso"/>
    <n v="28"/>
    <s v="Sin formación"/>
    <s v="desactualizado"/>
    <n v="1598190.6999999997"/>
    <n v="2372"/>
    <n v="1732"/>
    <n v="47.632794457274827"/>
    <n v="0.12985580881991779"/>
    <n v="0"/>
    <n v="0"/>
    <n v="1732"/>
    <n v="97.319232396729021"/>
    <n v="137537.54999999999"/>
    <n v="0"/>
    <n v="0"/>
    <n v="1115093.1000000001"/>
    <n v="303616.11"/>
    <n v="0"/>
    <n v="1335738.3"/>
    <n v="8140.7079000000003"/>
    <n v="29626.244999999999"/>
    <n v="221719.4"/>
    <n v="367.98687000000001"/>
    <n v="314.05383"/>
    <n v="0"/>
    <n v="355.17417999999998"/>
    <n v="7713.5907999999999"/>
    <n v="17674.005000000001"/>
    <n v="10572.236000000001"/>
    <n v="4874.9840000000004"/>
    <n v="1554923.4"/>
    <n v="191686.46865600001"/>
    <n v="1958.1214920002406"/>
    <n v="0.71634164146417756"/>
    <n v="86.355785837651112"/>
    <n v="143.5"/>
    <n v="16165"/>
    <n v="8.877203835446954"/>
    <n v="827"/>
    <n v="1532"/>
    <n v="88.45265588914549"/>
    <n v="26"/>
    <n v="13"/>
  </r>
  <r>
    <s v="52"/>
    <s v="52385"/>
    <n v="52385"/>
    <s v="NARIÑO"/>
    <s v="LA LLANADA"/>
    <x v="0"/>
    <s v="Rural"/>
    <n v="28"/>
    <s v="Sin formación"/>
    <s v="desactualizado"/>
    <n v="24468.6"/>
    <n v="806"/>
    <n v="681"/>
    <n v="59.030837004405292"/>
    <n v="3.2786373479427264"/>
    <n v="260"/>
    <n v="388"/>
    <n v="33"/>
    <n v="73.723492891986425"/>
    <n v="1950.0934"/>
    <n v="1165.6917000000001"/>
    <n v="0"/>
    <n v="21581.56"/>
    <n v="6.8176886000000003"/>
    <n v="0"/>
    <n v="16205.47"/>
    <n v="529.22995000000003"/>
    <n v="204.75633999999999"/>
    <n v="7909.1220999999996"/>
    <n v="17.756132999999998"/>
    <n v="6.2228896999999996"/>
    <n v="0"/>
    <n v="2492.9699999999998"/>
    <n v="529.22992999999997"/>
    <n v="88.674214000000006"/>
    <n v="2363.0045"/>
    <n v="1053.9275"/>
    <n v="18332.306"/>
    <n v="0"/>
    <n v="69.335476359777999"/>
    <n v="0.20456707897240722"/>
    <n v="0"/>
    <n v="40.642714607716123"/>
    <n v="265"/>
    <n v="170.30188679245282"/>
    <n v="404"/>
    <n v="536.00000000000011"/>
    <n v="78.70778267254039"/>
    <n v="190"/>
    <n v="177"/>
  </r>
  <r>
    <s v="27"/>
    <s v="27787"/>
    <n v="27787"/>
    <s v="CHOCÓ"/>
    <s v="TADÓ"/>
    <x v="0"/>
    <s v="Rural"/>
    <n v="28"/>
    <s v="Sin formación"/>
    <s v="desactualizado"/>
    <n v="71483.7"/>
    <n v="1444"/>
    <n v="1395"/>
    <n v="71.899641577060933"/>
    <n v="3.1140180101615962"/>
    <n v="0"/>
    <n v="0"/>
    <n v="1395"/>
    <n v="87.347297210935309"/>
    <n v="3034.0855000000001"/>
    <n v="1374.4174"/>
    <n v="0"/>
    <n v="70540"/>
    <n v="0"/>
    <n v="257.65300999999999"/>
    <n v="61649.275999999998"/>
    <n v="490.92061999999999"/>
    <n v="1210.9132"/>
    <n v="12046.141"/>
    <n v="65.196849999999998"/>
    <n v="81.760290999999995"/>
    <n v="0"/>
    <n v="2501.5016999999998"/>
    <n v="490.92061999999999"/>
    <n v="480.83762999999999"/>
    <n v="5900.2831999999999"/>
    <n v="125.30773000000001"/>
    <n v="66139.489000000001"/>
    <n v="4205.4684810099998"/>
    <n v="54.736708014232001"/>
    <n v="0.61728395061728392"/>
    <n v="0"/>
    <n v="4.8211387499585969"/>
    <n v="576"/>
    <n v="8.6805555555555554"/>
    <n v="359"/>
    <n v="1308"/>
    <n v="93.763440860215056"/>
    <n v="27"/>
    <n v="19"/>
  </r>
  <r>
    <s v="05"/>
    <s v="05004"/>
    <n v="5004"/>
    <s v="ANTIOQUIA"/>
    <s v="ABRIAQUÍ"/>
    <x v="0"/>
    <s v="Rural disperso"/>
    <n v="10"/>
    <s v="desactualizado"/>
    <s v="actualizado"/>
    <n v="29564.799999999999"/>
    <n v="389"/>
    <n v="337"/>
    <n v="21.364985163204746"/>
    <n v="0.48288966529036897"/>
    <n v="43"/>
    <n v="277"/>
    <n v="17"/>
    <n v="47.295218762474832"/>
    <n v="2795.1518000000001"/>
    <n v="0"/>
    <n v="2261.8287"/>
    <n v="24165.227999999999"/>
    <n v="0"/>
    <n v="0"/>
    <n v="13299.272000000001"/>
    <n v="0"/>
    <n v="194.13829999999999"/>
    <n v="15722.7"/>
    <n v="12.122742000000001"/>
    <n v="10.676996000000001"/>
    <n v="0"/>
    <n v="16.943210000000001"/>
    <n v="0"/>
    <n v="192.89502999999999"/>
    <n v="12626.56"/>
    <n v="2557.6075999999998"/>
    <n v="13823.550999999999"/>
    <n v="5298.0754465600003"/>
    <n v="20.133547760414"/>
    <n v="0.3"/>
    <n v="0"/>
    <n v="49.383135663647714"/>
    <n v="293"/>
    <n v="213.31058020477815"/>
    <n v="39"/>
    <n v="288"/>
    <n v="85.459940652818986"/>
    <n v="19"/>
    <n v="17"/>
  </r>
  <r>
    <s v="13"/>
    <s v="13442"/>
    <n v="13442"/>
    <s v="BOLÍVAR"/>
    <s v="MARIA LA BAJA"/>
    <x v="6"/>
    <s v="Intermedio"/>
    <n v="0"/>
    <s v="actualizado"/>
    <s v="actualizado"/>
    <n v="59459.8"/>
    <n v="3630"/>
    <n v="3493"/>
    <n v="36.21528771829373"/>
    <n v="5.795896538031954"/>
    <n v="2293"/>
    <n v="1195"/>
    <n v="5"/>
    <n v="33.819461067038503"/>
    <n v="34767.055999999997"/>
    <n v="0"/>
    <n v="178.77488"/>
    <n v="10104.967000000001"/>
    <n v="1596.5915"/>
    <n v="831.82334000000003"/>
    <n v="6269.7698"/>
    <n v="0"/>
    <n v="5806.2839000000004"/>
    <n v="39959.097999999998"/>
    <n v="404.67523999999997"/>
    <n v="490.75506000000001"/>
    <n v="0"/>
    <n v="898.61202000000003"/>
    <n v="0"/>
    <n v="540.54863999999998"/>
    <n v="11388.829"/>
    <n v="21936.718000000001"/>
    <n v="18016.187999999998"/>
    <n v="0"/>
    <n v="161.12943778942801"/>
    <n v="0.69020979020979023"/>
    <n v="34.193879295606088"/>
    <n v="64.526663306137948"/>
    <n v="517"/>
    <n v="205.51257253384912"/>
    <n v="2309"/>
    <n v="1878"/>
    <n v="53.764672201545949"/>
    <n v="365"/>
    <n v="298"/>
  </r>
  <r>
    <s v="20"/>
    <s v="20238"/>
    <n v="20238"/>
    <s v="CESAR"/>
    <s v="EL COPEY"/>
    <x v="0"/>
    <s v="Rural"/>
    <n v="6"/>
    <s v="desactualizado"/>
    <s v="desactualizado"/>
    <n v="93010.2"/>
    <n v="826"/>
    <n v="650"/>
    <n v="2.3076923076923079"/>
    <n v="4.0313997862098397E-2"/>
    <n v="109"/>
    <n v="536"/>
    <n v="5"/>
    <n v="30.9105304356438"/>
    <n v="33397.510999999999"/>
    <n v="275.06619999999998"/>
    <n v="427.82256999999998"/>
    <n v="57655.108"/>
    <n v="3774.3692999999998"/>
    <n v="0"/>
    <n v="9462.9596999999994"/>
    <n v="2159.9870999999998"/>
    <n v="0"/>
    <n v="83966.843999999997"/>
    <n v="347.31177000000002"/>
    <n v="450.15998999999999"/>
    <n v="0"/>
    <n v="0"/>
    <n v="2127.4340999999999"/>
    <n v="0"/>
    <n v="36699.298999999999"/>
    <n v="27005.54"/>
    <n v="29654.67"/>
    <n v="0"/>
    <n v="59.603438795705209"/>
    <n v="0.65403170227429375"/>
    <n v="0"/>
    <n v="69.55"/>
    <n v="985"/>
    <n v="70.609137055837564"/>
    <n v="577"/>
    <n v="547"/>
    <n v="84.15384615384616"/>
    <n v="23"/>
    <n v="18"/>
  </r>
  <r>
    <s v="70"/>
    <s v="70265"/>
    <n v="70265"/>
    <s v="SUCRE"/>
    <s v="GUARANDA"/>
    <x v="0"/>
    <s v="Rural"/>
    <n v="6"/>
    <s v="desactualizado"/>
    <s v="desactualizado"/>
    <n v="35870"/>
    <n v="730"/>
    <n v="600"/>
    <n v="21"/>
    <n v="0.70809863909741821"/>
    <n v="162"/>
    <n v="438"/>
    <n v="0"/>
    <n v="26.036246750990195"/>
    <n v="16058.571"/>
    <n v="171.37062"/>
    <n v="0"/>
    <n v="0"/>
    <n v="17747.174999999999"/>
    <n v="8614.4290000000001"/>
    <n v="3935.9036999999998"/>
    <n v="0"/>
    <n v="258.22534000000002"/>
    <n v="21426.195"/>
    <n v="38.369186999999997"/>
    <n v="48.682808000000001"/>
    <n v="0"/>
    <n v="8670.5879000000004"/>
    <n v="0"/>
    <n v="65.695901000000006"/>
    <n v="1745.1448"/>
    <n v="14819.575999999999"/>
    <n v="8923.4346000000005"/>
    <n v="0"/>
    <n v="93.582029936738422"/>
    <n v="0.65384615384615385"/>
    <n v="0"/>
    <n v="88.810589977282561"/>
    <n v="354"/>
    <n v="255.64971751412429"/>
    <n v="474"/>
    <n v="591"/>
    <n v="98.5"/>
    <n v="70"/>
    <n v="32"/>
  </r>
  <r>
    <s v="70"/>
    <s v="70678"/>
    <n v="70678"/>
    <s v="SUCRE"/>
    <s v="SAN BENITO ABAD"/>
    <x v="0"/>
    <s v="Rural disperso"/>
    <n v="8"/>
    <s v="desactualizado"/>
    <s v="desactualizado"/>
    <n v="143096.9"/>
    <n v="2316"/>
    <n v="1833"/>
    <n v="18.657937806873978"/>
    <n v="0.46661831395112907"/>
    <n v="649"/>
    <n v="1174"/>
    <n v="10"/>
    <n v="26.458423367867944"/>
    <n v="74903.413"/>
    <n v="1401.819"/>
    <n v="3398.4222"/>
    <n v="4759.4849000000004"/>
    <n v="45265.417999999998"/>
    <n v="53266.635999999999"/>
    <n v="1338.3548000000001"/>
    <n v="2101.3335999999999"/>
    <n v="37134.332999999999"/>
    <n v="61484.201999999997"/>
    <n v="168.06129999999999"/>
    <n v="153.17784"/>
    <n v="0"/>
    <n v="53333.084999999999"/>
    <n v="0"/>
    <n v="13019.933000000001"/>
    <n v="9659.2469999999994"/>
    <n v="38186.493999999999"/>
    <n v="41140.985000000001"/>
    <n v="87.820290599000003"/>
    <n v="314.22256827718161"/>
    <n v="0.55522584899439498"/>
    <n v="0"/>
    <n v="173.72528998539593"/>
    <n v="1592"/>
    <n v="111.19974874371859"/>
    <n v="617"/>
    <n v="1749"/>
    <n v="95.417348608837969"/>
    <n v="299"/>
    <n v="219"/>
  </r>
  <r>
    <s v="44"/>
    <s v="44650"/>
    <n v="44650"/>
    <s v="LA GUAJIRA"/>
    <s v="SAN JUAN DEL CESAR"/>
    <x v="11"/>
    <s v="Rural"/>
    <n v="0"/>
    <s v="actualizado"/>
    <s v="actualizado"/>
    <n v="130994.8"/>
    <n v="2916"/>
    <n v="2099"/>
    <n v="52.644116245831349"/>
    <n v="1.9326594133229666"/>
    <n v="594"/>
    <n v="1465"/>
    <n v="40"/>
    <n v="44.302472768935829"/>
    <n v="30289.691999999999"/>
    <n v="7359.9969000000001"/>
    <n v="25212.651000000002"/>
    <n v="55971.542000000001"/>
    <n v="11255.188"/>
    <n v="0"/>
    <n v="3015.2019"/>
    <n v="2467.2464"/>
    <n v="0"/>
    <n v="124690.07"/>
    <n v="767.18686000000002"/>
    <n v="880.69323999999995"/>
    <n v="0"/>
    <n v="2070.8928000000001"/>
    <n v="1326.4724000000001"/>
    <n v="67.239877000000007"/>
    <n v="33152.588000000003"/>
    <n v="35555.002999999997"/>
    <n v="58161.764000000003"/>
    <n v="28166.272611600001"/>
    <n v="87.6644281026404"/>
    <n v="0.61381863047501539"/>
    <n v="23.917723032767281"/>
    <n v="202.19237564284452"/>
    <n v="1347"/>
    <n v="289.04974016332591"/>
    <n v="1773"/>
    <n v="2073"/>
    <n v="98.761314911862797"/>
    <n v="22"/>
    <n v="19"/>
  </r>
  <r>
    <s v="50"/>
    <s v="50124"/>
    <n v="50124"/>
    <s v="META"/>
    <s v="CABUYARO"/>
    <x v="0"/>
    <s v="Rural disperso"/>
    <n v="14"/>
    <s v="desactualizado"/>
    <s v="desactualizado"/>
    <n v="89915.7"/>
    <n v="700"/>
    <n v="582"/>
    <n v="25.945017182130588"/>
    <n v="0.31657369637457172"/>
    <n v="247"/>
    <n v="325"/>
    <n v="10"/>
    <n v="35.748603014796231"/>
    <n v="84215.774000000005"/>
    <n v="0"/>
    <n v="3357.0178000000001"/>
    <n v="0"/>
    <n v="1988.9866999999999"/>
    <n v="644.73442"/>
    <n v="17199.842000000001"/>
    <n v="619.16016000000002"/>
    <n v="2275.4326999999998"/>
    <n v="70606.573999999993"/>
    <n v="77.671577999999997"/>
    <n v="77.671581000000003"/>
    <n v="0"/>
    <n v="2134.7012"/>
    <n v="0"/>
    <n v="1539.1751999999999"/>
    <n v="72.770719"/>
    <n v="54916.527000000002"/>
    <n v="32682.588"/>
    <n v="0"/>
    <n v="160.13928448917599"/>
    <n v="0.39004149377593367"/>
    <n v="0"/>
    <n v="202.44914195829722"/>
    <n v="832"/>
    <n v="251.11778846153845"/>
    <n v="168"/>
    <n v="385"/>
    <n v="66.151202749140893"/>
    <n v="38"/>
    <n v="30"/>
  </r>
  <r>
    <s v="05"/>
    <s v="05628"/>
    <n v="5628"/>
    <s v="ANTIOQUIA"/>
    <s v="SABANALARGA"/>
    <x v="0"/>
    <s v="Rural"/>
    <n v="0"/>
    <s v="actualizado"/>
    <s v="actualizado"/>
    <n v="26876.2"/>
    <n v="3178"/>
    <n v="3001"/>
    <n v="79.640119960013337"/>
    <n v="12.259547945159502"/>
    <n v="1232"/>
    <n v="1661"/>
    <n v="108"/>
    <n v="36.158628492148928"/>
    <n v="2866.5425"/>
    <n v="0"/>
    <n v="0"/>
    <n v="23318.587"/>
    <n v="0"/>
    <n v="0"/>
    <n v="3589.9445999999998"/>
    <n v="3610.2417"/>
    <n v="166.23000999999999"/>
    <n v="18934.008000000002"/>
    <n v="24.463791000000001"/>
    <n v="17.131769999999999"/>
    <n v="0"/>
    <n v="7012.8306000000002"/>
    <n v="3610.2417"/>
    <n v="52.649740999999999"/>
    <n v="4169.3752000000004"/>
    <n v="1943.9446"/>
    <n v="9518.7147000000004"/>
    <n v="2579.9513616700001"/>
    <n v="36.57549556892176"/>
    <n v="0.50814332247557004"/>
    <n v="0"/>
    <n v="27.891595022828227"/>
    <n v="268"/>
    <n v="131.71641791044777"/>
    <n v="1432"/>
    <n v="1898"/>
    <n v="63.245584805064979"/>
    <n v="221"/>
    <n v="190"/>
  </r>
  <r>
    <s v="50"/>
    <s v="50313"/>
    <n v="50313"/>
    <s v="META"/>
    <s v="GRANADA"/>
    <x v="0"/>
    <s v="Intermedio"/>
    <n v="10"/>
    <s v="desactualizado"/>
    <s v="desactualizado"/>
    <n v="33777.800000000003"/>
    <n v="3624"/>
    <n v="2566"/>
    <n v="55.30007794232268"/>
    <n v="8.8443946282882848"/>
    <n v="1352"/>
    <n v="1212"/>
    <n v="2"/>
    <n v="8.4744511029879543"/>
    <n v="30571.837"/>
    <n v="0"/>
    <n v="3028.1118999999999"/>
    <n v="0"/>
    <n v="0"/>
    <n v="0"/>
    <n v="1048.0632000000001"/>
    <n v="1568.0427"/>
    <n v="319.36738000000003"/>
    <n v="30269.205999999998"/>
    <n v="395.26947999999999"/>
    <n v="395.26947999999999"/>
    <n v="0"/>
    <n v="1526.8320000000001"/>
    <n v="0"/>
    <n v="200.1576"/>
    <n v="0"/>
    <n v="28630.278999999999"/>
    <n v="2847.4114"/>
    <n v="0"/>
    <n v="42.672049590415597"/>
    <n v="0.43160690571049137"/>
    <n v="30.165912518853698"/>
    <n v="211.72228745459216"/>
    <n v="381"/>
    <n v="573.49081364829397"/>
    <n v="725"/>
    <n v="2364"/>
    <n v="92.1278254091972"/>
    <n v="303"/>
    <n v="237"/>
  </r>
  <r>
    <s v="50"/>
    <s v="50110"/>
    <n v="50110"/>
    <s v="META"/>
    <s v="BARRANCA DE UPÍA"/>
    <x v="0"/>
    <s v="Rural disperso"/>
    <n v="15"/>
    <s v="desactualizado"/>
    <s v="desactualizado"/>
    <n v="43409.3"/>
    <n v="442"/>
    <n v="314"/>
    <n v="25.796178343949045"/>
    <n v="0.41084668374811989"/>
    <n v="104"/>
    <n v="208"/>
    <n v="2"/>
    <n v="35.186569547249306"/>
    <n v="33937.542999999998"/>
    <n v="1497.8314"/>
    <n v="1574.1206"/>
    <n v="706.72837000000004"/>
    <n v="1795.8513"/>
    <n v="0"/>
    <n v="5994.6313"/>
    <n v="576.99995000000001"/>
    <n v="1013.7217000000001"/>
    <n v="33233.803999999996"/>
    <n v="32.260579"/>
    <n v="32.260578000000002"/>
    <n v="0"/>
    <n v="950.31606999999997"/>
    <n v="0"/>
    <n v="404.87723"/>
    <n v="1713.0163"/>
    <n v="23376.736000000001"/>
    <n v="14374.222"/>
    <n v="0"/>
    <n v="74.664636896385602"/>
    <n v="0.44142455482661669"/>
    <n v="0"/>
    <n v="26.743867889001116"/>
    <n v="668"/>
    <n v="41.317365269461078"/>
    <n v="164"/>
    <n v="206"/>
    <n v="65.605095541401269"/>
    <n v="28"/>
    <n v="25"/>
  </r>
  <r>
    <s v="52"/>
    <s v="52258"/>
    <n v="52258"/>
    <s v="NARIÑO"/>
    <s v="EL TABLÓN"/>
    <x v="0"/>
    <s v="Rural"/>
    <n v="22"/>
    <s v="desactualizado"/>
    <s v="desactualizado"/>
    <n v="25374.799999999999"/>
    <n v="4690"/>
    <n v="4369"/>
    <n v="96.818493934538793"/>
    <n v="10.101340076259758"/>
    <n v="2853"/>
    <n v="1492"/>
    <n v="24"/>
    <n v="46.541485116584454"/>
    <n v="1038.1500000000001"/>
    <n v="404.4135"/>
    <n v="9285.0275999999994"/>
    <n v="20816.494999999999"/>
    <n v="0"/>
    <n v="0"/>
    <n v="10775.069"/>
    <n v="2180.3310000000001"/>
    <n v="48.756466000000003"/>
    <n v="18520.593000000001"/>
    <n v="51.827863000000001"/>
    <n v="50.703111999999997"/>
    <n v="0"/>
    <n v="4204.1558999999997"/>
    <n v="2156.3013999999998"/>
    <n v="39.312303"/>
    <n v="9541.8665000000001"/>
    <n v="888.01701000000003"/>
    <n v="14696.221"/>
    <n v="1324.7816451799999"/>
    <n v="69.690742065788839"/>
    <n v="0.49273959341723139"/>
    <n v="0"/>
    <n v="117.88458546753913"/>
    <n v="255"/>
    <n v="513.33333333333337"/>
    <n v="3217"/>
    <n v="3862"/>
    <n v="88.39551384756237"/>
    <n v="458"/>
    <n v="423"/>
  </r>
  <r>
    <s v="23"/>
    <s v="23807"/>
    <n v="23807"/>
    <s v="CÓRDOBA"/>
    <s v="TIERRALTA"/>
    <x v="14"/>
    <s v="Intermedio"/>
    <n v="0"/>
    <s v="actualizado"/>
    <s v="actualizado"/>
    <n v="474175.1"/>
    <n v="3924"/>
    <n v="3618"/>
    <n v="57.435046987285801"/>
    <n v="0.46153213484905303"/>
    <n v="0"/>
    <n v="0"/>
    <n v="3618"/>
    <n v="74.627279685519852"/>
    <n v="150158.20000000001"/>
    <n v="51696.343000000001"/>
    <n v="4416.9699000000001"/>
    <n v="274887.56"/>
    <n v="3472.5641999999998"/>
    <n v="0"/>
    <n v="313997.96999999997"/>
    <n v="7640.0384999999997"/>
    <n v="9141.4454000000005"/>
    <n v="162069.26"/>
    <n v="466.33303999999998"/>
    <n v="655.90305999999998"/>
    <n v="0"/>
    <n v="4516.1841999999997"/>
    <n v="7485.8789999999999"/>
    <n v="2254.2628"/>
    <n v="60110.303"/>
    <n v="50145.392"/>
    <n v="368147.12"/>
    <n v="314573.92177100002"/>
    <n v="825.48820163491996"/>
    <n v="0.60768573868488474"/>
    <n v="15.791551519936833"/>
    <n v="266.02501962379341"/>
    <n v="4728"/>
    <n v="102.62690355329948"/>
    <n v="1067"/>
    <n v="3297"/>
    <n v="91.127694859038144"/>
    <n v="398"/>
    <n v="280"/>
  </r>
  <r>
    <s v="05"/>
    <s v="05044"/>
    <n v="5044"/>
    <s v="ANTIOQUIA"/>
    <s v="ANZÁ"/>
    <x v="0"/>
    <s v="Rural disperso"/>
    <n v="0"/>
    <s v="actualizado"/>
    <s v="actualizado"/>
    <n v="25509.4"/>
    <n v="1647"/>
    <n v="1452"/>
    <n v="67.355371900826441"/>
    <n v="8.4211713615870423"/>
    <n v="905"/>
    <n v="533"/>
    <n v="14"/>
    <n v="19.084678201751966"/>
    <n v="776.46427000000006"/>
    <n v="0"/>
    <n v="0"/>
    <n v="24280.564999999999"/>
    <n v="447.67835000000002"/>
    <n v="0"/>
    <n v="1493.6291000000001"/>
    <n v="30.259775000000001"/>
    <n v="290.59491000000003"/>
    <n v="23853.184000000001"/>
    <n v="6.6475498000000002"/>
    <n v="5.8544540999999999"/>
    <n v="0"/>
    <n v="7445.634"/>
    <n v="0"/>
    <n v="133.67465999999999"/>
    <n v="12650.856"/>
    <n v="538.43407000000002"/>
    <n v="4899.8613999999998"/>
    <n v="0"/>
    <n v="25.081114876809597"/>
    <n v="0.45534804753820035"/>
    <n v="0"/>
    <n v="52.938721431430352"/>
    <n v="256"/>
    <n v="261.71875"/>
    <n v="331"/>
    <n v="597.99999999999989"/>
    <n v="41.184573002754817"/>
    <n v="204"/>
    <n v="176"/>
  </r>
  <r>
    <s v="44"/>
    <s v="44090"/>
    <n v="44090"/>
    <s v="LA GUAJIRA"/>
    <s v="DIBULLA"/>
    <x v="11"/>
    <s v="Rural disperso"/>
    <n v="0"/>
    <s v="actualizado"/>
    <s v="actualizado"/>
    <n v="175703.80000000002"/>
    <n v="3039"/>
    <n v="2870"/>
    <n v="57.177700348432062"/>
    <n v="1.7581962002003186"/>
    <n v="0"/>
    <n v="0"/>
    <n v="2870"/>
    <n v="72.165268840301849"/>
    <n v="25607.555"/>
    <n v="8007.5032000000001"/>
    <n v="24461.634999999998"/>
    <n v="109997.26"/>
    <n v="6644.1269000000002"/>
    <n v="560.73694"/>
    <n v="60811.267"/>
    <n v="2916.0392000000002"/>
    <n v="141.83394000000001"/>
    <n v="110867.72"/>
    <n v="271.70746000000003"/>
    <n v="275.50465000000003"/>
    <n v="0"/>
    <n v="6156.8553000000002"/>
    <n v="372.95898999999997"/>
    <n v="1937.6195"/>
    <n v="21948.094000000001"/>
    <n v="18176.207999999999"/>
    <n v="126693.83"/>
    <n v="102882.420445"/>
    <n v="644.0376159426919"/>
    <n v="0.8584970462975684"/>
    <n v="0"/>
    <n v="21.784949680794472"/>
    <n v="1744"/>
    <n v="24.053899082568808"/>
    <n v="2379"/>
    <n v="2383"/>
    <n v="83.031358885017426"/>
    <n v="212"/>
    <n v="118"/>
  </r>
  <r>
    <s v="13"/>
    <s v="13458"/>
    <n v="13458"/>
    <s v="BOLÍVAR"/>
    <s v="MONTECRISTO"/>
    <x v="0"/>
    <s v="Rural disperso"/>
    <n v="0"/>
    <s v="actualizado"/>
    <s v="actualizado"/>
    <n v="206944.49999999997"/>
    <n v="737"/>
    <n v="655"/>
    <n v="9.1603053435114496"/>
    <n v="7.0993444020070892E-2"/>
    <n v="0"/>
    <n v="0"/>
    <n v="655"/>
    <n v="86.452708765742784"/>
    <n v="30541.507000000001"/>
    <n v="21028.449000000001"/>
    <n v="0"/>
    <n v="145807.82999999999"/>
    <n v="6206.7740999999996"/>
    <n v="3029.2293"/>
    <n v="172486.3"/>
    <n v="2372.5664999999999"/>
    <n v="5952.1458000000002"/>
    <n v="24278.883999999998"/>
    <n v="23.772448000000001"/>
    <n v="26.425598999999998"/>
    <n v="0"/>
    <n v="3057.0558999999998"/>
    <n v="2365.5846999999999"/>
    <n v="2286.7532000000001"/>
    <n v="8373.3243999999995"/>
    <n v="12088.537"/>
    <n v="179945.21"/>
    <n v="0"/>
    <n v="419.24361397575996"/>
    <n v="0.63913267940113583"/>
    <n v="0"/>
    <n v="79.193194307015418"/>
    <n v="2089"/>
    <n v="62.422211584490185"/>
    <n v="199"/>
    <n v="630"/>
    <n v="96.18320610687023"/>
    <n v="37"/>
    <n v="19"/>
  </r>
  <r>
    <s v="27"/>
    <s v="27660"/>
    <n v="27660"/>
    <s v="CHOCÓ"/>
    <s v="SAN JOSE DEL PALMAR"/>
    <x v="0"/>
    <s v="Rural disperso"/>
    <n v="0"/>
    <s v="actualizado"/>
    <s v="actualizado"/>
    <n v="157574.80000000002"/>
    <n v="642"/>
    <n v="582"/>
    <n v="21.305841924398624"/>
    <n v="0.23593718774677397"/>
    <n v="0"/>
    <n v="0"/>
    <n v="582"/>
    <n v="75.953096438760099"/>
    <n v="269.27821"/>
    <n v="0"/>
    <n v="0"/>
    <n v="156888.4"/>
    <n v="0"/>
    <n v="0"/>
    <n v="112325.15"/>
    <n v="17818.995999999999"/>
    <n v="899.62321999999995"/>
    <n v="26573.611000000001"/>
    <n v="46.544784999999997"/>
    <n v="27.435079000000002"/>
    <n v="0"/>
    <n v="1385.4772"/>
    <n v="17818.994999999999"/>
    <n v="785.35105999999996"/>
    <n v="17895.965"/>
    <n v="0"/>
    <n v="119750.7"/>
    <n v="22541.5142385"/>
    <n v="204.17002667072796"/>
    <n v="0.7189934092270821"/>
    <n v="0"/>
    <n v="67.823779934417544"/>
    <n v="940"/>
    <n v="74.829787234042556"/>
    <n v="271"/>
    <n v="533"/>
    <n v="91.580756013745699"/>
    <n v="26"/>
    <n v="22"/>
  </r>
  <r>
    <s v="05"/>
    <s v="05756"/>
    <n v="5756"/>
    <s v="ANTIOQUIA"/>
    <s v="SONSÓN"/>
    <x v="0"/>
    <s v="Rural"/>
    <n v="0"/>
    <s v="actualizado"/>
    <s v="desactualizado"/>
    <n v="123748.9"/>
    <n v="3266"/>
    <n v="2472"/>
    <n v="88.91585760517799"/>
    <n v="1.4504707600316933"/>
    <n v="1008"/>
    <n v="1284"/>
    <n v="180"/>
    <n v="51.207245319504743"/>
    <n v="38005.182999999997"/>
    <n v="2762.6815000000001"/>
    <n v="414.15123"/>
    <n v="90004.467000000004"/>
    <n v="2647.1732000000002"/>
    <n v="0"/>
    <n v="55626.86"/>
    <n v="953.65979000000004"/>
    <n v="1259.9414999999999"/>
    <n v="76895.126000000004"/>
    <n v="372.13213999999999"/>
    <n v="297.56265000000002"/>
    <n v="0"/>
    <n v="15160.954"/>
    <n v="625.93993"/>
    <n v="592.69497000000001"/>
    <n v="30902.819"/>
    <n v="18342.805"/>
    <n v="69184.938999999998"/>
    <n v="0"/>
    <n v="216.32678804645599"/>
    <n v="0.48125577100646355"/>
    <n v="0"/>
    <n v="67.911688164648339"/>
    <n v="1339"/>
    <n v="64.189693801344291"/>
    <n v="1015"/>
    <n v="1943.9999999999998"/>
    <n v="78.640776699029118"/>
    <n v="236"/>
    <n v="203"/>
  </r>
  <r>
    <s v="05"/>
    <s v="05040"/>
    <n v="5040"/>
    <s v="ANTIOQUIA"/>
    <s v="ANORÍ"/>
    <x v="7"/>
    <s v="Rural"/>
    <n v="0"/>
    <s v="actualizado"/>
    <s v="actualizado"/>
    <n v="141516.70000000001"/>
    <n v="1919"/>
    <n v="1511"/>
    <n v="33.156849768365319"/>
    <n v="0.70740349300317862"/>
    <n v="584"/>
    <n v="912"/>
    <n v="15"/>
    <n v="53.17894307140336"/>
    <n v="17420.528999999999"/>
    <n v="1277.5168000000001"/>
    <n v="0"/>
    <n v="121080.54"/>
    <n v="887.13318000000004"/>
    <n v="32.775035000000003"/>
    <n v="65154.69"/>
    <n v="21427.385999999999"/>
    <n v="263.13495"/>
    <n v="54369.243000000002"/>
    <n v="85.652524999999997"/>
    <n v="49.625779000000001"/>
    <n v="42.574413"/>
    <n v="14870.003000000001"/>
    <n v="21420.267"/>
    <n v="199.00548000000001"/>
    <n v="26443.194"/>
    <n v="3148.7867000000001"/>
    <n v="75159.425000000003"/>
    <n v="0"/>
    <n v="605.04548987620001"/>
    <n v="0.58867579908675804"/>
    <n v="0"/>
    <n v="75.85249637936289"/>
    <n v="1447"/>
    <n v="66.344160331720801"/>
    <n v="555"/>
    <n v="880.99999999999989"/>
    <n v="58.305757776307075"/>
    <n v="195"/>
    <n v="160"/>
  </r>
  <r>
    <s v="27"/>
    <s v="27361"/>
    <n v="27361"/>
    <s v="CHOCÓ"/>
    <s v="ISTMINA"/>
    <x v="3"/>
    <s v="Rural"/>
    <n v="6"/>
    <s v="desactualizado"/>
    <s v="desactualizado"/>
    <n v="188707.1"/>
    <n v="1172"/>
    <n v="1110"/>
    <n v="64.234234234234236"/>
    <n v="0.73901516807458101"/>
    <n v="0"/>
    <n v="0"/>
    <n v="1110"/>
    <n v="77.849983032331409"/>
    <n v="34264.163"/>
    <n v="54461.074000000001"/>
    <n v="1296.1587999999999"/>
    <n v="94795.103000000003"/>
    <n v="0"/>
    <n v="0"/>
    <n v="133970.62"/>
    <n v="31635.96"/>
    <n v="2333.3292999999999"/>
    <n v="20794.990000000002"/>
    <n v="102.82680000000001"/>
    <n v="140.14881"/>
    <n v="0"/>
    <n v="1324.6704"/>
    <n v="31600.69"/>
    <n v="428.05286000000001"/>
    <n v="7720.5275000000001"/>
    <n v="613.58118999999999"/>
    <n v="147010.06"/>
    <n v="0"/>
    <n v="343.09978177884005"/>
    <n v="0.68355783621979915"/>
    <n v="95.207870517296101"/>
    <n v="40.497565499652211"/>
    <n v="2000"/>
    <n v="21"/>
    <n v="352"/>
    <n v="1045"/>
    <n v="94.14414414414415"/>
    <n v="16"/>
    <n v="8"/>
  </r>
  <r>
    <s v="54"/>
    <s v="54800"/>
    <n v="54800"/>
    <s v="NORTE DE SANTANDER"/>
    <s v="TEORAMA"/>
    <x v="13"/>
    <s v="Rural disperso"/>
    <n v="23"/>
    <s v="desactualizado"/>
    <s v="desactualizado"/>
    <n v="32316.799999999999"/>
    <n v="130"/>
    <n v="130"/>
    <n v="23.846153846153847"/>
    <n v="0.23264860172463397"/>
    <n v="0"/>
    <n v="0"/>
    <n v="130"/>
    <n v="67.308010225741242"/>
    <n v="2717.9068000000002"/>
    <n v="0"/>
    <n v="0"/>
    <n v="88471.741999999998"/>
    <n v="1942.2204999999999"/>
    <n v="0"/>
    <n v="52688.203999999998"/>
    <n v="172.46054000000001"/>
    <n v="332.00441000000001"/>
    <n v="40062.970999999998"/>
    <n v="22.778701000000002"/>
    <n v="18.275155000000002"/>
    <n v="0"/>
    <n v="2237.6165000000001"/>
    <n v="173.74256"/>
    <n v="244.97802999999999"/>
    <n v="27175.615000000002"/>
    <n v="674.02007000000003"/>
    <n v="62842.387000000002"/>
    <n v="29754.648349200001"/>
    <n v="390.95591837043997"/>
    <n v="0.85212569316081332"/>
    <n v="0"/>
    <n v="46.841257897448408"/>
    <n v="865"/>
    <n v="79.479768786127167"/>
    <n v="112"/>
    <n v="121.99999999999999"/>
    <n v="93.84615384615384"/>
    <n v="2"/>
    <n v="2"/>
  </r>
  <r>
    <s v="54"/>
    <s v="54810"/>
    <n v="54810"/>
    <s v="NORTE DE SANTANDER"/>
    <s v="TIBÚ"/>
    <x v="13"/>
    <s v="Rural"/>
    <n v="0"/>
    <s v="actualizado"/>
    <s v="actualizado"/>
    <n v="55152.600000000006"/>
    <n v="2068"/>
    <n v="1360"/>
    <n v="21.617647058823529"/>
    <n v="1.1814793247304409"/>
    <n v="0"/>
    <n v="0"/>
    <n v="1360"/>
    <n v="64.965407482517904"/>
    <n v="124944.36"/>
    <n v="0"/>
    <n v="0"/>
    <n v="128660.58"/>
    <n v="8566.4547000000002"/>
    <n v="0"/>
    <n v="139157.92000000001"/>
    <n v="31907.094000000001"/>
    <n v="1402.2239999999999"/>
    <n v="90813.967999999993"/>
    <n v="405.60743000000002"/>
    <n v="465.92601999999999"/>
    <n v="0"/>
    <n v="4713.5936000000002"/>
    <n v="31985.744999999999"/>
    <n v="366.35352999999998"/>
    <n v="30195.785"/>
    <n v="24941.481"/>
    <n v="171870.57"/>
    <n v="1808.4919499099999"/>
    <n v="1323.5909197524002"/>
    <n v="0.61936596937675226"/>
    <n v="0"/>
    <n v="102.79186296709879"/>
    <n v="2737"/>
    <n v="55.122396784800877"/>
    <n v="583"/>
    <n v="1183"/>
    <n v="86.985294117647058"/>
    <n v="167"/>
    <n v="138"/>
  </r>
  <r>
    <s v="70"/>
    <s v="70001"/>
    <n v="70001"/>
    <s v="SUCRE"/>
    <s v="SINCELEJO"/>
    <x v="0"/>
    <s v="Ciudades y aglomeraciones"/>
    <n v="0"/>
    <s v="actualizado"/>
    <s v="actualizado"/>
    <n v="25931.9"/>
    <n v="3732"/>
    <n v="3118"/>
    <n v="83.290570878768449"/>
    <n v="11.114627910882772"/>
    <n v="1112"/>
    <n v="1900"/>
    <n v="106"/>
    <n v="12.210585352558684"/>
    <n v="17269.727999999999"/>
    <n v="3500.3451"/>
    <n v="0"/>
    <n v="5806.9123"/>
    <n v="0"/>
    <n v="0"/>
    <n v="734.31055000000003"/>
    <n v="181.17920000000001"/>
    <n v="0"/>
    <n v="25435.723000000002"/>
    <n v="1528.7236"/>
    <n v="1715.1162999999999"/>
    <n v="0"/>
    <n v="15.778587"/>
    <n v="0.37828015999999998"/>
    <n v="0"/>
    <n v="9196.0594000000001"/>
    <n v="13548.298000000001"/>
    <n v="3404.3062"/>
    <n v="0"/>
    <n v="9.1430069061600001"/>
    <n v="0.61229858599145015"/>
    <n v="0"/>
    <n v="179.14224530776721"/>
    <n v="292"/>
    <n v="625.17123287671234"/>
    <n v="2159"/>
    <n v="3013"/>
    <n v="96.632456703014753"/>
    <n v="130"/>
    <n v="107"/>
  </r>
  <r>
    <s v="19"/>
    <s v="19450"/>
    <n v="19450"/>
    <s v="CAUCA"/>
    <s v="MERCADERES"/>
    <x v="2"/>
    <s v="Rural disperso"/>
    <n v="8"/>
    <s v="desactualizado"/>
    <s v="desactualizado"/>
    <n v="67990.2"/>
    <n v="6172"/>
    <n v="5146"/>
    <n v="67.333851535172954"/>
    <n v="6.8762111965022035"/>
    <n v="1218"/>
    <n v="3895"/>
    <n v="33"/>
    <n v="58.259563716024964"/>
    <n v="12004.853999999999"/>
    <n v="2069.2678000000001"/>
    <n v="12233.617"/>
    <n v="40623.781999999999"/>
    <n v="2222.5952000000002"/>
    <n v="89.143388000000002"/>
    <n v="868.81347000000005"/>
    <n v="2351.0475000000001"/>
    <n v="812.03456000000006"/>
    <n v="65667.445000000007"/>
    <n v="47.852986999999999"/>
    <n v="75.012198999999995"/>
    <n v="0"/>
    <n v="2787.8591999999999"/>
    <n v="0"/>
    <n v="2630.7588999999998"/>
    <n v="8571.8219000000008"/>
    <n v="15084.571"/>
    <n v="40686.313999999998"/>
    <n v="0"/>
    <n v="40.593036326821355"/>
    <n v="0.42864728527810958"/>
    <n v="0"/>
    <n v="180.91676582463199"/>
    <n v="640"/>
    <n v="386.08963982768751"/>
    <n v="4357"/>
    <n v="4393.0000000000009"/>
    <n v="85.367275553828222"/>
    <n v="384"/>
    <n v="352"/>
  </r>
  <r>
    <s v="73"/>
    <s v="73563"/>
    <n v="73563"/>
    <s v="TOLIMA"/>
    <s v="PRADO"/>
    <x v="0"/>
    <s v="Rural"/>
    <n v="0"/>
    <s v="actualizado"/>
    <s v="actualizado"/>
    <n v="39977.5"/>
    <n v="3172"/>
    <n v="2150"/>
    <n v="74.139534883720927"/>
    <n v="6.1670224089362691"/>
    <n v="420"/>
    <n v="1703"/>
    <n v="27"/>
    <n v="28.910539028650156"/>
    <n v="9461.8439999999991"/>
    <n v="2284.2276000000002"/>
    <n v="11214.537"/>
    <n v="16159.597"/>
    <n v="0"/>
    <n v="0"/>
    <n v="1190.3887999999999"/>
    <n v="203.71784"/>
    <n v="2782.8427999999999"/>
    <n v="37583.124000000003"/>
    <n v="52.732824999999998"/>
    <n v="64.114784999999998"/>
    <n v="0"/>
    <n v="9002.0969000000005"/>
    <n v="10.380058"/>
    <n v="315.71647000000002"/>
    <n v="14717.460999999999"/>
    <n v="5614.7205999999996"/>
    <n v="12088.316000000001"/>
    <n v="97.809349243200003"/>
    <n v="35.965066227152001"/>
    <n v="0.39940755369044678"/>
    <n v="0"/>
    <n v="130.06"/>
    <n v="448"/>
    <n v="290.3125"/>
    <n v="1043"/>
    <n v="1916"/>
    <n v="89.116279069767444"/>
    <n v="170"/>
    <n v="156"/>
  </r>
  <r>
    <s v="18"/>
    <s v="18860"/>
    <n v="18860"/>
    <s v="CAQUETÁ"/>
    <s v="VALPARAÍSO"/>
    <x v="4"/>
    <s v="Rural"/>
    <n v="0"/>
    <s v="actualizado"/>
    <s v="actualizado"/>
    <n v="115817.5"/>
    <n v="1476"/>
    <n v="1305"/>
    <n v="5.9770114942528734"/>
    <n v="0.15860219585347371"/>
    <n v="184"/>
    <n v="1121"/>
    <n v="0"/>
    <n v="23.593421969002897"/>
    <n v="1245.7004999999999"/>
    <n v="0"/>
    <n v="0"/>
    <n v="89150.691999999995"/>
    <n v="12638.249"/>
    <n v="4114.6706999999997"/>
    <n v="9855.8264999999992"/>
    <n v="0"/>
    <n v="641.58556999999996"/>
    <n v="88420.826000000001"/>
    <n v="50.274638000000003"/>
    <n v="48.542256000000002"/>
    <n v="0"/>
    <n v="2786.8532"/>
    <n v="0"/>
    <n v="641.58546999999999"/>
    <n v="75285.296000000002"/>
    <n v="0"/>
    <n v="24320.905999999999"/>
    <n v="0"/>
    <n v="563.46486831814002"/>
    <n v="0.59133882281183292"/>
    <n v="0"/>
    <n v="206.37909610084225"/>
    <n v="1080"/>
    <n v="275.58333333333331"/>
    <n v="174"/>
    <n v="1250"/>
    <n v="95.785440613026822"/>
    <n v="144"/>
    <n v="112"/>
  </r>
  <r>
    <s v="66"/>
    <s v="66572"/>
    <n v="66572"/>
    <s v="RISARALDA"/>
    <s v="PUEBLO RICO"/>
    <x v="0"/>
    <s v="Rural disperso"/>
    <n v="9"/>
    <s v="desactualizado"/>
    <s v="desactualizado"/>
    <n v="61797.4"/>
    <n v="2697"/>
    <n v="2004"/>
    <n v="43.562874251497007"/>
    <n v="3.3347758267483893"/>
    <n v="1171"/>
    <n v="754"/>
    <n v="79"/>
    <n v="64.686218398337417"/>
    <n v="577.10263999999995"/>
    <n v="0"/>
    <n v="0"/>
    <n v="61694.033000000003"/>
    <n v="0"/>
    <n v="0"/>
    <n v="39151.576000000001"/>
    <n v="946.14111000000003"/>
    <n v="202.16378"/>
    <n v="22016.143"/>
    <n v="21.505863999999999"/>
    <n v="76.229142999999993"/>
    <n v="0"/>
    <n v="11084.878000000001"/>
    <n v="946.14111000000003"/>
    <n v="29.170290999999999"/>
    <n v="9300.2273999999998"/>
    <n v="577.10263999999995"/>
    <n v="40323.781999999999"/>
    <n v="11424.130635199999"/>
    <n v="110.03291519714401"/>
    <n v="0.63960778009966246"/>
    <n v="333.14825097168239"/>
    <n v="82.427904736329779"/>
    <n v="632"/>
    <n v="169.9367088607595"/>
    <n v="981"/>
    <n v="1702"/>
    <n v="84.930139720558884"/>
    <n v="122"/>
    <n v="103"/>
  </r>
  <r>
    <s v="81"/>
    <s v="81591"/>
    <n v="81591"/>
    <s v="ARAUCA"/>
    <s v="PUERTO RONDÓN"/>
    <x v="0"/>
    <s v="Rural disperso"/>
    <n v="16"/>
    <s v="desactualizado"/>
    <s v="desactualizado"/>
    <n v="227283.20000000001"/>
    <n v="446"/>
    <n v="396"/>
    <n v="15.909090909090908"/>
    <n v="3.8980872674134345E-2"/>
    <n v="66"/>
    <n v="330"/>
    <n v="0"/>
    <n v="37.327147858222631"/>
    <n v="1.4251735999999999"/>
    <n v="0"/>
    <n v="42767.942999999999"/>
    <n v="0"/>
    <n v="181146.41"/>
    <n v="13054.748"/>
    <n v="47853.625999999997"/>
    <n v="16992.634999999998"/>
    <n v="2337.1395000000002"/>
    <n v="148023.54"/>
    <n v="802.92890999999997"/>
    <n v="197.49709999999999"/>
    <n v="0"/>
    <n v="9056.4637000000002"/>
    <n v="16775.34"/>
    <n v="1284.2326"/>
    <n v="0"/>
    <n v="116247.96"/>
    <n v="85503.137000000002"/>
    <n v="0"/>
    <n v="258.79308780624001"/>
    <n v="0.41845493562231761"/>
    <n v="0"/>
    <n v="65.017197559056129"/>
    <n v="2313"/>
    <n v="29.399048854301771"/>
    <n v="164"/>
    <n v="343.00000000000006"/>
    <n v="86.616161616161619"/>
    <n v="37"/>
    <n v="35"/>
  </r>
  <r>
    <s v="17"/>
    <s v="17495"/>
    <n v="17495"/>
    <s v="CALDAS"/>
    <s v="NORCASIA"/>
    <x v="0"/>
    <s v="Rural"/>
    <n v="9"/>
    <s v="desactualizado"/>
    <s v="desactualizado"/>
    <n v="22200"/>
    <n v="367"/>
    <n v="281"/>
    <n v="27.046263345195733"/>
    <n v="0.72750009871081989"/>
    <n v="93"/>
    <n v="178"/>
    <n v="10"/>
    <n v="53.647667758876892"/>
    <n v="7858.0405000000001"/>
    <n v="6.4845658999999998"/>
    <n v="0"/>
    <n v="14471.276"/>
    <n v="11.320399999999999"/>
    <n v="0"/>
    <n v="9603.7101000000002"/>
    <n v="78.256409000000005"/>
    <n v="405.95141999999998"/>
    <n v="12672.424000000001"/>
    <n v="26.50957"/>
    <n v="30.410226000000002"/>
    <n v="0"/>
    <n v="67.498726000000005"/>
    <n v="0"/>
    <n v="199.52062000000001"/>
    <n v="8405.8340000000007"/>
    <n v="1858.9737"/>
    <n v="12224.614"/>
    <n v="0"/>
    <n v="53.351687960177998"/>
    <n v="0.51273885350318471"/>
    <n v="0"/>
    <n v="49.100411466298418"/>
    <n v="226"/>
    <n v="242.47787610619469"/>
    <n v="107"/>
    <n v="231.99999999999997"/>
    <n v="82.562277580071168"/>
    <n v="19"/>
    <n v="19"/>
  </r>
  <r>
    <s v="20"/>
    <s v="20621"/>
    <n v="20621"/>
    <s v="CESAR"/>
    <s v="LA PAZ"/>
    <x v="11"/>
    <s v="Rural"/>
    <n v="6"/>
    <s v="desactualizado"/>
    <s v="desactualizado"/>
    <n v="108524.10000000002"/>
    <n v="1410"/>
    <n v="1352"/>
    <n v="22.559171597633135"/>
    <n v="0.81375324579861641"/>
    <n v="649"/>
    <n v="697"/>
    <n v="6"/>
    <n v="38.54757708437225"/>
    <n v="38505.053"/>
    <n v="738.47127999999998"/>
    <n v="5627.8715000000002"/>
    <n v="57204.385999999999"/>
    <n v="5456.6867000000002"/>
    <n v="409.85291000000001"/>
    <n v="17223.434000000001"/>
    <n v="2119.2089999999998"/>
    <n v="271.81338"/>
    <n v="87476.216"/>
    <n v="239.42286999999999"/>
    <n v="258.93194"/>
    <n v="0"/>
    <n v="4769.4022999999997"/>
    <n v="1805.1117999999999"/>
    <n v="232.55134000000001"/>
    <n v="28164.108"/>
    <n v="31234.266"/>
    <n v="41659.1"/>
    <n v="0"/>
    <n v="91.782080553344798"/>
    <n v="0.5858730727859448"/>
    <n v="0"/>
    <n v="102.86"/>
    <n v="1351"/>
    <n v="76.136195410806806"/>
    <n v="1140"/>
    <n v="1208"/>
    <n v="89.349112426035504"/>
    <n v="130"/>
    <n v="105"/>
  </r>
  <r>
    <s v="86"/>
    <s v="86573"/>
    <n v="86573"/>
    <s v="PUTUMAYO"/>
    <s v="PUERTO LEGUÍZAMO"/>
    <x v="8"/>
    <s v="Rural disperso"/>
    <n v="28"/>
    <s v="Sin formación"/>
    <s v="desactualizado"/>
    <n v="1090458"/>
    <n v="1646"/>
    <n v="1502"/>
    <n v="32.223701731025301"/>
    <n v="9.6680963223927011E-2"/>
    <n v="0"/>
    <n v="0"/>
    <n v="1502"/>
    <n v="95.856689618696961"/>
    <n v="25114.581999999999"/>
    <n v="280280.38"/>
    <n v="0"/>
    <n v="552571.94999999995"/>
    <n v="128982.93"/>
    <n v="4472.4431000000004"/>
    <n v="955160.96"/>
    <n v="1409.6523"/>
    <n v="18763.916000000001"/>
    <n v="88823.774999999994"/>
    <n v="105.9628"/>
    <n v="182.39886000000001"/>
    <n v="0"/>
    <n v="4158.0784000000003"/>
    <n v="47.748894999999997"/>
    <n v="1896.5039999999999"/>
    <n v="37626.902000000002"/>
    <n v="40.933307999999997"/>
    <n v="1026374.4"/>
    <n v="442440.27804599999"/>
    <n v="2129.7069712396001"/>
    <n v="0.59966930001837226"/>
    <n v="57.045065601825435"/>
    <n v="24.243666109424957"/>
    <n v="10483"/>
    <n v="2.3848135075837069"/>
    <n v="631"/>
    <n v="1311"/>
    <n v="87.28362183754993"/>
    <n v="114"/>
    <n v="78"/>
  </r>
  <r>
    <s v="47"/>
    <s v="47030"/>
    <n v="47030"/>
    <s v="MAGDALENA"/>
    <s v="ALGARROBO"/>
    <x v="0"/>
    <s v="Rural"/>
    <n v="17"/>
    <s v="desactualizado"/>
    <s v="desactualizado"/>
    <n v="40309.1"/>
    <n v="838"/>
    <n v="525"/>
    <n v="28.952380952380953"/>
    <n v="0.760327243661584"/>
    <n v="82"/>
    <n v="443"/>
    <n v="0"/>
    <n v="18.027267856313618"/>
    <n v="25610.691999999999"/>
    <n v="756.86566000000005"/>
    <n v="0"/>
    <n v="100.55891"/>
    <n v="13997.069"/>
    <n v="502.75450000000001"/>
    <n v="1434.8076000000001"/>
    <n v="571.08146999999997"/>
    <n v="81.447547999999998"/>
    <n v="37827.49"/>
    <n v="194.00773000000001"/>
    <n v="209.46055999999999"/>
    <n v="0"/>
    <n v="502.75450000000001"/>
    <n v="0"/>
    <n v="81.447547999999998"/>
    <n v="4218.3406000000004"/>
    <n v="28278.424999999999"/>
    <n v="7321.1607999999997"/>
    <n v="0"/>
    <n v="74.412421218018793"/>
    <n v="0.51656222023276632"/>
    <n v="174.9271137026239"/>
    <n v="40.822241794167383"/>
    <n v="409"/>
    <n v="122.24938875305624"/>
    <n v="392"/>
    <n v="456.00000000000006"/>
    <n v="86.857142857142861"/>
    <n v="32"/>
    <n v="29"/>
  </r>
  <r>
    <s v="18"/>
    <s v="18247"/>
    <n v="18247"/>
    <s v="CAQUETÁ"/>
    <s v="EL DONCELLO"/>
    <x v="4"/>
    <s v="Rural"/>
    <n v="0"/>
    <s v="actualizado"/>
    <s v="desactualizado"/>
    <n v="120769.3"/>
    <n v="768"/>
    <n v="703"/>
    <n v="24.751066856330013"/>
    <n v="0.33329914704406771"/>
    <n v="191"/>
    <n v="512"/>
    <n v="0"/>
    <n v="56.05413732404606"/>
    <n v="5907.8680999999997"/>
    <n v="0"/>
    <n v="0"/>
    <n v="89175.657999999996"/>
    <n v="14416.307000000001"/>
    <n v="1433.6011000000001"/>
    <n v="47207.415000000001"/>
    <n v="91.330707000000004"/>
    <n v="1013.1421"/>
    <n v="59734.355000000003"/>
    <n v="129.09969000000001"/>
    <n v="124.77136"/>
    <n v="0"/>
    <n v="2484.319"/>
    <n v="91.330732999999995"/>
    <n v="1013.1423"/>
    <n v="43186.576000000001"/>
    <n v="1268.5673999999999"/>
    <n v="61440.241000000002"/>
    <n v="0"/>
    <n v="397.18179820923592"/>
    <n v="0.53117359413202936"/>
    <n v="0"/>
    <n v="201.37268856850986"/>
    <n v="1027"/>
    <n v="282.7750730282375"/>
    <n v="152"/>
    <n v="633"/>
    <n v="90.042674253200573"/>
    <n v="81"/>
    <n v="70"/>
  </r>
  <r>
    <s v="47"/>
    <s v="47675"/>
    <n v="47675"/>
    <s v="MAGDALENA"/>
    <s v="SALAMINA"/>
    <x v="0"/>
    <s v="Rural"/>
    <n v="0"/>
    <s v="actualizado"/>
    <s v="desactualizado"/>
    <n v="18949.5"/>
    <n v="686"/>
    <n v="683"/>
    <n v="23.865300146412885"/>
    <n v="2.0582246066227756"/>
    <n v="252"/>
    <n v="428"/>
    <n v="3"/>
    <n v="25.182466047985773"/>
    <n v="8445.1365999999998"/>
    <n v="0"/>
    <n v="0"/>
    <n v="0"/>
    <n v="7024.0456000000004"/>
    <n v="1121.7456999999999"/>
    <n v="189.39644000000001"/>
    <n v="28.93703"/>
    <n v="790.39801"/>
    <n v="14895.442999999999"/>
    <n v="154.23051000000001"/>
    <n v="163.19462999999999"/>
    <n v="0"/>
    <n v="2127.5277000000001"/>
    <n v="0"/>
    <n v="165.31619000000001"/>
    <n v="2050.6315"/>
    <n v="8347.0956000000006"/>
    <n v="4326.3846999999996"/>
    <n v="0"/>
    <n v="10.444267223152002"/>
    <n v="0.50828729281767959"/>
    <n v="0"/>
    <n v="50.129712923237541"/>
    <n v="175"/>
    <n v="350.85714285714283"/>
    <n v="505"/>
    <n v="654"/>
    <n v="95.75402635431918"/>
    <n v="43"/>
    <n v="38"/>
  </r>
  <r>
    <s v="19"/>
    <s v="19533"/>
    <n v="19533"/>
    <s v="CAUCA"/>
    <s v="PIAMONTE"/>
    <x v="0"/>
    <s v="Rural disperso"/>
    <n v="0"/>
    <s v="actualizado"/>
    <s v="desactualizado"/>
    <n v="104609.9"/>
    <n v="769"/>
    <n v="719"/>
    <n v="31.015299026425591"/>
    <n v="0.4494743504994218"/>
    <n v="453"/>
    <n v="256"/>
    <n v="10"/>
    <n v="95.957268253833519"/>
    <n v="40118.881999999998"/>
    <n v="17214.060000000001"/>
    <n v="0"/>
    <n v="50605.584999999999"/>
    <n v="1090.9686999999999"/>
    <n v="97.423158999999998"/>
    <n v="77744.899000000005"/>
    <n v="0"/>
    <n v="2870.3910000000001"/>
    <n v="29686.156999999999"/>
    <n v="0"/>
    <n v="3.2080834"/>
    <n v="0"/>
    <n v="372.82335999999998"/>
    <n v="0"/>
    <n v="1644.4224999999999"/>
    <n v="1881.2999"/>
    <n v="561.37756000000002"/>
    <n v="105935.74"/>
    <n v="38195.4544972"/>
    <n v="661.41451055831999"/>
    <n v="0.51578498293515362"/>
    <n v="0"/>
    <n v="51.595872971007985"/>
    <n v="1162"/>
    <n v="60.645438898450948"/>
    <n v="301"/>
    <n v="660"/>
    <n v="91.794158553546595"/>
    <n v="91"/>
    <n v="79"/>
  </r>
  <r>
    <s v="23"/>
    <s v="23466"/>
    <n v="23466"/>
    <s v="CÓRDOBA"/>
    <s v="MONTELÍBANO"/>
    <x v="14"/>
    <s v="Intermedio"/>
    <n v="0"/>
    <s v="actualizado"/>
    <s v="desactualizado"/>
    <n v="137186.6"/>
    <n v="2234"/>
    <n v="1300"/>
    <n v="32.230769230769226"/>
    <n v="0.56203829825312401"/>
    <n v="627"/>
    <n v="640"/>
    <n v="33"/>
    <n v="19.846376199087761"/>
    <n v="71856.953999999998"/>
    <n v="2813.5707000000002"/>
    <n v="0"/>
    <n v="71162.764999999999"/>
    <n v="6807.0141000000003"/>
    <n v="145.09995000000001"/>
    <n v="24690.274000000001"/>
    <n v="33011.909"/>
    <n v="1048.8261"/>
    <n v="93587.373000000007"/>
    <n v="1077.8737000000001"/>
    <n v="486.02809000000002"/>
    <n v="603.21069999999997"/>
    <n v="313.18774000000002"/>
    <n v="32958.317999999999"/>
    <n v="690.53907000000004"/>
    <n v="45486.45"/>
    <n v="42547.46"/>
    <n v="30476.163"/>
    <n v="28171.784114999999"/>
    <n v="210.14527031121597"/>
    <n v="0.63749490004079967"/>
    <n v="22.036139268400177"/>
    <n v="5.4825650142985332"/>
    <n v="1282"/>
    <n v="7.8003120124804992"/>
    <n v="376"/>
    <n v="1187"/>
    <n v="91.307692307692307"/>
    <n v="103"/>
    <n v="78"/>
  </r>
  <r>
    <s v="95"/>
    <s v="95001"/>
    <n v="95001"/>
    <s v="GUAVIARE"/>
    <s v="SAN JOSE DEL GUAVIARE"/>
    <x v="1"/>
    <s v="Rural"/>
    <n v="28"/>
    <s v="Sin formación"/>
    <s v="desactualizado"/>
    <n v="1681189.8"/>
    <n v="4008"/>
    <n v="2831"/>
    <n v="20.346167432002826"/>
    <n v="6.2134681867015637E-2"/>
    <n v="0"/>
    <n v="0"/>
    <n v="2831"/>
    <n v="90.5407855147308"/>
    <n v="396616.13"/>
    <n v="19646.385999999999"/>
    <n v="0"/>
    <n v="938027.16"/>
    <n v="328332.75"/>
    <n v="4812.1460999999999"/>
    <n v="1432433.3"/>
    <n v="6517.1224000000002"/>
    <n v="16167.137000000001"/>
    <n v="236834.93"/>
    <n v="507.92518999999999"/>
    <n v="480.59053999999998"/>
    <n v="0"/>
    <n v="6917.3253000000004"/>
    <n v="153.88634999999999"/>
    <n v="9075.4339999999993"/>
    <n v="90436.652000000002"/>
    <n v="53481.182000000001"/>
    <n v="1536727.4"/>
    <n v="4902.9559043500003"/>
    <n v="3924.5789057083998"/>
    <n v="0.54653937947494036"/>
    <n v="0"/>
    <n v="210.91070226637692"/>
    <n v="13912"/>
    <n v="22.177975848188613"/>
    <n v="893"/>
    <n v="2600"/>
    <n v="91.840339102790537"/>
    <n v="280"/>
    <n v="244"/>
  </r>
  <r>
    <s v="76"/>
    <s v="76109"/>
    <n v="76109"/>
    <s v="VALLE"/>
    <s v="BUENAVENTURA"/>
    <x v="15"/>
    <s v="Ciudades y aglomeraciones"/>
    <n v="0"/>
    <s v="actualizado"/>
    <s v="actualizado"/>
    <n v="644632.09999999986"/>
    <n v="11236"/>
    <n v="10594"/>
    <n v="78.893713422692088"/>
    <n v="1.9135414620076336"/>
    <n v="0"/>
    <n v="0"/>
    <n v="10594"/>
    <n v="93.175835299225696"/>
    <n v="2831.7912000000001"/>
    <n v="4495.9651999999996"/>
    <n v="52390.571000000004"/>
    <n v="492440.1"/>
    <n v="46575.010999999999"/>
    <n v="8378.4179999999997"/>
    <n v="540426.65"/>
    <n v="8797.9585000000006"/>
    <n v="17051.971000000001"/>
    <n v="48378.082000000002"/>
    <n v="1478.8417999999999"/>
    <n v="1600.9905000000001"/>
    <n v="10.380459999999999"/>
    <n v="5462.4170999999997"/>
    <n v="8766.0439999999999"/>
    <n v="2381.0646000000002"/>
    <n v="23288.07"/>
    <n v="1064.9277999999999"/>
    <n v="580187.63"/>
    <n v="254928.63059700001"/>
    <n v="663.54994114272006"/>
    <n v="0.60703951532688305"/>
    <n v="14.185403220086531"/>
    <n v="216.17124480229521"/>
    <n v="6785"/>
    <n v="32.476123362193071"/>
    <n v="4916"/>
    <n v="9254"/>
    <n v="87.351330942042665"/>
    <n v="384"/>
    <n v="290"/>
  </r>
  <r>
    <s v="25"/>
    <s v="25407"/>
    <n v="25407"/>
    <s v="CUNDINAMARCA"/>
    <s v="LENGUAZAQUE"/>
    <x v="0"/>
    <s v="Rural"/>
    <n v="9"/>
    <s v="desactualizado"/>
    <s v="desactualizado"/>
    <n v="15058.8"/>
    <n v="2301"/>
    <n v="2228"/>
    <n v="73.339317773788153"/>
    <n v="20.128811643079036"/>
    <n v="424"/>
    <n v="1759"/>
    <n v="45"/>
    <n v="34.921918708061654"/>
    <n v="6695.4255000000003"/>
    <n v="2707.4086000000002"/>
    <n v="1818.5987"/>
    <n v="3920.4416999999999"/>
    <n v="0"/>
    <n v="0"/>
    <n v="401.82387"/>
    <n v="151.89667"/>
    <n v="0"/>
    <n v="14595.106"/>
    <n v="26.535357000000001"/>
    <n v="37.104103000000002"/>
    <n v="0"/>
    <n v="1279.9956"/>
    <n v="138.47453999999999"/>
    <n v="225.96474000000001"/>
    <n v="4989.1111000000001"/>
    <n v="3205.1840999999999"/>
    <n v="5299.5281999999997"/>
    <n v="872.44935214999998"/>
    <n v="0.9847483500923998"/>
    <n v="0.28879138412445154"/>
    <n v="0"/>
    <n v="112.73598978790258"/>
    <n v="160"/>
    <n v="961.625"/>
    <n v="1526"/>
    <n v="2204"/>
    <n v="98.922800718132848"/>
    <n v="247"/>
    <n v="231"/>
  </r>
  <r>
    <s v="05"/>
    <s v="05045"/>
    <n v="5045"/>
    <s v="ANTIOQUIA"/>
    <s v="APARTADÓ"/>
    <x v="16"/>
    <s v="Ciudades y aglomeraciones"/>
    <n v="0"/>
    <s v="actualizado"/>
    <s v="desactualizado"/>
    <n v="52128.1"/>
    <n v="1687"/>
    <n v="1163"/>
    <n v="47.979363714531388"/>
    <n v="1.4358674007790351"/>
    <n v="659"/>
    <n v="489"/>
    <n v="15"/>
    <n v="63.428455343368185"/>
    <n v="23238.825000000001"/>
    <n v="577.94511"/>
    <n v="194.31074000000001"/>
    <n v="27843.989000000001"/>
    <n v="1710.636"/>
    <n v="0"/>
    <n v="17748.310000000001"/>
    <n v="6433.3424000000005"/>
    <n v="275.44179000000003"/>
    <n v="29334.664000000001"/>
    <n v="479.30831999999998"/>
    <n v="552.99891000000002"/>
    <n v="0"/>
    <n v="115.26260000000001"/>
    <n v="6433.3432000000003"/>
    <n v="163.78582"/>
    <n v="6137.4984000000004"/>
    <n v="6444.8842999999997"/>
    <n v="34423.298000000003"/>
    <n v="0"/>
    <n v="108.207048275604"/>
    <n v="0.6449969431424496"/>
    <n v="0"/>
    <n v="36.741052933753899"/>
    <n v="607"/>
    <n v="76.606260296540356"/>
    <n v="516"/>
    <n v="944"/>
    <n v="81.169389509888219"/>
    <n v="156"/>
    <n v="126"/>
  </r>
  <r>
    <s v="47"/>
    <s v="47053"/>
    <n v="47053"/>
    <s v="MAGDALENA"/>
    <s v="ARACATACA"/>
    <x v="11"/>
    <s v="Intermedio"/>
    <n v="23"/>
    <s v="desactualizado"/>
    <s v="desactualizado"/>
    <n v="182325.3"/>
    <n v="1832"/>
    <n v="1736"/>
    <n v="42.05069124423963"/>
    <n v="0.9605692033948624"/>
    <n v="1299"/>
    <n v="433"/>
    <n v="4"/>
    <n v="61.683317548180241"/>
    <n v="21752.234"/>
    <n v="483.72714000000002"/>
    <n v="44280.239000000001"/>
    <n v="106375.67"/>
    <n v="570.52167999999995"/>
    <n v="26.714711999999999"/>
    <n v="45220.637000000002"/>
    <n v="8955.0841999999993"/>
    <n v="814.80101000000002"/>
    <n v="119576.6"/>
    <n v="276.21301"/>
    <n v="334.96875999999997"/>
    <n v="0"/>
    <n v="3655.5785000000001"/>
    <n v="4235.8900999999996"/>
    <n v="845.17139999999995"/>
    <n v="44755.332000000002"/>
    <n v="13177.147999999999"/>
    <n v="107865.96"/>
    <n v="63574.9081181"/>
    <n v="349.969149627636"/>
    <n v="0.81243862520458265"/>
    <n v="0"/>
    <n v="80.583105301686416"/>
    <n v="1755"/>
    <n v="56.239316239316238"/>
    <n v="1317"/>
    <n v="1327"/>
    <n v="76.440092165898619"/>
    <n v="190"/>
    <n v="130"/>
  </r>
  <r>
    <s v="18"/>
    <s v="18610"/>
    <n v="18610"/>
    <s v="CAQUETÁ"/>
    <s v="SAN JOSE DEL FRAGUA"/>
    <x v="4"/>
    <s v="Rural"/>
    <n v="8"/>
    <s v="desactualizado"/>
    <s v="desactualizado"/>
    <n v="69637.2"/>
    <n v="1356"/>
    <n v="1299"/>
    <n v="63.664357197844502"/>
    <n v="2.269914310688891"/>
    <n v="591"/>
    <n v="691"/>
    <n v="17"/>
    <n v="77.393486156567505"/>
    <n v="9783.5643"/>
    <n v="457.52751999999998"/>
    <n v="0"/>
    <n v="104720.77"/>
    <n v="7747.4728999999998"/>
    <n v="0"/>
    <n v="86483.767999999996"/>
    <n v="0"/>
    <n v="1805.6339"/>
    <n v="34433.243000000002"/>
    <n v="34.538004999999998"/>
    <n v="48.180441999999999"/>
    <n v="0"/>
    <n v="6129.7548999999999"/>
    <n v="0"/>
    <n v="969.48964999999998"/>
    <n v="19659.737000000001"/>
    <n v="944.00545"/>
    <n v="95006.014999999999"/>
    <n v="61238.866580900001"/>
    <n v="565.33533652009999"/>
    <n v="0.59062927496580031"/>
    <n v="0"/>
    <n v="108.46985183971627"/>
    <n v="1227"/>
    <n v="127.48981255093724"/>
    <n v="410"/>
    <n v="1242"/>
    <n v="95.612009237875284"/>
    <n v="125"/>
    <n v="111"/>
  </r>
  <r>
    <s v="27"/>
    <s v="27077"/>
    <n v="27077"/>
    <s v="CHOCÓ"/>
    <s v="BAJO BAUDÓ  (Pizarro)"/>
    <x v="0"/>
    <s v="Rural disperso"/>
    <n v="28"/>
    <s v="Sin formación"/>
    <s v="desactualizado"/>
    <n v="348380.8"/>
    <n v="2519"/>
    <n v="2457"/>
    <n v="30.525030525030527"/>
    <n v="0.59924316455253646"/>
    <n v="0"/>
    <n v="0"/>
    <n v="2457"/>
    <n v="64.276408384856111"/>
    <n v="33608.396000000001"/>
    <n v="32610.133999999998"/>
    <n v="26792.317999999999"/>
    <n v="223920.74"/>
    <n v="7266.3445000000002"/>
    <n v="525.74006999999995"/>
    <n v="199753.23"/>
    <n v="106248.01"/>
    <n v="5970.6111000000001"/>
    <n v="27858.286"/>
    <n v="73.156293000000005"/>
    <n v="0"/>
    <n v="0"/>
    <n v="2411.9274"/>
    <n v="106143.8"/>
    <n v="1356.9456"/>
    <n v="10824.54"/>
    <n v="413.31912999999997"/>
    <n v="217994.93"/>
    <n v="0"/>
    <n v="669.28980020944005"/>
    <n v="0.80425457410487611"/>
    <n v="74.57121551081282"/>
    <n v="17.356099499850949"/>
    <n v="3630"/>
    <n v="4.9586776859504136"/>
    <n v="869"/>
    <n v="2350"/>
    <n v="95.645095645095651"/>
    <n v="45"/>
    <n v="32"/>
  </r>
  <r>
    <s v="27"/>
    <s v="27075"/>
    <n v="27075"/>
    <s v="CHOCÓ"/>
    <s v="BAHÍA SOLANO (Mutis)"/>
    <x v="0"/>
    <s v="Rural disperso"/>
    <n v="28"/>
    <s v="Sin formación"/>
    <s v="desactualizado"/>
    <n v="90559.6"/>
    <n v="872"/>
    <n v="866"/>
    <n v="47.575057736720552"/>
    <n v="0.96356221545046838"/>
    <n v="0"/>
    <n v="0"/>
    <n v="866"/>
    <n v="94.508389360575549"/>
    <n v="8766.3973000000005"/>
    <n v="0"/>
    <n v="1906.1996999999999"/>
    <n v="77994.83"/>
    <n v="1135.422"/>
    <n v="174.55627999999999"/>
    <n v="81034.962"/>
    <n v="1153.6822999999999"/>
    <n v="615.19673"/>
    <n v="6552.9611999999997"/>
    <n v="135.39562000000001"/>
    <n v="73.758048000000002"/>
    <n v="0"/>
    <n v="589.32439999999997"/>
    <n v="1176.5226"/>
    <n v="296.79673000000003"/>
    <n v="1313.0485000000001"/>
    <n v="1492.2471"/>
    <n v="85181.917000000001"/>
    <n v="7209.6745345400004"/>
    <n v="154.9532481537108"/>
    <n v="0.58762886597938147"/>
    <n v="0"/>
    <n v="0"/>
    <n v="976"/>
    <n v="0"/>
    <n v="234"/>
    <n v="822"/>
    <n v="94.919168591224022"/>
    <n v="99"/>
    <n v="39"/>
  </r>
  <r>
    <s v="05"/>
    <s v="05206"/>
    <n v="5206"/>
    <s v="ANTIOQUIA"/>
    <s v="CONCEPCIÓN"/>
    <x v="0"/>
    <s v="Rural"/>
    <n v="10"/>
    <s v="desactualizado"/>
    <s v="actualizado"/>
    <n v="19648.599999999999"/>
    <n v="2271"/>
    <n v="2079"/>
    <n v="61.664261664261666"/>
    <n v="11.139378128748719"/>
    <n v="316"/>
    <n v="1706"/>
    <n v="57"/>
    <n v="24.250747137582206"/>
    <n v="533.15242999999998"/>
    <n v="0"/>
    <n v="0"/>
    <n v="16977.351999999999"/>
    <n v="0"/>
    <n v="0"/>
    <n v="1776.2735"/>
    <n v="1503.6437000000001"/>
    <n v="190.79074"/>
    <n v="14389.116"/>
    <n v="34.532826"/>
    <n v="14.057999000000001"/>
    <n v="0"/>
    <n v="2106.5682999999999"/>
    <n v="1503.6437000000001"/>
    <n v="24.423544"/>
    <n v="9377.6836000000003"/>
    <n v="528.46154999999999"/>
    <n v="4339.5185000000001"/>
    <n v="614.09865913399994"/>
    <n v="24.725789602127996"/>
    <n v="0.47105263157894739"/>
    <n v="0"/>
    <n v="34.844740524269831"/>
    <n v="169"/>
    <n v="260.94674556213016"/>
    <n v="589"/>
    <n v="1808"/>
    <n v="86.964886964886972"/>
    <n v="140"/>
    <n v="124"/>
  </r>
  <r>
    <s v="50"/>
    <s v="50711"/>
    <n v="50711"/>
    <s v="META"/>
    <s v="VISTAHERMOSA"/>
    <x v="1"/>
    <s v="Rural disperso"/>
    <n v="0"/>
    <s v="actualizado"/>
    <s v="actualizado"/>
    <n v="483808.7"/>
    <n v="1076"/>
    <n v="944"/>
    <n v="7.4152542372881349"/>
    <n v="4.1293699354904928E-2"/>
    <n v="0"/>
    <n v="0"/>
    <n v="944"/>
    <n v="74.523362226049343"/>
    <n v="69057.592000000004"/>
    <n v="32965.5"/>
    <n v="30420.749"/>
    <n v="328007.19"/>
    <n v="21767.018"/>
    <n v="750.97567000000004"/>
    <n v="347629.45"/>
    <n v="8677.1344000000008"/>
    <n v="2314.7556"/>
    <n v="123846.78"/>
    <n v="104.20741"/>
    <n v="93.921584999999993"/>
    <n v="0"/>
    <n v="9505.1437999999998"/>
    <n v="592.06498999999997"/>
    <n v="9407.3705000000009"/>
    <n v="61351.341999999997"/>
    <n v="42184.574999999997"/>
    <n v="360188.87"/>
    <n v="252473.28387399999"/>
    <n v="2205.1348988029199"/>
    <n v="0.42948345908299479"/>
    <n v="0"/>
    <n v="166.18019358564098"/>
    <n v="4749"/>
    <n v="36.112865866498211"/>
    <n v="429"/>
    <n v="818"/>
    <n v="86.652542372881356"/>
    <n v="85"/>
    <n v="69"/>
  </r>
  <r>
    <s v="05"/>
    <s v="05400"/>
    <n v="5400"/>
    <s v="ANTIOQUIA"/>
    <s v="LA UNION"/>
    <x v="0"/>
    <s v="Intermedio"/>
    <n v="7"/>
    <s v="desactualizado"/>
    <s v="actualizado"/>
    <n v="15168.3"/>
    <n v="1912"/>
    <n v="1521"/>
    <n v="65.417488494411572"/>
    <n v="11.464211363165374"/>
    <n v="409"/>
    <n v="1080"/>
    <n v="32"/>
    <n v="28.090906351579537"/>
    <n v="5694.2497999999996"/>
    <n v="0"/>
    <n v="0"/>
    <n v="11439.534"/>
    <n v="0"/>
    <n v="0"/>
    <n v="1444.8493000000001"/>
    <n v="0"/>
    <n v="0"/>
    <n v="15687.645"/>
    <n v="139.11739"/>
    <n v="131.74012999999999"/>
    <n v="48.170969999999997"/>
    <n v="8.9179148000000001"/>
    <n v="0"/>
    <n v="0"/>
    <n v="10815.759"/>
    <n v="1415.2704000000001"/>
    <n v="4851.7538999999997"/>
    <n v="0"/>
    <n v="13.724562960702801"/>
    <n v="0.25932504440497334"/>
    <n v="0"/>
    <n v="38.479339309114302"/>
    <n v="200"/>
    <n v="243.5"/>
    <n v="279"/>
    <n v="1218"/>
    <n v="80.078895463510847"/>
    <n v="136"/>
    <n v="126"/>
  </r>
  <r>
    <s v="20"/>
    <s v="20178"/>
    <n v="20178"/>
    <s v="CESAR"/>
    <s v="CHIRIGUANÁ"/>
    <x v="0"/>
    <s v="Rural"/>
    <n v="7"/>
    <s v="desactualizado"/>
    <s v="desactualizado"/>
    <n v="108978.3"/>
    <n v="867"/>
    <n v="653"/>
    <n v="10.413476263399694"/>
    <n v="0.17728669761862428"/>
    <n v="103"/>
    <n v="549"/>
    <n v="1"/>
    <n v="28.500405857625683"/>
    <n v="59003.224000000002"/>
    <n v="10368.362999999999"/>
    <n v="0"/>
    <n v="15479.273999999999"/>
    <n v="19335.657999999999"/>
    <n v="11004.474"/>
    <n v="12884.218999999999"/>
    <n v="1238.6883"/>
    <n v="3034.5061000000001"/>
    <n v="81916.467999999993"/>
    <n v="675.33964000000003"/>
    <n v="591.61015999999995"/>
    <n v="343.74025999999998"/>
    <n v="8258.0702000000001"/>
    <n v="1200.2578000000001"/>
    <n v="1074.9767999999999"/>
    <n v="23068.947"/>
    <n v="45080.101999999999"/>
    <n v="31735.728999999999"/>
    <n v="0"/>
    <n v="170.94568686584"/>
    <n v="0.60151085930122761"/>
    <n v="42.390843577787201"/>
    <n v="46.95"/>
    <n v="1015"/>
    <n v="46.256157635467979"/>
    <n v="309"/>
    <n v="591"/>
    <n v="90.505359877488516"/>
    <n v="13"/>
    <n v="7"/>
  </r>
  <r>
    <s v="81"/>
    <s v="81794"/>
    <n v="81794"/>
    <s v="ARAUCA"/>
    <s v="TAME"/>
    <x v="10"/>
    <s v="Rural disperso"/>
    <n v="28"/>
    <s v="Sin formación"/>
    <s v="actualizado"/>
    <n v="535042.79999999993"/>
    <n v="2647"/>
    <n v="2439"/>
    <n v="31.898318983189831"/>
    <n v="0.28038823870494889"/>
    <n v="1086"/>
    <n v="1312"/>
    <n v="41"/>
    <n v="61.502171839543017"/>
    <n v="10122.321"/>
    <n v="42395.997000000003"/>
    <n v="74922.557000000001"/>
    <n v="165695.71"/>
    <n v="237487.01"/>
    <n v="1825.3585"/>
    <n v="208487.19"/>
    <n v="36765.964"/>
    <n v="9252.4130000000005"/>
    <n v="281498.21000000002"/>
    <n v="1053.4737"/>
    <n v="688.74464"/>
    <n v="0"/>
    <n v="10691.701999999999"/>
    <n v="30888.598000000002"/>
    <n v="3487.2716"/>
    <n v="14780.009"/>
    <n v="146923.16"/>
    <n v="331423.09999999998"/>
    <n v="140943.71301400001"/>
    <n v="1886.84946301168"/>
    <n v="0.45733391481319957"/>
    <n v="0"/>
    <n v="125.55968210963603"/>
    <n v="5542"/>
    <n v="23.695416817033561"/>
    <n v="876"/>
    <n v="2140"/>
    <n v="87.740877408774082"/>
    <n v="381"/>
    <n v="302"/>
  </r>
  <r>
    <s v="18"/>
    <s v="18256"/>
    <n v="18256"/>
    <s v="CAQUETÁ"/>
    <s v="EL PAUJIL"/>
    <x v="4"/>
    <s v="Rural"/>
    <n v="0"/>
    <s v="actualizado"/>
    <s v="desactualizado"/>
    <n v="118333.99999999999"/>
    <n v="1836"/>
    <n v="1671"/>
    <n v="18.13285457809695"/>
    <n v="0.53396503777475657"/>
    <n v="285"/>
    <n v="1377"/>
    <n v="9"/>
    <n v="41.342578553495585"/>
    <n v="2158.6093999999998"/>
    <n v="0"/>
    <n v="0"/>
    <n v="113122.49"/>
    <n v="9615.4243999999999"/>
    <n v="1515.9249"/>
    <n v="38535.24"/>
    <n v="78.339135999999996"/>
    <n v="303.39814999999999"/>
    <n v="84401.778999999995"/>
    <n v="61.843985000000004"/>
    <n v="55.989310000000003"/>
    <n v="0"/>
    <n v="3122.0169000000001"/>
    <n v="78.339110000000005"/>
    <n v="303.39816999999999"/>
    <n v="68377.066999999995"/>
    <n v="1324.423"/>
    <n v="51635.290999999997"/>
    <n v="0"/>
    <n v="407.30085546046001"/>
    <n v="0.50326797385620914"/>
    <n v="0"/>
    <n v="314.87668427037755"/>
    <n v="1336"/>
    <n v="339.8952095808383"/>
    <n v="596"/>
    <n v="1516"/>
    <n v="90.724117295032912"/>
    <n v="178"/>
    <n v="158"/>
  </r>
  <r>
    <s v="18"/>
    <s v="18205"/>
    <n v="18205"/>
    <s v="CAQUETÁ"/>
    <s v="CURILLO"/>
    <x v="4"/>
    <s v="Rural"/>
    <n v="0"/>
    <s v="actualizado"/>
    <s v="actualizado"/>
    <n v="39493.700000000004"/>
    <n v="1053"/>
    <n v="991"/>
    <n v="13.925327951564077"/>
    <n v="0.83960503255899654"/>
    <n v="247"/>
    <n v="742"/>
    <n v="2"/>
    <n v="46.907974840511088"/>
    <n v="1441.24"/>
    <n v="0"/>
    <n v="0"/>
    <n v="30335.173999999999"/>
    <n v="15874.862999999999"/>
    <n v="464.56930999999997"/>
    <n v="10902.923000000001"/>
    <n v="0"/>
    <n v="1684.0588"/>
    <n v="35837.180999999997"/>
    <n v="69.330005"/>
    <n v="71.472564000000006"/>
    <n v="0"/>
    <n v="618.97158999999999"/>
    <n v="0"/>
    <n v="398.19353000000001"/>
    <n v="24050.47"/>
    <n v="853.70077000000003"/>
    <n v="22965.253000000001"/>
    <n v="0"/>
    <n v="406.62064288488"/>
    <n v="0.61526794742163804"/>
    <n v="0"/>
    <n v="72.052050787348449"/>
    <n v="459"/>
    <n v="226.3834422657952"/>
    <n v="220"/>
    <n v="972"/>
    <n v="98.082744702320895"/>
    <n v="74"/>
    <n v="45"/>
  </r>
  <r>
    <s v="70"/>
    <s v="70771"/>
    <n v="70771"/>
    <s v="SUCRE"/>
    <s v="SUCRE"/>
    <x v="0"/>
    <s v="Rural"/>
    <n v="18"/>
    <s v="desactualizado"/>
    <s v="actualizado"/>
    <n v="114894.39999999999"/>
    <n v="2448"/>
    <n v="2072"/>
    <n v="69.642857142857139"/>
    <n v="1.5150836613428851"/>
    <n v="356"/>
    <n v="1716"/>
    <n v="0"/>
    <n v="36.522346960832024"/>
    <n v="37781.947"/>
    <n v="0"/>
    <n v="0"/>
    <n v="0"/>
    <n v="48568.173999999999"/>
    <n v="44186.915000000001"/>
    <n v="1512.6917000000001"/>
    <n v="0"/>
    <n v="26914.620999999999"/>
    <n v="34130.981"/>
    <n v="28.394113000000001"/>
    <n v="7.0153080000000001"/>
    <n v="0"/>
    <n v="43158.712"/>
    <n v="0"/>
    <n v="7915.7489999999998"/>
    <n v="3022.3305"/>
    <n v="13673.565000000001"/>
    <n v="38996.232000000004"/>
    <n v="0"/>
    <n v="402.78174437661198"/>
    <n v="0.6754072924747867"/>
    <n v="45.12635379061372"/>
    <n v="283.1144221927737"/>
    <n v="1130"/>
    <n v="255.30973451327435"/>
    <n v="894"/>
    <n v="2007.0000000000002"/>
    <n v="96.862934362934368"/>
    <n v="125"/>
    <n v="61"/>
  </r>
  <r>
    <s v="50"/>
    <s v="50683"/>
    <n v="50683"/>
    <s v="META"/>
    <s v="SAN JUAN DE ARAMA"/>
    <x v="0"/>
    <s v="Rural disperso"/>
    <n v="6"/>
    <s v="desactualizado"/>
    <s v="desactualizado"/>
    <n v="117046.3"/>
    <n v="1336"/>
    <n v="1198"/>
    <n v="89.14858096828047"/>
    <n v="0.91853722483787803"/>
    <n v="413"/>
    <n v="772"/>
    <n v="13"/>
    <n v="29.241471130940106"/>
    <n v="72979.698999999993"/>
    <n v="27660.966"/>
    <n v="10121.460999999999"/>
    <n v="6273.7277999999997"/>
    <n v="588.78522999999996"/>
    <n v="0"/>
    <n v="28883.109"/>
    <n v="8126.9327999999996"/>
    <n v="329.72224999999997"/>
    <n v="80203.812000000005"/>
    <n v="81.063936999999996"/>
    <n v="81.063929999999999"/>
    <n v="0"/>
    <n v="5315.6840000000002"/>
    <n v="3414.5767999999998"/>
    <n v="4829.4946"/>
    <n v="5998.2992000000004"/>
    <n v="63590.423999999999"/>
    <n v="34395.097000000002"/>
    <n v="12233.5355459"/>
    <n v="413.1601104159401"/>
    <n v="0.4983853606027987"/>
    <n v="0"/>
    <n v="182.11992643977388"/>
    <n v="1163"/>
    <n v="161.60791057609632"/>
    <n v="423"/>
    <n v="933"/>
    <n v="77.879799666110188"/>
    <n v="201"/>
    <n v="178"/>
  </r>
  <r>
    <s v="13"/>
    <s v="13030"/>
    <n v="13030"/>
    <s v="BOLÍVAR"/>
    <s v="ALTOS DEL ROSARIO"/>
    <x v="0"/>
    <s v="Rural"/>
    <n v="15"/>
    <s v="desactualizado"/>
    <s v="desactualizado"/>
    <n v="30948"/>
    <n v="962"/>
    <n v="928"/>
    <n v="27.155172413793103"/>
    <n v="1.955797119118772"/>
    <n v="349"/>
    <n v="571"/>
    <n v="8"/>
    <n v="38.982798523481954"/>
    <n v="5468.2829000000002"/>
    <n v="10.824528000000001"/>
    <n v="0"/>
    <n v="7423.4041999999999"/>
    <n v="13056.114"/>
    <n v="1731.8723"/>
    <n v="8657.1376999999993"/>
    <n v="268.41681"/>
    <n v="3194.0583000000001"/>
    <n v="16676.775000000001"/>
    <n v="89.131529999999998"/>
    <n v="127.22201"/>
    <n v="0"/>
    <n v="1640.7738999999999"/>
    <n v="239.79445000000001"/>
    <n v="627.39184999999998"/>
    <n v="3248.5272"/>
    <n v="12798.157999999999"/>
    <n v="11935.523999999999"/>
    <n v="0"/>
    <n v="50.787485618067997"/>
    <n v="0.71752165223184539"/>
    <n v="0"/>
    <n v="112.10938396529943"/>
    <n v="304"/>
    <n v="607.23684210526312"/>
    <n v="584"/>
    <n v="895"/>
    <n v="96.443965517241381"/>
    <n v="222"/>
    <n v="160"/>
  </r>
  <r>
    <s v="52"/>
    <s v="52250"/>
    <n v="52250"/>
    <s v="NARIÑO"/>
    <s v="EL CHARCO"/>
    <x v="5"/>
    <s v="Rural disperso"/>
    <n v="28"/>
    <s v="Sin formación"/>
    <s v="desactualizado"/>
    <n v="247483.4"/>
    <n v="3896"/>
    <n v="3884"/>
    <n v="55.278063851699279"/>
    <n v="1.8426796428138121"/>
    <n v="0"/>
    <n v="0"/>
    <n v="3884"/>
    <n v="87.352227478716941"/>
    <n v="148.50232"/>
    <n v="0.23355276"/>
    <n v="19968.034"/>
    <n v="223285.71"/>
    <n v="59.181668000000002"/>
    <n v="1925.3344"/>
    <n v="204081.41"/>
    <n v="17471.574000000001"/>
    <n v="6909.1818999999996"/>
    <n v="19411.267"/>
    <n v="31.506449"/>
    <n v="37.284044000000002"/>
    <n v="0"/>
    <n v="3439.8042"/>
    <n v="17464.75"/>
    <n v="998.46235000000001"/>
    <n v="9590.8935999999994"/>
    <n v="81.436100999999994"/>
    <n v="218210.64"/>
    <n v="15021.580654199999"/>
    <n v="806.56811377576014"/>
    <n v="0.64383791024782322"/>
    <n v="0"/>
    <n v="0"/>
    <n v="2485"/>
    <n v="0"/>
    <n v="1232"/>
    <n v="3730"/>
    <n v="96.035015447991753"/>
    <n v="224"/>
    <n v="167"/>
  </r>
  <r>
    <s v="52"/>
    <s v="52835"/>
    <n v="52835"/>
    <s v="NARIÑO"/>
    <s v="TUMACO"/>
    <x v="5"/>
    <s v="Ciudades y aglomeraciones"/>
    <n v="0"/>
    <s v="actualizado"/>
    <s v="actualizado"/>
    <n v="357379.60000000003"/>
    <n v="14818"/>
    <n v="14374"/>
    <n v="51.356616112425215"/>
    <n v="4.9841075256497582"/>
    <n v="0"/>
    <n v="0"/>
    <n v="14374"/>
    <n v="74.308050302203981"/>
    <n v="93597.907000000007"/>
    <n v="0"/>
    <n v="65040.114000000001"/>
    <n v="154342.41"/>
    <n v="28844.424999999999"/>
    <n v="4466.1264000000001"/>
    <n v="205411.06"/>
    <n v="19303.886999999999"/>
    <n v="11880.491"/>
    <n v="113995.21"/>
    <n v="700.74945000000002"/>
    <n v="721.25924999999995"/>
    <n v="0"/>
    <n v="5910.3985000000002"/>
    <n v="19720.080999999998"/>
    <n v="1773.3946000000001"/>
    <n v="52655.862000000001"/>
    <n v="10830.424999999999"/>
    <n v="263844.24"/>
    <n v="0"/>
    <n v="3546.6703895915193"/>
    <n v="0.67559342665855138"/>
    <n v="4.0067313085984457"/>
    <n v="84.608531739307097"/>
    <n v="3778"/>
    <n v="24.86765484383271"/>
    <n v="6326"/>
    <n v="11496"/>
    <n v="79.977737581744819"/>
    <n v="1133"/>
    <n v="1003"/>
  </r>
  <r>
    <s v="47"/>
    <s v="47551"/>
    <n v="47551"/>
    <s v="MAGDALENA"/>
    <s v="PIVIJAY"/>
    <x v="0"/>
    <s v="Rural"/>
    <n v="0"/>
    <s v="actualizado"/>
    <s v="actualizado"/>
    <n v="162812.20000000001"/>
    <n v="2454"/>
    <n v="2407"/>
    <n v="13.211466555878687"/>
    <n v="0.54096194639856532"/>
    <n v="237"/>
    <n v="2156"/>
    <n v="14"/>
    <n v="12.249007279803241"/>
    <n v="132156.60999999999"/>
    <n v="1141.971"/>
    <n v="1611.4038"/>
    <n v="11811.733"/>
    <n v="16415.722000000002"/>
    <n v="12312.608"/>
    <n v="8094.3968999999997"/>
    <n v="177.33694"/>
    <n v="1250.6059"/>
    <n v="143226.29999999999"/>
    <n v="608.17651000000001"/>
    <n v="633.90530999999999"/>
    <n v="0"/>
    <n v="10716.958000000001"/>
    <n v="0"/>
    <n v="651.38099"/>
    <n v="18799.513999999999"/>
    <n v="114574.81"/>
    <n v="20292.858"/>
    <n v="0"/>
    <n v="316.37443068920004"/>
    <n v="0.63671274961597546"/>
    <n v="0"/>
    <n v="249.58718632953935"/>
    <n v="1636"/>
    <n v="186.85819070904645"/>
    <n v="1790"/>
    <n v="2187"/>
    <n v="90.859991690901538"/>
    <n v="205"/>
    <n v="115"/>
  </r>
  <r>
    <s v="05"/>
    <s v="05051"/>
    <n v="5051"/>
    <s v="ANTIOQUIA"/>
    <s v="ARBOLETES"/>
    <x v="0"/>
    <s v="Intermedio"/>
    <n v="8"/>
    <s v="desactualizado"/>
    <s v="desactualizado"/>
    <n v="75328.899999999994"/>
    <n v="2507"/>
    <n v="1867"/>
    <n v="54.847348687734332"/>
    <n v="2.1272777194034762"/>
    <n v="908"/>
    <n v="954"/>
    <n v="5"/>
    <n v="26.04684788696645"/>
    <n v="32131.983"/>
    <n v="163.35436999999999"/>
    <n v="0"/>
    <n v="36606.824999999997"/>
    <n v="7719.6314000000002"/>
    <n v="354.18171000000001"/>
    <n v="4792.1404000000002"/>
    <n v="19322.517"/>
    <n v="83.849138999999994"/>
    <n v="52669.921000000002"/>
    <n v="88.162842999999995"/>
    <n v="105.1878"/>
    <n v="0"/>
    <n v="364.08184999999997"/>
    <n v="19322.517"/>
    <n v="6.9076877000000003"/>
    <n v="20555.944"/>
    <n v="16813.560000000001"/>
    <n v="20135.063999999998"/>
    <n v="0"/>
    <n v="108.917501224936"/>
    <n v="0.5988117131135946"/>
    <n v="20.669698222405952"/>
    <n v="106.11448191404622"/>
    <n v="718"/>
    <n v="187.04735376044567"/>
    <n v="967"/>
    <n v="1692"/>
    <n v="90.626673808248526"/>
    <n v="99"/>
    <n v="84"/>
  </r>
  <r>
    <s v="52"/>
    <s v="52786"/>
    <n v="52786"/>
    <s v="NARIÑO"/>
    <s v="TAMINANGO"/>
    <x v="0"/>
    <s v="Rural"/>
    <n v="6"/>
    <s v="desactualizado"/>
    <s v="desactualizado"/>
    <n v="23021"/>
    <n v="6904"/>
    <n v="6025"/>
    <n v="90.008298755186729"/>
    <n v="23.588596328972699"/>
    <n v="3009"/>
    <n v="2968"/>
    <n v="48"/>
    <n v="69.38041752948233"/>
    <n v="1396.4350999999999"/>
    <n v="0"/>
    <n v="210.91784000000001"/>
    <n v="21633.258000000002"/>
    <n v="44.810099000000001"/>
    <n v="0"/>
    <n v="0"/>
    <n v="105.1367"/>
    <n v="149.33143999999999"/>
    <n v="23138.824000000001"/>
    <n v="77.425689000000006"/>
    <n v="66.688301999999993"/>
    <n v="0"/>
    <n v="3386.7804999999998"/>
    <n v="0"/>
    <n v="21.496514999999999"/>
    <n v="2440.5976000000001"/>
    <n v="1271.076"/>
    <n v="16284.079"/>
    <n v="0"/>
    <n v="13.153555153272798"/>
    <n v="0.4124431448992853"/>
    <n v="0"/>
    <n v="150.07995544816956"/>
    <n v="245"/>
    <n v="680.20408163265301"/>
    <n v="5698"/>
    <n v="5499"/>
    <n v="91.269709543568467"/>
    <n v="666"/>
    <n v="605"/>
  </r>
  <r>
    <s v="05"/>
    <s v="05113"/>
    <n v="5113"/>
    <s v="ANTIOQUIA"/>
    <s v="BURITICÁ"/>
    <x v="0"/>
    <s v="Rural disperso"/>
    <n v="10"/>
    <s v="desactualizado"/>
    <s v="desactualizado"/>
    <n v="35999"/>
    <n v="2829"/>
    <n v="2165"/>
    <n v="62.725173210161664"/>
    <n v="6.7553459606132407"/>
    <n v="1137"/>
    <n v="1018"/>
    <n v="10"/>
    <n v="76.546333033689791"/>
    <n v="2157.1282000000001"/>
    <n v="0"/>
    <n v="1375.7593999999999"/>
    <n v="31854.673999999999"/>
    <n v="555.98429999999996"/>
    <n v="0"/>
    <n v="6271.4116000000004"/>
    <n v="1321.7325000000001"/>
    <n v="204.45546999999999"/>
    <n v="28342.991000000002"/>
    <n v="18.648726"/>
    <n v="65.894988999999995"/>
    <n v="0"/>
    <n v="2330.4212000000002"/>
    <n v="1294.4236000000001"/>
    <n v="53.323472000000002"/>
    <n v="2528.8029999999999"/>
    <n v="2207.8031999999998"/>
    <n v="27678.57"/>
    <n v="0"/>
    <n v="34.536598173571605"/>
    <n v="0.31076178960096734"/>
    <n v="0"/>
    <n v="35.555857677826353"/>
    <n v="368"/>
    <n v="122.28260869565217"/>
    <n v="721"/>
    <n v="1695"/>
    <n v="78.290993071593533"/>
    <n v="84"/>
    <n v="77"/>
  </r>
  <r>
    <s v="18"/>
    <s v="18785"/>
    <n v="18785"/>
    <s v="CAQUETÁ"/>
    <s v="SOLITA"/>
    <x v="4"/>
    <s v="Rural"/>
    <n v="0"/>
    <s v="actualizado"/>
    <s v="actualizado"/>
    <n v="50846.600000000006"/>
    <n v="636"/>
    <n v="557"/>
    <n v="10.951526032315979"/>
    <n v="0.2116141773013841"/>
    <n v="196"/>
    <n v="360"/>
    <n v="1"/>
    <n v="43.914250670620802"/>
    <n v="0"/>
    <n v="0"/>
    <n v="0"/>
    <n v="52752.451999999997"/>
    <n v="15092.698"/>
    <n v="1198.0572999999999"/>
    <n v="14083.155000000001"/>
    <n v="0"/>
    <n v="1795.1921"/>
    <n v="52269.697999999997"/>
    <n v="38.295819999999999"/>
    <n v="4.564609E-2"/>
    <n v="0"/>
    <n v="498.46715999999998"/>
    <n v="0"/>
    <n v="318.37983000000003"/>
    <n v="38097.843000000001"/>
    <n v="0"/>
    <n v="30469.663"/>
    <n v="0"/>
    <n v="694.8339761044399"/>
    <n v="0.59203296703296704"/>
    <n v="0"/>
    <n v="88.062847175375353"/>
    <n v="747"/>
    <n v="170.01338688085676"/>
    <n v="119"/>
    <n v="533"/>
    <n v="95.69120287253142"/>
    <n v="70"/>
    <n v="66"/>
  </r>
  <r>
    <s v="05"/>
    <s v="05659"/>
    <n v="5659"/>
    <s v="ANTIOQUIA"/>
    <s v="SAN JUAN DE URABÁ"/>
    <x v="0"/>
    <s v="Intermedio"/>
    <n v="11"/>
    <s v="desactualizado"/>
    <s v="desactualizado"/>
    <n v="27760.600000000002"/>
    <n v="1020"/>
    <n v="720"/>
    <n v="50.138888888888886"/>
    <n v="2.9288927569706087"/>
    <n v="398"/>
    <n v="320"/>
    <n v="2"/>
    <n v="15.588077019258364"/>
    <n v="15055.41"/>
    <n v="0"/>
    <n v="0"/>
    <n v="9859.5699000000004"/>
    <n v="0"/>
    <n v="0"/>
    <n v="837.66544999999996"/>
    <n v="7246.9403000000002"/>
    <n v="84.973201000000003"/>
    <n v="16894.678"/>
    <n v="40.950291999999997"/>
    <n v="71.070279999999997"/>
    <n v="0"/>
    <n v="40.840024999999997"/>
    <n v="7245.6845999999996"/>
    <n v="70.998926999999995"/>
    <n v="5684.3832000000002"/>
    <n v="8063.4106000000002"/>
    <n v="3909.0462000000002"/>
    <n v="0"/>
    <n v="7.4238890633960004"/>
    <n v="0.67502065546681356"/>
    <n v="0"/>
    <n v="111.48736707425108"/>
    <n v="241"/>
    <n v="585.47717842323652"/>
    <n v="450"/>
    <n v="661"/>
    <n v="91.805555555555557"/>
    <n v="75"/>
    <n v="58"/>
  </r>
  <r>
    <s v="50"/>
    <s v="50400"/>
    <n v="50400"/>
    <s v="META"/>
    <s v="LEJANÍAS"/>
    <x v="0"/>
    <s v="Rural"/>
    <n v="6"/>
    <s v="desactualizado"/>
    <s v="desactualizado"/>
    <n v="79284.7"/>
    <n v="1919"/>
    <n v="1688"/>
    <n v="43.720379146919427"/>
    <n v="2.2316250393963242"/>
    <n v="0"/>
    <n v="0"/>
    <n v="1688"/>
    <n v="68.470563385521515"/>
    <n v="12450.86"/>
    <n v="8157.5286999999998"/>
    <n v="1549.4613999999999"/>
    <n v="60417.546000000002"/>
    <n v="0"/>
    <n v="0"/>
    <n v="46201.466999999997"/>
    <n v="16136.056"/>
    <n v="418.31578999999999"/>
    <n v="19781.294999999998"/>
    <n v="38.261389999999999"/>
    <n v="38.261406999999998"/>
    <n v="0"/>
    <n v="681.39922000000001"/>
    <n v="15200.066999999999"/>
    <n v="141.36100999999999"/>
    <n v="1315.9763"/>
    <n v="8658.5689000000002"/>
    <n v="56539.762000000002"/>
    <n v="19444.256154300001"/>
    <n v="172.33019123865321"/>
    <n v="0.35502958579881655"/>
    <n v="0"/>
    <n v="114.78545616416928"/>
    <n v="852"/>
    <n v="139.03755868544602"/>
    <n v="310"/>
    <n v="1347.9999999999998"/>
    <n v="79.857819905213262"/>
    <n v="334"/>
    <n v="295"/>
  </r>
  <r>
    <s v="18"/>
    <s v="18029"/>
    <n v="18029"/>
    <s v="CAQUETÁ"/>
    <s v="ALBANIA"/>
    <x v="4"/>
    <s v="Rural"/>
    <n v="8"/>
    <s v="desactualizado"/>
    <s v="desactualizado"/>
    <n v="41599.299999999996"/>
    <n v="1401"/>
    <n v="1042"/>
    <n v="16.602687140115162"/>
    <n v="0.83677586947717275"/>
    <n v="84"/>
    <n v="958"/>
    <n v="0"/>
    <n v="19.860970822986129"/>
    <n v="2458.0664999999999"/>
    <n v="13403.361999999999"/>
    <n v="0"/>
    <n v="18819.087"/>
    <n v="8085.5973999999997"/>
    <n v="290.42505999999997"/>
    <n v="2069.5427"/>
    <n v="34.765937000000001"/>
    <n v="400.96746000000002"/>
    <n v="39945.010999999999"/>
    <n v="25.399657999999999"/>
    <n v="24.579899000000001"/>
    <n v="0"/>
    <n v="281.84134999999998"/>
    <n v="0"/>
    <n v="400.96748000000002"/>
    <n v="32916.917000000001"/>
    <n v="648.04348000000005"/>
    <n v="8493.7633000000005"/>
    <n v="0"/>
    <n v="21.24668114153452"/>
    <n v="0.40831868775629759"/>
    <n v="0"/>
    <n v="123.77337181735827"/>
    <n v="417"/>
    <n v="428.05755395683451"/>
    <n v="418"/>
    <n v="1014"/>
    <n v="97.312859884836854"/>
    <n v="52"/>
    <n v="42"/>
  </r>
  <r>
    <s v="05"/>
    <s v="05483"/>
    <n v="5483"/>
    <s v="ANTIOQUIA"/>
    <s v="NARIÑO"/>
    <x v="0"/>
    <s v="Rural"/>
    <n v="19"/>
    <s v="desactualizado"/>
    <s v="actualizado"/>
    <n v="30601.100000000002"/>
    <n v="2088"/>
    <n v="1973"/>
    <n v="55.75266092245311"/>
    <n v="7.9818270319235189"/>
    <n v="1030"/>
    <n v="824"/>
    <n v="119"/>
    <n v="42.274277286748493"/>
    <n v="1393.6548"/>
    <n v="0"/>
    <n v="98.504726000000005"/>
    <n v="29499.107"/>
    <n v="464.45940999999999"/>
    <n v="0"/>
    <n v="10411.402"/>
    <n v="365.31563"/>
    <n v="253.59280999999999"/>
    <n v="20548.226999999999"/>
    <n v="76.935823999999997"/>
    <n v="93.227496000000002"/>
    <n v="0"/>
    <n v="4407.4201000000003"/>
    <n v="0"/>
    <n v="213.42478"/>
    <n v="12486.335999999999"/>
    <n v="1072.9607000000001"/>
    <n v="13382.105"/>
    <n v="0"/>
    <n v="50.889528289820802"/>
    <n v="0.63108755992934651"/>
    <n v="0"/>
    <n v="63.763504768901932"/>
    <n v="317"/>
    <n v="254.57413249211356"/>
    <n v="572"/>
    <n v="1455"/>
    <n v="73.74556512924481"/>
    <n v="101"/>
    <n v="79"/>
  </r>
  <r>
    <s v="20"/>
    <s v="20550"/>
    <n v="20550"/>
    <s v="CESAR"/>
    <s v="PELAYA"/>
    <x v="0"/>
    <s v="Rural"/>
    <n v="0"/>
    <s v="actualizado"/>
    <s v="actualizado"/>
    <n v="42124.4"/>
    <n v="599"/>
    <n v="555"/>
    <n v="10.45045045045045"/>
    <n v="0.31603530345312586"/>
    <n v="43"/>
    <n v="511"/>
    <n v="1"/>
    <n v="39.694529973041533"/>
    <n v="14379.088"/>
    <n v="141.77169000000001"/>
    <n v="0"/>
    <n v="22010.434000000001"/>
    <n v="3824.6210000000001"/>
    <n v="616.68832999999995"/>
    <n v="7769.6203999999998"/>
    <n v="1851.4897000000001"/>
    <n v="1782.1523999999999"/>
    <n v="30286.042000000001"/>
    <n v="296.64204999999998"/>
    <n v="358.84088000000003"/>
    <n v="23.661597"/>
    <n v="573.75085000000001"/>
    <n v="1252.3939"/>
    <n v="705.24998000000005"/>
    <n v="16624.150000000001"/>
    <n v="6153.6612999999998"/>
    <n v="16910.927"/>
    <n v="123.252248736"/>
    <n v="23.886484303060396"/>
    <n v="0.68347160178685384"/>
    <n v="0"/>
    <n v="95.473999890000016"/>
    <n v="438.1"/>
    <n v="217.92741358137414"/>
    <n v="343"/>
    <n v="513"/>
    <n v="92.432432432432435"/>
    <n v="122"/>
    <n v="93"/>
  </r>
  <r>
    <s v="13"/>
    <s v="13810"/>
    <n v="13810"/>
    <s v="BOLÍVAR"/>
    <s v="TIQUISIO (Puerto Rico)"/>
    <x v="0"/>
    <s v="Rural disperso"/>
    <n v="0"/>
    <s v="actualizado"/>
    <s v="actualizado"/>
    <n v="78669.599999999991"/>
    <n v="549"/>
    <n v="546"/>
    <n v="6.7765567765567765"/>
    <n v="0.14201553081011042"/>
    <n v="274"/>
    <n v="263"/>
    <n v="9"/>
    <n v="52.883966103030019"/>
    <n v="14373.368"/>
    <n v="24.819844"/>
    <n v="0"/>
    <n v="43764.796999999999"/>
    <n v="14578.397999999999"/>
    <n v="7644.5209000000004"/>
    <n v="34529.362000000001"/>
    <n v="855.73289"/>
    <n v="1476.0209"/>
    <n v="30400.98"/>
    <n v="61.543129"/>
    <n v="78.188676000000001"/>
    <n v="0"/>
    <n v="7535.2776999999996"/>
    <n v="855.73289999999997"/>
    <n v="304.22296"/>
    <n v="12024.630999999999"/>
    <n v="14523.958000000001"/>
    <n v="39646.148000000001"/>
    <n v="0"/>
    <n v="231.00760968177082"/>
    <n v="0.70095902353966866"/>
    <n v="31.397174254317111"/>
    <n v="100.87415317787779"/>
    <n v="758"/>
    <n v="219.12928759894464"/>
    <n v="200"/>
    <n v="542"/>
    <n v="99.26739926739927"/>
    <n v="45"/>
    <n v="31"/>
  </r>
  <r>
    <s v="20"/>
    <s v="20400"/>
    <n v="20400"/>
    <s v="CESAR"/>
    <s v="LA JAGUA DE IBIRICO"/>
    <x v="11"/>
    <s v="Rural"/>
    <n v="0"/>
    <s v="actualizado"/>
    <s v="actualizado"/>
    <n v="77376.400000000009"/>
    <n v="1363"/>
    <n v="1264"/>
    <n v="16.534810126582279"/>
    <n v="0.73139062447275016"/>
    <n v="661"/>
    <n v="590"/>
    <n v="13"/>
    <n v="33.548464437740122"/>
    <n v="16436.993999999999"/>
    <n v="12150.215"/>
    <n v="0"/>
    <n v="30023.16"/>
    <n v="14297.709000000001"/>
    <n v="0"/>
    <n v="11061.816000000001"/>
    <n v="852.52326000000005"/>
    <n v="252.24179000000001"/>
    <n v="57670.364000000001"/>
    <n v="2984.8153000000002"/>
    <n v="211.25832"/>
    <n v="2780.0174999999999"/>
    <n v="90.937995999999998"/>
    <n v="1032.5688"/>
    <n v="252.24178000000001"/>
    <n v="22320.276999999998"/>
    <n v="22262.065999999999"/>
    <n v="24714.862000000001"/>
    <n v="0"/>
    <n v="75.584093963446009"/>
    <n v="0.66588628762541802"/>
    <n v="0"/>
    <n v="31.061000440000001"/>
    <n v="752"/>
    <n v="41.304521861702128"/>
    <n v="746"/>
    <n v="1021"/>
    <n v="80.775316455696199"/>
    <n v="178"/>
    <n v="142"/>
  </r>
  <r>
    <s v="70"/>
    <s v="70823"/>
    <n v="70823"/>
    <s v="SUCRE"/>
    <s v="TOLUVIEJO"/>
    <x v="6"/>
    <s v="Rural"/>
    <n v="6"/>
    <s v="desactualizado"/>
    <s v="desactualizado"/>
    <n v="28748.399999999998"/>
    <n v="2618"/>
    <n v="1462"/>
    <n v="57.79753761969905"/>
    <n v="4.5663253972892566"/>
    <n v="609"/>
    <n v="835"/>
    <n v="18"/>
    <n v="14.427349025846981"/>
    <n v="23274.431"/>
    <n v="206.01096999999999"/>
    <n v="0"/>
    <n v="4821.5200999999997"/>
    <n v="0"/>
    <n v="0.57047864000000004"/>
    <n v="2648.2284"/>
    <n v="26.374455999999999"/>
    <n v="51.524562000000003"/>
    <n v="25511.05"/>
    <n v="345.04917"/>
    <n v="367.32600000000002"/>
    <n v="143.34276"/>
    <n v="0.57047731999999995"/>
    <n v="0"/>
    <n v="18.939944000000001"/>
    <n v="3599.7363"/>
    <n v="20329.138999999999"/>
    <n v="4123.7428"/>
    <n v="1218.7744080299999"/>
    <n v="81.933870508783443"/>
    <n v="0.48566233039585954"/>
    <n v="0"/>
    <n v="47.771265415404585"/>
    <n v="280"/>
    <n v="173.85714285714286"/>
    <n v="1000"/>
    <n v="1375"/>
    <n v="94.049247606019151"/>
    <n v="113"/>
    <n v="90"/>
  </r>
  <r>
    <s v="05"/>
    <s v="05490"/>
    <n v="5490"/>
    <s v="ANTIOQUIA"/>
    <s v="NECOCLÍ"/>
    <x v="16"/>
    <s v="Rural disperso"/>
    <n v="0"/>
    <s v="actualizado"/>
    <s v="actualizado"/>
    <n v="124094.8"/>
    <n v="3615"/>
    <n v="2796"/>
    <n v="46.494992846924177"/>
    <n v="1.9077448240069956"/>
    <n v="842"/>
    <n v="1938"/>
    <n v="16"/>
    <n v="28.721194275521505"/>
    <n v="71657.558000000005"/>
    <n v="171.21957"/>
    <n v="17396.673999999999"/>
    <n v="35438.044000000002"/>
    <n v="0"/>
    <n v="59.63476"/>
    <n v="36228.733"/>
    <n v="36704.57"/>
    <n v="961.52608999999995"/>
    <n v="52568.714999999997"/>
    <n v="121.86417"/>
    <n v="272.13330000000002"/>
    <n v="0"/>
    <n v="3610.2489"/>
    <n v="36610.313999999998"/>
    <n v="80.776199000000005"/>
    <n v="13707.894"/>
    <n v="35925.550999999999"/>
    <n v="36300.873"/>
    <n v="25674.313332000002"/>
    <n v="323.71647740705203"/>
    <n v="0.70747074707470747"/>
    <n v="13.303179459890915"/>
    <n v="195.47820421098311"/>
    <n v="1377"/>
    <n v="179.66594045025417"/>
    <n v="1651"/>
    <n v="2710"/>
    <n v="96.924177396280399"/>
    <n v="160"/>
    <n v="106"/>
  </r>
  <r>
    <s v="05"/>
    <s v="05847"/>
    <n v="5847"/>
    <s v="ANTIOQUIA"/>
    <s v="URRAO"/>
    <x v="0"/>
    <s v="Rural"/>
    <n v="0"/>
    <s v="actualizado"/>
    <s v="actualizado"/>
    <n v="239167"/>
    <n v="4377"/>
    <n v="3771"/>
    <n v="45.823389021479713"/>
    <n v="1.3735211480313041"/>
    <n v="1186"/>
    <n v="2550"/>
    <n v="35"/>
    <n v="60.594769144505278"/>
    <n v="59870.091999999997"/>
    <n v="25655.071"/>
    <n v="5505.3280000000004"/>
    <n v="161070.68"/>
    <n v="2910.6725000000001"/>
    <n v="0"/>
    <n v="142540.39000000001"/>
    <n v="15673.86"/>
    <n v="2683.8789000000002"/>
    <n v="95255.422999999995"/>
    <n v="157.78019"/>
    <n v="199.28901999999999"/>
    <n v="0"/>
    <n v="377.99245000000002"/>
    <n v="15389.743"/>
    <n v="3763.7723999999998"/>
    <n v="57699.606"/>
    <n v="23569.822"/>
    <n v="155311.1"/>
    <n v="36372.274593900001"/>
    <n v="462.87703511259997"/>
    <n v="0.52491542470512942"/>
    <n v="0"/>
    <n v="136.53449348285321"/>
    <n v="2585"/>
    <n v="66.847195357833655"/>
    <n v="860"/>
    <n v="2997"/>
    <n v="79.474940334128874"/>
    <n v="536"/>
    <n v="465"/>
  </r>
  <r>
    <s v="70"/>
    <s v="70713"/>
    <n v="70713"/>
    <s v="SUCRE"/>
    <s v="SAN ONOFRE"/>
    <x v="6"/>
    <s v="Rural"/>
    <n v="0"/>
    <s v="actualizado"/>
    <s v="actualizado"/>
    <n v="105170"/>
    <n v="3265"/>
    <n v="2723"/>
    <n v="36.760925449871465"/>
    <n v="1.9561937709758965"/>
    <n v="1095"/>
    <n v="1559"/>
    <n v="69"/>
    <n v="27.019403560291678"/>
    <n v="51049.66"/>
    <n v="19563.975999999999"/>
    <n v="554.25806999999998"/>
    <n v="28645.507000000001"/>
    <n v="1547.7380000000001"/>
    <n v="949.88296000000003"/>
    <n v="17045.434000000001"/>
    <n v="863.20150999999998"/>
    <n v="2300.5814"/>
    <n v="83464.691999999995"/>
    <n v="512.59649000000002"/>
    <n v="595.59910000000002"/>
    <n v="0"/>
    <n v="1124.3877"/>
    <n v="905.08354999999995"/>
    <n v="1056.2506000000001"/>
    <n v="28598.314999999999"/>
    <n v="44783.728999999999"/>
    <n v="27892.117999999999"/>
    <n v="4002.9115622700001"/>
    <n v="239.39013882833999"/>
    <n v="0.65496183206106873"/>
    <n v="47.64930114358323"/>
    <n v="155.0407194531588"/>
    <n v="1089"/>
    <n v="145.07805325987144"/>
    <n v="1780"/>
    <n v="2551.9999999999995"/>
    <n v="93.720161586485489"/>
    <n v="219"/>
    <n v="172"/>
  </r>
  <r>
    <s v="19"/>
    <s v="19809"/>
    <n v="19809"/>
    <s v="CAUCA"/>
    <s v="TIMBIQUÍ"/>
    <x v="15"/>
    <s v="Rural disperso"/>
    <n v="6"/>
    <s v="desactualizado"/>
    <s v="desactualizado"/>
    <n v="197666"/>
    <n v="4235"/>
    <n v="4186"/>
    <n v="64.237935977066414"/>
    <n v="2.6249826634851243"/>
    <n v="0"/>
    <n v="0"/>
    <n v="4186"/>
    <n v="82.626134928924444"/>
    <n v="11245.832"/>
    <n v="30922.960999999999"/>
    <n v="17659.641"/>
    <n v="135779.29"/>
    <n v="3871.3211999999999"/>
    <n v="576.61177999999995"/>
    <n v="154300.92000000001"/>
    <n v="20678.833999999999"/>
    <n v="5329.2304999999997"/>
    <n v="23190.477999999999"/>
    <n v="61.453941999999998"/>
    <n v="51.961303000000001"/>
    <n v="0"/>
    <n v="5397.4368000000004"/>
    <n v="20680.182000000001"/>
    <n v="1834.3453999999999"/>
    <n v="6920.2372999999998"/>
    <n v="522.25144"/>
    <n v="168268.2"/>
    <n v="0"/>
    <n v="370.47846910284005"/>
    <n v="0.69476156661386357"/>
    <n v="0"/>
    <n v="158.88043755794996"/>
    <n v="2002"/>
    <n v="108.39160839160839"/>
    <n v="2478"/>
    <n v="3959.9999999999995"/>
    <n v="94.601051122790253"/>
    <n v="252"/>
    <n v="164"/>
  </r>
  <r>
    <s v="86"/>
    <s v="86568"/>
    <n v="86568"/>
    <s v="PUTUMAYO"/>
    <s v="PUERTO ASÍS"/>
    <x v="8"/>
    <s v="Ciudades y aglomeraciones"/>
    <n v="6"/>
    <s v="desactualizado"/>
    <s v="desactualizado"/>
    <n v="283421.90000000002"/>
    <n v="3992"/>
    <n v="2487"/>
    <n v="43.425814234016883"/>
    <n v="0.65603901631601336"/>
    <n v="0"/>
    <n v="0"/>
    <n v="2487"/>
    <n v="80.104431813231969"/>
    <n v="64197.156000000003"/>
    <n v="96305.400999999998"/>
    <n v="0"/>
    <n v="82616.255999999994"/>
    <n v="32397.414000000001"/>
    <n v="77.096594999999994"/>
    <n v="174723.27"/>
    <n v="0"/>
    <n v="3173.0774999999999"/>
    <n v="99283.085000000006"/>
    <n v="369.98761999999999"/>
    <n v="375.19348000000002"/>
    <n v="0"/>
    <n v="187.76575"/>
    <n v="0"/>
    <n v="725.91251999999997"/>
    <n v="49699.928"/>
    <n v="4649.9278000000004"/>
    <n v="223837.58"/>
    <n v="0"/>
    <n v="2040.3111830238395"/>
    <n v="0.51994245064343381"/>
    <n v="29.334115576415371"/>
    <n v="88.45059143362603"/>
    <n v="2610"/>
    <n v="34.946360153256713"/>
    <n v="1239"/>
    <n v="2102.0000000000005"/>
    <n v="84.51950140731806"/>
    <n v="335"/>
    <n v="271"/>
  </r>
  <r>
    <s v="23"/>
    <s v="23580"/>
    <n v="23580"/>
    <s v="CÓRDOBA"/>
    <s v="PUERTO LIBERTADOR"/>
    <x v="14"/>
    <s v="Rural"/>
    <n v="0"/>
    <s v="actualizado"/>
    <s v="actualizado"/>
    <n v="114602.39999999998"/>
    <n v="1424"/>
    <n v="975"/>
    <n v="18.256410256410259"/>
    <n v="0.32527814438400926"/>
    <n v="0"/>
    <n v="0"/>
    <n v="975"/>
    <n v="33.877771700511914"/>
    <n v="73486.932000000001"/>
    <n v="5.9545922999999998"/>
    <n v="0"/>
    <n v="85176.464999999997"/>
    <n v="5951.0481"/>
    <n v="0"/>
    <n v="48308.601000000002"/>
    <n v="28745.429"/>
    <n v="720.57677999999999"/>
    <n v="86458.695000000007"/>
    <n v="960.42569000000003"/>
    <n v="434.16618999999997"/>
    <n v="409.26226000000003"/>
    <n v="175.85762"/>
    <n v="28723.687000000002"/>
    <n v="484.23415999999997"/>
    <n v="31523.887999999999"/>
    <n v="47478.834000000003"/>
    <n v="55963.8"/>
    <n v="50143.040203800003"/>
    <n v="253.36332551412397"/>
    <n v="0.61696072851451333"/>
    <n v="0"/>
    <n v="89.480943598366338"/>
    <n v="2062"/>
    <n v="79.151309408341405"/>
    <n v="293"/>
    <n v="871.99999999999989"/>
    <n v="89.435897435897431"/>
    <n v="124"/>
    <n v="100"/>
  </r>
  <r>
    <s v="18"/>
    <s v="18094"/>
    <n v="18094"/>
    <s v="CAQUETÁ"/>
    <s v="BELEN DE LOS ANDAQUÍES"/>
    <x v="4"/>
    <s v="Rural"/>
    <n v="0"/>
    <s v="actualizado"/>
    <s v="actualizado"/>
    <n v="96262.7"/>
    <n v="898"/>
    <n v="846"/>
    <n v="7.8014184397163122"/>
    <n v="0.17754851244886405"/>
    <n v="186"/>
    <n v="654"/>
    <n v="6"/>
    <n v="66.024055974159467"/>
    <n v="14287.817999999999"/>
    <n v="0"/>
    <n v="0"/>
    <n v="88873.02"/>
    <n v="11516.618"/>
    <n v="577.95839999999998"/>
    <n v="63715.273000000001"/>
    <n v="315.93444"/>
    <n v="1644.8431"/>
    <n v="48361.298000000003"/>
    <n v="62.149465999999997"/>
    <n v="62.149462"/>
    <n v="0"/>
    <n v="6615.5342000000001"/>
    <n v="315.93444"/>
    <n v="1576.3521000000001"/>
    <n v="27787.398000000001"/>
    <n v="2605.4666999999999"/>
    <n v="75714.622000000003"/>
    <n v="17321.452682300001"/>
    <n v="263.50961215199999"/>
    <n v="0.5882996172772007"/>
    <n v="63.613231552162851"/>
    <n v="147.75836302835225"/>
    <n v="1095"/>
    <n v="194.60273972602741"/>
    <n v="73"/>
    <n v="749"/>
    <n v="88.534278959810877"/>
    <n v="117"/>
    <n v="106"/>
  </r>
  <r>
    <s v="18"/>
    <s v="18001"/>
    <n v="18001"/>
    <s v="CAQUETÁ"/>
    <s v="FLORENCIA"/>
    <x v="4"/>
    <s v="Ciudades y aglomeraciones"/>
    <n v="0"/>
    <s v="actualizado"/>
    <s v="actualizado"/>
    <n v="252921.9"/>
    <n v="3283"/>
    <n v="1320"/>
    <n v="28.712121212121211"/>
    <n v="0.30250767226092395"/>
    <n v="366"/>
    <n v="935"/>
    <n v="19"/>
    <n v="62.699854886784436"/>
    <n v="13660.984"/>
    <n v="1831.0265999999999"/>
    <n v="0"/>
    <n v="225930.98"/>
    <n v="17075.766"/>
    <n v="1297.7499"/>
    <n v="127253.93"/>
    <n v="22122.089"/>
    <n v="2337.6767"/>
    <n v="104872.9"/>
    <n v="912.90836000000002"/>
    <n v="369.58294999999998"/>
    <n v="0"/>
    <n v="5941.6144999999997"/>
    <n v="22122.088"/>
    <n v="2293.9375"/>
    <n v="62170.677000000003"/>
    <n v="3633.8265000000001"/>
    <n v="162265.53"/>
    <n v="2769.96928407"/>
    <n v="828.56017757611994"/>
    <n v="0.44784656796769851"/>
    <n v="18.052713924660008"/>
    <n v="134.99965131160494"/>
    <n v="2292"/>
    <n v="84.943280977312398"/>
    <n v="277"/>
    <n v="1233"/>
    <n v="93.409090909090907"/>
    <n v="129"/>
    <n v="101"/>
  </r>
  <r>
    <s v="23"/>
    <s v="23855"/>
    <n v="23855"/>
    <s v="CÓRDOBA"/>
    <s v="VALENCIA"/>
    <x v="14"/>
    <s v="Rural"/>
    <n v="0"/>
    <s v="actualizado"/>
    <s v="actualizado"/>
    <n v="84947.4"/>
    <n v="1127"/>
    <n v="661"/>
    <n v="41.149773071104391"/>
    <n v="0.60229817111020578"/>
    <n v="446"/>
    <n v="215"/>
    <n v="0"/>
    <n v="20.505240221249682"/>
    <n v="41649.815000000002"/>
    <n v="777.22704999999996"/>
    <n v="5396.0379000000003"/>
    <n v="43470.362000000001"/>
    <n v="132.34359000000001"/>
    <n v="0"/>
    <n v="3885.2642000000001"/>
    <n v="19873.819"/>
    <n v="768.50888999999995"/>
    <n v="67746.645999999993"/>
    <n v="125.96614"/>
    <n v="199.85894999999999"/>
    <n v="0"/>
    <n v="5203.1027999999997"/>
    <n v="19873.605"/>
    <n v="282.41676999999999"/>
    <n v="34840.853999999999"/>
    <n v="13053.508"/>
    <n v="18946.859"/>
    <n v="545.05606599299995"/>
    <n v="216.65471680681995"/>
    <n v="0.61218487394957988"/>
    <n v="0"/>
    <n v="116.66898350427279"/>
    <n v="968"/>
    <n v="219.83471074380165"/>
    <n v="263"/>
    <n v="537"/>
    <n v="81.240544629349472"/>
    <n v="119"/>
    <n v="85"/>
  </r>
  <r>
    <s v="86"/>
    <s v="86885"/>
    <n v="86885"/>
    <s v="PUTUMAYO"/>
    <s v="VILLAGARZÓN"/>
    <x v="8"/>
    <s v="Rural"/>
    <n v="0"/>
    <s v="actualizado"/>
    <s v="actualizado"/>
    <n v="143091.4"/>
    <n v="2355"/>
    <n v="1500"/>
    <n v="43.533333333333331"/>
    <n v="0.98168502062682317"/>
    <n v="0"/>
    <n v="0"/>
    <n v="1500"/>
    <n v="83.159026657001107"/>
    <n v="29859.181"/>
    <n v="12975.064"/>
    <n v="0"/>
    <n v="86411.638999999996"/>
    <n v="9405.7517000000007"/>
    <n v="0"/>
    <n v="95074.376999999993"/>
    <n v="2697.7750999999998"/>
    <n v="1888.6523999999999"/>
    <n v="40202.332000000002"/>
    <n v="113.49503"/>
    <n v="112.33606"/>
    <n v="0"/>
    <n v="334.76226000000003"/>
    <n v="2661.0237999999999"/>
    <n v="1101.0057999999999"/>
    <n v="18690.741000000002"/>
    <n v="673.62203999999997"/>
    <n v="116403.14"/>
    <n v="0"/>
    <n v="523.65187210318402"/>
    <n v="0.43249524614409468"/>
    <n v="85.034013605442169"/>
    <n v="161.78283268141465"/>
    <n v="1250"/>
    <n v="133.464"/>
    <n v="384"/>
    <n v="1294"/>
    <n v="86.266666666666666"/>
    <n v="259"/>
    <n v="215"/>
  </r>
  <r>
    <s v="44"/>
    <s v="44110"/>
    <n v="44110"/>
    <s v="LA GUAJIRA"/>
    <s v="EL MOLINO"/>
    <x v="0"/>
    <s v="Rural"/>
    <n v="12"/>
    <s v="desactualizado"/>
    <s v="desactualizado"/>
    <n v="23798.1"/>
    <n v="671"/>
    <n v="655"/>
    <n v="20"/>
    <n v="1.4832858146184509"/>
    <n v="158"/>
    <n v="495"/>
    <n v="2"/>
    <n v="41.506976945789411"/>
    <n v="657.16390000000001"/>
    <n v="1820.9621"/>
    <n v="1074.5826999999999"/>
    <n v="14494.36"/>
    <n v="5905.6872000000003"/>
    <n v="0"/>
    <n v="5073.9582"/>
    <n v="659.96938999999998"/>
    <n v="0"/>
    <n v="17812.521000000001"/>
    <n v="57.065252999999998"/>
    <n v="65.808834000000004"/>
    <n v="0"/>
    <n v="0"/>
    <n v="641.86247000000003"/>
    <n v="0"/>
    <n v="9400.8204000000005"/>
    <n v="3911.9960000000001"/>
    <n v="9981.3983000000007"/>
    <n v="0"/>
    <n v="6.8840453904324015"/>
    <n v="0.75752773375594307"/>
    <n v="0"/>
    <n v="39.207716350416746"/>
    <n v="242"/>
    <n v="311.98347107438019"/>
    <n v="596"/>
    <n v="597"/>
    <n v="91.145038167938935"/>
    <n v="22"/>
    <n v="18"/>
  </r>
  <r>
    <s v="52"/>
    <s v="52612"/>
    <n v="52612"/>
    <s v="NARIÑO"/>
    <s v="RICAURTE"/>
    <x v="5"/>
    <s v="Rural disperso"/>
    <n v="28"/>
    <s v="Sin formación"/>
    <s v="desactualizado"/>
    <n v="105647.80000000002"/>
    <n v="4895"/>
    <n v="4096"/>
    <n v="99.51171875"/>
    <n v="0.1397735522593867"/>
    <n v="2816"/>
    <n v="1165"/>
    <n v="115"/>
    <n v="70.931993707107267"/>
    <n v="8840.1059999999998"/>
    <n v="16907.865000000002"/>
    <n v="0"/>
    <n v="79053.172000000006"/>
    <n v="21.021197000000001"/>
    <n v="0"/>
    <n v="69308.784"/>
    <n v="10297.053"/>
    <n v="753.34136999999998"/>
    <n v="24415.591"/>
    <n v="45.917900000000003"/>
    <n v="53.421574"/>
    <n v="0"/>
    <n v="4549.7613000000001"/>
    <n v="10350.251"/>
    <n v="477.53255000000001"/>
    <n v="12102.734"/>
    <n v="2994.2813000000001"/>
    <n v="74540.994000000006"/>
    <n v="3863.70609633"/>
    <n v="478.30072115836003"/>
    <n v="0.68514150943396213"/>
    <n v="0"/>
    <n v="25.666239005537545"/>
    <n v="2422"/>
    <n v="11.767134599504542"/>
    <n v="3287"/>
    <n v="3678"/>
    <n v="89.794921875"/>
    <n v="496"/>
    <n v="467"/>
  </r>
  <r>
    <s v="52"/>
    <s v="52256"/>
    <n v="52256"/>
    <s v="NARIÑO"/>
    <s v="EL ROSARIO"/>
    <x v="2"/>
    <s v="Rural"/>
    <n v="28"/>
    <s v="Sin formación"/>
    <s v="desactualizado"/>
    <n v="52225.1"/>
    <n v="1571"/>
    <n v="1558"/>
    <n v="99.358151476251606"/>
    <n v="0.16555191340709768"/>
    <n v="1044"/>
    <n v="509"/>
    <n v="5"/>
    <n v="78.815506075661403"/>
    <n v="1582.817"/>
    <n v="0"/>
    <n v="0"/>
    <n v="50496.171000000002"/>
    <n v="2.0128626999999999"/>
    <n v="0"/>
    <n v="30971.576000000001"/>
    <n v="66.464838999999998"/>
    <n v="244.15155999999999"/>
    <n v="20915.591"/>
    <n v="39.920411999999999"/>
    <n v="6.0107080000000002"/>
    <n v="0"/>
    <n v="40.526809999999998"/>
    <n v="0"/>
    <n v="148.99072000000001"/>
    <n v="8689.9724000000006"/>
    <n v="2180.8105"/>
    <n v="41171.392999999996"/>
    <n v="0"/>
    <n v="286.09449314520037"/>
    <n v="0.45303867403314918"/>
    <n v="0"/>
    <n v="145.08179311551223"/>
    <n v="566"/>
    <n v="284.62897526501769"/>
    <n v="1396"/>
    <n v="1368.0000000000002"/>
    <n v="87.804878048780495"/>
    <n v="345"/>
    <n v="301"/>
  </r>
  <r>
    <s v="70"/>
    <s v="70418"/>
    <n v="70418"/>
    <s v="SUCRE"/>
    <s v="LOS PALMITOS"/>
    <x v="6"/>
    <s v="Intermedio"/>
    <n v="8"/>
    <s v="desactualizado"/>
    <s v="desactualizado"/>
    <n v="19963.899999999998"/>
    <n v="831"/>
    <n v="771"/>
    <n v="61.608300907911804"/>
    <n v="4.0761260569286382"/>
    <n v="276"/>
    <n v="487"/>
    <n v="8"/>
    <n v="21.854920964778106"/>
    <n v="13018.638999999999"/>
    <n v="3596.2606000000001"/>
    <n v="0"/>
    <n v="4025.4670999999998"/>
    <n v="0"/>
    <n v="0"/>
    <n v="1108.9739"/>
    <n v="0"/>
    <n v="0"/>
    <n v="19514.322"/>
    <n v="166.15019000000001"/>
    <n v="226.79159999999999"/>
    <n v="0"/>
    <n v="0"/>
    <n v="0"/>
    <n v="0"/>
    <n v="11521.444"/>
    <n v="4497.6985000000004"/>
    <n v="4543.5124999999998"/>
    <n v="0"/>
    <n v="11.8903908376048"/>
    <n v="0.55161626694473409"/>
    <n v="56.022408963585427"/>
    <n v="40.421085095737773"/>
    <n v="211"/>
    <n v="195.21327014218011"/>
    <n v="699"/>
    <n v="716.99999999999989"/>
    <n v="92.996108949416339"/>
    <n v="95"/>
    <n v="73"/>
  </r>
  <r>
    <s v="54"/>
    <s v="54206"/>
    <n v="54206"/>
    <s v="NORTE DE SANTANDER"/>
    <s v="CONVENCIÓN"/>
    <x v="13"/>
    <s v="Rural"/>
    <n v="8"/>
    <s v="desactualizado"/>
    <s v="desactualizado"/>
    <n v="94479.3"/>
    <n v="577"/>
    <n v="376"/>
    <n v="45.212765957446813"/>
    <n v="0.40876194833519641"/>
    <n v="0"/>
    <n v="0"/>
    <n v="376"/>
    <n v="70.462750243988154"/>
    <n v="7598.0787"/>
    <n v="0"/>
    <n v="0"/>
    <n v="83660.485000000001"/>
    <n v="2124.5012000000002"/>
    <n v="0"/>
    <n v="59387.440999999999"/>
    <n v="9.6911938000000006"/>
    <n v="263.76400000000001"/>
    <n v="33788.455999999998"/>
    <n v="80.577050999999997"/>
    <n v="59.263325000000002"/>
    <n v="0"/>
    <n v="344.01807000000002"/>
    <n v="0"/>
    <n v="163.94076999999999"/>
    <n v="26355.153999999999"/>
    <n v="842.49216999999999"/>
    <n v="66229.535000000003"/>
    <n v="58650.067071799996"/>
    <n v="301.981573387352"/>
    <n v="0.52565707133917394"/>
    <n v="69.492703266157051"/>
    <n v="84.402836775795038"/>
    <n v="907"/>
    <n v="136.58213891951488"/>
    <n v="324"/>
    <n v="193"/>
    <n v="51.329787234042556"/>
    <n v="90"/>
    <n v="85"/>
  </r>
  <r>
    <s v="20"/>
    <s v="20013"/>
    <n v="20013"/>
    <s v="CESAR"/>
    <s v="AGUSTÍN CODAZZI"/>
    <x v="11"/>
    <s v="Intermedio"/>
    <n v="6"/>
    <s v="desactualizado"/>
    <s v="desactualizado"/>
    <n v="174124.1"/>
    <n v="1787"/>
    <n v="1602"/>
    <n v="10.549313358302122"/>
    <n v="0.25187332630898468"/>
    <n v="816"/>
    <n v="775"/>
    <n v="11"/>
    <n v="31.608340804981484"/>
    <n v="80012.08"/>
    <n v="1938.0002999999999"/>
    <n v="1389.6043"/>
    <n v="83697.869000000006"/>
    <n v="6005.9629000000004"/>
    <n v="202.54203000000001"/>
    <n v="19010.541000000001"/>
    <n v="3986.5967000000001"/>
    <n v="238.90832"/>
    <n v="147918.07"/>
    <n v="684.84177"/>
    <n v="779.33145000000002"/>
    <n v="0"/>
    <n v="17312.469000000001"/>
    <n v="2473.2413999999999"/>
    <n v="233.85499999999999"/>
    <n v="35469.402000000002"/>
    <n v="62684.642999999996"/>
    <n v="54759.510999999999"/>
    <n v="0"/>
    <n v="156.55755768654637"/>
    <n v="0.70337035618536958"/>
    <n v="67.613252197430697"/>
    <n v="79.440999890000001"/>
    <n v="1739"/>
    <n v="45.682001086831519"/>
    <n v="1176"/>
    <n v="1347"/>
    <n v="84.082397003745328"/>
    <n v="370"/>
    <n v="307"/>
  </r>
  <r>
    <s v="52"/>
    <s v="52540"/>
    <n v="52540"/>
    <s v="NARIÑO"/>
    <s v="POLICARPA"/>
    <x v="2"/>
    <s v="Rural disperso"/>
    <n v="28"/>
    <s v="Sin formación"/>
    <s v="desactualizado"/>
    <n v="43153.000000000007"/>
    <n v="2817"/>
    <n v="1930"/>
    <n v="87.046632124352328"/>
    <n v="1.278575413107973"/>
    <n v="1504"/>
    <n v="418"/>
    <n v="8"/>
    <n v="71.717230867420881"/>
    <n v="80.457499999999996"/>
    <n v="0"/>
    <n v="0"/>
    <n v="43073.796000000002"/>
    <n v="16.028344000000001"/>
    <n v="0"/>
    <n v="20440.679"/>
    <n v="765.12495999999999"/>
    <n v="245.14735999999999"/>
    <n v="22012.798999999999"/>
    <n v="44.870764000000001"/>
    <n v="4.1114385999999996"/>
    <n v="0"/>
    <n v="248.61618999999999"/>
    <n v="533.53661999999997"/>
    <n v="58.925597000000003"/>
    <n v="11373.784"/>
    <n v="86.466434000000007"/>
    <n v="31203.182000000001"/>
    <n v="0"/>
    <n v="305.50336095747724"/>
    <n v="0.55132317562149158"/>
    <n v="0"/>
    <n v="105.81695028598813"/>
    <n v="467"/>
    <n v="251.60599571734474"/>
    <n v="1222"/>
    <n v="1648.0000000000002"/>
    <n v="85.388601036269435"/>
    <n v="183"/>
    <n v="154"/>
  </r>
  <r>
    <s v="05"/>
    <s v="05842"/>
    <n v="5842"/>
    <s v="ANTIOQUIA"/>
    <s v="URAMITA"/>
    <x v="0"/>
    <s v="Rural"/>
    <n v="12"/>
    <s v="desactualizado"/>
    <s v="desactualizado"/>
    <n v="26146"/>
    <n v="785"/>
    <n v="655"/>
    <n v="24.732824427480914"/>
    <n v="1.6067878107972358"/>
    <n v="96"/>
    <n v="522"/>
    <n v="37"/>
    <n v="9.9682097611492448"/>
    <n v="950.20879000000002"/>
    <n v="0"/>
    <n v="0"/>
    <n v="24795.105"/>
    <n v="854.23406"/>
    <n v="0"/>
    <n v="1597.9646"/>
    <n v="602.85427000000004"/>
    <n v="10.376752"/>
    <n v="24481.906999999999"/>
    <n v="11.370433"/>
    <n v="34.982235000000003"/>
    <n v="0"/>
    <n v="69.942994999999996"/>
    <n v="602.85428000000002"/>
    <n v="293.59849000000003"/>
    <n v="21963.794000000002"/>
    <n v="1077.3395"/>
    <n v="2661.9618999999998"/>
    <n v="0"/>
    <n v="33.203253250251997"/>
    <n v="0.52963525835866265"/>
    <n v="0"/>
    <n v="52.938721431430352"/>
    <n v="239"/>
    <n v="280.3347280334728"/>
    <n v="436"/>
    <n v="564"/>
    <n v="86.10687022900764"/>
    <n v="34"/>
    <n v="29"/>
  </r>
  <r>
    <s v="54"/>
    <s v="54670"/>
    <n v="54670"/>
    <s v="NORTE DE SANTANDER"/>
    <s v="SAN CALIXTO"/>
    <x v="13"/>
    <s v="Rural disperso"/>
    <n v="23"/>
    <s v="desactualizado"/>
    <s v="actualizado"/>
    <n v="61.099999999999994"/>
    <n v="5"/>
    <n v="5"/>
    <n v="40"/>
    <n v="4.0123737477117958"/>
    <n v="5"/>
    <n v="0"/>
    <n v="0"/>
    <n v="56.968381392457069"/>
    <n v="132.71525"/>
    <n v="1573.9286999999999"/>
    <n v="2136.7752999999998"/>
    <n v="36047.241000000002"/>
    <n v="0"/>
    <n v="0"/>
    <n v="13948.271000000001"/>
    <n v="1285.2950000000001"/>
    <n v="157.26894999999999"/>
    <n v="24539.870999999999"/>
    <n v="36.054364999999997"/>
    <n v="41.696869999999997"/>
    <n v="0"/>
    <n v="4843.6944000000003"/>
    <n v="0"/>
    <n v="138.64328"/>
    <n v="12096.09"/>
    <n v="78.199736999999999"/>
    <n v="22768.436000000002"/>
    <n v="0"/>
    <n v="129.6179571447492"/>
    <n v="0"/>
    <n v="0"/>
    <n v="41.697236121074077"/>
    <n v="387"/>
    <n v="158.13953488372093"/>
    <n v="3"/>
    <n v="3"/>
    <n v="60"/>
    <n v="2"/>
    <n v="2"/>
  </r>
  <r>
    <s v="27"/>
    <s v="27001"/>
    <n v="27001"/>
    <s v="CHOCÓ"/>
    <s v="QUIBDÓ"/>
    <x v="0"/>
    <s v="Ciudades y aglomeraciones"/>
    <n v="0"/>
    <s v="actualizado"/>
    <s v="actualizado"/>
    <n v="350709"/>
    <n v="2557"/>
    <n v="2509"/>
    <n v="63.411717815862886"/>
    <n v="0.67270877806897367"/>
    <n v="0"/>
    <n v="0"/>
    <n v="2509"/>
    <n v="78.433273434464908"/>
    <n v="44424.680999999997"/>
    <n v="38482.811000000002"/>
    <n v="174.25719000000001"/>
    <n v="252161.76"/>
    <n v="9973.4861000000001"/>
    <n v="3051.0254"/>
    <n v="264951.03000000003"/>
    <n v="53035.254000000001"/>
    <n v="5186.2268000000004"/>
    <n v="23719.47"/>
    <n v="467.99027000000001"/>
    <n v="498.35815000000002"/>
    <n v="0"/>
    <n v="3051.1907999999999"/>
    <n v="52901.667999999998"/>
    <n v="1844.7058"/>
    <n v="16245.343999999999"/>
    <n v="1031.1113"/>
    <n v="274838.62"/>
    <n v="0"/>
    <n v="291.96021252443995"/>
    <n v="0.70557504873294352"/>
    <n v="13.279330721731625"/>
    <n v="22.495433407306809"/>
    <n v="3075"/>
    <n v="7.5869918699186991"/>
    <n v="591"/>
    <n v="2306"/>
    <n v="91.909127142287758"/>
    <n v="123"/>
    <n v="100"/>
  </r>
  <r>
    <s v="13"/>
    <s v="13657"/>
    <n v="13657"/>
    <s v="BOLÍVAR"/>
    <s v="SAN JUAN NEPOMUCENO"/>
    <x v="6"/>
    <s v="Intermedio"/>
    <n v="0"/>
    <s v="actualizado"/>
    <s v="actualizado"/>
    <n v="64477.600000000006"/>
    <n v="1233"/>
    <n v="1175"/>
    <n v="14.638297872340425"/>
    <n v="0.7558792297248752"/>
    <n v="278"/>
    <n v="876"/>
    <n v="21"/>
    <n v="23.771392976288968"/>
    <n v="9568.2456999999995"/>
    <n v="0"/>
    <n v="0"/>
    <n v="51624.758000000002"/>
    <n v="2281.5565999999999"/>
    <n v="755.35310000000004"/>
    <n v="10203.556"/>
    <n v="25.046422"/>
    <n v="314.75876"/>
    <n v="52463.701000000001"/>
    <n v="334.29358999999999"/>
    <n v="356.91116"/>
    <n v="0"/>
    <n v="684.86333000000002"/>
    <n v="0"/>
    <n v="92.639348999999996"/>
    <n v="40420.980000000003"/>
    <n v="7304.6617999999999"/>
    <n v="15236.653"/>
    <n v="1047.98374958"/>
    <n v="455.29702325847205"/>
    <n v="0.66555555555555557"/>
    <n v="30.581039755351679"/>
    <n v="98.201990179788282"/>
    <n v="637"/>
    <n v="253.84615384615384"/>
    <n v="506"/>
    <n v="1161"/>
    <n v="98.808510638297875"/>
    <n v="34"/>
    <n v="27"/>
  </r>
  <r>
    <s v="05"/>
    <s v="05172"/>
    <n v="5172"/>
    <s v="ANTIOQUIA"/>
    <s v="CHIGORODÓ"/>
    <x v="16"/>
    <s v="Intermedio"/>
    <n v="0"/>
    <s v="actualizado"/>
    <s v="actualizado"/>
    <n v="69386.2"/>
    <n v="1543"/>
    <n v="816"/>
    <n v="28.799019607843135"/>
    <n v="0.82181345199268363"/>
    <n v="382"/>
    <n v="432"/>
    <n v="2"/>
    <n v="42.149961407426986"/>
    <n v="45940.815999999999"/>
    <n v="7178.0631999999996"/>
    <n v="0"/>
    <n v="7010.6288999999997"/>
    <n v="11404.043"/>
    <n v="30.987988999999999"/>
    <n v="17139.618999999999"/>
    <n v="6539.2236999999996"/>
    <n v="631.74776999999995"/>
    <n v="47580.396999999997"/>
    <n v="250.3355"/>
    <n v="274.37412999999998"/>
    <n v="0"/>
    <n v="191.83213000000001"/>
    <n v="6539.2300999999998"/>
    <n v="441.72084999999998"/>
    <n v="9001.4748999999993"/>
    <n v="25303.056"/>
    <n v="30420.629000000001"/>
    <n v="0"/>
    <n v="151.44823746801998"/>
    <n v="0.61429546229955645"/>
    <n v="21.877050973528767"/>
    <n v="105.04780618371142"/>
    <n v="615"/>
    <n v="216.17886178861789"/>
    <n v="273"/>
    <n v="634"/>
    <n v="77.696078431372555"/>
    <n v="128"/>
    <n v="113"/>
  </r>
  <r>
    <s v="50"/>
    <s v="50270"/>
    <n v="50270"/>
    <s v="META"/>
    <s v="EL DORADO"/>
    <x v="0"/>
    <s v="Rural"/>
    <n v="6"/>
    <s v="desactualizado"/>
    <s v="desactualizado"/>
    <n v="10919.9"/>
    <n v="628"/>
    <n v="564"/>
    <n v="40.425531914893611"/>
    <n v="5.162616511036731"/>
    <n v="344"/>
    <n v="199"/>
    <n v="21"/>
    <n v="33.381636440022312"/>
    <n v="5794.2033000000001"/>
    <n v="2029.3033"/>
    <n v="878.90688999999998"/>
    <n v="3027.9425999999999"/>
    <n v="43.266185999999998"/>
    <n v="0"/>
    <n v="898.47059999999999"/>
    <n v="1022.003"/>
    <n v="132.87093999999999"/>
    <n v="9710.9657000000007"/>
    <n v="9.3119411000000003"/>
    <n v="9.3119405000000004"/>
    <n v="0"/>
    <n v="218.09385"/>
    <n v="0"/>
    <n v="73.288932000000003"/>
    <n v="4022.3072000000002"/>
    <n v="3520.3946999999998"/>
    <n v="3930.2256000000002"/>
    <n v="0"/>
    <n v="27.391696363570119"/>
    <n v="0.24758220502901357"/>
    <n v="0"/>
    <n v="57.896598056804947"/>
    <n v="117"/>
    <n v="510.68376068376068"/>
    <n v="214"/>
    <n v="461"/>
    <n v="81.737588652482273"/>
    <n v="87"/>
    <n v="76"/>
  </r>
  <r>
    <s v="47"/>
    <s v="47660"/>
    <n v="47660"/>
    <s v="MAGDALENA"/>
    <s v="SABANAS DE SAN ÁNGEL (San Ángel)"/>
    <x v="0"/>
    <s v="Rural disperso"/>
    <n v="0"/>
    <s v="actualizado"/>
    <s v="actualizado"/>
    <n v="125348.8"/>
    <n v="2235"/>
    <n v="2166"/>
    <n v="10.803324099722991"/>
    <n v="0.54664872626980598"/>
    <n v="388"/>
    <n v="1773"/>
    <n v="5"/>
    <n v="14.580941747167039"/>
    <n v="104020.29"/>
    <n v="13404.581"/>
    <n v="0"/>
    <n v="5077.1040999999996"/>
    <n v="1558.2394999999999"/>
    <n v="536.28778999999997"/>
    <n v="11368.754000000001"/>
    <n v="0"/>
    <n v="206.87640999999999"/>
    <n v="112082.15"/>
    <n v="105.12849"/>
    <n v="149.67249000000001"/>
    <n v="0"/>
    <n v="539.22249999999997"/>
    <n v="0"/>
    <n v="79.074053000000006"/>
    <n v="11601.094999999999"/>
    <n v="93806.125"/>
    <n v="18124.008999999998"/>
    <n v="0"/>
    <n v="321.46129164460126"/>
    <n v="0.70978023821506464"/>
    <n v="0"/>
    <n v="181.82226495122151"/>
    <n v="1196"/>
    <n v="186.20401337792643"/>
    <n v="1922"/>
    <n v="2060"/>
    <n v="95.106186518928908"/>
    <n v="247"/>
    <n v="193"/>
  </r>
  <r>
    <s v="27"/>
    <s v="27745"/>
    <n v="27745"/>
    <s v="CHOCÓ"/>
    <s v="SIPÍ"/>
    <x v="3"/>
    <s v="Rural disperso"/>
    <n v="28"/>
    <s v="Sin formación"/>
    <s v="desactualizado"/>
    <n v="160255.5"/>
    <n v="670"/>
    <n v="418"/>
    <n v="20.095693779904305"/>
    <n v="0.13899131795497779"/>
    <n v="0"/>
    <n v="0"/>
    <n v="418"/>
    <n v="84.546187968575154"/>
    <n v="25728.57"/>
    <n v="5015.3877000000002"/>
    <n v="0"/>
    <n v="124711.93"/>
    <n v="0"/>
    <n v="0"/>
    <n v="126765.03"/>
    <n v="20382.383999999998"/>
    <n v="1834.6891000000001"/>
    <n v="8977.7255999999998"/>
    <n v="0"/>
    <n v="0"/>
    <n v="0"/>
    <n v="1504.6578"/>
    <n v="20382.383999999998"/>
    <n v="1102.7617"/>
    <n v="1421.0552"/>
    <n v="0"/>
    <n v="133548.97"/>
    <n v="0"/>
    <n v="132.12165980019199"/>
    <n v="0.59533799533799536"/>
    <n v="0"/>
    <n v="53.514640124540421"/>
    <n v="1274"/>
    <n v="43.563579277864989"/>
    <n v="145"/>
    <n v="390"/>
    <n v="93.301435406698559"/>
    <n v="3"/>
    <n v="2"/>
  </r>
  <r>
    <s v="13"/>
    <s v="13670"/>
    <n v="13670"/>
    <s v="BOLÍVAR"/>
    <s v="SAN PABLO"/>
    <x v="12"/>
    <s v="Intermedio"/>
    <n v="0"/>
    <s v="actualizado"/>
    <s v="actualizado"/>
    <n v="199848.19999999998"/>
    <n v="961"/>
    <n v="896"/>
    <n v="12.276785714285714"/>
    <n v="0.15579490603411272"/>
    <n v="0"/>
    <n v="0"/>
    <n v="896"/>
    <n v="65.656206227026118"/>
    <n v="22795.864000000001"/>
    <n v="58670.163999999997"/>
    <n v="0"/>
    <n v="106828.3"/>
    <n v="4789.3101999999999"/>
    <n v="2608.7408999999998"/>
    <n v="104988.33"/>
    <n v="3134.7438000000002"/>
    <n v="4889.6815999999999"/>
    <n v="86248.869000000006"/>
    <n v="120.27373"/>
    <n v="161.05175"/>
    <n v="0"/>
    <n v="5139.6589999999997"/>
    <n v="2869.0868999999998"/>
    <n v="579.19797000000005"/>
    <n v="39366.124000000003"/>
    <n v="21256.501"/>
    <n v="132619.01999999999"/>
    <n v="0"/>
    <n v="817.08754353391998"/>
    <n v="0.62469536961819661"/>
    <n v="0"/>
    <n v="221.78952884142663"/>
    <n v="1977"/>
    <n v="184.72432979261507"/>
    <n v="148"/>
    <n v="735"/>
    <n v="82.03125"/>
    <n v="111"/>
    <n v="78"/>
  </r>
  <r>
    <s v="05"/>
    <s v="05837"/>
    <n v="5837"/>
    <s v="ANTIOQUIA"/>
    <s v="TURBO"/>
    <x v="16"/>
    <s v="Ciudades y aglomeraciones"/>
    <n v="14"/>
    <s v="desactualizado"/>
    <s v="actualizado"/>
    <n v="371469.89999999997"/>
    <n v="5373"/>
    <n v="3561"/>
    <n v="46.222971075540578"/>
    <n v="1.1213508931448395"/>
    <n v="1773"/>
    <n v="1764"/>
    <n v="24"/>
    <n v="59.985584330976913"/>
    <n v="128526.57"/>
    <n v="6031.1220000000003"/>
    <n v="81498.904999999999"/>
    <n v="74708.740000000005"/>
    <n v="1951.9649999999999"/>
    <n v="1612.4019000000001"/>
    <n v="104996.95"/>
    <n v="20654.98"/>
    <n v="6039.8028999999997"/>
    <n v="169155.68"/>
    <n v="552.87820999999997"/>
    <n v="703.34595000000002"/>
    <n v="0"/>
    <n v="4777.0141999999996"/>
    <n v="20669.834999999999"/>
    <n v="752.60091"/>
    <n v="31532.978999999999"/>
    <n v="63620.071000000004"/>
    <n v="182482.52"/>
    <n v="32799.018928600002"/>
    <n v="661.06240529336003"/>
    <n v="0.58872256939398349"/>
    <n v="5.188336619279859"/>
    <n v="59.180749779315427"/>
    <n v="3090"/>
    <n v="24.239482200647249"/>
    <n v="1995"/>
    <n v="3250.0000000000005"/>
    <n v="91.266498174670048"/>
    <n v="233"/>
    <n v="190"/>
  </r>
  <r>
    <s v="27"/>
    <s v="27372"/>
    <n v="27372"/>
    <s v="CHOCÓ"/>
    <s v="JURADÓ"/>
    <x v="0"/>
    <s v="Rural disperso"/>
    <n v="28"/>
    <s v="Sin formación"/>
    <s v="desactualizado"/>
    <n v="126152.09999999999"/>
    <n v="499"/>
    <n v="488"/>
    <n v="20.081967213114755"/>
    <n v="0.21207352138991256"/>
    <n v="0"/>
    <n v="0"/>
    <n v="488"/>
    <n v="90.608397355579399"/>
    <n v="8283.3503000000001"/>
    <n v="0"/>
    <n v="867.36528999999996"/>
    <n v="100379.21"/>
    <n v="2086.6237000000001"/>
    <n v="0"/>
    <n v="111361.46"/>
    <n v="5397.0178999999998"/>
    <n v="754.33632"/>
    <n v="10190.227000000001"/>
    <n v="0"/>
    <n v="0"/>
    <n v="0"/>
    <n v="608.80214000000001"/>
    <n v="5468.17"/>
    <n v="500.74398000000002"/>
    <n v="4956.652"/>
    <n v="536.61300000000006"/>
    <n v="115131.06"/>
    <n v="0"/>
    <n v="193.26221995076401"/>
    <n v="0.52484191508581757"/>
    <n v="0"/>
    <n v="6.7495942499420352"/>
    <n v="1353"/>
    <n v="5.1736881005173689"/>
    <n v="56"/>
    <n v="474"/>
    <n v="97.131147540983605"/>
    <n v="17"/>
    <n v="8"/>
  </r>
  <r>
    <s v="27"/>
    <s v="27800"/>
    <n v="27800"/>
    <s v="CHOCÓ"/>
    <s v="UNGUÍA"/>
    <x v="3"/>
    <s v="Rural"/>
    <n v="28"/>
    <s v="Sin formación"/>
    <s v="desactualizado"/>
    <n v="119721.2"/>
    <n v="1418"/>
    <n v="1311"/>
    <n v="69.488939740655979"/>
    <n v="1.4450226353712334"/>
    <n v="741"/>
    <n v="570"/>
    <n v="0"/>
    <n v="69.565393399350285"/>
    <n v="24657.974999999999"/>
    <n v="0"/>
    <n v="24465.314999999999"/>
    <n v="59326.756000000001"/>
    <n v="2351.2680999999998"/>
    <n v="191.00654"/>
    <n v="58650.122000000003"/>
    <n v="0"/>
    <n v="4697.1450999999997"/>
    <n v="52454.224999999999"/>
    <n v="92.480036999999996"/>
    <n v="87.486024"/>
    <n v="0"/>
    <n v="398.47080999999997"/>
    <n v="22.250616000000001"/>
    <n v="227.08393000000001"/>
    <n v="31571.246999999999"/>
    <n v="3979.3470000000002"/>
    <n v="79557.816999999995"/>
    <n v="52898.342614900001"/>
    <n v="211.13323989541198"/>
    <n v="0.64509051014810748"/>
    <n v="0"/>
    <n v="60.31244576198204"/>
    <n v="1307"/>
    <n v="47.85768936495792"/>
    <n v="495"/>
    <n v="913"/>
    <n v="69.641495041952709"/>
    <n v="138"/>
    <n v="106"/>
  </r>
  <r>
    <s v="18"/>
    <s v="18479"/>
    <n v="18479"/>
    <s v="CAQUETÁ"/>
    <s v="MORELIA"/>
    <x v="4"/>
    <s v="Rural disperso"/>
    <n v="9"/>
    <s v="desactualizado"/>
    <s v="desactualizado"/>
    <n v="46268.5"/>
    <n v="761"/>
    <n v="673"/>
    <n v="10.846953937592868"/>
    <n v="0.35079304907542364"/>
    <n v="58"/>
    <n v="615"/>
    <n v="0"/>
    <n v="14.85953275244084"/>
    <n v="4708.0136000000002"/>
    <n v="1206.9848"/>
    <n v="0"/>
    <n v="32512.21"/>
    <n v="8998.6366999999991"/>
    <n v="542.60999000000004"/>
    <n v="3715.6938"/>
    <n v="72.660835000000006"/>
    <n v="531.90760999999998"/>
    <n v="42601.459000000003"/>
    <n v="0"/>
    <n v="38.484178"/>
    <n v="0"/>
    <n v="2711.1882999999998"/>
    <n v="0"/>
    <n v="603.74608999999998"/>
    <n v="36673.597999999998"/>
    <n v="384.33737000000002"/>
    <n v="7052.9760999999999"/>
    <n v="0"/>
    <n v="63.0859118848226"/>
    <n v="0.54509132420091322"/>
    <n v="0"/>
    <n v="88.465023957751086"/>
    <n v="440"/>
    <n v="289.9545454545455"/>
    <n v="85"/>
    <n v="643"/>
    <n v="95.542347696879645"/>
    <n v="69"/>
    <n v="57"/>
  </r>
  <r>
    <s v="19"/>
    <s v="19780"/>
    <n v="19780"/>
    <s v="CAUCA"/>
    <s v="SUÁREZ"/>
    <x v="2"/>
    <s v="Rural"/>
    <n v="0"/>
    <s v="actualizado"/>
    <s v="actualizado"/>
    <n v="33241.5"/>
    <n v="4692"/>
    <n v="3774"/>
    <n v="79.226285108638052"/>
    <n v="13.809413222266384"/>
    <n v="1823"/>
    <n v="1867"/>
    <n v="84"/>
    <n v="36.360603356790534"/>
    <n v="635.45975999999996"/>
    <n v="16871.236000000001"/>
    <n v="2832.4758000000002"/>
    <n v="38021.735999999997"/>
    <n v="0"/>
    <n v="9.1228000000000001E-4"/>
    <n v="8006.1089000000002"/>
    <n v="5062.7464"/>
    <n v="1313.3083999999999"/>
    <n v="45160.923000000003"/>
    <n v="43.871789"/>
    <n v="20.843074999999999"/>
    <n v="0"/>
    <n v="161.38088999999999"/>
    <n v="2554.7478999999998"/>
    <n v="2290.8658999999998"/>
    <n v="31884.937999999998"/>
    <n v="1008.0164"/>
    <n v="21666.166000000001"/>
    <n v="0"/>
    <n v="333.728452603216"/>
    <n v="0.54980401198985474"/>
    <n v="0"/>
    <n v="83.113226831159665"/>
    <n v="370"/>
    <n v="306.80167510856751"/>
    <n v="2599"/>
    <n v="2740"/>
    <n v="72.602013778484363"/>
    <n v="468"/>
    <n v="405"/>
  </r>
  <r>
    <s v="05"/>
    <s v="05475"/>
    <n v="5475"/>
    <s v="ANTIOQUIA"/>
    <s v="MURINDÓ"/>
    <x v="3"/>
    <s v="Rural disperso"/>
    <n v="0"/>
    <s v="actualizado"/>
    <s v="desactualizado"/>
    <n v="128666.90000000001"/>
    <n v="422"/>
    <n v="397"/>
    <n v="29.471032745591941"/>
    <n v="0.26217682233377787"/>
    <n v="222"/>
    <n v="173"/>
    <n v="2"/>
    <n v="75.614934800907207"/>
    <n v="46402.116000000002"/>
    <n v="5384.8018000000002"/>
    <n v="26039.798999999999"/>
    <n v="41050.394999999997"/>
    <n v="3738.5637999999999"/>
    <n v="10792.213"/>
    <n v="80916.955000000002"/>
    <n v="20728.144"/>
    <n v="4699.348"/>
    <n v="9605.4344999999994"/>
    <n v="10.530291"/>
    <n v="13.444217999999999"/>
    <n v="0"/>
    <n v="3200.3436999999999"/>
    <n v="20524.322"/>
    <n v="454.49054000000001"/>
    <n v="1206.6737000000001"/>
    <n v="5509.4821000000002"/>
    <n v="95843.869000000006"/>
    <n v="0"/>
    <n v="64.097807606792003"/>
    <n v="0.91231964483906769"/>
    <n v="0"/>
    <n v="0"/>
    <n v="1365"/>
    <n v="0"/>
    <n v="122"/>
    <n v="394"/>
    <n v="99.244332493702771"/>
    <n v="9"/>
    <n v="1"/>
  </r>
  <r>
    <s v="27"/>
    <s v="27073"/>
    <n v="27073"/>
    <s v="CHOCÓ"/>
    <s v="BAGADÓ"/>
    <x v="0"/>
    <s v="Rural disperso"/>
    <n v="28"/>
    <s v="Sin formación"/>
    <s v="desactualizado"/>
    <n v="80781.400000000009"/>
    <n v="1398"/>
    <n v="1366"/>
    <n v="61.273792093704252"/>
    <n v="1.80896919712546"/>
    <n v="0"/>
    <n v="0"/>
    <n v="1366"/>
    <n v="78.242064158461375"/>
    <n v="1872.8981000000001"/>
    <n v="0"/>
    <n v="2021.6675"/>
    <n v="76393.838000000003"/>
    <n v="0"/>
    <n v="0"/>
    <n v="62111.663999999997"/>
    <n v="4679.0484999999999"/>
    <n v="690.45051999999998"/>
    <n v="13166.397000000001"/>
    <n v="21.555289999999999"/>
    <n v="39.881478000000001"/>
    <n v="0"/>
    <n v="869.49830999999995"/>
    <n v="4676.0724"/>
    <n v="6735.8486000000003"/>
    <n v="5190.8361999999997"/>
    <n v="39.832203"/>
    <n v="63117.146000000001"/>
    <n v="0"/>
    <n v="29.722620066620003"/>
    <n v="0.61247216035634744"/>
    <n v="92.250922509225092"/>
    <n v="22.177238249809545"/>
    <n v="770"/>
    <n v="29.870129870129869"/>
    <n v="593"/>
    <n v="1345"/>
    <n v="98.462664714494878"/>
    <n v="9"/>
    <n v="7"/>
  </r>
  <r>
    <s v="05"/>
    <s v="05147"/>
    <n v="5147"/>
    <s v="ANTIOQUIA"/>
    <s v="CAREPA"/>
    <x v="16"/>
    <s v="Intermedio"/>
    <n v="0"/>
    <s v="actualizado"/>
    <s v="actualizado"/>
    <n v="37035.4"/>
    <n v="1031"/>
    <n v="792"/>
    <n v="40.277777777777779"/>
    <n v="1.9942425096002243"/>
    <n v="348"/>
    <n v="437"/>
    <n v="7"/>
    <n v="42.998936819414354"/>
    <n v="25752.924999999999"/>
    <n v="245.10508999999999"/>
    <n v="1391.4449"/>
    <n v="9307.7528000000002"/>
    <n v="1786.9092000000001"/>
    <n v="0"/>
    <n v="7512.0834000000004"/>
    <n v="5731.1116000000002"/>
    <n v="405.52415000000002"/>
    <n v="25008.400000000001"/>
    <n v="192.5907"/>
    <n v="235.52733000000001"/>
    <n v="0"/>
    <n v="61.691803999999998"/>
    <n v="5731.1115"/>
    <n v="293.13923"/>
    <n v="9414.7662999999993"/>
    <n v="6408.5445"/>
    <n v="16704.929"/>
    <n v="0"/>
    <n v="112.91445110941601"/>
    <n v="0.50648648648648653"/>
    <n v="14.945449110745777"/>
    <n v="45.037419725246714"/>
    <n v="384"/>
    <n v="148.4375"/>
    <n v="263"/>
    <n v="593"/>
    <n v="74.87373737373737"/>
    <n v="89"/>
    <n v="73"/>
  </r>
  <r>
    <s v="47"/>
    <s v="47288"/>
    <n v="47288"/>
    <s v="MAGDALENA"/>
    <s v="FUNDACIÓN"/>
    <x v="11"/>
    <s v="Intermedio"/>
    <n v="23"/>
    <s v="desactualizado"/>
    <s v="desactualizado"/>
    <n v="95622.7"/>
    <n v="1987"/>
    <n v="1896"/>
    <n v="43.670886075949369"/>
    <n v="1.8412587358842329"/>
    <n v="1361"/>
    <n v="532"/>
    <n v="3"/>
    <n v="25.677582819578003"/>
    <n v="22192.420999999998"/>
    <n v="0"/>
    <n v="1680.6448"/>
    <n v="72278.066000000006"/>
    <n v="312.98140999999998"/>
    <n v="113.24818"/>
    <n v="12212.464"/>
    <n v="1533.8536999999999"/>
    <n v="196.52807999999999"/>
    <n v="82498.070000000007"/>
    <n v="545.42944999999997"/>
    <n v="631.89279999999997"/>
    <n v="0"/>
    <n v="1255.4280000000001"/>
    <n v="1517.4049"/>
    <n v="132.18170000000001"/>
    <n v="57506.133000000002"/>
    <n v="11123.588"/>
    <n v="24932.964"/>
    <n v="0"/>
    <n v="187.64091440524001"/>
    <n v="0.79549743866271228"/>
    <n v="57.795116312671574"/>
    <n v="159.7782543823711"/>
    <n v="922"/>
    <n v="212.25596529284164"/>
    <n v="649"/>
    <n v="1597"/>
    <n v="84.229957805907176"/>
    <n v="213"/>
    <n v="171"/>
  </r>
  <r>
    <s v="05"/>
    <s v="05284"/>
    <n v="5284"/>
    <s v="ANTIOQUIA"/>
    <s v="FRONTINO"/>
    <x v="0"/>
    <s v="Rural"/>
    <n v="20"/>
    <s v="desactualizado"/>
    <s v="desactualizado"/>
    <n v="137048.19999999998"/>
    <n v="1452"/>
    <n v="1349"/>
    <n v="48.406226834692369"/>
    <n v="0.88759683478288354"/>
    <n v="67"/>
    <n v="1240"/>
    <n v="42"/>
    <n v="60.739295597416088"/>
    <n v="27340.742999999999"/>
    <n v="9571.1934000000001"/>
    <n v="860.94662000000005"/>
    <n v="92506.915999999997"/>
    <n v="4406.7640000000001"/>
    <n v="151.18049999999999"/>
    <n v="77772.509999999995"/>
    <n v="6341.4052000000001"/>
    <n v="706.5779"/>
    <n v="49976.6"/>
    <n v="95.645146999999994"/>
    <n v="99.818888000000001"/>
    <n v="0"/>
    <n v="232.79977"/>
    <n v="6341.4052000000001"/>
    <n v="513.25595999999996"/>
    <n v="31681.032999999999"/>
    <n v="14150.966"/>
    <n v="82024.639999999999"/>
    <n v="51533.0567687"/>
    <n v="243.46314800992002"/>
    <n v="0.53635427394438728"/>
    <n v="103.62694300518135"/>
    <n v="190.97446223845844"/>
    <n v="1278"/>
    <n v="189.12363067292648"/>
    <n v="169"/>
    <n v="1238"/>
    <n v="91.771682727946626"/>
    <n v="110"/>
    <n v="94"/>
  </r>
  <r>
    <s v="20"/>
    <s v="20045"/>
    <n v="20045"/>
    <s v="CESAR"/>
    <s v="BECERRIL"/>
    <x v="11"/>
    <s v="Rural"/>
    <n v="6"/>
    <s v="desactualizado"/>
    <s v="desactualizado"/>
    <n v="119930.59999999999"/>
    <n v="875"/>
    <n v="782"/>
    <n v="9.8465473145780056"/>
    <n v="0.14069120753773509"/>
    <n v="265"/>
    <n v="512"/>
    <n v="5"/>
    <n v="33.01444432026797"/>
    <n v="54292.978000000003"/>
    <n v="10531.074000000001"/>
    <n v="12875.191000000001"/>
    <n v="42228.78"/>
    <n v="2174.2853"/>
    <n v="271.04014999999998"/>
    <n v="18275.893"/>
    <n v="273.71570000000003"/>
    <n v="17.727674"/>
    <n v="102203.74"/>
    <n v="321.80685999999997"/>
    <n v="164.26491999999999"/>
    <n v="185.65961999999999"/>
    <n v="4787.0469000000003"/>
    <n v="369.12718000000001"/>
    <n v="5.5747315999999998"/>
    <n v="35431.192000000003"/>
    <n v="41695.845999999998"/>
    <n v="39890.381999999998"/>
    <n v="0"/>
    <n v="85.891147331028805"/>
    <n v="0.71735959153902262"/>
    <n v="235.98820058997049"/>
    <n v="29.99699983"/>
    <n v="1206"/>
    <n v="24.873134187396353"/>
    <n v="632"/>
    <n v="612"/>
    <n v="78.260869565217391"/>
    <n v="56"/>
    <n v="45"/>
  </r>
  <r>
    <s v="70"/>
    <s v="70110"/>
    <n v="70110"/>
    <s v="SUCRE"/>
    <s v="BUENAVISTA"/>
    <x v="0"/>
    <s v="Intermedio"/>
    <n v="9"/>
    <s v="desactualizado"/>
    <s v="desactualizado"/>
    <n v="14079"/>
    <n v="1000"/>
    <n v="860"/>
    <n v="79.186046511627907"/>
    <n v="6.7957352440073571"/>
    <n v="151"/>
    <n v="708"/>
    <n v="1"/>
    <n v="14.679734044623427"/>
    <n v="5621.7374"/>
    <n v="4207.9418999999998"/>
    <n v="0"/>
    <n v="2264.703"/>
    <n v="0"/>
    <n v="0"/>
    <n v="350.25472000000002"/>
    <n v="0"/>
    <n v="0"/>
    <n v="11659.299000000001"/>
    <n v="84.828147000000001"/>
    <n v="84.828141000000002"/>
    <n v="0"/>
    <n v="0"/>
    <n v="0"/>
    <n v="0"/>
    <n v="6860.3244999999997"/>
    <n v="3373.8069"/>
    <n v="1775.4228000000001"/>
    <n v="0"/>
    <n v="9.7278741084204021E-2"/>
    <n v="0.42786069651741293"/>
    <n v="0"/>
    <n v="81.627236180225012"/>
    <n v="124"/>
    <n v="670.80645161290317"/>
    <n v="585"/>
    <n v="650.99999999999989"/>
    <n v="75.697674418604649"/>
    <n v="69"/>
    <n v="57"/>
  </r>
  <r>
    <s v="05"/>
    <s v="05234"/>
    <n v="5234"/>
    <s v="ANTIOQUIA"/>
    <s v="DABEIBA"/>
    <x v="16"/>
    <s v="Rural"/>
    <n v="19"/>
    <s v="desactualizado"/>
    <s v="desactualizado"/>
    <n v="193805.1"/>
    <n v="3135"/>
    <n v="3012"/>
    <n v="46.97875166002656"/>
    <n v="1.4869734644814903"/>
    <n v="1428"/>
    <n v="1487"/>
    <n v="97"/>
    <n v="54.348386327402565"/>
    <n v="17682.353999999999"/>
    <n v="19575.373"/>
    <n v="1974.8819000000001"/>
    <n v="156377.17000000001"/>
    <n v="3711.2015000000001"/>
    <n v="0"/>
    <n v="93761.758000000002"/>
    <n v="23088.044000000002"/>
    <n v="410.33359999999999"/>
    <n v="82748.789999999994"/>
    <n v="64.569181999999998"/>
    <n v="82.731138999999999"/>
    <n v="0"/>
    <n v="437.98241000000002"/>
    <n v="23075.11"/>
    <n v="480.93999000000002"/>
    <n v="56559.682000000001"/>
    <n v="10700.431"/>
    <n v="108736.62"/>
    <n v="11420.155445799999"/>
    <n v="395.67811825308002"/>
    <n v="0.59353087536756388"/>
    <n v="70.871722182849041"/>
    <n v="122.47017644584633"/>
    <n v="1905"/>
    <n v="81.364829396325462"/>
    <n v="1463"/>
    <n v="2193"/>
    <n v="72.808764940239044"/>
    <n v="337"/>
    <n v="294"/>
  </r>
  <r>
    <s v="20"/>
    <s v="20517"/>
    <n v="20517"/>
    <s v="CESAR"/>
    <s v="PAILITAS"/>
    <x v="0"/>
    <s v="Rural"/>
    <n v="6"/>
    <s v="desactualizado"/>
    <s v="desactualizado"/>
    <n v="52852"/>
    <n v="512"/>
    <n v="465"/>
    <n v="12.258064516129032"/>
    <n v="0.18334682430372889"/>
    <n v="100"/>
    <n v="360"/>
    <n v="5"/>
    <n v="41.051679881956694"/>
    <n v="9295.0359000000008"/>
    <n v="4430.8773000000001"/>
    <n v="0"/>
    <n v="40189.360999999997"/>
    <n v="957.43471"/>
    <n v="0"/>
    <n v="9032.5773000000008"/>
    <n v="3681.6061"/>
    <n v="225.68813"/>
    <n v="42065.934000000001"/>
    <n v="242.31673000000001"/>
    <n v="283.74083000000002"/>
    <n v="0"/>
    <n v="76.927812000000003"/>
    <n v="2804.5736999999999"/>
    <n v="360.35032999999999"/>
    <n v="23334.657999999999"/>
    <n v="5707.5736999999999"/>
    <n v="22680.297999999999"/>
    <n v="0"/>
    <n v="84.180079834704415"/>
    <n v="0.66666666666666652"/>
    <n v="0"/>
    <n v="177.97"/>
    <n v="521"/>
    <n v="341.59309021113245"/>
    <n v="298"/>
    <n v="444"/>
    <n v="95.483870967741936"/>
    <n v="40"/>
    <n v="28"/>
  </r>
  <r>
    <s v="20"/>
    <s v="20228"/>
    <n v="20228"/>
    <s v="CESAR"/>
    <s v="CURUMANÍ"/>
    <x v="0"/>
    <s v="Rural"/>
    <n v="7"/>
    <s v="desactualizado"/>
    <s v="desactualizado"/>
    <n v="89888.3"/>
    <n v="1966"/>
    <n v="1672"/>
    <n v="25.777511961722489"/>
    <n v="1.3833635378574813"/>
    <n v="328"/>
    <n v="1290"/>
    <n v="54"/>
    <n v="35.355145554483805"/>
    <n v="25567.929"/>
    <n v="898.29336000000001"/>
    <n v="0"/>
    <n v="53988.959999999999"/>
    <n v="9936.6129999999994"/>
    <n v="1925.6115"/>
    <n v="8015.8746000000001"/>
    <n v="7257.9839000000002"/>
    <n v="426.55029999999999"/>
    <n v="72934.641000000003"/>
    <n v="545.10364000000004"/>
    <n v="593.98442"/>
    <n v="0"/>
    <n v="4930.72"/>
    <n v="7395.3657000000003"/>
    <n v="85.269758999999993"/>
    <n v="27810.113000000001"/>
    <n v="18519.045999999998"/>
    <n v="32452.269"/>
    <n v="0"/>
    <n v="115.32353677415999"/>
    <n v="0.65578947368421037"/>
    <n v="0"/>
    <n v="81.94999962"/>
    <n v="914"/>
    <n v="89.660831094091904"/>
    <n v="1323"/>
    <n v="1587"/>
    <n v="94.91626794258373"/>
    <n v="33"/>
    <n v="22"/>
  </r>
  <r>
    <s v="13"/>
    <s v="13490"/>
    <n v="13490"/>
    <s v="BOLÍVAR"/>
    <s v="NOROSI"/>
    <x v="0"/>
    <s v="Rural"/>
    <n v="0"/>
    <s v="actualizado"/>
    <s v="actualizado"/>
    <n v="41966.000000000007"/>
    <n v="252"/>
    <n v="250"/>
    <n v="11.600000000000001"/>
    <n v="0.1826741361666504"/>
    <n v="159"/>
    <n v="89"/>
    <n v="2"/>
    <n v="55.521175398072856"/>
    <n v="10374.805"/>
    <n v="0"/>
    <n v="0"/>
    <n v="31302.274000000001"/>
    <n v="69.716926999999998"/>
    <n v="57.946098999999997"/>
    <n v="24795.5"/>
    <n v="3537.2352000000001"/>
    <n v="75.056258999999997"/>
    <n v="13477.927"/>
    <n v="25.520365999999999"/>
    <n v="25.587385000000001"/>
    <n v="0"/>
    <n v="170.41919999999999"/>
    <n v="3477.7089999999998"/>
    <n v="80.969876999999997"/>
    <n v="7402.0033999999996"/>
    <n v="7510.7204000000002"/>
    <n v="23301.775000000001"/>
    <n v="0"/>
    <n v="0"/>
    <n v="0.6064516129032258"/>
    <n v="0"/>
    <n v="83.808748576442696"/>
    <n v="405"/>
    <n v="340.74074074074076"/>
    <n v="193"/>
    <n v="217"/>
    <n v="86.8"/>
    <n v="48"/>
    <n v="18"/>
  </r>
  <r>
    <s v="50"/>
    <s v="50251"/>
    <n v="50251"/>
    <s v="META"/>
    <s v="EL CASTILLO"/>
    <x v="0"/>
    <s v="Rural"/>
    <n v="6"/>
    <s v="desactualizado"/>
    <s v="desactualizado"/>
    <n v="49292.700000000004"/>
    <n v="1928"/>
    <n v="1722"/>
    <n v="36.70150987224158"/>
    <n v="2.8172754552618873"/>
    <n v="854"/>
    <n v="793"/>
    <n v="75"/>
    <n v="42.731712256269944"/>
    <n v="24406.714"/>
    <n v="11866.439"/>
    <n v="2319.4068000000002"/>
    <n v="18709.794000000002"/>
    <n v="0"/>
    <n v="0"/>
    <n v="15532.71"/>
    <n v="4673.0316000000003"/>
    <n v="1218.7093"/>
    <n v="35828.985000000001"/>
    <n v="48.918179000000002"/>
    <n v="48.918182000000002"/>
    <n v="0"/>
    <n v="1110.8001999999999"/>
    <n v="2874.9679999999998"/>
    <n v="1143.7355"/>
    <n v="13002.763999999999"/>
    <n v="14634.936"/>
    <n v="24486.233"/>
    <n v="11451.2517011"/>
    <n v="145.03199106058202"/>
    <n v="0.4726699369306237"/>
    <n v="0"/>
    <n v="145.89942710314847"/>
    <n v="573"/>
    <n v="262.77486910994764"/>
    <n v="641"/>
    <n v="1536.0000000000002"/>
    <n v="89.19860627177701"/>
    <n v="291"/>
    <n v="265"/>
  </r>
  <r>
    <s v="05"/>
    <s v="05093"/>
    <n v="5093"/>
    <s v="ANTIOQUIA"/>
    <s v="BETULIA"/>
    <x v="0"/>
    <s v="Intermedio"/>
    <n v="9"/>
    <s v="desactualizado"/>
    <s v="desactualizado"/>
    <n v="20935.2"/>
    <n v="2162"/>
    <n v="1725"/>
    <n v="70.550724637681157"/>
    <n v="11.55865208932885"/>
    <n v="1225"/>
    <n v="489"/>
    <n v="11"/>
    <n v="16.42444888492842"/>
    <n v="214.98070000000001"/>
    <n v="0"/>
    <n v="923.89449000000002"/>
    <n v="26262.103999999999"/>
    <n v="249.72904"/>
    <n v="0"/>
    <n v="2231.4652000000001"/>
    <n v="96.252088000000001"/>
    <n v="122.01474"/>
    <n v="25238.785"/>
    <n v="59.054074999999997"/>
    <n v="44.308843000000003"/>
    <n v="0"/>
    <n v="8579.1409999999996"/>
    <n v="39.723731999999998"/>
    <n v="69.275026999999994"/>
    <n v="14282.593000000001"/>
    <n v="175.14170999999999"/>
    <n v="4557.3878000000004"/>
    <n v="3707.4222234499998"/>
    <n v="68.349442573699989"/>
    <n v="0.52773650321941556"/>
    <n v="0"/>
    <n v="90.627930569926292"/>
    <n v="255"/>
    <n v="449.80392156862746"/>
    <n v="358"/>
    <n v="576.00000000000011"/>
    <n v="33.391304347826093"/>
    <n v="204"/>
    <n v="174"/>
  </r>
  <r>
    <s v="86"/>
    <s v="86001"/>
    <n v="86001"/>
    <s v="PUTUMAYO"/>
    <s v="MOCOA"/>
    <x v="8"/>
    <s v="Intermedio"/>
    <n v="0"/>
    <s v="actualizado"/>
    <s v="actualizado"/>
    <n v="127483.20000000001"/>
    <n v="8064"/>
    <n v="4631"/>
    <n v="73.569423450658604"/>
    <n v="2.2634653077170221"/>
    <n v="0"/>
    <n v="0"/>
    <n v="4631"/>
    <n v="81.586785094405954"/>
    <n v="6701.3828999999996"/>
    <n v="4997.3419000000004"/>
    <n v="13574.096"/>
    <n v="103876.45"/>
    <n v="1732.4776999999999"/>
    <n v="0"/>
    <n v="94663.097999999998"/>
    <n v="6212.7730000000001"/>
    <n v="1253.5705"/>
    <n v="30492.973000000002"/>
    <n v="352.79185999999999"/>
    <n v="325.40059000000002"/>
    <n v="0"/>
    <n v="2911.8690999999999"/>
    <n v="5985.2793000000001"/>
    <n v="280.72044"/>
    <n v="14981.725"/>
    <n v="0"/>
    <n v="108490.21"/>
    <n v="24639.768458800001"/>
    <n v="301.65146480959197"/>
    <n v="0.29562194819167426"/>
    <n v="23.19109461966605"/>
    <n v="43.299187671432975"/>
    <n v="1030"/>
    <n v="43.349514563106794"/>
    <n v="1295"/>
    <n v="4229"/>
    <n v="91.31936946663788"/>
    <n v="280"/>
    <n v="256"/>
  </r>
  <r>
    <s v="25"/>
    <s v="25779"/>
    <n v="25779"/>
    <s v="CUNDINAMARCA"/>
    <s v="SUSA"/>
    <x v="0"/>
    <s v="Intermedio"/>
    <n v="11"/>
    <s v="desactualizado"/>
    <s v="desactualizado"/>
    <n v="9945.9000000000015"/>
    <n v="4836"/>
    <n v="4343"/>
    <n v="93.184434722542022"/>
    <n v="49.144779891131471"/>
    <n v="703"/>
    <n v="3279"/>
    <n v="361"/>
    <n v="33.946126626571612"/>
    <n v="4215.3136000000004"/>
    <n v="2134.5772999999999"/>
    <n v="0"/>
    <n v="3279.0749000000001"/>
    <n v="1.8246794"/>
    <n v="451.77476999999999"/>
    <n v="182.39783"/>
    <n v="0"/>
    <n v="59.906899000000003"/>
    <n v="9455.5380000000005"/>
    <n v="15.158419"/>
    <n v="22.557635000000001"/>
    <n v="0"/>
    <n v="92.967366999999996"/>
    <n v="0"/>
    <n v="1005.9541"/>
    <n v="2654.6849000000002"/>
    <n v="2938.0637999999999"/>
    <n v="3450.5482000000002"/>
    <n v="0"/>
    <n v="2.1536617518856001"/>
    <n v="0.25290519877675843"/>
    <n v="0"/>
    <n v="37.515161036920652"/>
    <n v="111"/>
    <n v="461.26126126126127"/>
    <n v="2425"/>
    <n v="4168"/>
    <n v="95.970527285286664"/>
    <n v="175"/>
    <n v="151"/>
  </r>
  <r>
    <s v="05"/>
    <s v="05361"/>
    <n v="5361"/>
    <s v="ANTIOQUIA"/>
    <s v="ITUANGO"/>
    <x v="7"/>
    <s v="Rural disperso"/>
    <n v="19"/>
    <s v="desactualizado"/>
    <s v="desactualizado"/>
    <n v="284393.00000000006"/>
    <n v="3951"/>
    <n v="3870"/>
    <n v="82.506459948320412"/>
    <n v="1.0602834789014859"/>
    <n v="1962"/>
    <n v="1686"/>
    <n v="222"/>
    <n v="57.258070791025318"/>
    <n v="4100.8194000000003"/>
    <n v="3309.1212"/>
    <n v="8664.9130999999998"/>
    <n v="209546.23"/>
    <n v="1146.0505000000001"/>
    <n v="0"/>
    <n v="114905.4"/>
    <n v="26182.36"/>
    <n v="292.42230999999998"/>
    <n v="85736.072"/>
    <n v="78.619213000000002"/>
    <n v="70.730186000000003"/>
    <n v="7.8120105999999998"/>
    <n v="25659.037"/>
    <n v="26182.356"/>
    <n v="1790.5342000000001"/>
    <n v="40979.760999999999"/>
    <n v="2417.8957999999998"/>
    <n v="130086.74"/>
    <n v="108566.430571"/>
    <n v="281.38390860900802"/>
    <n v="0.3874454769580884"/>
    <n v="34.770514603616135"/>
    <n v="166.68586079364997"/>
    <n v="2375"/>
    <n v="88.825263157894739"/>
    <n v="363"/>
    <n v="2582"/>
    <n v="66.718346253229981"/>
    <n v="188"/>
    <n v="171"/>
  </r>
  <r>
    <s v="85"/>
    <s v="85015"/>
    <n v="85015"/>
    <s v="CASANARE"/>
    <s v="CHÁMEZA"/>
    <x v="0"/>
    <s v="Rural disperso"/>
    <n v="12"/>
    <s v="desactualizado"/>
    <s v="desactualizado"/>
    <n v="28471.100000000002"/>
    <n v="534"/>
    <n v="512"/>
    <n v="13.4765625"/>
    <n v="0.66983536975929914"/>
    <n v="88"/>
    <n v="407"/>
    <n v="17"/>
    <n v="76.157752527449972"/>
    <n v="0"/>
    <n v="268.85404999999997"/>
    <n v="958.32434000000001"/>
    <n v="30108.886999999999"/>
    <n v="126.69362"/>
    <n v="0"/>
    <n v="19077.870999999999"/>
    <n v="0"/>
    <n v="19.486467000000001"/>
    <n v="12362.958000000001"/>
    <n v="23.547364999999999"/>
    <n v="13.892782"/>
    <n v="0"/>
    <n v="659.85194000000001"/>
    <n v="0"/>
    <n v="23.016323"/>
    <n v="6771.0888000000004"/>
    <n v="38.609189999999998"/>
    <n v="23977.402999999998"/>
    <n v="0"/>
    <n v="26.517019155458801"/>
    <n v="0.38133874239350907"/>
    <n v="0"/>
    <n v="52.058677963258113"/>
    <n v="289"/>
    <n v="204.15224913494811"/>
    <n v="164"/>
    <n v="456"/>
    <n v="89.0625"/>
    <n v="69"/>
    <n v="62"/>
  </r>
  <r>
    <s v="27"/>
    <s v="27615"/>
    <n v="27615"/>
    <s v="CHOCÓ"/>
    <s v="RIOSUCIO"/>
    <x v="3"/>
    <s v="Rural disperso"/>
    <n v="0"/>
    <s v="actualizado"/>
    <s v="actualizado"/>
    <n v="663799.89999999991"/>
    <n v="3812"/>
    <n v="3590"/>
    <n v="37.325905292479113"/>
    <n v="0.5030316236026221"/>
    <n v="0"/>
    <n v="0"/>
    <n v="3590"/>
    <n v="84.376159834384325"/>
    <n v="199617.18"/>
    <n v="41026.262999999999"/>
    <n v="57988.521999999997"/>
    <n v="320714.09000000003"/>
    <n v="89722.244999999995"/>
    <n v="14413.079"/>
    <n v="473134.12"/>
    <n v="33726.046000000002"/>
    <n v="10003.255999999999"/>
    <n v="191962.62"/>
    <n v="0.35466141000000001"/>
    <n v="4.6008709000000003"/>
    <n v="0"/>
    <n v="12262.181"/>
    <n v="33563.478999999999"/>
    <n v="2878.7903999999999"/>
    <n v="24357.505000000001"/>
    <n v="41235.756999999998"/>
    <n v="607233.59"/>
    <n v="86682.729940899997"/>
    <n v="1566.9850943318002"/>
    <n v="0.60901542111506524"/>
    <n v="23.90628735357399"/>
    <n v="121.63733066145539"/>
    <n v="7046"/>
    <n v="17.903775191598069"/>
    <n v="1047"/>
    <n v="2976"/>
    <n v="82.896935933147631"/>
    <n v="213"/>
    <n v="152"/>
  </r>
  <r>
    <s v="13"/>
    <s v="13894"/>
    <n v="13894"/>
    <s v="BOLÍVAR"/>
    <s v="ZAMBRANO"/>
    <x v="6"/>
    <s v="Rural"/>
    <n v="0"/>
    <s v="actualizado"/>
    <s v="actualizado"/>
    <n v="25178.9"/>
    <n v="272"/>
    <n v="215"/>
    <n v="17.674418604651162"/>
    <n v="0.35909363391230986"/>
    <n v="55"/>
    <n v="159"/>
    <n v="1"/>
    <n v="22.681762648494306"/>
    <n v="10313.152"/>
    <n v="0"/>
    <n v="0"/>
    <n v="6255.2064"/>
    <n v="11532.705"/>
    <n v="2413.5767000000001"/>
    <n v="7118.5990000000002"/>
    <n v="164.02186"/>
    <n v="2636.16"/>
    <n v="19730.725999999999"/>
    <n v="119.04788000000001"/>
    <n v="153.00091"/>
    <n v="0"/>
    <n v="4011.7959000000001"/>
    <n v="0"/>
    <n v="537.06371999999999"/>
    <n v="6349.1324000000004"/>
    <n v="13831.666999999999"/>
    <n v="7299.4710999999998"/>
    <n v="0"/>
    <n v="160.969820211822"/>
    <n v="0.6216216216216216"/>
    <n v="0"/>
    <n v="65.650186384880115"/>
    <n v="287"/>
    <n v="376.65505226480843"/>
    <n v="171"/>
    <n v="211"/>
    <n v="98.139534883720927"/>
    <n v="5"/>
    <n v="2"/>
  </r>
  <r>
    <s v="20"/>
    <s v="20750"/>
    <n v="20750"/>
    <s v="CESAR"/>
    <s v="SAN DIEGO"/>
    <x v="11"/>
    <s v="Rural"/>
    <n v="6"/>
    <s v="desactualizado"/>
    <s v="desactualizado"/>
    <n v="62073.799999999996"/>
    <n v="661"/>
    <n v="625"/>
    <n v="12.8"/>
    <n v="0.27571498584386556"/>
    <n v="51"/>
    <n v="574"/>
    <n v="0"/>
    <n v="29.864122648319665"/>
    <n v="41666.917999999998"/>
    <n v="130.84607"/>
    <n v="9970.5206999999991"/>
    <n v="3737.0394000000001"/>
    <n v="9136.1211000000003"/>
    <n v="215.44461999999999"/>
    <n v="12370.115"/>
    <n v="52.564894000000002"/>
    <n v="379.15188999999998"/>
    <n v="52326.555"/>
    <n v="137.2834"/>
    <n v="218.56357"/>
    <n v="0"/>
    <n v="3661.0576000000001"/>
    <n v="0"/>
    <n v="126.36613"/>
    <n v="8665.7459999999992"/>
    <n v="33254.002999999997"/>
    <n v="19555.370999999999"/>
    <n v="0"/>
    <n v="37.916357248720004"/>
    <n v="0.50986193293885607"/>
    <n v="0"/>
    <n v="77.019999810000002"/>
    <n v="614"/>
    <n v="125.43973910423455"/>
    <n v="538"/>
    <n v="603"/>
    <n v="96.48"/>
    <n v="8"/>
    <n v="6"/>
  </r>
  <r>
    <s v="13"/>
    <s v="13244"/>
    <n v="13244"/>
    <s v="BOLÍVAR"/>
    <s v="EL CARMEN DE BOLÍVAR"/>
    <x v="6"/>
    <s v="Intermedio"/>
    <n v="6"/>
    <s v="desactualizado"/>
    <s v="desactualizado"/>
    <n v="106743.09999999999"/>
    <n v="2983"/>
    <n v="2789"/>
    <n v="18.60882036572248"/>
    <n v="1.2625041176189182"/>
    <n v="1520"/>
    <n v="1258"/>
    <n v="11"/>
    <n v="26.492190642592504"/>
    <n v="28117.936000000002"/>
    <n v="302.34116"/>
    <n v="0"/>
    <n v="63095.506999999998"/>
    <n v="1192.6466"/>
    <n v="567.17452000000003"/>
    <n v="18679.189999999999"/>
    <n v="249.06612999999999"/>
    <n v="595.03117999999995"/>
    <n v="73513.608999999997"/>
    <n v="437.09751999999997"/>
    <n v="477.91154"/>
    <n v="0"/>
    <n v="378.18892"/>
    <n v="0"/>
    <n v="285.56457"/>
    <n v="47631.697999999997"/>
    <n v="20354.276000000002"/>
    <n v="24913.530999999999"/>
    <n v="0"/>
    <n v="571.36011338928006"/>
    <n v="0.75641677255400253"/>
    <n v="0"/>
    <n v="228.83432220002615"/>
    <n v="900"/>
    <n v="418.66666666666669"/>
    <n v="1751"/>
    <n v="2488"/>
    <n v="89.207601290785234"/>
    <n v="341"/>
    <n v="261"/>
  </r>
  <r>
    <s v="05"/>
    <s v="05543"/>
    <n v="5543"/>
    <s v="ANTIOQUIA"/>
    <s v="PEQUE"/>
    <x v="0"/>
    <s v="Rural disperso"/>
    <n v="10"/>
    <s v="desactualizado"/>
    <s v="desactualizado"/>
    <n v="43339.8"/>
    <n v="2154"/>
    <n v="1994"/>
    <n v="58.425275827482452"/>
    <n v="4.3102053702343257"/>
    <n v="582"/>
    <n v="1319"/>
    <n v="93"/>
    <n v="48.04529877619219"/>
    <n v="1346.5757000000001"/>
    <n v="137.19013000000001"/>
    <n v="1751.2311999999999"/>
    <n v="40191.722999999998"/>
    <n v="167.84048999999999"/>
    <n v="0"/>
    <n v="11869.343000000001"/>
    <n v="6690.9445999999998"/>
    <n v="182.32799"/>
    <n v="24951.905999999999"/>
    <n v="6.0748484999999999"/>
    <n v="12.761089999999999"/>
    <n v="0"/>
    <n v="1550.8268"/>
    <n v="6663.3626999999997"/>
    <n v="1448.9579000000001"/>
    <n v="12246.348"/>
    <n v="782.25611000000004"/>
    <n v="20996.083999999999"/>
    <n v="7066.6191201499996"/>
    <n v="79.638694018256004"/>
    <n v="0.61769991015274039"/>
    <n v="0"/>
    <n v="9.8766271327295421"/>
    <n v="397"/>
    <n v="31.486146095717885"/>
    <n v="1342"/>
    <n v="1496"/>
    <n v="75.025075225677028"/>
    <n v="119"/>
    <n v="93"/>
  </r>
  <r>
    <s v="54"/>
    <s v="54250"/>
    <n v="54250"/>
    <s v="NORTE DE SANTANDER"/>
    <s v="EL TARRA"/>
    <x v="13"/>
    <s v="Rural"/>
    <n v="23"/>
    <s v="desactualizado"/>
    <s v="actualizado"/>
    <n v="267.89999999999998"/>
    <n v="13"/>
    <n v="10"/>
    <n v="60"/>
    <n v="4.5665367006732041"/>
    <n v="6"/>
    <n v="2"/>
    <n v="2"/>
    <n v="59.255823118268893"/>
    <n v="5347.2942000000003"/>
    <n v="0"/>
    <n v="0"/>
    <n v="64057.286"/>
    <n v="452.42831999999999"/>
    <n v="0"/>
    <n v="26843.984"/>
    <n v="0"/>
    <n v="721.05427999999995"/>
    <n v="43003.428999999996"/>
    <n v="41.982073999999997"/>
    <n v="71.414439999999999"/>
    <n v="0"/>
    <n v="898.36095999999998"/>
    <n v="0"/>
    <n v="253.24101999999999"/>
    <n v="25847.253000000001"/>
    <n v="1699.3561"/>
    <n v="41840.824000000001"/>
    <n v="4359.8479736099998"/>
    <n v="447.18418345756004"/>
    <n v="0.92592592592592593"/>
    <n v="0"/>
    <n v="28.343219324128786"/>
    <n v="687"/>
    <n v="60.553129548762733"/>
    <n v="4"/>
    <n v="10"/>
    <n v="100"/>
    <n v="0"/>
    <n v="0"/>
  </r>
  <r>
    <s v="17"/>
    <s v="17662"/>
    <n v="17662"/>
    <s v="CALDAS"/>
    <s v="SAMANÁ"/>
    <x v="0"/>
    <s v="Rural disperso"/>
    <n v="0"/>
    <s v="actualizado"/>
    <s v="actualizado"/>
    <n v="76074.7"/>
    <n v="6079"/>
    <n v="4286"/>
    <n v="59.286047596826876"/>
    <n v="8.0560795189212833"/>
    <n v="1836"/>
    <n v="1961"/>
    <n v="489"/>
    <n v="47.201721819660079"/>
    <n v="1477.6135999999999"/>
    <n v="2.7981221999999999"/>
    <n v="0"/>
    <n v="73701.157000000007"/>
    <n v="0"/>
    <n v="0"/>
    <n v="28876.311000000002"/>
    <n v="26.817692000000001"/>
    <n v="608.13577999999995"/>
    <n v="46183.256000000001"/>
    <n v="55.837046999999998"/>
    <n v="111.20076"/>
    <n v="0"/>
    <n v="137.01622"/>
    <n v="0"/>
    <n v="295.62227999999999"/>
    <n v="39071.08"/>
    <n v="379.97341"/>
    <n v="35755.464999999997"/>
    <n v="8515.5892579400006"/>
    <n v="297.64720570027959"/>
    <n v="0.51155283724091061"/>
    <n v="0"/>
    <n v="58.597936311969292"/>
    <n v="796"/>
    <n v="82.160804020100514"/>
    <n v="1172"/>
    <n v="2977.9999999999995"/>
    <n v="69.48203453103126"/>
    <n v="247"/>
    <n v="214"/>
  </r>
  <r>
    <s v="70"/>
    <s v="70508"/>
    <n v="70508"/>
    <s v="SUCRE"/>
    <s v="OVEJAS"/>
    <x v="6"/>
    <s v="Rural"/>
    <n v="0"/>
    <s v="actualizado"/>
    <s v="actualizado"/>
    <n v="44419.4"/>
    <n v="1763"/>
    <n v="1543"/>
    <n v="13.026571613739469"/>
    <n v="1.1417892101050784"/>
    <n v="721"/>
    <n v="820"/>
    <n v="2"/>
    <n v="38.826495186876343"/>
    <n v="15808.536"/>
    <n v="3917.252"/>
    <n v="0"/>
    <n v="24529.626"/>
    <n v="0"/>
    <n v="0"/>
    <n v="4756.0778"/>
    <n v="295.78816999999998"/>
    <n v="0"/>
    <n v="39158.589"/>
    <n v="214.87935999999999"/>
    <n v="218.03764000000001"/>
    <n v="0"/>
    <n v="0"/>
    <n v="0"/>
    <n v="165.15434999999999"/>
    <n v="14056.898999999999"/>
    <n v="12736.451999999999"/>
    <n v="17248.791000000001"/>
    <n v="0"/>
    <n v="147.14199738786402"/>
    <n v="0.72269479414766924"/>
    <n v="43.725404459991253"/>
    <n v="101.94081863911725"/>
    <n v="453"/>
    <n v="229.31567328918322"/>
    <n v="939"/>
    <n v="1436"/>
    <n v="93.065456902138692"/>
    <n v="149"/>
    <n v="131"/>
  </r>
  <r>
    <s v="13"/>
    <s v="13654"/>
    <n v="13654"/>
    <s v="BOLÍVAR"/>
    <s v="SAN JACINTO"/>
    <x v="6"/>
    <s v="Rural"/>
    <n v="0"/>
    <s v="actualizado"/>
    <s v="actualizado"/>
    <n v="45393.700000000004"/>
    <n v="1566"/>
    <n v="1523"/>
    <n v="20.157583716349311"/>
    <n v="2.0021189440934095"/>
    <n v="606"/>
    <n v="899"/>
    <n v="18"/>
    <n v="24.755252013589757"/>
    <n v="12613.697"/>
    <n v="0"/>
    <n v="0"/>
    <n v="30871.056"/>
    <n v="551.50432000000001"/>
    <n v="360.98462999999998"/>
    <n v="8443.0319"/>
    <n v="191.98316"/>
    <n v="403.13080000000002"/>
    <n v="35094.665000000001"/>
    <n v="216.64105000000001"/>
    <n v="239.92359999999999"/>
    <n v="0"/>
    <n v="190.3468"/>
    <n v="0"/>
    <n v="235.31969000000001"/>
    <n v="24466.556"/>
    <n v="8510.1298000000006"/>
    <n v="11068.161"/>
    <n v="0"/>
    <n v="244.993135190044"/>
    <n v="0.75871559633027519"/>
    <n v="47.281323877068559"/>
    <n v="51.621330644910358"/>
    <n v="434"/>
    <n v="195.85253456221199"/>
    <n v="1112"/>
    <n v="1140"/>
    <n v="74.852265265922526"/>
    <n v="153"/>
    <n v="97"/>
  </r>
  <r>
    <s v="47"/>
    <s v="47605"/>
    <n v="47605"/>
    <s v="MAGDALENA"/>
    <s v="REMOLINO"/>
    <x v="0"/>
    <s v="Rural"/>
    <n v="8"/>
    <s v="desactualizado"/>
    <s v="desactualizado"/>
    <n v="52528.5"/>
    <n v="808"/>
    <n v="676"/>
    <n v="25.739644970414201"/>
    <n v="0.91837112649244479"/>
    <n v="97"/>
    <n v="574"/>
    <n v="5"/>
    <n v="58.862729646648518"/>
    <n v="23186.484"/>
    <n v="0"/>
    <n v="13.694642999999999"/>
    <n v="0"/>
    <n v="21772.654999999999"/>
    <n v="10284.511"/>
    <n v="12512.116"/>
    <n v="899.79639999999995"/>
    <n v="11261.483"/>
    <n v="24197.929"/>
    <n v="135.96526"/>
    <n v="175.47873999999999"/>
    <n v="0"/>
    <n v="10516.203"/>
    <n v="759.37531999999999"/>
    <n v="1136.7238"/>
    <n v="1370.8099"/>
    <n v="10432.428"/>
    <n v="34900.783000000003"/>
    <n v="18852.181930999999"/>
    <n v="225.10340021724403"/>
    <n v="0.73580246913580249"/>
    <n v="0"/>
    <n v="91.850044036876611"/>
    <n v="611"/>
    <n v="184.12438625204584"/>
    <n v="502"/>
    <n v="605"/>
    <n v="89.497041420118336"/>
    <n v="16"/>
    <n v="13"/>
  </r>
  <r>
    <s v="05"/>
    <s v="05649"/>
    <n v="5649"/>
    <s v="ANTIOQUIA"/>
    <s v="SAN CARLOS"/>
    <x v="0"/>
    <s v="Rural"/>
    <n v="22"/>
    <s v="desactualizado"/>
    <s v="actualizado"/>
    <n v="71007.700000000012"/>
    <n v="3086"/>
    <n v="2471"/>
    <n v="58.92351274787535"/>
    <n v="3.5160755353780617"/>
    <n v="676"/>
    <n v="1508"/>
    <n v="287"/>
    <n v="52.340383603159488"/>
    <n v="5321.9612999999999"/>
    <n v="1764.5551"/>
    <n v="0"/>
    <n v="62608.161999999997"/>
    <n v="1595.1615999999999"/>
    <n v="0"/>
    <n v="11934.476000000001"/>
    <n v="555.95506999999998"/>
    <n v="544.96302000000003"/>
    <n v="58801.745000000003"/>
    <n v="137.66123999999999"/>
    <n v="42.194605000000003"/>
    <n v="0"/>
    <n v="13088.114"/>
    <n v="555.95506"/>
    <n v="128.73002"/>
    <n v="18269.683000000001"/>
    <n v="2218.2395999999999"/>
    <n v="37671.883999999998"/>
    <n v="3686.8662124500001"/>
    <n v="208.82360113006001"/>
    <n v="0.35200974421437276"/>
    <n v="0"/>
    <n v="136.53449348285318"/>
    <n v="710"/>
    <n v="243.38028169014081"/>
    <n v="713"/>
    <n v="2052"/>
    <n v="83.043302306758392"/>
    <n v="174"/>
    <n v="150"/>
  </r>
  <r>
    <s v="70"/>
    <s v="70230"/>
    <n v="70230"/>
    <s v="SUCRE"/>
    <s v="CHALÁN"/>
    <x v="6"/>
    <s v="Intermedio"/>
    <n v="6"/>
    <s v="desactualizado"/>
    <s v="desactualizado"/>
    <n v="7596.3"/>
    <n v="454"/>
    <n v="428"/>
    <n v="49.065420560747661"/>
    <n v="7.3235926671419858"/>
    <n v="165"/>
    <n v="262"/>
    <n v="1"/>
    <n v="46.261338624499096"/>
    <n v="1834.1860999999999"/>
    <n v="2083.9479999999999"/>
    <n v="0"/>
    <n v="4574.7875999999997"/>
    <n v="0"/>
    <n v="0"/>
    <n v="1705.7602999999999"/>
    <n v="447.75576999999998"/>
    <n v="0"/>
    <n v="6269.1125000000002"/>
    <n v="70.293147000000005"/>
    <n v="67.223534999999998"/>
    <n v="0"/>
    <n v="0"/>
    <n v="389.96231"/>
    <n v="0"/>
    <n v="2732.8761"/>
    <n v="1373.9204"/>
    <n v="3928.9393"/>
    <n v="2258.8108404200002"/>
    <n v="25.909831059521199"/>
    <n v="0.69930069930069938"/>
    <n v="0"/>
    <n v="69.056367035374294"/>
    <n v="80"/>
    <n v="879.625"/>
    <n v="72"/>
    <n v="421.00000000000006"/>
    <n v="98.36448598130842"/>
    <n v="20"/>
    <n v="10"/>
  </r>
  <r>
    <s v="05"/>
    <s v="05665"/>
    <n v="5665"/>
    <s v="ANTIOQUIA"/>
    <s v="SAN PEDRO DE URABÁ"/>
    <x v="16"/>
    <s v="Intermedio"/>
    <n v="9"/>
    <s v="desactualizado"/>
    <s v="desactualizado"/>
    <n v="60187.100000000006"/>
    <n v="1341"/>
    <n v="1220"/>
    <n v="41.639344262295083"/>
    <n v="1.6074441445474079"/>
    <n v="430"/>
    <n v="789"/>
    <n v="1"/>
    <n v="21.808651706451208"/>
    <n v="44177.7"/>
    <n v="2588.2375000000002"/>
    <n v="0"/>
    <n v="8925.7890000000007"/>
    <n v="2533.8089"/>
    <n v="0"/>
    <n v="2609.3128000000002"/>
    <n v="13721.409"/>
    <n v="225.92694"/>
    <n v="42143.355000000003"/>
    <n v="90.657032999999998"/>
    <n v="122.04170999999999"/>
    <n v="0"/>
    <n v="240.63367"/>
    <n v="13719.34"/>
    <n v="213.27662000000001"/>
    <n v="9285.4069999999992"/>
    <n v="22388.508000000002"/>
    <n v="12821.451999999999"/>
    <n v="1149.2037694600001"/>
    <n v="94.328701576525603"/>
    <n v="0.60926227600651617"/>
    <n v="0"/>
    <n v="68.622805318204854"/>
    <n v="482"/>
    <n v="180.18672199170123"/>
    <n v="225"/>
    <n v="1179"/>
    <n v="96.639344262295083"/>
    <n v="25"/>
    <n v="24"/>
  </r>
  <r>
    <s v="05"/>
    <s v="05480"/>
    <n v="5480"/>
    <s v="ANTIOQUIA"/>
    <s v="MUTATÁ"/>
    <x v="16"/>
    <s v="Rural disperso"/>
    <n v="0"/>
    <s v="actualizado"/>
    <s v="actualizado"/>
    <n v="121025.40000000001"/>
    <n v="2008"/>
    <n v="1525"/>
    <n v="33.770491803278688"/>
    <n v="0.56315530057874774"/>
    <n v="355"/>
    <n v="1137"/>
    <n v="33"/>
    <n v="38.784005209890587"/>
    <n v="50595.438999999998"/>
    <n v="13201.231"/>
    <n v="0"/>
    <n v="41078.966999999997"/>
    <n v="15468.984"/>
    <n v="227.00325000000001"/>
    <n v="36857.824999999997"/>
    <n v="35580.853999999999"/>
    <n v="1214.1465000000001"/>
    <n v="48783.425999999999"/>
    <n v="143.75296"/>
    <n v="436.15638999999999"/>
    <n v="0"/>
    <n v="780.71808999999996"/>
    <n v="34355.658000000003"/>
    <n v="1608.7583"/>
    <n v="20557.821"/>
    <n v="17438.342000000001"/>
    <n v="47629.553999999996"/>
    <n v="0"/>
    <n v="388.97147336495198"/>
    <n v="0.65053763440860213"/>
    <n v="131.2910284463895"/>
    <n v="53.491812550863209"/>
    <n v="1119"/>
    <n v="60.500446827524577"/>
    <n v="356"/>
    <n v="1391"/>
    <n v="91.213114754098356"/>
    <n v="130"/>
    <n v="105"/>
  </r>
  <r>
    <s v="13"/>
    <s v="13212"/>
    <n v="13212"/>
    <s v="BOLÍVAR"/>
    <s v="CÓRDOBA"/>
    <x v="6"/>
    <s v="Rural disperso"/>
    <n v="0"/>
    <s v="actualizado"/>
    <s v="actualizado"/>
    <n v="59717.9"/>
    <n v="924"/>
    <n v="896"/>
    <n v="26.674107142857146"/>
    <n v="0.94882243608317007"/>
    <n v="357"/>
    <n v="531"/>
    <n v="8"/>
    <n v="26.510535084038072"/>
    <n v="17648.311000000002"/>
    <n v="0"/>
    <n v="0"/>
    <n v="25367.696"/>
    <n v="10757.313"/>
    <n v="8290.7837"/>
    <n v="7560.2492000000002"/>
    <n v="104.53616"/>
    <n v="2353.0180999999998"/>
    <n v="40460.402000000002"/>
    <n v="237.01738"/>
    <n v="193.50389999999999"/>
    <n v="0"/>
    <n v="5674.9620999999997"/>
    <n v="0"/>
    <n v="197.08131"/>
    <n v="18471.977999999999"/>
    <n v="18825.664000000001"/>
    <n v="15642.816999999999"/>
    <n v="0"/>
    <n v="72.014489690097193"/>
    <n v="0.60611510791366907"/>
    <n v="0"/>
    <n v="115.08520184953545"/>
    <n v="573"/>
    <n v="330.71553228621292"/>
    <n v="672"/>
    <n v="889"/>
    <n v="99.21875"/>
    <n v="22"/>
    <n v="16"/>
  </r>
  <r>
    <s v="05"/>
    <s v="05873"/>
    <n v="5873"/>
    <s v="ANTIOQUIA"/>
    <s v="VIGÍA DEL FUERTE"/>
    <x v="3"/>
    <s v="Rural disperso"/>
    <n v="28"/>
    <s v="Sin formación"/>
    <s v="actualizado"/>
    <n v="170419.8"/>
    <n v="1160"/>
    <n v="1147"/>
    <n v="62.598081952920658"/>
    <n v="0.79615164686930706"/>
    <n v="820"/>
    <n v="316"/>
    <n v="11"/>
    <n v="75.468170624466723"/>
    <n v="85905.737999999998"/>
    <n v="4985.8263999999999"/>
    <n v="31002.328000000001"/>
    <n v="28617.27"/>
    <n v="9728.6777999999995"/>
    <n v="18038.506000000001"/>
    <n v="103738.71"/>
    <n v="26463.705999999998"/>
    <n v="7385.3855999999996"/>
    <n v="10246.964"/>
    <n v="43.537430000000001"/>
    <n v="17.236858000000002"/>
    <n v="0"/>
    <n v="6238.8236999999999"/>
    <n v="26463.705999999998"/>
    <n v="1105.9050999999999"/>
    <n v="227.03515999999999"/>
    <n v="6649.8239999999996"/>
    <n v="125214.28"/>
    <n v="0"/>
    <n v="118.41135596247599"/>
    <n v="0.66634373183491558"/>
    <n v="0"/>
    <n v="14.957164129805619"/>
    <n v="1801"/>
    <n v="10.510827318156579"/>
    <n v="216"/>
    <n v="1029.9999999999998"/>
    <n v="89.799476896251079"/>
    <n v="147"/>
    <n v="116"/>
  </r>
  <r>
    <s v="05"/>
    <s v="05667"/>
    <n v="5667"/>
    <s v="ANTIOQUIA"/>
    <s v="SAN RAFAEL"/>
    <x v="0"/>
    <s v="Rural"/>
    <n v="0"/>
    <s v="actualizado"/>
    <s v="desactualizado"/>
    <n v="35670.6"/>
    <n v="3062"/>
    <n v="2627"/>
    <n v="59.040730871716782"/>
    <n v="7.8330677051382525"/>
    <n v="467"/>
    <n v="1986"/>
    <n v="174"/>
    <n v="50.170851007801573"/>
    <n v="3260.7482"/>
    <n v="119.48164"/>
    <n v="0"/>
    <n v="31445.29"/>
    <n v="479.86182000000002"/>
    <n v="0"/>
    <n v="5160.4834000000001"/>
    <n v="248.48850999999999"/>
    <n v="865.26562999999999"/>
    <n v="29779.152999999998"/>
    <n v="87.270515000000003"/>
    <n v="44.195478000000001"/>
    <n v="0"/>
    <n v="8551.5537000000004"/>
    <n v="248.48850999999999"/>
    <n v="212.90957"/>
    <n v="7211.7389000000003"/>
    <n v="1739.6944000000001"/>
    <n v="18132.080999999998"/>
    <n v="4848.2304342199996"/>
    <n v="84.699516001223998"/>
    <n v="0.47308031774051185"/>
    <n v="0"/>
    <n v="111.64539310837473"/>
    <n v="366"/>
    <n v="386.06557377049171"/>
    <n v="1177"/>
    <n v="2365"/>
    <n v="90.026646364674534"/>
    <n v="149"/>
    <n v="134"/>
  </r>
  <r>
    <s v="27"/>
    <s v="27150"/>
    <n v="27150"/>
    <s v="CHOCÓ"/>
    <s v="CARMEN DEL DARIEN  (Curbarad¾)"/>
    <x v="3"/>
    <s v="Rural disperso"/>
    <n v="28"/>
    <s v="Sin formación"/>
    <s v="Sin formación"/>
    <n v="320073.5"/>
    <n v="1173"/>
    <n v="1093"/>
    <n v="38.060384263494967"/>
    <n v="0.27763933453288375"/>
    <n v="0"/>
    <n v="0"/>
    <n v="1093"/>
    <n v="73.360699316529633"/>
    <n v="82436.209000000003"/>
    <n v="12459.98"/>
    <n v="7418.6994999999997"/>
    <n v="105232.17"/>
    <n v="98748.088000000003"/>
    <n v="55538.269"/>
    <n v="196118.29"/>
    <n v="19009.768"/>
    <n v="13790.758"/>
    <n v="33371.275000000001"/>
    <n v="0"/>
    <n v="8.2890239000000001"/>
    <n v="0"/>
    <n v="51049.1"/>
    <n v="18344.101999999999"/>
    <n v="3119.7773000000002"/>
    <n v="3526.0934999999999"/>
    <n v="8620.1479999999992"/>
    <n v="233160.85"/>
    <n v="0"/>
    <n v="397.06313184992001"/>
    <n v="0.64963325183374077"/>
    <n v="0"/>
    <n v="4.8404233049584304"/>
    <n v="3197"/>
    <n v="1.5702220832030027"/>
    <n v="127"/>
    <n v="992"/>
    <n v="90.759377859103381"/>
    <n v="52"/>
    <n v="37"/>
  </r>
  <r>
    <s v="28"/>
    <s v="27099"/>
    <n v="27099"/>
    <s v="CHOCÓ"/>
    <s v="BOJAYÁ"/>
    <x v="3"/>
    <s v="Rural disperso"/>
    <n v="0"/>
    <s v="actualizado"/>
    <s v="actualizado"/>
    <n v="363053.8"/>
    <n v="1456"/>
    <n v="1423"/>
    <n v="35.207308503162331"/>
    <n v="0.4239941610711358"/>
    <n v="0"/>
    <n v="0"/>
    <n v="1423"/>
    <n v="94.130034318057426"/>
    <n v="27576.038"/>
    <n v="50202.542000000001"/>
    <n v="1009.005"/>
    <n v="256799.38"/>
    <n v="19488.694"/>
    <n v="14706.325000000001"/>
    <n v="327311.03999999998"/>
    <n v="3102.3321999999998"/>
    <n v="6061.8416999999999"/>
    <n v="9785.3148999999994"/>
    <n v="28.706071000000001"/>
    <n v="18.957103"/>
    <n v="0"/>
    <n v="14153.066999999999"/>
    <n v="3102.3323"/>
    <n v="2193.6767"/>
    <n v="1720.3065999999999"/>
    <n v="2.0747871"/>
    <n v="339805.15"/>
    <n v="15370.379689199999"/>
    <n v="217.08937981276398"/>
    <n v="0.61136216914138153"/>
    <n v="0"/>
    <n v="1.3499188499884069"/>
    <n v="3546"/>
    <n v="0.39481105470953187"/>
    <n v="278"/>
    <n v="999.00000000000011"/>
    <n v="70.203794799718906"/>
    <n v="136"/>
    <n v="114"/>
  </r>
  <r>
    <s v="05"/>
    <s v="05197"/>
    <n v="5197"/>
    <s v="ANTIOQUIA"/>
    <s v="COCORNÁ"/>
    <x v="0"/>
    <s v="Rural"/>
    <n v="0"/>
    <s v="actualizado"/>
    <s v="actualizado"/>
    <n v="24493.500000000004"/>
    <n v="5371"/>
    <n v="4469"/>
    <n v="75.497874244797487"/>
    <n v="23.540650043755534"/>
    <n v="1475"/>
    <n v="2338"/>
    <n v="656"/>
    <n v="27.423647989453343"/>
    <n v="3963.78"/>
    <n v="0"/>
    <n v="0"/>
    <n v="18308.007000000001"/>
    <n v="0"/>
    <n v="0"/>
    <n v="1665.2529999999999"/>
    <n v="0"/>
    <n v="252.77802"/>
    <n v="20536.093000000001"/>
    <n v="123.31715"/>
    <n v="41.346975999999998"/>
    <n v="0"/>
    <n v="4761.7058999999999"/>
    <n v="0"/>
    <n v="113.91267999999999"/>
    <n v="9485.3024999999998"/>
    <n v="1983.616"/>
    <n v="6191.5567000000001"/>
    <n v="0"/>
    <n v="58.936010263538407"/>
    <n v="0.47327642810242943"/>
    <n v="0"/>
    <n v="43.062094298700806"/>
    <n v="221"/>
    <n v="246.60633484162895"/>
    <n v="1917"/>
    <n v="3650.9999999999995"/>
    <n v="81.696128887894375"/>
    <n v="189"/>
    <n v="159"/>
  </r>
  <r>
    <s v="70"/>
    <s v="70204"/>
    <n v="70204"/>
    <s v="SUCRE"/>
    <s v="COLOSÓ"/>
    <x v="6"/>
    <s v="Rural"/>
    <n v="6"/>
    <s v="desactualizado"/>
    <s v="desactualizado"/>
    <n v="13123.199999999999"/>
    <n v="857"/>
    <n v="678"/>
    <n v="59.734513274336287"/>
    <n v="6.9216518848479849"/>
    <n v="330"/>
    <n v="343"/>
    <n v="5"/>
    <n v="40.705796515213443"/>
    <n v="6609.7206999999999"/>
    <n v="1470.8679999999999"/>
    <n v="0"/>
    <n v="4645.1584999999995"/>
    <n v="0"/>
    <n v="0"/>
    <n v="2521.2404000000001"/>
    <n v="208.75402"/>
    <n v="0"/>
    <n v="9922.7368000000006"/>
    <n v="78.011184999999998"/>
    <n v="78.011188000000004"/>
    <n v="0"/>
    <n v="4.9952869"/>
    <n v="208.75400999999999"/>
    <n v="0"/>
    <n v="2772.6743999999999"/>
    <n v="4484.1572999999999"/>
    <n v="5182.1500999999998"/>
    <n v="3175.0470640799999"/>
    <n v="51.006834274551991"/>
    <n v="0.57398568019093077"/>
    <n v="0"/>
    <n v="21.589314690610124"/>
    <n v="127"/>
    <n v="173.22834645669292"/>
    <n v="371"/>
    <n v="630"/>
    <n v="92.920353982300881"/>
    <n v="51"/>
    <n v="31"/>
  </r>
  <r>
    <s v="05"/>
    <s v="05021"/>
    <n v="5021"/>
    <s v="ANTIOQUIA"/>
    <s v="ALEJANDRÍA"/>
    <x v="0"/>
    <s v="Rural"/>
    <n v="0"/>
    <s v="actualizado"/>
    <s v="actualizado"/>
    <n v="12781.4"/>
    <n v="1282"/>
    <n v="1075"/>
    <n v="96.837209302325576"/>
    <n v="4.2545596395701466"/>
    <n v="221"/>
    <n v="696"/>
    <n v="158"/>
    <n v="52.468305238135315"/>
    <n v="350.96496999999999"/>
    <n v="0"/>
    <n v="0"/>
    <n v="11596.449000000001"/>
    <n v="0.59267259000000005"/>
    <n v="5.7406265000000003"/>
    <n v="668.54985999999997"/>
    <n v="102.81179"/>
    <n v="1137.8567"/>
    <n v="11168.281999999999"/>
    <n v="113.93043"/>
    <n v="54.669277999999998"/>
    <n v="0"/>
    <n v="2096.7910999999999"/>
    <n v="102.81179"/>
    <n v="232.93065000000001"/>
    <n v="3468.48"/>
    <n v="317.15224999999998"/>
    <n v="6924.3359"/>
    <n v="3998.2151931200001"/>
    <n v="42.949937144296008"/>
    <n v="0.49012567324955114"/>
    <n v="0"/>
    <n v="42.667029213391629"/>
    <n v="151"/>
    <n v="357.61589403973511"/>
    <n v="398"/>
    <n v="991"/>
    <n v="92.186046511627907"/>
    <n v="39"/>
    <n v="35"/>
  </r>
  <r>
    <s v="27"/>
    <s v="27006"/>
    <n v="27006"/>
    <s v="CHOCÓ"/>
    <s v="ACANDÍ"/>
    <x v="3"/>
    <s v="Rural"/>
    <n v="8"/>
    <s v="desactualizado"/>
    <s v="desactualizado"/>
    <n v="80188"/>
    <n v="1294"/>
    <n v="1046"/>
    <n v="32.504780114722756"/>
    <n v="0.89820997787936774"/>
    <n v="0"/>
    <n v="0"/>
    <n v="1046"/>
    <n v="79.932154720386848"/>
    <n v="16410.170999999998"/>
    <n v="0"/>
    <n v="624.54416000000003"/>
    <n v="48484.9"/>
    <n v="1922.731"/>
    <n v="0"/>
    <n v="54185.608999999997"/>
    <n v="1622.9963"/>
    <n v="267.59634"/>
    <n v="17064.144"/>
    <n v="0"/>
    <n v="69.881580999999997"/>
    <n v="0"/>
    <n v="252.7765"/>
    <n v="1537.7218"/>
    <n v="217.98674"/>
    <n v="11861.448"/>
    <n v="1531.5714"/>
    <n v="56865.402000000002"/>
    <n v="45712.302326099998"/>
    <n v="446.22590629955994"/>
    <n v="0.57842509603072978"/>
    <n v="0"/>
    <n v="48.635647709582322"/>
    <n v="869"/>
    <n v="58.043728423475258"/>
    <n v="284"/>
    <n v="876"/>
    <n v="83.747609942638618"/>
    <n v="211"/>
    <n v="160"/>
  </r>
  <r>
    <s v="05"/>
    <s v="05313"/>
    <n v="5313"/>
    <s v="ANTIOQUIA"/>
    <s v="GRANADA"/>
    <x v="0"/>
    <s v="Intermedio"/>
    <n v="26"/>
    <s v="desactualizado"/>
    <s v="actualizado"/>
    <n v="19028.400000000001"/>
    <n v="2817"/>
    <n v="2520"/>
    <n v="78.134920634920633"/>
    <n v="17.526883584643468"/>
    <n v="1048"/>
    <n v="1407"/>
    <n v="65"/>
    <n v="17.802243104782114"/>
    <n v="7822.8471"/>
    <n v="0"/>
    <n v="0"/>
    <n v="10900.143"/>
    <n v="164.09039000000001"/>
    <n v="0"/>
    <n v="908.52846"/>
    <n v="0"/>
    <n v="20.655197000000001"/>
    <n v="17950.259999999998"/>
    <n v="38.131388000000001"/>
    <n v="45.284590999999999"/>
    <n v="0"/>
    <n v="6209.5586000000003"/>
    <n v="0"/>
    <n v="13.471252"/>
    <n v="6665.8348999999998"/>
    <n v="2615.6727000000001"/>
    <n v="3367.7534000000001"/>
    <n v="0"/>
    <n v="21.146865282625203"/>
    <n v="0.3387905994190652"/>
    <n v="0"/>
    <n v="142.18392420277451"/>
    <n v="185"/>
    <n v="972.70270270270282"/>
    <n v="972"/>
    <n v="1920"/>
    <n v="76.19047619047619"/>
    <n v="350"/>
    <n v="324"/>
  </r>
  <r>
    <s v="05"/>
    <s v="05055"/>
    <n v="5055"/>
    <s v="ANTIOQUIA"/>
    <s v="ARGELIA"/>
    <x v="0"/>
    <s v="Rural disperso"/>
    <n v="10"/>
    <s v="desactualizado"/>
    <s v="desactualizado"/>
    <n v="25043.199999999997"/>
    <n v="1734"/>
    <n v="1489"/>
    <n v="65.010073875083947"/>
    <n v="7.9936076299678431"/>
    <n v="798"/>
    <n v="551"/>
    <n v="140"/>
    <n v="49.230181903437362"/>
    <n v="59.254432000000001"/>
    <n v="163.48249999999999"/>
    <n v="0"/>
    <n v="23835.502"/>
    <n v="337.81056000000001"/>
    <n v="0"/>
    <n v="10514.878000000001"/>
    <n v="235.60263"/>
    <n v="287.02933999999999"/>
    <n v="13425.772000000001"/>
    <n v="31.580991000000001"/>
    <n v="33.979292000000001"/>
    <n v="0"/>
    <n v="5491.8356999999996"/>
    <n v="0"/>
    <n v="213.51966999999999"/>
    <n v="6523.0361000000003"/>
    <n v="173.62661"/>
    <n v="12058.865"/>
    <n v="0"/>
    <n v="63.007630504300806"/>
    <n v="0.47071928707829408"/>
    <n v="0"/>
    <n v="29.234816312879445"/>
    <n v="257"/>
    <n v="143.96887159533074"/>
    <n v="495"/>
    <n v="1007.0000000000002"/>
    <n v="67.629281396910685"/>
    <n v="107"/>
    <n v="91"/>
  </r>
  <r>
    <s v="05"/>
    <s v="05652"/>
    <n v="5652"/>
    <s v="ANTIOQUIA"/>
    <s v="SAN FRANCISCO"/>
    <x v="0"/>
    <s v="Rural"/>
    <n v="23"/>
    <s v="desactualizado"/>
    <s v="desactualizado"/>
    <n v="39408.300000000003"/>
    <n v="1175"/>
    <n v="1112"/>
    <n v="58.003597122302153"/>
    <n v="2.5725918731023567"/>
    <n v="187"/>
    <n v="683"/>
    <n v="242"/>
    <n v="56.072188596379178"/>
    <n v="396.73228999999998"/>
    <n v="0"/>
    <n v="0"/>
    <n v="34313.680999999997"/>
    <n v="584.52187000000004"/>
    <n v="0"/>
    <n v="15834.64"/>
    <n v="0"/>
    <n v="222.61761999999999"/>
    <n v="19344.352999999999"/>
    <n v="33.111421"/>
    <n v="21.460439999999998"/>
    <n v="0"/>
    <n v="5200.4386999999997"/>
    <n v="0"/>
    <n v="86.137297000000004"/>
    <n v="9992.8503000000001"/>
    <n v="264.8073"/>
    <n v="19869.027999999998"/>
    <n v="0"/>
    <n v="173.31935691976599"/>
    <n v="0.54892966360856266"/>
    <n v="0"/>
    <n v="49.778200748956898"/>
    <n v="368"/>
    <n v="171.19565217391303"/>
    <n v="295"/>
    <n v="880"/>
    <n v="79.136690647482013"/>
    <n v="36"/>
    <n v="30"/>
  </r>
  <r>
    <s v="05"/>
    <s v="05660"/>
    <n v="5660"/>
    <s v="ANTIOQUIA"/>
    <s v="SAN LUIS"/>
    <x v="0"/>
    <s v="Rural"/>
    <n v="0"/>
    <s v="actualizado"/>
    <s v="desactualizado"/>
    <n v="51234.799999999996"/>
    <n v="1639"/>
    <n v="979"/>
    <n v="45.965270684371809"/>
    <n v="1.6903158769782287"/>
    <n v="174"/>
    <n v="730"/>
    <n v="75"/>
    <n v="63.045267806547933"/>
    <n v="3288.5194999999999"/>
    <n v="0"/>
    <n v="0"/>
    <n v="47156.504999999997"/>
    <n v="913.67885000000001"/>
    <n v="0"/>
    <n v="24062.143"/>
    <n v="27.379031000000001"/>
    <n v="285.51625000000001"/>
    <n v="27013.763999999999"/>
    <n v="240.61586"/>
    <n v="192.34657000000001"/>
    <n v="0"/>
    <n v="8389.8492999999999"/>
    <n v="0"/>
    <n v="83.654069000000007"/>
    <n v="8919.7777000000006"/>
    <n v="1493.8911000000001"/>
    <n v="32549.899000000001"/>
    <n v="0"/>
    <n v="217.025464989988"/>
    <n v="0.46702127659574466"/>
    <n v="0"/>
    <n v="47.210277694447214"/>
    <n v="458"/>
    <n v="130.45851528384279"/>
    <n v="264"/>
    <n v="850.00000000000011"/>
    <n v="86.823289070480087"/>
    <n v="51"/>
    <n v="43"/>
  </r>
  <r>
    <s v="91"/>
    <s v="91263"/>
    <n v="91263"/>
    <s v="AMAZONAS"/>
    <s v="EL ENCANTO (Cor. Departamental)"/>
    <x v="0"/>
    <s v="Rural disperso"/>
    <n v="28"/>
    <s v="Sin formación"/>
    <s v="Sin formación"/>
    <n v="1091011.8"/>
    <n v="614"/>
    <n v="232"/>
    <n v="18.53448275862069"/>
    <n v="1.1439120621870909E-2"/>
    <n v="0"/>
    <n v="0"/>
    <n v="232"/>
    <e v="#N/A"/>
    <n v="256622.53"/>
    <n v="0"/>
    <n v="0"/>
    <n v="608670.01"/>
    <n v="170854.79"/>
    <n v="408.23558000000003"/>
    <n v="1032340.8"/>
    <n v="69.914151000000004"/>
    <n v="17032.567999999999"/>
    <n v="6770.8064000000004"/>
    <n v="24.642347999999998"/>
    <n v="39.267273000000003"/>
    <n v="0"/>
    <n v="265.88416000000001"/>
    <n v="0"/>
    <n v="2520.3831"/>
    <n v="550.19254999999998"/>
    <n v="36.995212000000002"/>
    <n v="1048319.3"/>
    <n v="0"/>
    <n v="10.11882740884"/>
    <n v="0.64176417641764172"/>
    <n v="0"/>
    <e v="#N/A"/>
    <e v="#N/A"/>
    <e v="#N/A"/>
    <n v="31"/>
    <n v="230"/>
    <n v="99.137931034482762"/>
    <n v="3"/>
    <n v="1"/>
  </r>
  <r>
    <s v="91"/>
    <s v="91405"/>
    <n v="91405"/>
    <s v="AMAZONAS"/>
    <s v="LA CHORRERA (Cor. Departamental)"/>
    <x v="0"/>
    <s v="Rural disperso"/>
    <n v="28"/>
    <s v="Sin formación"/>
    <s v="Sin formación"/>
    <n v="1272731.8999999999"/>
    <n v="460"/>
    <n v="450"/>
    <n v="7.7777777777777777"/>
    <n v="5.579079457252124E-3"/>
    <n v="0"/>
    <n v="0"/>
    <n v="450"/>
    <e v="#N/A"/>
    <n v="138130.76999999999"/>
    <n v="0"/>
    <n v="0"/>
    <n v="1090378.3999999999"/>
    <n v="38700.199000000001"/>
    <n v="0"/>
    <n v="1258746.1000000001"/>
    <n v="0"/>
    <n v="9265.8318999999992"/>
    <n v="6908.6773999999996"/>
    <n v="46.866059"/>
    <n v="51.593459000000003"/>
    <n v="0"/>
    <n v="414.00103000000001"/>
    <n v="0"/>
    <n v="2543.2442999999998"/>
    <n v="883.88129000000004"/>
    <n v="59.319642000000002"/>
    <n v="1271018.5"/>
    <n v="0"/>
    <n v="19.030058025039999"/>
    <n v="0.64298093587521665"/>
    <n v="0"/>
    <e v="#N/A"/>
    <e v="#N/A"/>
    <e v="#N/A"/>
    <n v="317"/>
    <n v="448"/>
    <n v="99.555555555555557"/>
    <n v="2"/>
    <n v="0"/>
  </r>
  <r>
    <s v="91"/>
    <s v="91407"/>
    <n v="91407"/>
    <s v="AMAZONAS"/>
    <s v="LA PEDRERA (Cor. Departamental)"/>
    <x v="0"/>
    <s v="Rural disperso"/>
    <n v="28"/>
    <s v="Sin formación"/>
    <s v="desactualizado"/>
    <n v="1377172.5"/>
    <n v="383"/>
    <n v="346"/>
    <n v="62.138728323699425"/>
    <n v="2.4512443501310977E-2"/>
    <n v="0"/>
    <n v="0"/>
    <n v="346"/>
    <e v="#N/A"/>
    <n v="411625.34"/>
    <n v="0"/>
    <n v="0"/>
    <n v="777885.45"/>
    <n v="138371.39000000001"/>
    <n v="0"/>
    <n v="1299233.3"/>
    <n v="1062.4048"/>
    <n v="36925.517"/>
    <n v="30994.375"/>
    <n v="0"/>
    <n v="29.678998"/>
    <n v="0"/>
    <n v="1257.4271000000001"/>
    <n v="72.552862000000005"/>
    <n v="3057.1143999999999"/>
    <n v="706.05615999999998"/>
    <n v="13410.962"/>
    <n v="1350698.9"/>
    <n v="0"/>
    <n v="9.2543607235999996"/>
    <n v="0.82220909627879513"/>
    <n v="0"/>
    <e v="#N/A"/>
    <e v="#N/A"/>
    <e v="#N/A"/>
    <n v="68"/>
    <n v="343"/>
    <n v="99.132947976878611"/>
    <n v="0"/>
    <n v="0"/>
  </r>
  <r>
    <s v="91"/>
    <s v="91430"/>
    <n v="91430"/>
    <s v="AMAZONAS"/>
    <s v="LA VICTORIA (Pacoa) (Cor. Departamental)"/>
    <x v="0"/>
    <s v="Rural disperso"/>
    <n v="28"/>
    <s v="Sin formación"/>
    <s v="Sin formación"/>
    <n v="143339.80000000002"/>
    <n v="20"/>
    <n v="20"/>
    <n v="60"/>
    <n v="8.6901514473656256E-3"/>
    <n v="0"/>
    <n v="0"/>
    <n v="20"/>
    <e v="#N/A"/>
    <n v="29985.848000000002"/>
    <n v="0"/>
    <n v="0"/>
    <n v="110143.36"/>
    <n v="7863.6064999999999"/>
    <n v="0"/>
    <n v="146486.26999999999"/>
    <n v="362.03809999999999"/>
    <n v="2270.1904"/>
    <n v="1465.8215"/>
    <n v="173.41373999999999"/>
    <n v="177.17922999999999"/>
    <n v="0"/>
    <n v="428.40494000000001"/>
    <n v="0"/>
    <n v="179.64542"/>
    <n v="230.62509"/>
    <n v="0"/>
    <n v="149741.88"/>
    <n v="0"/>
    <n v="0"/>
    <n v="0.94285714285714273"/>
    <n v="0"/>
    <e v="#N/A"/>
    <e v="#N/A"/>
    <e v="#N/A"/>
    <n v="1"/>
    <n v="20"/>
    <n v="100"/>
    <n v="0"/>
    <n v="0"/>
  </r>
  <r>
    <s v="91"/>
    <s v="91530"/>
    <n v="91530"/>
    <s v="AMAZONAS"/>
    <s v="PUERTO ALEGRÍA (Cor. Departamental)"/>
    <x v="0"/>
    <s v="Rural disperso"/>
    <n v="28"/>
    <s v="Sin formación"/>
    <s v="Sin formación"/>
    <n v="849413"/>
    <n v="147"/>
    <n v="122"/>
    <n v="37.704918032786885"/>
    <n v="1.1424549098098988E-2"/>
    <n v="0"/>
    <n v="0"/>
    <n v="122"/>
    <e v="#N/A"/>
    <n v="316716.93"/>
    <n v="0"/>
    <n v="0"/>
    <n v="395910.75"/>
    <n v="117401.51"/>
    <n v="30.868662"/>
    <n v="824051.89"/>
    <n v="372.16879"/>
    <n v="9638.2281999999996"/>
    <n v="4095.5486000000001"/>
    <n v="0"/>
    <n v="0"/>
    <n v="0"/>
    <n v="78.395818000000006"/>
    <n v="0"/>
    <n v="3407.2683999999999"/>
    <n v="77.601214999999996"/>
    <n v="0"/>
    <n v="832802.19"/>
    <n v="0"/>
    <n v="5.6771484271160002"/>
    <n v="0.70909090909090911"/>
    <n v="0"/>
    <e v="#N/A"/>
    <e v="#N/A"/>
    <e v="#N/A"/>
    <n v="9"/>
    <n v="122"/>
    <n v="100"/>
    <n v="1"/>
    <n v="1"/>
  </r>
  <r>
    <s v="91"/>
    <s v="91669"/>
    <n v="91669"/>
    <s v="AMAZONAS"/>
    <s v="SANTANDER (Araracuara) (Cor. Departamental)"/>
    <x v="0"/>
    <s v="Rural disperso"/>
    <n v="28"/>
    <s v="Sin formación"/>
    <s v="Sin formación"/>
    <n v="1474210.2999999998"/>
    <n v="138"/>
    <n v="138"/>
    <n v="34.057971014492757"/>
    <n v="8.5768574337643632E-3"/>
    <n v="0"/>
    <n v="0"/>
    <n v="138"/>
    <e v="#N/A"/>
    <n v="221657.69"/>
    <n v="0"/>
    <n v="0"/>
    <n v="1111104.1000000001"/>
    <n v="119405.52"/>
    <n v="0"/>
    <n v="1442732"/>
    <n v="752.44592"/>
    <n v="22045.371999999999"/>
    <n v="11708.191000000001"/>
    <n v="0"/>
    <n v="0"/>
    <n v="0"/>
    <n v="295.72768000000002"/>
    <n v="0"/>
    <n v="3072.8099000000002"/>
    <n v="27.425357000000002"/>
    <n v="1066.4535000000001"/>
    <n v="1472775.6"/>
    <n v="0"/>
    <n v="9.5251980286400002"/>
    <n v="0.69841269841269837"/>
    <n v="0"/>
    <e v="#N/A"/>
    <e v="#N/A"/>
    <e v="#N/A"/>
    <n v="72"/>
    <n v="134"/>
    <n v="97.101449275362313"/>
    <n v="2"/>
    <n v="0"/>
  </r>
  <r>
    <s v="91"/>
    <s v="91798"/>
    <n v="91798"/>
    <s v="AMAZONAS"/>
    <s v="TARAPACÁ (Cor. Departamental)"/>
    <x v="0"/>
    <s v="Rural disperso"/>
    <n v="28"/>
    <s v="Sin formación"/>
    <s v="Sin formación"/>
    <n v="919518.7"/>
    <n v="190"/>
    <n v="182"/>
    <n v="59.340659340659343"/>
    <n v="7.8924523066911147E-3"/>
    <n v="0"/>
    <n v="0"/>
    <n v="182"/>
    <e v="#N/A"/>
    <n v="124049.28"/>
    <n v="0"/>
    <n v="0"/>
    <n v="595972.36"/>
    <n v="175052.98"/>
    <n v="0"/>
    <n v="887522.25"/>
    <n v="377.33884999999998"/>
    <n v="14498.213"/>
    <n v="5956.3161"/>
    <n v="31.060344000000001"/>
    <n v="40.695006999999997"/>
    <n v="0"/>
    <n v="51.917676999999998"/>
    <n v="0"/>
    <n v="2181.8326000000002"/>
    <n v="752.72405000000003"/>
    <n v="483.98493999999999"/>
    <n v="904768.94"/>
    <n v="0"/>
    <n v="9.7301785924160011"/>
    <n v="0.7651006711409396"/>
    <n v="0"/>
    <e v="#N/A"/>
    <e v="#N/A"/>
    <e v="#N/A"/>
    <n v="63"/>
    <n v="178"/>
    <n v="97.802197802197796"/>
    <n v="3"/>
    <n v="2"/>
  </r>
  <r>
    <s v="94"/>
    <s v="94343"/>
    <n v="94343"/>
    <s v="GUAINIA"/>
    <s v="BARRANCO MINA (Cor. Departamental)"/>
    <x v="0"/>
    <s v="Rural disperso"/>
    <n v="28"/>
    <s v="Sin formación"/>
    <s v="desactualizado"/>
    <n v="951642.8"/>
    <n v="794"/>
    <n v="759"/>
    <n v="11.725955204216074"/>
    <n v="2.4194686654102498E-2"/>
    <n v="0"/>
    <n v="0"/>
    <n v="759"/>
    <e v="#N/A"/>
    <n v="23187.656999999999"/>
    <n v="0"/>
    <n v="0"/>
    <n v="808598.56"/>
    <n v="105784.74"/>
    <n v="615.19767000000002"/>
    <n v="918545.96"/>
    <n v="1541.1030000000001"/>
    <n v="10233.759"/>
    <n v="16513.438999999998"/>
    <n v="62.590083"/>
    <n v="139.56424999999999"/>
    <n v="0"/>
    <n v="586.23820999999998"/>
    <n v="0"/>
    <n v="5584.3846999999996"/>
    <n v="2205.8337999999999"/>
    <n v="322.15168"/>
    <n v="938673.9"/>
    <n v="0"/>
    <n v="11.74719337384"/>
    <n v="0.81296572280178836"/>
    <n v="0"/>
    <e v="#N/A"/>
    <e v="#N/A"/>
    <e v="#N/A"/>
    <n v="198"/>
    <n v="674"/>
    <n v="88.801054018445328"/>
    <n v="12"/>
    <n v="6"/>
  </r>
  <r>
    <s v="94"/>
    <s v="94663"/>
    <n v="94663"/>
    <s v="GUAINIA"/>
    <s v="MAPIRIPANA (Cor. Departamental)"/>
    <x v="0"/>
    <s v="Rural disperso"/>
    <n v="28"/>
    <s v="Sin formación"/>
    <s v="Sin formación"/>
    <n v="492797"/>
    <n v="71"/>
    <n v="71"/>
    <n v="12.676056338028168"/>
    <n v="3.433563472863835E-3"/>
    <n v="0"/>
    <n v="0"/>
    <n v="71"/>
    <e v="#N/A"/>
    <n v="19849.841"/>
    <n v="0"/>
    <n v="0"/>
    <n v="414215"/>
    <n v="52296.091"/>
    <n v="2527.1441"/>
    <n v="478401.91"/>
    <n v="851.14553000000001"/>
    <n v="4635.3483999999999"/>
    <n v="5170.1162999999997"/>
    <n v="0"/>
    <n v="0"/>
    <n v="0"/>
    <n v="2476.4666999999999"/>
    <n v="0"/>
    <n v="2261.2363"/>
    <n v="1340.4051999999999"/>
    <n v="51.877428999999999"/>
    <n v="485455.7"/>
    <n v="0"/>
    <n v="0"/>
    <n v="0.8589420654911839"/>
    <n v="0"/>
    <e v="#N/A"/>
    <e v="#N/A"/>
    <e v="#N/A"/>
    <n v="44"/>
    <n v="68"/>
    <n v="95.774647887323937"/>
    <n v="0"/>
    <n v="0"/>
  </r>
  <r>
    <s v="94"/>
    <s v="94884"/>
    <n v="94884"/>
    <s v="GUAINIA"/>
    <s v="PUERTO COLOMBIA (Cor. Departamental)"/>
    <x v="0"/>
    <s v="Rural disperso"/>
    <n v="28"/>
    <s v="Sin formación"/>
    <s v="Sin formación"/>
    <n v="1569958.5"/>
    <n v="274"/>
    <n v="251"/>
    <n v="6.3745019920318722"/>
    <n v="1.2492313053692659E-3"/>
    <n v="0"/>
    <n v="0"/>
    <n v="251"/>
    <e v="#N/A"/>
    <n v="0"/>
    <n v="0"/>
    <n v="0"/>
    <n v="1492577.9"/>
    <n v="65758.145000000004"/>
    <n v="0"/>
    <n v="1502580.7"/>
    <n v="0"/>
    <n v="6458.7002000000002"/>
    <n v="53165.995000000003"/>
    <n v="42.403897000000001"/>
    <n v="0"/>
    <n v="0"/>
    <n v="4.0667692999999998"/>
    <n v="7.3552388999999998"/>
    <n v="6221.6066000000001"/>
    <n v="2171.5360000000001"/>
    <n v="0"/>
    <n v="1553956.1"/>
    <n v="0"/>
    <n v="23.920508005679999"/>
    <n v="0.81040086673889489"/>
    <n v="0"/>
    <e v="#N/A"/>
    <e v="#N/A"/>
    <e v="#N/A"/>
    <n v="133"/>
    <n v="251"/>
    <n v="100"/>
    <n v="0"/>
    <n v="0"/>
  </r>
  <r>
    <s v="94"/>
    <s v="94888"/>
    <n v="94888"/>
    <s v="GUAINIA"/>
    <s v="MORICHAL (Morichal Nuevo) (Cor. Departamental)"/>
    <x v="0"/>
    <s v="Rural disperso"/>
    <n v="28"/>
    <s v="Sin formación"/>
    <s v="Sin formación"/>
    <n v="855499.5"/>
    <n v="111"/>
    <n v="111"/>
    <n v="60.360360360360367"/>
    <n v="2.1316078600958906E-2"/>
    <n v="0"/>
    <n v="0"/>
    <n v="111"/>
    <e v="#N/A"/>
    <n v="64295.697"/>
    <n v="0"/>
    <n v="0"/>
    <n v="677451.77"/>
    <n v="104376.89"/>
    <n v="532.69683999999995"/>
    <n v="829796.74"/>
    <n v="98.690242999999995"/>
    <n v="11310.433000000001"/>
    <n v="15605.105"/>
    <n v="47.99783"/>
    <n v="33.232568999999998"/>
    <n v="0"/>
    <n v="417.97685999999999"/>
    <n v="0"/>
    <n v="5522.5104000000001"/>
    <n v="522.05020000000002"/>
    <n v="377.36745000000002"/>
    <n v="850518.37"/>
    <n v="0"/>
    <n v="0"/>
    <n v="0.87904967602591777"/>
    <n v="0"/>
    <e v="#N/A"/>
    <e v="#N/A"/>
    <e v="#N/A"/>
    <n v="69"/>
    <n v="111"/>
    <n v="100"/>
    <n v="2"/>
    <n v="0"/>
  </r>
  <r>
    <s v="97"/>
    <s v="97889"/>
    <n v="97889"/>
    <s v="VAUPES"/>
    <s v="YAVARATE (Cor. Departamental)"/>
    <x v="0"/>
    <s v="Rural disperso"/>
    <n v="28"/>
    <s v="Sin formación"/>
    <s v="Sin formación"/>
    <n v="467053.5"/>
    <n v="68"/>
    <n v="68"/>
    <n v="97.058823529411768"/>
    <n v="6.9917765061740609E-3"/>
    <n v="0"/>
    <n v="0"/>
    <n v="68"/>
    <e v="#N/A"/>
    <n v="0"/>
    <n v="0"/>
    <n v="0"/>
    <n v="435422.38"/>
    <n v="21293.871999999999"/>
    <n v="0"/>
    <n v="429970.16"/>
    <n v="0"/>
    <n v="4312.0945000000002"/>
    <n v="27555.982"/>
    <n v="540.64445999999998"/>
    <n v="26.823217"/>
    <n v="0"/>
    <n v="48.753872999999999"/>
    <n v="73.767404999999997"/>
    <n v="4293.8473999999997"/>
    <n v="6212.1962999999996"/>
    <n v="0"/>
    <n v="449602.12"/>
    <n v="0"/>
    <n v="6.0207691043520004"/>
    <n v="0.48958333333333326"/>
    <n v="0"/>
    <e v="#N/A"/>
    <e v="#N/A"/>
    <e v="#N/A"/>
    <n v="57"/>
    <n v="62"/>
    <n v="91.17647058823529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22">
  <r>
    <s v="91"/>
    <s v="91460"/>
    <n v="91460"/>
    <x v="0"/>
    <x v="0"/>
    <x v="0"/>
    <n v="1690736.8"/>
    <e v="#N/A"/>
    <s v="ANM"/>
    <e v="#N/A"/>
  </r>
  <r>
    <s v="91"/>
    <s v="91536"/>
    <n v="91536"/>
    <x v="0"/>
    <x v="1"/>
    <x v="0"/>
    <n v="1365366.6"/>
    <e v="#N/A"/>
    <s v="ANM"/>
    <e v="#N/A"/>
  </r>
  <r>
    <s v="94"/>
    <s v="94883"/>
    <n v="94883"/>
    <x v="1"/>
    <x v="2"/>
    <x v="0"/>
    <n v="309403.46999999997"/>
    <e v="#N/A"/>
    <s v="ANM"/>
    <e v="#N/A"/>
  </r>
  <r>
    <s v="94"/>
    <s v="94885"/>
    <n v="94885"/>
    <x v="1"/>
    <x v="3"/>
    <x v="0"/>
    <n v="120928.9"/>
    <e v="#N/A"/>
    <s v="ANM"/>
    <e v="#N/A"/>
  </r>
  <r>
    <s v="94"/>
    <s v="94886"/>
    <n v="94886"/>
    <x v="1"/>
    <x v="4"/>
    <x v="0"/>
    <n v="233753.71"/>
    <e v="#N/A"/>
    <s v="ANM"/>
    <e v="#N/A"/>
  </r>
  <r>
    <s v="94"/>
    <s v="94887"/>
    <n v="94887"/>
    <x v="1"/>
    <x v="5"/>
    <x v="0"/>
    <n v="1019559.4"/>
    <e v="#N/A"/>
    <s v="ANM"/>
    <e v="#N/A"/>
  </r>
  <r>
    <s v="97"/>
    <s v="97511"/>
    <n v="97511"/>
    <x v="2"/>
    <x v="6"/>
    <x v="0"/>
    <n v="1482718.7"/>
    <e v="#N/A"/>
    <s v="ANM"/>
    <e v="#N/A"/>
  </r>
  <r>
    <s v="97"/>
    <s v="97777"/>
    <n v="97777"/>
    <x v="2"/>
    <x v="7"/>
    <x v="0"/>
    <n v="548479.56000000006"/>
    <e v="#N/A"/>
    <s v="ANM"/>
    <e v="#N/A"/>
  </r>
  <r>
    <s v="25"/>
    <s v="25754"/>
    <n v="25754"/>
    <x v="3"/>
    <x v="8"/>
    <x v="0"/>
    <n v="18720.077000000001"/>
    <s v="robusto"/>
    <n v="1"/>
    <s v="Ciudades y aglomeraciones"/>
  </r>
  <r>
    <s v="91"/>
    <s v="91540"/>
    <n v="91540"/>
    <x v="0"/>
    <x v="9"/>
    <x v="0"/>
    <n v="151702.95000000001"/>
    <s v="intermedio"/>
    <n v="6"/>
    <s v="Rural disperso"/>
  </r>
  <r>
    <s v="15"/>
    <s v="15187"/>
    <n v="15187"/>
    <x v="4"/>
    <x v="10"/>
    <x v="0"/>
    <n v="4947.8014000000003"/>
    <s v="temprano"/>
    <n v="6"/>
    <s v="Intermedio"/>
  </r>
  <r>
    <s v="15"/>
    <s v="15476"/>
    <n v="15476"/>
    <x v="4"/>
    <x v="11"/>
    <x v="0"/>
    <n v="6041.4053999999996"/>
    <s v="temprano"/>
    <n v="6"/>
    <s v="Intermedio"/>
  </r>
  <r>
    <s v="88"/>
    <s v="88564"/>
    <n v="88564"/>
    <x v="5"/>
    <x v="12"/>
    <x v="0"/>
    <n v="2242.3076000000001"/>
    <s v="intermedio"/>
    <n v="5"/>
    <s v="Intermedio"/>
  </r>
  <r>
    <s v="15"/>
    <s v="15500"/>
    <n v="15500"/>
    <x v="4"/>
    <x v="13"/>
    <x v="0"/>
    <n v="6089.2837"/>
    <s v="temprano"/>
    <n v="6"/>
    <s v="Rural disperso"/>
  </r>
  <r>
    <s v="15"/>
    <s v="15224"/>
    <n v="15224"/>
    <x v="4"/>
    <x v="14"/>
    <x v="0"/>
    <n v="4313.3167999999996"/>
    <s v="intermedio"/>
    <n v="6"/>
    <s v="Intermedio"/>
  </r>
  <r>
    <s v="15"/>
    <s v="15092"/>
    <n v="15092"/>
    <x v="4"/>
    <x v="15"/>
    <x v="0"/>
    <n v="10181.834000000001"/>
    <s v="temprano"/>
    <n v="6"/>
    <s v="Rural disperso"/>
  </r>
  <r>
    <s v="15"/>
    <s v="15879"/>
    <n v="15879"/>
    <x v="4"/>
    <x v="16"/>
    <x v="0"/>
    <n v="6204.0128999999997"/>
    <s v="temprano"/>
    <n v="6"/>
    <s v="Rural"/>
  </r>
  <r>
    <s v="15"/>
    <s v="15861"/>
    <n v="15861"/>
    <x v="4"/>
    <x v="17"/>
    <x v="0"/>
    <n v="15791.079"/>
    <s v="intermedio"/>
    <n v="6"/>
    <s v="Intermedio"/>
  </r>
  <r>
    <s v="15"/>
    <s v="15740"/>
    <n v="15740"/>
    <x v="4"/>
    <x v="18"/>
    <x v="0"/>
    <n v="14556.275"/>
    <s v="temprano"/>
    <n v="6"/>
    <s v="Rural"/>
  </r>
  <r>
    <s v="15"/>
    <s v="15762"/>
    <n v="15762"/>
    <x v="4"/>
    <x v="19"/>
    <x v="0"/>
    <n v="4739.8923999999997"/>
    <s v="temprano"/>
    <n v="6"/>
    <s v="Rural"/>
  </r>
  <r>
    <s v="88"/>
    <s v="88001"/>
    <n v="88001"/>
    <x v="5"/>
    <x v="20"/>
    <x v="0"/>
    <n v="2731.2177999999999"/>
    <e v="#N/A"/>
    <n v="3"/>
    <s v="Intermedio"/>
  </r>
  <r>
    <s v="15"/>
    <s v="15676"/>
    <n v="15676"/>
    <x v="4"/>
    <x v="21"/>
    <x v="0"/>
    <n v="8529.7167000000009"/>
    <s v="intermedio"/>
    <n v="6"/>
    <s v="Rural"/>
  </r>
  <r>
    <s v="15"/>
    <s v="15632"/>
    <n v="15632"/>
    <x v="4"/>
    <x v="22"/>
    <x v="0"/>
    <n v="24369.704000000002"/>
    <s v="intermedio"/>
    <n v="6"/>
    <s v="Rural disperso"/>
  </r>
  <r>
    <s v="15"/>
    <s v="15723"/>
    <n v="15723"/>
    <x v="4"/>
    <x v="23"/>
    <x v="0"/>
    <n v="5372.7415000000001"/>
    <s v="temprano"/>
    <n v="6"/>
    <s v="Rural disperso"/>
  </r>
  <r>
    <s v="25"/>
    <s v="25290"/>
    <n v="25290"/>
    <x v="3"/>
    <x v="24"/>
    <x v="0"/>
    <n v="20763.001"/>
    <s v="intermedio"/>
    <n v="3"/>
    <s v="Ciudades y aglomeraciones"/>
  </r>
  <r>
    <s v="15"/>
    <s v="15808"/>
    <n v="15808"/>
    <x v="4"/>
    <x v="25"/>
    <x v="0"/>
    <n v="9893.4622999999992"/>
    <s v="intermedio"/>
    <n v="6"/>
    <s v="Rural disperso"/>
  </r>
  <r>
    <s v="15"/>
    <s v="15466"/>
    <n v="15466"/>
    <x v="4"/>
    <x v="26"/>
    <x v="0"/>
    <n v="6708.4450999999999"/>
    <s v="intermedio"/>
    <n v="6"/>
    <s v="Intermedio"/>
  </r>
  <r>
    <s v="15"/>
    <s v="15204"/>
    <n v="15204"/>
    <x v="4"/>
    <x v="27"/>
    <x v="0"/>
    <n v="14661.56"/>
    <s v="intermedio"/>
    <n v="6"/>
    <s v="Rural"/>
  </r>
  <r>
    <s v="25"/>
    <s v="25394"/>
    <n v="25394"/>
    <x v="3"/>
    <x v="28"/>
    <x v="0"/>
    <n v="18828.331999999999"/>
    <s v="intermedio"/>
    <n v="6"/>
    <s v="Intermedio"/>
  </r>
  <r>
    <s v="15"/>
    <s v="15842"/>
    <n v="15842"/>
    <x v="4"/>
    <x v="29"/>
    <x v="0"/>
    <n v="14504.958000000001"/>
    <s v="intermedio"/>
    <n v="6"/>
    <s v="Rural"/>
  </r>
  <r>
    <s v="15"/>
    <s v="15600"/>
    <n v="15600"/>
    <x v="4"/>
    <x v="30"/>
    <x v="0"/>
    <n v="21272.133000000002"/>
    <s v="temprano"/>
    <n v="6"/>
    <s v="Rural"/>
  </r>
  <r>
    <s v="15"/>
    <s v="15276"/>
    <n v="15276"/>
    <x v="4"/>
    <x v="31"/>
    <x v="0"/>
    <n v="8742.2281000000003"/>
    <s v="intermedio"/>
    <n v="6"/>
    <s v="Rural"/>
  </r>
  <r>
    <s v="15"/>
    <s v="15638"/>
    <n v="15638"/>
    <x v="4"/>
    <x v="32"/>
    <x v="0"/>
    <n v="6460.6115"/>
    <s v="temprano"/>
    <n v="6"/>
    <s v="Intermedio"/>
  </r>
  <r>
    <s v="15"/>
    <s v="15494"/>
    <n v="15494"/>
    <x v="4"/>
    <x v="33"/>
    <x v="0"/>
    <n v="4953.1858000000002"/>
    <s v="intermedio"/>
    <n v="6"/>
    <s v="Intermedio"/>
  </r>
  <r>
    <s v="15"/>
    <s v="15822"/>
    <n v="15822"/>
    <x v="4"/>
    <x v="34"/>
    <x v="0"/>
    <n v="19210.893"/>
    <s v="intermedio"/>
    <n v="6"/>
    <s v="Rural disperso"/>
  </r>
  <r>
    <s v="25"/>
    <s v="25001"/>
    <n v="25001"/>
    <x v="3"/>
    <x v="35"/>
    <x v="0"/>
    <n v="8601.3546000000006"/>
    <s v="intermedio"/>
    <n v="6"/>
    <s v="Intermedio"/>
  </r>
  <r>
    <s v="68"/>
    <s v="68370"/>
    <n v="68370"/>
    <x v="6"/>
    <x v="36"/>
    <x v="0"/>
    <n v="4057.7530000000002"/>
    <s v="temprano"/>
    <n v="6"/>
    <s v="Rural disperso"/>
  </r>
  <r>
    <s v="15"/>
    <s v="15189"/>
    <n v="15189"/>
    <x v="4"/>
    <x v="37"/>
    <x v="0"/>
    <n v="5230.8829999999998"/>
    <s v="intermedio"/>
    <n v="6"/>
    <s v="Rural"/>
  </r>
  <r>
    <s v="15"/>
    <s v="15798"/>
    <n v="15798"/>
    <x v="4"/>
    <x v="38"/>
    <x v="0"/>
    <n v="4604.4102000000003"/>
    <s v="intermedio"/>
    <n v="6"/>
    <s v="Rural"/>
  </r>
  <r>
    <s v="44"/>
    <s v="44847"/>
    <n v="44847"/>
    <x v="7"/>
    <x v="39"/>
    <x v="0"/>
    <n v="788507.19"/>
    <s v="intermedio"/>
    <n v="4"/>
    <s v="Rural disperso"/>
  </r>
  <r>
    <s v="25"/>
    <s v="25878"/>
    <n v="25878"/>
    <x v="3"/>
    <x v="40"/>
    <x v="0"/>
    <n v="20397.234"/>
    <s v="intermedio"/>
    <n v="6"/>
    <s v="Intermedio"/>
  </r>
  <r>
    <s v="15"/>
    <s v="15810"/>
    <n v="15810"/>
    <x v="4"/>
    <x v="41"/>
    <x v="0"/>
    <n v="7176.6881000000003"/>
    <s v="intermedio"/>
    <n v="6"/>
    <s v="Rural disperso"/>
  </r>
  <r>
    <s v="15"/>
    <s v="15272"/>
    <n v="15272"/>
    <x v="4"/>
    <x v="42"/>
    <x v="0"/>
    <n v="10913.523999999999"/>
    <s v="intermedio"/>
    <n v="6"/>
    <s v="Intermedio"/>
  </r>
  <r>
    <s v="15"/>
    <s v="15537"/>
    <n v="15537"/>
    <x v="4"/>
    <x v="43"/>
    <x v="0"/>
    <n v="12365.507"/>
    <s v="intermedio"/>
    <n v="6"/>
    <s v="Rural"/>
  </r>
  <r>
    <s v="15"/>
    <s v="15114"/>
    <n v="15114"/>
    <x v="4"/>
    <x v="44"/>
    <x v="0"/>
    <n v="2690.3254000000002"/>
    <s v="intermedio"/>
    <n v="6"/>
    <s v="Rural"/>
  </r>
  <r>
    <s v="15"/>
    <s v="15804"/>
    <n v="15804"/>
    <x v="4"/>
    <x v="45"/>
    <x v="0"/>
    <n v="12624.791999999999"/>
    <s v="intermedio"/>
    <n v="6"/>
    <s v="Rural"/>
  </r>
  <r>
    <s v="15"/>
    <s v="15232"/>
    <n v="15232"/>
    <x v="4"/>
    <x v="46"/>
    <x v="0"/>
    <n v="11570.934999999999"/>
    <s v="intermedio"/>
    <n v="6"/>
    <s v="Rural disperso"/>
  </r>
  <r>
    <s v="15"/>
    <s v="15380"/>
    <n v="15380"/>
    <x v="4"/>
    <x v="47"/>
    <x v="0"/>
    <n v="5767.7326999999996"/>
    <s v="intermedio"/>
    <n v="6"/>
    <s v="Rural"/>
  </r>
  <r>
    <s v="15"/>
    <s v="15162"/>
    <n v="15162"/>
    <x v="4"/>
    <x v="48"/>
    <x v="0"/>
    <n v="6403.7834000000003"/>
    <s v="temprano"/>
    <n v="6"/>
    <s v="Intermedio"/>
  </r>
  <r>
    <s v="15"/>
    <s v="15367"/>
    <n v="15367"/>
    <x v="4"/>
    <x v="49"/>
    <x v="0"/>
    <n v="5929.1706000000004"/>
    <s v="intermedio"/>
    <n v="6"/>
    <s v="Intermedio"/>
  </r>
  <r>
    <s v="15"/>
    <s v="15764"/>
    <n v="15764"/>
    <x v="4"/>
    <x v="50"/>
    <x v="0"/>
    <n v="5763.4839000000002"/>
    <s v="temprano"/>
    <n v="6"/>
    <s v="Rural"/>
  </r>
  <r>
    <s v="25"/>
    <s v="25269"/>
    <n v="25269"/>
    <x v="3"/>
    <x v="51"/>
    <x v="0"/>
    <n v="15235.294"/>
    <s v="robusto"/>
    <n v="3"/>
    <s v="Ciudades y aglomeraciones"/>
  </r>
  <r>
    <s v="68"/>
    <s v="68418"/>
    <n v="68418"/>
    <x v="6"/>
    <x v="52"/>
    <x v="0"/>
    <n v="29035.683000000001"/>
    <s v="intermedio"/>
    <n v="6"/>
    <s v="Rural disperso"/>
  </r>
  <r>
    <s v="15"/>
    <s v="15835"/>
    <n v="15835"/>
    <x v="4"/>
    <x v="53"/>
    <x v="0"/>
    <n v="8190.0099"/>
    <s v="intermedio"/>
    <n v="6"/>
    <s v="Intermedio"/>
  </r>
  <r>
    <s v="15"/>
    <s v="15837"/>
    <n v="15837"/>
    <x v="4"/>
    <x v="54"/>
    <x v="0"/>
    <n v="16250.597"/>
    <s v="intermedio"/>
    <n v="5"/>
    <s v="Rural"/>
  </r>
  <r>
    <s v="68"/>
    <s v="68549"/>
    <n v="68549"/>
    <x v="6"/>
    <x v="55"/>
    <x v="0"/>
    <n v="5464.7650000000003"/>
    <s v="intermedio"/>
    <n v="6"/>
    <s v="Rural"/>
  </r>
  <r>
    <s v="15"/>
    <s v="15317"/>
    <n v="15317"/>
    <x v="4"/>
    <x v="56"/>
    <x v="0"/>
    <n v="5901.1423999999997"/>
    <s v="intermedio"/>
    <n v="6"/>
    <s v="Rural disperso"/>
  </r>
  <r>
    <s v="54"/>
    <s v="54480"/>
    <n v="54480"/>
    <x v="8"/>
    <x v="57"/>
    <x v="0"/>
    <n v="15994.064"/>
    <s v="intermedio"/>
    <n v="6"/>
    <s v="Rural disperso"/>
  </r>
  <r>
    <s v="44"/>
    <s v="44560"/>
    <n v="44560"/>
    <x v="7"/>
    <x v="58"/>
    <x v="0"/>
    <n v="162722.42000000001"/>
    <s v="intermedio"/>
    <n v="4"/>
    <s v="Intermedio"/>
  </r>
  <r>
    <s v="68"/>
    <s v="68229"/>
    <n v="68229"/>
    <x v="6"/>
    <x v="59"/>
    <x v="0"/>
    <n v="24472.153999999999"/>
    <s v="intermedio"/>
    <n v="6"/>
    <s v="Rural"/>
  </r>
  <r>
    <s v="15"/>
    <s v="15763"/>
    <n v="15763"/>
    <x v="4"/>
    <x v="60"/>
    <x v="0"/>
    <n v="28728.875"/>
    <s v="intermedio"/>
    <n v="6"/>
    <s v="Rural disperso"/>
  </r>
  <r>
    <s v="25"/>
    <s v="25148"/>
    <n v="25148"/>
    <x v="3"/>
    <x v="61"/>
    <x v="0"/>
    <n v="61729.733"/>
    <s v="intermedio"/>
    <n v="6"/>
    <s v="Rural disperso"/>
  </r>
  <r>
    <s v="15"/>
    <s v="15814"/>
    <n v="15814"/>
    <x v="4"/>
    <x v="62"/>
    <x v="0"/>
    <n v="17022.743999999999"/>
    <s v="intermedio"/>
    <n v="6"/>
    <s v="Intermedio"/>
  </r>
  <r>
    <s v="15"/>
    <s v="15215"/>
    <n v="15215"/>
    <x v="4"/>
    <x v="63"/>
    <x v="0"/>
    <n v="6224.5406999999996"/>
    <s v="intermedio"/>
    <n v="6"/>
    <s v="Rural"/>
  </r>
  <r>
    <s v="15"/>
    <s v="15218"/>
    <n v="15218"/>
    <x v="4"/>
    <x v="64"/>
    <x v="0"/>
    <n v="10239.148999999999"/>
    <s v="intermedio"/>
    <n v="6"/>
    <s v="Rural disperso"/>
  </r>
  <r>
    <s v="68"/>
    <s v="68498"/>
    <n v="68498"/>
    <x v="6"/>
    <x v="65"/>
    <x v="0"/>
    <n v="7469.5838000000003"/>
    <s v="intermedio"/>
    <n v="6"/>
    <s v="Rural"/>
  </r>
  <r>
    <s v="25"/>
    <s v="25307"/>
    <n v="25307"/>
    <x v="3"/>
    <x v="66"/>
    <x v="0"/>
    <n v="13165.388999999999"/>
    <s v="robusto"/>
    <n v="2"/>
    <s v="Ciudades y aglomeraciones"/>
  </r>
  <r>
    <s v="15"/>
    <s v="15332"/>
    <n v="15332"/>
    <x v="4"/>
    <x v="67"/>
    <x v="0"/>
    <n v="95238.536999999997"/>
    <s v="temprano"/>
    <n v="6"/>
    <s v="Rural disperso"/>
  </r>
  <r>
    <s v="15"/>
    <s v="15542"/>
    <n v="15542"/>
    <x v="4"/>
    <x v="68"/>
    <x v="0"/>
    <n v="28010.84"/>
    <s v="intermedio"/>
    <n v="6"/>
    <s v="Rural disperso"/>
  </r>
  <r>
    <s v="15"/>
    <s v="15774"/>
    <n v="15774"/>
    <x v="4"/>
    <x v="69"/>
    <x v="0"/>
    <n v="18402.187000000002"/>
    <s v="temprano"/>
    <n v="6"/>
    <s v="Rural"/>
  </r>
  <r>
    <s v="68"/>
    <s v="68298"/>
    <n v="68298"/>
    <x v="6"/>
    <x v="70"/>
    <x v="0"/>
    <n v="58754.947999999997"/>
    <s v="temprano"/>
    <n v="6"/>
    <s v="Rural disperso"/>
  </r>
  <r>
    <s v="25"/>
    <s v="25438"/>
    <n v="25438"/>
    <x v="3"/>
    <x v="71"/>
    <x v="0"/>
    <n v="119518.87"/>
    <s v="temprano"/>
    <n v="6"/>
    <s v="Rural disperso"/>
  </r>
  <r>
    <s v="68"/>
    <s v="68872"/>
    <n v="68872"/>
    <x v="6"/>
    <x v="72"/>
    <x v="0"/>
    <n v="10103.77"/>
    <s v="intermedio"/>
    <n v="6"/>
    <s v="Intermedio"/>
  </r>
  <r>
    <s v="15"/>
    <s v="15839"/>
    <n v="15839"/>
    <x v="4"/>
    <x v="73"/>
    <x v="0"/>
    <n v="12479.755999999999"/>
    <s v="temprano"/>
    <n v="6"/>
    <s v="Rural disperso"/>
  </r>
  <r>
    <s v="68"/>
    <s v="68179"/>
    <n v="68179"/>
    <x v="6"/>
    <x v="74"/>
    <x v="0"/>
    <n v="9545.1478000000006"/>
    <s v="temprano"/>
    <n v="6"/>
    <s v="Rural"/>
  </r>
  <r>
    <s v="25"/>
    <s v="25885"/>
    <n v="25885"/>
    <x v="3"/>
    <x v="75"/>
    <x v="0"/>
    <n v="96189.804000000004"/>
    <s v="intermedio"/>
    <n v="6"/>
    <s v="Rural disperso"/>
  </r>
  <r>
    <s v="15"/>
    <s v="15097"/>
    <n v="15097"/>
    <x v="4"/>
    <x v="76"/>
    <x v="0"/>
    <n v="14724.031999999999"/>
    <s v="intermedio"/>
    <n v="6"/>
    <s v="Rural"/>
  </r>
  <r>
    <s v="68"/>
    <s v="68121"/>
    <n v="68121"/>
    <x v="6"/>
    <x v="77"/>
    <x v="0"/>
    <n v="6627.5086000000001"/>
    <s v="temprano"/>
    <n v="6"/>
    <s v="Rural disperso"/>
  </r>
  <r>
    <s v="25"/>
    <s v="25175"/>
    <n v="25175"/>
    <x v="3"/>
    <x v="78"/>
    <x v="0"/>
    <n v="8061.777"/>
    <s v="robusto"/>
    <n v="2"/>
    <s v="Ciudades y aglomeraciones"/>
  </r>
  <r>
    <s v="25"/>
    <s v="25430"/>
    <n v="25430"/>
    <x v="3"/>
    <x v="79"/>
    <x v="0"/>
    <n v="12162.61"/>
    <s v="robusto"/>
    <n v="3"/>
    <s v="Ciudades y aglomeraciones"/>
  </r>
  <r>
    <s v="68"/>
    <s v="68533"/>
    <n v="68533"/>
    <x v="6"/>
    <x v="80"/>
    <x v="0"/>
    <n v="7363.6079"/>
    <s v="intermedio"/>
    <n v="6"/>
    <s v="Intermedio"/>
  </r>
  <r>
    <s v="08"/>
    <s v="08849"/>
    <n v="8849"/>
    <x v="9"/>
    <x v="81"/>
    <x v="0"/>
    <n v="10434.752"/>
    <s v="intermedio"/>
    <n v="6"/>
    <s v="Ciudades y aglomeraciones"/>
  </r>
  <r>
    <s v="15"/>
    <s v="15693"/>
    <n v="15693"/>
    <x v="4"/>
    <x v="82"/>
    <x v="0"/>
    <n v="12724.014999999999"/>
    <s v="intermedio"/>
    <n v="6"/>
    <s v="Intermedio"/>
  </r>
  <r>
    <s v="25"/>
    <s v="25286"/>
    <n v="25286"/>
    <x v="3"/>
    <x v="83"/>
    <x v="0"/>
    <n v="6876.9075000000003"/>
    <s v="robusto"/>
    <n v="2"/>
    <s v="Ciudades y aglomeraciones"/>
  </r>
  <r>
    <s v="25"/>
    <s v="25743"/>
    <n v="25743"/>
    <x v="3"/>
    <x v="84"/>
    <x v="0"/>
    <n v="16581.093000000001"/>
    <s v="intermedio"/>
    <n v="6"/>
    <s v="Intermedio"/>
  </r>
  <r>
    <s v="15"/>
    <s v="15522"/>
    <n v="15522"/>
    <x v="4"/>
    <x v="85"/>
    <x v="0"/>
    <n v="3935.2649999999999"/>
    <s v="temprano"/>
    <n v="6"/>
    <s v="Rural"/>
  </r>
  <r>
    <s v="15"/>
    <s v="15293"/>
    <n v="15293"/>
    <x v="4"/>
    <x v="86"/>
    <x v="0"/>
    <n v="8742.5352000000003"/>
    <s v="temprano"/>
    <n v="6"/>
    <s v="Rural disperso"/>
  </r>
  <r>
    <s v="25"/>
    <s v="25530"/>
    <n v="25530"/>
    <x v="3"/>
    <x v="87"/>
    <x v="0"/>
    <n v="88951.573999999993"/>
    <s v="intermedio"/>
    <n v="6"/>
    <s v="Rural disperso"/>
  </r>
  <r>
    <s v="15"/>
    <s v="15790"/>
    <n v="15790"/>
    <x v="4"/>
    <x v="88"/>
    <x v="0"/>
    <n v="20947.170999999998"/>
    <s v="temprano"/>
    <n v="6"/>
    <s v="Rural disperso"/>
  </r>
  <r>
    <s v="68"/>
    <s v="68020"/>
    <n v="68020"/>
    <x v="6"/>
    <x v="89"/>
    <x v="0"/>
    <n v="16640.757000000001"/>
    <s v="temprano"/>
    <n v="6"/>
    <s v="Rural disperso"/>
  </r>
  <r>
    <s v="52"/>
    <s v="52317"/>
    <n v="52317"/>
    <x v="10"/>
    <x v="90"/>
    <x v="0"/>
    <n v="15559.329"/>
    <s v="intermedio"/>
    <n v="6"/>
    <s v="Rural"/>
  </r>
  <r>
    <s v="52"/>
    <s v="52506"/>
    <n v="52506"/>
    <x v="10"/>
    <x v="91"/>
    <x v="0"/>
    <n v="6583.2847000000002"/>
    <s v="intermedio"/>
    <n v="6"/>
    <s v="Intermedio"/>
  </r>
  <r>
    <s v="25"/>
    <s v="25572"/>
    <n v="25572"/>
    <x v="3"/>
    <x v="92"/>
    <x v="0"/>
    <n v="51029.62"/>
    <s v="intermedio"/>
    <n v="6"/>
    <s v="Rural"/>
  </r>
  <r>
    <s v="25"/>
    <s v="25473"/>
    <n v="25473"/>
    <x v="3"/>
    <x v="93"/>
    <x v="0"/>
    <n v="10749.626"/>
    <s v="robusto"/>
    <n v="2"/>
    <s v="Ciudades y aglomeraciones"/>
  </r>
  <r>
    <s v="68"/>
    <s v="68468"/>
    <n v="68468"/>
    <x v="6"/>
    <x v="94"/>
    <x v="0"/>
    <n v="18081.475999999999"/>
    <s v="intermedio"/>
    <n v="6"/>
    <s v="Rural disperso"/>
  </r>
  <r>
    <s v="15"/>
    <s v="15599"/>
    <n v="15599"/>
    <x v="4"/>
    <x v="95"/>
    <x v="0"/>
    <n v="12724.581"/>
    <s v="intermedio"/>
    <n v="6"/>
    <s v="Intermedio"/>
  </r>
  <r>
    <s v="25"/>
    <s v="25320"/>
    <n v="25320"/>
    <x v="3"/>
    <x v="96"/>
    <x v="0"/>
    <n v="77022.451000000001"/>
    <s v="intermedio"/>
    <n v="6"/>
    <s v="Rural"/>
  </r>
  <r>
    <s v="15"/>
    <s v="15491"/>
    <n v="15491"/>
    <x v="4"/>
    <x v="97"/>
    <x v="0"/>
    <n v="5406.5609999999997"/>
    <s v="robusto"/>
    <n v="5"/>
    <s v="Intermedio"/>
  </r>
  <r>
    <s v="68"/>
    <s v="68684"/>
    <n v="68684"/>
    <x v="6"/>
    <x v="98"/>
    <x v="0"/>
    <n v="7667.6585999999998"/>
    <s v="temprano"/>
    <n v="6"/>
    <s v="Rural"/>
  </r>
  <r>
    <s v="15"/>
    <s v="15776"/>
    <n v="15776"/>
    <x v="4"/>
    <x v="99"/>
    <x v="0"/>
    <n v="10280.097"/>
    <s v="intermedio"/>
    <n v="6"/>
    <s v="Rural"/>
  </r>
  <r>
    <s v="68"/>
    <s v="68079"/>
    <n v="68079"/>
    <x v="6"/>
    <x v="100"/>
    <x v="0"/>
    <n v="13303.813"/>
    <s v="intermedio"/>
    <n v="6"/>
    <s v="Intermedio"/>
  </r>
  <r>
    <s v="15"/>
    <s v="15401"/>
    <n v="15401"/>
    <x v="4"/>
    <x v="101"/>
    <x v="0"/>
    <n v="2857.3627000000001"/>
    <s v="intermedio"/>
    <n v="6"/>
    <s v="Rural"/>
  </r>
  <r>
    <s v="15"/>
    <s v="15248"/>
    <n v="15248"/>
    <x v="4"/>
    <x v="102"/>
    <x v="0"/>
    <n v="6965.2044999999998"/>
    <s v="intermedio"/>
    <n v="6"/>
    <s v="Intermedio"/>
  </r>
  <r>
    <s v="15"/>
    <s v="15832"/>
    <n v="15832"/>
    <x v="4"/>
    <x v="103"/>
    <x v="0"/>
    <n v="4309.83"/>
    <s v="temprano"/>
    <n v="6"/>
    <s v="Rural disperso"/>
  </r>
  <r>
    <s v="15"/>
    <s v="15816"/>
    <n v="15816"/>
    <x v="4"/>
    <x v="104"/>
    <x v="0"/>
    <n v="11840.441999999999"/>
    <s v="temprano"/>
    <n v="6"/>
    <s v="Rural disperso"/>
  </r>
  <r>
    <s v="15"/>
    <s v="15131"/>
    <n v="15131"/>
    <x v="4"/>
    <x v="105"/>
    <x v="0"/>
    <n v="7646.5882000000001"/>
    <s v="temprano"/>
    <n v="6"/>
    <s v="Rural disperso"/>
  </r>
  <r>
    <s v="25"/>
    <s v="25899"/>
    <n v="25899"/>
    <x v="3"/>
    <x v="106"/>
    <x v="0"/>
    <n v="20325.885999999999"/>
    <s v="robusto"/>
    <n v="3"/>
    <s v="Ciudades y aglomeraciones"/>
  </r>
  <r>
    <s v="15"/>
    <s v="15806"/>
    <n v="15806"/>
    <x v="4"/>
    <x v="107"/>
    <x v="0"/>
    <n v="9394.7139999999999"/>
    <s v="robusto"/>
    <n v="6"/>
    <s v="Intermedio"/>
  </r>
  <r>
    <s v="25"/>
    <s v="25823"/>
    <n v="25823"/>
    <x v="3"/>
    <x v="108"/>
    <x v="0"/>
    <n v="14783.44"/>
    <s v="intermedio"/>
    <n v="6"/>
    <s v="Rural disperso"/>
  </r>
  <r>
    <s v="68"/>
    <s v="68522"/>
    <n v="68522"/>
    <x v="6"/>
    <x v="109"/>
    <x v="0"/>
    <n v="2035.297"/>
    <s v="intermedio"/>
    <n v="6"/>
    <s v="Intermedio"/>
  </r>
  <r>
    <s v="15"/>
    <s v="15407"/>
    <n v="15407"/>
    <x v="4"/>
    <x v="110"/>
    <x v="0"/>
    <n v="12098.484"/>
    <s v="intermedio"/>
    <n v="6"/>
    <s v="Intermedio"/>
  </r>
  <r>
    <s v="15"/>
    <s v="15212"/>
    <n v="15212"/>
    <x v="4"/>
    <x v="111"/>
    <x v="0"/>
    <n v="14936.460999999999"/>
    <s v="temprano"/>
    <n v="6"/>
    <s v="Rural disperso"/>
  </r>
  <r>
    <s v="15"/>
    <s v="15516"/>
    <n v="15516"/>
    <x v="4"/>
    <x v="112"/>
    <x v="0"/>
    <n v="31786.234"/>
    <s v="robusto"/>
    <n v="5"/>
    <s v="Intermedio"/>
  </r>
  <r>
    <s v="68"/>
    <s v="68152"/>
    <n v="68152"/>
    <x v="6"/>
    <x v="113"/>
    <x v="0"/>
    <n v="25821.987000000001"/>
    <s v="intermedio"/>
    <n v="6"/>
    <s v="Rural disperso"/>
  </r>
  <r>
    <s v="25"/>
    <s v="25513"/>
    <n v="25513"/>
    <x v="3"/>
    <x v="114"/>
    <x v="0"/>
    <n v="41047.516000000003"/>
    <s v="intermedio"/>
    <n v="6"/>
    <s v="Intermedio"/>
  </r>
  <r>
    <s v="15"/>
    <s v="15362"/>
    <n v="15362"/>
    <x v="4"/>
    <x v="115"/>
    <x v="0"/>
    <n v="3475.9448000000002"/>
    <s v="intermedio"/>
    <n v="6"/>
    <s v="Intermedio"/>
  </r>
  <r>
    <s v="15"/>
    <s v="15238"/>
    <n v="15238"/>
    <x v="4"/>
    <x v="116"/>
    <x v="0"/>
    <n v="22783.55"/>
    <s v="robusto"/>
    <n v="3"/>
    <s v="Ciudades y aglomeraciones"/>
  </r>
  <r>
    <s v="25"/>
    <s v="25386"/>
    <n v="25386"/>
    <x v="3"/>
    <x v="117"/>
    <x v="0"/>
    <n v="14975.706"/>
    <s v="intermedio"/>
    <n v="6"/>
    <s v="Intermedio"/>
  </r>
  <r>
    <s v="15"/>
    <s v="15511"/>
    <n v="15511"/>
    <x v="4"/>
    <x v="118"/>
    <x v="0"/>
    <n v="6648.0474000000004"/>
    <s v="intermedio"/>
    <n v="6"/>
    <s v="Rural disperso"/>
  </r>
  <r>
    <s v="25"/>
    <s v="25258"/>
    <n v="25258"/>
    <x v="3"/>
    <x v="119"/>
    <x v="0"/>
    <n v="13193.511"/>
    <s v="intermedio"/>
    <n v="6"/>
    <s v="Rural disperso"/>
  </r>
  <r>
    <s v="68"/>
    <s v="68686"/>
    <n v="68686"/>
    <x v="6"/>
    <x v="120"/>
    <x v="0"/>
    <n v="7478.1040000000003"/>
    <s v="temprano"/>
    <n v="6"/>
    <s v="Rural disperso"/>
  </r>
  <r>
    <s v="15"/>
    <s v="15087"/>
    <n v="15087"/>
    <x v="4"/>
    <x v="121"/>
    <x v="0"/>
    <n v="16048.505999999999"/>
    <s v="intermedio"/>
    <n v="6"/>
    <s v="Intermedio"/>
  </r>
  <r>
    <s v="15"/>
    <s v="15368"/>
    <n v="15368"/>
    <x v="4"/>
    <x v="122"/>
    <x v="0"/>
    <n v="13153.951999999999"/>
    <s v="intermedio"/>
    <n v="6"/>
    <s v="Rural disperso"/>
  </r>
  <r>
    <s v="15"/>
    <s v="15696"/>
    <n v="15696"/>
    <x v="4"/>
    <x v="123"/>
    <x v="0"/>
    <n v="7820.9173000000001"/>
    <s v="intermedio"/>
    <n v="6"/>
    <s v="Rural disperso"/>
  </r>
  <r>
    <s v="52"/>
    <s v="52323"/>
    <n v="52323"/>
    <x v="10"/>
    <x v="124"/>
    <x v="0"/>
    <n v="3008.2622999999999"/>
    <s v="intermedio"/>
    <n v="6"/>
    <s v="Intermedio"/>
  </r>
  <r>
    <s v="25"/>
    <s v="25335"/>
    <n v="25335"/>
    <x v="3"/>
    <x v="125"/>
    <x v="0"/>
    <n v="22098.303"/>
    <s v="intermedio"/>
    <n v="6"/>
    <s v="Rural"/>
  </r>
  <r>
    <s v="15"/>
    <s v="15761"/>
    <n v="15761"/>
    <x v="4"/>
    <x v="126"/>
    <x v="0"/>
    <n v="5722.4040999999997"/>
    <s v="intermedio"/>
    <n v="6"/>
    <s v="Rural"/>
  </r>
  <r>
    <s v="68"/>
    <s v="68368"/>
    <n v="68368"/>
    <x v="6"/>
    <x v="127"/>
    <x v="0"/>
    <n v="11104.045"/>
    <s v="intermedio"/>
    <n v="6"/>
    <s v="Rural disperso"/>
  </r>
  <r>
    <s v="25"/>
    <s v="25740"/>
    <n v="25740"/>
    <x v="3"/>
    <x v="128"/>
    <x v="0"/>
    <n v="12471.403"/>
    <s v="robusto"/>
    <n v="5"/>
    <s v="Ciudades y aglomeraciones"/>
  </r>
  <r>
    <s v="15"/>
    <s v="15244"/>
    <n v="15244"/>
    <x v="4"/>
    <x v="129"/>
    <x v="0"/>
    <n v="24293.684000000001"/>
    <s v="intermedio"/>
    <n v="6"/>
    <s v="Rural"/>
  </r>
  <r>
    <s v="25"/>
    <s v="25317"/>
    <n v="25317"/>
    <x v="3"/>
    <x v="130"/>
    <x v="0"/>
    <n v="16883.181"/>
    <s v="intermedio"/>
    <n v="6"/>
    <s v="Intermedio"/>
  </r>
  <r>
    <s v="68"/>
    <s v="68322"/>
    <n v="68322"/>
    <x v="6"/>
    <x v="131"/>
    <x v="0"/>
    <n v="7164.8588"/>
    <s v="temprano"/>
    <n v="6"/>
    <s v="Rural disperso"/>
  </r>
  <r>
    <s v="15"/>
    <s v="15104"/>
    <n v="15104"/>
    <x v="4"/>
    <x v="132"/>
    <x v="0"/>
    <n v="4630.1715000000004"/>
    <s v="intermedio"/>
    <n v="6"/>
    <s v="Rural"/>
  </r>
  <r>
    <s v="15"/>
    <s v="15681"/>
    <n v="15681"/>
    <x v="4"/>
    <x v="133"/>
    <x v="0"/>
    <n v="17218.598999999998"/>
    <s v="temprano"/>
    <n v="6"/>
    <s v="Rural"/>
  </r>
  <r>
    <s v="25"/>
    <s v="25260"/>
    <n v="25260"/>
    <x v="3"/>
    <x v="134"/>
    <x v="0"/>
    <n v="8930.0372000000007"/>
    <s v="robusto"/>
    <n v="6"/>
    <s v="Intermedio"/>
  </r>
  <r>
    <s v="73"/>
    <s v="73275"/>
    <n v="73275"/>
    <x v="11"/>
    <x v="135"/>
    <x v="0"/>
    <n v="9830.1664999999994"/>
    <s v="intermedio"/>
    <n v="6"/>
    <s v="Intermedio"/>
  </r>
  <r>
    <s v="15"/>
    <s v="15621"/>
    <n v="15621"/>
    <x v="4"/>
    <x v="136"/>
    <x v="0"/>
    <n v="16188.569"/>
    <s v="intermedio"/>
    <n v="6"/>
    <s v="Rural disperso"/>
  </r>
  <r>
    <s v="13"/>
    <s v="13650"/>
    <n v="13650"/>
    <x v="12"/>
    <x v="137"/>
    <x v="0"/>
    <n v="31864.738000000001"/>
    <s v="temprano"/>
    <n v="6"/>
    <s v="Rural disperso"/>
  </r>
  <r>
    <s v="25"/>
    <s v="25126"/>
    <n v="25126"/>
    <x v="3"/>
    <x v="138"/>
    <x v="0"/>
    <n v="5078.0865000000003"/>
    <s v="robusto"/>
    <n v="2"/>
    <s v="Ciudades y aglomeraciones"/>
  </r>
  <r>
    <s v="68"/>
    <s v="68324"/>
    <n v="68324"/>
    <x v="6"/>
    <x v="139"/>
    <x v="0"/>
    <n v="7822.9476000000004"/>
    <s v="temprano"/>
    <n v="6"/>
    <s v="Rural"/>
  </r>
  <r>
    <s v="68"/>
    <s v="68209"/>
    <n v="68209"/>
    <x v="6"/>
    <x v="140"/>
    <x v="0"/>
    <n v="7286.2484000000004"/>
    <s v="temprano"/>
    <n v="6"/>
    <s v="Rural disperso"/>
  </r>
  <r>
    <s v="15"/>
    <s v="15325"/>
    <n v="15325"/>
    <x v="4"/>
    <x v="141"/>
    <x v="0"/>
    <n v="10123.839"/>
    <s v="temprano"/>
    <n v="6"/>
    <s v="Rural"/>
  </r>
  <r>
    <s v="68"/>
    <s v="68705"/>
    <n v="68705"/>
    <x v="6"/>
    <x v="142"/>
    <x v="0"/>
    <n v="18039.026000000002"/>
    <s v="temprano"/>
    <n v="6"/>
    <s v="Rural disperso"/>
  </r>
  <r>
    <s v="25"/>
    <s v="25805"/>
    <n v="25805"/>
    <x v="3"/>
    <x v="143"/>
    <x v="0"/>
    <n v="8499.4984999999997"/>
    <s v="intermedio"/>
    <n v="6"/>
    <s v="Rural"/>
  </r>
  <r>
    <s v="08"/>
    <s v="08558"/>
    <n v="8558"/>
    <x v="9"/>
    <x v="144"/>
    <x v="0"/>
    <n v="7150.4867999999997"/>
    <s v="temprano"/>
    <n v="6"/>
    <s v="Ciudades y aglomeraciones"/>
  </r>
  <r>
    <s v="68"/>
    <s v="68266"/>
    <n v="68266"/>
    <x v="6"/>
    <x v="145"/>
    <x v="0"/>
    <n v="7430.3572000000004"/>
    <s v="intermedio"/>
    <n v="6"/>
    <s v="Rural disperso"/>
  </r>
  <r>
    <s v="19"/>
    <s v="19824"/>
    <n v="19824"/>
    <x v="13"/>
    <x v="146"/>
    <x v="0"/>
    <n v="45823.266000000003"/>
    <s v="temprano"/>
    <n v="6"/>
    <s v="Rural"/>
  </r>
  <r>
    <s v="15"/>
    <s v="15778"/>
    <n v="15778"/>
    <x v="4"/>
    <x v="147"/>
    <x v="0"/>
    <n v="3896.8312000000001"/>
    <s v="intermedio"/>
    <n v="6"/>
    <s v="Intermedio"/>
  </r>
  <r>
    <s v="15"/>
    <s v="15226"/>
    <n v="15226"/>
    <x v="4"/>
    <x v="148"/>
    <x v="0"/>
    <n v="4391.4759999999997"/>
    <s v="temprano"/>
    <n v="6"/>
    <s v="Rural disperso"/>
  </r>
  <r>
    <s v="25"/>
    <s v="25843"/>
    <n v="25843"/>
    <x v="3"/>
    <x v="149"/>
    <x v="0"/>
    <n v="9948.6550000000007"/>
    <s v="intermedio"/>
    <n v="6"/>
    <s v="Intermedio"/>
  </r>
  <r>
    <s v="15"/>
    <s v="15051"/>
    <n v="15051"/>
    <x v="4"/>
    <x v="150"/>
    <x v="0"/>
    <n v="13674.451999999999"/>
    <s v="temprano"/>
    <n v="6"/>
    <s v="Rural"/>
  </r>
  <r>
    <s v="68"/>
    <s v="68669"/>
    <n v="68669"/>
    <x v="6"/>
    <x v="20"/>
    <x v="0"/>
    <n v="28172.526999999998"/>
    <s v="intermedio"/>
    <n v="6"/>
    <s v="Rural"/>
  </r>
  <r>
    <s v="25"/>
    <s v="25245"/>
    <n v="25245"/>
    <x v="3"/>
    <x v="151"/>
    <x v="0"/>
    <n v="11795.272000000001"/>
    <s v="intermedio"/>
    <n v="6"/>
    <s v="Intermedio"/>
  </r>
  <r>
    <s v="15"/>
    <s v="15176"/>
    <n v="15176"/>
    <x v="4"/>
    <x v="152"/>
    <x v="0"/>
    <n v="16779.91"/>
    <s v="intermedio"/>
    <n v="5"/>
    <s v="Intermedio"/>
  </r>
  <r>
    <s v="15"/>
    <s v="15753"/>
    <n v="15753"/>
    <x v="4"/>
    <x v="153"/>
    <x v="0"/>
    <n v="12284.441000000001"/>
    <s v="intermedio"/>
    <n v="6"/>
    <s v="Intermedio"/>
  </r>
  <r>
    <s v="25"/>
    <s v="25662"/>
    <n v="25662"/>
    <x v="3"/>
    <x v="154"/>
    <x v="0"/>
    <n v="31324.698"/>
    <s v="intermedio"/>
    <n v="6"/>
    <s v="Rural"/>
  </r>
  <r>
    <s v="15"/>
    <s v="15001"/>
    <n v="15001"/>
    <x v="4"/>
    <x v="155"/>
    <x v="0"/>
    <n v="11874.411"/>
    <s v="intermedio"/>
    <n v="1"/>
    <s v="Ciudades y aglomeraciones"/>
  </r>
  <r>
    <s v="15"/>
    <s v="15820"/>
    <n v="15820"/>
    <x v="4"/>
    <x v="156"/>
    <x v="0"/>
    <n v="3383.4751000000001"/>
    <s v="temprano"/>
    <n v="6"/>
    <s v="Intermedio"/>
  </r>
  <r>
    <s v="15"/>
    <s v="15686"/>
    <n v="15686"/>
    <x v="4"/>
    <x v="157"/>
    <x v="0"/>
    <n v="7232.3622999999998"/>
    <s v="temprano"/>
    <n v="6"/>
    <s v="Intermedio"/>
  </r>
  <r>
    <s v="25"/>
    <s v="25658"/>
    <n v="25658"/>
    <x v="3"/>
    <x v="158"/>
    <x v="0"/>
    <n v="12122.529"/>
    <s v="intermedio"/>
    <n v="6"/>
    <s v="Intermedio"/>
  </r>
  <r>
    <s v="25"/>
    <s v="25817"/>
    <n v="25817"/>
    <x v="3"/>
    <x v="159"/>
    <x v="0"/>
    <n v="7113.6503000000002"/>
    <s v="robusto"/>
    <n v="2"/>
    <s v="Ciudades y aglomeraciones"/>
  </r>
  <r>
    <s v="54"/>
    <s v="54125"/>
    <n v="54125"/>
    <x v="8"/>
    <x v="160"/>
    <x v="0"/>
    <n v="13975.303"/>
    <s v="intermedio"/>
    <n v="6"/>
    <s v="Rural disperso"/>
  </r>
  <r>
    <s v="15"/>
    <s v="15172"/>
    <n v="15172"/>
    <x v="4"/>
    <x v="161"/>
    <x v="0"/>
    <n v="13129.405000000001"/>
    <s v="intermedio"/>
    <n v="6"/>
    <s v="Rural"/>
  </r>
  <r>
    <s v="25"/>
    <s v="25035"/>
    <n v="25035"/>
    <x v="3"/>
    <x v="162"/>
    <x v="0"/>
    <n v="12365.569"/>
    <s v="intermedio"/>
    <n v="5"/>
    <s v="Intermedio"/>
  </r>
  <r>
    <s v="68"/>
    <s v="68051"/>
    <n v="68051"/>
    <x v="6"/>
    <x v="163"/>
    <x v="0"/>
    <n v="17028.485000000001"/>
    <s v="intermedio"/>
    <n v="6"/>
    <s v="Rural disperso"/>
  </r>
  <r>
    <s v="15"/>
    <s v="15469"/>
    <n v="15469"/>
    <x v="4"/>
    <x v="164"/>
    <x v="0"/>
    <n v="21295.653999999999"/>
    <s v="intermedio"/>
    <n v="6"/>
    <s v="Intermedio"/>
  </r>
  <r>
    <s v="25"/>
    <s v="25053"/>
    <n v="25053"/>
    <x v="3"/>
    <x v="165"/>
    <x v="0"/>
    <n v="14764.800999999999"/>
    <s v="intermedio"/>
    <n v="6"/>
    <s v="Intermedio"/>
  </r>
  <r>
    <s v="25"/>
    <s v="25851"/>
    <n v="25851"/>
    <x v="3"/>
    <x v="166"/>
    <x v="0"/>
    <n v="8635.2559999999994"/>
    <s v="intermedio"/>
    <n v="6"/>
    <s v="Intermedio"/>
  </r>
  <r>
    <s v="68"/>
    <s v="68867"/>
    <n v="68867"/>
    <x v="6"/>
    <x v="167"/>
    <x v="0"/>
    <n v="9232.0925000000007"/>
    <s v="temprano"/>
    <n v="6"/>
    <s v="Rural"/>
  </r>
  <r>
    <s v="68"/>
    <s v="68160"/>
    <n v="68160"/>
    <x v="6"/>
    <x v="168"/>
    <x v="0"/>
    <n v="10807.951999999999"/>
    <s v="temprano"/>
    <n v="6"/>
    <s v="Rural disperso"/>
  </r>
  <r>
    <s v="25"/>
    <s v="25875"/>
    <n v="25875"/>
    <x v="3"/>
    <x v="169"/>
    <x v="0"/>
    <n v="14086.154"/>
    <s v="intermedio"/>
    <n v="6"/>
    <s v="Intermedio"/>
  </r>
  <r>
    <s v="15"/>
    <s v="15759"/>
    <n v="15759"/>
    <x v="4"/>
    <x v="170"/>
    <x v="0"/>
    <n v="21091.466"/>
    <s v="robusto"/>
    <n v="2"/>
    <s v="Ciudades y aglomeraciones"/>
  </r>
  <r>
    <s v="15"/>
    <s v="15322"/>
    <n v="15322"/>
    <x v="4"/>
    <x v="171"/>
    <x v="0"/>
    <n v="3727.5185999999999"/>
    <s v="intermedio"/>
    <n v="6"/>
    <s v="Intermedio"/>
  </r>
  <r>
    <s v="47"/>
    <s v="47692"/>
    <n v="47692"/>
    <x v="14"/>
    <x v="172"/>
    <x v="0"/>
    <n v="43660.108"/>
    <s v="temprano"/>
    <n v="6"/>
    <s v="Rural"/>
  </r>
  <r>
    <s v="68"/>
    <s v="68502"/>
    <n v="68502"/>
    <x v="6"/>
    <x v="173"/>
    <x v="0"/>
    <n v="48865.713000000003"/>
    <s v="temprano"/>
    <n v="6"/>
    <s v="Rural disperso"/>
  </r>
  <r>
    <s v="25"/>
    <s v="25398"/>
    <n v="25398"/>
    <x v="3"/>
    <x v="174"/>
    <x v="0"/>
    <n v="12663.84"/>
    <s v="intermedio"/>
    <n v="6"/>
    <s v="Rural"/>
  </r>
  <r>
    <s v="15"/>
    <s v="15755"/>
    <n v="15755"/>
    <x v="4"/>
    <x v="175"/>
    <x v="0"/>
    <n v="61964.248"/>
    <s v="temprano"/>
    <n v="6"/>
    <s v="Rural disperso"/>
  </r>
  <r>
    <s v="25"/>
    <s v="25873"/>
    <n v="25873"/>
    <x v="3"/>
    <x v="176"/>
    <x v="0"/>
    <n v="22574.933000000001"/>
    <s v="intermedio"/>
    <n v="6"/>
    <s v="Intermedio"/>
  </r>
  <r>
    <s v="19"/>
    <s v="19743"/>
    <n v="19743"/>
    <x v="13"/>
    <x v="177"/>
    <x v="0"/>
    <n v="62736.686999999998"/>
    <s v="intermedio"/>
    <n v="6"/>
    <s v="Rural"/>
  </r>
  <r>
    <s v="68"/>
    <s v="68500"/>
    <n v="68500"/>
    <x v="6"/>
    <x v="178"/>
    <x v="0"/>
    <n v="27607.659"/>
    <s v="intermedio"/>
    <n v="6"/>
    <s v="Rural"/>
  </r>
  <r>
    <s v="68"/>
    <s v="68679"/>
    <n v="68679"/>
    <x v="6"/>
    <x v="179"/>
    <x v="0"/>
    <n v="14708.491"/>
    <s v="robusto"/>
    <n v="5"/>
    <s v="Ciudades y aglomeraciones"/>
  </r>
  <r>
    <s v="25"/>
    <s v="25862"/>
    <n v="25862"/>
    <x v="3"/>
    <x v="180"/>
    <x v="0"/>
    <n v="14461.918"/>
    <s v="temprano"/>
    <n v="6"/>
    <s v="Rural"/>
  </r>
  <r>
    <s v="25"/>
    <s v="25718"/>
    <n v="25718"/>
    <x v="3"/>
    <x v="181"/>
    <x v="0"/>
    <n v="11374.913"/>
    <s v="intermedio"/>
    <n v="6"/>
    <s v="Rural"/>
  </r>
  <r>
    <s v="68"/>
    <s v="68318"/>
    <n v="68318"/>
    <x v="6"/>
    <x v="182"/>
    <x v="0"/>
    <n v="30406.348000000002"/>
    <s v="temprano"/>
    <n v="6"/>
    <s v="Rural"/>
  </r>
  <r>
    <s v="73"/>
    <s v="73770"/>
    <n v="73770"/>
    <x v="11"/>
    <x v="183"/>
    <x v="0"/>
    <n v="19223.726999999999"/>
    <s v="temprano"/>
    <n v="6"/>
    <s v="Rural"/>
  </r>
  <r>
    <s v="15"/>
    <s v="15047"/>
    <n v="15047"/>
    <x v="4"/>
    <x v="184"/>
    <x v="0"/>
    <n v="87691.532000000007"/>
    <s v="intermedio"/>
    <n v="6"/>
    <s v="Rural"/>
  </r>
  <r>
    <s v="25"/>
    <s v="25506"/>
    <n v="25506"/>
    <x v="3"/>
    <x v="185"/>
    <x v="0"/>
    <n v="11085.378000000001"/>
    <s v="intermedio"/>
    <n v="6"/>
    <s v="Rural disperso"/>
  </r>
  <r>
    <s v="15"/>
    <s v="15720"/>
    <n v="15720"/>
    <x v="4"/>
    <x v="186"/>
    <x v="0"/>
    <n v="16128.834000000001"/>
    <s v="intermedio"/>
    <n v="6"/>
    <s v="Rural disperso"/>
  </r>
  <r>
    <s v="52"/>
    <s v="52210"/>
    <n v="52210"/>
    <x v="10"/>
    <x v="187"/>
    <x v="0"/>
    <n v="4280.6055999999999"/>
    <s v="temprano"/>
    <n v="6"/>
    <s v="Intermedio"/>
  </r>
  <r>
    <s v="08"/>
    <s v="08606"/>
    <n v="8606"/>
    <x v="9"/>
    <x v="188"/>
    <x v="0"/>
    <n v="34385.385999999999"/>
    <s v="temprano"/>
    <n v="6"/>
    <s v="Intermedio"/>
  </r>
  <r>
    <s v="15"/>
    <s v="15580"/>
    <n v="15580"/>
    <x v="4"/>
    <x v="189"/>
    <x v="0"/>
    <n v="15497.861999999999"/>
    <s v="intermedio"/>
    <n v="6"/>
    <s v="Rural disperso"/>
  </r>
  <r>
    <s v="25"/>
    <s v="25168"/>
    <n v="25168"/>
    <x v="3"/>
    <x v="190"/>
    <x v="0"/>
    <n v="17196.705999999998"/>
    <s v="intermedio"/>
    <n v="6"/>
    <s v="Rural disperso"/>
  </r>
  <r>
    <s v="54"/>
    <s v="54518"/>
    <n v="54518"/>
    <x v="8"/>
    <x v="191"/>
    <x v="0"/>
    <n v="29865.321"/>
    <s v="intermedio"/>
    <n v="6"/>
    <s v="Ciudades y aglomeraciones"/>
  </r>
  <r>
    <s v="15"/>
    <s v="15442"/>
    <n v="15442"/>
    <x v="4"/>
    <x v="192"/>
    <x v="0"/>
    <n v="15155.609"/>
    <s v="intermedio"/>
    <n v="6"/>
    <s v="Rural"/>
  </r>
  <r>
    <s v="54"/>
    <s v="54520"/>
    <n v="54520"/>
    <x v="8"/>
    <x v="193"/>
    <x v="0"/>
    <n v="16997.651999999998"/>
    <s v="intermedio"/>
    <n v="6"/>
    <s v="Rural disperso"/>
  </r>
  <r>
    <s v="54"/>
    <s v="54743"/>
    <n v="54743"/>
    <x v="8"/>
    <x v="194"/>
    <x v="0"/>
    <n v="31864.402999999998"/>
    <s v="temprano"/>
    <n v="6"/>
    <s v="Rural disperso"/>
  </r>
  <r>
    <s v="13"/>
    <s v="13760"/>
    <n v="13760"/>
    <x v="12"/>
    <x v="195"/>
    <x v="0"/>
    <n v="9189.5825000000004"/>
    <s v="temprano"/>
    <n v="6"/>
    <s v="Intermedio"/>
  </r>
  <r>
    <s v="99"/>
    <s v="99773"/>
    <n v="99773"/>
    <x v="15"/>
    <x v="196"/>
    <x v="0"/>
    <n v="6568416"/>
    <s v="temprano"/>
    <n v="6"/>
    <s v="Rural disperso"/>
  </r>
  <r>
    <s v="08"/>
    <s v="08436"/>
    <n v="8436"/>
    <x v="9"/>
    <x v="197"/>
    <x v="0"/>
    <n v="21317.054"/>
    <s v="intermedio"/>
    <n v="6"/>
    <s v="Intermedio"/>
  </r>
  <r>
    <s v="68"/>
    <s v="68673"/>
    <n v="68673"/>
    <x v="6"/>
    <x v="198"/>
    <x v="0"/>
    <n v="5768.8365999999996"/>
    <s v="temprano"/>
    <n v="6"/>
    <s v="Rural"/>
  </r>
  <r>
    <s v="68"/>
    <s v="68572"/>
    <n v="68572"/>
    <x v="6"/>
    <x v="199"/>
    <x v="0"/>
    <n v="25783.275000000001"/>
    <s v="temprano"/>
    <n v="6"/>
    <s v="Rural"/>
  </r>
  <r>
    <s v="25"/>
    <s v="25799"/>
    <n v="25799"/>
    <x v="3"/>
    <x v="200"/>
    <x v="0"/>
    <n v="11547.18"/>
    <s v="robusto"/>
    <n v="3"/>
    <s v="Intermedio"/>
  </r>
  <r>
    <s v="17"/>
    <s v="17486"/>
    <n v="17486"/>
    <x v="16"/>
    <x v="201"/>
    <x v="0"/>
    <n v="37021.832999999999"/>
    <s v="intermedio"/>
    <n v="6"/>
    <s v="Intermedio"/>
  </r>
  <r>
    <s v="73"/>
    <s v="73200"/>
    <n v="73200"/>
    <x v="11"/>
    <x v="202"/>
    <x v="0"/>
    <n v="34114.705000000002"/>
    <s v="intermedio"/>
    <n v="6"/>
    <s v="Rural disperso"/>
  </r>
  <r>
    <s v="19"/>
    <s v="19760"/>
    <n v="19760"/>
    <x v="13"/>
    <x v="203"/>
    <x v="0"/>
    <n v="51597.39"/>
    <s v="intermedio"/>
    <n v="6"/>
    <s v="Rural disperso"/>
  </r>
  <r>
    <s v="25"/>
    <s v="25596"/>
    <n v="25596"/>
    <x v="3"/>
    <x v="204"/>
    <x v="0"/>
    <n v="12762.880999999999"/>
    <s v="intermedio"/>
    <n v="6"/>
    <s v="Rural"/>
  </r>
  <r>
    <s v="68"/>
    <s v="68397"/>
    <n v="68397"/>
    <x v="6"/>
    <x v="205"/>
    <x v="0"/>
    <n v="25383.116000000002"/>
    <s v="temprano"/>
    <n v="6"/>
    <s v="Rural disperso"/>
  </r>
  <r>
    <s v="15"/>
    <s v="15425"/>
    <n v="15425"/>
    <x v="4"/>
    <x v="206"/>
    <x v="0"/>
    <n v="19983.258999999998"/>
    <s v="temprano"/>
    <n v="6"/>
    <s v="Rural disperso"/>
  </r>
  <r>
    <s v="08"/>
    <s v="08372"/>
    <n v="8372"/>
    <x v="9"/>
    <x v="207"/>
    <x v="0"/>
    <n v="16912.608"/>
    <s v="intermedio"/>
    <n v="6"/>
    <s v="Intermedio"/>
  </r>
  <r>
    <s v="25"/>
    <s v="25592"/>
    <n v="25592"/>
    <x v="3"/>
    <x v="208"/>
    <x v="0"/>
    <n v="7831.9951000000001"/>
    <s v="intermedio"/>
    <n v="6"/>
    <s v="Rural"/>
  </r>
  <r>
    <s v="47"/>
    <s v="47703"/>
    <n v="47703"/>
    <x v="14"/>
    <x v="209"/>
    <x v="0"/>
    <n v="25280.019"/>
    <s v="temprano"/>
    <n v="6"/>
    <s v="Rural disperso"/>
  </r>
  <r>
    <s v="25"/>
    <s v="25402"/>
    <n v="25402"/>
    <x v="3"/>
    <x v="210"/>
    <x v="0"/>
    <n v="15718.915000000001"/>
    <s v="intermedio"/>
    <n v="6"/>
    <s v="Intermedio"/>
  </r>
  <r>
    <s v="15"/>
    <s v="15646"/>
    <n v="15646"/>
    <x v="4"/>
    <x v="211"/>
    <x v="0"/>
    <n v="17242.027999999998"/>
    <s v="intermedio"/>
    <n v="6"/>
    <s v="Intermedio"/>
  </r>
  <r>
    <s v="25"/>
    <s v="25322"/>
    <n v="25322"/>
    <x v="3"/>
    <x v="212"/>
    <x v="0"/>
    <n v="36296.423999999999"/>
    <s v="intermedio"/>
    <n v="6"/>
    <s v="Rural"/>
  </r>
  <r>
    <s v="47"/>
    <s v="47707"/>
    <n v="47707"/>
    <x v="14"/>
    <x v="213"/>
    <x v="0"/>
    <n v="111294.72"/>
    <s v="temprano"/>
    <n v="6"/>
    <s v="Rural"/>
  </r>
  <r>
    <s v="25"/>
    <s v="25019"/>
    <n v="25019"/>
    <x v="3"/>
    <x v="214"/>
    <x v="0"/>
    <n v="4784.8919999999998"/>
    <s v="intermedio"/>
    <n v="6"/>
    <s v="Intermedio"/>
  </r>
  <r>
    <s v="15"/>
    <s v="15296"/>
    <n v="15296"/>
    <x v="4"/>
    <x v="215"/>
    <x v="0"/>
    <n v="12291.365"/>
    <s v="intermedio"/>
    <n v="6"/>
    <s v="Rural"/>
  </r>
  <r>
    <s v="54"/>
    <s v="54174"/>
    <n v="54174"/>
    <x v="8"/>
    <x v="216"/>
    <x v="0"/>
    <n v="118660.9"/>
    <s v="intermedio"/>
    <n v="6"/>
    <s v="Rural disperso"/>
  </r>
  <r>
    <s v="15"/>
    <s v="15299"/>
    <n v="15299"/>
    <x v="4"/>
    <x v="217"/>
    <x v="0"/>
    <n v="19629.598000000002"/>
    <s v="intermedio"/>
    <n v="6"/>
    <s v="Intermedio"/>
  </r>
  <r>
    <s v="68"/>
    <s v="68682"/>
    <n v="68682"/>
    <x v="6"/>
    <x v="218"/>
    <x v="0"/>
    <n v="14470.905000000001"/>
    <s v="intermedio"/>
    <n v="6"/>
    <s v="Rural disperso"/>
  </r>
  <r>
    <s v="17"/>
    <s v="17442"/>
    <n v="17442"/>
    <x v="16"/>
    <x v="219"/>
    <x v="0"/>
    <n v="3801.9636999999998"/>
    <s v="intermedio"/>
    <n v="6"/>
    <s v="Intermedio"/>
  </r>
  <r>
    <s v="73"/>
    <s v="73268"/>
    <n v="73268"/>
    <x v="11"/>
    <x v="220"/>
    <x v="0"/>
    <n v="21672.132000000001"/>
    <s v="intermedio"/>
    <n v="5"/>
    <s v="Intermedio"/>
  </r>
  <r>
    <s v="25"/>
    <s v="25120"/>
    <n v="25120"/>
    <x v="3"/>
    <x v="77"/>
    <x v="0"/>
    <n v="42650.364999999998"/>
    <s v="intermedio"/>
    <n v="6"/>
    <s v="Rural disperso"/>
  </r>
  <r>
    <s v="25"/>
    <s v="25214"/>
    <n v="25214"/>
    <x v="3"/>
    <x v="221"/>
    <x v="0"/>
    <n v="5682.2966999999999"/>
    <s v="robusto"/>
    <n v="3"/>
    <s v="Ciudades y aglomeraciones"/>
  </r>
  <r>
    <s v="25"/>
    <s v="25312"/>
    <n v="25312"/>
    <x v="3"/>
    <x v="222"/>
    <x v="0"/>
    <n v="6095.5877"/>
    <s v="intermedio"/>
    <n v="6"/>
    <s v="Intermedio"/>
  </r>
  <r>
    <s v="25"/>
    <s v="25580"/>
    <n v="25580"/>
    <x v="3"/>
    <x v="223"/>
    <x v="0"/>
    <n v="19172.915000000001"/>
    <s v="intermedio"/>
    <n v="6"/>
    <s v="Rural disperso"/>
  </r>
  <r>
    <s v="25"/>
    <s v="25040"/>
    <n v="25040"/>
    <x v="3"/>
    <x v="224"/>
    <x v="0"/>
    <n v="11993.645"/>
    <s v="intermedio"/>
    <n v="6"/>
    <s v="Intermedio"/>
  </r>
  <r>
    <s v="25"/>
    <s v="25295"/>
    <n v="25295"/>
    <x v="3"/>
    <x v="225"/>
    <x v="0"/>
    <n v="4295.0797000000002"/>
    <s v="robusto"/>
    <n v="6"/>
    <s v="Ciudades y aglomeraciones"/>
  </r>
  <r>
    <s v="15"/>
    <s v="15673"/>
    <n v="15673"/>
    <x v="4"/>
    <x v="226"/>
    <x v="0"/>
    <n v="12202.799000000001"/>
    <s v="intermedio"/>
    <n v="6"/>
    <s v="Rural"/>
  </r>
  <r>
    <s v="52"/>
    <s v="52720"/>
    <n v="52720"/>
    <x v="10"/>
    <x v="227"/>
    <x v="0"/>
    <n v="11425.35"/>
    <s v="intermedio"/>
    <n v="6"/>
    <s v="Rural disperso"/>
  </r>
  <r>
    <s v="54"/>
    <s v="54820"/>
    <n v="54820"/>
    <x v="8"/>
    <x v="228"/>
    <x v="0"/>
    <n v="147604.42000000001"/>
    <s v="intermedio"/>
    <n v="6"/>
    <s v="Rural disperso"/>
  </r>
  <r>
    <s v="68"/>
    <s v="68820"/>
    <n v="68820"/>
    <x v="6"/>
    <x v="229"/>
    <x v="0"/>
    <n v="37179.137000000002"/>
    <s v="intermedio"/>
    <n v="6"/>
    <s v="Rural disperso"/>
  </r>
  <r>
    <s v="19"/>
    <s v="19355"/>
    <n v="19355"/>
    <x v="13"/>
    <x v="230"/>
    <x v="0"/>
    <n v="86740.49"/>
    <s v="intermedio"/>
    <n v="6"/>
    <s v="Rural disperso"/>
  </r>
  <r>
    <s v="05"/>
    <s v="05264"/>
    <n v="5264"/>
    <x v="17"/>
    <x v="231"/>
    <x v="0"/>
    <n v="21780.593000000001"/>
    <s v="intermedio"/>
    <n v="6"/>
    <s v="Rural"/>
  </r>
  <r>
    <s v="15"/>
    <s v="15464"/>
    <n v="15464"/>
    <x v="4"/>
    <x v="232"/>
    <x v="0"/>
    <n v="35255.856"/>
    <s v="intermedio"/>
    <n v="6"/>
    <s v="Rural"/>
  </r>
  <r>
    <s v="15"/>
    <s v="15106"/>
    <n v="15106"/>
    <x v="4"/>
    <x v="233"/>
    <x v="0"/>
    <n v="5335.3894"/>
    <s v="temprano"/>
    <n v="6"/>
    <s v="Rural"/>
  </r>
  <r>
    <s v="68"/>
    <s v="68217"/>
    <n v="68217"/>
    <x v="6"/>
    <x v="234"/>
    <x v="0"/>
    <n v="57813.928"/>
    <s v="intermedio"/>
    <n v="6"/>
    <s v="Rural disperso"/>
  </r>
  <r>
    <s v="97"/>
    <s v="97666"/>
    <n v="97666"/>
    <x v="2"/>
    <x v="235"/>
    <x v="0"/>
    <n v="655524.12"/>
    <s v="intermedio"/>
    <n v="6"/>
    <s v="Rural disperso"/>
  </r>
  <r>
    <s v="52"/>
    <s v="52885"/>
    <n v="52885"/>
    <x v="10"/>
    <x v="236"/>
    <x v="0"/>
    <n v="10221.316999999999"/>
    <s v="intermedio"/>
    <n v="6"/>
    <s v="Rural"/>
  </r>
  <r>
    <s v="13"/>
    <s v="13468"/>
    <n v="13468"/>
    <x v="12"/>
    <x v="237"/>
    <x v="0"/>
    <n v="65623.281000000003"/>
    <s v="intermedio"/>
    <n v="6"/>
    <s v="Intermedio"/>
  </r>
  <r>
    <s v="68"/>
    <s v="68320"/>
    <n v="68320"/>
    <x v="6"/>
    <x v="238"/>
    <x v="0"/>
    <n v="15337.749"/>
    <s v="temprano"/>
    <n v="6"/>
    <s v="Rural"/>
  </r>
  <r>
    <s v="08"/>
    <s v="08638"/>
    <n v="8638"/>
    <x v="9"/>
    <x v="239"/>
    <x v="0"/>
    <n v="40277.303999999996"/>
    <s v="intermedio"/>
    <n v="6"/>
    <s v="Ciudades y aglomeraciones"/>
  </r>
  <r>
    <s v="25"/>
    <s v="25599"/>
    <n v="25599"/>
    <x v="3"/>
    <x v="240"/>
    <x v="0"/>
    <n v="11920.383"/>
    <s v="intermedio"/>
    <n v="6"/>
    <s v="Intermedio"/>
  </r>
  <r>
    <s v="13"/>
    <s v="13440"/>
    <n v="13440"/>
    <x v="12"/>
    <x v="241"/>
    <x v="0"/>
    <n v="29543.715"/>
    <s v="temprano"/>
    <n v="6"/>
    <s v="Rural disperso"/>
  </r>
  <r>
    <s v="15"/>
    <s v="15897"/>
    <n v="15897"/>
    <x v="4"/>
    <x v="242"/>
    <x v="0"/>
    <n v="25746.442999999999"/>
    <s v="intermedio"/>
    <n v="6"/>
    <s v="Rural disperso"/>
  </r>
  <r>
    <s v="25"/>
    <s v="25183"/>
    <n v="25183"/>
    <x v="3"/>
    <x v="243"/>
    <x v="0"/>
    <n v="29573.727999999999"/>
    <s v="intermedio"/>
    <n v="6"/>
    <s v="Intermedio"/>
  </r>
  <r>
    <s v="25"/>
    <s v="25123"/>
    <n v="25123"/>
    <x v="3"/>
    <x v="244"/>
    <x v="0"/>
    <n v="5283.2533000000003"/>
    <s v="intermedio"/>
    <n v="6"/>
    <s v="Intermedio"/>
  </r>
  <r>
    <s v="23"/>
    <s v="23168"/>
    <n v="23168"/>
    <x v="18"/>
    <x v="245"/>
    <x v="0"/>
    <n v="32066.012999999999"/>
    <s v="temprano"/>
    <n v="6"/>
    <s v="Rural disperso"/>
  </r>
  <r>
    <s v="52"/>
    <s v="52685"/>
    <n v="52685"/>
    <x v="10"/>
    <x v="246"/>
    <x v="0"/>
    <n v="6185.5802999999996"/>
    <s v="intermedio"/>
    <n v="6"/>
    <s v="Intermedio"/>
  </r>
  <r>
    <s v="25"/>
    <s v="25845"/>
    <n v="25845"/>
    <x v="3"/>
    <x v="247"/>
    <x v="0"/>
    <n v="21089.472000000002"/>
    <s v="intermedio"/>
    <n v="6"/>
    <s v="Rural"/>
  </r>
  <r>
    <s v="52"/>
    <s v="52585"/>
    <n v="52585"/>
    <x v="10"/>
    <x v="248"/>
    <x v="0"/>
    <n v="12951.715"/>
    <s v="temprano"/>
    <n v="6"/>
    <s v="Intermedio"/>
  </r>
  <r>
    <s v="25"/>
    <s v="25785"/>
    <n v="25785"/>
    <x v="3"/>
    <x v="249"/>
    <x v="0"/>
    <n v="7568.8474999999999"/>
    <s v="intermedio"/>
    <n v="6"/>
    <s v="Ciudades y aglomeraciones"/>
  </r>
  <r>
    <s v="68"/>
    <s v="68167"/>
    <n v="68167"/>
    <x v="6"/>
    <x v="250"/>
    <x v="0"/>
    <n v="41766.680999999997"/>
    <s v="intermedio"/>
    <n v="6"/>
    <s v="Rural"/>
  </r>
  <r>
    <s v="13"/>
    <s v="13647"/>
    <n v="13647"/>
    <x v="12"/>
    <x v="251"/>
    <x v="0"/>
    <n v="21044.271000000001"/>
    <s v="temprano"/>
    <n v="6"/>
    <s v="Intermedio"/>
  </r>
  <r>
    <s v="47"/>
    <s v="47318"/>
    <n v="47318"/>
    <x v="14"/>
    <x v="252"/>
    <x v="0"/>
    <n v="55232.67"/>
    <s v="temprano"/>
    <n v="6"/>
    <s v="Rural disperso"/>
  </r>
  <r>
    <s v="05"/>
    <s v="05266"/>
    <n v="5266"/>
    <x v="17"/>
    <x v="253"/>
    <x v="0"/>
    <n v="4699.4357"/>
    <s v="robusto"/>
    <n v="1"/>
    <s v="Ciudades y aglomeraciones"/>
  </r>
  <r>
    <s v="25"/>
    <s v="25645"/>
    <n v="25645"/>
    <x v="3"/>
    <x v="254"/>
    <x v="0"/>
    <n v="9303.3032999999996"/>
    <s v="intermedio"/>
    <n v="6"/>
    <s v="Intermedio"/>
  </r>
  <r>
    <s v="17"/>
    <s v="17272"/>
    <n v="17272"/>
    <x v="16"/>
    <x v="255"/>
    <x v="0"/>
    <n v="19560.18"/>
    <s v="intermedio"/>
    <n v="6"/>
    <s v="Intermedio"/>
  </r>
  <r>
    <s v="23"/>
    <s v="23672"/>
    <n v="23672"/>
    <x v="18"/>
    <x v="256"/>
    <x v="0"/>
    <n v="21090.399000000001"/>
    <s v="intermedio"/>
    <n v="6"/>
    <s v="Intermedio"/>
  </r>
  <r>
    <s v="25"/>
    <s v="25871"/>
    <n v="25871"/>
    <x v="3"/>
    <x v="257"/>
    <x v="0"/>
    <n v="6517.6574000000001"/>
    <s v="intermedio"/>
    <n v="6"/>
    <s v="Rural disperso"/>
  </r>
  <r>
    <s v="25"/>
    <s v="25328"/>
    <n v="25328"/>
    <x v="3"/>
    <x v="258"/>
    <x v="0"/>
    <n v="6439.7219999999998"/>
    <s v="intermedio"/>
    <n v="6"/>
    <s v="Rural"/>
  </r>
  <r>
    <s v="68"/>
    <s v="68464"/>
    <n v="68464"/>
    <x v="6"/>
    <x v="259"/>
    <x v="0"/>
    <n v="48384.262000000002"/>
    <s v="intermedio"/>
    <n v="6"/>
    <s v="Rural"/>
  </r>
  <r>
    <s v="13"/>
    <s v="13838"/>
    <n v="13838"/>
    <x v="12"/>
    <x v="260"/>
    <x v="0"/>
    <n v="15516.925999999999"/>
    <s v="intermedio"/>
    <n v="6"/>
    <s v="Ciudades y aglomeraciones"/>
  </r>
  <r>
    <s v="23"/>
    <s v="23189"/>
    <n v="23189"/>
    <x v="18"/>
    <x v="261"/>
    <x v="0"/>
    <n v="63795.866000000002"/>
    <s v="intermedio"/>
    <n v="6"/>
    <s v="Intermedio"/>
  </r>
  <r>
    <s v="08"/>
    <s v="08078"/>
    <n v="8078"/>
    <x v="9"/>
    <x v="262"/>
    <x v="0"/>
    <n v="12366.674000000001"/>
    <s v="intermedio"/>
    <n v="6"/>
    <s v="Ciudades y aglomeraciones"/>
  </r>
  <r>
    <s v="08"/>
    <s v="08675"/>
    <n v="8675"/>
    <x v="9"/>
    <x v="263"/>
    <x v="0"/>
    <n v="5769.7412000000004"/>
    <s v="temprano"/>
    <n v="6"/>
    <s v="Intermedio"/>
  </r>
  <r>
    <s v="05"/>
    <s v="05368"/>
    <n v="5368"/>
    <x v="17"/>
    <x v="122"/>
    <x v="0"/>
    <n v="20405.813999999998"/>
    <s v="intermedio"/>
    <n v="6"/>
    <s v="Intermedio"/>
  </r>
  <r>
    <s v="25"/>
    <s v="25377"/>
    <n v="25377"/>
    <x v="3"/>
    <x v="264"/>
    <x v="0"/>
    <n v="33747.911"/>
    <s v="robusto"/>
    <n v="4"/>
    <s v="Ciudades y aglomeraciones"/>
  </r>
  <r>
    <s v="23"/>
    <s v="23417"/>
    <n v="23417"/>
    <x v="18"/>
    <x v="265"/>
    <x v="0"/>
    <n v="90732.801999999996"/>
    <s v="intermedio"/>
    <n v="6"/>
    <s v="Intermedio"/>
  </r>
  <r>
    <s v="25"/>
    <s v="25649"/>
    <n v="25649"/>
    <x v="3"/>
    <x v="246"/>
    <x v="0"/>
    <n v="23921.879000000001"/>
    <s v="intermedio"/>
    <n v="6"/>
    <s v="Rural"/>
  </r>
  <r>
    <s v="76"/>
    <s v="76147"/>
    <n v="76147"/>
    <x v="19"/>
    <x v="266"/>
    <x v="0"/>
    <n v="25094.214"/>
    <s v="intermedio"/>
    <n v="4"/>
    <s v="Ciudades y aglomeraciones"/>
  </r>
  <r>
    <s v="08"/>
    <s v="08421"/>
    <n v="8421"/>
    <x v="9"/>
    <x v="267"/>
    <x v="0"/>
    <n v="24278.525000000001"/>
    <s v="temprano"/>
    <n v="6"/>
    <s v="Intermedio"/>
  </r>
  <r>
    <s v="54"/>
    <s v="54313"/>
    <n v="54313"/>
    <x v="8"/>
    <x v="268"/>
    <x v="0"/>
    <n v="14963.007"/>
    <s v="temprano"/>
    <n v="6"/>
    <s v="Rural"/>
  </r>
  <r>
    <s v="68"/>
    <s v="68755"/>
    <n v="68755"/>
    <x v="6"/>
    <x v="269"/>
    <x v="0"/>
    <n v="12874.834000000001"/>
    <s v="intermedio"/>
    <n v="6"/>
    <s v="Intermedio"/>
  </r>
  <r>
    <s v="15"/>
    <s v="15664"/>
    <n v="15664"/>
    <x v="4"/>
    <x v="270"/>
    <x v="0"/>
    <n v="7353.7388000000001"/>
    <s v="temprano"/>
    <n v="6"/>
    <s v="Rural"/>
  </r>
  <r>
    <s v="15"/>
    <s v="15185"/>
    <n v="15185"/>
    <x v="4"/>
    <x v="271"/>
    <x v="0"/>
    <n v="15411.216"/>
    <s v="temprano"/>
    <n v="6"/>
    <s v="Rural disperso"/>
  </r>
  <r>
    <s v="52"/>
    <s v="52022"/>
    <n v="52022"/>
    <x v="10"/>
    <x v="272"/>
    <x v="0"/>
    <n v="4691.3296"/>
    <s v="temprano"/>
    <n v="6"/>
    <s v="Rural"/>
  </r>
  <r>
    <s v="08"/>
    <s v="08832"/>
    <n v="8832"/>
    <x v="9"/>
    <x v="273"/>
    <x v="0"/>
    <n v="17351.198"/>
    <s v="temprano"/>
    <n v="6"/>
    <s v="Ciudades y aglomeraciones"/>
  </r>
  <r>
    <s v="54"/>
    <s v="54377"/>
    <n v="54377"/>
    <x v="8"/>
    <x v="274"/>
    <x v="0"/>
    <n v="25644.467000000001"/>
    <s v="intermedio"/>
    <n v="6"/>
    <s v="Rural disperso"/>
  </r>
  <r>
    <s v="52"/>
    <s v="52227"/>
    <n v="52227"/>
    <x v="10"/>
    <x v="275"/>
    <x v="0"/>
    <n v="95331.782999999996"/>
    <s v="intermedio"/>
    <n v="6"/>
    <s v="Rural disperso"/>
  </r>
  <r>
    <s v="17"/>
    <s v="17873"/>
    <n v="17873"/>
    <x v="16"/>
    <x v="276"/>
    <x v="0"/>
    <n v="45133.213000000003"/>
    <s v="robusto"/>
    <n v="6"/>
    <s v="Ciudades y aglomeraciones"/>
  </r>
  <r>
    <s v="15"/>
    <s v="15180"/>
    <n v="15180"/>
    <x v="4"/>
    <x v="277"/>
    <x v="0"/>
    <n v="66495.948000000004"/>
    <s v="temprano"/>
    <n v="6"/>
    <s v="Rural disperso"/>
  </r>
  <r>
    <s v="15"/>
    <s v="15757"/>
    <n v="15757"/>
    <x v="4"/>
    <x v="278"/>
    <x v="0"/>
    <n v="15438.162"/>
    <s v="intermedio"/>
    <n v="6"/>
    <s v="Rural"/>
  </r>
  <r>
    <s v="05"/>
    <s v="05240"/>
    <n v="5240"/>
    <x v="17"/>
    <x v="279"/>
    <x v="0"/>
    <n v="23912.037"/>
    <s v="intermedio"/>
    <n v="6"/>
    <s v="Rural"/>
  </r>
  <r>
    <s v="76"/>
    <s v="76520"/>
    <n v="76520"/>
    <x v="19"/>
    <x v="280"/>
    <x v="0"/>
    <n v="100528.49"/>
    <s v="intermedio"/>
    <n v="1"/>
    <s v="Ciudades y aglomeraciones"/>
  </r>
  <r>
    <s v="68"/>
    <s v="68425"/>
    <n v="68425"/>
    <x v="6"/>
    <x v="281"/>
    <x v="0"/>
    <n v="10536.424000000001"/>
    <s v="temprano"/>
    <n v="6"/>
    <s v="Rural disperso"/>
  </r>
  <r>
    <s v="25"/>
    <s v="25488"/>
    <n v="25488"/>
    <x v="3"/>
    <x v="282"/>
    <x v="0"/>
    <n v="22439.083999999999"/>
    <s v="robusto"/>
    <n v="6"/>
    <s v="Rural"/>
  </r>
  <r>
    <s v="25"/>
    <s v="25518"/>
    <n v="25518"/>
    <x v="3"/>
    <x v="283"/>
    <x v="0"/>
    <n v="17093.464"/>
    <s v="intermedio"/>
    <n v="6"/>
    <s v="Rural disperso"/>
  </r>
  <r>
    <s v="76"/>
    <s v="76869"/>
    <n v="76869"/>
    <x v="19"/>
    <x v="284"/>
    <x v="0"/>
    <n v="11268.567999999999"/>
    <s v="intermedio"/>
    <n v="6"/>
    <s v="Ciudades y aglomeraciones"/>
  </r>
  <r>
    <s v="68"/>
    <s v="68132"/>
    <n v="68132"/>
    <x v="6"/>
    <x v="285"/>
    <x v="0"/>
    <n v="4493.1733000000004"/>
    <s v="intermedio"/>
    <n v="6"/>
    <s v="Rural"/>
  </r>
  <r>
    <s v="52"/>
    <s v="52320"/>
    <n v="52320"/>
    <x v="10"/>
    <x v="286"/>
    <x v="0"/>
    <n v="12048.098"/>
    <s v="temprano"/>
    <n v="6"/>
    <s v="Intermedio"/>
  </r>
  <r>
    <s v="54"/>
    <s v="54599"/>
    <n v="54599"/>
    <x v="8"/>
    <x v="287"/>
    <x v="0"/>
    <n v="9747.5882999999994"/>
    <s v="intermedio"/>
    <n v="6"/>
    <s v="Intermedio"/>
  </r>
  <r>
    <s v="47"/>
    <s v="47545"/>
    <n v="47545"/>
    <x v="14"/>
    <x v="288"/>
    <x v="0"/>
    <n v="63176.688999999998"/>
    <s v="temprano"/>
    <n v="6"/>
    <s v="Rural"/>
  </r>
  <r>
    <s v="15"/>
    <s v="15480"/>
    <n v="15480"/>
    <x v="4"/>
    <x v="289"/>
    <x v="0"/>
    <n v="13767.727000000001"/>
    <s v="intermedio"/>
    <n v="6"/>
    <s v="Intermedio"/>
  </r>
  <r>
    <s v="95"/>
    <s v="95200"/>
    <n v="95200"/>
    <x v="20"/>
    <x v="290"/>
    <x v="1"/>
    <n v="1283288.7"/>
    <s v="temprano"/>
    <n v="6"/>
    <s v="Rural disperso"/>
  </r>
  <r>
    <s v="68"/>
    <s v="68861"/>
    <n v="68861"/>
    <x v="6"/>
    <x v="291"/>
    <x v="0"/>
    <n v="48694.671000000002"/>
    <s v="intermedio"/>
    <n v="6"/>
    <s v="Rural"/>
  </r>
  <r>
    <s v="19"/>
    <s v="19300"/>
    <n v="19300"/>
    <x v="13"/>
    <x v="292"/>
    <x v="0"/>
    <n v="9993.9745000000003"/>
    <s v="intermedio"/>
    <n v="5"/>
    <s v="Intermedio"/>
  </r>
  <r>
    <s v="17"/>
    <s v="17513"/>
    <n v="17513"/>
    <x v="16"/>
    <x v="293"/>
    <x v="0"/>
    <n v="25886.052"/>
    <s v="intermedio"/>
    <n v="6"/>
    <s v="Rural"/>
  </r>
  <r>
    <s v="15"/>
    <s v="15183"/>
    <n v="15183"/>
    <x v="4"/>
    <x v="294"/>
    <x v="0"/>
    <n v="73945.914999999994"/>
    <s v="intermedio"/>
    <n v="6"/>
    <s v="Rural disperso"/>
  </r>
  <r>
    <s v="54"/>
    <s v="54871"/>
    <n v="54871"/>
    <x v="8"/>
    <x v="295"/>
    <x v="0"/>
    <n v="39871.406000000003"/>
    <s v="intermedio"/>
    <n v="6"/>
    <s v="Rural"/>
  </r>
  <r>
    <s v="68"/>
    <s v="68770"/>
    <n v="68770"/>
    <x v="6"/>
    <x v="296"/>
    <x v="0"/>
    <n v="28458.796999999999"/>
    <s v="intermedio"/>
    <n v="6"/>
    <s v="Rural disperso"/>
  </r>
  <r>
    <s v="19"/>
    <s v="19513"/>
    <n v="19513"/>
    <x v="13"/>
    <x v="297"/>
    <x v="0"/>
    <n v="6982.0294000000004"/>
    <s v="temprano"/>
    <n v="6"/>
    <s v="Ciudades y aglomeraciones"/>
  </r>
  <r>
    <s v="76"/>
    <s v="76036"/>
    <n v="76036"/>
    <x v="19"/>
    <x v="298"/>
    <x v="0"/>
    <n v="10533.84"/>
    <s v="intermedio"/>
    <n v="6"/>
    <s v="Intermedio"/>
  </r>
  <r>
    <s v="17"/>
    <s v="17001"/>
    <n v="17001"/>
    <x v="16"/>
    <x v="299"/>
    <x v="0"/>
    <n v="44695.940999999999"/>
    <s v="robusto"/>
    <n v="1"/>
    <s v="Ciudades y aglomeraciones"/>
  </r>
  <r>
    <s v="25"/>
    <s v="25815"/>
    <n v="25815"/>
    <x v="3"/>
    <x v="300"/>
    <x v="0"/>
    <n v="24569.172999999999"/>
    <s v="intermedio"/>
    <n v="6"/>
    <s v="Intermedio"/>
  </r>
  <r>
    <s v="11"/>
    <s v="11001"/>
    <n v="11001"/>
    <x v="21"/>
    <x v="301"/>
    <x v="0"/>
    <n v="160602.47"/>
    <e v="#N/A"/>
    <s v="E"/>
    <s v="Ciudades y aglomeraciones"/>
  </r>
  <r>
    <s v="73"/>
    <s v="73585"/>
    <n v="73585"/>
    <x v="11"/>
    <x v="302"/>
    <x v="0"/>
    <n v="40807.029000000002"/>
    <s v="intermedio"/>
    <n v="6"/>
    <s v="Intermedio"/>
  </r>
  <r>
    <s v="52"/>
    <s v="52083"/>
    <n v="52083"/>
    <x v="10"/>
    <x v="121"/>
    <x v="0"/>
    <n v="4265.9840000000004"/>
    <s v="intermedio"/>
    <n v="6"/>
    <s v="Intermedio"/>
  </r>
  <r>
    <s v="54"/>
    <s v="54680"/>
    <n v="54680"/>
    <x v="8"/>
    <x v="303"/>
    <x v="0"/>
    <n v="18869.88"/>
    <s v="temprano"/>
    <n v="6"/>
    <s v="Rural"/>
  </r>
  <r>
    <s v="25"/>
    <s v="25758"/>
    <n v="25758"/>
    <x v="3"/>
    <x v="304"/>
    <x v="0"/>
    <n v="10908.038"/>
    <s v="robusto"/>
    <n v="3"/>
    <s v="Ciudades y aglomeraciones"/>
  </r>
  <r>
    <s v="70"/>
    <s v="70400"/>
    <n v="70400"/>
    <x v="22"/>
    <x v="305"/>
    <x v="0"/>
    <n v="24232.395"/>
    <s v="temprano"/>
    <n v="6"/>
    <s v="Rural"/>
  </r>
  <r>
    <s v="25"/>
    <s v="25524"/>
    <n v="25524"/>
    <x v="3"/>
    <x v="306"/>
    <x v="0"/>
    <n v="8158.8734999999997"/>
    <s v="intermedio"/>
    <n v="6"/>
    <s v="Rural"/>
  </r>
  <r>
    <s v="68"/>
    <s v="68327"/>
    <n v="68327"/>
    <x v="6"/>
    <x v="307"/>
    <x v="0"/>
    <n v="2988.2730000000001"/>
    <s v="intermedio"/>
    <n v="6"/>
    <s v="Intermedio"/>
  </r>
  <r>
    <s v="05"/>
    <s v="05809"/>
    <n v="5809"/>
    <x v="17"/>
    <x v="308"/>
    <x v="0"/>
    <n v="14125.027"/>
    <s v="intermedio"/>
    <n v="6"/>
    <s v="Intermedio"/>
  </r>
  <r>
    <s v="68"/>
    <s v="68855"/>
    <n v="68855"/>
    <x v="6"/>
    <x v="309"/>
    <x v="0"/>
    <n v="8114.9286000000002"/>
    <s v="intermedio"/>
    <n v="6"/>
    <s v="Intermedio"/>
  </r>
  <r>
    <s v="25"/>
    <s v="25612"/>
    <n v="25612"/>
    <x v="3"/>
    <x v="310"/>
    <x v="0"/>
    <n v="12859.514999999999"/>
    <s v="intermedio"/>
    <n v="5"/>
    <s v="Intermedio"/>
  </r>
  <r>
    <s v="52"/>
    <s v="52352"/>
    <n v="52352"/>
    <x v="10"/>
    <x v="311"/>
    <x v="0"/>
    <n v="8051.7924999999996"/>
    <s v="intermedio"/>
    <n v="6"/>
    <s v="Intermedio"/>
  </r>
  <r>
    <s v="52"/>
    <s v="52699"/>
    <n v="52699"/>
    <x v="10"/>
    <x v="312"/>
    <x v="0"/>
    <n v="53990.146999999997"/>
    <s v="temprano"/>
    <n v="6"/>
    <s v="Rural disperso"/>
  </r>
  <r>
    <s v="54"/>
    <s v="54347"/>
    <n v="54347"/>
    <x v="8"/>
    <x v="313"/>
    <x v="0"/>
    <n v="10814.635"/>
    <s v="intermedio"/>
    <n v="6"/>
    <s v="Rural disperso"/>
  </r>
  <r>
    <s v="76"/>
    <s v="76403"/>
    <n v="76403"/>
    <x v="19"/>
    <x v="101"/>
    <x v="0"/>
    <n v="25712.554"/>
    <s v="intermedio"/>
    <n v="6"/>
    <s v="Rural"/>
  </r>
  <r>
    <s v="73"/>
    <s v="73349"/>
    <n v="73349"/>
    <x v="11"/>
    <x v="314"/>
    <x v="0"/>
    <n v="30378.07"/>
    <s v="intermedio"/>
    <n v="6"/>
    <s v="Ciudades y aglomeraciones"/>
  </r>
  <r>
    <s v="17"/>
    <s v="17174"/>
    <n v="17174"/>
    <x v="16"/>
    <x v="315"/>
    <x v="0"/>
    <n v="10750.281000000001"/>
    <s v="intermedio"/>
    <n v="5"/>
    <s v="Intermedio"/>
  </r>
  <r>
    <s v="68"/>
    <s v="68147"/>
    <n v="68147"/>
    <x v="6"/>
    <x v="316"/>
    <x v="0"/>
    <n v="7991.5325999999995"/>
    <s v="temprano"/>
    <n v="6"/>
    <s v="Intermedio"/>
  </r>
  <r>
    <s v="05"/>
    <s v="05310"/>
    <n v="5310"/>
    <x v="17"/>
    <x v="317"/>
    <x v="0"/>
    <n v="33221.125"/>
    <s v="intermedio"/>
    <n v="6"/>
    <s v="Rural"/>
  </r>
  <r>
    <s v="73"/>
    <s v="73547"/>
    <n v="73547"/>
    <x v="11"/>
    <x v="318"/>
    <x v="0"/>
    <n v="36215.603999999999"/>
    <s v="intermedio"/>
    <n v="6"/>
    <s v="Rural"/>
  </r>
  <r>
    <s v="68"/>
    <s v="68377"/>
    <n v="68377"/>
    <x v="6"/>
    <x v="319"/>
    <x v="0"/>
    <n v="33567.413"/>
    <s v="temprano"/>
    <n v="6"/>
    <s v="Rural disperso"/>
  </r>
  <r>
    <s v="73"/>
    <s v="73671"/>
    <n v="73671"/>
    <x v="11"/>
    <x v="320"/>
    <x v="0"/>
    <n v="19803.46"/>
    <s v="intermedio"/>
    <n v="6"/>
    <s v="Intermedio"/>
  </r>
  <r>
    <s v="13"/>
    <s v="13140"/>
    <n v="13140"/>
    <x v="12"/>
    <x v="321"/>
    <x v="0"/>
    <n v="26212.748"/>
    <s v="temprano"/>
    <n v="6"/>
    <s v="Intermedio"/>
  </r>
  <r>
    <s v="19"/>
    <s v="19397"/>
    <n v="19397"/>
    <x v="13"/>
    <x v="210"/>
    <x v="0"/>
    <n v="51751.478999999999"/>
    <s v="temprano"/>
    <n v="6"/>
    <s v="Rural"/>
  </r>
  <r>
    <s v="25"/>
    <s v="25797"/>
    <n v="25797"/>
    <x v="3"/>
    <x v="322"/>
    <x v="0"/>
    <n v="5198.8806000000004"/>
    <s v="intermedio"/>
    <n v="6"/>
    <s v="Intermedio"/>
  </r>
  <r>
    <s v="05"/>
    <s v="05282"/>
    <n v="5282"/>
    <x v="17"/>
    <x v="323"/>
    <x v="0"/>
    <n v="24913.98"/>
    <s v="intermedio"/>
    <n v="6"/>
    <s v="Intermedio"/>
  </r>
  <r>
    <s v="24"/>
    <s v="23815"/>
    <n v="23815"/>
    <x v="18"/>
    <x v="324"/>
    <x v="0"/>
    <n v="11349.261"/>
    <s v="intermedio"/>
    <n v="6"/>
    <s v="Intermedio"/>
  </r>
  <r>
    <s v="68"/>
    <s v="68773"/>
    <n v="68773"/>
    <x v="6"/>
    <x v="325"/>
    <x v="0"/>
    <n v="48411.214999999997"/>
    <s v="temprano"/>
    <n v="6"/>
    <s v="Rural disperso"/>
  </r>
  <r>
    <s v="08"/>
    <s v="08137"/>
    <n v="8137"/>
    <x v="9"/>
    <x v="326"/>
    <x v="0"/>
    <n v="11390.878000000001"/>
    <s v="intermedio"/>
    <n v="6"/>
    <s v="Intermedio"/>
  </r>
  <r>
    <s v="54"/>
    <s v="54405"/>
    <n v="54405"/>
    <x v="8"/>
    <x v="327"/>
    <x v="0"/>
    <n v="12800.630999999999"/>
    <s v="intermedio"/>
    <n v="4"/>
    <s v="Ciudades y aglomeraciones"/>
  </r>
  <r>
    <s v="23"/>
    <s v="23670"/>
    <n v="23670"/>
    <x v="18"/>
    <x v="328"/>
    <x v="0"/>
    <n v="21259.392"/>
    <s v="temprano"/>
    <n v="6"/>
    <s v="Intermedio"/>
  </r>
  <r>
    <s v="68"/>
    <s v="68245"/>
    <n v="68245"/>
    <x v="6"/>
    <x v="329"/>
    <x v="0"/>
    <n v="10662.593000000001"/>
    <s v="temprano"/>
    <n v="6"/>
    <s v="Rural disperso"/>
  </r>
  <r>
    <s v="68"/>
    <s v="68092"/>
    <n v="68092"/>
    <x v="6"/>
    <x v="330"/>
    <x v="0"/>
    <n v="43217.923000000003"/>
    <s v="intermedio"/>
    <n v="6"/>
    <s v="Rural disperso"/>
  </r>
  <r>
    <s v="91"/>
    <s v="91001"/>
    <n v="91001"/>
    <x v="0"/>
    <x v="331"/>
    <x v="0"/>
    <n v="619225.66"/>
    <s v="intermedio"/>
    <n v="6"/>
    <s v="Rural"/>
  </r>
  <r>
    <s v="19"/>
    <s v="19585"/>
    <n v="19585"/>
    <x v="13"/>
    <x v="332"/>
    <x v="0"/>
    <n v="50799.067000000003"/>
    <s v="intermedio"/>
    <n v="6"/>
    <s v="Rural disperso"/>
  </r>
  <r>
    <s v="25"/>
    <s v="25200"/>
    <n v="25200"/>
    <x v="3"/>
    <x v="333"/>
    <x v="0"/>
    <n v="13301.323"/>
    <s v="robusto"/>
    <n v="5"/>
    <s v="Ciudades y aglomeraciones"/>
  </r>
  <r>
    <s v="15"/>
    <s v="15533"/>
    <n v="15533"/>
    <x v="4"/>
    <x v="334"/>
    <x v="0"/>
    <n v="41616.004000000001"/>
    <s v="temprano"/>
    <n v="6"/>
    <s v="Rural disperso"/>
  </r>
  <r>
    <s v="68"/>
    <s v="68271"/>
    <n v="68271"/>
    <x v="6"/>
    <x v="335"/>
    <x v="0"/>
    <n v="18322.752"/>
    <s v="intermedio"/>
    <n v="6"/>
    <s v="Rural disperso"/>
  </r>
  <r>
    <s v="25"/>
    <s v="25772"/>
    <n v="25772"/>
    <x v="3"/>
    <x v="336"/>
    <x v="0"/>
    <n v="17287.331999999999"/>
    <s v="intermedio"/>
    <n v="6"/>
    <s v="Intermedio"/>
  </r>
  <r>
    <s v="08"/>
    <s v="08141"/>
    <n v="8141"/>
    <x v="9"/>
    <x v="337"/>
    <x v="0"/>
    <n v="13313.625"/>
    <s v="temprano"/>
    <n v="6"/>
    <s v="Intermedio"/>
  </r>
  <r>
    <s v="25"/>
    <s v="25535"/>
    <n v="25535"/>
    <x v="3"/>
    <x v="338"/>
    <x v="0"/>
    <n v="25648.243999999999"/>
    <s v="intermedio"/>
    <n v="6"/>
    <s v="Rural disperso"/>
  </r>
  <r>
    <s v="73"/>
    <s v="73319"/>
    <n v="73319"/>
    <x v="11"/>
    <x v="339"/>
    <x v="0"/>
    <n v="50392.855000000003"/>
    <s v="intermedio"/>
    <n v="6"/>
    <s v="Intermedio"/>
  </r>
  <r>
    <s v="76"/>
    <s v="76041"/>
    <n v="76041"/>
    <x v="19"/>
    <x v="340"/>
    <x v="0"/>
    <n v="29645.366999999998"/>
    <s v="intermedio"/>
    <n v="6"/>
    <s v="Intermedio"/>
  </r>
  <r>
    <s v="23"/>
    <s v="23464"/>
    <n v="23464"/>
    <x v="18"/>
    <x v="341"/>
    <x v="0"/>
    <n v="15411.709000000001"/>
    <s v="temprano"/>
    <n v="6"/>
    <s v="Intermedio"/>
  </r>
  <r>
    <s v="68"/>
    <s v="68077"/>
    <n v="68077"/>
    <x v="6"/>
    <x v="342"/>
    <x v="0"/>
    <n v="4741.3177999999998"/>
    <s v="intermedio"/>
    <n v="6"/>
    <s v="Intermedio"/>
  </r>
  <r>
    <s v="66"/>
    <s v="66440"/>
    <n v="66440"/>
    <x v="23"/>
    <x v="343"/>
    <x v="0"/>
    <n v="14931.01"/>
    <s v="intermedio"/>
    <n v="6"/>
    <s v="Intermedio"/>
  </r>
  <r>
    <s v="66"/>
    <s v="66682"/>
    <n v="66682"/>
    <x v="23"/>
    <x v="344"/>
    <x v="0"/>
    <n v="54395.173999999999"/>
    <s v="intermedio"/>
    <n v="5"/>
    <s v="Ciudades y aglomeraciones"/>
  </r>
  <r>
    <s v="15"/>
    <s v="15531"/>
    <n v="15531"/>
    <x v="4"/>
    <x v="345"/>
    <x v="0"/>
    <n v="26257.18"/>
    <s v="intermedio"/>
    <n v="6"/>
    <s v="Rural disperso"/>
  </r>
  <r>
    <s v="15"/>
    <s v="15135"/>
    <n v="15135"/>
    <x v="4"/>
    <x v="346"/>
    <x v="0"/>
    <n v="29876.087"/>
    <s v="intermedio"/>
    <n v="6"/>
    <s v="Rural disperso"/>
  </r>
  <r>
    <s v="25"/>
    <s v="25297"/>
    <n v="25297"/>
    <x v="3"/>
    <x v="347"/>
    <x v="0"/>
    <n v="26304.362000000001"/>
    <s v="intermedio"/>
    <n v="6"/>
    <s v="Rural"/>
  </r>
  <r>
    <s v="68"/>
    <s v="68895"/>
    <n v="68895"/>
    <x v="6"/>
    <x v="348"/>
    <x v="0"/>
    <n v="36050.214"/>
    <s v="intermedio"/>
    <n v="6"/>
    <s v="Rural"/>
  </r>
  <r>
    <s v="76"/>
    <s v="76400"/>
    <n v="76400"/>
    <x v="19"/>
    <x v="305"/>
    <x v="0"/>
    <n v="11750.932000000001"/>
    <s v="intermedio"/>
    <n v="6"/>
    <s v="Intermedio"/>
  </r>
  <r>
    <s v="76"/>
    <s v="76248"/>
    <n v="76248"/>
    <x v="19"/>
    <x v="349"/>
    <x v="0"/>
    <n v="44125.152999999998"/>
    <s v="intermedio"/>
    <n v="5"/>
    <s v="Intermedio"/>
  </r>
  <r>
    <s v="50"/>
    <s v="50350"/>
    <n v="50350"/>
    <x v="24"/>
    <x v="350"/>
    <x v="1"/>
    <n v="1076005.7"/>
    <s v="intermedio"/>
    <n v="6"/>
    <s v="Rural disperso"/>
  </r>
  <r>
    <s v="13"/>
    <s v="13620"/>
    <n v="13620"/>
    <x v="12"/>
    <x v="351"/>
    <x v="0"/>
    <n v="4170.8762999999999"/>
    <s v="temprano"/>
    <n v="6"/>
    <s v="Ciudades y aglomeraciones"/>
  </r>
  <r>
    <s v="23"/>
    <s v="23660"/>
    <n v="23660"/>
    <x v="18"/>
    <x v="352"/>
    <x v="0"/>
    <n v="96109.932000000001"/>
    <s v="intermedio"/>
    <n v="6"/>
    <s v="Intermedio"/>
  </r>
  <r>
    <s v="13"/>
    <s v="13673"/>
    <n v="13673"/>
    <x v="12"/>
    <x v="353"/>
    <x v="0"/>
    <n v="15982.848"/>
    <s v="temprano"/>
    <n v="6"/>
    <s v="Intermedio"/>
  </r>
  <r>
    <s v="05"/>
    <s v="05792"/>
    <n v="5792"/>
    <x v="17"/>
    <x v="354"/>
    <x v="0"/>
    <n v="12061.526"/>
    <s v="intermedio"/>
    <n v="6"/>
    <s v="Intermedio"/>
  </r>
  <r>
    <s v="52"/>
    <s v="52694"/>
    <n v="52694"/>
    <x v="10"/>
    <x v="355"/>
    <x v="0"/>
    <n v="5470.7034000000003"/>
    <s v="temprano"/>
    <n v="6"/>
    <s v="Intermedio"/>
  </r>
  <r>
    <s v="41"/>
    <s v="41885"/>
    <n v="41885"/>
    <x v="25"/>
    <x v="356"/>
    <x v="0"/>
    <n v="32229.971000000001"/>
    <s v="intermedio"/>
    <n v="6"/>
    <s v="Rural"/>
  </r>
  <r>
    <s v="19"/>
    <s v="19573"/>
    <n v="19573"/>
    <x v="13"/>
    <x v="357"/>
    <x v="0"/>
    <n v="10836.362999999999"/>
    <s v="intermedio"/>
    <n v="6"/>
    <s v="Ciudades y aglomeraciones"/>
  </r>
  <r>
    <s v="25"/>
    <s v="25486"/>
    <n v="25486"/>
    <x v="3"/>
    <x v="358"/>
    <x v="0"/>
    <n v="10080.960999999999"/>
    <s v="intermedio"/>
    <n v="6"/>
    <s v="Ciudades y aglomeraciones"/>
  </r>
  <r>
    <s v="17"/>
    <s v="17665"/>
    <n v="17665"/>
    <x v="16"/>
    <x v="359"/>
    <x v="0"/>
    <n v="6116.7519000000002"/>
    <s v="intermedio"/>
    <n v="6"/>
    <s v="Intermedio"/>
  </r>
  <r>
    <s v="47"/>
    <s v="47720"/>
    <n v="47720"/>
    <x v="14"/>
    <x v="360"/>
    <x v="0"/>
    <n v="50016.84"/>
    <s v="temprano"/>
    <n v="6"/>
    <s v="Rural"/>
  </r>
  <r>
    <s v="15"/>
    <s v="15090"/>
    <n v="15090"/>
    <x v="4"/>
    <x v="361"/>
    <x v="0"/>
    <n v="6201.8521000000001"/>
    <s v="intermedio"/>
    <n v="6"/>
    <s v="Rural disperso"/>
  </r>
  <r>
    <s v="52"/>
    <s v="52354"/>
    <n v="52354"/>
    <x v="10"/>
    <x v="362"/>
    <x v="0"/>
    <n v="7930.4976999999999"/>
    <s v="intermedio"/>
    <n v="6"/>
    <s v="Rural"/>
  </r>
  <r>
    <s v="52"/>
    <s v="52838"/>
    <n v="52838"/>
    <x v="10"/>
    <x v="363"/>
    <x v="0"/>
    <n v="21421.471000000001"/>
    <s v="intermedio"/>
    <n v="6"/>
    <s v="Intermedio"/>
  </r>
  <r>
    <s v="76"/>
    <s v="76130"/>
    <n v="76130"/>
    <x v="19"/>
    <x v="337"/>
    <x v="0"/>
    <n v="29292.095000000001"/>
    <s v="intermedio"/>
    <n v="3"/>
    <s v="Ciudades y aglomeraciones"/>
  </r>
  <r>
    <s v="23"/>
    <s v="23586"/>
    <n v="23586"/>
    <x v="18"/>
    <x v="364"/>
    <x v="0"/>
    <n v="12738.562"/>
    <s v="intermedio"/>
    <n v="6"/>
    <s v="Intermedio"/>
  </r>
  <r>
    <s v="05"/>
    <s v="05686"/>
    <n v="5686"/>
    <x v="17"/>
    <x v="365"/>
    <x v="0"/>
    <n v="85846.756999999998"/>
    <s v="intermedio"/>
    <n v="5"/>
    <s v="Rural"/>
  </r>
  <r>
    <s v="23"/>
    <s v="23675"/>
    <n v="23675"/>
    <x v="18"/>
    <x v="366"/>
    <x v="0"/>
    <n v="33527.398999999998"/>
    <s v="intermedio"/>
    <n v="6"/>
    <s v="Intermedio"/>
  </r>
  <r>
    <s v="25"/>
    <s v="25491"/>
    <n v="25491"/>
    <x v="3"/>
    <x v="367"/>
    <x v="0"/>
    <n v="6940.6674999999996"/>
    <s v="intermedio"/>
    <n v="6"/>
    <s v="Intermedio"/>
  </r>
  <r>
    <s v="54"/>
    <s v="54099"/>
    <n v="54099"/>
    <x v="8"/>
    <x v="368"/>
    <x v="0"/>
    <n v="17590.687000000002"/>
    <s v="intermedio"/>
    <n v="6"/>
    <s v="Rural"/>
  </r>
  <r>
    <s v="76"/>
    <s v="76892"/>
    <n v="76892"/>
    <x v="19"/>
    <x v="369"/>
    <x v="0"/>
    <n v="23399.797999999999"/>
    <s v="robusto"/>
    <n v="1"/>
    <s v="Ciudades y aglomeraciones"/>
  </r>
  <r>
    <s v="66"/>
    <s v="66170"/>
    <n v="66170"/>
    <x v="23"/>
    <x v="370"/>
    <x v="0"/>
    <n v="6983.7915999999996"/>
    <s v="robusto"/>
    <n v="1"/>
    <s v="Ciudades y aglomeraciones"/>
  </r>
  <r>
    <s v="54"/>
    <s v="54128"/>
    <n v="54128"/>
    <x v="8"/>
    <x v="371"/>
    <x v="0"/>
    <n v="61725.411999999997"/>
    <s v="temprano"/>
    <n v="6"/>
    <s v="Rural disperso"/>
  </r>
  <r>
    <s v="08"/>
    <s v="08770"/>
    <n v="8770"/>
    <x v="9"/>
    <x v="372"/>
    <x v="0"/>
    <n v="4285.7592000000004"/>
    <s v="temprano"/>
    <n v="6"/>
    <s v="Intermedio"/>
  </r>
  <r>
    <s v="13"/>
    <s v="13300"/>
    <n v="13300"/>
    <x v="12"/>
    <x v="373"/>
    <x v="0"/>
    <n v="19641.737000000001"/>
    <s v="temprano"/>
    <n v="6"/>
    <s v="Rural"/>
  </r>
  <r>
    <s v="05"/>
    <s v="05129"/>
    <n v="5129"/>
    <x v="17"/>
    <x v="105"/>
    <x v="0"/>
    <n v="13365.885"/>
    <s v="robusto"/>
    <n v="2"/>
    <s v="Ciudades y aglomeraciones"/>
  </r>
  <r>
    <s v="15"/>
    <s v="15690"/>
    <n v="15690"/>
    <x v="4"/>
    <x v="374"/>
    <x v="0"/>
    <n v="30952.620999999999"/>
    <s v="intermedio"/>
    <n v="6"/>
    <s v="Rural disperso"/>
  </r>
  <r>
    <s v="63"/>
    <s v="63272"/>
    <n v="63272"/>
    <x v="26"/>
    <x v="375"/>
    <x v="0"/>
    <n v="9470.6111000000001"/>
    <s v="intermedio"/>
    <n v="6"/>
    <s v="Intermedio"/>
  </r>
  <r>
    <s v="54"/>
    <s v="54172"/>
    <n v="54172"/>
    <x v="8"/>
    <x v="376"/>
    <x v="0"/>
    <n v="16682.18"/>
    <s v="intermedio"/>
    <n v="6"/>
    <s v="Intermedio"/>
  </r>
  <r>
    <s v="17"/>
    <s v="17088"/>
    <n v="17088"/>
    <x v="16"/>
    <x v="377"/>
    <x v="0"/>
    <n v="11181.948"/>
    <s v="temprano"/>
    <n v="6"/>
    <s v="Intermedio"/>
  </r>
  <r>
    <s v="25"/>
    <s v="25151"/>
    <n v="25151"/>
    <x v="3"/>
    <x v="378"/>
    <x v="0"/>
    <n v="11354.995000000001"/>
    <s v="intermedio"/>
    <n v="6"/>
    <s v="Intermedio"/>
  </r>
  <r>
    <s v="76"/>
    <s v="76845"/>
    <n v="76845"/>
    <x v="19"/>
    <x v="379"/>
    <x v="0"/>
    <n v="4262.6777000000002"/>
    <s v="intermedio"/>
    <n v="6"/>
    <s v="Intermedio"/>
  </r>
  <r>
    <s v="41"/>
    <s v="41013"/>
    <n v="41013"/>
    <x v="25"/>
    <x v="380"/>
    <x v="0"/>
    <n v="26828.557000000001"/>
    <s v="temprano"/>
    <n v="6"/>
    <s v="Rural"/>
  </r>
  <r>
    <s v="05"/>
    <s v="05576"/>
    <n v="5576"/>
    <x v="17"/>
    <x v="381"/>
    <x v="0"/>
    <n v="7580.1639999999998"/>
    <s v="intermedio"/>
    <n v="6"/>
    <s v="Intermedio"/>
  </r>
  <r>
    <s v="52"/>
    <s v="52560"/>
    <n v="52560"/>
    <x v="10"/>
    <x v="382"/>
    <x v="0"/>
    <n v="37587.661"/>
    <s v="intermedio"/>
    <n v="6"/>
    <s v="Rural disperso"/>
  </r>
  <r>
    <s v="05"/>
    <s v="05308"/>
    <n v="5308"/>
    <x v="17"/>
    <x v="383"/>
    <x v="0"/>
    <n v="8228.9477999999999"/>
    <s v="robusto"/>
    <n v="2"/>
    <s v="Ciudades y aglomeraciones"/>
  </r>
  <r>
    <s v="54"/>
    <s v="54673"/>
    <n v="54673"/>
    <x v="8"/>
    <x v="384"/>
    <x v="0"/>
    <n v="13395.223"/>
    <s v="intermedio"/>
    <n v="4"/>
    <s v="Rural"/>
  </r>
  <r>
    <s v="25"/>
    <s v="25086"/>
    <n v="25086"/>
    <x v="3"/>
    <x v="385"/>
    <x v="0"/>
    <n v="18290.276999999998"/>
    <s v="intermedio"/>
    <n v="6"/>
    <s v="Rural disperso"/>
  </r>
  <r>
    <s v="54"/>
    <s v="54874"/>
    <n v="54874"/>
    <x v="8"/>
    <x v="386"/>
    <x v="0"/>
    <n v="9222.2070999999996"/>
    <s v="intermedio"/>
    <n v="4"/>
    <s v="Ciudades y aglomeraciones"/>
  </r>
  <r>
    <s v="05"/>
    <s v="05631"/>
    <n v="5631"/>
    <x v="17"/>
    <x v="387"/>
    <x v="0"/>
    <n v="1540.3063"/>
    <s v="robusto"/>
    <n v="2"/>
    <s v="Ciudades y aglomeraciones"/>
  </r>
  <r>
    <s v="19"/>
    <s v="19137"/>
    <n v="19137"/>
    <x v="13"/>
    <x v="388"/>
    <x v="2"/>
    <n v="35695.648000000001"/>
    <s v="temprano"/>
    <n v="6"/>
    <s v="Rural"/>
  </r>
  <r>
    <s v="25"/>
    <s v="25099"/>
    <n v="25099"/>
    <x v="3"/>
    <x v="389"/>
    <x v="0"/>
    <n v="9941.8436000000002"/>
    <s v="intermedio"/>
    <n v="6"/>
    <s v="Ciudades y aglomeraciones"/>
  </r>
  <r>
    <s v="25"/>
    <s v="25489"/>
    <n v="25489"/>
    <x v="3"/>
    <x v="390"/>
    <x v="0"/>
    <n v="5859.3521000000001"/>
    <s v="intermedio"/>
    <n v="6"/>
    <s v="Intermedio"/>
  </r>
  <r>
    <s v="76"/>
    <s v="76001"/>
    <n v="76001"/>
    <x v="19"/>
    <x v="391"/>
    <x v="0"/>
    <n v="57196.752"/>
    <s v="robusto"/>
    <s v="E"/>
    <s v="Ciudades y aglomeraciones"/>
  </r>
  <r>
    <s v="15"/>
    <s v="15022"/>
    <n v="15022"/>
    <x v="4"/>
    <x v="392"/>
    <x v="0"/>
    <n v="5731.3891000000003"/>
    <s v="intermedio"/>
    <n v="6"/>
    <s v="Rural disperso"/>
  </r>
  <r>
    <s v="05"/>
    <s v="05380"/>
    <n v="5380"/>
    <x v="17"/>
    <x v="393"/>
    <x v="0"/>
    <n v="3751.8688000000002"/>
    <s v="robusto"/>
    <n v="2"/>
    <s v="Ciudades y aglomeraciones"/>
  </r>
  <r>
    <s v="50"/>
    <s v="50245"/>
    <n v="50245"/>
    <x v="24"/>
    <x v="394"/>
    <x v="0"/>
    <n v="27495.999"/>
    <s v="intermedio"/>
    <n v="6"/>
    <s v="Rural disperso"/>
  </r>
  <r>
    <s v="63"/>
    <s v="63190"/>
    <n v="63190"/>
    <x v="26"/>
    <x v="395"/>
    <x v="0"/>
    <n v="9992.5105999999996"/>
    <s v="intermedio"/>
    <n v="6"/>
    <s v="Ciudades y aglomeraciones"/>
  </r>
  <r>
    <s v="13"/>
    <s v="13836"/>
    <n v="13836"/>
    <x v="12"/>
    <x v="396"/>
    <x v="0"/>
    <n v="19974.567999999999"/>
    <s v="intermedio"/>
    <n v="5"/>
    <s v="Ciudades y aglomeraciones"/>
  </r>
  <r>
    <s v="76"/>
    <s v="76863"/>
    <n v="76863"/>
    <x v="19"/>
    <x v="397"/>
    <x v="0"/>
    <n v="23289.047999999999"/>
    <s v="intermedio"/>
    <n v="6"/>
    <s v="Rural"/>
  </r>
  <r>
    <s v="68"/>
    <s v="68169"/>
    <n v="68169"/>
    <x v="6"/>
    <x v="398"/>
    <x v="0"/>
    <n v="12597.255999999999"/>
    <s v="temprano"/>
    <n v="6"/>
    <s v="Rural disperso"/>
  </r>
  <r>
    <s v="05"/>
    <s v="05030"/>
    <n v="5030"/>
    <x v="17"/>
    <x v="399"/>
    <x v="0"/>
    <n v="8251.5488999999998"/>
    <s v="intermedio"/>
    <n v="6"/>
    <s v="Intermedio"/>
  </r>
  <r>
    <s v="76"/>
    <s v="76243"/>
    <n v="76243"/>
    <x v="19"/>
    <x v="400"/>
    <x v="0"/>
    <n v="18206.216"/>
    <s v="intermedio"/>
    <n v="6"/>
    <s v="Rural disperso"/>
  </r>
  <r>
    <s v="25"/>
    <s v="25293"/>
    <n v="25293"/>
    <x v="3"/>
    <x v="401"/>
    <x v="0"/>
    <n v="38570.065000000002"/>
    <s v="intermedio"/>
    <n v="6"/>
    <s v="Rural"/>
  </r>
  <r>
    <s v="97"/>
    <s v="97161"/>
    <n v="97161"/>
    <x v="2"/>
    <x v="402"/>
    <x v="0"/>
    <n v="557050.87"/>
    <s v="temprano"/>
    <n v="6"/>
    <s v="Rural disperso"/>
  </r>
  <r>
    <s v="13"/>
    <s v="13188"/>
    <n v="13188"/>
    <x v="12"/>
    <x v="403"/>
    <x v="0"/>
    <n v="13090.929"/>
    <s v="intermedio"/>
    <n v="6"/>
    <s v="Intermedio"/>
  </r>
  <r>
    <s v="76"/>
    <s v="76318"/>
    <n v="76318"/>
    <x v="19"/>
    <x v="404"/>
    <x v="0"/>
    <n v="16275.3"/>
    <s v="intermedio"/>
    <n v="6"/>
    <s v="Intermedio"/>
  </r>
  <r>
    <s v="17"/>
    <s v="17524"/>
    <n v="17524"/>
    <x v="16"/>
    <x v="405"/>
    <x v="0"/>
    <n v="11267.464"/>
    <s v="intermedio"/>
    <n v="6"/>
    <s v="Intermedio"/>
  </r>
  <r>
    <s v="08"/>
    <s v="08001"/>
    <n v="8001"/>
    <x v="9"/>
    <x v="406"/>
    <x v="0"/>
    <n v="14654.764999999999"/>
    <s v="robusto"/>
    <s v="E"/>
    <s v="Ciudades y aglomeraciones"/>
  </r>
  <r>
    <s v="52"/>
    <s v="52019"/>
    <n v="52019"/>
    <x v="10"/>
    <x v="407"/>
    <x v="0"/>
    <n v="4116.0382"/>
    <s v="temprano"/>
    <n v="6"/>
    <s v="Intermedio"/>
  </r>
  <r>
    <s v="08"/>
    <s v="08560"/>
    <n v="8560"/>
    <x v="9"/>
    <x v="408"/>
    <x v="0"/>
    <n v="20475.601999999999"/>
    <s v="temprano"/>
    <n v="6"/>
    <s v="Ciudades y aglomeraciones"/>
  </r>
  <r>
    <s v="25"/>
    <s v="25769"/>
    <n v="25769"/>
    <x v="3"/>
    <x v="409"/>
    <x v="0"/>
    <n v="21084.49"/>
    <s v="intermedio"/>
    <n v="6"/>
    <s v="Intermedio"/>
  </r>
  <r>
    <s v="68"/>
    <s v="68547"/>
    <n v="68547"/>
    <x v="6"/>
    <x v="410"/>
    <x v="0"/>
    <n v="48553.112999999998"/>
    <s v="robusto"/>
    <n v="1"/>
    <s v="Ciudades y aglomeraciones"/>
  </r>
  <r>
    <s v="27"/>
    <s v="27425"/>
    <n v="27425"/>
    <x v="27"/>
    <x v="411"/>
    <x v="3"/>
    <n v="181520.84"/>
    <s v="intermedio"/>
    <n v="6"/>
    <s v="Rural disperso"/>
  </r>
  <r>
    <s v="15"/>
    <s v="15403"/>
    <n v="15403"/>
    <x v="4"/>
    <x v="412"/>
    <x v="0"/>
    <n v="15957.797"/>
    <s v="intermedio"/>
    <n v="6"/>
    <s v="Rural"/>
  </r>
  <r>
    <s v="15"/>
    <s v="15660"/>
    <n v="15660"/>
    <x v="4"/>
    <x v="413"/>
    <x v="0"/>
    <n v="10536.663"/>
    <s v="intermedio"/>
    <n v="6"/>
    <s v="Rural"/>
  </r>
  <r>
    <s v="76"/>
    <s v="76100"/>
    <n v="76100"/>
    <x v="19"/>
    <x v="414"/>
    <x v="0"/>
    <n v="70472.118000000002"/>
    <s v="intermedio"/>
    <n v="6"/>
    <s v="Rural disperso"/>
  </r>
  <r>
    <s v="05"/>
    <s v="05664"/>
    <n v="5664"/>
    <x v="17"/>
    <x v="415"/>
    <x v="0"/>
    <n v="21957.132000000001"/>
    <s v="robusto"/>
    <n v="6"/>
    <s v="Intermedio"/>
  </r>
  <r>
    <s v="23"/>
    <s v="23182"/>
    <n v="23182"/>
    <x v="18"/>
    <x v="416"/>
    <x v="0"/>
    <n v="58533.671000000002"/>
    <s v="intermedio"/>
    <n v="6"/>
    <s v="Intermedio"/>
  </r>
  <r>
    <s v="85"/>
    <s v="85430"/>
    <n v="85430"/>
    <x v="28"/>
    <x v="417"/>
    <x v="0"/>
    <n v="296067.02"/>
    <s v="intermedio"/>
    <n v="6"/>
    <s v="Rural disperso"/>
  </r>
  <r>
    <s v="15"/>
    <s v="15377"/>
    <n v="15377"/>
    <x v="4"/>
    <x v="418"/>
    <x v="0"/>
    <n v="64334.855000000003"/>
    <s v="temprano"/>
    <n v="6"/>
    <s v="Rural disperso"/>
  </r>
  <r>
    <s v="41"/>
    <s v="41518"/>
    <n v="41518"/>
    <x v="25"/>
    <x v="419"/>
    <x v="0"/>
    <n v="28086.816999999999"/>
    <s v="intermedio"/>
    <n v="6"/>
    <s v="Rural"/>
  </r>
  <r>
    <s v="54"/>
    <s v="54660"/>
    <n v="54660"/>
    <x v="8"/>
    <x v="420"/>
    <x v="0"/>
    <n v="49229.959000000003"/>
    <s v="intermedio"/>
    <n v="6"/>
    <s v="Rural"/>
  </r>
  <r>
    <s v="99"/>
    <s v="99624"/>
    <n v="99624"/>
    <x v="15"/>
    <x v="421"/>
    <x v="0"/>
    <n v="401088.23"/>
    <s v="intermedio"/>
    <n v="6"/>
    <s v="Rural disperso"/>
  </r>
  <r>
    <s v="76"/>
    <s v="76377"/>
    <n v="76377"/>
    <x v="19"/>
    <x v="422"/>
    <x v="0"/>
    <n v="25554.102999999999"/>
    <s v="intermedio"/>
    <n v="6"/>
    <s v="Rural"/>
  </r>
  <r>
    <s v="08"/>
    <s v="08520"/>
    <n v="8520"/>
    <x v="9"/>
    <x v="423"/>
    <x v="0"/>
    <n v="8660.7801999999992"/>
    <s v="intermedio"/>
    <n v="6"/>
    <s v="Ciudades y aglomeraciones"/>
  </r>
  <r>
    <s v="63"/>
    <s v="63001"/>
    <n v="63001"/>
    <x v="26"/>
    <x v="424"/>
    <x v="0"/>
    <n v="12068.674000000001"/>
    <s v="robusto"/>
    <n v="1"/>
    <s v="Ciudades y aglomeraciones"/>
  </r>
  <r>
    <s v="76"/>
    <s v="76890"/>
    <n v="76890"/>
    <x v="19"/>
    <x v="425"/>
    <x v="0"/>
    <n v="31716.276999999998"/>
    <s v="intermedio"/>
    <n v="6"/>
    <s v="Rural"/>
  </r>
  <r>
    <s v="76"/>
    <s v="76306"/>
    <n v="76306"/>
    <x v="19"/>
    <x v="426"/>
    <x v="0"/>
    <n v="26808.441999999999"/>
    <s v="intermedio"/>
    <n v="6"/>
    <s v="Intermedio"/>
  </r>
  <r>
    <s v="73"/>
    <s v="73030"/>
    <n v="73030"/>
    <x v="11"/>
    <x v="427"/>
    <x v="0"/>
    <n v="23859.293000000001"/>
    <s v="temprano"/>
    <n v="6"/>
    <s v="Rural"/>
  </r>
  <r>
    <s v="52"/>
    <s v="52356"/>
    <n v="52356"/>
    <x v="10"/>
    <x v="428"/>
    <x v="0"/>
    <n v="155292.35999999999"/>
    <s v="intermedio"/>
    <n v="4"/>
    <s v="Ciudades y aglomeraciones"/>
  </r>
  <r>
    <s v="25"/>
    <s v="25839"/>
    <n v="25839"/>
    <x v="3"/>
    <x v="429"/>
    <x v="0"/>
    <n v="52056.216"/>
    <s v="intermedio"/>
    <n v="6"/>
    <s v="Rural disperso"/>
  </r>
  <r>
    <s v="23"/>
    <s v="23678"/>
    <n v="23678"/>
    <x v="18"/>
    <x v="430"/>
    <x v="0"/>
    <n v="50546.945"/>
    <s v="temprano"/>
    <n v="6"/>
    <s v="Rural"/>
  </r>
  <r>
    <s v="76"/>
    <s v="76497"/>
    <n v="76497"/>
    <x v="19"/>
    <x v="431"/>
    <x v="0"/>
    <n v="21402.960999999999"/>
    <s v="intermedio"/>
    <n v="6"/>
    <s v="Intermedio"/>
  </r>
  <r>
    <s v="76"/>
    <s v="76736"/>
    <n v="76736"/>
    <x v="19"/>
    <x v="432"/>
    <x v="0"/>
    <n v="55466.714"/>
    <s v="intermedio"/>
    <n v="6"/>
    <s v="Intermedio"/>
  </r>
  <r>
    <s v="05"/>
    <s v="05086"/>
    <n v="5086"/>
    <x v="17"/>
    <x v="433"/>
    <x v="0"/>
    <n v="29837.555"/>
    <s v="intermedio"/>
    <n v="6"/>
    <s v="Rural disperso"/>
  </r>
  <r>
    <s v="41"/>
    <s v="41244"/>
    <n v="41244"/>
    <x v="25"/>
    <x v="434"/>
    <x v="0"/>
    <n v="8091.4093999999996"/>
    <s v="intermedio"/>
    <n v="6"/>
    <s v="Rural"/>
  </r>
  <r>
    <s v="15"/>
    <s v="15109"/>
    <n v="15109"/>
    <x v="4"/>
    <x v="435"/>
    <x v="0"/>
    <n v="11403.816999999999"/>
    <s v="temprano"/>
    <n v="6"/>
    <s v="Rural"/>
  </r>
  <r>
    <s v="05"/>
    <s v="05861"/>
    <n v="5861"/>
    <x v="17"/>
    <x v="185"/>
    <x v="0"/>
    <n v="14203.508"/>
    <s v="intermedio"/>
    <n v="6"/>
    <s v="Intermedio"/>
  </r>
  <r>
    <s v="54"/>
    <s v="54223"/>
    <n v="54223"/>
    <x v="8"/>
    <x v="436"/>
    <x v="0"/>
    <n v="36978.616999999998"/>
    <s v="intermedio"/>
    <n v="6"/>
    <s v="Rural disperso"/>
  </r>
  <r>
    <s v="68"/>
    <s v="68276"/>
    <n v="68276"/>
    <x v="6"/>
    <x v="437"/>
    <x v="0"/>
    <n v="10031.655000000001"/>
    <s v="robusto"/>
    <n v="1"/>
    <s v="Ciudades y aglomeraciones"/>
  </r>
  <r>
    <s v="41"/>
    <s v="41872"/>
    <n v="41872"/>
    <x v="25"/>
    <x v="438"/>
    <x v="0"/>
    <n v="52928.470999999998"/>
    <s v="intermedio"/>
    <n v="6"/>
    <s v="Rural"/>
  </r>
  <r>
    <s v="73"/>
    <s v="73861"/>
    <n v="73861"/>
    <x v="11"/>
    <x v="439"/>
    <x v="0"/>
    <n v="34845.341999999997"/>
    <s v="intermedio"/>
    <n v="6"/>
    <s v="Intermedio"/>
  </r>
  <r>
    <s v="25"/>
    <s v="25781"/>
    <n v="25781"/>
    <x v="3"/>
    <x v="440"/>
    <x v="0"/>
    <n v="6726.5099"/>
    <s v="intermedio"/>
    <n v="6"/>
    <s v="Ciudades y aglomeraciones"/>
  </r>
  <r>
    <s v="41"/>
    <s v="41524"/>
    <n v="41524"/>
    <x v="25"/>
    <x v="441"/>
    <x v="0"/>
    <n v="86731.505000000005"/>
    <s v="intermedio"/>
    <n v="6"/>
    <s v="Rural"/>
  </r>
  <r>
    <s v="68"/>
    <s v="68207"/>
    <n v="68207"/>
    <x v="6"/>
    <x v="442"/>
    <x v="0"/>
    <n v="33502.883999999998"/>
    <s v="intermedio"/>
    <n v="6"/>
    <s v="Rural"/>
  </r>
  <r>
    <s v="17"/>
    <s v="17777"/>
    <n v="17777"/>
    <x v="16"/>
    <x v="443"/>
    <x v="0"/>
    <n v="11955.027"/>
    <s v="intermedio"/>
    <n v="6"/>
    <s v="Intermedio"/>
  </r>
  <r>
    <s v="08"/>
    <s v="08296"/>
    <n v="8296"/>
    <x v="9"/>
    <x v="444"/>
    <x v="0"/>
    <n v="9777.7193000000007"/>
    <s v="intermedio"/>
    <n v="4"/>
    <s v="Ciudades y aglomeraciones"/>
  </r>
  <r>
    <s v="68"/>
    <s v="68432"/>
    <n v="68432"/>
    <x v="6"/>
    <x v="445"/>
    <x v="0"/>
    <n v="5621.8428000000004"/>
    <s v="intermedio"/>
    <n v="6"/>
    <s v="Ciudades y aglomeraciones"/>
  </r>
  <r>
    <s v="05"/>
    <s v="05318"/>
    <n v="5318"/>
    <x v="17"/>
    <x v="446"/>
    <x v="0"/>
    <n v="16464.078000000001"/>
    <s v="robusto"/>
    <n v="4"/>
    <s v="Intermedio"/>
  </r>
  <r>
    <s v="15"/>
    <s v="15455"/>
    <n v="15455"/>
    <x v="4"/>
    <x v="290"/>
    <x v="0"/>
    <n v="25945.77"/>
    <s v="intermedio"/>
    <n v="6"/>
    <s v="Rural"/>
  </r>
  <r>
    <s v="08"/>
    <s v="08549"/>
    <n v="8549"/>
    <x v="9"/>
    <x v="447"/>
    <x v="0"/>
    <n v="25521.384999999998"/>
    <s v="intermedio"/>
    <n v="6"/>
    <s v="Rural"/>
  </r>
  <r>
    <s v="17"/>
    <s v="17050"/>
    <n v="17050"/>
    <x v="16"/>
    <x v="448"/>
    <x v="0"/>
    <n v="14604.136"/>
    <s v="intermedio"/>
    <n v="6"/>
    <s v="Intermedio"/>
  </r>
  <r>
    <s v="44"/>
    <s v="44098"/>
    <n v="44098"/>
    <x v="7"/>
    <x v="449"/>
    <x v="0"/>
    <n v="23461.93"/>
    <s v="intermedio"/>
    <n v="6"/>
    <s v="Intermedio"/>
  </r>
  <r>
    <s v="54"/>
    <s v="54051"/>
    <n v="54051"/>
    <x v="8"/>
    <x v="450"/>
    <x v="0"/>
    <n v="45884.815999999999"/>
    <s v="intermedio"/>
    <n v="6"/>
    <s v="Rural disperso"/>
  </r>
  <r>
    <s v="17"/>
    <s v="17614"/>
    <n v="17614"/>
    <x v="16"/>
    <x v="451"/>
    <x v="0"/>
    <n v="37431.188999999998"/>
    <s v="intermedio"/>
    <n v="6"/>
    <s v="Intermedio"/>
  </r>
  <r>
    <s v="15"/>
    <s v="15507"/>
    <n v="15507"/>
    <x v="4"/>
    <x v="452"/>
    <x v="0"/>
    <n v="50855.42"/>
    <s v="intermedio"/>
    <n v="6"/>
    <s v="Rural"/>
  </r>
  <r>
    <s v="68"/>
    <s v="68101"/>
    <n v="68101"/>
    <x v="6"/>
    <x v="414"/>
    <x v="0"/>
    <n v="99204.437999999995"/>
    <s v="temprano"/>
    <n v="6"/>
    <s v="Rural disperso"/>
  </r>
  <r>
    <s v="41"/>
    <s v="41483"/>
    <n v="41483"/>
    <x v="25"/>
    <x v="453"/>
    <x v="0"/>
    <n v="12786.317999999999"/>
    <s v="temprano"/>
    <n v="6"/>
    <s v="Rural"/>
  </r>
  <r>
    <s v="73"/>
    <s v="73449"/>
    <n v="73449"/>
    <x v="11"/>
    <x v="454"/>
    <x v="0"/>
    <n v="20191.919000000002"/>
    <s v="intermedio"/>
    <n v="4"/>
    <s v="Intermedio"/>
  </r>
  <r>
    <s v="76"/>
    <s v="76246"/>
    <n v="76246"/>
    <x v="19"/>
    <x v="455"/>
    <x v="0"/>
    <n v="21291.252"/>
    <s v="temprano"/>
    <n v="6"/>
    <s v="Rural disperso"/>
  </r>
  <r>
    <s v="47"/>
    <s v="47460"/>
    <n v="47460"/>
    <x v="14"/>
    <x v="456"/>
    <x v="0"/>
    <n v="85501.088000000003"/>
    <s v="temprano"/>
    <n v="6"/>
    <s v="Rural"/>
  </r>
  <r>
    <s v="25"/>
    <s v="25339"/>
    <n v="25339"/>
    <x v="3"/>
    <x v="457"/>
    <x v="0"/>
    <n v="44692.468000000001"/>
    <s v="intermedio"/>
    <n v="6"/>
    <s v="Rural disperso"/>
  </r>
  <r>
    <s v="70"/>
    <s v="70708"/>
    <n v="70708"/>
    <x v="22"/>
    <x v="458"/>
    <x v="0"/>
    <n v="96986.608999999997"/>
    <s v="temprano"/>
    <n v="6"/>
    <s v="Intermedio"/>
  </r>
  <r>
    <s v="68"/>
    <s v="68250"/>
    <n v="68250"/>
    <x v="6"/>
    <x v="119"/>
    <x v="0"/>
    <n v="42735.118000000002"/>
    <s v="intermedio"/>
    <n v="6"/>
    <s v="Rural disperso"/>
  </r>
  <r>
    <s v="52"/>
    <s v="52287"/>
    <n v="52287"/>
    <x v="10"/>
    <x v="459"/>
    <x v="0"/>
    <n v="39507.764999999999"/>
    <s v="intermedio"/>
    <n v="6"/>
    <s v="Rural"/>
  </r>
  <r>
    <s v="52"/>
    <s v="52110"/>
    <n v="52110"/>
    <x v="10"/>
    <x v="460"/>
    <x v="0"/>
    <n v="51556.567000000003"/>
    <s v="temprano"/>
    <n v="6"/>
    <s v="Rural disperso"/>
  </r>
  <r>
    <s v="17"/>
    <s v="17653"/>
    <n v="17653"/>
    <x v="16"/>
    <x v="461"/>
    <x v="0"/>
    <n v="39088.769"/>
    <s v="intermedio"/>
    <n v="6"/>
    <s v="Rural"/>
  </r>
  <r>
    <s v="08"/>
    <s v="08573"/>
    <n v="8573"/>
    <x v="9"/>
    <x v="462"/>
    <x v="0"/>
    <n v="7080.7726000000002"/>
    <s v="robusto"/>
    <n v="4"/>
    <s v="Ciudades y aglomeraciones"/>
  </r>
  <r>
    <s v="17"/>
    <s v="17433"/>
    <n v="17433"/>
    <x v="16"/>
    <x v="463"/>
    <x v="0"/>
    <n v="20220.845000000001"/>
    <s v="intermedio"/>
    <n v="6"/>
    <s v="Intermedio"/>
  </r>
  <r>
    <s v="13"/>
    <s v="13052"/>
    <n v="13052"/>
    <x v="12"/>
    <x v="464"/>
    <x v="0"/>
    <n v="59141.601999999999"/>
    <s v="intermedio"/>
    <n v="6"/>
    <s v="Ciudades y aglomeraciones"/>
  </r>
  <r>
    <s v="41"/>
    <s v="41548"/>
    <n v="41548"/>
    <x v="25"/>
    <x v="465"/>
    <x v="0"/>
    <n v="19200.298999999999"/>
    <s v="intermedio"/>
    <n v="6"/>
    <s v="Intermedio"/>
  </r>
  <r>
    <s v="41"/>
    <s v="41016"/>
    <n v="41016"/>
    <x v="25"/>
    <x v="466"/>
    <x v="0"/>
    <n v="79593.259999999995"/>
    <s v="intermedio"/>
    <n v="6"/>
    <s v="Rural"/>
  </r>
  <r>
    <s v="19"/>
    <s v="19548"/>
    <n v="19548"/>
    <x v="13"/>
    <x v="467"/>
    <x v="2"/>
    <n v="18181.079000000002"/>
    <s v="intermedio"/>
    <n v="6"/>
    <s v="Intermedio"/>
  </r>
  <r>
    <s v="08"/>
    <s v="08758"/>
    <n v="8758"/>
    <x v="9"/>
    <x v="468"/>
    <x v="0"/>
    <n v="6707.5051000000003"/>
    <s v="robusto"/>
    <n v="1"/>
    <s v="Ciudades y aglomeraciones"/>
  </r>
  <r>
    <s v="23"/>
    <s v="23162"/>
    <n v="23162"/>
    <x v="18"/>
    <x v="469"/>
    <x v="0"/>
    <n v="26713.616999999998"/>
    <s v="intermedio"/>
    <n v="6"/>
    <s v="Intermedio"/>
  </r>
  <r>
    <s v="25"/>
    <s v="25181"/>
    <n v="25181"/>
    <x v="3"/>
    <x v="470"/>
    <x v="0"/>
    <n v="21271.575000000001"/>
    <s v="intermedio"/>
    <n v="6"/>
    <s v="Intermedio"/>
  </r>
  <r>
    <s v="73"/>
    <s v="73270"/>
    <n v="73270"/>
    <x v="11"/>
    <x v="471"/>
    <x v="0"/>
    <n v="18691.53"/>
    <s v="temprano"/>
    <n v="6"/>
    <s v="Rural disperso"/>
  </r>
  <r>
    <s v="85"/>
    <s v="85225"/>
    <n v="85225"/>
    <x v="28"/>
    <x v="472"/>
    <x v="0"/>
    <n v="115115.61"/>
    <s v="intermedio"/>
    <n v="6"/>
    <s v="Rural disperso"/>
  </r>
  <r>
    <s v="66"/>
    <s v="66088"/>
    <n v="66088"/>
    <x v="23"/>
    <x v="473"/>
    <x v="0"/>
    <n v="18227.411"/>
    <s v="intermedio"/>
    <n v="6"/>
    <s v="Intermedio"/>
  </r>
  <r>
    <s v="70"/>
    <s v="70742"/>
    <n v="70742"/>
    <x v="22"/>
    <x v="474"/>
    <x v="0"/>
    <n v="45689.351999999999"/>
    <s v="intermedio"/>
    <n v="6"/>
    <s v="Intermedio"/>
  </r>
  <r>
    <s v="73"/>
    <s v="73504"/>
    <n v="73504"/>
    <x v="11"/>
    <x v="475"/>
    <x v="0"/>
    <n v="94477.649000000005"/>
    <s v="intermedio"/>
    <n v="6"/>
    <s v="Rural disperso"/>
  </r>
  <r>
    <s v="13"/>
    <s v="13062"/>
    <n v="13062"/>
    <x v="12"/>
    <x v="476"/>
    <x v="0"/>
    <n v="17036.931"/>
    <s v="temprano"/>
    <n v="6"/>
    <s v="Intermedio"/>
  </r>
  <r>
    <s v="27"/>
    <s v="27160"/>
    <n v="27160"/>
    <x v="27"/>
    <x v="477"/>
    <x v="0"/>
    <n v="40823.542999999998"/>
    <s v="intermedio"/>
    <n v="6"/>
    <s v="Rural"/>
  </r>
  <r>
    <s v="25"/>
    <s v="25736"/>
    <n v="25736"/>
    <x v="3"/>
    <x v="478"/>
    <x v="0"/>
    <n v="14238.266"/>
    <s v="intermedio"/>
    <n v="6"/>
    <s v="Rural"/>
  </r>
  <r>
    <s v="19"/>
    <s v="19517"/>
    <n v="19517"/>
    <x v="13"/>
    <x v="479"/>
    <x v="0"/>
    <n v="170265.23"/>
    <s v="intermedio"/>
    <n v="6"/>
    <s v="Rural disperso"/>
  </r>
  <r>
    <s v="25"/>
    <s v="25867"/>
    <n v="25867"/>
    <x v="3"/>
    <x v="480"/>
    <x v="0"/>
    <n v="6902.8845000000001"/>
    <s v="temprano"/>
    <n v="6"/>
    <s v="Intermedio"/>
  </r>
  <r>
    <s v="70"/>
    <s v="70221"/>
    <n v="70221"/>
    <x v="22"/>
    <x v="481"/>
    <x v="0"/>
    <n v="4900.9399999999996"/>
    <s v="intermedio"/>
    <n v="6"/>
    <s v="Intermedio"/>
  </r>
  <r>
    <s v="41"/>
    <s v="41396"/>
    <n v="41396"/>
    <x v="25"/>
    <x v="482"/>
    <x v="0"/>
    <n v="81665.907999999996"/>
    <s v="intermedio"/>
    <n v="6"/>
    <s v="Intermedio"/>
  </r>
  <r>
    <s v="15"/>
    <s v="15572"/>
    <n v="15572"/>
    <x v="4"/>
    <x v="483"/>
    <x v="0"/>
    <n v="151214.99"/>
    <s v="intermedio"/>
    <n v="3"/>
    <s v="Intermedio"/>
  </r>
  <r>
    <s v="41"/>
    <s v="41799"/>
    <n v="41799"/>
    <x v="25"/>
    <x v="484"/>
    <x v="0"/>
    <n v="51725.275000000001"/>
    <s v="intermedio"/>
    <n v="6"/>
    <s v="Rural"/>
  </r>
  <r>
    <s v="50"/>
    <s v="50370"/>
    <n v="50370"/>
    <x v="24"/>
    <x v="485"/>
    <x v="1"/>
    <n v="648490.09"/>
    <s v="temprano"/>
    <n v="6"/>
    <s v="Rural disperso"/>
  </r>
  <r>
    <s v="05"/>
    <s v="05212"/>
    <n v="5212"/>
    <x v="17"/>
    <x v="486"/>
    <x v="0"/>
    <n v="6848.5479999999998"/>
    <s v="robusto"/>
    <n v="2"/>
    <s v="Ciudades y aglomeraciones"/>
  </r>
  <r>
    <s v="25"/>
    <s v="25178"/>
    <n v="25178"/>
    <x v="3"/>
    <x v="487"/>
    <x v="0"/>
    <n v="15003.796"/>
    <s v="intermedio"/>
    <n v="6"/>
    <s v="Rural"/>
  </r>
  <r>
    <s v="08"/>
    <s v="08433"/>
    <n v="8433"/>
    <x v="9"/>
    <x v="488"/>
    <x v="0"/>
    <n v="10363.371999999999"/>
    <s v="intermedio"/>
    <n v="4"/>
    <s v="Ciudades y aglomeraciones"/>
  </r>
  <r>
    <s v="05"/>
    <s v="05034"/>
    <n v="5034"/>
    <x v="17"/>
    <x v="489"/>
    <x v="0"/>
    <n v="41066.341"/>
    <s v="intermedio"/>
    <n v="6"/>
    <s v="Intermedio"/>
  </r>
  <r>
    <s v="13"/>
    <s v="13001"/>
    <n v="13001"/>
    <x v="12"/>
    <x v="490"/>
    <x v="0"/>
    <n v="61474.368000000002"/>
    <s v="robusto"/>
    <s v="E"/>
    <s v="Ciudades y aglomeraciones"/>
  </r>
  <r>
    <s v="63"/>
    <s v="63130"/>
    <n v="63130"/>
    <x v="26"/>
    <x v="491"/>
    <x v="0"/>
    <n v="21945.859"/>
    <s v="robusto"/>
    <n v="5"/>
    <s v="Ciudades y aglomeraciones"/>
  </r>
  <r>
    <s v="41"/>
    <s v="41357"/>
    <n v="41357"/>
    <x v="25"/>
    <x v="492"/>
    <x v="0"/>
    <n v="35914.300000000003"/>
    <s v="intermedio"/>
    <n v="6"/>
    <s v="Rural disperso"/>
  </r>
  <r>
    <s v="68"/>
    <s v="68524"/>
    <n v="68524"/>
    <x v="6"/>
    <x v="493"/>
    <x v="0"/>
    <n v="5873.4282999999996"/>
    <s v="temprano"/>
    <n v="6"/>
    <s v="Rural"/>
  </r>
  <r>
    <s v="25"/>
    <s v="25279"/>
    <n v="25279"/>
    <x v="3"/>
    <x v="494"/>
    <x v="0"/>
    <n v="45941.408000000003"/>
    <s v="intermedio"/>
    <n v="6"/>
    <s v="Rural"/>
  </r>
  <r>
    <s v="17"/>
    <s v="17042"/>
    <n v="17042"/>
    <x v="16"/>
    <x v="495"/>
    <x v="0"/>
    <n v="20920.274000000001"/>
    <s v="intermedio"/>
    <n v="6"/>
    <s v="Intermedio"/>
  </r>
  <r>
    <s v="19"/>
    <s v="19693"/>
    <n v="19693"/>
    <x v="13"/>
    <x v="496"/>
    <x v="0"/>
    <n v="41908.451999999997"/>
    <s v="intermedio"/>
    <n v="6"/>
    <s v="Rural disperso"/>
  </r>
  <r>
    <s v="76"/>
    <s v="76020"/>
    <n v="76020"/>
    <x v="19"/>
    <x v="497"/>
    <x v="0"/>
    <n v="6192.4732999999997"/>
    <s v="intermedio"/>
    <n v="6"/>
    <s v="Intermedio"/>
  </r>
  <r>
    <s v="76"/>
    <s v="76895"/>
    <n v="76895"/>
    <x v="19"/>
    <x v="498"/>
    <x v="0"/>
    <n v="35072.642999999996"/>
    <s v="intermedio"/>
    <n v="5"/>
    <s v="Intermedio"/>
  </r>
  <r>
    <s v="44"/>
    <s v="44430"/>
    <n v="44430"/>
    <x v="7"/>
    <x v="499"/>
    <x v="0"/>
    <n v="176942.55"/>
    <s v="intermedio"/>
    <n v="4"/>
    <s v="Ciudades y aglomeraciones"/>
  </r>
  <r>
    <s v="73"/>
    <s v="73347"/>
    <n v="73347"/>
    <x v="11"/>
    <x v="500"/>
    <x v="0"/>
    <n v="32134.488000000001"/>
    <s v="intermedio"/>
    <n v="6"/>
    <s v="Rural disperso"/>
  </r>
  <r>
    <s v="05"/>
    <s v="05237"/>
    <n v="5237"/>
    <x v="17"/>
    <x v="501"/>
    <x v="0"/>
    <n v="20325.106"/>
    <s v="intermedio"/>
    <n v="6"/>
    <s v="Intermedio"/>
  </r>
  <r>
    <s v="76"/>
    <s v="76111"/>
    <n v="76111"/>
    <x v="19"/>
    <x v="502"/>
    <x v="0"/>
    <n v="83060.487999999998"/>
    <s v="intermedio"/>
    <n v="2"/>
    <s v="Ciudades y aglomeraciones"/>
  </r>
  <r>
    <s v="13"/>
    <s v="13683"/>
    <n v="13683"/>
    <x v="12"/>
    <x v="503"/>
    <x v="0"/>
    <n v="15668.391"/>
    <s v="temprano"/>
    <n v="6"/>
    <s v="Ciudades y aglomeraciones"/>
  </r>
  <r>
    <s v="27"/>
    <s v="27135"/>
    <n v="27135"/>
    <x v="27"/>
    <x v="504"/>
    <x v="0"/>
    <n v="37929.438000000002"/>
    <s v="intermedio"/>
    <n v="6"/>
    <s v="Rural"/>
  </r>
  <r>
    <s v="99"/>
    <s v="99524"/>
    <n v="99524"/>
    <x v="15"/>
    <x v="505"/>
    <x v="0"/>
    <n v="1828144.1"/>
    <s v="temprano"/>
    <n v="6"/>
    <s v="Rural disperso"/>
  </r>
  <r>
    <s v="63"/>
    <s v="63594"/>
    <n v="63594"/>
    <x v="26"/>
    <x v="506"/>
    <x v="0"/>
    <n v="13362.484"/>
    <s v="intermedio"/>
    <n v="6"/>
    <s v="Intermedio"/>
  </r>
  <r>
    <s v="76"/>
    <s v="76122"/>
    <n v="76122"/>
    <x v="19"/>
    <x v="507"/>
    <x v="0"/>
    <n v="16757.424999999999"/>
    <s v="intermedio"/>
    <n v="6"/>
    <s v="Intermedio"/>
  </r>
  <r>
    <s v="73"/>
    <s v="73678"/>
    <n v="73678"/>
    <x v="11"/>
    <x v="508"/>
    <x v="0"/>
    <n v="41234.891000000003"/>
    <s v="temprano"/>
    <n v="6"/>
    <s v="Rural disperso"/>
  </r>
  <r>
    <s v="73"/>
    <s v="73148"/>
    <n v="73148"/>
    <x v="11"/>
    <x v="509"/>
    <x v="0"/>
    <n v="19125.466"/>
    <s v="intermedio"/>
    <n v="6"/>
    <s v="Rural"/>
  </r>
  <r>
    <s v="50"/>
    <s v="50686"/>
    <n v="50686"/>
    <x v="24"/>
    <x v="510"/>
    <x v="0"/>
    <n v="23366.798999999999"/>
    <s v="intermedio"/>
    <n v="6"/>
    <s v="Rural"/>
  </r>
  <r>
    <s v="52"/>
    <s v="52203"/>
    <n v="52203"/>
    <x v="10"/>
    <x v="511"/>
    <x v="0"/>
    <n v="6098.5281999999997"/>
    <s v="temprano"/>
    <n v="6"/>
    <s v="Intermedio"/>
  </r>
  <r>
    <s v="05"/>
    <s v="05789"/>
    <n v="5789"/>
    <x v="17"/>
    <x v="512"/>
    <x v="0"/>
    <n v="25525.974999999999"/>
    <s v="intermedio"/>
    <n v="6"/>
    <s v="Intermedio"/>
  </r>
  <r>
    <s v="25"/>
    <s v="25224"/>
    <n v="25224"/>
    <x v="3"/>
    <x v="513"/>
    <x v="0"/>
    <n v="10984.132"/>
    <s v="intermedio"/>
    <n v="6"/>
    <s v="Rural"/>
  </r>
  <r>
    <s v="05"/>
    <s v="05856"/>
    <n v="5856"/>
    <x v="17"/>
    <x v="514"/>
    <x v="0"/>
    <n v="12718.396000000001"/>
    <s v="intermedio"/>
    <n v="6"/>
    <s v="Rural"/>
  </r>
  <r>
    <s v="05"/>
    <s v="05360"/>
    <n v="5360"/>
    <x v="17"/>
    <x v="515"/>
    <x v="0"/>
    <n v="2187.2709"/>
    <s v="robusto"/>
    <n v="1"/>
    <s v="Ciudades y aglomeraciones"/>
  </r>
  <r>
    <s v="52"/>
    <s v="52565"/>
    <n v="52565"/>
    <x v="10"/>
    <x v="516"/>
    <x v="0"/>
    <n v="4362.6958999999997"/>
    <s v="temprano"/>
    <n v="6"/>
    <s v="Intermedio"/>
  </r>
  <r>
    <s v="13"/>
    <s v="13222"/>
    <n v="13222"/>
    <x v="12"/>
    <x v="517"/>
    <x v="0"/>
    <n v="8565.7916000000005"/>
    <s v="intermedio"/>
    <n v="6"/>
    <s v="Ciudades y aglomeraciones"/>
  </r>
  <r>
    <s v="85"/>
    <s v="85136"/>
    <n v="85136"/>
    <x v="28"/>
    <x v="518"/>
    <x v="0"/>
    <n v="19510.03"/>
    <s v="intermedio"/>
    <n v="6"/>
    <s v="Rural disperso"/>
  </r>
  <r>
    <s v="52"/>
    <s v="52240"/>
    <n v="52240"/>
    <x v="10"/>
    <x v="519"/>
    <x v="0"/>
    <n v="14671.508"/>
    <s v="intermedio"/>
    <n v="6"/>
    <s v="Intermedio"/>
  </r>
  <r>
    <s v="68"/>
    <s v="68307"/>
    <n v="68307"/>
    <x v="6"/>
    <x v="520"/>
    <x v="0"/>
    <n v="49662.402000000002"/>
    <s v="intermedio"/>
    <n v="1"/>
    <s v="Ciudades y aglomeraciones"/>
  </r>
  <r>
    <s v="66"/>
    <s v="66001"/>
    <n v="66001"/>
    <x v="23"/>
    <x v="521"/>
    <x v="0"/>
    <n v="60993.847000000002"/>
    <s v="robusto"/>
    <n v="1"/>
    <s v="Ciudades y aglomeraciones"/>
  </r>
  <r>
    <s v="25"/>
    <s v="25594"/>
    <n v="25594"/>
    <x v="3"/>
    <x v="522"/>
    <x v="0"/>
    <n v="13307.606"/>
    <s v="intermedio"/>
    <n v="6"/>
    <s v="Rural"/>
  </r>
  <r>
    <s v="52"/>
    <s v="52693"/>
    <n v="52693"/>
    <x v="10"/>
    <x v="523"/>
    <x v="0"/>
    <n v="11251.599"/>
    <s v="intermedio"/>
    <n v="6"/>
    <s v="Intermedio"/>
  </r>
  <r>
    <s v="63"/>
    <s v="63470"/>
    <n v="63470"/>
    <x v="26"/>
    <x v="524"/>
    <x v="0"/>
    <n v="15030.549000000001"/>
    <s v="intermedio"/>
    <n v="6"/>
    <s v="Intermedio"/>
  </r>
  <r>
    <s v="05"/>
    <s v="05145"/>
    <n v="5145"/>
    <x v="17"/>
    <x v="525"/>
    <x v="0"/>
    <n v="9103.5267999999996"/>
    <s v="intermedio"/>
    <n v="6"/>
    <s v="Intermedio"/>
  </r>
  <r>
    <s v="08"/>
    <s v="08685"/>
    <n v="8685"/>
    <x v="9"/>
    <x v="526"/>
    <x v="0"/>
    <n v="7707.2609000000002"/>
    <s v="intermedio"/>
    <n v="6"/>
    <s v="Ciudades y aglomeraciones"/>
  </r>
  <r>
    <s v="05"/>
    <s v="05656"/>
    <n v="5656"/>
    <x v="17"/>
    <x v="527"/>
    <x v="0"/>
    <n v="16359.06"/>
    <s v="intermedio"/>
    <n v="6"/>
    <s v="Intermedio"/>
  </r>
  <r>
    <s v="05"/>
    <s v="05364"/>
    <n v="5364"/>
    <x v="17"/>
    <x v="528"/>
    <x v="0"/>
    <n v="20101.577000000001"/>
    <s v="intermedio"/>
    <n v="6"/>
    <s v="Intermedio"/>
  </r>
  <r>
    <s v="52"/>
    <s v="52573"/>
    <n v="52573"/>
    <x v="10"/>
    <x v="529"/>
    <x v="0"/>
    <n v="35156.256000000001"/>
    <s v="intermedio"/>
    <n v="6"/>
    <s v="Rural"/>
  </r>
  <r>
    <s v="68"/>
    <s v="68720"/>
    <n v="68720"/>
    <x v="6"/>
    <x v="530"/>
    <x v="0"/>
    <n v="37240.703999999998"/>
    <s v="intermedio"/>
    <n v="6"/>
    <s v="Rural disperso"/>
  </r>
  <r>
    <s v="73"/>
    <s v="73443"/>
    <n v="73443"/>
    <x v="11"/>
    <x v="531"/>
    <x v="0"/>
    <n v="29253.157999999999"/>
    <s v="intermedio"/>
    <n v="6"/>
    <s v="Intermedio"/>
  </r>
  <r>
    <s v="76"/>
    <s v="76622"/>
    <n v="76622"/>
    <x v="19"/>
    <x v="532"/>
    <x v="0"/>
    <n v="23468.875"/>
    <s v="intermedio"/>
    <n v="6"/>
    <s v="Intermedio"/>
  </r>
  <r>
    <s v="68"/>
    <s v="68264"/>
    <n v="68264"/>
    <x v="6"/>
    <x v="533"/>
    <x v="0"/>
    <n v="39422.453000000001"/>
    <s v="temprano"/>
    <n v="6"/>
    <s v="Rural disperso"/>
  </r>
  <r>
    <s v="85"/>
    <s v="85325"/>
    <n v="85325"/>
    <x v="28"/>
    <x v="534"/>
    <x v="0"/>
    <n v="297268.42"/>
    <s v="intermedio"/>
    <n v="6"/>
    <s v="Rural disperso"/>
  </r>
  <r>
    <s v="15"/>
    <s v="15236"/>
    <n v="15236"/>
    <x v="4"/>
    <x v="535"/>
    <x v="0"/>
    <n v="10852.934999999999"/>
    <s v="intermedio"/>
    <n v="6"/>
    <s v="Rural disperso"/>
  </r>
  <r>
    <s v="18"/>
    <s v="18756"/>
    <n v="18756"/>
    <x v="29"/>
    <x v="536"/>
    <x v="4"/>
    <n v="4222452.0999999996"/>
    <s v="temprano"/>
    <n v="6"/>
    <s v="Rural disperso"/>
  </r>
  <r>
    <s v="20"/>
    <s v="20295"/>
    <n v="20295"/>
    <x v="30"/>
    <x v="537"/>
    <x v="0"/>
    <n v="33212.298999999999"/>
    <s v="temprano"/>
    <n v="6"/>
    <s v="Rural"/>
  </r>
  <r>
    <s v="17"/>
    <s v="17877"/>
    <n v="17877"/>
    <x v="16"/>
    <x v="538"/>
    <x v="0"/>
    <n v="11257.786"/>
    <s v="intermedio"/>
    <n v="6"/>
    <s v="Intermedio"/>
  </r>
  <r>
    <s v="25"/>
    <s v="25841"/>
    <n v="25841"/>
    <x v="3"/>
    <x v="539"/>
    <x v="0"/>
    <n v="10938.151"/>
    <s v="intermedio"/>
    <n v="6"/>
    <s v="Rural"/>
  </r>
  <r>
    <s v="66"/>
    <s v="66045"/>
    <n v="66045"/>
    <x v="23"/>
    <x v="540"/>
    <x v="0"/>
    <n v="14856.806"/>
    <s v="intermedio"/>
    <n v="6"/>
    <s v="Intermedio"/>
  </r>
  <r>
    <s v="68"/>
    <s v="68235"/>
    <n v="68235"/>
    <x v="6"/>
    <x v="541"/>
    <x v="0"/>
    <n v="92354.334000000003"/>
    <s v="intermedio"/>
    <n v="6"/>
    <s v="Rural disperso"/>
  </r>
  <r>
    <s v="76"/>
    <s v="76823"/>
    <n v="76823"/>
    <x v="19"/>
    <x v="542"/>
    <x v="0"/>
    <n v="17582.187999999998"/>
    <s v="temprano"/>
    <n v="6"/>
    <s v="Intermedio"/>
  </r>
  <r>
    <s v="23"/>
    <s v="23574"/>
    <n v="23574"/>
    <x v="18"/>
    <x v="543"/>
    <x v="0"/>
    <n v="42355.046999999999"/>
    <s v="temprano"/>
    <n v="6"/>
    <s v="Rural"/>
  </r>
  <r>
    <s v="68"/>
    <s v="68190"/>
    <n v="68190"/>
    <x v="6"/>
    <x v="544"/>
    <x v="0"/>
    <n v="318581.15999999997"/>
    <s v="intermedio"/>
    <n v="6"/>
    <s v="Rural"/>
  </r>
  <r>
    <s v="05"/>
    <s v="05585"/>
    <n v="5585"/>
    <x v="17"/>
    <x v="545"/>
    <x v="0"/>
    <n v="57419.12"/>
    <s v="intermedio"/>
    <n v="6"/>
    <s v="Rural"/>
  </r>
  <r>
    <s v="41"/>
    <s v="41026"/>
    <n v="41026"/>
    <x v="25"/>
    <x v="546"/>
    <x v="0"/>
    <n v="18613.855"/>
    <s v="intermedio"/>
    <n v="6"/>
    <s v="Rural"/>
  </r>
  <r>
    <s v="63"/>
    <s v="63401"/>
    <n v="63401"/>
    <x v="26"/>
    <x v="547"/>
    <x v="0"/>
    <n v="9091.8377999999993"/>
    <s v="intermedio"/>
    <n v="6"/>
    <s v="Ciudades y aglomeraciones"/>
  </r>
  <r>
    <s v="19"/>
    <s v="19022"/>
    <n v="19022"/>
    <x v="13"/>
    <x v="548"/>
    <x v="0"/>
    <n v="23763.181"/>
    <s v="temprano"/>
    <n v="6"/>
    <s v="Rural"/>
  </r>
  <r>
    <s v="25"/>
    <s v="25745"/>
    <n v="25745"/>
    <x v="3"/>
    <x v="549"/>
    <x v="0"/>
    <n v="9928.5511000000006"/>
    <s v="intermedio"/>
    <n v="6"/>
    <s v="Intermedio"/>
  </r>
  <r>
    <s v="17"/>
    <s v="17013"/>
    <n v="17013"/>
    <x v="16"/>
    <x v="550"/>
    <x v="0"/>
    <n v="47639.870999999999"/>
    <s v="intermedio"/>
    <n v="6"/>
    <s v="Rural"/>
  </r>
  <r>
    <s v="73"/>
    <s v="73043"/>
    <n v="73043"/>
    <x v="11"/>
    <x v="551"/>
    <x v="0"/>
    <n v="45956.663"/>
    <s v="temprano"/>
    <n v="6"/>
    <s v="Rural disperso"/>
  </r>
  <r>
    <s v="20"/>
    <s v="20310"/>
    <n v="20310"/>
    <x v="30"/>
    <x v="552"/>
    <x v="0"/>
    <n v="6424.9553999999998"/>
    <s v="temprano"/>
    <n v="6"/>
    <s v="Rural"/>
  </r>
  <r>
    <s v="05"/>
    <s v="05353"/>
    <n v="5353"/>
    <x v="17"/>
    <x v="553"/>
    <x v="0"/>
    <n v="5620.8611000000001"/>
    <s v="intermedio"/>
    <n v="6"/>
    <s v="Intermedio"/>
  </r>
  <r>
    <s v="63"/>
    <s v="63690"/>
    <n v="63690"/>
    <x v="26"/>
    <x v="554"/>
    <x v="0"/>
    <n v="34687.858999999997"/>
    <s v="intermedio"/>
    <n v="6"/>
    <s v="Rural"/>
  </r>
  <r>
    <s v="68"/>
    <s v="68296"/>
    <n v="68296"/>
    <x v="6"/>
    <x v="555"/>
    <x v="0"/>
    <n v="20614.656999999999"/>
    <s v="intermedio"/>
    <n v="6"/>
    <s v="Rural disperso"/>
  </r>
  <r>
    <s v="05"/>
    <s v="05501"/>
    <n v="5501"/>
    <x v="17"/>
    <x v="556"/>
    <x v="0"/>
    <n v="8569.7499000000007"/>
    <s v="temprano"/>
    <n v="6"/>
    <s v="Rural disperso"/>
  </r>
  <r>
    <s v="15"/>
    <s v="15667"/>
    <n v="15667"/>
    <x v="4"/>
    <x v="557"/>
    <x v="0"/>
    <n v="46977.928"/>
    <s v="intermedio"/>
    <n v="6"/>
    <s v="Rural"/>
  </r>
  <r>
    <s v="52"/>
    <s v="52683"/>
    <n v="52683"/>
    <x v="10"/>
    <x v="558"/>
    <x v="0"/>
    <n v="10206.957"/>
    <s v="intermedio"/>
    <n v="6"/>
    <s v="Intermedio"/>
  </r>
  <r>
    <s v="44"/>
    <s v="44378"/>
    <n v="44378"/>
    <x v="7"/>
    <x v="559"/>
    <x v="0"/>
    <n v="21521.594000000001"/>
    <s v="intermedio"/>
    <n v="6"/>
    <s v="Intermedio"/>
  </r>
  <r>
    <s v="52"/>
    <s v="52473"/>
    <n v="52473"/>
    <x v="10"/>
    <x v="93"/>
    <x v="5"/>
    <n v="73928.229000000007"/>
    <s v="temprano"/>
    <n v="6"/>
    <s v="Rural"/>
  </r>
  <r>
    <s v="73"/>
    <s v="73217"/>
    <n v="73217"/>
    <x v="11"/>
    <x v="560"/>
    <x v="0"/>
    <n v="67523.126999999993"/>
    <s v="temprano"/>
    <n v="6"/>
    <s v="Rural disperso"/>
  </r>
  <r>
    <s v="68"/>
    <s v="68001"/>
    <n v="68001"/>
    <x v="6"/>
    <x v="561"/>
    <x v="0"/>
    <n v="15213.523999999999"/>
    <s v="robusto"/>
    <s v="E"/>
    <s v="Ciudades y aglomeraciones"/>
  </r>
  <r>
    <s v="41"/>
    <s v="41676"/>
    <n v="41676"/>
    <x v="25"/>
    <x v="374"/>
    <x v="0"/>
    <n v="33878.292000000001"/>
    <s v="intermedio"/>
    <n v="6"/>
    <s v="Rural disperso"/>
  </r>
  <r>
    <s v="17"/>
    <s v="17616"/>
    <n v="17616"/>
    <x v="16"/>
    <x v="562"/>
    <x v="0"/>
    <n v="9033.4249999999993"/>
    <s v="intermedio"/>
    <n v="6"/>
    <s v="Intermedio"/>
  </r>
  <r>
    <s v="13"/>
    <s v="13780"/>
    <n v="13780"/>
    <x v="12"/>
    <x v="563"/>
    <x v="0"/>
    <n v="25036.272000000001"/>
    <s v="intermedio"/>
    <n v="6"/>
    <s v="Rural"/>
  </r>
  <r>
    <s v="17"/>
    <s v="17388"/>
    <n v="17388"/>
    <x v="16"/>
    <x v="564"/>
    <x v="0"/>
    <n v="8943.1139999999996"/>
    <s v="intermedio"/>
    <n v="6"/>
    <s v="Intermedio"/>
  </r>
  <r>
    <s v="76"/>
    <s v="76563"/>
    <n v="76563"/>
    <x v="19"/>
    <x v="565"/>
    <x v="2"/>
    <n v="35726.387000000002"/>
    <s v="intermedio"/>
    <n v="6"/>
    <s v="Ciudades y aglomeraciones"/>
  </r>
  <r>
    <s v="68"/>
    <s v="68176"/>
    <n v="68176"/>
    <x v="6"/>
    <x v="566"/>
    <x v="0"/>
    <n v="17738.445"/>
    <s v="intermedio"/>
    <n v="6"/>
    <s v="Rural disperso"/>
  </r>
  <r>
    <s v="27"/>
    <s v="27810"/>
    <n v="27810"/>
    <x v="27"/>
    <x v="567"/>
    <x v="0"/>
    <n v="18663.423999999999"/>
    <s v="intermedio"/>
    <n v="6"/>
    <s v="Intermedio"/>
  </r>
  <r>
    <s v="68"/>
    <s v="68615"/>
    <n v="68615"/>
    <x v="6"/>
    <x v="568"/>
    <x v="0"/>
    <n v="131970.79999999999"/>
    <s v="intermedio"/>
    <n v="6"/>
    <s v="Rural disperso"/>
  </r>
  <r>
    <s v="54"/>
    <s v="54003"/>
    <n v="54003"/>
    <x v="8"/>
    <x v="569"/>
    <x v="0"/>
    <n v="138383.07"/>
    <s v="temprano"/>
    <n v="6"/>
    <s v="Rural"/>
  </r>
  <r>
    <s v="05"/>
    <s v="05150"/>
    <n v="5150"/>
    <x v="17"/>
    <x v="570"/>
    <x v="0"/>
    <n v="17656.848000000002"/>
    <s v="intermedio"/>
    <n v="6"/>
    <s v="Rural"/>
  </r>
  <r>
    <s v="05"/>
    <s v="05315"/>
    <n v="5315"/>
    <x v="17"/>
    <x v="238"/>
    <x v="0"/>
    <n v="12082.528"/>
    <s v="intermedio"/>
    <n v="6"/>
    <s v="Intermedio"/>
  </r>
  <r>
    <s v="25"/>
    <s v="25154"/>
    <n v="25154"/>
    <x v="3"/>
    <x v="571"/>
    <x v="0"/>
    <n v="29576.764999999999"/>
    <s v="intermedio"/>
    <n v="6"/>
    <s v="Rural disperso"/>
  </r>
  <r>
    <s v="41"/>
    <s v="41503"/>
    <n v="41503"/>
    <x v="25"/>
    <x v="572"/>
    <x v="0"/>
    <n v="15072.366"/>
    <s v="temprano"/>
    <n v="6"/>
    <s v="Rural"/>
  </r>
  <r>
    <s v="19"/>
    <s v="19364"/>
    <n v="19364"/>
    <x v="13"/>
    <x v="573"/>
    <x v="2"/>
    <n v="23506.946"/>
    <s v="temprano"/>
    <n v="6"/>
    <s v="Rural"/>
  </r>
  <r>
    <s v="25"/>
    <s v="25793"/>
    <n v="25793"/>
    <x v="3"/>
    <x v="574"/>
    <x v="0"/>
    <n v="19481.066999999999"/>
    <s v="intermedio"/>
    <n v="6"/>
    <s v="Rural disperso"/>
  </r>
  <r>
    <s v="68"/>
    <s v="68162"/>
    <n v="68162"/>
    <x v="6"/>
    <x v="575"/>
    <x v="0"/>
    <n v="42239.351000000002"/>
    <s v="intermedio"/>
    <n v="6"/>
    <s v="Rural"/>
  </r>
  <r>
    <s v="25"/>
    <s v="25095"/>
    <n v="25095"/>
    <x v="3"/>
    <x v="576"/>
    <x v="0"/>
    <n v="6232.3387000000002"/>
    <s v="temprano"/>
    <n v="6"/>
    <s v="Rural disperso"/>
  </r>
  <r>
    <s v="47"/>
    <s v="47205"/>
    <n v="47205"/>
    <x v="14"/>
    <x v="577"/>
    <x v="0"/>
    <n v="11128.579"/>
    <s v="temprano"/>
    <n v="6"/>
    <s v="Intermedio"/>
  </r>
  <r>
    <s v="27"/>
    <s v="27250"/>
    <n v="27250"/>
    <x v="27"/>
    <x v="578"/>
    <x v="3"/>
    <n v="413889.91"/>
    <s v="temprano"/>
    <n v="6"/>
    <s v="Rural disperso"/>
  </r>
  <r>
    <s v="70"/>
    <s v="70820"/>
    <n v="70820"/>
    <x v="22"/>
    <x v="579"/>
    <x v="0"/>
    <n v="31558.884999999998"/>
    <s v="intermedio"/>
    <n v="6"/>
    <s v="Intermedio"/>
  </r>
  <r>
    <s v="68"/>
    <s v="68689"/>
    <n v="68689"/>
    <x v="6"/>
    <x v="580"/>
    <x v="0"/>
    <n v="112021.57"/>
    <s v="intermedio"/>
    <n v="6"/>
    <s v="Rural"/>
  </r>
  <r>
    <s v="85"/>
    <s v="85400"/>
    <n v="85400"/>
    <x v="28"/>
    <x v="581"/>
    <x v="0"/>
    <n v="100618.91"/>
    <s v="intermedio"/>
    <n v="6"/>
    <s v="Rural disperso"/>
  </r>
  <r>
    <s v="15"/>
    <s v="15550"/>
    <n v="15550"/>
    <x v="4"/>
    <x v="582"/>
    <x v="0"/>
    <n v="46631.281000000003"/>
    <s v="intermedio"/>
    <n v="6"/>
    <s v="Rural disperso"/>
  </r>
  <r>
    <s v="47"/>
    <s v="47058"/>
    <n v="47058"/>
    <x v="14"/>
    <x v="583"/>
    <x v="0"/>
    <n v="113631.66"/>
    <s v="temprano"/>
    <n v="6"/>
    <s v="Rural"/>
  </r>
  <r>
    <s v="73"/>
    <s v="73026"/>
    <n v="73026"/>
    <x v="11"/>
    <x v="584"/>
    <x v="0"/>
    <n v="32553.772000000001"/>
    <s v="intermedio"/>
    <n v="6"/>
    <s v="Rural"/>
  </r>
  <r>
    <s v="97"/>
    <s v="97001"/>
    <n v="97001"/>
    <x v="2"/>
    <x v="585"/>
    <x v="0"/>
    <n v="1637515.9"/>
    <s v="intermedio"/>
    <n v="6"/>
    <s v="Rural disperso"/>
  </r>
  <r>
    <s v="23"/>
    <s v="23500"/>
    <n v="23500"/>
    <x v="18"/>
    <x v="586"/>
    <x v="0"/>
    <n v="20470.101999999999"/>
    <s v="temprano"/>
    <n v="6"/>
    <s v="Intermedio"/>
  </r>
  <r>
    <s v="05"/>
    <s v="05615"/>
    <n v="5615"/>
    <x v="17"/>
    <x v="568"/>
    <x v="0"/>
    <n v="19874.727999999999"/>
    <s v="robusto"/>
    <n v="1"/>
    <s v="Ciudades y aglomeraciones"/>
  </r>
  <r>
    <s v="41"/>
    <s v="41801"/>
    <n v="41801"/>
    <x v="25"/>
    <x v="587"/>
    <x v="0"/>
    <n v="56602.760999999999"/>
    <s v="intermedio"/>
    <n v="6"/>
    <s v="Rural"/>
  </r>
  <r>
    <s v="66"/>
    <s v="66400"/>
    <n v="66400"/>
    <x v="23"/>
    <x v="588"/>
    <x v="0"/>
    <n v="3272.0808000000002"/>
    <s v="intermedio"/>
    <n v="4"/>
    <s v="Intermedio"/>
  </r>
  <r>
    <s v="70"/>
    <s v="70523"/>
    <n v="70523"/>
    <x v="22"/>
    <x v="589"/>
    <x v="6"/>
    <n v="17638.432000000001"/>
    <s v="temprano"/>
    <n v="6"/>
    <s v="Intermedio"/>
  </r>
  <r>
    <s v="19"/>
    <s v="19845"/>
    <n v="19845"/>
    <x v="13"/>
    <x v="590"/>
    <x v="0"/>
    <n v="8063.1230999999998"/>
    <s v="temprano"/>
    <n v="6"/>
    <s v="Ciudades y aglomeraciones"/>
  </r>
  <r>
    <s v="19"/>
    <s v="19130"/>
    <n v="19130"/>
    <x v="13"/>
    <x v="591"/>
    <x v="2"/>
    <n v="55151.213000000003"/>
    <s v="temprano"/>
    <n v="6"/>
    <s v="Rural"/>
  </r>
  <r>
    <s v="15"/>
    <s v="15223"/>
    <n v="15223"/>
    <x v="4"/>
    <x v="592"/>
    <x v="0"/>
    <n v="118278.69"/>
    <s v="intermedio"/>
    <n v="6"/>
    <s v="Rural disperso"/>
  </r>
  <r>
    <s v="05"/>
    <s v="05885"/>
    <n v="5885"/>
    <x v="17"/>
    <x v="593"/>
    <x v="0"/>
    <n v="44439.343000000001"/>
    <s v="intermedio"/>
    <n v="6"/>
    <s v="Rural"/>
  </r>
  <r>
    <s v="23"/>
    <s v="23068"/>
    <n v="23068"/>
    <x v="18"/>
    <x v="594"/>
    <x v="0"/>
    <n v="193409"/>
    <s v="intermedio"/>
    <n v="6"/>
    <s v="Intermedio"/>
  </r>
  <r>
    <s v="70"/>
    <s v="70670"/>
    <n v="70670"/>
    <x v="22"/>
    <x v="595"/>
    <x v="0"/>
    <n v="20707.343000000001"/>
    <s v="temprano"/>
    <n v="6"/>
    <s v="Intermedio"/>
  </r>
  <r>
    <s v="73"/>
    <s v="73055"/>
    <n v="73055"/>
    <x v="11"/>
    <x v="596"/>
    <x v="0"/>
    <n v="43620.955999999998"/>
    <s v="intermedio"/>
    <n v="6"/>
    <s v="Rural"/>
  </r>
  <r>
    <s v="54"/>
    <s v="54239"/>
    <n v="54239"/>
    <x v="8"/>
    <x v="597"/>
    <x v="0"/>
    <n v="17584.256000000001"/>
    <s v="temprano"/>
    <n v="6"/>
    <s v="Rural"/>
  </r>
  <r>
    <s v="05"/>
    <s v="05036"/>
    <n v="5036"/>
    <x v="17"/>
    <x v="598"/>
    <x v="0"/>
    <n v="8186.8585000000003"/>
    <s v="intermedio"/>
    <n v="6"/>
    <s v="Intermedio"/>
  </r>
  <r>
    <s v="05"/>
    <s v="05209"/>
    <n v="5209"/>
    <x v="17"/>
    <x v="577"/>
    <x v="0"/>
    <n v="23957.054"/>
    <s v="intermedio"/>
    <n v="6"/>
    <s v="Intermedio"/>
  </r>
  <r>
    <s v="95"/>
    <s v="95025"/>
    <n v="95025"/>
    <x v="20"/>
    <x v="599"/>
    <x v="1"/>
    <n v="1220155.6000000001"/>
    <s v="temprano"/>
    <n v="6"/>
    <s v="Rural disperso"/>
  </r>
  <r>
    <s v="19"/>
    <s v="19701"/>
    <n v="19701"/>
    <x v="13"/>
    <x v="503"/>
    <x v="0"/>
    <n v="362174.71999999997"/>
    <s v="temprano"/>
    <n v="6"/>
    <s v="Rural disperso"/>
  </r>
  <r>
    <s v="70"/>
    <s v="70702"/>
    <n v="70702"/>
    <x v="22"/>
    <x v="600"/>
    <x v="0"/>
    <n v="16955.57"/>
    <s v="temprano"/>
    <n v="6"/>
    <s v="Intermedio"/>
  </r>
  <r>
    <s v="76"/>
    <s v="76364"/>
    <n v="76364"/>
    <x v="19"/>
    <x v="601"/>
    <x v="0"/>
    <n v="61943.472999999998"/>
    <s v="intermedio"/>
    <n v="4"/>
    <s v="Ciudades y aglomeraciones"/>
  </r>
  <r>
    <s v="20"/>
    <s v="20614"/>
    <n v="20614"/>
    <x v="30"/>
    <x v="602"/>
    <x v="0"/>
    <n v="55105.468999999997"/>
    <s v="intermedio"/>
    <n v="6"/>
    <s v="Rural"/>
  </r>
  <r>
    <s v="25"/>
    <s v="25777"/>
    <n v="25777"/>
    <x v="3"/>
    <x v="603"/>
    <x v="0"/>
    <n v="12656.599"/>
    <s v="temprano"/>
    <n v="6"/>
    <s v="Rural disperso"/>
  </r>
  <r>
    <s v="52"/>
    <s v="52399"/>
    <n v="52399"/>
    <x v="10"/>
    <x v="305"/>
    <x v="0"/>
    <n v="14226.887000000001"/>
    <s v="temprano"/>
    <n v="6"/>
    <s v="Intermedio"/>
  </r>
  <r>
    <s v="41"/>
    <s v="41668"/>
    <n v="41668"/>
    <x v="25"/>
    <x v="604"/>
    <x v="0"/>
    <n v="138388.54999999999"/>
    <s v="intermedio"/>
    <n v="6"/>
    <s v="Rural"/>
  </r>
  <r>
    <s v="23"/>
    <s v="23686"/>
    <n v="23686"/>
    <x v="18"/>
    <x v="605"/>
    <x v="0"/>
    <n v="47291.142"/>
    <s v="temprano"/>
    <n v="6"/>
    <s v="Rural"/>
  </r>
  <r>
    <s v="41"/>
    <s v="41306"/>
    <n v="41306"/>
    <x v="25"/>
    <x v="606"/>
    <x v="0"/>
    <n v="50587.614000000001"/>
    <s v="intermedio"/>
    <n v="6"/>
    <s v="Intermedio"/>
  </r>
  <r>
    <s v="05"/>
    <s v="05607"/>
    <n v="5607"/>
    <x v="17"/>
    <x v="607"/>
    <x v="0"/>
    <n v="26583.162"/>
    <s v="robusto"/>
    <n v="5"/>
    <s v="Intermedio"/>
  </r>
  <r>
    <s v="05"/>
    <s v="05042"/>
    <n v="5042"/>
    <x v="17"/>
    <x v="608"/>
    <x v="0"/>
    <n v="49807.618999999999"/>
    <s v="intermedio"/>
    <n v="6"/>
    <s v="Rural"/>
  </r>
  <r>
    <s v="73"/>
    <s v="73461"/>
    <n v="73461"/>
    <x v="11"/>
    <x v="609"/>
    <x v="0"/>
    <n v="43199.498"/>
    <s v="intermedio"/>
    <n v="6"/>
    <s v="Rural disperso"/>
  </r>
  <r>
    <s v="52"/>
    <s v="52001"/>
    <n v="52001"/>
    <x v="10"/>
    <x v="610"/>
    <x v="0"/>
    <n v="107927.78"/>
    <s v="robusto"/>
    <n v="2"/>
    <s v="Ciudades y aglomeraciones"/>
  </r>
  <r>
    <s v="41"/>
    <s v="41319"/>
    <n v="41319"/>
    <x v="25"/>
    <x v="238"/>
    <x v="0"/>
    <n v="24773.07"/>
    <s v="intermedio"/>
    <n v="6"/>
    <s v="Rural"/>
  </r>
  <r>
    <s v="68"/>
    <s v="68211"/>
    <n v="68211"/>
    <x v="6"/>
    <x v="611"/>
    <x v="0"/>
    <n v="13544.296"/>
    <s v="intermedio"/>
    <n v="6"/>
    <s v="Rural"/>
  </r>
  <r>
    <s v="05"/>
    <s v="05679"/>
    <n v="5679"/>
    <x v="17"/>
    <x v="142"/>
    <x v="0"/>
    <n v="21017.598999999998"/>
    <s v="intermedio"/>
    <n v="6"/>
    <s v="Intermedio"/>
  </r>
  <r>
    <s v="41"/>
    <s v="41807"/>
    <n v="41807"/>
    <x v="25"/>
    <x v="612"/>
    <x v="0"/>
    <n v="17815.912"/>
    <s v="intermedio"/>
    <n v="6"/>
    <s v="Intermedio"/>
  </r>
  <r>
    <s v="73"/>
    <s v="73283"/>
    <n v="73283"/>
    <x v="11"/>
    <x v="613"/>
    <x v="0"/>
    <n v="21931.695"/>
    <s v="intermedio"/>
    <n v="6"/>
    <s v="Intermedio"/>
  </r>
  <r>
    <s v="76"/>
    <s v="76275"/>
    <n v="76275"/>
    <x v="19"/>
    <x v="614"/>
    <x v="2"/>
    <n v="40478.735999999997"/>
    <s v="intermedio"/>
    <n v="6"/>
    <s v="Ciudades y aglomeraciones"/>
  </r>
  <r>
    <s v="70"/>
    <s v="70124"/>
    <n v="70124"/>
    <x v="22"/>
    <x v="615"/>
    <x v="0"/>
    <n v="42665.805999999997"/>
    <s v="temprano"/>
    <n v="6"/>
    <s v="Rural disperso"/>
  </r>
  <r>
    <s v="19"/>
    <s v="19392"/>
    <n v="19392"/>
    <x v="13"/>
    <x v="616"/>
    <x v="0"/>
    <n v="20865.482"/>
    <s v="temprano"/>
    <n v="6"/>
    <s v="Rural"/>
  </r>
  <r>
    <s v="41"/>
    <s v="41615"/>
    <n v="41615"/>
    <x v="25"/>
    <x v="617"/>
    <x v="0"/>
    <n v="33667.614999999998"/>
    <s v="intermedio"/>
    <n v="6"/>
    <s v="Rural"/>
  </r>
  <r>
    <s v="23"/>
    <s v="23570"/>
    <n v="23570"/>
    <x v="18"/>
    <x v="618"/>
    <x v="0"/>
    <n v="79558.933000000005"/>
    <s v="intermedio"/>
    <n v="6"/>
    <s v="Rural"/>
  </r>
  <r>
    <s v="73"/>
    <s v="73622"/>
    <n v="73622"/>
    <x v="11"/>
    <x v="619"/>
    <x v="0"/>
    <n v="77039.974000000002"/>
    <s v="intermedio"/>
    <n v="6"/>
    <s v="Rural disperso"/>
  </r>
  <r>
    <s v="52"/>
    <s v="52378"/>
    <n v="52378"/>
    <x v="10"/>
    <x v="620"/>
    <x v="0"/>
    <n v="23989.095000000001"/>
    <s v="temprano"/>
    <n v="6"/>
    <s v="Intermedio"/>
  </r>
  <r>
    <s v="05"/>
    <s v="05101"/>
    <n v="5101"/>
    <x v="17"/>
    <x v="621"/>
    <x v="0"/>
    <n v="27617.153999999999"/>
    <s v="intermedio"/>
    <n v="6"/>
    <s v="Intermedio"/>
  </r>
  <r>
    <s v="05"/>
    <s v="05079"/>
    <n v="5079"/>
    <x v="17"/>
    <x v="342"/>
    <x v="0"/>
    <n v="20637.468000000001"/>
    <s v="intermedio"/>
    <n v="3"/>
    <s v="Ciudades y aglomeraciones"/>
  </r>
  <r>
    <s v="25"/>
    <s v="25898"/>
    <n v="25898"/>
    <x v="3"/>
    <x v="622"/>
    <x v="0"/>
    <n v="5568.3396000000002"/>
    <s v="intermedio"/>
    <n v="6"/>
    <s v="Intermedio"/>
  </r>
  <r>
    <s v="66"/>
    <s v="66383"/>
    <n v="66383"/>
    <x v="23"/>
    <x v="623"/>
    <x v="0"/>
    <n v="9527.6029999999992"/>
    <s v="intermedio"/>
    <n v="6"/>
    <s v="Intermedio"/>
  </r>
  <r>
    <s v="85"/>
    <s v="85230"/>
    <n v="85230"/>
    <x v="28"/>
    <x v="624"/>
    <x v="0"/>
    <n v="474460.65"/>
    <s v="intermedio"/>
    <n v="6"/>
    <s v="Rural disperso"/>
  </r>
  <r>
    <s v="17"/>
    <s v="17867"/>
    <n v="17867"/>
    <x v="16"/>
    <x v="625"/>
    <x v="0"/>
    <n v="58033.597999999998"/>
    <s v="intermedio"/>
    <n v="6"/>
    <s v="Rural"/>
  </r>
  <r>
    <s v="52"/>
    <s v="52687"/>
    <n v="52687"/>
    <x v="10"/>
    <x v="626"/>
    <x v="0"/>
    <n v="24847.227999999999"/>
    <s v="temprano"/>
    <n v="6"/>
    <s v="Rural"/>
  </r>
  <r>
    <s v="68"/>
    <s v="68385"/>
    <n v="68385"/>
    <x v="6"/>
    <x v="627"/>
    <x v="0"/>
    <n v="59028.205999999998"/>
    <s v="intermedio"/>
    <n v="6"/>
    <s v="Rural disperso"/>
  </r>
  <r>
    <s v="17"/>
    <s v="17380"/>
    <n v="17380"/>
    <x v="16"/>
    <x v="628"/>
    <x v="0"/>
    <n v="53311.194000000003"/>
    <s v="intermedio"/>
    <n v="5"/>
    <s v="Intermedio"/>
  </r>
  <r>
    <s v="25"/>
    <s v="25372"/>
    <n v="25372"/>
    <x v="3"/>
    <x v="629"/>
    <x v="0"/>
    <n v="34267.381000000001"/>
    <s v="intermedio"/>
    <n v="6"/>
    <s v="Rural disperso"/>
  </r>
  <r>
    <s v="41"/>
    <s v="41298"/>
    <n v="41298"/>
    <x v="25"/>
    <x v="630"/>
    <x v="0"/>
    <n v="61117.608"/>
    <s v="intermedio"/>
    <n v="6"/>
    <s v="Intermedio"/>
  </r>
  <r>
    <s v="05"/>
    <s v="05125"/>
    <n v="5125"/>
    <x v="17"/>
    <x v="631"/>
    <x v="0"/>
    <n v="19423.914000000001"/>
    <s v="temprano"/>
    <n v="6"/>
    <s v="Rural disperso"/>
  </r>
  <r>
    <s v="73"/>
    <s v="73854"/>
    <n v="73854"/>
    <x v="11"/>
    <x v="632"/>
    <x v="0"/>
    <n v="19825.810000000001"/>
    <s v="temprano"/>
    <n v="6"/>
    <s v="Rural"/>
  </r>
  <r>
    <s v="05"/>
    <s v="05761"/>
    <n v="5761"/>
    <x v="17"/>
    <x v="633"/>
    <x v="0"/>
    <n v="21496.219000000001"/>
    <s v="intermedio"/>
    <n v="6"/>
    <s v="Intermedio"/>
  </r>
  <r>
    <s v="52"/>
    <s v="52427"/>
    <n v="52427"/>
    <x v="10"/>
    <x v="634"/>
    <x v="5"/>
    <n v="180928.32"/>
    <s v="temprano"/>
    <n v="6"/>
    <s v="Rural disperso"/>
  </r>
  <r>
    <s v="73"/>
    <s v="73001"/>
    <n v="73001"/>
    <x v="11"/>
    <x v="635"/>
    <x v="0"/>
    <n v="138173.76999999999"/>
    <s v="robusto"/>
    <n v="1"/>
    <s v="Ciudades y aglomeraciones"/>
  </r>
  <r>
    <s v="08"/>
    <s v="08634"/>
    <n v="8634"/>
    <x v="9"/>
    <x v="636"/>
    <x v="0"/>
    <n v="4128.2394999999997"/>
    <s v="intermedio"/>
    <n v="6"/>
    <s v="Ciudades y aglomeraciones"/>
  </r>
  <r>
    <s v="05"/>
    <s v="05088"/>
    <n v="5088"/>
    <x v="17"/>
    <x v="637"/>
    <x v="0"/>
    <n v="14839.281000000001"/>
    <s v="robusto"/>
    <n v="1"/>
    <s v="Ciudades y aglomeraciones"/>
  </r>
  <r>
    <s v="27"/>
    <s v="27491"/>
    <n v="27491"/>
    <x v="27"/>
    <x v="638"/>
    <x v="3"/>
    <n v="94718.18"/>
    <s v="temprano"/>
    <n v="6"/>
    <s v="Rural disperso"/>
  </r>
  <r>
    <s v="73"/>
    <s v="73408"/>
    <n v="73408"/>
    <x v="11"/>
    <x v="639"/>
    <x v="0"/>
    <n v="27206.103999999999"/>
    <s v="intermedio"/>
    <n v="6"/>
    <s v="Intermedio"/>
  </r>
  <r>
    <s v="73"/>
    <s v="73870"/>
    <n v="73870"/>
    <x v="11"/>
    <x v="640"/>
    <x v="0"/>
    <n v="27237.475999999999"/>
    <s v="temprano"/>
    <n v="6"/>
    <s v="Rural"/>
  </r>
  <r>
    <s v="41"/>
    <s v="41378"/>
    <n v="41378"/>
    <x v="25"/>
    <x v="641"/>
    <x v="0"/>
    <n v="35715.934999999998"/>
    <s v="intermedio"/>
    <n v="6"/>
    <s v="Rural"/>
  </r>
  <r>
    <s v="76"/>
    <s v="76250"/>
    <n v="76250"/>
    <x v="19"/>
    <x v="642"/>
    <x v="0"/>
    <n v="20756.237000000001"/>
    <s v="intermedio"/>
    <n v="6"/>
    <s v="Rural"/>
  </r>
  <r>
    <s v="52"/>
    <s v="52051"/>
    <n v="52051"/>
    <x v="10"/>
    <x v="643"/>
    <x v="0"/>
    <n v="5987.3769000000002"/>
    <s v="temprano"/>
    <n v="6"/>
    <s v="Intermedio"/>
  </r>
  <r>
    <s v="73"/>
    <s v="73152"/>
    <n v="73152"/>
    <x v="11"/>
    <x v="644"/>
    <x v="0"/>
    <n v="17779.761999999999"/>
    <s v="temprano"/>
    <n v="6"/>
    <s v="Rural"/>
  </r>
  <r>
    <s v="52"/>
    <s v="52621"/>
    <n v="52621"/>
    <x v="10"/>
    <x v="645"/>
    <x v="5"/>
    <n v="145823.76"/>
    <s v="temprano"/>
    <n v="6"/>
    <s v="Rural disperso"/>
  </r>
  <r>
    <s v="73"/>
    <s v="73686"/>
    <n v="73686"/>
    <x v="11"/>
    <x v="646"/>
    <x v="0"/>
    <n v="26801.708999999999"/>
    <s v="intermedio"/>
    <n v="6"/>
    <s v="Rural"/>
  </r>
  <r>
    <s v="41"/>
    <s v="41132"/>
    <n v="41132"/>
    <x v="25"/>
    <x v="647"/>
    <x v="0"/>
    <n v="46179.993999999999"/>
    <s v="intermedio"/>
    <n v="6"/>
    <s v="Intermedio"/>
  </r>
  <r>
    <s v="25"/>
    <s v="25807"/>
    <n v="25807"/>
    <x v="3"/>
    <x v="648"/>
    <x v="0"/>
    <n v="5552.7692999999999"/>
    <s v="intermedio"/>
    <n v="6"/>
    <s v="Rural"/>
  </r>
  <r>
    <s v="76"/>
    <s v="76834"/>
    <n v="76834"/>
    <x v="19"/>
    <x v="649"/>
    <x v="0"/>
    <n v="90809.866999999998"/>
    <s v="robusto"/>
    <n v="2"/>
    <s v="Ciudades y aglomeraciones"/>
  </r>
  <r>
    <s v="70"/>
    <s v="70429"/>
    <n v="70429"/>
    <x v="22"/>
    <x v="650"/>
    <x v="0"/>
    <n v="97190.731"/>
    <s v="temprano"/>
    <n v="6"/>
    <s v="Rural"/>
  </r>
  <r>
    <s v="27"/>
    <s v="27580"/>
    <n v="27580"/>
    <x v="27"/>
    <x v="651"/>
    <x v="0"/>
    <n v="29120.69"/>
    <s v="temprano"/>
    <n v="6"/>
    <s v="Rural disperso"/>
  </r>
  <r>
    <s v="41"/>
    <s v="41797"/>
    <n v="41797"/>
    <x v="25"/>
    <x v="652"/>
    <x v="0"/>
    <n v="38303.724999999999"/>
    <s v="intermedio"/>
    <n v="6"/>
    <s v="Rural"/>
  </r>
  <r>
    <s v="44"/>
    <s v="44078"/>
    <n v="44078"/>
    <x v="7"/>
    <x v="653"/>
    <x v="0"/>
    <n v="80062.630999999994"/>
    <s v="intermedio"/>
    <n v="6"/>
    <s v="Rural"/>
  </r>
  <r>
    <s v="76"/>
    <s v="76606"/>
    <n v="76606"/>
    <x v="19"/>
    <x v="654"/>
    <x v="0"/>
    <n v="13579.125"/>
    <s v="intermedio"/>
    <n v="6"/>
    <s v="Intermedio"/>
  </r>
  <r>
    <s v="05"/>
    <s v="05376"/>
    <n v="5376"/>
    <x v="17"/>
    <x v="655"/>
    <x v="0"/>
    <n v="13522.422"/>
    <s v="robusto"/>
    <n v="5"/>
    <s v="Intermedio"/>
  </r>
  <r>
    <s v="73"/>
    <s v="73520"/>
    <n v="73520"/>
    <x v="11"/>
    <x v="656"/>
    <x v="0"/>
    <n v="6887.5672000000004"/>
    <s v="temprano"/>
    <n v="6"/>
    <s v="Intermedio"/>
  </r>
  <r>
    <s v="52"/>
    <s v="52788"/>
    <n v="52788"/>
    <x v="10"/>
    <x v="657"/>
    <x v="0"/>
    <n v="21853.411"/>
    <s v="intermedio"/>
    <n v="6"/>
    <s v="Rural disperso"/>
  </r>
  <r>
    <s v="76"/>
    <s v="76054"/>
    <n v="76054"/>
    <x v="19"/>
    <x v="658"/>
    <x v="0"/>
    <n v="10100.25"/>
    <s v="intermedio"/>
    <n v="6"/>
    <s v="Intermedio"/>
  </r>
  <r>
    <s v="23"/>
    <s v="23300"/>
    <n v="23300"/>
    <x v="18"/>
    <x v="659"/>
    <x v="0"/>
    <n v="8739.3184999999994"/>
    <s v="intermedio"/>
    <n v="6"/>
    <s v="Intermedio"/>
  </r>
  <r>
    <s v="05"/>
    <s v="05306"/>
    <n v="5306"/>
    <x v="17"/>
    <x v="660"/>
    <x v="0"/>
    <n v="12751.379000000001"/>
    <s v="intermedio"/>
    <n v="6"/>
    <s v="Rural"/>
  </r>
  <r>
    <s v="13"/>
    <s v="13268"/>
    <n v="13268"/>
    <x v="12"/>
    <x v="119"/>
    <x v="0"/>
    <n v="31621.348999999998"/>
    <s v="intermedio"/>
    <n v="6"/>
    <s v="Rural"/>
  </r>
  <r>
    <s v="66"/>
    <s v="66075"/>
    <n v="66075"/>
    <x v="23"/>
    <x v="661"/>
    <x v="0"/>
    <n v="12007.918"/>
    <s v="intermedio"/>
    <n v="6"/>
    <s v="Rural disperso"/>
  </r>
  <r>
    <s v="20"/>
    <s v="20787"/>
    <n v="20787"/>
    <x v="30"/>
    <x v="662"/>
    <x v="0"/>
    <n v="48888.421000000002"/>
    <s v="temprano"/>
    <n v="6"/>
    <s v="Rural"/>
  </r>
  <r>
    <s v="70"/>
    <s v="70233"/>
    <n v="70233"/>
    <x v="22"/>
    <x v="663"/>
    <x v="0"/>
    <n v="20265.634999999998"/>
    <s v="temprano"/>
    <n v="6"/>
    <s v="Intermedio"/>
  </r>
  <r>
    <s v="66"/>
    <s v="66456"/>
    <n v="66456"/>
    <x v="23"/>
    <x v="664"/>
    <x v="0"/>
    <n v="56098.266000000003"/>
    <s v="intermedio"/>
    <n v="6"/>
    <s v="Rural disperso"/>
  </r>
  <r>
    <s v="13"/>
    <s v="13549"/>
    <n v="13549"/>
    <x v="12"/>
    <x v="665"/>
    <x v="0"/>
    <n v="77138.903000000006"/>
    <s v="temprano"/>
    <n v="6"/>
    <s v="Rural disperso"/>
  </r>
  <r>
    <s v="63"/>
    <s v="63111"/>
    <n v="63111"/>
    <x v="26"/>
    <x v="435"/>
    <x v="0"/>
    <n v="3706.2957000000001"/>
    <s v="intermedio"/>
    <n v="6"/>
    <s v="Intermedio"/>
  </r>
  <r>
    <s v="05"/>
    <s v="05142"/>
    <n v="5142"/>
    <x v="17"/>
    <x v="666"/>
    <x v="0"/>
    <n v="26376.63"/>
    <s v="intermedio"/>
    <n v="6"/>
    <s v="Rural"/>
  </r>
  <r>
    <s v="47"/>
    <s v="47570"/>
    <n v="47570"/>
    <x v="14"/>
    <x v="667"/>
    <x v="0"/>
    <n v="67764.038"/>
    <s v="temprano"/>
    <n v="6"/>
    <s v="Rural"/>
  </r>
  <r>
    <s v="68"/>
    <s v="68406"/>
    <n v="68406"/>
    <x v="6"/>
    <x v="668"/>
    <x v="0"/>
    <n v="54478.086000000003"/>
    <s v="intermedio"/>
    <n v="6"/>
    <s v="Intermedio"/>
  </r>
  <r>
    <s v="68"/>
    <s v="68444"/>
    <n v="68444"/>
    <x v="6"/>
    <x v="669"/>
    <x v="0"/>
    <n v="11114.12"/>
    <s v="temprano"/>
    <n v="6"/>
    <s v="Rural disperso"/>
  </r>
  <r>
    <s v="85"/>
    <s v="85010"/>
    <n v="85010"/>
    <x v="28"/>
    <x v="670"/>
    <x v="0"/>
    <n v="143963.51999999999"/>
    <s v="intermedio"/>
    <n v="5"/>
    <s v="Intermedio"/>
  </r>
  <r>
    <s v="13"/>
    <s v="13433"/>
    <n v="13433"/>
    <x v="12"/>
    <x v="671"/>
    <x v="0"/>
    <n v="42453.81"/>
    <s v="temprano"/>
    <n v="6"/>
    <s v="Intermedio"/>
  </r>
  <r>
    <s v="25"/>
    <s v="25426"/>
    <n v="25426"/>
    <x v="3"/>
    <x v="672"/>
    <x v="0"/>
    <n v="22776.239000000001"/>
    <s v="intermedio"/>
    <n v="6"/>
    <s v="Rural disperso"/>
  </r>
  <r>
    <s v="54"/>
    <s v="54001"/>
    <n v="54001"/>
    <x v="8"/>
    <x v="673"/>
    <x v="0"/>
    <n v="113885.62"/>
    <s v="intermedio"/>
    <s v="E"/>
    <s v="Ciudades y aglomeraciones"/>
  </r>
  <r>
    <s v="52"/>
    <s v="52520"/>
    <n v="52520"/>
    <x v="10"/>
    <x v="674"/>
    <x v="5"/>
    <n v="52094.527999999998"/>
    <s v="temprano"/>
    <n v="6"/>
    <s v="Rural"/>
  </r>
  <r>
    <s v="05"/>
    <s v="05658"/>
    <n v="5658"/>
    <x v="17"/>
    <x v="675"/>
    <x v="0"/>
    <n v="12622.201999999999"/>
    <s v="intermedio"/>
    <n v="6"/>
    <s v="Rural"/>
  </r>
  <r>
    <s v="05"/>
    <s v="05579"/>
    <n v="5579"/>
    <x v="17"/>
    <x v="676"/>
    <x v="0"/>
    <n v="122403.22"/>
    <s v="intermedio"/>
    <n v="6"/>
    <s v="Intermedio"/>
  </r>
  <r>
    <s v="47"/>
    <s v="47245"/>
    <n v="47245"/>
    <x v="14"/>
    <x v="677"/>
    <x v="0"/>
    <n v="83245.476999999999"/>
    <s v="temprano"/>
    <n v="6"/>
    <s v="Intermedio"/>
  </r>
  <r>
    <s v="68"/>
    <s v="68745"/>
    <n v="68745"/>
    <x v="6"/>
    <x v="678"/>
    <x v="0"/>
    <n v="96604.172000000006"/>
    <s v="temprano"/>
    <n v="6"/>
    <s v="Rural disperso"/>
  </r>
  <r>
    <s v="54"/>
    <s v="54385"/>
    <n v="54385"/>
    <x v="8"/>
    <x v="679"/>
    <x v="0"/>
    <n v="64513.599999999999"/>
    <s v="temprano"/>
    <n v="6"/>
    <s v="Rural disperso"/>
  </r>
  <r>
    <s v="19"/>
    <s v="19455"/>
    <n v="19455"/>
    <x v="13"/>
    <x v="680"/>
    <x v="2"/>
    <n v="18921.809000000001"/>
    <s v="intermedio"/>
    <n v="5"/>
    <s v="Intermedio"/>
  </r>
  <r>
    <s v="27"/>
    <s v="27050"/>
    <n v="27050"/>
    <x v="27"/>
    <x v="681"/>
    <x v="0"/>
    <n v="43235.548999999999"/>
    <s v="temprano"/>
    <n v="6"/>
    <s v="Rural"/>
  </r>
  <r>
    <s v="25"/>
    <s v="25324"/>
    <n v="25324"/>
    <x v="3"/>
    <x v="682"/>
    <x v="0"/>
    <n v="8937.6761000000006"/>
    <s v="intermedio"/>
    <n v="6"/>
    <s v="Rural"/>
  </r>
  <r>
    <s v="68"/>
    <s v="68013"/>
    <n v="68013"/>
    <x v="6"/>
    <x v="683"/>
    <x v="0"/>
    <n v="5944.7007999999996"/>
    <s v="temprano"/>
    <n v="6"/>
    <s v="Rural disperso"/>
  </r>
  <r>
    <s v="86"/>
    <s v="86760"/>
    <n v="86760"/>
    <x v="31"/>
    <x v="303"/>
    <x v="0"/>
    <n v="34021.146000000001"/>
    <s v="intermedio"/>
    <n v="6"/>
    <s v="Rural"/>
  </r>
  <r>
    <s v="20"/>
    <s v="20175"/>
    <n v="20175"/>
    <x v="30"/>
    <x v="684"/>
    <x v="0"/>
    <n v="137741.59"/>
    <s v="temprano"/>
    <n v="6"/>
    <s v="Rural"/>
  </r>
  <r>
    <s v="41"/>
    <s v="41349"/>
    <n v="41349"/>
    <x v="25"/>
    <x v="685"/>
    <x v="0"/>
    <n v="19477.792000000001"/>
    <s v="temprano"/>
    <n v="6"/>
    <s v="Rural"/>
  </r>
  <r>
    <s v="66"/>
    <s v="66594"/>
    <n v="66594"/>
    <x v="23"/>
    <x v="686"/>
    <x v="0"/>
    <n v="15175.463"/>
    <s v="intermedio"/>
    <n v="6"/>
    <s v="Intermedio"/>
  </r>
  <r>
    <s v="19"/>
    <s v="19698"/>
    <n v="19698"/>
    <x v="13"/>
    <x v="687"/>
    <x v="2"/>
    <n v="51538.906999999999"/>
    <s v="intermedio"/>
    <n v="5"/>
    <s v="Intermedio"/>
  </r>
  <r>
    <s v="52"/>
    <s v="52480"/>
    <n v="52480"/>
    <x v="10"/>
    <x v="688"/>
    <x v="0"/>
    <n v="4959.0054"/>
    <s v="intermedio"/>
    <n v="6"/>
    <s v="Ciudades y aglomeraciones"/>
  </r>
  <r>
    <s v="20"/>
    <s v="20710"/>
    <n v="20710"/>
    <x v="30"/>
    <x v="689"/>
    <x v="0"/>
    <n v="55086.239999999998"/>
    <s v="intermedio"/>
    <n v="6"/>
    <s v="Rural"/>
  </r>
  <r>
    <s v="44"/>
    <s v="44855"/>
    <n v="44855"/>
    <x v="7"/>
    <x v="690"/>
    <x v="0"/>
    <n v="25214.673999999999"/>
    <s v="intermedio"/>
    <n v="6"/>
    <s v="Intermedio"/>
  </r>
  <r>
    <s v="52"/>
    <s v="52036"/>
    <n v="52036"/>
    <x v="10"/>
    <x v="691"/>
    <x v="0"/>
    <n v="6896.3311999999996"/>
    <s v="temprano"/>
    <n v="6"/>
    <s v="Rural"/>
  </r>
  <r>
    <s v="44"/>
    <s v="44035"/>
    <n v="44035"/>
    <x v="7"/>
    <x v="89"/>
    <x v="0"/>
    <n v="54489.343999999997"/>
    <s v="intermedio"/>
    <n v="6"/>
    <s v="Rural"/>
  </r>
  <r>
    <s v="41"/>
    <s v="41791"/>
    <n v="41791"/>
    <x v="25"/>
    <x v="692"/>
    <x v="0"/>
    <n v="36470.209000000003"/>
    <s v="intermedio"/>
    <n v="6"/>
    <s v="Rural"/>
  </r>
  <r>
    <s v="41"/>
    <s v="41530"/>
    <n v="41530"/>
    <x v="25"/>
    <x v="405"/>
    <x v="0"/>
    <n v="17188.228999999999"/>
    <s v="temprano"/>
    <n v="6"/>
    <s v="Rural"/>
  </r>
  <r>
    <s v="52"/>
    <s v="52260"/>
    <n v="52260"/>
    <x v="10"/>
    <x v="693"/>
    <x v="0"/>
    <n v="24850.338"/>
    <s v="temprano"/>
    <n v="6"/>
    <s v="Rural"/>
  </r>
  <r>
    <s v="23"/>
    <s v="23555"/>
    <n v="23555"/>
    <x v="18"/>
    <x v="694"/>
    <x v="0"/>
    <n v="120173.31"/>
    <s v="intermedio"/>
    <n v="6"/>
    <s v="Intermedio"/>
  </r>
  <r>
    <s v="19"/>
    <s v="19807"/>
    <n v="19807"/>
    <x v="13"/>
    <x v="695"/>
    <x v="0"/>
    <n v="20249.682000000001"/>
    <s v="intermedio"/>
    <n v="6"/>
    <s v="Intermedio"/>
  </r>
  <r>
    <s v="73"/>
    <s v="73124"/>
    <n v="73124"/>
    <x v="11"/>
    <x v="696"/>
    <x v="0"/>
    <n v="51564.232000000004"/>
    <s v="intermedio"/>
    <n v="6"/>
    <s v="Rural"/>
  </r>
  <r>
    <s v="54"/>
    <s v="54553"/>
    <n v="54553"/>
    <x v="8"/>
    <x v="697"/>
    <x v="0"/>
    <n v="4437.9135999999999"/>
    <s v="intermedio"/>
    <n v="4"/>
    <s v="Intermedio"/>
  </r>
  <r>
    <s v="85"/>
    <s v="85410"/>
    <n v="85410"/>
    <x v="28"/>
    <x v="698"/>
    <x v="0"/>
    <n v="237273.08"/>
    <s v="robusto"/>
    <n v="5"/>
    <s v="Rural disperso"/>
  </r>
  <r>
    <s v="23"/>
    <s v="23079"/>
    <n v="23079"/>
    <x v="18"/>
    <x v="435"/>
    <x v="0"/>
    <n v="82785.88"/>
    <s v="intermedio"/>
    <n v="6"/>
    <s v="Rural"/>
  </r>
  <r>
    <s v="54"/>
    <s v="54398"/>
    <n v="54398"/>
    <x v="8"/>
    <x v="699"/>
    <x v="0"/>
    <n v="24210.487000000001"/>
    <s v="intermedio"/>
    <n v="6"/>
    <s v="Rural disperso"/>
  </r>
  <r>
    <s v="50"/>
    <s v="50318"/>
    <n v="50318"/>
    <x v="24"/>
    <x v="252"/>
    <x v="0"/>
    <n v="60397.014000000003"/>
    <s v="intermedio"/>
    <n v="6"/>
    <s v="Rural"/>
  </r>
  <r>
    <s v="23"/>
    <s v="23090"/>
    <n v="23090"/>
    <x v="18"/>
    <x v="700"/>
    <x v="0"/>
    <n v="37023.972000000002"/>
    <s v="temprano"/>
    <n v="6"/>
    <s v="Rural"/>
  </r>
  <r>
    <s v="41"/>
    <s v="41006"/>
    <n v="41006"/>
    <x v="25"/>
    <x v="701"/>
    <x v="0"/>
    <n v="53995.06"/>
    <s v="intermedio"/>
    <n v="6"/>
    <s v="Rural disperso"/>
  </r>
  <r>
    <s v="66"/>
    <s v="66687"/>
    <n v="66687"/>
    <x v="23"/>
    <x v="702"/>
    <x v="0"/>
    <n v="19457.710999999999"/>
    <s v="intermedio"/>
    <n v="6"/>
    <s v="Intermedio"/>
  </r>
  <r>
    <s v="73"/>
    <s v="73352"/>
    <n v="73352"/>
    <x v="11"/>
    <x v="703"/>
    <x v="0"/>
    <n v="21378.454000000002"/>
    <s v="intermedio"/>
    <n v="6"/>
    <s v="Intermedio"/>
  </r>
  <r>
    <s v="41"/>
    <s v="41020"/>
    <n v="41020"/>
    <x v="25"/>
    <x v="704"/>
    <x v="4"/>
    <n v="59486.915999999997"/>
    <s v="intermedio"/>
    <n v="6"/>
    <s v="Rural"/>
  </r>
  <r>
    <s v="47"/>
    <s v="47541"/>
    <n v="47541"/>
    <x v="14"/>
    <x v="705"/>
    <x v="0"/>
    <n v="31749.698"/>
    <s v="intermedio"/>
    <n v="6"/>
    <s v="Rural"/>
  </r>
  <r>
    <s v="41"/>
    <s v="41660"/>
    <n v="41660"/>
    <x v="25"/>
    <x v="706"/>
    <x v="0"/>
    <n v="46779.482000000004"/>
    <s v="intermedio"/>
    <n v="6"/>
    <s v="Rural disperso"/>
  </r>
  <r>
    <s v="19"/>
    <s v="19100"/>
    <n v="19100"/>
    <x v="13"/>
    <x v="414"/>
    <x v="0"/>
    <n v="79655.125"/>
    <s v="temprano"/>
    <n v="6"/>
    <s v="Rural"/>
  </r>
  <r>
    <s v="05"/>
    <s v="05134"/>
    <n v="5134"/>
    <x v="17"/>
    <x v="707"/>
    <x v="0"/>
    <n v="20298.298999999999"/>
    <s v="temprano"/>
    <n v="6"/>
    <s v="Rural"/>
  </r>
  <r>
    <s v="05"/>
    <s v="05148"/>
    <n v="5148"/>
    <x v="17"/>
    <x v="708"/>
    <x v="0"/>
    <n v="44007.627"/>
    <s v="intermedio"/>
    <n v="5"/>
    <s v="Intermedio"/>
  </r>
  <r>
    <s v="13"/>
    <s v="13600"/>
    <n v="13600"/>
    <x v="12"/>
    <x v="709"/>
    <x v="0"/>
    <n v="85765.894"/>
    <s v="intermedio"/>
    <n v="6"/>
    <s v="Rural"/>
  </r>
  <r>
    <s v="44"/>
    <s v="44420"/>
    <n v="44420"/>
    <x v="7"/>
    <x v="710"/>
    <x v="0"/>
    <n v="17904.733"/>
    <s v="intermedio"/>
    <n v="6"/>
    <s v="Rural"/>
  </r>
  <r>
    <s v="27"/>
    <s v="27495"/>
    <n v="27495"/>
    <x v="27"/>
    <x v="711"/>
    <x v="0"/>
    <n v="72712.142999999996"/>
    <s v="temprano"/>
    <n v="6"/>
    <s v="Rural disperso"/>
  </r>
  <r>
    <s v="52"/>
    <s v="52207"/>
    <n v="52207"/>
    <x v="10"/>
    <x v="712"/>
    <x v="0"/>
    <n v="11866.237999999999"/>
    <s v="intermedio"/>
    <n v="6"/>
    <s v="Rural"/>
  </r>
  <r>
    <s v="52"/>
    <s v="52224"/>
    <n v="52224"/>
    <x v="10"/>
    <x v="713"/>
    <x v="0"/>
    <n v="5805.2026999999998"/>
    <s v="temprano"/>
    <n v="6"/>
    <s v="Intermedio"/>
  </r>
  <r>
    <s v="76"/>
    <s v="76126"/>
    <n v="76126"/>
    <x v="19"/>
    <x v="714"/>
    <x v="0"/>
    <n v="80737.962"/>
    <s v="intermedio"/>
    <n v="6"/>
    <s v="Rural"/>
  </r>
  <r>
    <s v="05"/>
    <s v="05890"/>
    <n v="5890"/>
    <x v="17"/>
    <x v="715"/>
    <x v="0"/>
    <n v="99367.338000000003"/>
    <s v="intermedio"/>
    <n v="6"/>
    <s v="Rural"/>
  </r>
  <r>
    <s v="52"/>
    <s v="52381"/>
    <n v="52381"/>
    <x v="10"/>
    <x v="716"/>
    <x v="0"/>
    <n v="13412.812"/>
    <s v="intermedio"/>
    <n v="6"/>
    <s v="Rural"/>
  </r>
  <r>
    <s v="13"/>
    <s v="13580"/>
    <n v="13580"/>
    <x v="12"/>
    <x v="717"/>
    <x v="0"/>
    <n v="17402.723999999998"/>
    <s v="temprano"/>
    <n v="6"/>
    <s v="Intermedio"/>
  </r>
  <r>
    <s v="66"/>
    <s v="66318"/>
    <n v="66318"/>
    <x v="23"/>
    <x v="718"/>
    <x v="0"/>
    <n v="9986.6409999999996"/>
    <s v="intermedio"/>
    <n v="6"/>
    <s v="Intermedio"/>
  </r>
  <r>
    <s v="68"/>
    <s v="68575"/>
    <n v="68575"/>
    <x v="6"/>
    <x v="719"/>
    <x v="0"/>
    <n v="152780.35999999999"/>
    <s v="intermedio"/>
    <n v="6"/>
    <s v="Rural"/>
  </r>
  <r>
    <s v="41"/>
    <s v="41001"/>
    <n v="41001"/>
    <x v="25"/>
    <x v="720"/>
    <x v="0"/>
    <n v="121038.35"/>
    <s v="robusto"/>
    <n v="1"/>
    <s v="Ciudades y aglomeraciones"/>
  </r>
  <r>
    <s v="27"/>
    <s v="27600"/>
    <n v="27600"/>
    <x v="27"/>
    <x v="721"/>
    <x v="0"/>
    <n v="69125.535000000003"/>
    <s v="temprano"/>
    <n v="6"/>
    <s v="Rural disperso"/>
  </r>
  <r>
    <s v="25"/>
    <s v="25436"/>
    <n v="25436"/>
    <x v="3"/>
    <x v="722"/>
    <x v="0"/>
    <n v="10859.504999999999"/>
    <s v="intermedio"/>
    <n v="6"/>
    <s v="Rural disperso"/>
  </r>
  <r>
    <s v="76"/>
    <s v="76670"/>
    <n v="76670"/>
    <x v="19"/>
    <x v="415"/>
    <x v="0"/>
    <n v="20014.942999999999"/>
    <s v="intermedio"/>
    <n v="6"/>
    <s v="Intermedio"/>
  </r>
  <r>
    <s v="19"/>
    <s v="19622"/>
    <n v="19622"/>
    <x v="13"/>
    <x v="723"/>
    <x v="0"/>
    <n v="17041.383999999998"/>
    <s v="temprano"/>
    <n v="6"/>
    <s v="Intermedio"/>
  </r>
  <r>
    <s v="05"/>
    <s v="05736"/>
    <n v="5736"/>
    <x v="17"/>
    <x v="724"/>
    <x v="7"/>
    <n v="110343.94"/>
    <s v="intermedio"/>
    <n v="5"/>
    <s v="Intermedio"/>
  </r>
  <r>
    <s v="50"/>
    <s v="50573"/>
    <n v="50573"/>
    <x v="24"/>
    <x v="725"/>
    <x v="0"/>
    <n v="687936.8"/>
    <s v="intermedio"/>
    <n v="6"/>
    <s v="Rural disperso"/>
  </r>
  <r>
    <s v="25"/>
    <s v="25299"/>
    <n v="25299"/>
    <x v="3"/>
    <x v="726"/>
    <x v="0"/>
    <n v="10899.317999999999"/>
    <s v="intermedio"/>
    <n v="6"/>
    <s v="Rural disperso"/>
  </r>
  <r>
    <s v="05"/>
    <s v="05347"/>
    <n v="5347"/>
    <x v="17"/>
    <x v="727"/>
    <x v="0"/>
    <n v="11517.017"/>
    <s v="intermedio"/>
    <n v="6"/>
    <s v="Intermedio"/>
  </r>
  <r>
    <s v="23"/>
    <s v="23419"/>
    <n v="23419"/>
    <x v="18"/>
    <x v="728"/>
    <x v="0"/>
    <n v="41440.565000000002"/>
    <s v="temprano"/>
    <n v="6"/>
    <s v="Rural"/>
  </r>
  <r>
    <s v="20"/>
    <s v="20032"/>
    <n v="20032"/>
    <x v="30"/>
    <x v="729"/>
    <x v="0"/>
    <n v="68756.482999999993"/>
    <s v="temprano"/>
    <n v="6"/>
    <s v="Rural"/>
  </r>
  <r>
    <s v="05"/>
    <s v="05440"/>
    <n v="5440"/>
    <x v="17"/>
    <x v="730"/>
    <x v="0"/>
    <n v="11437.314"/>
    <s v="intermedio"/>
    <n v="5"/>
    <s v="Intermedio"/>
  </r>
  <r>
    <s v="41"/>
    <s v="41078"/>
    <n v="41078"/>
    <x v="25"/>
    <x v="731"/>
    <x v="0"/>
    <n v="76613.777000000002"/>
    <s v="intermedio"/>
    <n v="6"/>
    <s v="Rural"/>
  </r>
  <r>
    <s v="85"/>
    <s v="85125"/>
    <n v="85125"/>
    <x v="28"/>
    <x v="732"/>
    <x v="0"/>
    <n v="548629.31000000006"/>
    <s v="intermedio"/>
    <n v="6"/>
    <s v="Rural disperso"/>
  </r>
  <r>
    <s v="41"/>
    <s v="41359"/>
    <n v="41359"/>
    <x v="25"/>
    <x v="733"/>
    <x v="0"/>
    <n v="39674.872000000003"/>
    <s v="intermedio"/>
    <n v="6"/>
    <s v="Rural disperso"/>
  </r>
  <r>
    <s v="50"/>
    <s v="50680"/>
    <n v="50680"/>
    <x v="24"/>
    <x v="734"/>
    <x v="0"/>
    <n v="81585.544999999998"/>
    <s v="intermedio"/>
    <n v="6"/>
    <s v="Rural"/>
  </r>
  <r>
    <s v="05"/>
    <s v="05604"/>
    <n v="5604"/>
    <x v="17"/>
    <x v="735"/>
    <x v="7"/>
    <n v="199851.71"/>
    <s v="intermedio"/>
    <n v="6"/>
    <s v="Rural"/>
  </r>
  <r>
    <s v="54"/>
    <s v="54418"/>
    <n v="54418"/>
    <x v="8"/>
    <x v="736"/>
    <x v="0"/>
    <n v="8909.9074999999993"/>
    <s v="intermedio"/>
    <n v="6"/>
    <s v="Rural"/>
  </r>
  <r>
    <s v="05"/>
    <s v="05001"/>
    <n v="5001"/>
    <x v="17"/>
    <x v="737"/>
    <x v="0"/>
    <n v="36862.847999999998"/>
    <s v="robusto"/>
    <s v="E"/>
    <s v="Ciudades y aglomeraciones"/>
  </r>
  <r>
    <s v="52"/>
    <s v="52215"/>
    <n v="52215"/>
    <x v="10"/>
    <x v="738"/>
    <x v="0"/>
    <n v="30419.955000000002"/>
    <s v="temprano"/>
    <n v="6"/>
    <s v="Rural disperso"/>
  </r>
  <r>
    <s v="50"/>
    <s v="50450"/>
    <n v="50450"/>
    <x v="24"/>
    <x v="739"/>
    <x v="1"/>
    <n v="125465.57"/>
    <s v="intermedio"/>
    <n v="6"/>
    <s v="Rural"/>
  </r>
  <r>
    <s v="85"/>
    <s v="85440"/>
    <n v="85440"/>
    <x v="28"/>
    <x v="72"/>
    <x v="0"/>
    <n v="82696.152000000002"/>
    <s v="intermedio"/>
    <n v="6"/>
    <s v="Rural"/>
  </r>
  <r>
    <s v="85"/>
    <s v="85250"/>
    <n v="85250"/>
    <x v="28"/>
    <x v="740"/>
    <x v="0"/>
    <n v="1215048.2"/>
    <s v="intermedio"/>
    <n v="5"/>
    <s v="Rural disperso"/>
  </r>
  <r>
    <s v="05"/>
    <s v="05642"/>
    <n v="5642"/>
    <x v="17"/>
    <x v="741"/>
    <x v="0"/>
    <n v="29629.342000000001"/>
    <s v="intermedio"/>
    <n v="6"/>
    <s v="Rural"/>
  </r>
  <r>
    <s v="73"/>
    <s v="73024"/>
    <n v="73024"/>
    <x v="11"/>
    <x v="742"/>
    <x v="0"/>
    <n v="50642.445"/>
    <s v="intermedio"/>
    <n v="6"/>
    <s v="Rural disperso"/>
  </r>
  <r>
    <s v="73"/>
    <s v="73483"/>
    <n v="73483"/>
    <x v="11"/>
    <x v="743"/>
    <x v="0"/>
    <n v="85336.441000000006"/>
    <s v="intermedio"/>
    <n v="6"/>
    <s v="Rural"/>
  </r>
  <r>
    <s v="73"/>
    <s v="73873"/>
    <n v="73873"/>
    <x v="11"/>
    <x v="744"/>
    <x v="0"/>
    <n v="43251.822999999997"/>
    <s v="intermedio"/>
    <n v="6"/>
    <s v="Rural"/>
  </r>
  <r>
    <s v="05"/>
    <s v="05190"/>
    <n v="5190"/>
    <x v="17"/>
    <x v="745"/>
    <x v="0"/>
    <n v="4626.0852999999997"/>
    <s v="intermedio"/>
    <n v="6"/>
    <s v="Intermedio"/>
  </r>
  <r>
    <s v="68"/>
    <s v="68344"/>
    <n v="68344"/>
    <x v="6"/>
    <x v="746"/>
    <x v="0"/>
    <n v="17043.574000000001"/>
    <s v="temprano"/>
    <n v="6"/>
    <s v="Rural"/>
  </r>
  <r>
    <s v="85"/>
    <s v="85162"/>
    <n v="85162"/>
    <x v="28"/>
    <x v="747"/>
    <x v="0"/>
    <n v="78162.172000000006"/>
    <s v="intermedio"/>
    <n v="6"/>
    <s v="Rural"/>
  </r>
  <r>
    <s v="54"/>
    <s v="54261"/>
    <n v="54261"/>
    <x v="8"/>
    <x v="748"/>
    <x v="0"/>
    <n v="50189.745999999999"/>
    <s v="temprano"/>
    <n v="4"/>
    <s v="Rural"/>
  </r>
  <r>
    <s v="05"/>
    <s v="05154"/>
    <n v="5154"/>
    <x v="17"/>
    <x v="749"/>
    <x v="7"/>
    <n v="138771.88"/>
    <s v="intermedio"/>
    <n v="5"/>
    <s v="Ciudades y aglomeraciones"/>
  </r>
  <r>
    <s v="85"/>
    <s v="85001"/>
    <n v="85001"/>
    <x v="28"/>
    <x v="750"/>
    <x v="0"/>
    <n v="248583.67"/>
    <s v="robusto"/>
    <n v="2"/>
    <s v="Ciudades y aglomeraciones"/>
  </r>
  <r>
    <s v="50"/>
    <s v="50150"/>
    <n v="50150"/>
    <x v="24"/>
    <x v="751"/>
    <x v="0"/>
    <n v="50863.392"/>
    <s v="robusto"/>
    <n v="5"/>
    <s v="Rural"/>
  </r>
  <r>
    <s v="25"/>
    <s v="25368"/>
    <n v="25368"/>
    <x v="3"/>
    <x v="752"/>
    <x v="0"/>
    <n v="22401.598000000002"/>
    <s v="intermedio"/>
    <n v="6"/>
    <s v="Rural disperso"/>
  </r>
  <r>
    <s v="05"/>
    <s v="05390"/>
    <n v="5390"/>
    <x v="17"/>
    <x v="753"/>
    <x v="0"/>
    <n v="5424.3212000000003"/>
    <s v="intermedio"/>
    <n v="6"/>
    <s v="Intermedio"/>
  </r>
  <r>
    <s v="18"/>
    <s v="18753"/>
    <n v="18753"/>
    <x v="29"/>
    <x v="754"/>
    <x v="4"/>
    <n v="1765568.7"/>
    <s v="temprano"/>
    <n v="6"/>
    <s v="Rural"/>
  </r>
  <r>
    <s v="47"/>
    <s v="47161"/>
    <n v="47161"/>
    <x v="14"/>
    <x v="755"/>
    <x v="0"/>
    <n v="17013.61"/>
    <s v="temprano"/>
    <n v="6"/>
    <s v="Rural"/>
  </r>
  <r>
    <s v="73"/>
    <s v="73226"/>
    <n v="73226"/>
    <x v="11"/>
    <x v="756"/>
    <x v="0"/>
    <n v="50902.527999999998"/>
    <s v="intermedio"/>
    <n v="6"/>
    <s v="Rural disperso"/>
  </r>
  <r>
    <s v="19"/>
    <s v="19532"/>
    <n v="19532"/>
    <x v="13"/>
    <x v="757"/>
    <x v="2"/>
    <n v="75490.312999999995"/>
    <s v="intermedio"/>
    <n v="6"/>
    <s v="Rural"/>
  </r>
  <r>
    <s v="52"/>
    <s v="52254"/>
    <n v="52254"/>
    <x v="10"/>
    <x v="758"/>
    <x v="0"/>
    <n v="12142.032999999999"/>
    <s v="intermedio"/>
    <n v="6"/>
    <s v="Rural"/>
  </r>
  <r>
    <s v="05"/>
    <s v="05887"/>
    <n v="5887"/>
    <x v="17"/>
    <x v="759"/>
    <x v="0"/>
    <n v="72924.616999999998"/>
    <s v="intermedio"/>
    <n v="6"/>
    <s v="Intermedio"/>
  </r>
  <r>
    <s v="13"/>
    <s v="13655"/>
    <n v="13655"/>
    <x v="12"/>
    <x v="760"/>
    <x v="0"/>
    <n v="56719.078999999998"/>
    <s v="intermedio"/>
    <n v="6"/>
    <s v="Rural disperso"/>
  </r>
  <r>
    <s v="54"/>
    <s v="54109"/>
    <n v="54109"/>
    <x v="8"/>
    <x v="761"/>
    <x v="0"/>
    <n v="27064.905999999999"/>
    <s v="temprano"/>
    <n v="6"/>
    <s v="Rural disperso"/>
  </r>
  <r>
    <s v="52"/>
    <s v="52390"/>
    <n v="52390"/>
    <x v="10"/>
    <x v="762"/>
    <x v="5"/>
    <n v="39748.548000000003"/>
    <s v="temprano"/>
    <n v="6"/>
    <s v="Rural"/>
  </r>
  <r>
    <s v="05"/>
    <s v="05091"/>
    <n v="5091"/>
    <x v="17"/>
    <x v="763"/>
    <x v="0"/>
    <n v="17330.517"/>
    <s v="intermedio"/>
    <n v="6"/>
    <s v="Intermedio"/>
  </r>
  <r>
    <s v="47"/>
    <s v="47745"/>
    <n v="47745"/>
    <x v="14"/>
    <x v="764"/>
    <x v="0"/>
    <n v="96231.676000000007"/>
    <s v="temprano"/>
    <n v="6"/>
    <s v="Rural"/>
  </r>
  <r>
    <s v="50"/>
    <s v="50001"/>
    <n v="50001"/>
    <x v="24"/>
    <x v="765"/>
    <x v="0"/>
    <n v="131241.57"/>
    <s v="robusto"/>
    <n v="1"/>
    <s v="Ciudades y aglomeraciones"/>
  </r>
  <r>
    <s v="52"/>
    <s v="52435"/>
    <n v="52435"/>
    <x v="10"/>
    <x v="766"/>
    <x v="0"/>
    <n v="56983.599000000002"/>
    <s v="temprano"/>
    <n v="6"/>
    <s v="Rural disperso"/>
  </r>
  <r>
    <s v="76"/>
    <s v="76828"/>
    <n v="76828"/>
    <x v="19"/>
    <x v="767"/>
    <x v="0"/>
    <n v="33796.970999999998"/>
    <s v="intermedio"/>
    <n v="6"/>
    <s v="Intermedio"/>
  </r>
  <r>
    <s v="25"/>
    <s v="25653"/>
    <n v="25653"/>
    <x v="3"/>
    <x v="384"/>
    <x v="0"/>
    <n v="29169.35"/>
    <s v="intermedio"/>
    <n v="6"/>
    <s v="Rural disperso"/>
  </r>
  <r>
    <s v="13"/>
    <s v="13873"/>
    <n v="13873"/>
    <x v="12"/>
    <x v="72"/>
    <x v="0"/>
    <n v="14102.378000000001"/>
    <s v="intermedio"/>
    <n v="6"/>
    <s v="Ciudades y aglomeraciones"/>
  </r>
  <r>
    <s v="85"/>
    <s v="85300"/>
    <n v="85300"/>
    <x v="28"/>
    <x v="239"/>
    <x v="0"/>
    <n v="41306.385000000002"/>
    <s v="intermedio"/>
    <n v="6"/>
    <s v="Rural disperso"/>
  </r>
  <r>
    <s v="73"/>
    <s v="73675"/>
    <n v="73675"/>
    <x v="11"/>
    <x v="768"/>
    <x v="0"/>
    <n v="39429.127"/>
    <s v="intermedio"/>
    <n v="6"/>
    <s v="Rural disperso"/>
  </r>
  <r>
    <s v="23"/>
    <s v="23001"/>
    <n v="23001"/>
    <x v="18"/>
    <x v="769"/>
    <x v="0"/>
    <n v="305484.82"/>
    <s v="intermedio"/>
    <n v="2"/>
    <s v="Ciudades y aglomeraciones"/>
  </r>
  <r>
    <s v="52"/>
    <s v="52490"/>
    <n v="52490"/>
    <x v="10"/>
    <x v="770"/>
    <x v="5"/>
    <n v="98115.631999999998"/>
    <s v="temprano"/>
    <n v="6"/>
    <s v="Rural"/>
  </r>
  <r>
    <s v="25"/>
    <s v="25288"/>
    <n v="25288"/>
    <x v="3"/>
    <x v="771"/>
    <x v="0"/>
    <n v="8418.7883999999995"/>
    <s v="intermedio"/>
    <n v="6"/>
    <s v="Rural"/>
  </r>
  <r>
    <s v="95"/>
    <s v="95015"/>
    <n v="95015"/>
    <x v="20"/>
    <x v="321"/>
    <x v="1"/>
    <n v="1359573.9"/>
    <s v="temprano"/>
    <n v="6"/>
    <s v="Rural disperso"/>
  </r>
  <r>
    <s v="86"/>
    <s v="86571"/>
    <n v="86571"/>
    <x v="31"/>
    <x v="772"/>
    <x v="8"/>
    <n v="454181.9"/>
    <s v="temprano"/>
    <n v="6"/>
    <s v="Rural disperso"/>
  </r>
  <r>
    <s v="05"/>
    <s v="05895"/>
    <n v="5895"/>
    <x v="17"/>
    <x v="773"/>
    <x v="7"/>
    <n v="117641.5"/>
    <s v="intermedio"/>
    <n v="6"/>
    <s v="Rural"/>
  </r>
  <r>
    <s v="41"/>
    <s v="41770"/>
    <n v="41770"/>
    <x v="25"/>
    <x v="774"/>
    <x v="0"/>
    <n v="43302.553"/>
    <s v="intermedio"/>
    <n v="6"/>
    <s v="Rural disperso"/>
  </r>
  <r>
    <s v="44"/>
    <s v="44001"/>
    <n v="44001"/>
    <x v="7"/>
    <x v="775"/>
    <x v="0"/>
    <n v="308267.59000000003"/>
    <s v="intermedio"/>
    <n v="4"/>
    <s v="Ciudades y aglomeraciones"/>
  </r>
  <r>
    <s v="47"/>
    <s v="47960"/>
    <n v="47960"/>
    <x v="14"/>
    <x v="776"/>
    <x v="0"/>
    <n v="35523.851999999999"/>
    <s v="temprano"/>
    <n v="6"/>
    <s v="Rural"/>
  </r>
  <r>
    <s v="17"/>
    <s v="17444"/>
    <n v="17444"/>
    <x v="16"/>
    <x v="777"/>
    <x v="0"/>
    <n v="8883.3417000000009"/>
    <s v="intermedio"/>
    <n v="6"/>
    <s v="Intermedio"/>
  </r>
  <r>
    <s v="73"/>
    <s v="73555"/>
    <n v="73555"/>
    <x v="11"/>
    <x v="778"/>
    <x v="9"/>
    <n v="175312.88"/>
    <s v="intermedio"/>
    <n v="6"/>
    <s v="Rural disperso"/>
  </r>
  <r>
    <s v="19"/>
    <s v="19075"/>
    <n v="19075"/>
    <x v="13"/>
    <x v="661"/>
    <x v="2"/>
    <n v="41327.635000000002"/>
    <s v="temprano"/>
    <n v="6"/>
    <s v="Rural"/>
  </r>
  <r>
    <s v="19"/>
    <s v="19290"/>
    <n v="19290"/>
    <x v="13"/>
    <x v="779"/>
    <x v="0"/>
    <n v="5715.1862000000001"/>
    <s v="temprano"/>
    <n v="6"/>
    <s v="Intermedio"/>
  </r>
  <r>
    <s v="05"/>
    <s v="05647"/>
    <n v="5647"/>
    <x v="17"/>
    <x v="20"/>
    <x v="0"/>
    <n v="21950.620999999999"/>
    <s v="intermedio"/>
    <n v="6"/>
    <s v="Rural"/>
  </r>
  <r>
    <s v="50"/>
    <s v="50006"/>
    <n v="50006"/>
    <x v="24"/>
    <x v="780"/>
    <x v="0"/>
    <n v="112698.11"/>
    <s v="robusto"/>
    <n v="3"/>
    <s v="Intermedio"/>
  </r>
  <r>
    <s v="63"/>
    <s v="63212"/>
    <n v="63212"/>
    <x v="26"/>
    <x v="738"/>
    <x v="0"/>
    <n v="9425.9657000000007"/>
    <s v="intermedio"/>
    <n v="6"/>
    <s v="Intermedio"/>
  </r>
  <r>
    <s v="68"/>
    <s v="68780"/>
    <n v="68780"/>
    <x v="6"/>
    <x v="781"/>
    <x v="0"/>
    <n v="36486.218999999997"/>
    <s v="temprano"/>
    <n v="6"/>
    <s v="Rural disperso"/>
  </r>
  <r>
    <s v="19"/>
    <s v="19110"/>
    <n v="19110"/>
    <x v="13"/>
    <x v="782"/>
    <x v="2"/>
    <n v="22545.047999999999"/>
    <s v="temprano"/>
    <n v="6"/>
    <s v="Rural"/>
  </r>
  <r>
    <s v="81"/>
    <s v="81300"/>
    <n v="81300"/>
    <x v="32"/>
    <x v="783"/>
    <x v="10"/>
    <n v="115054.03"/>
    <s v="intermedio"/>
    <n v="6"/>
    <s v="Rural"/>
  </r>
  <r>
    <s v="23"/>
    <s v="23350"/>
    <n v="23350"/>
    <x v="18"/>
    <x v="784"/>
    <x v="0"/>
    <n v="26665.431"/>
    <s v="temprano"/>
    <n v="6"/>
    <s v="Intermedio"/>
  </r>
  <r>
    <s v="70"/>
    <s v="70235"/>
    <n v="70235"/>
    <x v="22"/>
    <x v="785"/>
    <x v="0"/>
    <n v="30172.899000000001"/>
    <s v="intermedio"/>
    <n v="6"/>
    <s v="Intermedio"/>
  </r>
  <r>
    <s v="20"/>
    <s v="20250"/>
    <n v="20250"/>
    <x v="30"/>
    <x v="786"/>
    <x v="0"/>
    <n v="80968.332999999999"/>
    <s v="temprano"/>
    <n v="6"/>
    <s v="Rural disperso"/>
  </r>
  <r>
    <s v="47"/>
    <s v="47189"/>
    <n v="47189"/>
    <x v="14"/>
    <x v="787"/>
    <x v="11"/>
    <n v="132491.60999999999"/>
    <s v="intermedio"/>
    <n v="4"/>
    <s v="Ciudades y aglomeraciones"/>
  </r>
  <r>
    <s v="27"/>
    <s v="27205"/>
    <n v="27205"/>
    <x v="27"/>
    <x v="788"/>
    <x v="3"/>
    <n v="46731.245000000003"/>
    <s v="intermedio"/>
    <n v="6"/>
    <s v="Rural"/>
  </r>
  <r>
    <s v="86"/>
    <s v="86755"/>
    <n v="86755"/>
    <x v="31"/>
    <x v="158"/>
    <x v="0"/>
    <n v="40901.873"/>
    <s v="intermedio"/>
    <n v="6"/>
    <s v="Rural"/>
  </r>
  <r>
    <s v="52"/>
    <s v="52079"/>
    <n v="52079"/>
    <x v="10"/>
    <x v="789"/>
    <x v="5"/>
    <n v="273696.93"/>
    <s v="temprano"/>
    <n v="6"/>
    <s v="Rural"/>
  </r>
  <r>
    <s v="73"/>
    <s v="73168"/>
    <n v="73168"/>
    <x v="11"/>
    <x v="790"/>
    <x v="9"/>
    <n v="210593.75"/>
    <s v="intermedio"/>
    <n v="6"/>
    <s v="Intermedio"/>
  </r>
  <r>
    <s v="05"/>
    <s v="05038"/>
    <n v="5038"/>
    <x v="17"/>
    <x v="791"/>
    <x v="0"/>
    <n v="32177.524000000001"/>
    <s v="intermedio"/>
    <n v="6"/>
    <s v="Rural disperso"/>
  </r>
  <r>
    <s v="05"/>
    <s v="05031"/>
    <n v="5031"/>
    <x v="17"/>
    <x v="792"/>
    <x v="7"/>
    <n v="120913.38"/>
    <s v="intermedio"/>
    <n v="6"/>
    <s v="Rural"/>
  </r>
  <r>
    <s v="13"/>
    <s v="13042"/>
    <n v="13042"/>
    <x v="12"/>
    <x v="793"/>
    <x v="12"/>
    <n v="45946.633999999998"/>
    <s v="temprano"/>
    <n v="6"/>
    <s v="Rural disperso"/>
  </r>
  <r>
    <s v="25"/>
    <s v="25281"/>
    <n v="25281"/>
    <x v="3"/>
    <x v="794"/>
    <x v="0"/>
    <n v="11627.291999999999"/>
    <s v="intermedio"/>
    <n v="6"/>
    <s v="Rural"/>
  </r>
  <r>
    <s v="05"/>
    <s v="05690"/>
    <n v="5690"/>
    <x v="17"/>
    <x v="795"/>
    <x v="0"/>
    <n v="26552.363000000001"/>
    <s v="intermedio"/>
    <n v="6"/>
    <s v="Rural disperso"/>
  </r>
  <r>
    <s v="13"/>
    <s v="13006"/>
    <n v="13006"/>
    <x v="12"/>
    <x v="796"/>
    <x v="0"/>
    <n v="96868.663"/>
    <s v="temprano"/>
    <n v="6"/>
    <s v="Rural disperso"/>
  </r>
  <r>
    <s v="19"/>
    <s v="19212"/>
    <n v="19212"/>
    <x v="13"/>
    <x v="797"/>
    <x v="2"/>
    <n v="32591.661"/>
    <s v="intermedio"/>
    <n v="6"/>
    <s v="Intermedio"/>
  </r>
  <r>
    <s v="05"/>
    <s v="05120"/>
    <n v="5120"/>
    <x v="17"/>
    <x v="798"/>
    <x v="7"/>
    <n v="192896.7"/>
    <s v="intermedio"/>
    <n v="6"/>
    <s v="Rural disperso"/>
  </r>
  <r>
    <s v="52"/>
    <s v="52233"/>
    <n v="52233"/>
    <x v="10"/>
    <x v="799"/>
    <x v="2"/>
    <n v="35384.264999999999"/>
    <s v="intermedio"/>
    <n v="6"/>
    <s v="Rural disperso"/>
  </r>
  <r>
    <s v="13"/>
    <s v="13430"/>
    <n v="13430"/>
    <x v="12"/>
    <x v="800"/>
    <x v="0"/>
    <n v="113444.41"/>
    <s v="intermedio"/>
    <n v="6"/>
    <s v="Intermedio"/>
  </r>
  <r>
    <s v="19"/>
    <s v="19821"/>
    <n v="19821"/>
    <x v="13"/>
    <x v="801"/>
    <x v="2"/>
    <n v="49402.955000000002"/>
    <s v="intermedio"/>
    <n v="6"/>
    <s v="Rural"/>
  </r>
  <r>
    <s v="05"/>
    <s v="05591"/>
    <n v="5591"/>
    <x v="17"/>
    <x v="802"/>
    <x v="0"/>
    <n v="36881.19"/>
    <s v="intermedio"/>
    <n v="6"/>
    <s v="Intermedio"/>
  </r>
  <r>
    <s v="27"/>
    <s v="27430"/>
    <n v="27430"/>
    <x v="27"/>
    <x v="803"/>
    <x v="0"/>
    <n v="138989.57"/>
    <s v="intermedio"/>
    <n v="6"/>
    <s v="Rural disperso"/>
  </r>
  <r>
    <s v="05"/>
    <s v="05138"/>
    <n v="5138"/>
    <x v="17"/>
    <x v="804"/>
    <x v="0"/>
    <n v="36220.995999999999"/>
    <s v="intermedio"/>
    <n v="6"/>
    <s v="Rural"/>
  </r>
  <r>
    <s v="13"/>
    <s v="13160"/>
    <n v="13160"/>
    <x v="12"/>
    <x v="805"/>
    <x v="12"/>
    <n v="88835.822"/>
    <s v="intermedio"/>
    <n v="6"/>
    <s v="Rural"/>
  </r>
  <r>
    <s v="85"/>
    <s v="85279"/>
    <n v="85279"/>
    <x v="28"/>
    <x v="806"/>
    <x v="0"/>
    <n v="18672.300999999999"/>
    <s v="intermedio"/>
    <n v="6"/>
    <s v="Rural"/>
  </r>
  <r>
    <s v="20"/>
    <s v="20770"/>
    <n v="20770"/>
    <x v="30"/>
    <x v="807"/>
    <x v="0"/>
    <n v="99286.369000000006"/>
    <s v="intermedio"/>
    <n v="6"/>
    <s v="Rural"/>
  </r>
  <r>
    <s v="19"/>
    <s v="19473"/>
    <n v="19473"/>
    <x v="13"/>
    <x v="808"/>
    <x v="2"/>
    <n v="51403.247000000003"/>
    <s v="temprano"/>
    <n v="6"/>
    <s v="Rural"/>
  </r>
  <r>
    <s v="85"/>
    <s v="85263"/>
    <n v="85263"/>
    <x v="28"/>
    <x v="809"/>
    <x v="0"/>
    <n v="78160.112999999998"/>
    <s v="intermedio"/>
    <n v="6"/>
    <s v="Rural"/>
  </r>
  <r>
    <s v="19"/>
    <s v="19256"/>
    <n v="19256"/>
    <x v="13"/>
    <x v="693"/>
    <x v="2"/>
    <n v="273981.90000000002"/>
    <s v="temprano"/>
    <n v="6"/>
    <s v="Rural disperso"/>
  </r>
  <r>
    <s v="54"/>
    <s v="54245"/>
    <n v="54245"/>
    <x v="8"/>
    <x v="541"/>
    <x v="13"/>
    <n v="168998.66"/>
    <s v="temprano"/>
    <n v="6"/>
    <s v="Rural disperso"/>
  </r>
  <r>
    <s v="25"/>
    <s v="25326"/>
    <n v="25326"/>
    <x v="3"/>
    <x v="810"/>
    <x v="0"/>
    <n v="24446.898000000001"/>
    <s v="intermedio"/>
    <n v="6"/>
    <s v="Rural disperso"/>
  </r>
  <r>
    <s v="50"/>
    <s v="50325"/>
    <n v="50325"/>
    <x v="24"/>
    <x v="811"/>
    <x v="1"/>
    <n v="1198164.7"/>
    <s v="temprano"/>
    <n v="6"/>
    <s v="Rural disperso"/>
  </r>
  <r>
    <s v="41"/>
    <s v="41551"/>
    <n v="41551"/>
    <x v="25"/>
    <x v="812"/>
    <x v="0"/>
    <n v="62864.712"/>
    <s v="intermedio"/>
    <n v="5"/>
    <s v="Intermedio"/>
  </r>
  <r>
    <s v="50"/>
    <s v="50226"/>
    <n v="50226"/>
    <x v="24"/>
    <x v="813"/>
    <x v="0"/>
    <n v="62609.256999999998"/>
    <s v="intermedio"/>
    <n v="6"/>
    <s v="Rural"/>
  </r>
  <r>
    <s v="05"/>
    <s v="05059"/>
    <n v="5059"/>
    <x v="17"/>
    <x v="424"/>
    <x v="0"/>
    <n v="11130.424000000001"/>
    <s v="intermedio"/>
    <n v="6"/>
    <s v="Rural"/>
  </r>
  <r>
    <s v="27"/>
    <s v="27450"/>
    <n v="27450"/>
    <x v="27"/>
    <x v="814"/>
    <x v="3"/>
    <n v="66541.224000000002"/>
    <s v="temprano"/>
    <n v="6"/>
    <s v="Rural"/>
  </r>
  <r>
    <s v="50"/>
    <s v="50287"/>
    <n v="50287"/>
    <x v="24"/>
    <x v="815"/>
    <x v="0"/>
    <n v="57968.173999999999"/>
    <s v="intermedio"/>
    <n v="6"/>
    <s v="Rural"/>
  </r>
  <r>
    <s v="13"/>
    <s v="13667"/>
    <n v="13667"/>
    <x v="12"/>
    <x v="816"/>
    <x v="0"/>
    <n v="46336.197999999997"/>
    <s v="temprano"/>
    <n v="6"/>
    <s v="Rural"/>
  </r>
  <r>
    <s v="86"/>
    <s v="86219"/>
    <n v="86219"/>
    <x v="31"/>
    <x v="817"/>
    <x v="0"/>
    <n v="18762.561000000002"/>
    <s v="intermedio"/>
    <n v="6"/>
    <s v="Intermedio"/>
  </r>
  <r>
    <s v="73"/>
    <s v="73624"/>
    <n v="73624"/>
    <x v="11"/>
    <x v="818"/>
    <x v="0"/>
    <n v="73782.625"/>
    <s v="temprano"/>
    <n v="6"/>
    <s v="Rural"/>
  </r>
  <r>
    <s v="44"/>
    <s v="44279"/>
    <n v="44279"/>
    <x v="7"/>
    <x v="819"/>
    <x v="11"/>
    <n v="47639.925999999999"/>
    <s v="intermedio"/>
    <n v="6"/>
    <s v="Intermedio"/>
  </r>
  <r>
    <s v="05"/>
    <s v="05495"/>
    <n v="5495"/>
    <x v="17"/>
    <x v="820"/>
    <x v="7"/>
    <n v="93938.106"/>
    <s v="temprano"/>
    <n v="6"/>
    <s v="Rural"/>
  </r>
  <r>
    <s v="99"/>
    <s v="99001"/>
    <n v="99001"/>
    <x v="15"/>
    <x v="821"/>
    <x v="0"/>
    <n v="1220892.1000000001"/>
    <s v="intermedio"/>
    <n v="4"/>
    <s v="Rural disperso"/>
  </r>
  <r>
    <s v="73"/>
    <s v="73616"/>
    <n v="73616"/>
    <x v="11"/>
    <x v="822"/>
    <x v="9"/>
    <n v="205130"/>
    <s v="intermedio"/>
    <n v="6"/>
    <s v="Rural disperso"/>
  </r>
  <r>
    <s v="05"/>
    <s v="05854"/>
    <n v="5854"/>
    <x v="17"/>
    <x v="823"/>
    <x v="7"/>
    <n v="56799.036"/>
    <s v="temprano"/>
    <n v="6"/>
    <s v="Rural disperso"/>
  </r>
  <r>
    <s v="17"/>
    <s v="17446"/>
    <n v="17446"/>
    <x v="16"/>
    <x v="824"/>
    <x v="0"/>
    <n v="37762.017"/>
    <s v="intermedio"/>
    <n v="6"/>
    <s v="Rural disperso"/>
  </r>
  <r>
    <s v="05"/>
    <s v="05541"/>
    <n v="5541"/>
    <x v="17"/>
    <x v="825"/>
    <x v="0"/>
    <n v="14266.868"/>
    <s v="intermedio"/>
    <n v="6"/>
    <s v="Intermedio"/>
  </r>
  <r>
    <s v="54"/>
    <s v="54498"/>
    <n v="54498"/>
    <x v="8"/>
    <x v="826"/>
    <x v="0"/>
    <n v="52543.334999999999"/>
    <s v="intermedio"/>
    <n v="4"/>
    <s v="Ciudades y aglomeraciones"/>
  </r>
  <r>
    <s v="81"/>
    <s v="81065"/>
    <n v="81065"/>
    <x v="32"/>
    <x v="827"/>
    <x v="10"/>
    <n v="308432.48"/>
    <s v="intermedio"/>
    <n v="6"/>
    <s v="Rural"/>
  </r>
  <r>
    <s v="86"/>
    <s v="86320"/>
    <n v="86320"/>
    <x v="31"/>
    <x v="828"/>
    <x v="8"/>
    <n v="195263.4"/>
    <s v="intermedio"/>
    <n v="6"/>
    <s v="Rural"/>
  </r>
  <r>
    <s v="50"/>
    <s v="50606"/>
    <n v="50606"/>
    <x v="24"/>
    <x v="654"/>
    <x v="0"/>
    <n v="36842.218999999997"/>
    <s v="intermedio"/>
    <n v="6"/>
    <s v="Rural"/>
  </r>
  <r>
    <s v="41"/>
    <s v="41206"/>
    <n v="41206"/>
    <x v="25"/>
    <x v="829"/>
    <x v="0"/>
    <n v="163239.95000000001"/>
    <s v="intermedio"/>
    <n v="6"/>
    <s v="Rural disperso"/>
  </r>
  <r>
    <s v="19"/>
    <s v="19050"/>
    <n v="19050"/>
    <x v="13"/>
    <x v="658"/>
    <x v="2"/>
    <n v="77681.870999999999"/>
    <s v="temprano"/>
    <n v="6"/>
    <s v="Rural disperso"/>
  </r>
  <r>
    <s v="76"/>
    <s v="76233"/>
    <n v="76233"/>
    <x v="19"/>
    <x v="830"/>
    <x v="0"/>
    <n v="91817.88"/>
    <s v="intermedio"/>
    <n v="6"/>
    <s v="Rural disperso"/>
  </r>
  <r>
    <s v="13"/>
    <s v="13248"/>
    <n v="13248"/>
    <x v="12"/>
    <x v="831"/>
    <x v="6"/>
    <n v="38971.777999999998"/>
    <s v="intermedio"/>
    <n v="6"/>
    <s v="Rural"/>
  </r>
  <r>
    <s v="50"/>
    <s v="50590"/>
    <n v="50590"/>
    <x v="24"/>
    <x v="832"/>
    <x v="1"/>
    <n v="339548.61"/>
    <s v="intermedio"/>
    <n v="6"/>
    <s v="Rural disperso"/>
  </r>
  <r>
    <s v="47"/>
    <s v="47980"/>
    <n v="47980"/>
    <x v="14"/>
    <x v="833"/>
    <x v="0"/>
    <n v="44291.618999999999"/>
    <s v="intermedio"/>
    <n v="6"/>
    <s v="Intermedio"/>
  </r>
  <r>
    <s v="73"/>
    <s v="73236"/>
    <n v="73236"/>
    <x v="11"/>
    <x v="834"/>
    <x v="0"/>
    <n v="65594.667000000001"/>
    <s v="intermedio"/>
    <n v="6"/>
    <s v="Rural"/>
  </r>
  <r>
    <s v="27"/>
    <s v="27413"/>
    <n v="27413"/>
    <x v="27"/>
    <x v="835"/>
    <x v="0"/>
    <n v="83555.702000000005"/>
    <s v="temprano"/>
    <n v="6"/>
    <s v="Rural"/>
  </r>
  <r>
    <s v="73"/>
    <s v="73067"/>
    <n v="73067"/>
    <x v="11"/>
    <x v="836"/>
    <x v="9"/>
    <n v="100361.27"/>
    <s v="temprano"/>
    <n v="6"/>
    <s v="Rural disperso"/>
  </r>
  <r>
    <s v="70"/>
    <s v="70215"/>
    <n v="70215"/>
    <x v="22"/>
    <x v="837"/>
    <x v="0"/>
    <n v="27353.724999999999"/>
    <s v="intermedio"/>
    <n v="6"/>
    <s v="Intermedio"/>
  </r>
  <r>
    <s v="20"/>
    <s v="20011"/>
    <n v="20011"/>
    <x v="30"/>
    <x v="838"/>
    <x v="0"/>
    <n v="86613.857999999993"/>
    <s v="temprano"/>
    <n v="4"/>
    <s v="Intermedio"/>
  </r>
  <r>
    <s v="13"/>
    <s v="13473"/>
    <n v="13473"/>
    <x v="12"/>
    <x v="808"/>
    <x v="12"/>
    <n v="134030.76999999999"/>
    <s v="intermedio"/>
    <n v="6"/>
    <s v="Rural disperso"/>
  </r>
  <r>
    <s v="52"/>
    <s v="52405"/>
    <n v="52405"/>
    <x v="10"/>
    <x v="839"/>
    <x v="2"/>
    <n v="30989.244999999999"/>
    <s v="temprano"/>
    <n v="6"/>
    <s v="Rural"/>
  </r>
  <r>
    <s v="47"/>
    <s v="47170"/>
    <n v="47170"/>
    <x v="14"/>
    <x v="840"/>
    <x v="0"/>
    <n v="53971.966"/>
    <s v="temprano"/>
    <n v="6"/>
    <s v="Rural"/>
  </r>
  <r>
    <s v="63"/>
    <s v="63302"/>
    <n v="63302"/>
    <x v="26"/>
    <x v="841"/>
    <x v="0"/>
    <n v="29563.173999999999"/>
    <s v="intermedio"/>
    <n v="6"/>
    <s v="Rural"/>
  </r>
  <r>
    <s v="70"/>
    <s v="70717"/>
    <n v="70717"/>
    <x v="22"/>
    <x v="415"/>
    <x v="0"/>
    <n v="20786.309000000001"/>
    <s v="temprano"/>
    <n v="6"/>
    <s v="Intermedio"/>
  </r>
  <r>
    <s v="76"/>
    <s v="76616"/>
    <n v="76616"/>
    <x v="19"/>
    <x v="842"/>
    <x v="0"/>
    <n v="30187.37"/>
    <s v="intermedio"/>
    <n v="6"/>
    <s v="Rural"/>
  </r>
  <r>
    <s v="05"/>
    <s v="05697"/>
    <n v="5697"/>
    <x v="17"/>
    <x v="702"/>
    <x v="0"/>
    <n v="7744.0964999999997"/>
    <s v="intermedio"/>
    <n v="6"/>
    <s v="Intermedio"/>
  </r>
  <r>
    <s v="27"/>
    <s v="27025"/>
    <n v="27025"/>
    <x v="27"/>
    <x v="843"/>
    <x v="0"/>
    <n v="207131.39"/>
    <s v="temprano"/>
    <n v="6"/>
    <s v="Rural disperso"/>
  </r>
  <r>
    <s v="20"/>
    <s v="20001"/>
    <n v="20001"/>
    <x v="30"/>
    <x v="844"/>
    <x v="11"/>
    <n v="420421.87"/>
    <s v="intermedio"/>
    <n v="1"/>
    <s v="Ciudades y aglomeraciones"/>
  </r>
  <r>
    <s v="20"/>
    <s v="20570"/>
    <n v="20570"/>
    <x v="30"/>
    <x v="845"/>
    <x v="11"/>
    <n v="73648.353000000003"/>
    <s v="intermedio"/>
    <n v="6"/>
    <s v="Rural disperso"/>
  </r>
  <r>
    <s v="76"/>
    <s v="76113"/>
    <n v="76113"/>
    <x v="19"/>
    <x v="846"/>
    <x v="0"/>
    <n v="41056.228000000003"/>
    <s v="intermedio"/>
    <n v="6"/>
    <s v="Rural"/>
  </r>
  <r>
    <s v="47"/>
    <s v="47001"/>
    <n v="47001"/>
    <x v="14"/>
    <x v="847"/>
    <x v="11"/>
    <n v="235881.48"/>
    <s v="robusto"/>
    <n v="1"/>
    <s v="Ciudades y aglomeraciones"/>
  </r>
  <r>
    <s v="05"/>
    <s v="05674"/>
    <n v="5674"/>
    <x v="17"/>
    <x v="848"/>
    <x v="0"/>
    <n v="21821.920999999998"/>
    <s v="intermedio"/>
    <n v="6"/>
    <s v="Intermedio"/>
  </r>
  <r>
    <s v="68"/>
    <s v="68573"/>
    <n v="68573"/>
    <x v="6"/>
    <x v="849"/>
    <x v="0"/>
    <n v="75753.786999999997"/>
    <s v="intermedio"/>
    <n v="6"/>
    <s v="Rural disperso"/>
  </r>
  <r>
    <s v="50"/>
    <s v="50568"/>
    <n v="50568"/>
    <x v="24"/>
    <x v="850"/>
    <x v="0"/>
    <n v="1728604.5"/>
    <s v="intermedio"/>
    <n v="4"/>
    <s v="Rural disperso"/>
  </r>
  <r>
    <s v="19"/>
    <s v="19785"/>
    <n v="19785"/>
    <x v="13"/>
    <x v="325"/>
    <x v="0"/>
    <n v="13646.582"/>
    <s v="temprano"/>
    <n v="6"/>
    <s v="Rural"/>
  </r>
  <r>
    <s v="25"/>
    <s v="25483"/>
    <n v="25483"/>
    <x v="3"/>
    <x v="688"/>
    <x v="0"/>
    <n v="5582.2223999999997"/>
    <s v="intermedio"/>
    <n v="6"/>
    <s v="Rural"/>
  </r>
  <r>
    <s v="81"/>
    <s v="81220"/>
    <n v="81220"/>
    <x v="32"/>
    <x v="851"/>
    <x v="0"/>
    <n v="518402.57"/>
    <s v="intermedio"/>
    <n v="6"/>
    <s v="Rural disperso"/>
  </r>
  <r>
    <s v="18"/>
    <s v="18460"/>
    <n v="18460"/>
    <x v="29"/>
    <x v="852"/>
    <x v="4"/>
    <n v="123292.12"/>
    <s v="temprano"/>
    <n v="6"/>
    <s v="Rural disperso"/>
  </r>
  <r>
    <s v="63"/>
    <s v="63548"/>
    <n v="63548"/>
    <x v="26"/>
    <x v="853"/>
    <x v="0"/>
    <n v="25237.371999999999"/>
    <s v="intermedio"/>
    <n v="6"/>
    <s v="Rural"/>
  </r>
  <r>
    <s v="05"/>
    <s v="05467"/>
    <n v="5467"/>
    <x v="17"/>
    <x v="854"/>
    <x v="0"/>
    <n v="7596.7177000000001"/>
    <s v="intermedio"/>
    <n v="6"/>
    <s v="Intermedio"/>
  </r>
  <r>
    <s v="54"/>
    <s v="54720"/>
    <n v="54720"/>
    <x v="8"/>
    <x v="855"/>
    <x v="13"/>
    <n v="146447.78"/>
    <s v="temprano"/>
    <n v="6"/>
    <s v="Rural"/>
  </r>
  <r>
    <s v="19"/>
    <s v="19001"/>
    <n v="19001"/>
    <x v="13"/>
    <x v="856"/>
    <x v="0"/>
    <n v="48006.77"/>
    <s v="robusto"/>
    <n v="2"/>
    <s v="Ciudades y aglomeraciones"/>
  </r>
  <r>
    <s v="05"/>
    <s v="05107"/>
    <n v="5107"/>
    <x v="17"/>
    <x v="233"/>
    <x v="7"/>
    <n v="37841.311000000002"/>
    <s v="temprano"/>
    <n v="6"/>
    <s v="Rural disperso"/>
  </r>
  <r>
    <s v="18"/>
    <s v="18592"/>
    <n v="18592"/>
    <x v="29"/>
    <x v="832"/>
    <x v="4"/>
    <n v="414507.85"/>
    <s v="temprano"/>
    <n v="6"/>
    <s v="Rural"/>
  </r>
  <r>
    <s v="68"/>
    <s v="68655"/>
    <n v="68655"/>
    <x v="6"/>
    <x v="857"/>
    <x v="0"/>
    <n v="139550.32"/>
    <s v="intermedio"/>
    <n v="6"/>
    <s v="Rural"/>
  </r>
  <r>
    <s v="44"/>
    <s v="44874"/>
    <n v="44874"/>
    <x v="7"/>
    <x v="72"/>
    <x v="0"/>
    <n v="26227.313999999998"/>
    <s v="intermedio"/>
    <n v="6"/>
    <s v="Intermedio"/>
  </r>
  <r>
    <s v="52"/>
    <s v="52678"/>
    <n v="52678"/>
    <x v="10"/>
    <x v="858"/>
    <x v="0"/>
    <n v="60254.705999999998"/>
    <s v="intermedio"/>
    <n v="6"/>
    <s v="Intermedio"/>
  </r>
  <r>
    <s v="70"/>
    <s v="70473"/>
    <n v="70473"/>
    <x v="22"/>
    <x v="859"/>
    <x v="6"/>
    <n v="17868.787"/>
    <s v="temprano"/>
    <n v="6"/>
    <s v="Intermedio"/>
  </r>
  <r>
    <s v="81"/>
    <s v="81001"/>
    <n v="81001"/>
    <x v="32"/>
    <x v="860"/>
    <x v="0"/>
    <n v="578561.43000000005"/>
    <s v="intermedio"/>
    <n v="4"/>
    <s v="Intermedio"/>
  </r>
  <r>
    <s v="47"/>
    <s v="47798"/>
    <n v="47798"/>
    <x v="14"/>
    <x v="861"/>
    <x v="0"/>
    <n v="46644.902999999998"/>
    <s v="intermedio"/>
    <n v="6"/>
    <s v="Rural"/>
  </r>
  <r>
    <s v="05"/>
    <s v="05250"/>
    <n v="5250"/>
    <x v="17"/>
    <x v="862"/>
    <x v="7"/>
    <n v="158248.15"/>
    <s v="intermedio"/>
    <n v="5"/>
    <s v="Intermedio"/>
  </r>
  <r>
    <s v="86"/>
    <s v="86757"/>
    <n v="86757"/>
    <x v="31"/>
    <x v="863"/>
    <x v="8"/>
    <n v="38646.525999999998"/>
    <s v="temprano"/>
    <n v="6"/>
    <s v="Rural"/>
  </r>
  <r>
    <s v="68"/>
    <s v="68081"/>
    <n v="68081"/>
    <x v="6"/>
    <x v="864"/>
    <x v="0"/>
    <n v="125282.72"/>
    <s v="robusto"/>
    <n v="1"/>
    <s v="Ciudades y aglomeraciones"/>
  </r>
  <r>
    <s v="52"/>
    <s v="52696"/>
    <n v="52696"/>
    <x v="10"/>
    <x v="865"/>
    <x v="5"/>
    <n v="120480.89"/>
    <s v="temprano"/>
    <n v="6"/>
    <s v="Rural disperso"/>
  </r>
  <r>
    <s v="05"/>
    <s v="05819"/>
    <n v="5819"/>
    <x v="17"/>
    <x v="228"/>
    <x v="0"/>
    <n v="12266.817999999999"/>
    <s v="temprano"/>
    <n v="6"/>
    <s v="Rural disperso"/>
  </r>
  <r>
    <s v="50"/>
    <s v="50330"/>
    <n v="50330"/>
    <x v="24"/>
    <x v="866"/>
    <x v="1"/>
    <n v="226089.89"/>
    <s v="intermedio"/>
    <n v="6"/>
    <s v="Rural disperso"/>
  </r>
  <r>
    <s v="50"/>
    <s v="50689"/>
    <n v="50689"/>
    <x v="24"/>
    <x v="807"/>
    <x v="0"/>
    <n v="593413.22"/>
    <s v="intermedio"/>
    <n v="6"/>
    <s v="Rural disperso"/>
  </r>
  <r>
    <s v="18"/>
    <s v="18410"/>
    <n v="18410"/>
    <x v="29"/>
    <x v="867"/>
    <x v="4"/>
    <n v="170491"/>
    <s v="temprano"/>
    <n v="6"/>
    <s v="Rural disperso"/>
  </r>
  <r>
    <s v="81"/>
    <s v="81736"/>
    <n v="81736"/>
    <x v="32"/>
    <x v="868"/>
    <x v="10"/>
    <n v="94581.138999999996"/>
    <s v="intermedio"/>
    <n v="6"/>
    <s v="Intermedio"/>
  </r>
  <r>
    <s v="68"/>
    <s v="68255"/>
    <n v="68255"/>
    <x v="6"/>
    <x v="869"/>
    <x v="0"/>
    <n v="45588.646999999997"/>
    <s v="intermedio"/>
    <n v="6"/>
    <s v="Rural"/>
  </r>
  <r>
    <s v="13"/>
    <s v="13744"/>
    <n v="13744"/>
    <x v="12"/>
    <x v="870"/>
    <x v="12"/>
    <n v="136998.98000000001"/>
    <s v="intermedio"/>
    <n v="6"/>
    <s v="Rural"/>
  </r>
  <r>
    <s v="05"/>
    <s v="05321"/>
    <n v="5321"/>
    <x v="17"/>
    <x v="871"/>
    <x v="0"/>
    <n v="8454.2978999999996"/>
    <s v="robusto"/>
    <n v="6"/>
    <s v="Intermedio"/>
  </r>
  <r>
    <s v="73"/>
    <s v="73411"/>
    <n v="73411"/>
    <x v="11"/>
    <x v="872"/>
    <x v="0"/>
    <n v="28636.935000000001"/>
    <s v="intermedio"/>
    <n v="6"/>
    <s v="Intermedio"/>
  </r>
  <r>
    <s v="15"/>
    <s v="15518"/>
    <n v="15518"/>
    <x v="4"/>
    <x v="873"/>
    <x v="0"/>
    <n v="30939.241999999998"/>
    <s v="temprano"/>
    <n v="6"/>
    <s v="Rural disperso"/>
  </r>
  <r>
    <s v="52"/>
    <s v="52411"/>
    <n v="52411"/>
    <x v="10"/>
    <x v="874"/>
    <x v="0"/>
    <n v="13366.304"/>
    <s v="temprano"/>
    <n v="6"/>
    <s v="Rural"/>
  </r>
  <r>
    <s v="86"/>
    <s v="86865"/>
    <n v="86865"/>
    <x v="31"/>
    <x v="875"/>
    <x v="8"/>
    <n v="79908.418999999994"/>
    <s v="temprano"/>
    <n v="6"/>
    <s v="Intermedio"/>
  </r>
  <r>
    <s v="05"/>
    <s v="05425"/>
    <n v="5425"/>
    <x v="17"/>
    <x v="876"/>
    <x v="0"/>
    <n v="40682.423999999999"/>
    <s v="intermedio"/>
    <n v="6"/>
    <s v="Rural"/>
  </r>
  <r>
    <s v="20"/>
    <s v="20383"/>
    <n v="20383"/>
    <x v="30"/>
    <x v="877"/>
    <x v="0"/>
    <n v="83091.065000000002"/>
    <s v="intermedio"/>
    <n v="6"/>
    <s v="Rural"/>
  </r>
  <r>
    <s v="85"/>
    <s v="85139"/>
    <n v="85139"/>
    <x v="28"/>
    <x v="878"/>
    <x v="0"/>
    <n v="376169.04"/>
    <s v="intermedio"/>
    <n v="5"/>
    <s v="Rural disperso"/>
  </r>
  <r>
    <s v="15"/>
    <s v="15514"/>
    <n v="15514"/>
    <x v="4"/>
    <x v="879"/>
    <x v="0"/>
    <n v="34316.739000000001"/>
    <s v="intermedio"/>
    <n v="6"/>
    <s v="Rural disperso"/>
  </r>
  <r>
    <s v="23"/>
    <s v="23682"/>
    <n v="23682"/>
    <x v="33"/>
    <x v="880"/>
    <x v="14"/>
    <n v="51152.52"/>
    <s v="intermedio"/>
    <n v="6"/>
    <s v="Rural"/>
  </r>
  <r>
    <s v="05"/>
    <s v="05411"/>
    <n v="5411"/>
    <x v="17"/>
    <x v="881"/>
    <x v="0"/>
    <n v="21568.508999999998"/>
    <s v="intermedio"/>
    <n v="6"/>
    <s v="Rural disperso"/>
  </r>
  <r>
    <s v="50"/>
    <s v="50223"/>
    <n v="50223"/>
    <x v="24"/>
    <x v="882"/>
    <x v="0"/>
    <n v="116226.64"/>
    <s v="intermedio"/>
    <n v="6"/>
    <s v="Rural disperso"/>
  </r>
  <r>
    <s v="47"/>
    <s v="47555"/>
    <n v="47555"/>
    <x v="14"/>
    <x v="883"/>
    <x v="0"/>
    <n v="143704.31"/>
    <s v="intermedio"/>
    <n v="6"/>
    <s v="Intermedio"/>
  </r>
  <r>
    <s v="05"/>
    <s v="05858"/>
    <n v="5858"/>
    <x v="17"/>
    <x v="884"/>
    <x v="0"/>
    <n v="52710.190999999999"/>
    <s v="temprano"/>
    <n v="6"/>
    <s v="Rural"/>
  </r>
  <r>
    <s v="86"/>
    <s v="86749"/>
    <n v="86749"/>
    <x v="31"/>
    <x v="885"/>
    <x v="0"/>
    <n v="8849.2832999999991"/>
    <s v="intermedio"/>
    <n v="6"/>
    <s v="Intermedio"/>
  </r>
  <r>
    <s v="05"/>
    <s v="05002"/>
    <n v="5002"/>
    <x v="17"/>
    <x v="886"/>
    <x v="0"/>
    <n v="51123.851999999999"/>
    <s v="intermedio"/>
    <n v="6"/>
    <s v="Rural"/>
  </r>
  <r>
    <s v="18"/>
    <s v="18150"/>
    <n v="18150"/>
    <x v="29"/>
    <x v="887"/>
    <x v="4"/>
    <n v="1275815.1000000001"/>
    <s v="temprano"/>
    <n v="6"/>
    <s v="Rural disperso"/>
  </r>
  <r>
    <s v="13"/>
    <s v="13074"/>
    <n v="13074"/>
    <x v="12"/>
    <x v="888"/>
    <x v="0"/>
    <n v="43049.646999999997"/>
    <s v="temprano"/>
    <n v="6"/>
    <s v="Rural"/>
  </r>
  <r>
    <s v="50"/>
    <s v="50577"/>
    <n v="50577"/>
    <x v="24"/>
    <x v="889"/>
    <x v="1"/>
    <n v="251894.33"/>
    <s v="temprano"/>
    <n v="6"/>
    <s v="Rural disperso"/>
  </r>
  <r>
    <s v="47"/>
    <s v="47258"/>
    <n v="47258"/>
    <x v="14"/>
    <x v="890"/>
    <x v="0"/>
    <n v="54649.832999999999"/>
    <s v="intermedio"/>
    <n v="6"/>
    <s v="Rural"/>
  </r>
  <r>
    <s v="27"/>
    <s v="27245"/>
    <n v="27245"/>
    <x v="27"/>
    <x v="541"/>
    <x v="0"/>
    <n v="81053.027000000002"/>
    <s v="temprano"/>
    <n v="6"/>
    <s v="Rural"/>
  </r>
  <r>
    <s v="05"/>
    <s v="05670"/>
    <n v="5670"/>
    <x v="17"/>
    <x v="891"/>
    <x v="0"/>
    <n v="42634.769"/>
    <s v="intermedio"/>
    <n v="6"/>
    <s v="Rural"/>
  </r>
  <r>
    <s v="54"/>
    <s v="54344"/>
    <n v="54344"/>
    <x v="8"/>
    <x v="892"/>
    <x v="13"/>
    <n v="41908.517"/>
    <s v="temprano"/>
    <n v="6"/>
    <s v="Rural disperso"/>
  </r>
  <r>
    <s v="19"/>
    <s v="19418"/>
    <n v="19418"/>
    <x v="13"/>
    <x v="893"/>
    <x v="15"/>
    <n v="337584.26"/>
    <s v="temprano"/>
    <n v="6"/>
    <s v="Rural disperso"/>
  </r>
  <r>
    <s v="19"/>
    <s v="19318"/>
    <n v="19318"/>
    <x v="13"/>
    <x v="894"/>
    <x v="15"/>
    <n v="256638.25"/>
    <s v="temprano"/>
    <n v="6"/>
    <s v="Rural"/>
  </r>
  <r>
    <s v="13"/>
    <s v="13688"/>
    <n v="13688"/>
    <x v="12"/>
    <x v="895"/>
    <x v="12"/>
    <n v="238693.93"/>
    <s v="temprano"/>
    <n v="6"/>
    <s v="Rural"/>
  </r>
  <r>
    <s v="19"/>
    <s v="19142"/>
    <n v="19142"/>
    <x v="13"/>
    <x v="896"/>
    <x v="2"/>
    <n v="27018.096000000001"/>
    <s v="intermedio"/>
    <n v="6"/>
    <s v="Rural"/>
  </r>
  <r>
    <s v="17"/>
    <s v="17541"/>
    <n v="17541"/>
    <x v="16"/>
    <x v="897"/>
    <x v="0"/>
    <n v="49665.091999999997"/>
    <s v="intermedio"/>
    <n v="6"/>
    <s v="Rural"/>
  </r>
  <r>
    <s v="05"/>
    <s v="05893"/>
    <n v="5893"/>
    <x v="17"/>
    <x v="898"/>
    <x v="12"/>
    <n v="189650.61"/>
    <s v="intermedio"/>
    <n v="5"/>
    <s v="Rural disperso"/>
  </r>
  <r>
    <s v="05"/>
    <s v="05790"/>
    <n v="5790"/>
    <x v="17"/>
    <x v="899"/>
    <x v="7"/>
    <n v="173172.67"/>
    <s v="intermedio"/>
    <n v="6"/>
    <s v="Intermedio"/>
  </r>
  <r>
    <s v="47"/>
    <s v="47268"/>
    <n v="47268"/>
    <x v="14"/>
    <x v="900"/>
    <x v="0"/>
    <n v="24838.330999999998"/>
    <s v="intermedio"/>
    <n v="6"/>
    <s v="Intermedio"/>
  </r>
  <r>
    <s v="20"/>
    <s v="20443"/>
    <n v="20443"/>
    <x v="30"/>
    <x v="901"/>
    <x v="11"/>
    <n v="14183.797"/>
    <s v="intermedio"/>
    <n v="6"/>
    <s v="Intermedio"/>
  </r>
  <r>
    <s v="20"/>
    <s v="20060"/>
    <n v="20060"/>
    <x v="30"/>
    <x v="902"/>
    <x v="0"/>
    <n v="57176.883000000002"/>
    <s v="intermedio"/>
    <n v="6"/>
    <s v="Intermedio"/>
  </r>
  <r>
    <s v="86"/>
    <s v="86569"/>
    <n v="86569"/>
    <x v="31"/>
    <x v="903"/>
    <x v="8"/>
    <n v="93260.233999999997"/>
    <s v="temprano"/>
    <n v="6"/>
    <s v="Rural"/>
  </r>
  <r>
    <s v="85"/>
    <s v="85315"/>
    <n v="85315"/>
    <x v="28"/>
    <x v="904"/>
    <x v="0"/>
    <n v="31482.81"/>
    <s v="intermedio"/>
    <n v="6"/>
    <s v="Rural disperso"/>
  </r>
  <r>
    <s v="52"/>
    <s v="52418"/>
    <n v="52418"/>
    <x v="10"/>
    <x v="905"/>
    <x v="2"/>
    <n v="95623.514999999999"/>
    <s v="temprano"/>
    <n v="6"/>
    <s v="Rural"/>
  </r>
  <r>
    <s v="94"/>
    <s v="94001"/>
    <n v="94001"/>
    <x v="1"/>
    <x v="906"/>
    <x v="0"/>
    <n v="1599073.8"/>
    <s v="intermedio"/>
    <n v="6"/>
    <s v="Rural disperso"/>
  </r>
  <r>
    <s v="52"/>
    <s v="52385"/>
    <n v="52385"/>
    <x v="10"/>
    <x v="907"/>
    <x v="0"/>
    <n v="24866.334999999999"/>
    <s v="intermedio"/>
    <n v="6"/>
    <s v="Rural"/>
  </r>
  <r>
    <s v="27"/>
    <s v="27787"/>
    <n v="27787"/>
    <x v="27"/>
    <x v="908"/>
    <x v="0"/>
    <n v="75720.100000000006"/>
    <s v="temprano"/>
    <n v="6"/>
    <s v="Rural"/>
  </r>
  <r>
    <s v="05"/>
    <s v="05004"/>
    <n v="5004"/>
    <x v="17"/>
    <x v="909"/>
    <x v="0"/>
    <n v="29228.233"/>
    <s v="intermedio"/>
    <n v="6"/>
    <s v="Rural disperso"/>
  </r>
  <r>
    <s v="13"/>
    <s v="13442"/>
    <n v="13442"/>
    <x v="12"/>
    <x v="910"/>
    <x v="6"/>
    <n v="53271.65"/>
    <s v="intermedio"/>
    <n v="6"/>
    <s v="Intermedio"/>
  </r>
  <r>
    <s v="20"/>
    <s v="20238"/>
    <n v="20238"/>
    <x v="30"/>
    <x v="911"/>
    <x v="0"/>
    <n v="95937.103000000003"/>
    <s v="intermedio"/>
    <n v="6"/>
    <s v="Rural"/>
  </r>
  <r>
    <s v="70"/>
    <s v="70265"/>
    <n v="70265"/>
    <x v="22"/>
    <x v="912"/>
    <x v="0"/>
    <n v="34273.122000000003"/>
    <s v="temprano"/>
    <n v="6"/>
    <s v="Rural"/>
  </r>
  <r>
    <s v="70"/>
    <s v="70678"/>
    <n v="70678"/>
    <x v="22"/>
    <x v="913"/>
    <x v="0"/>
    <n v="155492.92000000001"/>
    <s v="temprano"/>
    <n v="6"/>
    <s v="Rural disperso"/>
  </r>
  <r>
    <s v="44"/>
    <s v="44650"/>
    <n v="44650"/>
    <x v="7"/>
    <x v="914"/>
    <x v="11"/>
    <n v="131480.79999999999"/>
    <s v="intermedio"/>
    <n v="6"/>
    <s v="Rural"/>
  </r>
  <r>
    <s v="50"/>
    <s v="50124"/>
    <n v="50124"/>
    <x v="24"/>
    <x v="915"/>
    <x v="0"/>
    <n v="91423.433000000005"/>
    <s v="intermedio"/>
    <n v="6"/>
    <s v="Rural disperso"/>
  </r>
  <r>
    <s v="05"/>
    <s v="05628"/>
    <n v="5628"/>
    <x v="17"/>
    <x v="239"/>
    <x v="0"/>
    <n v="26324.887999999999"/>
    <s v="intermedio"/>
    <n v="6"/>
    <s v="Rural"/>
  </r>
  <r>
    <s v="50"/>
    <s v="50313"/>
    <n v="50313"/>
    <x v="24"/>
    <x v="222"/>
    <x v="0"/>
    <n v="33599.949000000001"/>
    <s v="intermedio"/>
    <n v="5"/>
    <s v="Intermedio"/>
  </r>
  <r>
    <s v="50"/>
    <s v="50110"/>
    <n v="50110"/>
    <x v="24"/>
    <x v="916"/>
    <x v="0"/>
    <n v="40851.428"/>
    <s v="intermedio"/>
    <n v="6"/>
    <s v="Rural disperso"/>
  </r>
  <r>
    <s v="52"/>
    <s v="52258"/>
    <n v="52258"/>
    <x v="10"/>
    <x v="917"/>
    <x v="0"/>
    <n v="31576.577000000001"/>
    <s v="intermedio"/>
    <n v="6"/>
    <s v="Rural"/>
  </r>
  <r>
    <s v="23"/>
    <s v="23807"/>
    <n v="23807"/>
    <x v="18"/>
    <x v="918"/>
    <x v="14"/>
    <n v="493315.05"/>
    <s v="intermedio"/>
    <n v="6"/>
    <s v="Intermedio"/>
  </r>
  <r>
    <s v="05"/>
    <s v="05044"/>
    <n v="5044"/>
    <x v="17"/>
    <x v="919"/>
    <x v="0"/>
    <n v="25674.314999999999"/>
    <s v="intermedio"/>
    <n v="6"/>
    <s v="Rural disperso"/>
  </r>
  <r>
    <s v="44"/>
    <s v="44090"/>
    <n v="44090"/>
    <x v="7"/>
    <x v="920"/>
    <x v="11"/>
    <n v="175680.61"/>
    <s v="temprano"/>
    <n v="6"/>
    <s v="Rural disperso"/>
  </r>
  <r>
    <s v="13"/>
    <s v="13458"/>
    <n v="13458"/>
    <x v="12"/>
    <x v="921"/>
    <x v="0"/>
    <n v="208142.9"/>
    <s v="temprano"/>
    <n v="6"/>
    <s v="Rural disperso"/>
  </r>
  <r>
    <s v="27"/>
    <s v="27660"/>
    <n v="27660"/>
    <x v="27"/>
    <x v="922"/>
    <x v="0"/>
    <n v="157663.92000000001"/>
    <s v="temprano"/>
    <n v="6"/>
    <s v="Rural disperso"/>
  </r>
  <r>
    <s v="05"/>
    <s v="05756"/>
    <n v="5756"/>
    <x v="17"/>
    <x v="923"/>
    <x v="0"/>
    <n v="135107.71"/>
    <s v="intermedio"/>
    <n v="5"/>
    <s v="Rural"/>
  </r>
  <r>
    <s v="05"/>
    <s v="05040"/>
    <n v="5040"/>
    <x v="17"/>
    <x v="924"/>
    <x v="7"/>
    <n v="141332.88"/>
    <s v="intermedio"/>
    <n v="6"/>
    <s v="Rural"/>
  </r>
  <r>
    <s v="27"/>
    <s v="27361"/>
    <n v="27361"/>
    <x v="27"/>
    <x v="925"/>
    <x v="3"/>
    <n v="188837.73"/>
    <s v="intermedio"/>
    <n v="6"/>
    <s v="Rural"/>
  </r>
  <r>
    <s v="54"/>
    <s v="54800"/>
    <n v="54800"/>
    <x v="8"/>
    <x v="926"/>
    <x v="13"/>
    <n v="93393.941000000006"/>
    <s v="temprano"/>
    <n v="6"/>
    <s v="Rural disperso"/>
  </r>
  <r>
    <s v="54"/>
    <s v="54810"/>
    <n v="54810"/>
    <x v="8"/>
    <x v="927"/>
    <x v="13"/>
    <n v="266907.08"/>
    <s v="intermedio"/>
    <n v="6"/>
    <s v="Rural"/>
  </r>
  <r>
    <s v="70"/>
    <s v="70001"/>
    <n v="70001"/>
    <x v="22"/>
    <x v="928"/>
    <x v="0"/>
    <n v="27879.936000000002"/>
    <s v="intermedio"/>
    <n v="2"/>
    <s v="Ciudades y aglomeraciones"/>
  </r>
  <r>
    <s v="19"/>
    <s v="19450"/>
    <n v="19450"/>
    <x v="13"/>
    <x v="929"/>
    <x v="2"/>
    <n v="69836.337"/>
    <s v="temprano"/>
    <n v="6"/>
    <s v="Rural disperso"/>
  </r>
  <r>
    <s v="73"/>
    <s v="73563"/>
    <n v="73563"/>
    <x v="11"/>
    <x v="930"/>
    <x v="0"/>
    <n v="41812.805999999997"/>
    <s v="intermedio"/>
    <n v="6"/>
    <s v="Rural"/>
  </r>
  <r>
    <s v="18"/>
    <s v="18860"/>
    <n v="18860"/>
    <x v="29"/>
    <x v="514"/>
    <x v="4"/>
    <n v="103083.18"/>
    <s v="temprano"/>
    <n v="6"/>
    <s v="Rural"/>
  </r>
  <r>
    <s v="66"/>
    <s v="66572"/>
    <n v="66572"/>
    <x v="23"/>
    <x v="931"/>
    <x v="0"/>
    <n v="62337.531000000003"/>
    <s v="intermedio"/>
    <n v="6"/>
    <s v="Rural disperso"/>
  </r>
  <r>
    <s v="81"/>
    <s v="81591"/>
    <n v="81591"/>
    <x v="32"/>
    <x v="932"/>
    <x v="0"/>
    <n v="229064.63"/>
    <s v="intermedio"/>
    <n v="6"/>
    <s v="Rural disperso"/>
  </r>
  <r>
    <s v="17"/>
    <s v="17495"/>
    <n v="17495"/>
    <x v="16"/>
    <x v="933"/>
    <x v="0"/>
    <n v="22786.851999999999"/>
    <s v="intermedio"/>
    <n v="6"/>
    <s v="Rural"/>
  </r>
  <r>
    <s v="20"/>
    <s v="20621"/>
    <n v="20621"/>
    <x v="30"/>
    <x v="205"/>
    <x v="11"/>
    <n v="108438.55"/>
    <s v="intermedio"/>
    <n v="4"/>
    <s v="Rural"/>
  </r>
  <r>
    <s v="86"/>
    <s v="86573"/>
    <n v="86573"/>
    <x v="31"/>
    <x v="934"/>
    <x v="8"/>
    <n v="1079109.8999999999"/>
    <s v="temprano"/>
    <n v="6"/>
    <s v="Rural disperso"/>
  </r>
  <r>
    <s v="47"/>
    <s v="47030"/>
    <n v="47030"/>
    <x v="14"/>
    <x v="935"/>
    <x v="0"/>
    <n v="40611.589"/>
    <s v="intermedio"/>
    <n v="6"/>
    <s v="Rural"/>
  </r>
  <r>
    <s v="18"/>
    <s v="18247"/>
    <n v="18247"/>
    <x v="29"/>
    <x v="936"/>
    <x v="4"/>
    <n v="109608.95"/>
    <s v="temprano"/>
    <n v="6"/>
    <s v="Rural"/>
  </r>
  <r>
    <s v="47"/>
    <s v="47675"/>
    <n v="47675"/>
    <x v="14"/>
    <x v="461"/>
    <x v="0"/>
    <n v="17180.150000000001"/>
    <s v="intermedio"/>
    <n v="6"/>
    <s v="Rural"/>
  </r>
  <r>
    <s v="19"/>
    <s v="19533"/>
    <n v="19533"/>
    <x v="13"/>
    <x v="937"/>
    <x v="0"/>
    <n v="110398.87"/>
    <s v="temprano"/>
    <n v="6"/>
    <s v="Rural disperso"/>
  </r>
  <r>
    <s v="23"/>
    <s v="23466"/>
    <n v="23466"/>
    <x v="18"/>
    <x v="938"/>
    <x v="14"/>
    <n v="153561.35999999999"/>
    <s v="intermedio"/>
    <n v="6"/>
    <s v="Intermedio"/>
  </r>
  <r>
    <s v="95"/>
    <s v="95001"/>
    <n v="95001"/>
    <x v="20"/>
    <x v="939"/>
    <x v="1"/>
    <n v="1697272.5"/>
    <s v="intermedio"/>
    <n v="6"/>
    <s v="Rural"/>
  </r>
  <r>
    <s v="76"/>
    <s v="76109"/>
    <n v="76109"/>
    <x v="19"/>
    <x v="940"/>
    <x v="15"/>
    <n v="627188.71"/>
    <s v="intermedio"/>
    <n v="1"/>
    <s v="Ciudades y aglomeraciones"/>
  </r>
  <r>
    <s v="25"/>
    <s v="25407"/>
    <n v="25407"/>
    <x v="3"/>
    <x v="941"/>
    <x v="0"/>
    <n v="15175.361999999999"/>
    <s v="intermedio"/>
    <n v="6"/>
    <s v="Rural"/>
  </r>
  <r>
    <s v="05"/>
    <s v="05045"/>
    <n v="5045"/>
    <x v="17"/>
    <x v="942"/>
    <x v="16"/>
    <n v="54271.071000000004"/>
    <s v="intermedio"/>
    <n v="3"/>
    <s v="Ciudades y aglomeraciones"/>
  </r>
  <r>
    <s v="47"/>
    <s v="47053"/>
    <n v="47053"/>
    <x v="14"/>
    <x v="943"/>
    <x v="11"/>
    <n v="174870.05"/>
    <s v="intermedio"/>
    <n v="6"/>
    <s v="Intermedio"/>
  </r>
  <r>
    <s v="18"/>
    <s v="18610"/>
    <n v="18610"/>
    <x v="29"/>
    <x v="944"/>
    <x v="4"/>
    <n v="122757.18"/>
    <s v="temprano"/>
    <n v="6"/>
    <s v="Rural"/>
  </r>
  <r>
    <s v="27"/>
    <s v="27077"/>
    <n v="27077"/>
    <x v="27"/>
    <x v="945"/>
    <x v="0"/>
    <n v="342696.58"/>
    <s v="temprano"/>
    <n v="6"/>
    <s v="Rural disperso"/>
  </r>
  <r>
    <s v="27"/>
    <s v="27075"/>
    <n v="27075"/>
    <x v="27"/>
    <x v="946"/>
    <x v="0"/>
    <n v="91436.008000000002"/>
    <s v="temprano"/>
    <n v="6"/>
    <s v="Rural disperso"/>
  </r>
  <r>
    <s v="05"/>
    <s v="05206"/>
    <n v="5206"/>
    <x v="17"/>
    <x v="442"/>
    <x v="0"/>
    <n v="17894.357"/>
    <s v="intermedio"/>
    <n v="6"/>
    <s v="Rural"/>
  </r>
  <r>
    <s v="50"/>
    <s v="50711"/>
    <n v="50711"/>
    <x v="24"/>
    <x v="947"/>
    <x v="1"/>
    <n v="483323.29"/>
    <s v="intermedio"/>
    <n v="6"/>
    <s v="Rural disperso"/>
  </r>
  <r>
    <s v="05"/>
    <s v="05400"/>
    <n v="5400"/>
    <x v="17"/>
    <x v="948"/>
    <x v="0"/>
    <n v="17271.612000000001"/>
    <s v="intermedio"/>
    <n v="6"/>
    <s v="Intermedio"/>
  </r>
  <r>
    <s v="20"/>
    <s v="20178"/>
    <n v="20178"/>
    <x v="30"/>
    <x v="949"/>
    <x v="0"/>
    <n v="111400.35"/>
    <s v="intermedio"/>
    <n v="6"/>
    <s v="Rural"/>
  </r>
  <r>
    <s v="81"/>
    <s v="81794"/>
    <n v="81794"/>
    <x v="32"/>
    <x v="950"/>
    <x v="10"/>
    <n v="538882.57999999996"/>
    <s v="intermedio"/>
    <n v="6"/>
    <s v="Rural disperso"/>
  </r>
  <r>
    <s v="18"/>
    <s v="18256"/>
    <n v="18256"/>
    <x v="29"/>
    <x v="951"/>
    <x v="4"/>
    <n v="124896.52"/>
    <s v="temprano"/>
    <n v="6"/>
    <s v="Rural"/>
  </r>
  <r>
    <s v="18"/>
    <s v="18205"/>
    <n v="18205"/>
    <x v="29"/>
    <x v="952"/>
    <x v="4"/>
    <n v="48958.061999999998"/>
    <s v="temprano"/>
    <n v="6"/>
    <s v="Rural"/>
  </r>
  <r>
    <s v="70"/>
    <s v="70771"/>
    <n v="70771"/>
    <x v="22"/>
    <x v="325"/>
    <x v="0"/>
    <n v="106773.6"/>
    <s v="temprano"/>
    <n v="6"/>
    <s v="Rural"/>
  </r>
  <r>
    <s v="50"/>
    <s v="50683"/>
    <n v="50683"/>
    <x v="24"/>
    <x v="953"/>
    <x v="0"/>
    <n v="117624.64"/>
    <s v="intermedio"/>
    <n v="6"/>
    <s v="Rural disperso"/>
  </r>
  <r>
    <s v="13"/>
    <s v="13030"/>
    <n v="13030"/>
    <x v="12"/>
    <x v="954"/>
    <x v="0"/>
    <n v="30617.392"/>
    <s v="temprano"/>
    <n v="6"/>
    <s v="Rural"/>
  </r>
  <r>
    <s v="52"/>
    <s v="52250"/>
    <n v="52250"/>
    <x v="10"/>
    <x v="955"/>
    <x v="5"/>
    <n v="250151.17"/>
    <s v="temprano"/>
    <n v="6"/>
    <s v="Rural disperso"/>
  </r>
  <r>
    <s v="52"/>
    <s v="52835"/>
    <n v="52835"/>
    <x v="10"/>
    <x v="956"/>
    <x v="5"/>
    <n v="357905.05"/>
    <s v="intermedio"/>
    <n v="4"/>
    <s v="Ciudades y aglomeraciones"/>
  </r>
  <r>
    <s v="47"/>
    <s v="47551"/>
    <n v="47551"/>
    <x v="14"/>
    <x v="957"/>
    <x v="0"/>
    <n v="165669.43"/>
    <s v="intermedio"/>
    <n v="6"/>
    <s v="Rural"/>
  </r>
  <r>
    <s v="05"/>
    <s v="05051"/>
    <n v="5051"/>
    <x v="17"/>
    <x v="958"/>
    <x v="0"/>
    <n v="77337.207999999999"/>
    <s v="temprano"/>
    <n v="6"/>
    <s v="Intermedio"/>
  </r>
  <r>
    <s v="52"/>
    <s v="52786"/>
    <n v="52786"/>
    <x v="10"/>
    <x v="959"/>
    <x v="0"/>
    <n v="23470.718000000001"/>
    <s v="temprano"/>
    <n v="6"/>
    <s v="Rural"/>
  </r>
  <r>
    <s v="05"/>
    <s v="05113"/>
    <n v="5113"/>
    <x v="17"/>
    <x v="960"/>
    <x v="0"/>
    <n v="36159.24"/>
    <s v="intermedio"/>
    <n v="6"/>
    <s v="Rural disperso"/>
  </r>
  <r>
    <s v="18"/>
    <s v="18785"/>
    <n v="18785"/>
    <x v="29"/>
    <x v="961"/>
    <x v="4"/>
    <n v="69384.398000000001"/>
    <s v="temprano"/>
    <n v="6"/>
    <s v="Rural"/>
  </r>
  <r>
    <s v="05"/>
    <s v="05659"/>
    <n v="5659"/>
    <x v="17"/>
    <x v="962"/>
    <x v="0"/>
    <n v="25181.751"/>
    <s v="intermedio"/>
    <n v="6"/>
    <s v="Intermedio"/>
  </r>
  <r>
    <s v="50"/>
    <s v="50400"/>
    <n v="50400"/>
    <x v="24"/>
    <x v="963"/>
    <x v="0"/>
    <n v="82575.395999999993"/>
    <s v="intermedio"/>
    <n v="6"/>
    <s v="Rural"/>
  </r>
  <r>
    <s v="18"/>
    <s v="18029"/>
    <n v="18029"/>
    <x v="29"/>
    <x v="89"/>
    <x v="4"/>
    <n v="42766.112000000001"/>
    <s v="temprano"/>
    <n v="6"/>
    <s v="Rural"/>
  </r>
  <r>
    <s v="05"/>
    <s v="05483"/>
    <n v="5483"/>
    <x v="17"/>
    <x v="688"/>
    <x v="0"/>
    <n v="31655.473999999998"/>
    <s v="intermedio"/>
    <n v="6"/>
    <s v="Rural"/>
  </r>
  <r>
    <s v="20"/>
    <s v="20550"/>
    <n v="20550"/>
    <x v="30"/>
    <x v="964"/>
    <x v="0"/>
    <n v="42602.635000000002"/>
    <s v="intermedio"/>
    <n v="6"/>
    <s v="Rural"/>
  </r>
  <r>
    <s v="13"/>
    <s v="13810"/>
    <n v="13810"/>
    <x v="12"/>
    <x v="965"/>
    <x v="0"/>
    <n v="74968.159"/>
    <s v="temprano"/>
    <n v="6"/>
    <s v="Rural disperso"/>
  </r>
  <r>
    <s v="20"/>
    <s v="20400"/>
    <n v="20400"/>
    <x v="30"/>
    <x v="966"/>
    <x v="11"/>
    <n v="74044.959000000003"/>
    <s v="intermedio"/>
    <n v="4"/>
    <s v="Rural"/>
  </r>
  <r>
    <s v="70"/>
    <s v="70823"/>
    <n v="70823"/>
    <x v="22"/>
    <x v="967"/>
    <x v="6"/>
    <n v="28582.796999999999"/>
    <s v="intermedio"/>
    <n v="6"/>
    <s v="Rural"/>
  </r>
  <r>
    <s v="05"/>
    <s v="05490"/>
    <n v="5490"/>
    <x v="17"/>
    <x v="968"/>
    <x v="16"/>
    <n v="127094.81"/>
    <s v="intermedio"/>
    <n v="6"/>
    <s v="Rural disperso"/>
  </r>
  <r>
    <s v="05"/>
    <s v="05847"/>
    <n v="5847"/>
    <x v="17"/>
    <x v="969"/>
    <x v="0"/>
    <n v="256311.33"/>
    <s v="intermedio"/>
    <n v="6"/>
    <s v="Rural"/>
  </r>
  <r>
    <s v="70"/>
    <s v="70713"/>
    <n v="70713"/>
    <x v="22"/>
    <x v="970"/>
    <x v="6"/>
    <n v="107193.31"/>
    <s v="temprano"/>
    <n v="6"/>
    <s v="Rural"/>
  </r>
  <r>
    <s v="19"/>
    <s v="19809"/>
    <n v="19809"/>
    <x v="13"/>
    <x v="971"/>
    <x v="15"/>
    <n v="205690.56"/>
    <s v="temprano"/>
    <n v="6"/>
    <s v="Rural disperso"/>
  </r>
  <r>
    <s v="86"/>
    <s v="86568"/>
    <n v="86568"/>
    <x v="31"/>
    <x v="972"/>
    <x v="8"/>
    <n v="280261.2"/>
    <s v="intermedio"/>
    <n v="6"/>
    <s v="Ciudades y aglomeraciones"/>
  </r>
  <r>
    <s v="23"/>
    <s v="23580"/>
    <n v="23580"/>
    <x v="18"/>
    <x v="973"/>
    <x v="14"/>
    <n v="165193.73000000001"/>
    <s v="intermedio"/>
    <n v="6"/>
    <s v="Rural"/>
  </r>
  <r>
    <s v="18"/>
    <s v="18094"/>
    <n v="18094"/>
    <x v="29"/>
    <x v="974"/>
    <x v="4"/>
    <n v="114677.46"/>
    <s v="intermedio"/>
    <n v="6"/>
    <s v="Rural"/>
  </r>
  <r>
    <s v="18"/>
    <s v="18001"/>
    <n v="18001"/>
    <x v="29"/>
    <x v="779"/>
    <x v="4"/>
    <n v="258797.26"/>
    <s v="intermedio"/>
    <n v="3"/>
    <s v="Ciudades y aglomeraciones"/>
  </r>
  <r>
    <s v="23"/>
    <s v="23855"/>
    <n v="23855"/>
    <x v="18"/>
    <x v="975"/>
    <x v="14"/>
    <n v="92400.203999999998"/>
    <s v="intermedio"/>
    <n v="6"/>
    <s v="Rural"/>
  </r>
  <r>
    <s v="86"/>
    <s v="86885"/>
    <n v="86885"/>
    <x v="31"/>
    <x v="976"/>
    <x v="8"/>
    <n v="139976.63"/>
    <s v="intermedio"/>
    <n v="6"/>
    <s v="Rural"/>
  </r>
  <r>
    <s v="44"/>
    <s v="44110"/>
    <n v="44110"/>
    <x v="7"/>
    <x v="977"/>
    <x v="0"/>
    <n v="24656.635999999999"/>
    <s v="temprano"/>
    <n v="6"/>
    <s v="Rural"/>
  </r>
  <r>
    <s v="52"/>
    <s v="52612"/>
    <n v="52612"/>
    <x v="10"/>
    <x v="310"/>
    <x v="5"/>
    <n v="105351.35"/>
    <s v="temprano"/>
    <n v="6"/>
    <s v="Rural disperso"/>
  </r>
  <r>
    <s v="52"/>
    <s v="52256"/>
    <n v="52256"/>
    <x v="10"/>
    <x v="978"/>
    <x v="2"/>
    <n v="52237.703999999998"/>
    <s v="temprano"/>
    <n v="6"/>
    <s v="Rural"/>
  </r>
  <r>
    <s v="70"/>
    <s v="70418"/>
    <n v="70418"/>
    <x v="22"/>
    <x v="979"/>
    <x v="6"/>
    <n v="20789.447"/>
    <s v="temprano"/>
    <n v="6"/>
    <s v="Intermedio"/>
  </r>
  <r>
    <s v="54"/>
    <s v="54206"/>
    <n v="54206"/>
    <x v="8"/>
    <x v="980"/>
    <x v="13"/>
    <n v="94065.051000000007"/>
    <s v="temprano"/>
    <n v="6"/>
    <s v="Rural"/>
  </r>
  <r>
    <s v="20"/>
    <s v="20013"/>
    <n v="20013"/>
    <x v="30"/>
    <x v="981"/>
    <x v="11"/>
    <n v="175506.24"/>
    <s v="intermedio"/>
    <n v="4"/>
    <s v="Intermedio"/>
  </r>
  <r>
    <s v="52"/>
    <s v="52540"/>
    <n v="52540"/>
    <x v="10"/>
    <x v="982"/>
    <x v="2"/>
    <n v="43508.622000000003"/>
    <s v="temprano"/>
    <n v="6"/>
    <s v="Rural disperso"/>
  </r>
  <r>
    <s v="05"/>
    <s v="05842"/>
    <n v="5842"/>
    <x v="17"/>
    <x v="983"/>
    <x v="0"/>
    <n v="26704.473000000002"/>
    <s v="intermedio"/>
    <n v="6"/>
    <s v="Rural"/>
  </r>
  <r>
    <s v="54"/>
    <s v="54670"/>
    <n v="54670"/>
    <x v="8"/>
    <x v="984"/>
    <x v="13"/>
    <n v="39966.76"/>
    <s v="temprano"/>
    <n v="6"/>
    <s v="Rural disperso"/>
  </r>
  <r>
    <s v="27"/>
    <s v="27001"/>
    <n v="27001"/>
    <x v="27"/>
    <x v="985"/>
    <x v="0"/>
    <n v="350411"/>
    <s v="intermedio"/>
    <n v="6"/>
    <s v="Ciudades y aglomeraciones"/>
  </r>
  <r>
    <s v="13"/>
    <s v="13657"/>
    <n v="13657"/>
    <x v="12"/>
    <x v="986"/>
    <x v="6"/>
    <n v="64096.709000000003"/>
    <s v="intermedio"/>
    <n v="6"/>
    <s v="Intermedio"/>
  </r>
  <r>
    <s v="05"/>
    <s v="05172"/>
    <n v="5172"/>
    <x v="17"/>
    <x v="987"/>
    <x v="16"/>
    <n v="72172.311000000002"/>
    <s v="intermedio"/>
    <n v="6"/>
    <s v="Intermedio"/>
  </r>
  <r>
    <s v="50"/>
    <s v="50270"/>
    <n v="50270"/>
    <x v="24"/>
    <x v="988"/>
    <x v="0"/>
    <n v="11773.621999999999"/>
    <s v="intermedio"/>
    <n v="6"/>
    <s v="Rural"/>
  </r>
  <r>
    <s v="47"/>
    <s v="47660"/>
    <n v="47660"/>
    <x v="14"/>
    <x v="989"/>
    <x v="0"/>
    <n v="124299.2"/>
    <s v="temprano"/>
    <n v="6"/>
    <s v="Rural disperso"/>
  </r>
  <r>
    <s v="27"/>
    <s v="27745"/>
    <n v="27745"/>
    <x v="27"/>
    <x v="990"/>
    <x v="3"/>
    <n v="157959.82999999999"/>
    <s v="intermedio"/>
    <n v="6"/>
    <s v="Rural disperso"/>
  </r>
  <r>
    <s v="13"/>
    <s v="13670"/>
    <n v="13670"/>
    <x v="12"/>
    <x v="523"/>
    <x v="12"/>
    <n v="201990.64"/>
    <s v="temprano"/>
    <n v="6"/>
    <s v="Intermedio"/>
  </r>
  <r>
    <s v="05"/>
    <s v="05837"/>
    <n v="5837"/>
    <x v="17"/>
    <x v="991"/>
    <x v="16"/>
    <n v="306618.69"/>
    <s v="intermedio"/>
    <n v="4"/>
    <s v="Ciudades y aglomeraciones"/>
  </r>
  <r>
    <s v="27"/>
    <s v="27372"/>
    <n v="27372"/>
    <x v="27"/>
    <x v="992"/>
    <x v="0"/>
    <n v="130564.66"/>
    <s v="temprano"/>
    <n v="6"/>
    <s v="Rural disperso"/>
  </r>
  <r>
    <s v="27"/>
    <s v="27800"/>
    <n v="27800"/>
    <x v="27"/>
    <x v="993"/>
    <x v="3"/>
    <n v="119663.74"/>
    <s v="temprano"/>
    <n v="6"/>
    <s v="Rural"/>
  </r>
  <r>
    <s v="18"/>
    <s v="18479"/>
    <n v="18479"/>
    <x v="29"/>
    <x v="994"/>
    <x v="4"/>
    <n v="47464.33"/>
    <s v="temprano"/>
    <n v="6"/>
    <s v="Rural disperso"/>
  </r>
  <r>
    <s v="19"/>
    <s v="19780"/>
    <n v="19780"/>
    <x v="13"/>
    <x v="183"/>
    <x v="2"/>
    <n v="59586.959000000003"/>
    <s v="temprano"/>
    <n v="6"/>
    <s v="Rural"/>
  </r>
  <r>
    <s v="05"/>
    <s v="05475"/>
    <n v="5475"/>
    <x v="17"/>
    <x v="995"/>
    <x v="3"/>
    <n v="126752.63"/>
    <s v="intermedio"/>
    <n v="6"/>
    <s v="Rural disperso"/>
  </r>
  <r>
    <s v="27"/>
    <s v="27073"/>
    <n v="27073"/>
    <x v="27"/>
    <x v="996"/>
    <x v="0"/>
    <n v="80669.115000000005"/>
    <s v="intermedio"/>
    <n v="6"/>
    <s v="Rural disperso"/>
  </r>
  <r>
    <s v="05"/>
    <s v="05147"/>
    <n v="5147"/>
    <x v="17"/>
    <x v="997"/>
    <x v="16"/>
    <n v="38849.71"/>
    <s v="intermedio"/>
    <n v="6"/>
    <s v="Intermedio"/>
  </r>
  <r>
    <s v="47"/>
    <s v="47288"/>
    <n v="47288"/>
    <x v="14"/>
    <x v="998"/>
    <x v="11"/>
    <n v="97099.592999999993"/>
    <s v="intermedio"/>
    <n v="6"/>
    <s v="Intermedio"/>
  </r>
  <r>
    <s v="05"/>
    <s v="05284"/>
    <n v="5284"/>
    <x v="17"/>
    <x v="999"/>
    <x v="0"/>
    <n v="135043.92000000001"/>
    <s v="intermedio"/>
    <n v="6"/>
    <s v="Rural"/>
  </r>
  <r>
    <s v="20"/>
    <s v="20045"/>
    <n v="20045"/>
    <x v="30"/>
    <x v="1000"/>
    <x v="11"/>
    <n v="124944.55"/>
    <s v="temprano"/>
    <n v="6"/>
    <s v="Rural"/>
  </r>
  <r>
    <s v="70"/>
    <s v="70110"/>
    <n v="70110"/>
    <x v="22"/>
    <x v="435"/>
    <x v="0"/>
    <n v="12094.382"/>
    <s v="temprano"/>
    <n v="6"/>
    <s v="Intermedio"/>
  </r>
  <r>
    <s v="05"/>
    <s v="05234"/>
    <n v="5234"/>
    <x v="17"/>
    <x v="1001"/>
    <x v="16"/>
    <n v="200073.5"/>
    <s v="temprano"/>
    <n v="6"/>
    <s v="Rural"/>
  </r>
  <r>
    <s v="20"/>
    <s v="20517"/>
    <n v="20517"/>
    <x v="30"/>
    <x v="1002"/>
    <x v="0"/>
    <n v="55248.122000000003"/>
    <s v="temprano"/>
    <n v="6"/>
    <s v="Rural"/>
  </r>
  <r>
    <s v="20"/>
    <s v="20228"/>
    <n v="20228"/>
    <x v="30"/>
    <x v="1003"/>
    <x v="0"/>
    <n v="92075.384999999995"/>
    <s v="intermedio"/>
    <n v="6"/>
    <s v="Rural"/>
  </r>
  <r>
    <s v="13"/>
    <s v="13490"/>
    <n v="13490"/>
    <x v="12"/>
    <x v="1004"/>
    <x v="0"/>
    <n v="41969.184999999998"/>
    <s v="intermedio"/>
    <n v="6"/>
    <s v="Rural"/>
  </r>
  <r>
    <s v="50"/>
    <s v="50251"/>
    <n v="50251"/>
    <x v="24"/>
    <x v="1005"/>
    <x v="0"/>
    <n v="57302.353999999999"/>
    <s v="intermedio"/>
    <n v="6"/>
    <s v="Rural"/>
  </r>
  <r>
    <s v="05"/>
    <s v="05093"/>
    <n v="5093"/>
    <x v="17"/>
    <x v="330"/>
    <x v="0"/>
    <n v="27747.571"/>
    <s v="intermedio"/>
    <n v="6"/>
    <s v="Intermedio"/>
  </r>
  <r>
    <s v="86"/>
    <s v="86001"/>
    <n v="86001"/>
    <x v="31"/>
    <x v="1006"/>
    <x v="8"/>
    <n v="132975.21"/>
    <s v="intermedio"/>
    <n v="4"/>
    <s v="Intermedio"/>
  </r>
  <r>
    <s v="25"/>
    <s v="25779"/>
    <n v="25779"/>
    <x v="3"/>
    <x v="1007"/>
    <x v="0"/>
    <n v="10164.776"/>
    <s v="intermedio"/>
    <n v="6"/>
    <s v="Intermedio"/>
  </r>
  <r>
    <s v="05"/>
    <s v="05361"/>
    <n v="5361"/>
    <x v="17"/>
    <x v="1008"/>
    <x v="7"/>
    <n v="227194.86"/>
    <s v="temprano"/>
    <n v="6"/>
    <s v="Rural disperso"/>
  </r>
  <r>
    <s v="85"/>
    <s v="85015"/>
    <n v="85015"/>
    <x v="28"/>
    <x v="1009"/>
    <x v="0"/>
    <n v="31483.863000000001"/>
    <s v="intermedio"/>
    <n v="6"/>
    <s v="Rural disperso"/>
  </r>
  <r>
    <s v="27"/>
    <s v="27615"/>
    <n v="27615"/>
    <x v="27"/>
    <x v="451"/>
    <x v="3"/>
    <n v="732242.15"/>
    <s v="temprano"/>
    <n v="6"/>
    <s v="Rural disperso"/>
  </r>
  <r>
    <s v="13"/>
    <s v="13894"/>
    <n v="13894"/>
    <x v="12"/>
    <x v="1010"/>
    <x v="6"/>
    <n v="32182.131000000001"/>
    <s v="intermedio"/>
    <n v="6"/>
    <s v="Rural"/>
  </r>
  <r>
    <s v="20"/>
    <s v="20750"/>
    <n v="20750"/>
    <x v="30"/>
    <x v="1011"/>
    <x v="11"/>
    <n v="65481.107000000004"/>
    <s v="intermedio"/>
    <n v="4"/>
    <s v="Rural"/>
  </r>
  <r>
    <s v="13"/>
    <s v="13244"/>
    <n v="13244"/>
    <x v="12"/>
    <x v="1012"/>
    <x v="6"/>
    <n v="94041.168999999994"/>
    <s v="temprano"/>
    <n v="6"/>
    <s v="Intermedio"/>
  </r>
  <r>
    <s v="05"/>
    <s v="05543"/>
    <n v="5543"/>
    <x v="17"/>
    <x v="1013"/>
    <x v="0"/>
    <n v="43700.595999999998"/>
    <s v="temprano"/>
    <n v="6"/>
    <s v="Rural disperso"/>
  </r>
  <r>
    <s v="54"/>
    <s v="54250"/>
    <n v="54250"/>
    <x v="8"/>
    <x v="1014"/>
    <x v="13"/>
    <n v="70610.45"/>
    <s v="temprano"/>
    <n v="6"/>
    <s v="Rural"/>
  </r>
  <r>
    <s v="17"/>
    <s v="17662"/>
    <n v="17662"/>
    <x v="16"/>
    <x v="1015"/>
    <x v="0"/>
    <n v="75750.357999999993"/>
    <s v="intermedio"/>
    <n v="6"/>
    <s v="Rural disperso"/>
  </r>
  <r>
    <s v="70"/>
    <s v="70508"/>
    <n v="70508"/>
    <x v="22"/>
    <x v="1016"/>
    <x v="6"/>
    <n v="44425.334000000003"/>
    <s v="temprano"/>
    <n v="6"/>
    <s v="Rural"/>
  </r>
  <r>
    <s v="13"/>
    <s v="13654"/>
    <n v="13654"/>
    <x v="12"/>
    <x v="1017"/>
    <x v="6"/>
    <n v="44710.436000000002"/>
    <s v="intermedio"/>
    <n v="6"/>
    <s v="Rural"/>
  </r>
  <r>
    <s v="47"/>
    <s v="47605"/>
    <n v="47605"/>
    <x v="14"/>
    <x v="1018"/>
    <x v="0"/>
    <n v="59291.802000000003"/>
    <s v="intermedio"/>
    <n v="6"/>
    <s v="Rural"/>
  </r>
  <r>
    <s v="05"/>
    <s v="05649"/>
    <n v="5649"/>
    <x v="17"/>
    <x v="430"/>
    <x v="0"/>
    <n v="71974.8"/>
    <s v="robusto"/>
    <n v="6"/>
    <s v="Rural"/>
  </r>
  <r>
    <s v="70"/>
    <s v="70230"/>
    <n v="70230"/>
    <x v="22"/>
    <x v="1019"/>
    <x v="6"/>
    <n v="8492.9217000000008"/>
    <s v="temprano"/>
    <n v="6"/>
    <s v="Intermedio"/>
  </r>
  <r>
    <s v="05"/>
    <s v="05665"/>
    <n v="5665"/>
    <x v="17"/>
    <x v="1020"/>
    <x v="16"/>
    <n v="58790.661"/>
    <s v="temprano"/>
    <n v="6"/>
    <s v="Intermedio"/>
  </r>
  <r>
    <s v="05"/>
    <s v="05480"/>
    <n v="5480"/>
    <x v="17"/>
    <x v="1021"/>
    <x v="16"/>
    <n v="122807.01"/>
    <s v="temprano"/>
    <n v="6"/>
    <s v="Rural disperso"/>
  </r>
  <r>
    <s v="13"/>
    <s v="13212"/>
    <n v="13212"/>
    <x v="12"/>
    <x v="738"/>
    <x v="6"/>
    <n v="59006.006000000001"/>
    <s v="intermedio"/>
    <n v="6"/>
    <s v="Rural disperso"/>
  </r>
  <r>
    <s v="05"/>
    <s v="05873"/>
    <n v="5873"/>
    <x v="17"/>
    <x v="1022"/>
    <x v="3"/>
    <n v="165916.81"/>
    <s v="temprano"/>
    <n v="6"/>
    <s v="Rural disperso"/>
  </r>
  <r>
    <s v="05"/>
    <s v="05667"/>
    <n v="5667"/>
    <x v="17"/>
    <x v="1023"/>
    <x v="0"/>
    <n v="36140.661"/>
    <s v="intermedio"/>
    <n v="6"/>
    <s v="Rural"/>
  </r>
  <r>
    <s v="27"/>
    <s v="27150"/>
    <n v="27150"/>
    <x v="27"/>
    <x v="1024"/>
    <x v="3"/>
    <n v="317828.36"/>
    <s v="intermedio"/>
    <n v="6"/>
    <s v="Rural disperso"/>
  </r>
  <r>
    <s v="28"/>
    <s v="27099"/>
    <n v="27099"/>
    <x v="27"/>
    <x v="1025"/>
    <x v="3"/>
    <n v="360995.56"/>
    <s v="temprano"/>
    <n v="6"/>
    <s v="Rural disperso"/>
  </r>
  <r>
    <s v="05"/>
    <s v="05197"/>
    <n v="5197"/>
    <x v="17"/>
    <x v="1026"/>
    <x v="0"/>
    <n v="22577.440999999999"/>
    <s v="intermedio"/>
    <n v="6"/>
    <s v="Rural"/>
  </r>
  <r>
    <s v="70"/>
    <s v="70204"/>
    <n v="70204"/>
    <x v="22"/>
    <x v="1027"/>
    <x v="6"/>
    <n v="12730.742"/>
    <s v="temprano"/>
    <n v="6"/>
    <s v="Rural"/>
  </r>
  <r>
    <s v="05"/>
    <s v="05021"/>
    <n v="5021"/>
    <x v="17"/>
    <x v="1028"/>
    <x v="0"/>
    <n v="13197.171"/>
    <s v="intermedio"/>
    <n v="6"/>
    <s v="Rural"/>
  </r>
  <r>
    <s v="27"/>
    <s v="27006"/>
    <n v="27006"/>
    <x v="27"/>
    <x v="1029"/>
    <x v="3"/>
    <n v="79660.442999999999"/>
    <s v="intermedio"/>
    <n v="6"/>
    <s v="Rural"/>
  </r>
  <r>
    <s v="05"/>
    <s v="05313"/>
    <n v="5313"/>
    <x v="17"/>
    <x v="222"/>
    <x v="0"/>
    <n v="18917.576000000001"/>
    <s v="intermedio"/>
    <n v="6"/>
    <s v="Intermedio"/>
  </r>
  <r>
    <s v="05"/>
    <s v="05055"/>
    <n v="5055"/>
    <x v="17"/>
    <x v="658"/>
    <x v="0"/>
    <n v="24494.863000000001"/>
    <s v="intermedio"/>
    <n v="6"/>
    <s v="Rural disperso"/>
  </r>
  <r>
    <s v="05"/>
    <s v="05652"/>
    <n v="5652"/>
    <x v="17"/>
    <x v="158"/>
    <x v="0"/>
    <n v="35434.722000000002"/>
    <s v="intermedio"/>
    <n v="6"/>
    <s v="Rural"/>
  </r>
  <r>
    <s v="05"/>
    <s v="05660"/>
    <n v="5660"/>
    <x v="17"/>
    <x v="508"/>
    <x v="0"/>
    <n v="51629.417999999998"/>
    <s v="intermedio"/>
    <n v="6"/>
    <s v="Rural"/>
  </r>
  <r>
    <s v="91"/>
    <s v="91263"/>
    <n v="91263"/>
    <x v="0"/>
    <x v="1030"/>
    <x v="0"/>
    <n v="1069943.3999999999"/>
    <e v="#N/A"/>
    <s v="ANM"/>
    <e v="#N/A"/>
  </r>
  <r>
    <s v="91"/>
    <s v="91405"/>
    <n v="91405"/>
    <x v="0"/>
    <x v="1031"/>
    <x v="0"/>
    <n v="1274970.6000000001"/>
    <e v="#N/A"/>
    <s v="ANM"/>
    <e v="#N/A"/>
  </r>
  <r>
    <s v="91"/>
    <s v="91407"/>
    <n v="91407"/>
    <x v="0"/>
    <x v="1032"/>
    <x v="0"/>
    <n v="1369252.6"/>
    <e v="#N/A"/>
    <s v="ANM"/>
    <e v="#N/A"/>
  </r>
  <r>
    <s v="91"/>
    <s v="91430"/>
    <n v="91430"/>
    <x v="0"/>
    <x v="1033"/>
    <x v="0"/>
    <n v="150757.73000000001"/>
    <e v="#N/A"/>
    <s v="ANM"/>
    <e v="#N/A"/>
  </r>
  <r>
    <s v="91"/>
    <s v="91530"/>
    <n v="91530"/>
    <x v="0"/>
    <x v="1034"/>
    <x v="0"/>
    <n v="841690.97"/>
    <e v="#N/A"/>
    <s v="ANM"/>
    <e v="#N/A"/>
  </r>
  <r>
    <s v="91"/>
    <s v="91669"/>
    <n v="91669"/>
    <x v="0"/>
    <x v="1035"/>
    <x v="0"/>
    <n v="1477238"/>
    <e v="#N/A"/>
    <s v="ANM"/>
    <e v="#N/A"/>
  </r>
  <r>
    <s v="91"/>
    <s v="91798"/>
    <n v="91798"/>
    <x v="0"/>
    <x v="1036"/>
    <x v="0"/>
    <n v="914660.13"/>
    <e v="#N/A"/>
    <s v="ANM"/>
    <e v="#N/A"/>
  </r>
  <r>
    <s v="94"/>
    <s v="94343"/>
    <n v="94343"/>
    <x v="1"/>
    <x v="1037"/>
    <x v="0"/>
    <n v="947512.07"/>
    <e v="#N/A"/>
    <s v="ANM"/>
    <e v="#N/A"/>
  </r>
  <r>
    <s v="94"/>
    <s v="94663"/>
    <n v="94663"/>
    <x v="1"/>
    <x v="1038"/>
    <x v="0"/>
    <n v="491585.69"/>
    <e v="#N/A"/>
    <s v="ANM"/>
    <e v="#N/A"/>
  </r>
  <r>
    <s v="94"/>
    <s v="94884"/>
    <n v="94884"/>
    <x v="1"/>
    <x v="1039"/>
    <x v="0"/>
    <n v="1570629"/>
    <e v="#N/A"/>
    <s v="ANM"/>
    <e v="#N/A"/>
  </r>
  <r>
    <s v="94"/>
    <s v="94888"/>
    <n v="94888"/>
    <x v="1"/>
    <x v="1040"/>
    <x v="0"/>
    <n v="857391.5"/>
    <e v="#N/A"/>
    <s v="ANM"/>
    <e v="#N/A"/>
  </r>
  <r>
    <s v="97"/>
    <s v="97889"/>
    <n v="97889"/>
    <x v="2"/>
    <x v="1041"/>
    <x v="0"/>
    <n v="466692.47"/>
    <e v="#N/A"/>
    <s v="ANM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1" cacheId="26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L5:M32" firstHeaderRow="1" firstDataRow="1" firstDataCol="2"/>
  <pivotFields count="10">
    <pivotField subtotalTop="0" showAll="0"/>
    <pivotField subtotalTop="0" showAll="0"/>
    <pivotField subtotalTop="0" showAll="0"/>
    <pivotField axis="axisRow" subtotalTop="0" showAll="0">
      <items count="35">
        <item x="0"/>
        <item x="17"/>
        <item x="32"/>
        <item x="9"/>
        <item x="12"/>
        <item x="4"/>
        <item x="16"/>
        <item x="29"/>
        <item x="28"/>
        <item x="13"/>
        <item x="30"/>
        <item x="27"/>
        <item x="33"/>
        <item x="18"/>
        <item x="3"/>
        <item x="1"/>
        <item x="20"/>
        <item x="25"/>
        <item x="7"/>
        <item x="14"/>
        <item x="24"/>
        <item x="10"/>
        <item x="8"/>
        <item x="31"/>
        <item x="26"/>
        <item x="23"/>
        <item x="5"/>
        <item x="21"/>
        <item x="6"/>
        <item x="22"/>
        <item x="11"/>
        <item x="19"/>
        <item x="2"/>
        <item x="15"/>
        <item t="default"/>
      </items>
    </pivotField>
    <pivotField subtotalTop="0" showAll="0">
      <items count="1043">
        <item x="886"/>
        <item x="569"/>
        <item x="909"/>
        <item x="780"/>
        <item x="1029"/>
        <item x="701"/>
        <item x="796"/>
        <item x="380"/>
        <item x="35"/>
        <item x="838"/>
        <item x="683"/>
        <item x="550"/>
        <item x="670"/>
        <item x="981"/>
        <item x="466"/>
        <item x="214"/>
        <item x="407"/>
        <item x="89"/>
        <item x="497"/>
        <item x="272"/>
        <item x="1028"/>
        <item x="935"/>
        <item x="704"/>
        <item x="548"/>
        <item x="392"/>
        <item x="742"/>
        <item x="546"/>
        <item x="843"/>
        <item x="954"/>
        <item x="584"/>
        <item x="399"/>
        <item x="792"/>
        <item x="427"/>
        <item x="162"/>
        <item x="691"/>
        <item x="298"/>
        <item x="489"/>
        <item x="598"/>
        <item x="791"/>
        <item x="224"/>
        <item x="924"/>
        <item x="495"/>
        <item x="340"/>
        <item x="919"/>
        <item x="551"/>
        <item x="942"/>
        <item x="540"/>
        <item x="240"/>
        <item x="184"/>
        <item x="943"/>
        <item x="448"/>
        <item x="163"/>
        <item x="860"/>
        <item x="827"/>
        <item x="165"/>
        <item x="643"/>
        <item x="450"/>
        <item x="958"/>
        <item x="150"/>
        <item x="793"/>
        <item x="658"/>
        <item x="583"/>
        <item x="464"/>
        <item x="424"/>
        <item x="596"/>
        <item x="476"/>
        <item x="729"/>
        <item x="836"/>
        <item x="681"/>
        <item x="594"/>
        <item x="996"/>
        <item x="946"/>
        <item x="945"/>
        <item x="661"/>
        <item x="262"/>
        <item x="731"/>
        <item x="789"/>
        <item x="342"/>
        <item x="100"/>
        <item x="916"/>
        <item x="864"/>
        <item x="653"/>
        <item x="888"/>
        <item x="1037"/>
        <item x="406"/>
        <item x="1000"/>
        <item x="377"/>
        <item x="121"/>
        <item x="974"/>
        <item x="473"/>
        <item x="637"/>
        <item x="433"/>
        <item x="385"/>
        <item x="361"/>
        <item x="763"/>
        <item x="15"/>
        <item x="330"/>
        <item x="576"/>
        <item x="76"/>
        <item x="368"/>
        <item x="301"/>
        <item x="389"/>
        <item x="1025"/>
        <item x="414"/>
        <item x="902"/>
        <item x="132"/>
        <item x="233"/>
        <item x="561"/>
        <item x="761"/>
        <item x="940"/>
        <item x="435"/>
        <item x="782"/>
        <item x="460"/>
        <item x="502"/>
        <item x="846"/>
        <item x="960"/>
        <item x="44"/>
        <item x="77"/>
        <item x="915"/>
        <item x="4"/>
        <item x="798"/>
        <item x="244"/>
        <item x="371"/>
        <item x="160"/>
        <item x="631"/>
        <item x="507"/>
        <item x="615"/>
        <item x="696"/>
        <item x="591"/>
        <item x="138"/>
        <item x="321"/>
        <item x="491"/>
        <item x="105"/>
        <item x="388"/>
        <item x="391"/>
        <item x="285"/>
        <item x="714"/>
        <item x="896"/>
        <item x="707"/>
        <item x="326"/>
        <item x="647"/>
        <item x="346"/>
        <item x="700"/>
        <item x="337"/>
        <item x="805"/>
        <item x="804"/>
        <item x="61"/>
        <item x="316"/>
        <item x="378"/>
        <item x="666"/>
        <item x="525"/>
        <item x="113"/>
        <item x="997"/>
        <item x="509"/>
        <item x="571"/>
        <item x="708"/>
        <item x="1024"/>
        <item x="570"/>
        <item x="490"/>
        <item x="887"/>
        <item x="266"/>
        <item x="402"/>
        <item x="644"/>
        <item x="751"/>
        <item x="749"/>
        <item x="168"/>
        <item x="469"/>
        <item x="48"/>
        <item x="575"/>
        <item x="755"/>
        <item x="477"/>
        <item x="519"/>
        <item x="190"/>
        <item x="1019"/>
        <item x="1009"/>
        <item x="790"/>
        <item x="250"/>
        <item x="398"/>
        <item x="78"/>
        <item x="987"/>
        <item x="566"/>
        <item x="245"/>
        <item x="684"/>
        <item x="376"/>
        <item x="161"/>
        <item x="315"/>
        <item x="416"/>
        <item x="487"/>
        <item x="74"/>
        <item x="152"/>
        <item x="46"/>
        <item x="949"/>
        <item x="277"/>
        <item x="294"/>
        <item x="216"/>
        <item x="271"/>
        <item x="10"/>
        <item x="840"/>
        <item x="535"/>
        <item x="470"/>
        <item x="243"/>
        <item x="403"/>
        <item x="787"/>
        <item x="261"/>
        <item x="37"/>
        <item x="544"/>
        <item x="395"/>
        <item x="745"/>
        <item x="621"/>
        <item x="517"/>
        <item x="1026"/>
        <item x="202"/>
        <item x="333"/>
        <item x="829"/>
        <item x="817"/>
        <item x="511"/>
        <item x="1027"/>
        <item x="27"/>
        <item x="442"/>
        <item x="577"/>
        <item x="788"/>
        <item x="140"/>
        <item x="712"/>
        <item x="187"/>
        <item x="611"/>
        <item x="980"/>
        <item x="486"/>
        <item x="111"/>
        <item x="738"/>
        <item x="797"/>
        <item x="234"/>
        <item x="837"/>
        <item x="63"/>
        <item x="221"/>
        <item x="659"/>
        <item x="64"/>
        <item x="481"/>
        <item x="560"/>
        <item x="851"/>
        <item x="713"/>
        <item x="592"/>
        <item x="882"/>
        <item x="14"/>
        <item x="513"/>
        <item x="673"/>
        <item x="436"/>
        <item x="148"/>
        <item x="813"/>
        <item x="196"/>
        <item x="275"/>
        <item x="799"/>
        <item x="756"/>
        <item x="952"/>
        <item x="59"/>
        <item x="1003"/>
        <item x="1001"/>
        <item x="830"/>
        <item x="920"/>
        <item x="449"/>
        <item x="834"/>
        <item x="501"/>
        <item x="370"/>
        <item x="116"/>
        <item x="597"/>
        <item x="279"/>
        <item x="400"/>
        <item x="862"/>
        <item x="677"/>
        <item x="455"/>
        <item x="394"/>
        <item x="504"/>
        <item x="541"/>
        <item x="1012"/>
        <item x="1005"/>
        <item x="349"/>
        <item x="955"/>
        <item x="129"/>
        <item x="151"/>
        <item x="911"/>
        <item x="936"/>
        <item x="988"/>
        <item x="642"/>
        <item x="1030"/>
        <item x="102"/>
        <item x="329"/>
        <item x="831"/>
        <item x="578"/>
        <item x="977"/>
        <item x="786"/>
        <item x="951"/>
        <item x="758"/>
        <item x="119"/>
        <item x="890"/>
        <item x="869"/>
        <item x="900"/>
        <item x="599"/>
        <item x="663"/>
        <item x="134"/>
        <item x="978"/>
        <item x="917"/>
        <item x="693"/>
        <item x="1014"/>
        <item x="748"/>
        <item x="434"/>
        <item x="533"/>
        <item x="145"/>
        <item x="231"/>
        <item x="253"/>
        <item x="220"/>
        <item x="51"/>
        <item x="471"/>
        <item x="255"/>
        <item x="375"/>
        <item x="42"/>
        <item x="135"/>
        <item x="779"/>
        <item x="31"/>
        <item x="335"/>
        <item x="614"/>
        <item x="437"/>
        <item x="494"/>
        <item x="819"/>
        <item x="783"/>
        <item x="794"/>
        <item x="674"/>
        <item x="323"/>
        <item x="613"/>
        <item x="999"/>
        <item x="815"/>
        <item x="998"/>
        <item x="459"/>
        <item x="83"/>
        <item x="771"/>
        <item x="24"/>
        <item x="401"/>
        <item x="225"/>
        <item x="86"/>
        <item x="347"/>
        <item x="555"/>
        <item x="444"/>
        <item x="785"/>
        <item x="726"/>
        <item x="537"/>
        <item x="70"/>
        <item x="215"/>
        <item x="217"/>
        <item x="630"/>
        <item x="841"/>
        <item x="606"/>
        <item x="426"/>
        <item x="660"/>
        <item x="66"/>
        <item x="383"/>
        <item x="520"/>
        <item x="317"/>
        <item x="552"/>
        <item x="268"/>
        <item x="222"/>
        <item x="182"/>
        <item x="56"/>
        <item x="404"/>
        <item x="292"/>
        <item x="130"/>
        <item x="90"/>
        <item x="238"/>
        <item x="96"/>
        <item x="286"/>
        <item x="124"/>
        <item x="252"/>
        <item x="339"/>
        <item x="894"/>
        <item x="131"/>
        <item x="912"/>
        <item x="446"/>
        <item x="212"/>
        <item x="871"/>
        <item x="682"/>
        <item x="810"/>
        <item x="171"/>
        <item x="718"/>
        <item x="139"/>
        <item x="258"/>
        <item x="125"/>
        <item x="141"/>
        <item x="307"/>
        <item x="67"/>
        <item x="457"/>
        <item x="892"/>
        <item x="373"/>
        <item x="746"/>
        <item x="732"/>
        <item x="559"/>
        <item x="727"/>
        <item x="313"/>
        <item x="500"/>
        <item x="553"/>
        <item x="685"/>
        <item x="314"/>
        <item x="635"/>
        <item x="703"/>
        <item x="311"/>
        <item x="362"/>
        <item x="906"/>
        <item x="230"/>
        <item x="428"/>
        <item x="492"/>
        <item x="733"/>
        <item x="925"/>
        <item x="515"/>
        <item x="1008"/>
        <item x="115"/>
        <item x="573"/>
        <item x="601"/>
        <item x="528"/>
        <item x="49"/>
        <item x="122"/>
        <item x="752"/>
        <item x="127"/>
        <item x="36"/>
        <item x="207"/>
        <item x="629"/>
        <item x="992"/>
        <item x="784"/>
        <item x="641"/>
        <item x="319"/>
        <item x="264"/>
        <item x="47"/>
        <item x="655"/>
        <item x="623"/>
        <item x="1031"/>
        <item x="620"/>
        <item x="422"/>
        <item x="628"/>
        <item x="679"/>
        <item x="393"/>
        <item x="716"/>
        <item x="877"/>
        <item x="3"/>
        <item x="966"/>
        <item x="710"/>
        <item x="907"/>
        <item x="350"/>
        <item x="564"/>
        <item x="117"/>
        <item x="28"/>
        <item x="205"/>
        <item x="1032"/>
        <item x="174"/>
        <item x="753"/>
        <item x="482"/>
        <item x="699"/>
        <item x="505"/>
        <item x="518"/>
        <item x="616"/>
        <item x="547"/>
        <item x="762"/>
        <item x="948"/>
        <item x="305"/>
        <item x="412"/>
        <item x="210"/>
        <item x="101"/>
        <item x="1033"/>
        <item x="588"/>
        <item x="274"/>
        <item x="418"/>
        <item x="627"/>
        <item x="668"/>
        <item x="839"/>
        <item x="963"/>
        <item x="941"/>
        <item x="639"/>
        <item x="331"/>
        <item x="872"/>
        <item x="881"/>
        <item x="874"/>
        <item x="835"/>
        <item x="893"/>
        <item x="265"/>
        <item x="905"/>
        <item x="728"/>
        <item x="979"/>
        <item x="327"/>
        <item x="52"/>
        <item x="736"/>
        <item x="267"/>
        <item x="206"/>
        <item x="281"/>
        <item x="876"/>
        <item x="672"/>
        <item x="79"/>
        <item x="800"/>
        <item x="634"/>
        <item x="671"/>
        <item x="499"/>
        <item x="650"/>
        <item x="445"/>
        <item x="488"/>
        <item x="766"/>
        <item x="197"/>
        <item x="58"/>
        <item x="901"/>
        <item x="878"/>
        <item x="299"/>
        <item x="722"/>
        <item x="463"/>
        <item x="811"/>
        <item x="1038"/>
        <item x="241"/>
        <item x="910"/>
        <item x="730"/>
        <item x="192"/>
        <item x="531"/>
        <item x="219"/>
        <item x="777"/>
        <item x="343"/>
        <item x="824"/>
        <item x="669"/>
        <item x="737"/>
        <item x="71"/>
        <item x="411"/>
        <item x="803"/>
        <item x="814"/>
        <item x="454"/>
        <item x="929"/>
        <item x="866"/>
        <item x="852"/>
        <item x="290"/>
        <item x="680"/>
        <item x="0"/>
        <item x="664"/>
        <item x="585"/>
        <item x="1006"/>
        <item x="259"/>
        <item x="94"/>
        <item x="341"/>
        <item x="237"/>
        <item x="232"/>
        <item x="26"/>
        <item x="164"/>
        <item x="867"/>
        <item x="854"/>
        <item x="921"/>
        <item x="938"/>
        <item x="524"/>
        <item x="769"/>
        <item x="747"/>
        <item x="586"/>
        <item x="808"/>
        <item x="994"/>
        <item x="1040"/>
        <item x="859"/>
        <item x="93"/>
        <item x="11"/>
        <item x="609"/>
        <item x="995"/>
        <item x="1021"/>
        <item x="57"/>
        <item x="289"/>
        <item x="688"/>
        <item x="453"/>
        <item x="743"/>
        <item x="820"/>
        <item x="968"/>
        <item x="201"/>
        <item x="720"/>
        <item x="358"/>
        <item x="282"/>
        <item x="390"/>
        <item x="97"/>
        <item x="367"/>
        <item x="933"/>
        <item x="1004"/>
        <item x="638"/>
        <item x="456"/>
        <item x="33"/>
        <item x="472"/>
        <item x="711"/>
        <item x="431"/>
        <item x="65"/>
        <item x="826"/>
        <item x="178"/>
        <item x="13"/>
        <item x="556"/>
        <item x="770"/>
        <item x="173"/>
        <item x="572"/>
        <item x="828"/>
        <item x="624"/>
        <item x="475"/>
        <item x="91"/>
        <item x="452"/>
        <item x="1016"/>
        <item x="118"/>
        <item x="114"/>
        <item x="6"/>
        <item x="293"/>
        <item x="297"/>
        <item x="879"/>
        <item x="479"/>
        <item x="419"/>
        <item x="1002"/>
        <item x="283"/>
        <item x="112"/>
        <item x="873"/>
        <item x="441"/>
        <item x="405"/>
        <item x="109"/>
        <item x="423"/>
        <item x="493"/>
        <item x="280"/>
        <item x="589"/>
        <item x="656"/>
        <item x="191"/>
        <item x="193"/>
        <item x="5"/>
        <item x="306"/>
        <item x="85"/>
        <item x="7"/>
        <item x="80"/>
        <item x="87"/>
        <item x="338"/>
        <item x="610"/>
        <item x="757"/>
        <item x="345"/>
        <item x="334"/>
        <item x="740"/>
        <item x="43"/>
        <item x="705"/>
        <item x="964"/>
        <item x="897"/>
        <item x="825"/>
        <item x="1013"/>
        <item x="521"/>
        <item x="68"/>
        <item x="937"/>
        <item x="410"/>
        <item x="318"/>
        <item x="467"/>
        <item x="853"/>
        <item x="288"/>
        <item x="55"/>
        <item x="665"/>
        <item x="447"/>
        <item x="582"/>
        <item x="465"/>
        <item x="812"/>
        <item x="957"/>
        <item x="778"/>
        <item x="694"/>
        <item x="883"/>
        <item x="982"/>
        <item x="144"/>
        <item x="408"/>
        <item x="856"/>
        <item x="809"/>
        <item x="382"/>
        <item x="565"/>
        <item x="930"/>
        <item x="516"/>
        <item x="12"/>
        <item x="845"/>
        <item x="618"/>
        <item x="931"/>
        <item x="381"/>
        <item x="667"/>
        <item x="199"/>
        <item x="529"/>
        <item x="1034"/>
        <item x="1"/>
        <item x="972"/>
        <item x="676"/>
        <item x="483"/>
        <item x="903"/>
        <item x="821"/>
        <item x="462"/>
        <item x="1039"/>
        <item x="739"/>
        <item x="543"/>
        <item x="850"/>
        <item x="772"/>
        <item x="934"/>
        <item x="973"/>
        <item x="889"/>
        <item x="725"/>
        <item x="545"/>
        <item x="9"/>
        <item x="849"/>
        <item x="832"/>
        <item x="932"/>
        <item x="92"/>
        <item x="697"/>
        <item x="357"/>
        <item x="802"/>
        <item x="719"/>
        <item x="223"/>
        <item x="248"/>
        <item x="332"/>
        <item x="302"/>
        <item x="364"/>
        <item x="208"/>
        <item x="522"/>
        <item x="985"/>
        <item x="506"/>
        <item x="686"/>
        <item x="189"/>
        <item x="204"/>
        <item x="287"/>
        <item x="95"/>
        <item x="30"/>
        <item x="806"/>
        <item x="717"/>
        <item x="735"/>
        <item x="1018"/>
        <item x="188"/>
        <item x="654"/>
        <item x="607"/>
        <item x="310"/>
        <item x="602"/>
        <item x="651"/>
        <item x="721"/>
        <item x="822"/>
        <item x="842"/>
        <item x="775"/>
        <item x="568"/>
        <item x="451"/>
        <item x="709"/>
        <item x="562"/>
        <item x="617"/>
        <item x="645"/>
        <item x="532"/>
        <item x="619"/>
        <item x="136"/>
        <item x="723"/>
        <item x="818"/>
        <item x="857"/>
        <item x="636"/>
        <item x="239"/>
        <item x="989"/>
        <item x="387"/>
        <item x="22"/>
        <item x="904"/>
        <item x="32"/>
        <item x="352"/>
        <item x="706"/>
        <item x="461"/>
        <item x="420"/>
        <item x="320"/>
        <item x="554"/>
        <item x="741"/>
        <item x="211"/>
        <item x="1015"/>
        <item x="858"/>
        <item x="595"/>
        <item x="604"/>
        <item x="689"/>
        <item x="20"/>
        <item x="328"/>
        <item x="256"/>
        <item x="768"/>
        <item x="254"/>
        <item x="198"/>
        <item x="913"/>
        <item x="246"/>
        <item x="366"/>
        <item x="984"/>
        <item x="430"/>
        <item x="734"/>
        <item x="384"/>
        <item x="351"/>
        <item x="1011"/>
        <item x="413"/>
        <item x="251"/>
        <item x="2"/>
        <item x="137"/>
        <item x="158"/>
        <item x="179"/>
        <item x="1017"/>
        <item x="760"/>
        <item x="527"/>
        <item x="218"/>
        <item x="359"/>
        <item x="675"/>
        <item x="98"/>
        <item x="270"/>
        <item x="880"/>
        <item x="944"/>
        <item x="939"/>
        <item x="922"/>
        <item x="953"/>
        <item x="600"/>
        <item x="154"/>
        <item x="962"/>
        <item x="914"/>
        <item x="986"/>
        <item x="510"/>
        <item x="626"/>
        <item x="508"/>
        <item x="557"/>
        <item x="534"/>
        <item x="458"/>
        <item x="807"/>
        <item x="816"/>
        <item x="226"/>
        <item x="120"/>
        <item x="863"/>
        <item x="21"/>
        <item x="970"/>
        <item x="523"/>
        <item x="133"/>
        <item x="415"/>
        <item x="355"/>
        <item x="1020"/>
        <item x="605"/>
        <item x="1023"/>
        <item x="891"/>
        <item x="496"/>
        <item x="172"/>
        <item x="848"/>
        <item x="580"/>
        <item x="754"/>
        <item x="209"/>
        <item x="558"/>
        <item x="213"/>
        <item x="142"/>
        <item x="865"/>
        <item x="360"/>
        <item x="353"/>
        <item x="312"/>
        <item x="608"/>
        <item x="530"/>
        <item x="646"/>
        <item x="263"/>
        <item x="374"/>
        <item x="847"/>
        <item x="503"/>
        <item x="344"/>
        <item x="365"/>
        <item x="82"/>
        <item x="895"/>
        <item x="421"/>
        <item x="123"/>
        <item x="157"/>
        <item x="1035"/>
        <item x="687"/>
        <item x="303"/>
        <item x="795"/>
        <item x="526"/>
        <item x="702"/>
        <item x="227"/>
        <item x="868"/>
        <item x="855"/>
        <item x="181"/>
        <item x="186"/>
        <item x="23"/>
        <item x="724"/>
        <item x="478"/>
        <item x="432"/>
        <item x="18"/>
        <item x="128"/>
        <item x="885"/>
        <item x="194"/>
        <item x="84"/>
        <item x="177"/>
        <item x="678"/>
        <item x="549"/>
        <item x="870"/>
        <item x="474"/>
        <item x="928"/>
        <item x="990"/>
        <item x="764"/>
        <item x="8"/>
        <item x="153"/>
        <item x="278"/>
        <item x="269"/>
        <item x="175"/>
        <item x="170"/>
        <item x="536"/>
        <item x="468"/>
        <item x="961"/>
        <item x="126"/>
        <item x="923"/>
        <item x="633"/>
        <item x="195"/>
        <item x="304"/>
        <item x="19"/>
        <item x="50"/>
        <item x="60"/>
        <item x="203"/>
        <item x="296"/>
        <item x="372"/>
        <item x="183"/>
        <item x="774"/>
        <item x="409"/>
        <item x="325"/>
        <item x="336"/>
        <item x="603"/>
        <item x="443"/>
        <item x="781"/>
        <item x="1007"/>
        <item x="69"/>
        <item x="99"/>
        <item x="440"/>
        <item x="147"/>
        <item x="249"/>
        <item x="908"/>
        <item x="563"/>
        <item x="662"/>
        <item x="581"/>
        <item x="950"/>
        <item x="512"/>
        <item x="959"/>
        <item x="657"/>
        <item x="235"/>
        <item x="1036"/>
        <item x="899"/>
        <item x="692"/>
        <item x="354"/>
        <item x="88"/>
        <item x="698"/>
        <item x="574"/>
        <item x="484"/>
        <item x="322"/>
        <item x="861"/>
        <item x="200"/>
        <item x="38"/>
        <item x="926"/>
        <item x="587"/>
        <item x="652"/>
        <item x="143"/>
        <item x="45"/>
        <item x="107"/>
        <item x="648"/>
        <item x="927"/>
        <item x="918"/>
        <item x="612"/>
        <item x="695"/>
        <item x="971"/>
        <item x="25"/>
        <item x="41"/>
        <item x="965"/>
        <item x="308"/>
        <item x="62"/>
        <item x="300"/>
        <item x="159"/>
        <item x="104"/>
        <item x="228"/>
        <item x="579"/>
        <item x="967"/>
        <item x="229"/>
        <item x="156"/>
        <item x="108"/>
        <item x="801"/>
        <item x="542"/>
        <item x="34"/>
        <item x="146"/>
        <item x="417"/>
        <item x="767"/>
        <item x="273"/>
        <item x="324"/>
        <item x="649"/>
        <item x="956"/>
        <item x="155"/>
        <item x="103"/>
        <item x="363"/>
        <item x="396"/>
        <item x="260"/>
        <item x="991"/>
        <item x="53"/>
        <item x="54"/>
        <item x="73"/>
        <item x="429"/>
        <item x="539"/>
        <item x="149"/>
        <item x="379"/>
        <item x="29"/>
        <item x="247"/>
        <item x="993"/>
        <item x="567"/>
        <item x="983"/>
        <item x="485"/>
        <item x="39"/>
        <item x="969"/>
        <item x="690"/>
        <item x="81"/>
        <item x="166"/>
        <item x="823"/>
        <item x="975"/>
        <item x="309"/>
        <item x="632"/>
        <item x="875"/>
        <item x="844"/>
        <item x="514"/>
        <item x="884"/>
        <item x="291"/>
        <item x="439"/>
        <item x="185"/>
        <item x="17"/>
        <item x="180"/>
        <item x="397"/>
        <item x="167"/>
        <item x="480"/>
        <item x="625"/>
        <item x="1022"/>
        <item x="284"/>
        <item x="295"/>
        <item x="110"/>
        <item x="386"/>
        <item x="590"/>
        <item x="976"/>
        <item x="257"/>
        <item x="640"/>
        <item x="276"/>
        <item x="72"/>
        <item x="176"/>
        <item x="744"/>
        <item x="765"/>
        <item x="438"/>
        <item x="169"/>
        <item x="40"/>
        <item x="16"/>
        <item x="947"/>
        <item x="538"/>
        <item x="75"/>
        <item x="236"/>
        <item x="356"/>
        <item x="593"/>
        <item x="759"/>
        <item x="1041"/>
        <item x="715"/>
        <item x="898"/>
        <item x="750"/>
        <item x="425"/>
        <item x="369"/>
        <item x="1010"/>
        <item x="348"/>
        <item x="776"/>
        <item x="773"/>
        <item x="498"/>
        <item x="242"/>
        <item x="622"/>
        <item x="106"/>
        <item x="833"/>
        <item t="default"/>
      </items>
    </pivotField>
    <pivotField axis="axisRow" compact="0" outline="0" subtotalTop="0" showAll="0" defaultSubtotal="0">
      <items count="17">
        <item x="2"/>
        <item x="10"/>
        <item x="7"/>
        <item x="13"/>
        <item x="3"/>
        <item x="4"/>
        <item x="1"/>
        <item x="6"/>
        <item x="15"/>
        <item x="5"/>
        <item x="8"/>
        <item x="11"/>
        <item x="12"/>
        <item x="14"/>
        <item x="9"/>
        <item x="16"/>
        <item h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umFmtId="168" subtotalTop="0" showAll="0"/>
    <pivotField subtotalTop="0" showAll="0"/>
    <pivotField subtotalTop="0" showAll="0"/>
    <pivotField subtotalTop="0" showAll="0"/>
  </pivotFields>
  <rowFields count="2">
    <field x="5"/>
    <field x="3"/>
  </rowFields>
  <rowItems count="27">
    <i>
      <x/>
      <x v="9"/>
    </i>
    <i r="1">
      <x v="21"/>
    </i>
    <i r="1">
      <x v="31"/>
    </i>
    <i>
      <x v="1"/>
      <x v="2"/>
    </i>
    <i>
      <x v="2"/>
      <x v="1"/>
    </i>
    <i>
      <x v="3"/>
      <x v="22"/>
    </i>
    <i>
      <x v="4"/>
      <x v="1"/>
    </i>
    <i r="1">
      <x v="11"/>
    </i>
    <i>
      <x v="5"/>
      <x v="7"/>
    </i>
    <i r="1">
      <x v="17"/>
    </i>
    <i>
      <x v="6"/>
      <x v="16"/>
    </i>
    <i r="1">
      <x v="20"/>
    </i>
    <i>
      <x v="7"/>
      <x v="4"/>
    </i>
    <i r="1">
      <x v="29"/>
    </i>
    <i>
      <x v="8"/>
      <x v="9"/>
    </i>
    <i r="1">
      <x v="31"/>
    </i>
    <i>
      <x v="9"/>
      <x v="21"/>
    </i>
    <i>
      <x v="10"/>
      <x v="23"/>
    </i>
    <i>
      <x v="11"/>
      <x v="10"/>
    </i>
    <i r="1">
      <x v="18"/>
    </i>
    <i r="1">
      <x v="19"/>
    </i>
    <i>
      <x v="12"/>
      <x v="1"/>
    </i>
    <i r="1">
      <x v="4"/>
    </i>
    <i>
      <x v="13"/>
      <x v="12"/>
    </i>
    <i r="1">
      <x v="13"/>
    </i>
    <i>
      <x v="14"/>
      <x v="30"/>
    </i>
    <i>
      <x v="15"/>
      <x v="1"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73:C91" firstHeaderRow="0" firstDataRow="1" firstDataCol="1"/>
  <pivotFields count="50">
    <pivotField showAll="0"/>
    <pivotField showAll="0"/>
    <pivotField showAll="0"/>
    <pivotField showAll="0"/>
    <pivotField showAll="0"/>
    <pivotField axis="axisRow" showAll="0">
      <items count="18">
        <item x="2"/>
        <item x="10"/>
        <item x="7"/>
        <item x="13"/>
        <item x="3"/>
        <item x="4"/>
        <item x="1"/>
        <item x="6"/>
        <item x="15"/>
        <item x="5"/>
        <item x="8"/>
        <item x="11"/>
        <item x="12"/>
        <item x="14"/>
        <item x="9"/>
        <item x="16"/>
        <item x="0"/>
        <item t="default"/>
      </items>
    </pivotField>
    <pivotField showAll="0"/>
    <pivotField showAll="0"/>
    <pivotField showAll="0"/>
    <pivotField showAll="0"/>
    <pivotField numFmtId="169" showAll="0"/>
    <pivotField numFmtId="169" showAll="0"/>
    <pivotField numFmtId="169" showAll="0"/>
    <pivotField dataField="1" numFmtId="169" showAll="0"/>
    <pivotField dataField="1" numFmtId="43" showAll="0"/>
    <pivotField numFmtId="169" showAll="0"/>
    <pivotField numFmtId="169" showAll="0"/>
    <pivotField numFmtId="169" showAll="0"/>
    <pivotField showAll="0"/>
    <pivotField numFmtId="169" showAll="0"/>
    <pivotField numFmtId="169" showAll="0"/>
    <pivotField numFmtId="169" showAll="0"/>
    <pivotField numFmtId="169" showAll="0"/>
    <pivotField numFmtId="169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9" showAll="0"/>
    <pivotField numFmtId="169" showAll="0"/>
    <pivotField numFmtId="2" showAll="0"/>
    <pivotField numFmtId="167" showAll="0"/>
    <pivotField showAll="0"/>
    <pivotField showAll="0"/>
    <pivotField showAll="0"/>
    <pivotField showAll="0"/>
    <pivotField numFmtId="169" showAll="0"/>
    <pivotField numFmtId="167" showAll="0"/>
    <pivotField numFmtId="169" showAll="0"/>
    <pivotField numFmtId="169" showAll="0"/>
  </pivotFields>
  <rowFields count="1">
    <field x="5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dataFields count="2">
    <dataField name="Promedio de % UPAs menos de 5 Ha.  (CNA, 2014)" fld="13" subtotal="average" baseField="5" baseItem="0"/>
    <dataField name="Promedio de % Área UPAs menos de 5 Ha.  (CNA, 2014)" fld="14" subtotal="average" baseField="5" baseItem="0"/>
  </dataFields>
  <formats count="6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Dinámica4" cacheId="24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27:B45" firstHeaderRow="1" firstDataRow="1" firstDataCol="1"/>
  <pivotFields count="10">
    <pivotField showAll="0"/>
    <pivotField showAll="0"/>
    <pivotField showAll="0"/>
    <pivotField showAll="0"/>
    <pivotField showAll="0"/>
    <pivotField axis="axisRow" showAll="0">
      <items count="18">
        <item x="2"/>
        <item x="10"/>
        <item x="7"/>
        <item x="13"/>
        <item x="3"/>
        <item x="4"/>
        <item x="1"/>
        <item x="6"/>
        <item x="15"/>
        <item x="5"/>
        <item x="8"/>
        <item x="11"/>
        <item x="12"/>
        <item x="14"/>
        <item x="9"/>
        <item x="16"/>
        <item x="0"/>
        <item t="default"/>
      </items>
    </pivotField>
    <pivotField showAll="0" defaultSubtotal="0"/>
    <pivotField dataField="1" showAll="0" defaultSubtotal="0"/>
    <pivotField showAll="0"/>
    <pivotField showAll="0"/>
  </pivotFields>
  <rowFields count="1">
    <field x="5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Número de víctimas por ocurrencia" fld="7" baseField="0" baseItem="0"/>
  </dataFields>
  <formats count="3">
    <format dxfId="8">
      <pivotArea collapsedLevelsAreSubtotals="1" fieldPosition="0">
        <references count="1">
          <reference field="5" count="0"/>
        </references>
      </pivotArea>
    </format>
    <format dxfId="7">
      <pivotArea collapsedLevelsAreSubtotals="1" fieldPosition="0">
        <references count="1">
          <reference field="5" count="0"/>
        </references>
      </pivotArea>
    </format>
    <format dxfId="6">
      <pivotArea collapsedLevelsAreSubtotals="1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Dinámica3" cacheId="22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3:B21" firstHeaderRow="1" firstDataRow="1" firstDataCol="1"/>
  <pivotFields count="7">
    <pivotField showAll="0"/>
    <pivotField showAll="0"/>
    <pivotField showAll="0"/>
    <pivotField showAll="0"/>
    <pivotField showAll="0"/>
    <pivotField axis="axisRow" showAll="0">
      <items count="18">
        <item x="2"/>
        <item x="10"/>
        <item x="7"/>
        <item x="13"/>
        <item x="3"/>
        <item x="4"/>
        <item x="1"/>
        <item x="6"/>
        <item x="15"/>
        <item x="5"/>
        <item x="8"/>
        <item x="11"/>
        <item x="12"/>
        <item x="14"/>
        <item x="9"/>
        <item x="16"/>
        <item x="0"/>
        <item t="default"/>
      </items>
    </pivotField>
    <pivotField dataField="1" showAll="0"/>
  </pivotFields>
  <rowFields count="1">
    <field x="5"/>
  </rowFields>
  <rowItems count="18">
    <i>
      <x v="9"/>
    </i>
    <i>
      <x v="10"/>
    </i>
    <i>
      <x v="3"/>
    </i>
    <i>
      <x v="6"/>
    </i>
    <i>
      <x v="5"/>
    </i>
    <i>
      <x/>
    </i>
    <i>
      <x v="16"/>
    </i>
    <i>
      <x v="8"/>
    </i>
    <i>
      <x v="2"/>
    </i>
    <i>
      <x v="13"/>
    </i>
    <i>
      <x v="4"/>
    </i>
    <i>
      <x v="12"/>
    </i>
    <i>
      <x v="15"/>
    </i>
    <i>
      <x v="1"/>
    </i>
    <i>
      <x v="11"/>
    </i>
    <i>
      <x v="7"/>
    </i>
    <i>
      <x v="14"/>
    </i>
    <i t="grand">
      <x/>
    </i>
  </rowItems>
  <colItems count="1">
    <i/>
  </colItems>
  <dataFields count="1">
    <dataField name="Suma de Hectáreas de cultivos de coca 2015" fld="6" baseField="0" baseItem="0" numFmtId="169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Dinámica5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9:B67" firstHeaderRow="1" firstDataRow="1" firstDataCol="1"/>
  <pivotFields count="8">
    <pivotField showAll="0"/>
    <pivotField showAll="0"/>
    <pivotField showAll="0"/>
    <pivotField showAll="0"/>
    <pivotField showAll="0"/>
    <pivotField axis="axisRow" showAll="0" sortType="ascending">
      <items count="18">
        <item x="2"/>
        <item x="10"/>
        <item x="7"/>
        <item x="13"/>
        <item x="3"/>
        <item x="4"/>
        <item x="1"/>
        <item x="6"/>
        <item x="15"/>
        <item x="5"/>
        <item x="8"/>
        <item x="11"/>
        <item x="12"/>
        <item x="14"/>
        <item x="9"/>
        <item x="16"/>
        <item x="0"/>
        <item t="default"/>
      </items>
    </pivotField>
    <pivotField dataField="1" showAll="0"/>
    <pivotField numFmtId="167" showAll="0"/>
  </pivotFields>
  <rowFields count="1">
    <field x="5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uma de Pob. 2017" fld="6" baseField="0" baseItem="0" numFmtId="169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375"/>
  <sheetViews>
    <sheetView tabSelected="1" topLeftCell="A187" zoomScaleNormal="100" workbookViewId="0">
      <selection activeCell="B11" sqref="B11:S12"/>
    </sheetView>
  </sheetViews>
  <sheetFormatPr baseColWidth="10" defaultColWidth="12" defaultRowHeight="15" x14ac:dyDescent="0.25"/>
  <cols>
    <col min="1" max="9" width="3.5703125" style="87" customWidth="1"/>
    <col min="10" max="12" width="3.85546875" style="87" customWidth="1"/>
    <col min="13" max="20" width="3.5703125" style="87" customWidth="1"/>
    <col min="21" max="21" width="5.42578125" style="87" customWidth="1"/>
    <col min="22" max="22" width="3.5703125" style="87" customWidth="1"/>
    <col min="23" max="23" width="4.140625" style="87" customWidth="1"/>
    <col min="24" max="27" width="3.5703125" style="87" customWidth="1"/>
    <col min="28" max="28" width="5.28515625" style="87" customWidth="1"/>
    <col min="29" max="34" width="3.5703125" style="87" customWidth="1"/>
    <col min="35" max="35" width="5.28515625" style="87" customWidth="1"/>
    <col min="36" max="40" width="3.42578125" style="87" customWidth="1"/>
    <col min="41" max="42" width="12" style="68"/>
    <col min="43" max="44" width="15.5703125" style="68" bestFit="1" customWidth="1"/>
    <col min="45" max="45" width="14.140625" style="68" customWidth="1"/>
    <col min="46" max="49" width="12" style="68"/>
    <col min="50" max="55" width="12" style="69"/>
    <col min="56" max="16384" width="12" style="68"/>
  </cols>
  <sheetData>
    <row r="1" spans="1:55" x14ac:dyDescent="0.25">
      <c r="A1" s="67"/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7"/>
      <c r="U1" s="67"/>
      <c r="V1" s="67"/>
      <c r="W1" s="67"/>
      <c r="X1" s="67"/>
      <c r="Y1" s="67"/>
      <c r="Z1" s="67"/>
      <c r="AA1" s="67"/>
      <c r="AB1" s="67" t="s">
        <v>2757</v>
      </c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X1" s="68"/>
      <c r="AY1" s="68"/>
      <c r="AZ1" s="68"/>
      <c r="BA1" s="68"/>
      <c r="BB1" s="68"/>
      <c r="BC1" s="68"/>
    </row>
    <row r="2" spans="1:55" x14ac:dyDescent="0.25">
      <c r="A2" s="67"/>
      <c r="B2" s="67"/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7"/>
      <c r="AX2" s="68"/>
      <c r="AY2" s="68"/>
      <c r="AZ2" s="68"/>
      <c r="BA2" s="68"/>
      <c r="BB2" s="68"/>
      <c r="BC2" s="68"/>
    </row>
    <row r="3" spans="1:55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X3" s="68"/>
      <c r="AY3" s="68"/>
      <c r="AZ3" s="68"/>
      <c r="BA3" s="68"/>
      <c r="BB3" s="68"/>
      <c r="BC3" s="68"/>
    </row>
    <row r="4" spans="1:55" x14ac:dyDescent="0.25">
      <c r="A4" s="67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X4" s="68"/>
      <c r="AY4" s="68"/>
      <c r="AZ4" s="68"/>
      <c r="BA4" s="68"/>
      <c r="BB4" s="68"/>
      <c r="BC4" s="68"/>
    </row>
    <row r="5" spans="1:55" x14ac:dyDescent="0.25">
      <c r="A5" s="67"/>
      <c r="B5" s="67"/>
      <c r="C5" s="67"/>
      <c r="D5" s="67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X5" s="68"/>
      <c r="AY5" s="68"/>
      <c r="AZ5" s="68"/>
      <c r="BA5" s="68"/>
      <c r="BB5" s="68"/>
      <c r="BC5" s="68"/>
    </row>
    <row r="6" spans="1:55" x14ac:dyDescent="0.25">
      <c r="A6" s="67"/>
      <c r="B6" s="67"/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</row>
    <row r="7" spans="1:55" x14ac:dyDescent="0.25">
      <c r="A7" s="244" t="s">
        <v>2733</v>
      </c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4"/>
      <c r="N7" s="244"/>
      <c r="O7" s="244"/>
      <c r="P7" s="244"/>
      <c r="Q7" s="244"/>
      <c r="R7" s="244"/>
      <c r="S7" s="244"/>
      <c r="T7" s="244"/>
      <c r="U7" s="244"/>
      <c r="V7" s="244"/>
      <c r="W7" s="244"/>
      <c r="X7" s="244"/>
      <c r="Y7" s="244"/>
      <c r="Z7" s="244"/>
      <c r="AA7" s="244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4"/>
      <c r="AM7" s="244"/>
      <c r="AN7" s="244"/>
    </row>
    <row r="8" spans="1:55" x14ac:dyDescent="0.2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  <c r="U8" s="244"/>
      <c r="V8" s="244"/>
      <c r="W8" s="244"/>
      <c r="X8" s="244"/>
      <c r="Y8" s="244"/>
      <c r="Z8" s="244"/>
      <c r="AA8" s="244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4"/>
      <c r="AM8" s="244"/>
      <c r="AN8" s="244"/>
    </row>
    <row r="9" spans="1:55" x14ac:dyDescent="0.2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  <c r="AM9" s="244"/>
      <c r="AN9" s="244"/>
    </row>
    <row r="10" spans="1:55" x14ac:dyDescent="0.25">
      <c r="A10" s="67"/>
      <c r="B10" s="67"/>
      <c r="C10" s="67"/>
      <c r="D10" s="67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</row>
    <row r="11" spans="1:55" ht="28.5" x14ac:dyDescent="0.25">
      <c r="A11" s="67"/>
      <c r="B11" s="246" t="s">
        <v>2264</v>
      </c>
      <c r="C11" s="246"/>
      <c r="D11" s="246"/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67"/>
      <c r="U11" s="250" t="s">
        <v>2363</v>
      </c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67"/>
    </row>
    <row r="12" spans="1:55" ht="30" thickBot="1" x14ac:dyDescent="0.3">
      <c r="A12" s="67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67"/>
      <c r="U12" s="70"/>
      <c r="V12" s="71"/>
      <c r="W12" s="71"/>
      <c r="X12" s="71"/>
      <c r="Y12" s="71"/>
      <c r="Z12" s="71"/>
      <c r="AA12" s="67"/>
      <c r="AB12" s="243">
        <f>VLOOKUP(B11,'General PDET'!$A$1:$B$17,2,FALSE)</f>
        <v>5</v>
      </c>
      <c r="AC12" s="243"/>
      <c r="AD12" s="72" t="s">
        <v>2424</v>
      </c>
      <c r="AE12" s="67"/>
      <c r="AF12" s="67"/>
      <c r="AG12" s="67"/>
      <c r="AH12" s="67"/>
      <c r="AI12" s="67"/>
      <c r="AJ12" s="67"/>
      <c r="AK12" s="67"/>
      <c r="AL12" s="67"/>
      <c r="AM12" s="67"/>
      <c r="AN12" s="67"/>
    </row>
    <row r="13" spans="1:55" ht="18.75" x14ac:dyDescent="0.25">
      <c r="A13" s="67"/>
      <c r="B13" s="208" t="str">
        <f>"MAPA"&amp;VLOOKUP(B11,Mapas!$A$2:$B$17,2,FALSE)</f>
        <v>MAPA14</v>
      </c>
      <c r="C13" s="209"/>
      <c r="D13" s="209"/>
      <c r="E13" s="209"/>
      <c r="F13" s="209"/>
      <c r="G13" s="209"/>
      <c r="H13" s="209"/>
      <c r="I13" s="209"/>
      <c r="J13" s="209"/>
      <c r="K13" s="209"/>
      <c r="L13" s="209"/>
      <c r="M13" s="209"/>
      <c r="N13" s="209"/>
      <c r="O13" s="209"/>
      <c r="P13" s="209"/>
      <c r="Q13" s="209"/>
      <c r="R13" s="209"/>
      <c r="S13" s="210"/>
      <c r="T13" s="73"/>
      <c r="U13" s="70"/>
      <c r="V13" s="70"/>
      <c r="W13" s="70"/>
      <c r="X13" s="70"/>
      <c r="Y13" s="71"/>
      <c r="Z13" s="71"/>
      <c r="AA13" s="71"/>
      <c r="AB13" s="67"/>
      <c r="AC13" s="70"/>
      <c r="AD13" s="71"/>
      <c r="AE13" s="70"/>
      <c r="AF13" s="70"/>
      <c r="AG13" s="70"/>
      <c r="AH13" s="71"/>
      <c r="AI13" s="70"/>
      <c r="AJ13" s="70"/>
      <c r="AK13" s="70"/>
      <c r="AL13" s="74"/>
      <c r="AM13" s="74"/>
      <c r="AN13" s="67"/>
    </row>
    <row r="14" spans="1:55" ht="18" x14ac:dyDescent="0.25">
      <c r="A14" s="67"/>
      <c r="B14" s="211"/>
      <c r="C14" s="212"/>
      <c r="D14" s="212"/>
      <c r="E14" s="212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3"/>
      <c r="T14" s="73"/>
      <c r="U14" s="185" t="s">
        <v>2737</v>
      </c>
      <c r="V14" s="185"/>
      <c r="W14" s="185"/>
      <c r="X14" s="185"/>
      <c r="Y14" s="185"/>
      <c r="Z14" s="185"/>
      <c r="AA14" s="185"/>
      <c r="AB14" s="75">
        <f>VLOOKUP($B$11,'General PDET'!$A$2:$R$17,5,FALSE)</f>
        <v>0</v>
      </c>
      <c r="AC14" s="76" t="s">
        <v>2433</v>
      </c>
      <c r="AD14" s="77"/>
      <c r="AE14" s="76"/>
      <c r="AF14" s="76"/>
      <c r="AG14" s="76"/>
      <c r="AH14" s="76"/>
      <c r="AI14" s="76"/>
      <c r="AJ14" s="76"/>
      <c r="AK14" s="76"/>
      <c r="AL14" s="76"/>
      <c r="AM14" s="76"/>
      <c r="AN14" s="78"/>
    </row>
    <row r="15" spans="1:55" ht="18" x14ac:dyDescent="0.25">
      <c r="A15" s="67"/>
      <c r="B15" s="211"/>
      <c r="C15" s="212"/>
      <c r="D15" s="212"/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3"/>
      <c r="T15" s="73"/>
      <c r="U15" s="185"/>
      <c r="V15" s="185"/>
      <c r="W15" s="185"/>
      <c r="X15" s="185"/>
      <c r="Y15" s="185"/>
      <c r="Z15" s="185"/>
      <c r="AA15" s="185"/>
      <c r="AB15" s="75">
        <f>VLOOKUP($B$11,'General PDET'!$A$2:$R$17,4,FALSE)</f>
        <v>5</v>
      </c>
      <c r="AC15" s="76" t="s">
        <v>2434</v>
      </c>
      <c r="AD15" s="77"/>
      <c r="AE15" s="76"/>
      <c r="AF15" s="76"/>
      <c r="AG15" s="76"/>
      <c r="AH15" s="76"/>
      <c r="AI15" s="76"/>
      <c r="AJ15" s="76"/>
      <c r="AK15" s="76"/>
      <c r="AL15" s="76"/>
      <c r="AM15" s="76"/>
      <c r="AN15" s="78"/>
    </row>
    <row r="16" spans="1:55" ht="18" x14ac:dyDescent="0.25">
      <c r="A16" s="67"/>
      <c r="B16" s="211"/>
      <c r="C16" s="212"/>
      <c r="D16" s="212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3"/>
      <c r="T16" s="73"/>
      <c r="U16" s="186"/>
      <c r="V16" s="186"/>
      <c r="W16" s="186"/>
      <c r="X16" s="186"/>
      <c r="Y16" s="186"/>
      <c r="Z16" s="186"/>
      <c r="AA16" s="186"/>
      <c r="AB16" s="79">
        <f>VLOOKUP($B$11,'General PDET'!$A$2:$R$17,3,FALSE)</f>
        <v>0</v>
      </c>
      <c r="AC16" s="80" t="s">
        <v>2435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78"/>
    </row>
    <row r="17" spans="1:40" ht="17.25" x14ac:dyDescent="0.25">
      <c r="A17" s="67"/>
      <c r="B17" s="211"/>
      <c r="C17" s="212"/>
      <c r="D17" s="212"/>
      <c r="E17" s="212"/>
      <c r="F17" s="212"/>
      <c r="G17" s="212"/>
      <c r="H17" s="212"/>
      <c r="I17" s="212"/>
      <c r="J17" s="212"/>
      <c r="K17" s="212"/>
      <c r="L17" s="212"/>
      <c r="M17" s="212"/>
      <c r="N17" s="212"/>
      <c r="O17" s="212"/>
      <c r="P17" s="212"/>
      <c r="Q17" s="212"/>
      <c r="R17" s="212"/>
      <c r="S17" s="213"/>
      <c r="T17" s="73"/>
      <c r="U17" s="184" t="s">
        <v>2736</v>
      </c>
      <c r="V17" s="184"/>
      <c r="W17" s="184"/>
      <c r="X17" s="184"/>
      <c r="Y17" s="184"/>
      <c r="Z17" s="184"/>
      <c r="AA17" s="184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1"/>
      <c r="AM17" s="81"/>
      <c r="AN17" s="78"/>
    </row>
    <row r="18" spans="1:40" ht="18" x14ac:dyDescent="0.25">
      <c r="A18" s="67"/>
      <c r="B18" s="211"/>
      <c r="C18" s="212"/>
      <c r="D18" s="212"/>
      <c r="E18" s="212"/>
      <c r="F18" s="212"/>
      <c r="G18" s="212"/>
      <c r="H18" s="212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3"/>
      <c r="T18" s="73"/>
      <c r="U18" s="185"/>
      <c r="V18" s="185"/>
      <c r="W18" s="185"/>
      <c r="X18" s="185"/>
      <c r="Y18" s="185"/>
      <c r="Z18" s="185"/>
      <c r="AA18" s="185"/>
      <c r="AB18" s="75">
        <f>VLOOKUP($B$11,'General PDET'!$A$2:$R$17,6,FALSE)</f>
        <v>0</v>
      </c>
      <c r="AC18" s="76" t="s">
        <v>2425</v>
      </c>
      <c r="AD18" s="76"/>
      <c r="AE18" s="76"/>
      <c r="AF18" s="76"/>
      <c r="AG18" s="76"/>
      <c r="AH18" s="76"/>
      <c r="AI18" s="75">
        <f>VLOOKUP($B$11,'General PDET'!$A$2:$R$17,9,FALSE)</f>
        <v>0</v>
      </c>
      <c r="AJ18" s="76" t="s">
        <v>2428</v>
      </c>
      <c r="AK18" s="76"/>
      <c r="AL18" s="76"/>
      <c r="AM18" s="76"/>
      <c r="AN18" s="78"/>
    </row>
    <row r="19" spans="1:40" ht="18" x14ac:dyDescent="0.25">
      <c r="A19" s="67"/>
      <c r="B19" s="211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3"/>
      <c r="T19" s="73"/>
      <c r="U19" s="185"/>
      <c r="V19" s="185"/>
      <c r="W19" s="185"/>
      <c r="X19" s="185"/>
      <c r="Y19" s="185"/>
      <c r="Z19" s="185"/>
      <c r="AA19" s="185"/>
      <c r="AB19" s="75">
        <f>VLOOKUP($B$11,'General PDET'!$A$2:$R$17,7,FALSE)</f>
        <v>0</v>
      </c>
      <c r="AC19" s="76" t="s">
        <v>2426</v>
      </c>
      <c r="AD19" s="76"/>
      <c r="AE19" s="76"/>
      <c r="AF19" s="76"/>
      <c r="AG19" s="76"/>
      <c r="AH19" s="76"/>
      <c r="AI19" s="75">
        <f>VLOOKUP($B$11,'General PDET'!$A$2:$R$17,10,FALSE)</f>
        <v>0</v>
      </c>
      <c r="AJ19" s="76" t="s">
        <v>2429</v>
      </c>
      <c r="AK19" s="76"/>
      <c r="AL19" s="76"/>
      <c r="AM19" s="76"/>
      <c r="AN19" s="78"/>
    </row>
    <row r="20" spans="1:40" ht="18" x14ac:dyDescent="0.25">
      <c r="A20" s="67"/>
      <c r="B20" s="211"/>
      <c r="C20" s="212"/>
      <c r="D20" s="212"/>
      <c r="E20" s="212"/>
      <c r="F20" s="212"/>
      <c r="G20" s="212"/>
      <c r="H20" s="212"/>
      <c r="I20" s="212"/>
      <c r="J20" s="212"/>
      <c r="K20" s="212"/>
      <c r="L20" s="212"/>
      <c r="M20" s="212"/>
      <c r="N20" s="212"/>
      <c r="O20" s="212"/>
      <c r="P20" s="212"/>
      <c r="Q20" s="212"/>
      <c r="R20" s="212"/>
      <c r="S20" s="213"/>
      <c r="T20" s="73"/>
      <c r="U20" s="186"/>
      <c r="V20" s="186"/>
      <c r="W20" s="186"/>
      <c r="X20" s="186"/>
      <c r="Y20" s="186"/>
      <c r="Z20" s="186"/>
      <c r="AA20" s="186"/>
      <c r="AB20" s="79">
        <f>VLOOKUP($B$11,'General PDET'!$A$2:$R$17,8,FALSE)</f>
        <v>0</v>
      </c>
      <c r="AC20" s="80" t="s">
        <v>2427</v>
      </c>
      <c r="AD20" s="80"/>
      <c r="AE20" s="80"/>
      <c r="AF20" s="80"/>
      <c r="AG20" s="80"/>
      <c r="AH20" s="80"/>
      <c r="AI20" s="79">
        <f>VLOOKUP($B$11,'General PDET'!$A$2:$R$17,11,FALSE)</f>
        <v>5</v>
      </c>
      <c r="AJ20" s="80" t="s">
        <v>2430</v>
      </c>
      <c r="AK20" s="80"/>
      <c r="AL20" s="80"/>
      <c r="AM20" s="80"/>
      <c r="AN20" s="78"/>
    </row>
    <row r="21" spans="1:40" ht="17.25" x14ac:dyDescent="0.25">
      <c r="A21" s="67"/>
      <c r="B21" s="211"/>
      <c r="C21" s="212"/>
      <c r="D21" s="212"/>
      <c r="E21" s="212"/>
      <c r="F21" s="212"/>
      <c r="G21" s="212"/>
      <c r="H21" s="212"/>
      <c r="I21" s="212"/>
      <c r="J21" s="212"/>
      <c r="K21" s="212"/>
      <c r="L21" s="212"/>
      <c r="M21" s="212"/>
      <c r="N21" s="212"/>
      <c r="O21" s="212"/>
      <c r="P21" s="212"/>
      <c r="Q21" s="212"/>
      <c r="R21" s="212"/>
      <c r="S21" s="213"/>
      <c r="T21" s="73"/>
      <c r="U21" s="187" t="s">
        <v>2436</v>
      </c>
      <c r="V21" s="187"/>
      <c r="W21" s="187"/>
      <c r="X21" s="187"/>
      <c r="Y21" s="190">
        <f>VLOOKUP($B$11,'General PDET'!$A$2:$R$17,12,FALSE)</f>
        <v>955622.86400000006</v>
      </c>
      <c r="Z21" s="190"/>
      <c r="AA21" s="190"/>
      <c r="AB21" s="190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78"/>
    </row>
    <row r="22" spans="1:40" ht="18" x14ac:dyDescent="0.25">
      <c r="A22" s="67"/>
      <c r="B22" s="211"/>
      <c r="C22" s="212"/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13"/>
      <c r="T22" s="67"/>
      <c r="U22" s="188"/>
      <c r="V22" s="188"/>
      <c r="W22" s="188"/>
      <c r="X22" s="188"/>
      <c r="Y22" s="191"/>
      <c r="Z22" s="191"/>
      <c r="AA22" s="191"/>
      <c r="AB22" s="191"/>
      <c r="AC22" s="199" t="s">
        <v>2734</v>
      </c>
      <c r="AD22" s="199"/>
      <c r="AE22" s="199"/>
      <c r="AF22" s="199"/>
      <c r="AG22" s="199"/>
      <c r="AH22" s="199"/>
      <c r="AI22" s="199"/>
      <c r="AJ22" s="199"/>
      <c r="AK22" s="199"/>
      <c r="AL22" s="171">
        <f>VLOOKUP($B$11,'General PDET'!$A$2:$R$17,13,FALSE)</f>
        <v>2.4452293273925195E-2</v>
      </c>
      <c r="AM22" s="171"/>
      <c r="AN22" s="171"/>
    </row>
    <row r="23" spans="1:40" ht="18" x14ac:dyDescent="0.25">
      <c r="A23" s="67"/>
      <c r="B23" s="211"/>
      <c r="C23" s="212"/>
      <c r="D23" s="212"/>
      <c r="E23" s="212"/>
      <c r="F23" s="212"/>
      <c r="G23" s="212"/>
      <c r="H23" s="212"/>
      <c r="I23" s="212"/>
      <c r="J23" s="212"/>
      <c r="K23" s="212"/>
      <c r="L23" s="212"/>
      <c r="M23" s="212"/>
      <c r="N23" s="212"/>
      <c r="O23" s="212"/>
      <c r="P23" s="212"/>
      <c r="Q23" s="212"/>
      <c r="R23" s="212"/>
      <c r="S23" s="213"/>
      <c r="T23" s="81"/>
      <c r="U23" s="189"/>
      <c r="V23" s="189"/>
      <c r="W23" s="189"/>
      <c r="X23" s="189"/>
      <c r="Y23" s="192"/>
      <c r="Z23" s="192"/>
      <c r="AA23" s="192"/>
      <c r="AB23" s="192"/>
      <c r="AC23" s="172" t="s">
        <v>2735</v>
      </c>
      <c r="AD23" s="172"/>
      <c r="AE23" s="172"/>
      <c r="AF23" s="172"/>
      <c r="AG23" s="172"/>
      <c r="AH23" s="172"/>
      <c r="AI23" s="172"/>
      <c r="AJ23" s="172"/>
      <c r="AK23" s="172"/>
      <c r="AL23" s="173">
        <f>VLOOKUP($B$11,'General PDET'!$A$2:$R$17,14,FALSE)</f>
        <v>8.3816075168820451E-3</v>
      </c>
      <c r="AM23" s="173"/>
      <c r="AN23" s="173"/>
    </row>
    <row r="24" spans="1:40" ht="17.25" x14ac:dyDescent="0.25">
      <c r="A24" s="67"/>
      <c r="B24" s="211"/>
      <c r="C24" s="212"/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13"/>
      <c r="T24" s="73"/>
      <c r="U24" s="187" t="s">
        <v>2431</v>
      </c>
      <c r="V24" s="187"/>
      <c r="W24" s="187"/>
      <c r="X24" s="187"/>
      <c r="Y24" s="190">
        <f>VLOOKUP($B$11,'General PDET'!$A$2:$R$17,15,FALSE)</f>
        <v>296887</v>
      </c>
      <c r="Z24" s="190"/>
      <c r="AA24" s="190"/>
      <c r="AB24" s="190"/>
      <c r="AC24" s="81"/>
      <c r="AD24" s="78"/>
      <c r="AE24" s="81"/>
      <c r="AF24" s="81"/>
      <c r="AG24" s="81"/>
      <c r="AH24" s="81"/>
      <c r="AI24" s="81"/>
      <c r="AJ24" s="82"/>
      <c r="AK24" s="82"/>
      <c r="AL24" s="81"/>
      <c r="AM24" s="81"/>
      <c r="AN24" s="78"/>
    </row>
    <row r="25" spans="1:40" ht="18" x14ac:dyDescent="0.25">
      <c r="A25" s="67"/>
      <c r="B25" s="211"/>
      <c r="C25" s="212"/>
      <c r="D25" s="212"/>
      <c r="E25" s="212"/>
      <c r="F25" s="212"/>
      <c r="G25" s="212"/>
      <c r="H25" s="212"/>
      <c r="I25" s="212"/>
      <c r="J25" s="212"/>
      <c r="K25" s="212"/>
      <c r="L25" s="212"/>
      <c r="M25" s="212"/>
      <c r="N25" s="212"/>
      <c r="O25" s="212"/>
      <c r="P25" s="212"/>
      <c r="Q25" s="212"/>
      <c r="R25" s="212"/>
      <c r="S25" s="213"/>
      <c r="T25" s="73"/>
      <c r="U25" s="188"/>
      <c r="V25" s="188"/>
      <c r="W25" s="188"/>
      <c r="X25" s="188"/>
      <c r="Y25" s="191"/>
      <c r="Z25" s="191"/>
      <c r="AA25" s="191"/>
      <c r="AB25" s="191"/>
      <c r="AC25" s="199" t="s">
        <v>2734</v>
      </c>
      <c r="AD25" s="199"/>
      <c r="AE25" s="199"/>
      <c r="AF25" s="199"/>
      <c r="AG25" s="199"/>
      <c r="AH25" s="199"/>
      <c r="AI25" s="199"/>
      <c r="AJ25" s="199"/>
      <c r="AK25" s="199"/>
      <c r="AL25" s="171">
        <f>VLOOKUP($B$11,'General PDET'!$A$2:$R$17,16,FALSE)</f>
        <v>4.3386397410789847E-2</v>
      </c>
      <c r="AM25" s="171"/>
      <c r="AN25" s="171"/>
    </row>
    <row r="26" spans="1:40" ht="18" x14ac:dyDescent="0.25">
      <c r="A26" s="67"/>
      <c r="B26" s="211"/>
      <c r="C26" s="212"/>
      <c r="D26" s="212"/>
      <c r="E26" s="212"/>
      <c r="F26" s="212"/>
      <c r="G26" s="212"/>
      <c r="H26" s="212"/>
      <c r="I26" s="212"/>
      <c r="J26" s="212"/>
      <c r="K26" s="212"/>
      <c r="L26" s="212"/>
      <c r="M26" s="212"/>
      <c r="N26" s="212"/>
      <c r="O26" s="212"/>
      <c r="P26" s="212"/>
      <c r="Q26" s="212"/>
      <c r="R26" s="212"/>
      <c r="S26" s="213"/>
      <c r="T26" s="73"/>
      <c r="U26" s="189"/>
      <c r="V26" s="189"/>
      <c r="W26" s="189"/>
      <c r="X26" s="189"/>
      <c r="Y26" s="192"/>
      <c r="Z26" s="192"/>
      <c r="AA26" s="192"/>
      <c r="AB26" s="192"/>
      <c r="AC26" s="172" t="s">
        <v>2735</v>
      </c>
      <c r="AD26" s="172"/>
      <c r="AE26" s="172"/>
      <c r="AF26" s="172"/>
      <c r="AG26" s="172"/>
      <c r="AH26" s="172"/>
      <c r="AI26" s="172"/>
      <c r="AJ26" s="172"/>
      <c r="AK26" s="172"/>
      <c r="AL26" s="173">
        <f>VLOOKUP($B$11,'General PDET'!$A$2:$R$17,17,FALSE)</f>
        <v>6.0230738258107985E-3</v>
      </c>
      <c r="AM26" s="173"/>
      <c r="AN26" s="173"/>
    </row>
    <row r="27" spans="1:40" ht="17.25" x14ac:dyDescent="0.25">
      <c r="A27" s="67"/>
      <c r="B27" s="211"/>
      <c r="C27" s="212"/>
      <c r="D27" s="212"/>
      <c r="E27" s="212"/>
      <c r="F27" s="212"/>
      <c r="G27" s="212"/>
      <c r="H27" s="212"/>
      <c r="I27" s="212"/>
      <c r="J27" s="212"/>
      <c r="K27" s="212"/>
      <c r="L27" s="212"/>
      <c r="M27" s="212"/>
      <c r="N27" s="212"/>
      <c r="O27" s="212"/>
      <c r="P27" s="212"/>
      <c r="Q27" s="212"/>
      <c r="R27" s="212"/>
      <c r="S27" s="213"/>
      <c r="T27" s="73"/>
      <c r="U27" s="187" t="s">
        <v>2771</v>
      </c>
      <c r="V27" s="187"/>
      <c r="W27" s="187"/>
      <c r="X27" s="187"/>
      <c r="Y27" s="190">
        <f>VLOOKUP($B$11,'Demográfica PDET'!$A$1:$D$19,4,FALSE)</f>
        <v>183288</v>
      </c>
      <c r="Z27" s="190"/>
      <c r="AA27" s="190"/>
      <c r="AB27" s="190"/>
      <c r="AC27" s="81"/>
      <c r="AD27" s="78"/>
      <c r="AE27" s="81"/>
      <c r="AF27" s="81"/>
      <c r="AG27" s="81"/>
      <c r="AH27" s="81"/>
      <c r="AI27" s="81"/>
      <c r="AJ27" s="82"/>
      <c r="AK27" s="82"/>
      <c r="AL27" s="81"/>
      <c r="AM27" s="81"/>
      <c r="AN27" s="78"/>
    </row>
    <row r="28" spans="1:40" ht="18" x14ac:dyDescent="0.25">
      <c r="A28" s="67"/>
      <c r="B28" s="211"/>
      <c r="C28" s="212"/>
      <c r="D28" s="212"/>
      <c r="E28" s="212"/>
      <c r="F28" s="212"/>
      <c r="G28" s="212"/>
      <c r="H28" s="212"/>
      <c r="I28" s="212"/>
      <c r="J28" s="212"/>
      <c r="K28" s="212"/>
      <c r="L28" s="212"/>
      <c r="M28" s="212"/>
      <c r="N28" s="212"/>
      <c r="O28" s="212"/>
      <c r="P28" s="212"/>
      <c r="Q28" s="212"/>
      <c r="R28" s="212"/>
      <c r="S28" s="213"/>
      <c r="T28" s="73"/>
      <c r="U28" s="188"/>
      <c r="V28" s="188"/>
      <c r="W28" s="188"/>
      <c r="X28" s="188"/>
      <c r="Y28" s="191"/>
      <c r="Z28" s="191"/>
      <c r="AA28" s="191"/>
      <c r="AB28" s="191"/>
      <c r="AC28" s="199" t="s">
        <v>2772</v>
      </c>
      <c r="AD28" s="199"/>
      <c r="AE28" s="199"/>
      <c r="AF28" s="199"/>
      <c r="AG28" s="199"/>
      <c r="AH28" s="199"/>
      <c r="AI28" s="199"/>
      <c r="AJ28" s="199"/>
      <c r="AK28" s="199"/>
      <c r="AL28" s="171">
        <f>+$AR$52/$AR$53</f>
        <v>4.7483359658574108E-2</v>
      </c>
      <c r="AM28" s="171"/>
      <c r="AN28" s="171"/>
    </row>
    <row r="29" spans="1:40" ht="18" x14ac:dyDescent="0.25">
      <c r="A29" s="67"/>
      <c r="B29" s="211"/>
      <c r="C29" s="212"/>
      <c r="D29" s="212"/>
      <c r="E29" s="212"/>
      <c r="F29" s="212"/>
      <c r="G29" s="212"/>
      <c r="H29" s="212"/>
      <c r="I29" s="212"/>
      <c r="J29" s="212"/>
      <c r="K29" s="212"/>
      <c r="L29" s="212"/>
      <c r="M29" s="212"/>
      <c r="N29" s="212"/>
      <c r="O29" s="212"/>
      <c r="P29" s="212"/>
      <c r="Q29" s="212"/>
      <c r="R29" s="212"/>
      <c r="S29" s="213"/>
      <c r="T29" s="73"/>
      <c r="U29" s="189"/>
      <c r="V29" s="189"/>
      <c r="W29" s="189"/>
      <c r="X29" s="189"/>
      <c r="Y29" s="192"/>
      <c r="Z29" s="192"/>
      <c r="AA29" s="192"/>
      <c r="AB29" s="192"/>
      <c r="AC29" s="172" t="s">
        <v>2773</v>
      </c>
      <c r="AD29" s="172"/>
      <c r="AE29" s="172"/>
      <c r="AF29" s="172"/>
      <c r="AG29" s="172"/>
      <c r="AH29" s="172"/>
      <c r="AI29" s="172"/>
      <c r="AJ29" s="172"/>
      <c r="AK29" s="172"/>
      <c r="AL29" s="173">
        <f>+$AR$52/$AR$54</f>
        <v>1.2394409856615081E-2</v>
      </c>
      <c r="AM29" s="173"/>
      <c r="AN29" s="173"/>
    </row>
    <row r="30" spans="1:40" ht="18" customHeight="1" x14ac:dyDescent="0.25">
      <c r="A30" s="67"/>
      <c r="B30" s="211"/>
      <c r="C30" s="212"/>
      <c r="D30" s="212"/>
      <c r="E30" s="212"/>
      <c r="F30" s="212"/>
      <c r="G30" s="212"/>
      <c r="H30" s="212"/>
      <c r="I30" s="212"/>
      <c r="J30" s="212"/>
      <c r="K30" s="212"/>
      <c r="L30" s="212"/>
      <c r="M30" s="212"/>
      <c r="N30" s="212"/>
      <c r="O30" s="212"/>
      <c r="P30" s="212"/>
      <c r="Q30" s="212"/>
      <c r="R30" s="212"/>
      <c r="S30" s="213"/>
      <c r="T30" s="188" t="s">
        <v>2756</v>
      </c>
      <c r="U30" s="188"/>
      <c r="V30" s="188"/>
      <c r="W30" s="188"/>
      <c r="X30" s="188"/>
      <c r="Y30" s="188"/>
      <c r="Z30" s="193">
        <f>VLOOKUP($B$11,'General PDET'!$A$2:$R$18,18,FALSE)</f>
        <v>31.067381409995225</v>
      </c>
      <c r="AA30" s="193"/>
      <c r="AB30" s="193"/>
      <c r="AC30" s="83"/>
      <c r="AD30" s="83"/>
      <c r="AE30" s="83"/>
      <c r="AF30" s="83"/>
      <c r="AG30" s="83"/>
      <c r="AH30" s="83"/>
      <c r="AI30" s="83"/>
      <c r="AJ30" s="83"/>
      <c r="AK30" s="83"/>
      <c r="AL30" s="84"/>
      <c r="AM30" s="84"/>
      <c r="AN30" s="84"/>
    </row>
    <row r="31" spans="1:40" ht="18.75" thickBot="1" x14ac:dyDescent="0.3">
      <c r="A31" s="67"/>
      <c r="B31" s="214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215"/>
      <c r="R31" s="215"/>
      <c r="S31" s="216"/>
      <c r="T31" s="188"/>
      <c r="U31" s="188"/>
      <c r="V31" s="188"/>
      <c r="W31" s="188"/>
      <c r="X31" s="188"/>
      <c r="Y31" s="188"/>
      <c r="Z31" s="194"/>
      <c r="AA31" s="194"/>
      <c r="AB31" s="194"/>
      <c r="AC31" s="85" t="s">
        <v>2754</v>
      </c>
      <c r="AD31" s="86"/>
      <c r="AE31" s="81"/>
      <c r="AF31" s="81"/>
      <c r="AG31" s="81"/>
      <c r="AH31" s="81"/>
      <c r="AI31" s="67"/>
      <c r="AJ31" s="67"/>
      <c r="AK31" s="67"/>
      <c r="AL31" s="207">
        <v>19.5</v>
      </c>
      <c r="AM31" s="207"/>
      <c r="AN31" s="207"/>
    </row>
    <row r="32" spans="1:40" ht="18" x14ac:dyDescent="0.25">
      <c r="A32" s="67"/>
      <c r="B32" s="154" t="s">
        <v>3001</v>
      </c>
      <c r="F32" s="182" t="str">
        <f>+VLOOKUP(B11,'municipios y deptos'!K21:L36,2,FALSE)</f>
        <v>Córdoba</v>
      </c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8"/>
      <c r="U32" s="188"/>
      <c r="V32" s="188"/>
      <c r="W32" s="188"/>
      <c r="X32" s="188"/>
      <c r="Y32" s="188"/>
      <c r="Z32" s="194"/>
      <c r="AA32" s="194"/>
      <c r="AB32" s="194"/>
      <c r="AC32" s="85" t="s">
        <v>2755</v>
      </c>
      <c r="AD32" s="85"/>
      <c r="AE32" s="88"/>
      <c r="AF32" s="89"/>
      <c r="AG32" s="89"/>
      <c r="AH32" s="89"/>
      <c r="AI32" s="67"/>
      <c r="AJ32" s="67"/>
      <c r="AK32" s="67"/>
      <c r="AL32" s="207">
        <v>51.9</v>
      </c>
      <c r="AM32" s="207"/>
      <c r="AN32" s="207"/>
    </row>
    <row r="33" spans="1:59" ht="18" customHeight="1" x14ac:dyDescent="0.25">
      <c r="A33" s="67"/>
      <c r="B33" s="154" t="s">
        <v>3002</v>
      </c>
      <c r="E33" s="181" t="str">
        <f>+VLOOKUP(B11,'municipios y deptos'!AE2:AG17,2,FALSE)</f>
        <v>San José de ure, Tierralta, Montelíbano, Puerto libertador, Valencia</v>
      </c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81"/>
      <c r="Q33" s="181"/>
      <c r="R33" s="181"/>
      <c r="S33" s="181"/>
      <c r="T33" s="174" t="s">
        <v>2770</v>
      </c>
      <c r="U33" s="174"/>
      <c r="V33" s="174"/>
      <c r="W33" s="174"/>
      <c r="X33" s="174"/>
      <c r="Y33" s="174"/>
      <c r="Z33" s="174"/>
      <c r="AA33" s="174"/>
      <c r="AB33" s="174"/>
      <c r="AC33" s="174"/>
      <c r="AD33" s="174"/>
      <c r="AE33" s="174"/>
      <c r="AF33" s="174"/>
      <c r="AG33" s="174"/>
      <c r="AH33" s="174"/>
      <c r="AI33" s="67"/>
      <c r="AJ33" s="67"/>
      <c r="AK33" s="67"/>
      <c r="AL33" s="90"/>
      <c r="AM33" s="90"/>
      <c r="AN33" s="90"/>
    </row>
    <row r="34" spans="1:59" ht="18" customHeight="1" x14ac:dyDescent="0.25">
      <c r="A34" s="67"/>
      <c r="B34" s="154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67"/>
      <c r="AJ34" s="67"/>
      <c r="AK34" s="67"/>
      <c r="AL34" s="149"/>
      <c r="AM34" s="149"/>
      <c r="AN34" s="149"/>
    </row>
    <row r="35" spans="1:59" ht="18" customHeight="1" x14ac:dyDescent="0.25">
      <c r="A35" s="67"/>
      <c r="B35" s="154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74"/>
      <c r="U35" s="174"/>
      <c r="V35" s="174"/>
      <c r="W35" s="174"/>
      <c r="X35" s="174"/>
      <c r="Y35" s="174"/>
      <c r="Z35" s="174"/>
      <c r="AA35" s="174"/>
      <c r="AB35" s="174"/>
      <c r="AC35" s="174"/>
      <c r="AD35" s="174"/>
      <c r="AE35" s="174"/>
      <c r="AF35" s="174"/>
      <c r="AG35" s="174"/>
      <c r="AH35" s="174"/>
      <c r="AI35" s="67"/>
      <c r="AJ35" s="67"/>
      <c r="AK35" s="67"/>
      <c r="AL35" s="149"/>
      <c r="AM35" s="149"/>
      <c r="AN35" s="149"/>
    </row>
    <row r="36" spans="1:59" ht="17.25" customHeight="1" x14ac:dyDescent="0.25">
      <c r="A36" s="67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81"/>
      <c r="Q36" s="181"/>
      <c r="R36" s="181"/>
      <c r="S36" s="181"/>
      <c r="T36" s="174"/>
      <c r="U36" s="174"/>
      <c r="V36" s="174"/>
      <c r="W36" s="174"/>
      <c r="X36" s="174"/>
      <c r="Y36" s="174"/>
      <c r="Z36" s="174"/>
      <c r="AA36" s="174"/>
      <c r="AB36" s="174"/>
      <c r="AC36" s="174"/>
      <c r="AD36" s="174"/>
      <c r="AE36" s="174"/>
      <c r="AF36" s="174"/>
      <c r="AG36" s="174"/>
      <c r="AH36" s="174"/>
      <c r="AI36" s="67"/>
      <c r="AJ36" s="67"/>
      <c r="AK36" s="67"/>
      <c r="AL36" s="67"/>
      <c r="AM36" s="67"/>
      <c r="AN36" s="91" t="s">
        <v>2432</v>
      </c>
    </row>
    <row r="37" spans="1:59" x14ac:dyDescent="0.25">
      <c r="A37" s="244" t="s">
        <v>2738</v>
      </c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4"/>
    </row>
    <row r="38" spans="1:59" x14ac:dyDescent="0.2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  <c r="U38" s="244"/>
      <c r="V38" s="244"/>
      <c r="W38" s="244"/>
      <c r="X38" s="244"/>
      <c r="Y38" s="244"/>
      <c r="Z38" s="244"/>
      <c r="AA38" s="244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4"/>
      <c r="AM38" s="244"/>
      <c r="AN38" s="244"/>
    </row>
    <row r="39" spans="1:59" x14ac:dyDescent="0.2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</row>
    <row r="40" spans="1:59" x14ac:dyDescent="0.25">
      <c r="A40" s="67"/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</row>
    <row r="41" spans="1:59" ht="18" x14ac:dyDescent="0.25">
      <c r="A41" s="247" t="s">
        <v>2739</v>
      </c>
      <c r="B41" s="247"/>
      <c r="C41" s="247"/>
      <c r="D41" s="247"/>
      <c r="E41" s="247"/>
      <c r="F41" s="247"/>
      <c r="G41" s="247"/>
      <c r="H41" s="247"/>
      <c r="I41" s="247"/>
      <c r="J41" s="247"/>
      <c r="K41" s="247"/>
      <c r="L41" s="247"/>
      <c r="M41" s="247"/>
      <c r="N41" s="247"/>
      <c r="O41" s="247"/>
      <c r="P41" s="247"/>
      <c r="Q41" s="247"/>
      <c r="R41" s="247"/>
      <c r="S41" s="247"/>
      <c r="T41" s="247"/>
      <c r="U41" s="248" t="s">
        <v>2768</v>
      </c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</row>
    <row r="42" spans="1:59" x14ac:dyDescent="0.25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</row>
    <row r="43" spans="1:59" x14ac:dyDescent="0.25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92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245" t="str">
        <f>B11</f>
        <v>Sur de Córdoba</v>
      </c>
      <c r="AJ43" s="245"/>
      <c r="AK43" s="245"/>
      <c r="AL43" s="245"/>
      <c r="AM43" s="245"/>
      <c r="AN43" s="245"/>
    </row>
    <row r="44" spans="1:59" x14ac:dyDescent="0.25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245"/>
      <c r="AJ44" s="245"/>
      <c r="AK44" s="245"/>
      <c r="AL44" s="245"/>
      <c r="AM44" s="245"/>
      <c r="AN44" s="245"/>
      <c r="AQ44" s="68" t="s">
        <v>2364</v>
      </c>
      <c r="AR44" s="68" t="s">
        <v>2365</v>
      </c>
      <c r="AS44" s="68" t="s">
        <v>2366</v>
      </c>
      <c r="AT44" s="68" t="s">
        <v>2367</v>
      </c>
      <c r="AU44" s="68" t="s">
        <v>2368</v>
      </c>
      <c r="AV44" s="68" t="s">
        <v>2369</v>
      </c>
      <c r="AW44" s="68" t="s">
        <v>2370</v>
      </c>
      <c r="AX44" s="69" t="s">
        <v>2371</v>
      </c>
      <c r="AY44" s="69" t="s">
        <v>2372</v>
      </c>
      <c r="AZ44" s="69" t="s">
        <v>2373</v>
      </c>
      <c r="BA44" s="69" t="s">
        <v>2374</v>
      </c>
      <c r="BB44" s="69" t="s">
        <v>2375</v>
      </c>
      <c r="BC44" s="69" t="s">
        <v>2376</v>
      </c>
      <c r="BD44" s="68" t="s">
        <v>2377</v>
      </c>
      <c r="BE44" s="68" t="s">
        <v>2378</v>
      </c>
      <c r="BF44" s="68" t="s">
        <v>2379</v>
      </c>
      <c r="BG44" s="68" t="s">
        <v>2380</v>
      </c>
    </row>
    <row r="45" spans="1:59" x14ac:dyDescent="0.25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196" t="s">
        <v>2381</v>
      </c>
      <c r="AJ45" s="196"/>
      <c r="AK45" s="196"/>
      <c r="AL45" s="196"/>
      <c r="AM45" s="196"/>
      <c r="AN45" s="67"/>
      <c r="AO45" s="68" t="s">
        <v>2382</v>
      </c>
      <c r="AP45" s="68" t="s">
        <v>2383</v>
      </c>
      <c r="AQ45" s="93">
        <f>VLOOKUP($B$11,'Demográfica PDET'!$A$2:$AL$19,5,FALSE)*(-1)</f>
        <v>-6.188886680791008E-2</v>
      </c>
      <c r="AR45" s="93">
        <f>VLOOKUP($B$11,'Demográfica PDET'!$A$2:$AL$19,6,FALSE)*(-1)</f>
        <v>-5.7671774109341267E-2</v>
      </c>
      <c r="AS45" s="93">
        <f>VLOOKUP($B$11,'Demográfica PDET'!$A$2:$AL$19,7,FALSE)*(-1)</f>
        <v>-5.4108128681956434E-2</v>
      </c>
      <c r="AT45" s="93">
        <f>VLOOKUP($B$11,'Demográfica PDET'!$A$2:$AL$19,8,FALSE)*(-1)</f>
        <v>-5.1275401078524824E-2</v>
      </c>
      <c r="AU45" s="93">
        <f>VLOOKUP($B$11,'Demográfica PDET'!$A$2:$AL$19,9,FALSE)*(-1)</f>
        <v>-4.9473368655414351E-2</v>
      </c>
      <c r="AV45" s="93">
        <f>VLOOKUP($B$11,'Demográfica PDET'!$A$2:$AL$19,10,FALSE)*(-1)</f>
        <v>-4.4191897927494297E-2</v>
      </c>
      <c r="AW45" s="93">
        <f>VLOOKUP($B$11,'Demográfica PDET'!$A$2:$AL$19,11,FALSE)*(-1)</f>
        <v>-3.5774553954871717E-2</v>
      </c>
      <c r="AX45" s="94">
        <f>VLOOKUP($B$11,'Demográfica PDET'!$A$2:$AL$19,12,FALSE)*(-1)</f>
        <v>-2.9725114269065333E-2</v>
      </c>
      <c r="AY45" s="94">
        <f>VLOOKUP($B$11,'Demográfica PDET'!$A$2:$AL$19,13,FALSE)*(-1)</f>
        <v>-2.5009515404851003E-2</v>
      </c>
      <c r="AZ45" s="94">
        <f>VLOOKUP($B$11,'Demográfica PDET'!$A$2:$AL$19,14,FALSE)*(-1)</f>
        <v>-2.3130012428971291E-2</v>
      </c>
      <c r="BA45" s="94">
        <f>VLOOKUP($B$11,'Demográfica PDET'!$A$2:$AL$19,15,FALSE)*(-1)</f>
        <v>-2.0617271891325655E-2</v>
      </c>
      <c r="BB45" s="94">
        <f>VLOOKUP($B$11,'Demográfica PDET'!$A$2:$AL$19,16,FALSE)*(-1)</f>
        <v>-1.6925631637626438E-2</v>
      </c>
      <c r="BC45" s="94">
        <f>VLOOKUP($B$11,'Demográfica PDET'!$A$2:$AL$19,17,FALSE)*(-1)</f>
        <v>-1.298473830110446E-2</v>
      </c>
      <c r="BD45" s="93">
        <f>VLOOKUP($B$11,'Demográfica PDET'!$A$2:$AL$19,18,FALSE)*(-1)</f>
        <v>-9.2560469134721299E-3</v>
      </c>
      <c r="BE45" s="93">
        <f>VLOOKUP($B$11,'Demográfica PDET'!$A$2:$AL$19,19,FALSE)*(-1)</f>
        <v>-6.3054293384351623E-3</v>
      </c>
      <c r="BF45" s="93">
        <f>VLOOKUP($B$11,'Demográfica PDET'!$A$2:$AL$19,20,FALSE)*(-1)</f>
        <v>-4.5539211888698397E-3</v>
      </c>
      <c r="BG45" s="93">
        <f>VLOOKUP($B$11,'Demográfica PDET'!$A$2:$AL$19,21,FALSE)*(-1)</f>
        <v>-4.4730823511975933E-3</v>
      </c>
    </row>
    <row r="46" spans="1:59" x14ac:dyDescent="0.25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196"/>
      <c r="AJ46" s="196"/>
      <c r="AK46" s="196"/>
      <c r="AL46" s="196"/>
      <c r="AM46" s="196"/>
      <c r="AN46" s="67"/>
      <c r="AP46" s="68" t="s">
        <v>2384</v>
      </c>
      <c r="AQ46" s="93">
        <f>VLOOKUP($B$11,'Demográfica PDET'!$A$2:$AL$19,22,FALSE)</f>
        <v>5.9372757985361437E-2</v>
      </c>
      <c r="AR46" s="93">
        <f>VLOOKUP($B$11,'Demográfica PDET'!$A$2:$AL$19,23,FALSE)</f>
        <v>5.519945299053175E-2</v>
      </c>
      <c r="AS46" s="93">
        <f>VLOOKUP($B$11,'Demográfica PDET'!$A$2:$AL$19,24,FALSE)</f>
        <v>5.1965899483641921E-2</v>
      </c>
      <c r="AT46" s="93">
        <f>VLOOKUP($B$11,'Demográfica PDET'!$A$2:$AL$19,25,FALSE)</f>
        <v>4.9335268974390931E-2</v>
      </c>
      <c r="AU46" s="93">
        <f>VLOOKUP($B$11,'Demográfica PDET'!$A$2:$AL$19,26,FALSE)</f>
        <v>4.7499553702250348E-2</v>
      </c>
      <c r="AV46" s="93">
        <f>VLOOKUP($B$11,'Demográfica PDET'!$A$2:$AL$19,27,FALSE)</f>
        <v>4.2827742541775154E-2</v>
      </c>
      <c r="AW46" s="93">
        <f>VLOOKUP($B$11,'Demográfica PDET'!$A$2:$AL$19,28,FALSE)</f>
        <v>3.5346781772189417E-2</v>
      </c>
      <c r="AX46" s="94">
        <f>VLOOKUP($B$11,'Demográfica PDET'!$A$2:$AL$19,29,FALSE)</f>
        <v>3.0193305870583758E-2</v>
      </c>
      <c r="AY46" s="94">
        <f>VLOOKUP($B$11,'Demográfica PDET'!$A$2:$AL$19,30,FALSE)</f>
        <v>2.5619174972295856E-2</v>
      </c>
      <c r="AZ46" s="94">
        <f>VLOOKUP($B$11,'Demográfica PDET'!$A$2:$AL$19,31,FALSE)</f>
        <v>2.3146853853486343E-2</v>
      </c>
      <c r="BA46" s="94">
        <f>VLOOKUP($B$11,'Demográfica PDET'!$A$2:$AL$19,32,FALSE)</f>
        <v>2.0014348893686824E-2</v>
      </c>
      <c r="BB46" s="94">
        <f>VLOOKUP($B$11,'Demográfica PDET'!$A$2:$AL$19,33,FALSE)</f>
        <v>1.5999353289298621E-2</v>
      </c>
      <c r="BC46" s="94">
        <f>VLOOKUP($B$11,'Demográfica PDET'!$A$2:$AL$19,34,FALSE)</f>
        <v>1.21089842263218E-2</v>
      </c>
      <c r="BD46" s="93">
        <f>VLOOKUP($B$11,'Demográfica PDET'!$A$2:$AL$19,35,FALSE)</f>
        <v>8.680070195057378E-3</v>
      </c>
      <c r="BE46" s="93">
        <f>VLOOKUP($B$11,'Demográfica PDET'!$A$2:$AL$19,36,FALSE)</f>
        <v>5.9248131443950056E-3</v>
      </c>
      <c r="BF46" s="93">
        <f>VLOOKUP($B$11,'Demográfica PDET'!$A$2:$AL$19,37,FALSE)</f>
        <v>4.4461360719735121E-3</v>
      </c>
      <c r="BG46" s="93">
        <f>VLOOKUP($B$11,'Demográfica PDET'!$A$2:$AL$19,38,FALSE)</f>
        <v>4.9547470923280573E-3</v>
      </c>
    </row>
    <row r="47" spans="1:59" ht="16.5" x14ac:dyDescent="0.25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73" t="s">
        <v>2385</v>
      </c>
      <c r="AJ47" s="67"/>
      <c r="AK47" s="67"/>
      <c r="AL47" s="67"/>
      <c r="AM47" s="67"/>
      <c r="AN47" s="67"/>
      <c r="AO47" s="68" t="s">
        <v>2386</v>
      </c>
      <c r="AP47" s="68" t="s">
        <v>2383</v>
      </c>
      <c r="AQ47" s="93">
        <v>-4.5109108791282847E-2</v>
      </c>
      <c r="AR47" s="93">
        <v>-4.4288100067478665E-2</v>
      </c>
      <c r="AS47" s="93">
        <v>-4.4107287626932792E-2</v>
      </c>
      <c r="AT47" s="93">
        <v>-4.4499420291185622E-2</v>
      </c>
      <c r="AU47" s="93">
        <v>-4.4648749999441434E-2</v>
      </c>
      <c r="AV47" s="93">
        <v>-4.2205547793651529E-2</v>
      </c>
      <c r="AW47" s="93">
        <v>-3.702038240835915E-2</v>
      </c>
      <c r="AX47" s="94">
        <v>-3.2745535149373783E-2</v>
      </c>
      <c r="AY47" s="94">
        <v>-2.9011744034093321E-2</v>
      </c>
      <c r="AZ47" s="94">
        <v>-2.7672306110952706E-2</v>
      </c>
      <c r="BA47" s="94">
        <v>-2.6752644722159605E-2</v>
      </c>
      <c r="BB47" s="94">
        <v>-2.2850146784684802E-2</v>
      </c>
      <c r="BC47" s="94">
        <v>-1.7825116793827794E-2</v>
      </c>
      <c r="BD47" s="93">
        <v>-1.3361535632623569E-2</v>
      </c>
      <c r="BE47" s="93">
        <v>-9.3276023656978131E-3</v>
      </c>
      <c r="BF47" s="93">
        <v>-6.2548470713076577E-3</v>
      </c>
      <c r="BG47" s="93">
        <v>-6.0500671313409625E-3</v>
      </c>
    </row>
    <row r="48" spans="1:59" x14ac:dyDescent="0.25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P48" s="68" t="s">
        <v>2384</v>
      </c>
      <c r="AQ48" s="93">
        <v>4.3038012169721258E-2</v>
      </c>
      <c r="AR48" s="93">
        <v>4.2305764439534856E-2</v>
      </c>
      <c r="AS48" s="93">
        <v>4.2195757679481333E-2</v>
      </c>
      <c r="AT48" s="93">
        <v>4.2686563320163261E-2</v>
      </c>
      <c r="AU48" s="93">
        <v>4.2710733933985952E-2</v>
      </c>
      <c r="AV48" s="93">
        <v>4.0633036094363542E-2</v>
      </c>
      <c r="AW48" s="93">
        <v>3.7586198197652167E-2</v>
      </c>
      <c r="AX48" s="94">
        <v>3.4607545805649009E-2</v>
      </c>
      <c r="AY48" s="94">
        <v>3.1097830498513019E-2</v>
      </c>
      <c r="AZ48" s="94">
        <v>3.0297316017857654E-2</v>
      </c>
      <c r="BA48" s="94">
        <v>2.9551581491386994E-2</v>
      </c>
      <c r="BB48" s="94">
        <v>2.5599564262735953E-2</v>
      </c>
      <c r="BC48" s="94">
        <v>2.0267262804727966E-2</v>
      </c>
      <c r="BD48" s="93">
        <v>1.5464764952561209E-2</v>
      </c>
      <c r="BE48" s="93">
        <v>1.1245916334171775E-2</v>
      </c>
      <c r="BF48" s="93">
        <v>8.1805544040097385E-3</v>
      </c>
      <c r="BG48" s="93">
        <v>8.8014548190902681E-3</v>
      </c>
    </row>
    <row r="49" spans="1:59" x14ac:dyDescent="0.25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Q49" s="93"/>
      <c r="AR49" s="93"/>
      <c r="AS49" s="93"/>
      <c r="AT49" s="93"/>
      <c r="AU49" s="93"/>
      <c r="AV49" s="93"/>
      <c r="AW49" s="93"/>
      <c r="AX49" s="94"/>
      <c r="AY49" s="94"/>
      <c r="AZ49" s="94"/>
      <c r="BA49" s="94"/>
      <c r="BB49" s="94"/>
      <c r="BC49" s="94"/>
      <c r="BD49" s="93"/>
      <c r="BE49" s="93"/>
      <c r="BF49" s="93"/>
      <c r="BG49" s="93"/>
    </row>
    <row r="50" spans="1:59" x14ac:dyDescent="0.25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P50" s="95"/>
      <c r="AQ50" s="95"/>
      <c r="AR50" s="95"/>
      <c r="AS50" s="95"/>
      <c r="AT50" s="93"/>
      <c r="AU50" s="93"/>
      <c r="AV50" s="93"/>
      <c r="AW50" s="93"/>
      <c r="AX50" s="94"/>
      <c r="AY50" s="94"/>
      <c r="AZ50" s="94"/>
      <c r="BA50" s="94"/>
      <c r="BB50" s="94"/>
      <c r="BC50" s="94"/>
      <c r="BD50" s="93"/>
      <c r="BE50" s="93"/>
      <c r="BF50" s="93"/>
      <c r="BG50" s="93"/>
    </row>
    <row r="51" spans="1:59" x14ac:dyDescent="0.25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Q51" s="68" t="s">
        <v>2766</v>
      </c>
      <c r="AR51" s="68" t="s">
        <v>2767</v>
      </c>
    </row>
    <row r="52" spans="1:59" x14ac:dyDescent="0.25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P52" s="68" t="s">
        <v>2343</v>
      </c>
      <c r="AQ52" s="96">
        <f>VLOOKUP($B$11,'Demográfica PDET'!$A$2:$AL$19,3,FALSE)</f>
        <v>113599</v>
      </c>
      <c r="AR52" s="96">
        <f>VLOOKUP($B$11,'Demográfica PDET'!$A$2:$AL$19,4,FALSE)</f>
        <v>183288</v>
      </c>
      <c r="AS52" s="96"/>
    </row>
    <row r="53" spans="1:59" x14ac:dyDescent="0.25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P53" s="68" t="s">
        <v>2381</v>
      </c>
      <c r="AQ53" s="68">
        <v>2982812</v>
      </c>
      <c r="AR53" s="68">
        <v>3860047</v>
      </c>
    </row>
    <row r="54" spans="1:59" x14ac:dyDescent="0.25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P54" s="68" t="s">
        <v>2385</v>
      </c>
      <c r="AQ54" s="68">
        <v>34503652</v>
      </c>
      <c r="AR54" s="68">
        <v>14787957</v>
      </c>
    </row>
    <row r="55" spans="1:59" x14ac:dyDescent="0.25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</row>
    <row r="56" spans="1:59" x14ac:dyDescent="0.25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P56" s="95"/>
      <c r="AQ56" s="95"/>
      <c r="AR56" s="95"/>
      <c r="AS56" s="95"/>
    </row>
    <row r="57" spans="1:59" x14ac:dyDescent="0.25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198" t="s">
        <v>2770</v>
      </c>
      <c r="W57" s="198"/>
      <c r="X57" s="198"/>
      <c r="Y57" s="198"/>
      <c r="Z57" s="198"/>
      <c r="AA57" s="198"/>
      <c r="AB57" s="198"/>
      <c r="AC57" s="198"/>
      <c r="AD57" s="198"/>
      <c r="AE57" s="198"/>
      <c r="AF57" s="198"/>
      <c r="AG57" s="198"/>
      <c r="AH57" s="198"/>
      <c r="AI57" s="198"/>
      <c r="AJ57" s="198"/>
      <c r="AK57" s="198"/>
      <c r="AL57" s="198"/>
      <c r="AM57" s="198"/>
      <c r="AN57" s="67"/>
      <c r="AP57" s="95"/>
      <c r="AQ57" s="95"/>
      <c r="AR57" s="95"/>
      <c r="AS57" s="95"/>
      <c r="AT57" s="93"/>
      <c r="AU57" s="93"/>
      <c r="AV57" s="93"/>
      <c r="AW57" s="93"/>
      <c r="AX57" s="94"/>
      <c r="AY57" s="94"/>
      <c r="AZ57" s="94"/>
      <c r="BA57" s="94"/>
      <c r="BB57" s="94"/>
      <c r="BC57" s="94"/>
      <c r="BD57" s="93"/>
      <c r="BE57" s="93"/>
      <c r="BF57" s="93"/>
      <c r="BG57" s="93"/>
    </row>
    <row r="58" spans="1:59" ht="16.5" x14ac:dyDescent="0.25">
      <c r="A58" s="67"/>
      <c r="B58" s="67"/>
      <c r="C58" s="249" t="s">
        <v>2740</v>
      </c>
      <c r="D58" s="249"/>
      <c r="E58" s="249"/>
      <c r="F58" s="249"/>
      <c r="G58" s="249"/>
      <c r="H58" s="249"/>
      <c r="I58" s="249"/>
      <c r="J58" s="249"/>
      <c r="K58" s="97"/>
      <c r="L58" s="97"/>
      <c r="M58" s="97" t="s">
        <v>2741</v>
      </c>
      <c r="N58" s="97"/>
      <c r="O58" s="97"/>
      <c r="P58" s="97"/>
      <c r="Q58" s="73"/>
      <c r="R58" s="73"/>
      <c r="S58" s="73"/>
      <c r="T58" s="73"/>
      <c r="U58" s="67"/>
      <c r="V58" s="198"/>
      <c r="W58" s="198"/>
      <c r="X58" s="198"/>
      <c r="Y58" s="198"/>
      <c r="Z58" s="198"/>
      <c r="AA58" s="198"/>
      <c r="AB58" s="198"/>
      <c r="AC58" s="198"/>
      <c r="AD58" s="198"/>
      <c r="AE58" s="198"/>
      <c r="AF58" s="198"/>
      <c r="AG58" s="198"/>
      <c r="AH58" s="198"/>
      <c r="AI58" s="198"/>
      <c r="AJ58" s="198"/>
      <c r="AK58" s="198"/>
      <c r="AL58" s="198"/>
      <c r="AM58" s="198"/>
      <c r="AN58" s="67"/>
      <c r="AQ58" s="93"/>
      <c r="AR58" s="93"/>
      <c r="AS58" s="93"/>
      <c r="AT58" s="93"/>
      <c r="AU58" s="93"/>
      <c r="AV58" s="93"/>
      <c r="AW58" s="93"/>
      <c r="AX58" s="94"/>
      <c r="AY58" s="94"/>
      <c r="AZ58" s="94"/>
      <c r="BA58" s="94"/>
      <c r="BB58" s="94"/>
      <c r="BC58" s="94"/>
      <c r="BD58" s="93"/>
      <c r="BE58" s="93"/>
      <c r="BF58" s="93"/>
      <c r="BG58" s="93"/>
    </row>
    <row r="59" spans="1:59" ht="16.5" x14ac:dyDescent="0.25">
      <c r="A59" s="67"/>
      <c r="B59" s="67"/>
      <c r="C59" s="98"/>
      <c r="D59" s="98"/>
      <c r="E59" s="98"/>
      <c r="F59" s="98"/>
      <c r="G59" s="98"/>
      <c r="H59" s="98"/>
      <c r="I59" s="98"/>
      <c r="J59" s="98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Q59" s="93"/>
      <c r="AR59" s="93"/>
      <c r="AS59" s="93"/>
      <c r="AT59" s="93"/>
      <c r="AU59" s="93"/>
      <c r="AV59" s="93"/>
      <c r="AW59" s="93"/>
      <c r="AX59" s="94"/>
      <c r="AY59" s="94"/>
      <c r="AZ59" s="94"/>
      <c r="BA59" s="94"/>
      <c r="BB59" s="94"/>
      <c r="BC59" s="94"/>
      <c r="BD59" s="93"/>
      <c r="BE59" s="93"/>
      <c r="BF59" s="93"/>
      <c r="BG59" s="93"/>
    </row>
    <row r="60" spans="1:59" ht="36" customHeight="1" thickBot="1" x14ac:dyDescent="0.3">
      <c r="A60" s="67"/>
      <c r="B60" s="67"/>
      <c r="C60" s="67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251" t="str">
        <f>B11</f>
        <v>Sur de Córdoba</v>
      </c>
      <c r="T60" s="251"/>
      <c r="U60" s="251"/>
      <c r="V60" s="251"/>
      <c r="W60" s="251"/>
      <c r="X60" s="252" t="s">
        <v>2387</v>
      </c>
      <c r="Y60" s="252"/>
      <c r="Z60" s="252"/>
      <c r="AA60" s="252"/>
      <c r="AB60" s="252"/>
      <c r="AC60" s="252" t="s">
        <v>2385</v>
      </c>
      <c r="AD60" s="252"/>
      <c r="AE60" s="252"/>
      <c r="AF60" s="252"/>
      <c r="AG60" s="252"/>
      <c r="AH60" s="100"/>
      <c r="AI60" s="100"/>
      <c r="AJ60" s="100"/>
      <c r="AK60" s="100"/>
      <c r="AL60" s="67"/>
      <c r="AM60" s="67"/>
      <c r="AN60" s="67"/>
    </row>
    <row r="61" spans="1:59" ht="18" thickTop="1" x14ac:dyDescent="0.25">
      <c r="A61" s="67"/>
      <c r="B61" s="67"/>
      <c r="C61" s="67"/>
      <c r="D61" s="101"/>
      <c r="E61" s="101"/>
      <c r="F61" s="101"/>
      <c r="G61" s="101"/>
      <c r="H61" s="101"/>
      <c r="I61" s="102"/>
      <c r="J61" s="103"/>
      <c r="K61" s="103"/>
      <c r="L61" s="103"/>
      <c r="M61" s="103"/>
      <c r="N61" s="103"/>
      <c r="O61" s="103"/>
      <c r="P61" s="103"/>
      <c r="Q61" s="103"/>
      <c r="R61" s="102" t="s">
        <v>2763</v>
      </c>
      <c r="S61" s="81"/>
      <c r="T61" s="178">
        <f>VLOOKUP($B$11,'Demográfica PDET'!$A$2:$AN$19,40,FALSE)</f>
        <v>19.927535282514619</v>
      </c>
      <c r="U61" s="178"/>
      <c r="V61" s="178"/>
      <c r="W61" s="81"/>
      <c r="X61" s="81"/>
      <c r="Y61" s="178">
        <v>24.431748017275957</v>
      </c>
      <c r="Z61" s="178"/>
      <c r="AA61" s="178"/>
      <c r="AB61" s="81"/>
      <c r="AC61" s="81"/>
      <c r="AD61" s="178">
        <v>42.369843384104101</v>
      </c>
      <c r="AE61" s="178"/>
      <c r="AF61" s="178"/>
      <c r="AG61" s="81"/>
      <c r="AH61" s="67"/>
      <c r="AI61" s="67"/>
      <c r="AJ61" s="67"/>
      <c r="AK61" s="67"/>
      <c r="AL61" s="67"/>
      <c r="AM61" s="67"/>
      <c r="AN61" s="67"/>
    </row>
    <row r="62" spans="1:59" ht="17.25" x14ac:dyDescent="0.25">
      <c r="A62" s="67"/>
      <c r="B62" s="67"/>
      <c r="C62" s="67"/>
      <c r="D62" s="101"/>
      <c r="E62" s="101"/>
      <c r="F62" s="101"/>
      <c r="G62" s="101"/>
      <c r="H62" s="101"/>
      <c r="I62" s="102"/>
      <c r="J62" s="103"/>
      <c r="K62" s="103"/>
      <c r="L62" s="103"/>
      <c r="M62" s="103"/>
      <c r="N62" s="103"/>
      <c r="O62" s="103"/>
      <c r="P62" s="103"/>
      <c r="Q62" s="103"/>
      <c r="R62" s="102" t="s">
        <v>2764</v>
      </c>
      <c r="S62" s="81"/>
      <c r="T62" s="178">
        <f>VLOOKUP($B$11,'Demográfica PDET'!$A$2:$AN$19,39,FALSE)</f>
        <v>32.059939156642223</v>
      </c>
      <c r="U62" s="178"/>
      <c r="V62" s="178"/>
      <c r="W62" s="81"/>
      <c r="X62" s="81"/>
      <c r="Y62" s="178">
        <v>34.038508900511026</v>
      </c>
      <c r="Z62" s="178"/>
      <c r="AA62" s="178"/>
      <c r="AB62" s="81"/>
      <c r="AC62" s="81"/>
      <c r="AD62" s="178">
        <v>65.533413428463774</v>
      </c>
      <c r="AE62" s="178"/>
      <c r="AF62" s="178"/>
      <c r="AG62" s="81"/>
      <c r="AH62" s="67"/>
      <c r="AI62" s="104"/>
      <c r="AJ62" s="67"/>
      <c r="AK62" s="67"/>
      <c r="AL62" s="67"/>
      <c r="AM62" s="67"/>
      <c r="AN62" s="67"/>
    </row>
    <row r="63" spans="1:59" ht="17.25" x14ac:dyDescent="0.25">
      <c r="A63" s="67"/>
      <c r="B63" s="67"/>
      <c r="C63" s="67"/>
      <c r="D63" s="101"/>
      <c r="E63" s="101"/>
      <c r="F63" s="101"/>
      <c r="G63" s="101"/>
      <c r="H63" s="101"/>
      <c r="I63" s="102"/>
      <c r="J63" s="103"/>
      <c r="K63" s="103"/>
      <c r="L63" s="103"/>
      <c r="M63" s="103"/>
      <c r="N63" s="103"/>
      <c r="O63" s="103"/>
      <c r="P63" s="103"/>
      <c r="Q63" s="103"/>
      <c r="R63" s="102" t="s">
        <v>2774</v>
      </c>
      <c r="S63" s="81"/>
      <c r="T63" s="105"/>
      <c r="U63" s="105">
        <f>VLOOKUP(B11,'Punto 1 - PDET'!$A$3:$J$20,7,FALSE)</f>
        <v>0.89737367970311166</v>
      </c>
      <c r="V63" s="105"/>
      <c r="W63" s="81"/>
      <c r="X63" s="81"/>
      <c r="Y63" s="178">
        <v>13.3239899325709</v>
      </c>
      <c r="Z63" s="178"/>
      <c r="AA63" s="178"/>
      <c r="AB63" s="81"/>
      <c r="AC63" s="81"/>
      <c r="AD63" s="178">
        <v>7.14293222603402</v>
      </c>
      <c r="AE63" s="178"/>
      <c r="AF63" s="178"/>
      <c r="AG63" s="81"/>
      <c r="AH63" s="67"/>
      <c r="AI63" s="67"/>
      <c r="AJ63" s="67"/>
      <c r="AK63" s="67"/>
      <c r="AL63" s="67"/>
      <c r="AM63" s="67"/>
      <c r="AN63" s="67"/>
    </row>
    <row r="64" spans="1:59" ht="17.25" x14ac:dyDescent="0.25">
      <c r="A64" s="67"/>
      <c r="B64" s="67"/>
      <c r="C64" s="67"/>
      <c r="D64" s="101"/>
      <c r="E64" s="101"/>
      <c r="F64" s="101"/>
      <c r="G64" s="101"/>
      <c r="H64" s="101"/>
      <c r="I64" s="102"/>
      <c r="J64" s="103"/>
      <c r="K64" s="103"/>
      <c r="L64" s="103"/>
      <c r="M64" s="103"/>
      <c r="N64" s="103"/>
      <c r="O64" s="103"/>
      <c r="P64" s="103"/>
      <c r="Q64" s="103"/>
      <c r="R64" s="102" t="s">
        <v>2388</v>
      </c>
      <c r="S64" s="81"/>
      <c r="T64" s="253">
        <f>VLOOKUP($B$11,'Demográfica PDET'!$A$2:$AP$19,42,FALSE)</f>
        <v>2</v>
      </c>
      <c r="U64" s="253"/>
      <c r="V64" s="253"/>
      <c r="W64" s="106"/>
      <c r="X64" s="106"/>
      <c r="Y64" s="253">
        <v>362</v>
      </c>
      <c r="Z64" s="253"/>
      <c r="AA64" s="253"/>
      <c r="AB64" s="106"/>
      <c r="AC64" s="106"/>
      <c r="AD64" s="253">
        <v>742</v>
      </c>
      <c r="AE64" s="253"/>
      <c r="AF64" s="253"/>
      <c r="AG64" s="81"/>
      <c r="AH64" s="67"/>
      <c r="AI64" s="67"/>
      <c r="AJ64" s="67"/>
      <c r="AK64" s="67"/>
      <c r="AL64" s="67"/>
      <c r="AM64" s="67"/>
      <c r="AN64" s="107"/>
    </row>
    <row r="65" spans="1:53" x14ac:dyDescent="0.25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108" t="s">
        <v>2783</v>
      </c>
    </row>
    <row r="66" spans="1:53" x14ac:dyDescent="0.25">
      <c r="A66" s="244" t="s">
        <v>2389</v>
      </c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  <c r="U66" s="244"/>
      <c r="V66" s="244"/>
      <c r="W66" s="244"/>
      <c r="X66" s="244"/>
      <c r="Y66" s="244"/>
      <c r="Z66" s="244"/>
      <c r="AA66" s="244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4"/>
      <c r="AM66" s="244"/>
      <c r="AN66" s="244"/>
    </row>
    <row r="67" spans="1:53" x14ac:dyDescent="0.25">
      <c r="A67" s="244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  <c r="U67" s="244"/>
      <c r="V67" s="244"/>
      <c r="W67" s="244"/>
      <c r="X67" s="244"/>
      <c r="Y67" s="244"/>
      <c r="Z67" s="244"/>
      <c r="AA67" s="244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4"/>
      <c r="AM67" s="244"/>
      <c r="AN67" s="244"/>
    </row>
    <row r="68" spans="1:53" x14ac:dyDescent="0.25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244"/>
      <c r="X68" s="244"/>
      <c r="Y68" s="244"/>
      <c r="Z68" s="244"/>
      <c r="AA68" s="244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4"/>
      <c r="AM68" s="244"/>
      <c r="AN68" s="244"/>
    </row>
    <row r="69" spans="1:53" x14ac:dyDescent="0.25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</row>
    <row r="70" spans="1:53" ht="18" x14ac:dyDescent="0.25">
      <c r="A70" s="67"/>
      <c r="B70" s="183" t="str">
        <f>+"COMPOSICIÓN DEL VALOR AGREGADO (2013) EN LA SUBREGIÓN "</f>
        <v xml:space="preserve">COMPOSICIÓN DEL VALOR AGREGADO (2013) EN LA SUBREGIÓN </v>
      </c>
      <c r="C70" s="183"/>
      <c r="D70" s="183"/>
      <c r="E70" s="183"/>
      <c r="F70" s="183"/>
      <c r="G70" s="183"/>
      <c r="H70" s="183"/>
      <c r="I70" s="183"/>
      <c r="J70" s="183"/>
      <c r="K70" s="183"/>
      <c r="L70" s="183"/>
      <c r="M70" s="183"/>
      <c r="N70" s="183"/>
      <c r="O70" s="183"/>
      <c r="P70" s="183"/>
      <c r="Q70" s="183"/>
      <c r="R70" s="183"/>
      <c r="S70" s="183"/>
      <c r="T70" s="183"/>
      <c r="U70" s="183"/>
      <c r="V70" s="183"/>
      <c r="W70" s="183"/>
      <c r="X70" s="183"/>
      <c r="Y70" s="183"/>
      <c r="Z70" s="183"/>
      <c r="AA70" s="183"/>
      <c r="AB70" s="183"/>
      <c r="AC70" s="183"/>
      <c r="AD70" s="183"/>
      <c r="AE70" s="183"/>
      <c r="AF70" s="183"/>
      <c r="AG70" s="183"/>
      <c r="AH70" s="183"/>
      <c r="AI70" s="183"/>
      <c r="AJ70" s="183"/>
      <c r="AK70" s="183"/>
      <c r="AL70" s="183"/>
      <c r="AM70" s="183"/>
      <c r="AN70" s="67"/>
      <c r="AX70" s="68"/>
      <c r="AY70" s="68"/>
      <c r="AZ70" s="68"/>
      <c r="BA70" s="68"/>
    </row>
    <row r="71" spans="1:53" ht="18" x14ac:dyDescent="0.25">
      <c r="A71" s="67"/>
      <c r="B71" s="183" t="s">
        <v>2793</v>
      </c>
      <c r="C71" s="183"/>
      <c r="D71" s="183"/>
      <c r="E71" s="183"/>
      <c r="F71" s="183"/>
      <c r="G71" s="183"/>
      <c r="H71" s="183"/>
      <c r="I71" s="183"/>
      <c r="J71" s="183"/>
      <c r="K71" s="183"/>
      <c r="L71" s="183"/>
      <c r="M71" s="183"/>
      <c r="N71" s="183"/>
      <c r="O71" s="183"/>
      <c r="P71" s="183"/>
      <c r="Q71" s="183"/>
      <c r="R71" s="183"/>
      <c r="S71" s="183"/>
      <c r="T71" s="183"/>
      <c r="U71" s="183"/>
      <c r="V71" s="183"/>
      <c r="W71" s="183"/>
      <c r="X71" s="183"/>
      <c r="Y71" s="183"/>
      <c r="Z71" s="183"/>
      <c r="AA71" s="183"/>
      <c r="AB71" s="183"/>
      <c r="AC71" s="183"/>
      <c r="AD71" s="183"/>
      <c r="AE71" s="183"/>
      <c r="AF71" s="183"/>
      <c r="AG71" s="183"/>
      <c r="AH71" s="183"/>
      <c r="AI71" s="183"/>
      <c r="AJ71" s="183"/>
      <c r="AK71" s="183"/>
      <c r="AL71" s="183"/>
      <c r="AM71" s="183"/>
      <c r="AN71" s="67"/>
      <c r="AX71" s="68"/>
      <c r="AY71" s="68"/>
      <c r="AZ71" s="68"/>
      <c r="BA71" s="68"/>
    </row>
    <row r="72" spans="1:53" x14ac:dyDescent="0.25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Q72" s="68" t="s">
        <v>2635</v>
      </c>
      <c r="AX72" s="68"/>
      <c r="AY72" s="68"/>
      <c r="AZ72" s="68"/>
      <c r="BA72" s="68"/>
    </row>
    <row r="73" spans="1:53" x14ac:dyDescent="0.25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Q73" s="68" t="s">
        <v>2792</v>
      </c>
      <c r="AR73" s="68">
        <f>+VLOOKUP($B$11,'PIB grandes ramas'!$A$2:$K$20,'PIB grandes ramas'!E1,FALSE)</f>
        <v>221.99530962655555</v>
      </c>
      <c r="AX73" s="68"/>
      <c r="AY73" s="68"/>
      <c r="AZ73" s="68"/>
      <c r="BA73" s="68"/>
    </row>
    <row r="74" spans="1:53" x14ac:dyDescent="0.25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Q74" s="68" t="s">
        <v>2786</v>
      </c>
      <c r="AR74" s="68">
        <f>+VLOOKUP($B$11,'PIB grandes ramas'!$A$2:$K$20,'PIB grandes ramas'!J1,FALSE)</f>
        <v>232.13790175586718</v>
      </c>
      <c r="AS74" s="68">
        <f>VLOOKUP(B11,'PIB PDET'!$B$2:$CZ$19,37,FALSE)</f>
        <v>346.21443004011508</v>
      </c>
      <c r="AX74" s="68"/>
      <c r="AY74" s="68"/>
      <c r="AZ74" s="68"/>
      <c r="BA74" s="68"/>
    </row>
    <row r="75" spans="1:53" x14ac:dyDescent="0.25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Q75" s="68" t="s">
        <v>2791</v>
      </c>
      <c r="AR75" s="68">
        <f>+VLOOKUP($B$11,'PIB grandes ramas'!$A$2:$K$20,'PIB grandes ramas'!C1,FALSE)</f>
        <v>624.63925825958995</v>
      </c>
      <c r="AS75" s="68">
        <f>VLOOKUP(B11,'PIB PDET'!$B$2:$CZ$19,38,FALSE)</f>
        <v>227.82626875801358</v>
      </c>
    </row>
    <row r="76" spans="1:53" x14ac:dyDescent="0.25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Q76" s="68" t="s">
        <v>2784</v>
      </c>
      <c r="AR76" s="68">
        <f>+VLOOKUP($B$11,'PIB grandes ramas'!$A$2:$K$20,'PIB grandes ramas'!I1,FALSE)</f>
        <v>37.472595934764819</v>
      </c>
      <c r="AS76" s="68">
        <f>VLOOKUP(B11,'PIB PDET'!$B$2:$CZ$19,39,FALSE)</f>
        <v>176.64019608375293</v>
      </c>
    </row>
    <row r="77" spans="1:53" x14ac:dyDescent="0.25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Q77" s="68" t="s">
        <v>2788</v>
      </c>
      <c r="AR77" s="68">
        <f>+VLOOKUP($B$11,'PIB grandes ramas'!$A$2:$K$20,'PIB grandes ramas'!F1,FALSE)</f>
        <v>204.16955054810447</v>
      </c>
    </row>
    <row r="78" spans="1:53" x14ac:dyDescent="0.25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Q78" s="68" t="s">
        <v>2789</v>
      </c>
      <c r="AR78" s="68">
        <f>+VLOOKUP($B$11,'PIB grandes ramas'!$A$2:$K$20,'PIB grandes ramas'!G1,FALSE)</f>
        <v>451.97674813653583</v>
      </c>
    </row>
    <row r="79" spans="1:53" x14ac:dyDescent="0.25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Q79" s="68" t="s">
        <v>2790</v>
      </c>
      <c r="AR79" s="68">
        <f>+VLOOKUP($B$11,'PIB grandes ramas'!$A$2:$K$20,'PIB grandes ramas'!H1,FALSE)</f>
        <v>111.50045715746013</v>
      </c>
    </row>
    <row r="80" spans="1:53" x14ac:dyDescent="0.25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Q80" s="68" t="s">
        <v>2787</v>
      </c>
      <c r="AR80" s="68">
        <f>+VLOOKUP($B$11,'PIB grandes ramas'!$A$2:$K$20,'PIB grandes ramas'!D1,FALSE)</f>
        <v>231.0174558954744</v>
      </c>
    </row>
    <row r="81" spans="1:45" x14ac:dyDescent="0.25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Q81" s="68" t="s">
        <v>2785</v>
      </c>
      <c r="AR81" s="68">
        <f>+VLOOKUP($B$11,'PIB grandes ramas'!$A$2:$K$20,'PIB grandes ramas'!B1,FALSE)</f>
        <v>308.18123316350278</v>
      </c>
      <c r="AS81" s="68">
        <f>VLOOKUP(B11,'PIB PDET'!$B$2:$CZ$19,44,FALSE)</f>
        <v>98.567505451229252</v>
      </c>
    </row>
    <row r="82" spans="1:45" x14ac:dyDescent="0.25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S82" s="68">
        <f>VLOOKUP(B11,'PIB PDET'!$B$2:$CZ$19,45,FALSE)</f>
        <v>97.263870393670317</v>
      </c>
    </row>
    <row r="83" spans="1:45" x14ac:dyDescent="0.25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</row>
    <row r="84" spans="1:45" x14ac:dyDescent="0.25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</row>
    <row r="85" spans="1:45" x14ac:dyDescent="0.25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</row>
    <row r="86" spans="1:45" x14ac:dyDescent="0.25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</row>
    <row r="87" spans="1:45" x14ac:dyDescent="0.25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</row>
    <row r="88" spans="1:45" x14ac:dyDescent="0.25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</row>
    <row r="89" spans="1:45" x14ac:dyDescent="0.25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</row>
    <row r="90" spans="1:45" x14ac:dyDescent="0.25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</row>
    <row r="91" spans="1:45" x14ac:dyDescent="0.25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</row>
    <row r="92" spans="1:45" x14ac:dyDescent="0.25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</row>
    <row r="93" spans="1:45" ht="18" x14ac:dyDescent="0.25">
      <c r="A93" s="67"/>
      <c r="B93" s="111"/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67"/>
    </row>
    <row r="94" spans="1:45" s="69" customFormat="1" x14ac:dyDescent="0.25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  <c r="AE94" s="156"/>
      <c r="AF94" s="156"/>
      <c r="AG94" s="156"/>
      <c r="AH94" s="156"/>
      <c r="AI94" s="156"/>
      <c r="AJ94" s="156"/>
      <c r="AK94" s="156"/>
      <c r="AL94" s="156"/>
      <c r="AM94" s="156"/>
      <c r="AN94" s="156"/>
    </row>
    <row r="95" spans="1:45" s="69" customFormat="1" ht="18" x14ac:dyDescent="0.25">
      <c r="A95" s="156"/>
      <c r="B95" s="179" t="str">
        <f>"VALOR AGREGADO PÉR CAPITA ("&amp;B11&amp;")"</f>
        <v>VALOR AGREGADO PÉR CAPITA (Sur de Córdoba)</v>
      </c>
      <c r="C95" s="179"/>
      <c r="D95" s="179"/>
      <c r="E95" s="179"/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79"/>
      <c r="T95" s="179"/>
      <c r="U95" s="179"/>
      <c r="V95" s="179"/>
      <c r="W95" s="179"/>
      <c r="X95" s="179"/>
      <c r="Y95" s="179"/>
      <c r="Z95" s="179"/>
      <c r="AA95" s="179"/>
      <c r="AB95" s="179"/>
      <c r="AC95" s="179"/>
      <c r="AD95" s="179"/>
      <c r="AE95" s="179"/>
      <c r="AF95" s="179"/>
      <c r="AG95" s="179"/>
      <c r="AH95" s="179"/>
      <c r="AI95" s="179"/>
      <c r="AJ95" s="179"/>
      <c r="AK95" s="179"/>
      <c r="AL95" s="179"/>
      <c r="AM95" s="179"/>
      <c r="AN95" s="156"/>
    </row>
    <row r="96" spans="1:45" s="69" customFormat="1" ht="43.5" x14ac:dyDescent="0.25">
      <c r="A96" s="156"/>
      <c r="B96" s="197">
        <f>VLOOKUP(B11,'PIB PDET'!$B$2:$DD$17,107,FALSE)</f>
        <v>8161659.1850699261</v>
      </c>
      <c r="C96" s="197"/>
      <c r="D96" s="197"/>
      <c r="E96" s="197"/>
      <c r="F96" s="197"/>
      <c r="G96" s="197"/>
      <c r="H96" s="197"/>
      <c r="I96" s="197"/>
      <c r="J96" s="197"/>
      <c r="K96" s="197"/>
      <c r="L96" s="157" t="s">
        <v>2720</v>
      </c>
      <c r="M96" s="158"/>
      <c r="N96" s="158"/>
      <c r="O96" s="158"/>
      <c r="P96" s="158"/>
      <c r="Q96" s="159"/>
      <c r="R96" s="160"/>
      <c r="S96" s="160"/>
      <c r="T96" s="160"/>
      <c r="U96" s="160"/>
      <c r="V96" s="197">
        <f>VLOOKUP(B11,'PIB PDET'!$B$2:$DF$17,109,FALSE)</f>
        <v>8154920.8958290527</v>
      </c>
      <c r="W96" s="197"/>
      <c r="X96" s="197"/>
      <c r="Y96" s="197"/>
      <c r="Z96" s="197"/>
      <c r="AA96" s="197"/>
      <c r="AB96" s="197"/>
      <c r="AC96" s="197"/>
      <c r="AD96" s="197"/>
      <c r="AE96" s="197"/>
      <c r="AF96" s="157" t="s">
        <v>2721</v>
      </c>
      <c r="AG96" s="158"/>
      <c r="AH96" s="158"/>
      <c r="AI96" s="158"/>
      <c r="AJ96" s="158"/>
      <c r="AK96" s="159"/>
      <c r="AL96" s="160"/>
      <c r="AM96" s="160"/>
      <c r="AN96" s="156"/>
    </row>
    <row r="97" spans="1:44" s="69" customFormat="1" ht="18" x14ac:dyDescent="0.25">
      <c r="A97" s="156"/>
      <c r="B97" s="179" t="s">
        <v>2641</v>
      </c>
      <c r="C97" s="179"/>
      <c r="D97" s="179"/>
      <c r="E97" s="179"/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79"/>
      <c r="T97" s="179"/>
      <c r="U97" s="179"/>
      <c r="V97" s="179"/>
      <c r="W97" s="179"/>
      <c r="X97" s="179"/>
      <c r="Y97" s="179"/>
      <c r="Z97" s="179"/>
      <c r="AA97" s="179"/>
      <c r="AB97" s="179"/>
      <c r="AC97" s="179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56"/>
    </row>
    <row r="98" spans="1:44" s="69" customFormat="1" ht="43.5" x14ac:dyDescent="0.25">
      <c r="A98" s="156"/>
      <c r="B98" s="197">
        <v>8575865</v>
      </c>
      <c r="C98" s="197"/>
      <c r="D98" s="197"/>
      <c r="E98" s="197"/>
      <c r="F98" s="197"/>
      <c r="G98" s="197"/>
      <c r="H98" s="197"/>
      <c r="I98" s="197"/>
      <c r="J98" s="197"/>
      <c r="K98" s="197"/>
      <c r="L98" s="157" t="s">
        <v>2720</v>
      </c>
      <c r="M98" s="158"/>
      <c r="N98" s="158"/>
      <c r="O98" s="158"/>
      <c r="P98" s="158"/>
      <c r="Q98" s="159"/>
      <c r="R98" s="160"/>
      <c r="S98" s="160"/>
      <c r="T98" s="160"/>
      <c r="U98" s="160"/>
      <c r="V98" s="197">
        <v>7127201</v>
      </c>
      <c r="W98" s="197"/>
      <c r="X98" s="197"/>
      <c r="Y98" s="197"/>
      <c r="Z98" s="197"/>
      <c r="AA98" s="197"/>
      <c r="AB98" s="197"/>
      <c r="AC98" s="197"/>
      <c r="AD98" s="197"/>
      <c r="AE98" s="197"/>
      <c r="AF98" s="157" t="s">
        <v>2721</v>
      </c>
      <c r="AG98" s="158"/>
      <c r="AH98" s="160"/>
      <c r="AI98" s="160"/>
      <c r="AJ98" s="160"/>
      <c r="AK98" s="160"/>
      <c r="AL98" s="160"/>
      <c r="AM98" s="160"/>
      <c r="AN98" s="156"/>
    </row>
    <row r="99" spans="1:44" s="69" customFormat="1" ht="18" x14ac:dyDescent="0.25">
      <c r="A99" s="156"/>
      <c r="B99" s="179" t="s">
        <v>2642</v>
      </c>
      <c r="C99" s="179"/>
      <c r="D99" s="179"/>
      <c r="E99" s="179"/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79"/>
      <c r="T99" s="179"/>
      <c r="U99" s="179"/>
      <c r="V99" s="179"/>
      <c r="W99" s="179"/>
      <c r="X99" s="179"/>
      <c r="Y99" s="179"/>
      <c r="Z99" s="179"/>
      <c r="AA99" s="179"/>
      <c r="AB99" s="179"/>
      <c r="AC99" s="179"/>
      <c r="AD99" s="179"/>
      <c r="AE99" s="179"/>
      <c r="AF99" s="179"/>
      <c r="AG99" s="179"/>
      <c r="AH99" s="179"/>
      <c r="AI99" s="179"/>
      <c r="AJ99" s="179"/>
      <c r="AK99" s="179"/>
      <c r="AL99" s="179"/>
      <c r="AM99" s="179"/>
      <c r="AN99" s="156"/>
    </row>
    <row r="100" spans="1:44" s="69" customFormat="1" ht="43.5" x14ac:dyDescent="0.25">
      <c r="A100" s="156"/>
      <c r="B100" s="197">
        <v>13278772</v>
      </c>
      <c r="C100" s="197"/>
      <c r="D100" s="197"/>
      <c r="E100" s="197"/>
      <c r="F100" s="197"/>
      <c r="G100" s="197"/>
      <c r="H100" s="197"/>
      <c r="I100" s="197"/>
      <c r="J100" s="197"/>
      <c r="K100" s="197"/>
      <c r="L100" s="157" t="s">
        <v>2720</v>
      </c>
      <c r="M100" s="158"/>
      <c r="N100" s="158"/>
      <c r="O100" s="158"/>
      <c r="P100" s="158"/>
      <c r="Q100" s="159"/>
      <c r="R100" s="160"/>
      <c r="S100" s="160"/>
      <c r="T100" s="160"/>
      <c r="U100" s="160"/>
      <c r="V100" s="197">
        <v>11918434</v>
      </c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57" t="s">
        <v>2721</v>
      </c>
      <c r="AG100" s="158"/>
      <c r="AH100" s="160"/>
      <c r="AI100" s="160"/>
      <c r="AJ100" s="160"/>
      <c r="AK100" s="160"/>
      <c r="AL100" s="160"/>
      <c r="AM100" s="160"/>
      <c r="AN100" s="156"/>
    </row>
    <row r="101" spans="1:44" s="69" customFormat="1" ht="16.5" customHeight="1" x14ac:dyDescent="0.25">
      <c r="A101" s="156"/>
      <c r="B101" s="163"/>
      <c r="C101" s="163"/>
      <c r="D101" s="163"/>
      <c r="E101" s="163"/>
      <c r="F101" s="163"/>
      <c r="G101" s="163"/>
      <c r="H101" s="163"/>
      <c r="I101" s="163"/>
      <c r="J101" s="163"/>
      <c r="K101" s="163"/>
      <c r="L101" s="157"/>
      <c r="M101" s="158"/>
      <c r="N101" s="158"/>
      <c r="O101" s="158"/>
      <c r="P101" s="158"/>
      <c r="Q101" s="159"/>
      <c r="R101" s="160"/>
      <c r="S101" s="160"/>
      <c r="T101" s="160"/>
      <c r="U101" s="160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57"/>
      <c r="AG101" s="158"/>
      <c r="AH101" s="160"/>
      <c r="AI101" s="160"/>
      <c r="AJ101" s="160"/>
      <c r="AK101" s="160"/>
      <c r="AL101" s="160"/>
      <c r="AM101" s="160"/>
      <c r="AN101" s="112" t="s">
        <v>3003</v>
      </c>
    </row>
    <row r="102" spans="1:44" s="69" customFormat="1" ht="16.5" customHeight="1" x14ac:dyDescent="0.25">
      <c r="A102" s="156"/>
      <c r="B102" s="163"/>
      <c r="C102" s="163"/>
      <c r="D102" s="163"/>
      <c r="E102" s="163"/>
      <c r="F102" s="163"/>
      <c r="G102" s="163"/>
      <c r="H102" s="163"/>
      <c r="I102" s="163"/>
      <c r="J102" s="163"/>
      <c r="K102" s="163"/>
      <c r="L102" s="157"/>
      <c r="M102" s="158"/>
      <c r="N102" s="158"/>
      <c r="O102" s="158"/>
      <c r="P102" s="158"/>
      <c r="Q102" s="159"/>
      <c r="R102" s="160"/>
      <c r="S102" s="160"/>
      <c r="T102" s="160"/>
      <c r="U102" s="160"/>
      <c r="V102" s="163"/>
      <c r="W102" s="163"/>
      <c r="X102" s="163"/>
      <c r="Y102" s="163"/>
      <c r="Z102" s="163"/>
      <c r="AA102" s="163"/>
      <c r="AB102" s="163"/>
      <c r="AC102" s="163"/>
      <c r="AD102" s="163"/>
      <c r="AE102" s="163"/>
      <c r="AF102" s="157"/>
      <c r="AG102" s="158"/>
      <c r="AH102" s="160"/>
      <c r="AI102" s="160"/>
      <c r="AJ102" s="160"/>
      <c r="AK102" s="160"/>
      <c r="AL102" s="160"/>
      <c r="AM102" s="160"/>
      <c r="AN102" s="162"/>
    </row>
    <row r="103" spans="1:44" s="69" customFormat="1" ht="16.5" customHeight="1" x14ac:dyDescent="0.25">
      <c r="A103" s="156"/>
      <c r="B103" s="183" t="s">
        <v>3016</v>
      </c>
      <c r="C103" s="183"/>
      <c r="D103" s="183"/>
      <c r="E103" s="183"/>
      <c r="F103" s="183"/>
      <c r="G103" s="183"/>
      <c r="H103" s="183"/>
      <c r="I103" s="183"/>
      <c r="J103" s="183"/>
      <c r="K103" s="183"/>
      <c r="L103" s="183"/>
      <c r="M103" s="183"/>
      <c r="N103" s="183"/>
      <c r="O103" s="183"/>
      <c r="P103" s="183"/>
      <c r="Q103" s="183"/>
      <c r="R103" s="183"/>
      <c r="S103" s="183"/>
      <c r="T103" s="183"/>
      <c r="U103" s="183"/>
      <c r="V103" s="183"/>
      <c r="W103" s="183"/>
      <c r="X103" s="183"/>
      <c r="Y103" s="183"/>
      <c r="Z103" s="183"/>
      <c r="AA103" s="183"/>
      <c r="AB103" s="183"/>
      <c r="AC103" s="183"/>
      <c r="AD103" s="183"/>
      <c r="AE103" s="183"/>
      <c r="AF103" s="183"/>
      <c r="AG103" s="183"/>
      <c r="AH103" s="183"/>
      <c r="AI103" s="183"/>
      <c r="AJ103" s="183"/>
      <c r="AK103" s="183"/>
      <c r="AL103" s="183"/>
      <c r="AM103" s="183"/>
      <c r="AN103" s="162"/>
    </row>
    <row r="104" spans="1:44" s="69" customFormat="1" ht="16.5" customHeight="1" x14ac:dyDescent="0.25">
      <c r="A104" s="156"/>
      <c r="B104" s="288" t="s">
        <v>3017</v>
      </c>
      <c r="C104" s="163"/>
      <c r="D104" s="163"/>
      <c r="E104" s="163"/>
      <c r="F104" s="163"/>
      <c r="G104" s="163"/>
      <c r="H104" s="163"/>
      <c r="I104" s="163"/>
      <c r="J104" s="163"/>
      <c r="K104" s="163"/>
      <c r="L104" s="157"/>
      <c r="M104" s="158"/>
      <c r="N104" s="158"/>
      <c r="O104" s="158"/>
      <c r="P104" s="158"/>
      <c r="Q104" s="159"/>
      <c r="R104" s="160"/>
      <c r="S104" s="160"/>
      <c r="T104" s="160"/>
      <c r="U104" s="160"/>
      <c r="V104" s="163"/>
      <c r="W104" s="163"/>
      <c r="X104" s="163"/>
      <c r="Y104" s="163"/>
      <c r="Z104" s="163"/>
      <c r="AA104" s="163"/>
      <c r="AB104" s="163"/>
      <c r="AC104" s="163"/>
      <c r="AD104" s="163"/>
      <c r="AE104" s="163"/>
      <c r="AF104" s="157"/>
      <c r="AG104" s="158"/>
      <c r="AH104" s="160"/>
      <c r="AI104" s="160"/>
      <c r="AJ104" s="160"/>
      <c r="AK104" s="160"/>
      <c r="AL104" s="160"/>
      <c r="AM104" s="160"/>
      <c r="AN104" s="162"/>
    </row>
    <row r="105" spans="1:44" s="69" customFormat="1" ht="15" customHeight="1" x14ac:dyDescent="0.25">
      <c r="A105" s="156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57"/>
      <c r="M105" s="158"/>
      <c r="N105" s="158"/>
      <c r="O105" s="158"/>
      <c r="P105" s="158"/>
      <c r="Q105" s="159"/>
      <c r="R105" s="160"/>
      <c r="S105" s="160"/>
      <c r="T105" s="160"/>
      <c r="U105" s="160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57"/>
      <c r="AG105" s="158"/>
      <c r="AH105" s="160"/>
      <c r="AI105" s="160"/>
      <c r="AJ105" s="160"/>
      <c r="AK105" s="160"/>
      <c r="AL105" s="160"/>
      <c r="AM105" s="160"/>
      <c r="AN105" s="162"/>
    </row>
    <row r="106" spans="1:44" s="69" customFormat="1" ht="16.5" customHeight="1" x14ac:dyDescent="0.25">
      <c r="A106" s="156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57"/>
      <c r="M106" s="158"/>
      <c r="N106" s="158"/>
      <c r="O106" s="158"/>
      <c r="P106" s="158"/>
      <c r="Q106" s="159"/>
      <c r="R106" s="160"/>
      <c r="S106" s="160"/>
      <c r="T106" s="160"/>
      <c r="U106" s="160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57"/>
      <c r="AG106" s="158"/>
      <c r="AH106" s="160"/>
      <c r="AI106" s="160"/>
      <c r="AJ106" s="160"/>
      <c r="AK106" s="160"/>
      <c r="AL106" s="160"/>
      <c r="AM106" s="160"/>
      <c r="AN106" s="162"/>
      <c r="AP106" s="68"/>
      <c r="AQ106" s="68"/>
      <c r="AR106" s="68"/>
    </row>
    <row r="107" spans="1:44" s="69" customFormat="1" ht="16.5" customHeight="1" x14ac:dyDescent="0.25">
      <c r="A107" s="156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57"/>
      <c r="M107" s="158"/>
      <c r="N107" s="158"/>
      <c r="O107" s="158"/>
      <c r="P107" s="158"/>
      <c r="Q107" s="159"/>
      <c r="R107" s="160"/>
      <c r="S107" s="160"/>
      <c r="T107" s="160"/>
      <c r="U107" s="160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57"/>
      <c r="AG107" s="158"/>
      <c r="AH107" s="160"/>
      <c r="AI107" s="160"/>
      <c r="AJ107" s="160"/>
      <c r="AK107" s="160"/>
      <c r="AL107" s="160"/>
      <c r="AM107" s="160"/>
      <c r="AN107" s="162"/>
      <c r="AP107" s="68" t="s">
        <v>2264</v>
      </c>
      <c r="AQ107" s="68" t="s">
        <v>2387</v>
      </c>
      <c r="AR107" s="68" t="s">
        <v>2385</v>
      </c>
    </row>
    <row r="108" spans="1:44" s="69" customFormat="1" ht="16.5" customHeight="1" x14ac:dyDescent="0.25">
      <c r="A108" s="156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57"/>
      <c r="M108" s="158"/>
      <c r="N108" s="158"/>
      <c r="O108" s="158"/>
      <c r="P108" s="158"/>
      <c r="Q108" s="159"/>
      <c r="R108" s="160"/>
      <c r="S108" s="160"/>
      <c r="T108" s="160"/>
      <c r="U108" s="160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57"/>
      <c r="AG108" s="158"/>
      <c r="AH108" s="160"/>
      <c r="AI108" s="160"/>
      <c r="AJ108" s="160"/>
      <c r="AK108" s="160"/>
      <c r="AL108" s="160"/>
      <c r="AM108" s="160"/>
      <c r="AN108" s="162"/>
      <c r="AP108" s="289">
        <f>+VLOOKUP(AP107,'Punto 1 - PDET'!A3:AV18,'Punto 1 - PDET'!AV1,FALSE)/VLOOKUP(FichaPDET!AP107,'Punto 1 - PDET'!A3:AV18,'Punto 1 - PDET'!AU1,FALSE)*100</f>
        <v>54.825650142985339</v>
      </c>
      <c r="AQ108" s="289">
        <f>+'Punto 1 - PDET'!AV19/'Punto 1 - PDET'!AU19*100</f>
        <v>77.488543540231959</v>
      </c>
      <c r="AR108" s="289">
        <f>+'Punto 1 - PDET'!AV20/'Punto 1 - PDET'!AU20*100</f>
        <v>79.453084419856069</v>
      </c>
    </row>
    <row r="109" spans="1:44" s="69" customFormat="1" ht="16.5" customHeight="1" x14ac:dyDescent="0.25">
      <c r="A109" s="156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57"/>
      <c r="M109" s="158"/>
      <c r="N109" s="158"/>
      <c r="O109" s="158"/>
      <c r="P109" s="158"/>
      <c r="Q109" s="159"/>
      <c r="R109" s="160"/>
      <c r="S109" s="160"/>
      <c r="T109" s="160"/>
      <c r="U109" s="160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57"/>
      <c r="AG109" s="158"/>
      <c r="AH109" s="160"/>
      <c r="AI109" s="160"/>
      <c r="AJ109" s="160"/>
      <c r="AK109" s="160"/>
      <c r="AL109" s="160"/>
      <c r="AM109" s="160"/>
      <c r="AN109" s="162"/>
    </row>
    <row r="110" spans="1:44" s="69" customFormat="1" ht="16.5" customHeight="1" x14ac:dyDescent="0.25">
      <c r="A110" s="156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57"/>
      <c r="M110" s="158"/>
      <c r="N110" s="158"/>
      <c r="O110" s="158"/>
      <c r="P110" s="158"/>
      <c r="Q110" s="159"/>
      <c r="R110" s="160"/>
      <c r="S110" s="160"/>
      <c r="T110" s="160"/>
      <c r="U110" s="160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57"/>
      <c r="AG110" s="158"/>
      <c r="AH110" s="160"/>
      <c r="AI110" s="160"/>
      <c r="AJ110" s="160"/>
      <c r="AK110" s="160"/>
      <c r="AL110" s="160"/>
      <c r="AM110" s="160"/>
      <c r="AN110" s="162"/>
    </row>
    <row r="111" spans="1:44" s="69" customFormat="1" ht="16.5" customHeight="1" x14ac:dyDescent="0.25">
      <c r="A111" s="156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57"/>
      <c r="M111" s="158"/>
      <c r="N111" s="158"/>
      <c r="O111" s="158"/>
      <c r="P111" s="158"/>
      <c r="Q111" s="159"/>
      <c r="R111" s="160"/>
      <c r="S111" s="160"/>
      <c r="T111" s="160"/>
      <c r="U111" s="160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57"/>
      <c r="AG111" s="158"/>
      <c r="AH111" s="160"/>
      <c r="AI111" s="160"/>
      <c r="AJ111" s="160"/>
      <c r="AK111" s="160"/>
      <c r="AL111" s="160"/>
      <c r="AM111" s="160"/>
      <c r="AN111" s="162"/>
    </row>
    <row r="112" spans="1:44" s="69" customFormat="1" ht="16.5" customHeight="1" x14ac:dyDescent="0.25">
      <c r="A112" s="156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57"/>
      <c r="M112" s="158"/>
      <c r="N112" s="158"/>
      <c r="O112" s="158"/>
      <c r="P112" s="158"/>
      <c r="Q112" s="159"/>
      <c r="R112" s="160"/>
      <c r="S112" s="160"/>
      <c r="T112" s="160"/>
      <c r="U112" s="160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57"/>
      <c r="AG112" s="158"/>
      <c r="AH112" s="160"/>
      <c r="AI112" s="160"/>
      <c r="AJ112" s="160"/>
      <c r="AK112" s="160"/>
      <c r="AL112" s="160"/>
      <c r="AM112" s="160"/>
      <c r="AN112" s="162"/>
    </row>
    <row r="113" spans="1:40" s="69" customFormat="1" ht="16.5" customHeight="1" x14ac:dyDescent="0.25">
      <c r="A113" s="156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57"/>
      <c r="M113" s="158"/>
      <c r="N113" s="158"/>
      <c r="O113" s="158"/>
      <c r="P113" s="158"/>
      <c r="Q113" s="159"/>
      <c r="R113" s="160"/>
      <c r="S113" s="160"/>
      <c r="T113" s="160"/>
      <c r="U113" s="160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57"/>
      <c r="AG113" s="158"/>
      <c r="AH113" s="160"/>
      <c r="AI113" s="160"/>
      <c r="AJ113" s="160"/>
      <c r="AK113" s="160"/>
      <c r="AL113" s="160"/>
      <c r="AM113" s="160"/>
      <c r="AN113" s="162"/>
    </row>
    <row r="114" spans="1:40" s="69" customFormat="1" ht="16.5" customHeight="1" x14ac:dyDescent="0.25">
      <c r="A114" s="156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57"/>
      <c r="M114" s="158"/>
      <c r="N114" s="158"/>
      <c r="O114" s="158"/>
      <c r="P114" s="158"/>
      <c r="Q114" s="159"/>
      <c r="R114" s="160"/>
      <c r="S114" s="160"/>
      <c r="T114" s="160"/>
      <c r="U114" s="160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57"/>
      <c r="AG114" s="158"/>
      <c r="AH114" s="160"/>
      <c r="AI114" s="160"/>
      <c r="AJ114" s="160"/>
      <c r="AK114" s="160"/>
      <c r="AL114" s="160"/>
      <c r="AM114" s="160"/>
      <c r="AN114" s="162"/>
    </row>
    <row r="115" spans="1:40" s="69" customFormat="1" ht="16.5" customHeight="1" x14ac:dyDescent="0.25">
      <c r="A115" s="156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57"/>
      <c r="M115" s="158"/>
      <c r="N115" s="158"/>
      <c r="O115" s="158"/>
      <c r="P115" s="158"/>
      <c r="Q115" s="159"/>
      <c r="R115" s="160"/>
      <c r="S115" s="160"/>
      <c r="T115" s="160"/>
      <c r="U115" s="160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57"/>
      <c r="AG115" s="158"/>
      <c r="AH115" s="160"/>
      <c r="AI115" s="160"/>
      <c r="AJ115" s="160"/>
      <c r="AK115" s="160"/>
      <c r="AL115" s="160"/>
      <c r="AM115" s="160"/>
      <c r="AN115" s="162"/>
    </row>
    <row r="116" spans="1:40" s="69" customFormat="1" ht="16.5" customHeight="1" x14ac:dyDescent="0.25">
      <c r="A116" s="156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57"/>
      <c r="M116" s="158"/>
      <c r="N116" s="158"/>
      <c r="O116" s="158"/>
      <c r="P116" s="158"/>
      <c r="Q116" s="159"/>
      <c r="R116" s="160"/>
      <c r="S116" s="160"/>
      <c r="T116" s="160"/>
      <c r="U116" s="160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57"/>
      <c r="AG116" s="158"/>
      <c r="AH116" s="160"/>
      <c r="AI116" s="160"/>
      <c r="AJ116" s="160"/>
      <c r="AK116" s="160"/>
      <c r="AL116" s="160"/>
      <c r="AM116" s="160"/>
      <c r="AN116" s="162"/>
    </row>
    <row r="117" spans="1:40" s="69" customFormat="1" ht="16.5" customHeight="1" x14ac:dyDescent="0.25">
      <c r="A117" s="156"/>
      <c r="B117" s="163"/>
      <c r="C117" s="163"/>
      <c r="D117" s="163"/>
      <c r="E117" s="163"/>
      <c r="F117" s="163"/>
      <c r="G117" s="163"/>
      <c r="H117" s="163"/>
      <c r="I117" s="198" t="s">
        <v>3021</v>
      </c>
      <c r="J117" s="198"/>
      <c r="K117" s="198"/>
      <c r="L117" s="198"/>
      <c r="M117" s="198"/>
      <c r="N117" s="198"/>
      <c r="O117" s="198"/>
      <c r="P117" s="198"/>
      <c r="Q117" s="198"/>
      <c r="R117" s="198"/>
      <c r="S117" s="198"/>
      <c r="T117" s="198"/>
      <c r="U117" s="198"/>
      <c r="V117" s="198"/>
      <c r="W117" s="198"/>
      <c r="X117" s="198"/>
      <c r="Y117" s="198"/>
      <c r="Z117" s="198"/>
      <c r="AA117" s="198"/>
      <c r="AB117" s="198"/>
      <c r="AC117" s="198"/>
      <c r="AD117" s="198"/>
      <c r="AE117" s="198"/>
      <c r="AF117" s="198"/>
      <c r="AG117" s="198"/>
      <c r="AH117" s="198"/>
      <c r="AI117" s="160"/>
      <c r="AJ117" s="160"/>
      <c r="AK117" s="160"/>
      <c r="AL117" s="160"/>
      <c r="AM117" s="160"/>
      <c r="AN117" s="162"/>
    </row>
    <row r="118" spans="1:40" s="69" customFormat="1" ht="16.5" customHeight="1" x14ac:dyDescent="0.25">
      <c r="A118" s="156"/>
      <c r="B118" s="163"/>
      <c r="C118" s="163"/>
      <c r="D118" s="163"/>
      <c r="E118" s="163"/>
      <c r="F118" s="163"/>
      <c r="G118" s="163"/>
      <c r="H118" s="163"/>
      <c r="I118" s="198"/>
      <c r="J118" s="198"/>
      <c r="K118" s="198"/>
      <c r="L118" s="198"/>
      <c r="M118" s="198"/>
      <c r="N118" s="198"/>
      <c r="O118" s="198"/>
      <c r="P118" s="198"/>
      <c r="Q118" s="198"/>
      <c r="R118" s="198"/>
      <c r="S118" s="198"/>
      <c r="T118" s="198"/>
      <c r="U118" s="198"/>
      <c r="V118" s="198"/>
      <c r="W118" s="198"/>
      <c r="X118" s="198"/>
      <c r="Y118" s="198"/>
      <c r="Z118" s="198"/>
      <c r="AA118" s="198"/>
      <c r="AB118" s="198"/>
      <c r="AC118" s="198"/>
      <c r="AD118" s="198"/>
      <c r="AE118" s="198"/>
      <c r="AF118" s="198"/>
      <c r="AG118" s="198"/>
      <c r="AH118" s="198"/>
      <c r="AI118" s="160"/>
      <c r="AJ118" s="160"/>
      <c r="AK118" s="160"/>
      <c r="AL118" s="160"/>
      <c r="AM118" s="160"/>
      <c r="AN118" s="162"/>
    </row>
    <row r="119" spans="1:40" x14ac:dyDescent="0.25">
      <c r="A119" s="67"/>
      <c r="B119" s="67"/>
      <c r="C119" s="67"/>
      <c r="D119" s="67"/>
      <c r="E119" s="67"/>
      <c r="F119" s="67"/>
      <c r="G119" s="67"/>
      <c r="H119" s="67"/>
      <c r="I119" s="198"/>
      <c r="J119" s="198"/>
      <c r="K119" s="198"/>
      <c r="L119" s="198"/>
      <c r="M119" s="198"/>
      <c r="N119" s="198"/>
      <c r="O119" s="198"/>
      <c r="P119" s="198"/>
      <c r="Q119" s="198"/>
      <c r="R119" s="198"/>
      <c r="S119" s="198"/>
      <c r="T119" s="198"/>
      <c r="U119" s="198"/>
      <c r="V119" s="198"/>
      <c r="W119" s="198"/>
      <c r="X119" s="198"/>
      <c r="Y119" s="198"/>
      <c r="Z119" s="198"/>
      <c r="AA119" s="198"/>
      <c r="AB119" s="198"/>
      <c r="AC119" s="198"/>
      <c r="AD119" s="198"/>
      <c r="AE119" s="198"/>
      <c r="AF119" s="198"/>
      <c r="AG119" s="198"/>
      <c r="AH119" s="198"/>
      <c r="AI119" s="67"/>
      <c r="AJ119" s="67"/>
      <c r="AK119" s="67"/>
      <c r="AL119" s="67"/>
      <c r="AM119" s="67"/>
      <c r="AN119" s="162" t="s">
        <v>3020</v>
      </c>
    </row>
    <row r="120" spans="1:40" x14ac:dyDescent="0.25">
      <c r="A120" s="244" t="s">
        <v>2390</v>
      </c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244"/>
      <c r="X120" s="244"/>
      <c r="Y120" s="244"/>
      <c r="Z120" s="244"/>
      <c r="AA120" s="244"/>
      <c r="AB120" s="244"/>
      <c r="AC120" s="244"/>
      <c r="AD120" s="244"/>
      <c r="AE120" s="244"/>
      <c r="AF120" s="244"/>
      <c r="AG120" s="244"/>
      <c r="AH120" s="244"/>
      <c r="AI120" s="244"/>
      <c r="AJ120" s="244"/>
      <c r="AK120" s="244"/>
      <c r="AL120" s="244"/>
      <c r="AM120" s="244"/>
      <c r="AN120" s="244"/>
    </row>
    <row r="121" spans="1:40" x14ac:dyDescent="0.25">
      <c r="A121" s="244"/>
      <c r="B121" s="244"/>
      <c r="C121" s="244"/>
      <c r="D121" s="244"/>
      <c r="E121" s="244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  <c r="U121" s="244"/>
      <c r="V121" s="244"/>
      <c r="W121" s="244"/>
      <c r="X121" s="244"/>
      <c r="Y121" s="244"/>
      <c r="Z121" s="244"/>
      <c r="AA121" s="244"/>
      <c r="AB121" s="244"/>
      <c r="AC121" s="244"/>
      <c r="AD121" s="244"/>
      <c r="AE121" s="244"/>
      <c r="AF121" s="244"/>
      <c r="AG121" s="244"/>
      <c r="AH121" s="244"/>
      <c r="AI121" s="244"/>
      <c r="AJ121" s="244"/>
      <c r="AK121" s="244"/>
      <c r="AL121" s="244"/>
      <c r="AM121" s="244"/>
      <c r="AN121" s="244"/>
    </row>
    <row r="122" spans="1:40" x14ac:dyDescent="0.25">
      <c r="A122" s="244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244"/>
      <c r="X122" s="244"/>
      <c r="Y122" s="244"/>
      <c r="Z122" s="244"/>
      <c r="AA122" s="244"/>
      <c r="AB122" s="244"/>
      <c r="AC122" s="244"/>
      <c r="AD122" s="244"/>
      <c r="AE122" s="244"/>
      <c r="AF122" s="244"/>
      <c r="AG122" s="244"/>
      <c r="AH122" s="244"/>
      <c r="AI122" s="244"/>
      <c r="AJ122" s="244"/>
      <c r="AK122" s="244"/>
      <c r="AL122" s="244"/>
      <c r="AM122" s="244"/>
      <c r="AN122" s="244"/>
    </row>
    <row r="123" spans="1:40" x14ac:dyDescent="0.25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</row>
    <row r="124" spans="1:40" ht="18" x14ac:dyDescent="0.25">
      <c r="A124" s="67"/>
      <c r="B124" s="113" t="s">
        <v>2650</v>
      </c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</row>
    <row r="125" spans="1:40" ht="18" x14ac:dyDescent="0.25">
      <c r="A125" s="67"/>
      <c r="B125" s="113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  <c r="AB125" s="67"/>
      <c r="AC125" s="67"/>
      <c r="AD125" s="67"/>
      <c r="AE125" s="67"/>
      <c r="AF125" s="67"/>
      <c r="AG125" s="67"/>
      <c r="AH125" s="67"/>
      <c r="AI125" s="67"/>
      <c r="AJ125" s="67"/>
      <c r="AK125" s="67"/>
      <c r="AL125" s="67"/>
      <c r="AM125" s="67"/>
      <c r="AN125" s="67"/>
    </row>
    <row r="126" spans="1:40" ht="18.75" thickBot="1" x14ac:dyDescent="0.3">
      <c r="A126" s="114"/>
      <c r="B126" s="114"/>
      <c r="C126" s="114"/>
      <c r="D126" s="114"/>
      <c r="E126" s="67"/>
      <c r="F126" s="67"/>
      <c r="G126" s="115"/>
      <c r="H126" s="115"/>
      <c r="I126" s="115"/>
      <c r="J126" s="115"/>
      <c r="K126" s="115"/>
      <c r="L126" s="115"/>
      <c r="M126" s="115"/>
      <c r="N126" s="115"/>
      <c r="O126" s="115"/>
      <c r="P126" s="116"/>
      <c r="Q126" s="180" t="str">
        <f>B11</f>
        <v>Sur de Córdoba</v>
      </c>
      <c r="R126" s="180"/>
      <c r="S126" s="180"/>
      <c r="T126" s="180"/>
      <c r="U126" s="180"/>
      <c r="V126" s="180" t="s">
        <v>2387</v>
      </c>
      <c r="W126" s="180"/>
      <c r="X126" s="180"/>
      <c r="Y126" s="180"/>
      <c r="Z126" s="180"/>
      <c r="AA126" s="180" t="s">
        <v>2385</v>
      </c>
      <c r="AB126" s="180"/>
      <c r="AC126" s="180"/>
      <c r="AD126" s="180"/>
      <c r="AE126" s="180"/>
      <c r="AF126" s="117"/>
      <c r="AG126" s="117"/>
      <c r="AH126" s="117"/>
      <c r="AI126" s="117"/>
      <c r="AJ126" s="117"/>
      <c r="AK126" s="117"/>
      <c r="AL126" s="117"/>
      <c r="AM126" s="117"/>
      <c r="AN126" s="67"/>
    </row>
    <row r="127" spans="1:40" ht="18" thickTop="1" x14ac:dyDescent="0.25">
      <c r="A127" s="114"/>
      <c r="B127" s="114"/>
      <c r="C127" s="114"/>
      <c r="D127" s="114"/>
      <c r="E127" s="67"/>
      <c r="F127" s="67"/>
      <c r="G127" s="118" t="s">
        <v>2231</v>
      </c>
      <c r="H127" s="118"/>
      <c r="I127" s="118"/>
      <c r="J127" s="119"/>
      <c r="K127" s="119"/>
      <c r="L127" s="119"/>
      <c r="M127" s="119"/>
      <c r="N127" s="119"/>
      <c r="O127" s="119"/>
      <c r="P127" s="119"/>
      <c r="Q127" s="218">
        <f>VLOOKUP(B11,'General PDET'!$A$1:$AB$17,19,FALSE)</f>
        <v>0</v>
      </c>
      <c r="R127" s="218"/>
      <c r="S127" s="175">
        <f>VLOOKUP(B11,'General PDET'!$A$1:$AB$17,24,FALSE)</f>
        <v>0</v>
      </c>
      <c r="T127" s="175"/>
      <c r="U127" s="175"/>
      <c r="V127" s="269">
        <v>12</v>
      </c>
      <c r="W127" s="269"/>
      <c r="X127" s="175">
        <v>7.0588235294117646E-2</v>
      </c>
      <c r="Y127" s="175"/>
      <c r="Z127" s="175"/>
      <c r="AA127" s="269">
        <v>117</v>
      </c>
      <c r="AB127" s="269"/>
      <c r="AC127" s="175">
        <v>0.10617059891107078</v>
      </c>
      <c r="AD127" s="175"/>
      <c r="AE127" s="175"/>
      <c r="AF127" s="117"/>
      <c r="AG127" s="117"/>
      <c r="AH127" s="117"/>
      <c r="AI127" s="117"/>
      <c r="AJ127" s="117"/>
      <c r="AK127" s="117"/>
      <c r="AL127" s="117"/>
      <c r="AM127" s="117"/>
      <c r="AN127" s="67"/>
    </row>
    <row r="128" spans="1:40" ht="17.25" x14ac:dyDescent="0.25">
      <c r="A128" s="114"/>
      <c r="B128" s="114"/>
      <c r="C128" s="114"/>
      <c r="D128" s="114"/>
      <c r="E128" s="67"/>
      <c r="F128" s="67"/>
      <c r="G128" s="118" t="s">
        <v>2391</v>
      </c>
      <c r="H128" s="118"/>
      <c r="I128" s="118"/>
      <c r="J128" s="119"/>
      <c r="K128" s="119"/>
      <c r="L128" s="119"/>
      <c r="M128" s="119"/>
      <c r="N128" s="119"/>
      <c r="O128" s="119"/>
      <c r="P128" s="119"/>
      <c r="Q128" s="272">
        <f>VLOOKUP(B11,'General PDET'!$A$1:$AB$17,20,FALSE)</f>
        <v>2</v>
      </c>
      <c r="R128" s="272"/>
      <c r="S128" s="176">
        <f>VLOOKUP(B11,'General PDET'!$A$1:$AB$17,25,FALSE)</f>
        <v>0.4</v>
      </c>
      <c r="T128" s="176"/>
      <c r="U128" s="176"/>
      <c r="V128" s="270">
        <v>29</v>
      </c>
      <c r="W128" s="270"/>
      <c r="X128" s="176">
        <v>0.17058823529411765</v>
      </c>
      <c r="Y128" s="176"/>
      <c r="Z128" s="176"/>
      <c r="AA128" s="270">
        <v>314</v>
      </c>
      <c r="AB128" s="270"/>
      <c r="AC128" s="176">
        <v>0.28493647912885661</v>
      </c>
      <c r="AD128" s="176"/>
      <c r="AE128" s="176"/>
      <c r="AF128" s="117"/>
      <c r="AG128" s="117"/>
      <c r="AH128" s="117"/>
      <c r="AI128" s="117"/>
      <c r="AJ128" s="117"/>
      <c r="AK128" s="117"/>
      <c r="AL128" s="117"/>
      <c r="AM128" s="117"/>
      <c r="AN128" s="67"/>
    </row>
    <row r="129" spans="1:46" ht="17.25" x14ac:dyDescent="0.25">
      <c r="A129" s="114"/>
      <c r="B129" s="114"/>
      <c r="C129" s="114"/>
      <c r="D129" s="114"/>
      <c r="E129" s="67"/>
      <c r="F129" s="67"/>
      <c r="G129" s="118" t="s">
        <v>2233</v>
      </c>
      <c r="H129" s="118"/>
      <c r="I129" s="118"/>
      <c r="J129" s="119"/>
      <c r="K129" s="119"/>
      <c r="L129" s="119"/>
      <c r="M129" s="119"/>
      <c r="N129" s="119"/>
      <c r="O129" s="119"/>
      <c r="P129" s="119"/>
      <c r="Q129" s="272">
        <f>VLOOKUP(B11,'General PDET'!$A$1:$AB$17,21,FALSE)</f>
        <v>3</v>
      </c>
      <c r="R129" s="272"/>
      <c r="S129" s="176">
        <f>VLOOKUP(B11,'General PDET'!$A$1:$AB$17,26,FALSE)</f>
        <v>0.6</v>
      </c>
      <c r="T129" s="176"/>
      <c r="U129" s="176"/>
      <c r="V129" s="270">
        <v>71</v>
      </c>
      <c r="W129" s="270"/>
      <c r="X129" s="176">
        <v>0.41764705882352943</v>
      </c>
      <c r="Y129" s="176"/>
      <c r="Z129" s="176"/>
      <c r="AA129" s="270">
        <v>373</v>
      </c>
      <c r="AB129" s="270"/>
      <c r="AC129" s="176">
        <v>0.33847549909255897</v>
      </c>
      <c r="AD129" s="176"/>
      <c r="AE129" s="176"/>
      <c r="AF129" s="117"/>
      <c r="AG129" s="117"/>
      <c r="AH129" s="117"/>
      <c r="AI129" s="117"/>
      <c r="AJ129" s="117"/>
      <c r="AK129" s="117"/>
      <c r="AL129" s="117"/>
      <c r="AM129" s="117"/>
      <c r="AN129" s="67"/>
    </row>
    <row r="130" spans="1:46" ht="18" thickBot="1" x14ac:dyDescent="0.3">
      <c r="A130" s="114"/>
      <c r="B130" s="114"/>
      <c r="C130" s="114"/>
      <c r="D130" s="114"/>
      <c r="E130" s="67"/>
      <c r="F130" s="67"/>
      <c r="G130" s="120" t="s">
        <v>2392</v>
      </c>
      <c r="H130" s="120"/>
      <c r="I130" s="120"/>
      <c r="J130" s="121"/>
      <c r="K130" s="121"/>
      <c r="L130" s="121"/>
      <c r="M130" s="121"/>
      <c r="N130" s="121"/>
      <c r="O130" s="121"/>
      <c r="P130" s="121"/>
      <c r="Q130" s="281">
        <f>VLOOKUP(B11,'General PDET'!$A$1:$AB$17,22,FALSE)</f>
        <v>0</v>
      </c>
      <c r="R130" s="281"/>
      <c r="S130" s="177">
        <f>VLOOKUP(B11,'General PDET'!$A$1:$AB$17,27,FALSE)</f>
        <v>0</v>
      </c>
      <c r="T130" s="177"/>
      <c r="U130" s="177"/>
      <c r="V130" s="271">
        <v>58</v>
      </c>
      <c r="W130" s="271"/>
      <c r="X130" s="177">
        <v>0.3411764705882353</v>
      </c>
      <c r="Y130" s="177"/>
      <c r="Z130" s="177"/>
      <c r="AA130" s="271">
        <f>298+20</f>
        <v>318</v>
      </c>
      <c r="AB130" s="271"/>
      <c r="AC130" s="177">
        <v>0.27041742286751363</v>
      </c>
      <c r="AD130" s="177"/>
      <c r="AE130" s="177"/>
      <c r="AF130" s="117"/>
      <c r="AG130" s="117"/>
      <c r="AH130" s="117"/>
      <c r="AI130" s="117"/>
      <c r="AJ130" s="117"/>
      <c r="AK130" s="117"/>
      <c r="AL130" s="117"/>
      <c r="AM130" s="117"/>
      <c r="AN130" s="67"/>
    </row>
    <row r="131" spans="1:46" ht="18" thickTop="1" x14ac:dyDescent="0.25">
      <c r="A131" s="114"/>
      <c r="B131" s="114"/>
      <c r="C131" s="114"/>
      <c r="D131" s="114"/>
      <c r="E131" s="67"/>
      <c r="F131" s="67"/>
      <c r="G131" s="103" t="s">
        <v>2393</v>
      </c>
      <c r="H131" s="103"/>
      <c r="I131" s="103"/>
      <c r="J131" s="101"/>
      <c r="K131" s="101"/>
      <c r="L131" s="101"/>
      <c r="M131" s="101"/>
      <c r="N131" s="101"/>
      <c r="O131" s="101"/>
      <c r="P131" s="101"/>
      <c r="Q131" s="218">
        <f>VLOOKUP(B11,'General PDET'!$A$1:$AB$17,23,FALSE)</f>
        <v>5</v>
      </c>
      <c r="R131" s="218"/>
      <c r="S131" s="175">
        <f>VLOOKUP(B11,'General PDET'!$A$1:$AB$17,28,FALSE)</f>
        <v>1</v>
      </c>
      <c r="T131" s="175"/>
      <c r="U131" s="175"/>
      <c r="V131" s="269">
        <v>170</v>
      </c>
      <c r="W131" s="269"/>
      <c r="X131" s="175">
        <v>1</v>
      </c>
      <c r="Y131" s="175"/>
      <c r="Z131" s="175"/>
      <c r="AA131" s="269">
        <v>1122</v>
      </c>
      <c r="AB131" s="269"/>
      <c r="AC131" s="175">
        <v>1</v>
      </c>
      <c r="AD131" s="175"/>
      <c r="AE131" s="175"/>
      <c r="AF131" s="117"/>
      <c r="AG131" s="117"/>
      <c r="AH131" s="117"/>
      <c r="AI131" s="117"/>
      <c r="AJ131" s="117"/>
      <c r="AK131" s="117"/>
      <c r="AL131" s="117"/>
      <c r="AM131" s="117"/>
      <c r="AN131" s="67"/>
    </row>
    <row r="132" spans="1:46" x14ac:dyDescent="0.25">
      <c r="A132" s="67"/>
      <c r="B132" s="67"/>
      <c r="C132" s="104"/>
      <c r="D132" s="104"/>
      <c r="E132" s="104"/>
      <c r="F132" s="104"/>
      <c r="G132" s="104"/>
      <c r="H132" s="104"/>
      <c r="I132" s="104"/>
      <c r="J132" s="104"/>
      <c r="K132" s="104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7"/>
      <c r="AG132" s="67"/>
      <c r="AH132" s="67"/>
      <c r="AI132" s="67"/>
      <c r="AJ132" s="67"/>
      <c r="AK132" s="67"/>
      <c r="AL132" s="67"/>
      <c r="AM132" s="67"/>
      <c r="AN132" s="67"/>
    </row>
    <row r="133" spans="1:46" x14ac:dyDescent="0.25">
      <c r="A133" s="67"/>
      <c r="B133" s="206" t="s">
        <v>2649</v>
      </c>
      <c r="C133" s="206"/>
      <c r="D133" s="206"/>
      <c r="E133" s="206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</row>
    <row r="134" spans="1:46" x14ac:dyDescent="0.25">
      <c r="A134" s="67"/>
      <c r="B134" s="122"/>
      <c r="C134" s="122"/>
      <c r="D134" s="122"/>
      <c r="E134" s="122"/>
      <c r="F134" s="122"/>
      <c r="G134" s="122"/>
      <c r="H134" s="122"/>
      <c r="I134" s="122"/>
      <c r="J134" s="122"/>
      <c r="K134" s="122"/>
      <c r="L134" s="122"/>
      <c r="M134" s="122"/>
      <c r="N134" s="122"/>
      <c r="O134" s="122"/>
      <c r="P134" s="122"/>
      <c r="Q134" s="122"/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</row>
    <row r="135" spans="1:46" ht="18" x14ac:dyDescent="0.25">
      <c r="A135" s="70"/>
      <c r="B135" s="113" t="s">
        <v>2657</v>
      </c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67"/>
      <c r="AN135" s="67"/>
    </row>
    <row r="136" spans="1:46" x14ac:dyDescent="0.25">
      <c r="A136" s="67"/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7"/>
      <c r="AG136" s="67"/>
      <c r="AH136" s="67"/>
      <c r="AI136" s="67"/>
      <c r="AJ136" s="67"/>
      <c r="AK136" s="67"/>
      <c r="AL136" s="67"/>
      <c r="AM136" s="67"/>
      <c r="AN136" s="67"/>
    </row>
    <row r="137" spans="1:46" x14ac:dyDescent="0.25">
      <c r="A137" s="67"/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</row>
    <row r="138" spans="1:46" x14ac:dyDescent="0.25">
      <c r="A138" s="67"/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  <c r="AB138" s="67"/>
      <c r="AC138" s="67"/>
      <c r="AD138" s="67"/>
      <c r="AE138" s="67"/>
      <c r="AF138" s="67"/>
      <c r="AG138" s="67"/>
      <c r="AH138" s="67"/>
      <c r="AI138" s="67"/>
      <c r="AJ138" s="67"/>
      <c r="AK138" s="67"/>
      <c r="AL138" s="67"/>
      <c r="AM138" s="67"/>
      <c r="AN138" s="67"/>
      <c r="AP138" s="96"/>
      <c r="AQ138" s="96"/>
      <c r="AR138" s="96"/>
      <c r="AS138" s="96"/>
      <c r="AT138" s="96"/>
    </row>
    <row r="139" spans="1:46" x14ac:dyDescent="0.25">
      <c r="A139" s="67"/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P139" s="96"/>
      <c r="AQ139" s="96" t="s">
        <v>2400</v>
      </c>
      <c r="AR139" s="96" t="s">
        <v>2401</v>
      </c>
      <c r="AS139" s="96" t="s">
        <v>2402</v>
      </c>
      <c r="AT139" s="96"/>
    </row>
    <row r="140" spans="1:46" x14ac:dyDescent="0.25">
      <c r="A140" s="67"/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P140" s="96" t="str">
        <f>B11</f>
        <v>Sur de Córdoba</v>
      </c>
      <c r="AQ140" s="96">
        <f>VLOOKUP($B11,'Punto 1 - PDET'!$A$3:$AP$18,'Punto 1 - PDET'!S1,FALSE)</f>
        <v>5</v>
      </c>
      <c r="AR140" s="96">
        <f>VLOOKUP($B11,'Punto 1 - PDET'!$A$3:$AP$18,'Punto 1 - PDET'!T1,FALSE)</f>
        <v>0</v>
      </c>
      <c r="AS140" s="96">
        <f>VLOOKUP($B11,'Punto 1 - PDET'!$A$3:$AP$18,'Punto 1 - PDET'!U1,FALSE)</f>
        <v>0</v>
      </c>
      <c r="AT140" s="96"/>
    </row>
    <row r="141" spans="1:46" x14ac:dyDescent="0.25">
      <c r="A141" s="67"/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P141" s="96"/>
      <c r="AQ141" s="96"/>
      <c r="AR141" s="96"/>
      <c r="AS141" s="96"/>
      <c r="AT141" s="96"/>
    </row>
    <row r="142" spans="1:46" x14ac:dyDescent="0.25">
      <c r="A142" s="67"/>
      <c r="B142" s="67"/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P142" s="96"/>
      <c r="AQ142" s="96" t="s">
        <v>2400</v>
      </c>
      <c r="AR142" s="96" t="s">
        <v>2401</v>
      </c>
      <c r="AS142" s="96" t="s">
        <v>2402</v>
      </c>
      <c r="AT142" s="96"/>
    </row>
    <row r="143" spans="1:46" x14ac:dyDescent="0.25">
      <c r="A143" s="67"/>
      <c r="B143" s="67"/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  <c r="AB143" s="67"/>
      <c r="AC143" s="67"/>
      <c r="AD143" s="67"/>
      <c r="AE143" s="67"/>
      <c r="AF143" s="67"/>
      <c r="AG143" s="67"/>
      <c r="AH143" s="67"/>
      <c r="AI143" s="67"/>
      <c r="AJ143" s="67"/>
      <c r="AK143" s="67"/>
      <c r="AL143" s="67"/>
      <c r="AM143" s="67"/>
      <c r="AN143" s="67"/>
      <c r="AP143" s="96" t="s">
        <v>2387</v>
      </c>
      <c r="AQ143" s="96">
        <v>77</v>
      </c>
      <c r="AR143" s="96">
        <v>61</v>
      </c>
      <c r="AS143" s="96">
        <v>32</v>
      </c>
      <c r="AT143" s="96"/>
    </row>
    <row r="144" spans="1:46" x14ac:dyDescent="0.25">
      <c r="A144" s="67"/>
      <c r="B144" s="67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7"/>
      <c r="AG144" s="67"/>
      <c r="AH144" s="67"/>
      <c r="AI144" s="67"/>
      <c r="AJ144" s="67"/>
      <c r="AK144" s="67"/>
      <c r="AL144" s="67"/>
      <c r="AM144" s="67"/>
      <c r="AN144" s="67"/>
      <c r="AP144" s="96"/>
      <c r="AQ144" s="96"/>
      <c r="AR144" s="96"/>
      <c r="AS144" s="96"/>
      <c r="AT144" s="96"/>
    </row>
    <row r="145" spans="1:46" x14ac:dyDescent="0.25">
      <c r="A145" s="67"/>
      <c r="B145" s="67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P145" s="96"/>
      <c r="AQ145" s="96" t="s">
        <v>2400</v>
      </c>
      <c r="AR145" s="96" t="s">
        <v>2401</v>
      </c>
      <c r="AS145" s="96" t="s">
        <v>2402</v>
      </c>
      <c r="AT145" s="96"/>
    </row>
    <row r="146" spans="1:46" x14ac:dyDescent="0.25">
      <c r="A146" s="67"/>
      <c r="B146" s="67"/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P146" s="96" t="s">
        <v>2399</v>
      </c>
      <c r="AQ146" s="96">
        <v>335</v>
      </c>
      <c r="AR146" s="96">
        <v>707</v>
      </c>
      <c r="AS146" s="96">
        <v>80</v>
      </c>
      <c r="AT146" s="96"/>
    </row>
    <row r="147" spans="1:46" x14ac:dyDescent="0.25">
      <c r="A147" s="67"/>
      <c r="B147" s="67"/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  <c r="AH147" s="67"/>
      <c r="AI147" s="67"/>
      <c r="AJ147" s="67"/>
      <c r="AK147" s="67"/>
      <c r="AL147" s="67"/>
      <c r="AM147" s="67"/>
      <c r="AN147" s="67"/>
      <c r="AP147" s="96"/>
      <c r="AQ147" s="96"/>
      <c r="AR147" s="96"/>
      <c r="AS147" s="96"/>
      <c r="AT147" s="96"/>
    </row>
    <row r="148" spans="1:46" x14ac:dyDescent="0.25">
      <c r="A148" s="67"/>
      <c r="B148" s="67"/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P148" s="96"/>
      <c r="AQ148" s="96"/>
      <c r="AR148" s="96"/>
      <c r="AS148" s="96"/>
      <c r="AT148" s="96"/>
    </row>
    <row r="149" spans="1:46" x14ac:dyDescent="0.25">
      <c r="A149" s="67"/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7"/>
      <c r="AG149" s="67"/>
      <c r="AH149" s="67"/>
      <c r="AI149" s="67"/>
      <c r="AJ149" s="67"/>
      <c r="AK149" s="67"/>
      <c r="AL149" s="67"/>
      <c r="AM149" s="67"/>
      <c r="AN149" s="67"/>
    </row>
    <row r="150" spans="1:46" x14ac:dyDescent="0.25">
      <c r="A150" s="67"/>
      <c r="B150" s="206" t="s">
        <v>2730</v>
      </c>
      <c r="C150" s="206"/>
      <c r="D150" s="206"/>
      <c r="E150" s="206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67"/>
    </row>
    <row r="151" spans="1:46" x14ac:dyDescent="0.25">
      <c r="A151" s="67"/>
      <c r="B151" s="122"/>
      <c r="C151" s="122"/>
      <c r="D151" s="122"/>
      <c r="E151" s="122"/>
      <c r="F151" s="122"/>
      <c r="G151" s="122"/>
      <c r="H151" s="122"/>
      <c r="I151" s="122"/>
      <c r="J151" s="122"/>
      <c r="K151" s="122"/>
      <c r="L151" s="122"/>
      <c r="M151" s="122"/>
      <c r="N151" s="122"/>
      <c r="O151" s="122"/>
      <c r="P151" s="122"/>
      <c r="Q151" s="122"/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</row>
    <row r="152" spans="1:46" ht="18" x14ac:dyDescent="0.25">
      <c r="A152" s="67"/>
      <c r="B152" s="195" t="s">
        <v>2776</v>
      </c>
      <c r="C152" s="195"/>
      <c r="D152" s="195"/>
      <c r="E152" s="195"/>
      <c r="F152" s="195"/>
      <c r="G152" s="195"/>
      <c r="H152" s="195"/>
      <c r="I152" s="195"/>
      <c r="J152" s="195"/>
      <c r="K152" s="195"/>
      <c r="L152" s="195"/>
      <c r="M152" s="195"/>
      <c r="N152" s="195"/>
      <c r="O152" s="195"/>
      <c r="P152" s="195"/>
      <c r="Q152" s="195"/>
      <c r="R152" s="195"/>
      <c r="S152" s="195"/>
      <c r="T152" s="195"/>
      <c r="U152" s="195"/>
      <c r="V152" s="195"/>
      <c r="W152" s="195"/>
      <c r="X152" s="195"/>
      <c r="Y152" s="195"/>
      <c r="Z152" s="195"/>
      <c r="AA152" s="195"/>
      <c r="AB152" s="195"/>
      <c r="AC152" s="195"/>
      <c r="AD152" s="195"/>
      <c r="AE152" s="195"/>
      <c r="AF152" s="195"/>
      <c r="AG152" s="195"/>
      <c r="AH152" s="195"/>
      <c r="AI152" s="195"/>
      <c r="AJ152" s="195"/>
      <c r="AK152" s="195"/>
      <c r="AL152" s="195"/>
      <c r="AM152" s="195"/>
      <c r="AN152" s="70"/>
    </row>
    <row r="153" spans="1:46" x14ac:dyDescent="0.25">
      <c r="A153" s="67"/>
      <c r="B153" s="195"/>
      <c r="C153" s="195"/>
      <c r="D153" s="195"/>
      <c r="E153" s="195"/>
      <c r="F153" s="195"/>
      <c r="G153" s="195"/>
      <c r="H153" s="195"/>
      <c r="I153" s="195"/>
      <c r="J153" s="195"/>
      <c r="K153" s="195"/>
      <c r="L153" s="195"/>
      <c r="M153" s="195"/>
      <c r="N153" s="195"/>
      <c r="O153" s="195"/>
      <c r="P153" s="195"/>
      <c r="Q153" s="195"/>
      <c r="R153" s="195"/>
      <c r="S153" s="195"/>
      <c r="T153" s="195"/>
      <c r="U153" s="195"/>
      <c r="V153" s="195"/>
      <c r="W153" s="195"/>
      <c r="X153" s="195"/>
      <c r="Y153" s="195"/>
      <c r="Z153" s="195"/>
      <c r="AA153" s="195"/>
      <c r="AB153" s="195"/>
      <c r="AC153" s="195"/>
      <c r="AD153" s="195"/>
      <c r="AE153" s="195"/>
      <c r="AF153" s="195"/>
      <c r="AG153" s="195"/>
      <c r="AH153" s="195"/>
      <c r="AI153" s="195"/>
      <c r="AJ153" s="195"/>
      <c r="AK153" s="195"/>
      <c r="AL153" s="195"/>
      <c r="AM153" s="195"/>
      <c r="AN153" s="67"/>
    </row>
    <row r="154" spans="1:46" x14ac:dyDescent="0.25">
      <c r="A154" s="67"/>
      <c r="B154" s="67"/>
      <c r="C154" s="67"/>
      <c r="D154" s="67"/>
      <c r="E154" s="67"/>
      <c r="F154" s="67"/>
      <c r="G154" s="67"/>
      <c r="H154" s="67"/>
      <c r="I154" s="67"/>
      <c r="J154" s="67"/>
      <c r="K154" s="67"/>
      <c r="L154" s="67"/>
      <c r="M154" s="67"/>
      <c r="N154" s="67"/>
      <c r="O154" s="67"/>
      <c r="P154" s="67"/>
      <c r="Q154" s="67"/>
      <c r="R154" s="67"/>
      <c r="S154" s="67"/>
      <c r="T154" s="67"/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7"/>
      <c r="AG154" s="67"/>
      <c r="AH154" s="67"/>
      <c r="AI154" s="67"/>
      <c r="AJ154" s="67"/>
      <c r="AK154" s="67"/>
      <c r="AL154" s="67"/>
      <c r="AM154" s="67"/>
      <c r="AN154" s="67"/>
    </row>
    <row r="155" spans="1:46" x14ac:dyDescent="0.25">
      <c r="A155" s="67"/>
      <c r="B155" s="67"/>
      <c r="C155" s="67"/>
      <c r="D155" s="67"/>
      <c r="E155" s="67"/>
      <c r="F155" s="67"/>
      <c r="G155" s="67"/>
      <c r="H155" s="67"/>
      <c r="I155" s="67"/>
      <c r="J155" s="67"/>
      <c r="K155" s="67"/>
      <c r="L155" s="67"/>
      <c r="M155" s="67"/>
      <c r="N155" s="67"/>
      <c r="O155" s="67"/>
      <c r="P155" s="67"/>
      <c r="Q155" s="67"/>
      <c r="R155" s="67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  <c r="AH155" s="67"/>
      <c r="AI155" s="67"/>
      <c r="AJ155" s="67"/>
      <c r="AK155" s="67"/>
      <c r="AL155" s="67"/>
      <c r="AM155" s="67"/>
      <c r="AN155" s="67"/>
      <c r="AQ155" s="68" t="s">
        <v>2742</v>
      </c>
      <c r="AR155" s="68" t="s">
        <v>2743</v>
      </c>
    </row>
    <row r="156" spans="1:46" x14ac:dyDescent="0.25">
      <c r="A156" s="67"/>
      <c r="B156" s="67"/>
      <c r="C156" s="67"/>
      <c r="D156" s="67"/>
      <c r="E156" s="67"/>
      <c r="F156" s="67"/>
      <c r="G156" s="67"/>
      <c r="H156" s="67"/>
      <c r="I156" s="67"/>
      <c r="J156" s="67"/>
      <c r="K156" s="67"/>
      <c r="L156" s="67"/>
      <c r="M156" s="67"/>
      <c r="N156" s="67"/>
      <c r="O156" s="67"/>
      <c r="P156" s="67"/>
      <c r="Q156" s="67"/>
      <c r="R156" s="67"/>
      <c r="S156" s="67"/>
      <c r="T156" s="67"/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7"/>
      <c r="AG156" s="67"/>
      <c r="AH156" s="67"/>
      <c r="AI156" s="67"/>
      <c r="AJ156" s="67"/>
      <c r="AK156" s="67"/>
      <c r="AL156" s="67"/>
      <c r="AM156" s="67"/>
      <c r="AN156" s="67"/>
      <c r="AP156" s="68" t="str">
        <f>B11</f>
        <v>Sur de Córdoba</v>
      </c>
      <c r="AQ156" s="110">
        <f>VLOOKUP(B11,'Punto 1 - PDET'!$A$3:$L$18,'Punto 1 - PDET'!K1,FALSE)</f>
        <v>0.75904658721560125</v>
      </c>
      <c r="AR156" s="110">
        <f>VLOOKUP(B11,'Punto 1 - PDET'!$A$3:$L$18,'Punto 1 - PDET'!L1,FALSE)</f>
        <v>0.24095341278439869</v>
      </c>
    </row>
    <row r="157" spans="1:46" x14ac:dyDescent="0.25">
      <c r="A157" s="67"/>
      <c r="B157" s="67"/>
      <c r="C157" s="67"/>
      <c r="D157" s="67"/>
      <c r="E157" s="67"/>
      <c r="F157" s="67"/>
      <c r="G157" s="67"/>
      <c r="H157" s="67"/>
      <c r="I157" s="67"/>
      <c r="J157" s="67"/>
      <c r="K157" s="67"/>
      <c r="L157" s="67"/>
      <c r="M157" s="67"/>
      <c r="N157" s="67"/>
      <c r="O157" s="67"/>
      <c r="P157" s="67"/>
      <c r="Q157" s="67"/>
      <c r="R157" s="67"/>
      <c r="S157" s="67"/>
      <c r="T157" s="67"/>
      <c r="U157" s="67"/>
      <c r="V157" s="67"/>
      <c r="W157" s="67"/>
      <c r="X157" s="67"/>
      <c r="Y157" s="67"/>
      <c r="Z157" s="67"/>
      <c r="AA157" s="67"/>
      <c r="AB157" s="67"/>
      <c r="AC157" s="67"/>
      <c r="AD157" s="67"/>
      <c r="AE157" s="67"/>
      <c r="AF157" s="67"/>
      <c r="AG157" s="67"/>
      <c r="AH157" s="67"/>
      <c r="AI157" s="67"/>
      <c r="AJ157" s="67"/>
      <c r="AK157" s="67"/>
      <c r="AL157" s="67"/>
      <c r="AM157" s="67"/>
      <c r="AN157" s="67"/>
    </row>
    <row r="158" spans="1:46" x14ac:dyDescent="0.25">
      <c r="A158" s="67"/>
      <c r="B158" s="67"/>
      <c r="C158" s="67"/>
      <c r="D158" s="67"/>
      <c r="E158" s="67"/>
      <c r="F158" s="67"/>
      <c r="G158" s="67"/>
      <c r="H158" s="67"/>
      <c r="I158" s="67"/>
      <c r="J158" s="67"/>
      <c r="K158" s="67"/>
      <c r="L158" s="67"/>
      <c r="M158" s="67"/>
      <c r="N158" s="67"/>
      <c r="O158" s="67"/>
      <c r="P158" s="67"/>
      <c r="Q158" s="67"/>
      <c r="R158" s="67"/>
      <c r="S158" s="67"/>
      <c r="T158" s="67"/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7"/>
      <c r="AG158" s="67"/>
      <c r="AH158" s="67"/>
      <c r="AI158" s="67"/>
      <c r="AJ158" s="67"/>
      <c r="AK158" s="67"/>
      <c r="AL158" s="67"/>
      <c r="AM158" s="67"/>
      <c r="AN158" s="67"/>
      <c r="AQ158" s="68" t="s">
        <v>2397</v>
      </c>
      <c r="AR158" s="68" t="s">
        <v>2398</v>
      </c>
    </row>
    <row r="159" spans="1:46" x14ac:dyDescent="0.25">
      <c r="A159" s="67"/>
      <c r="B159" s="67"/>
      <c r="C159" s="67"/>
      <c r="D159" s="67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P159" s="68" t="s">
        <v>2387</v>
      </c>
      <c r="AQ159" s="123">
        <v>0.83467557820203198</v>
      </c>
      <c r="AR159" s="123">
        <v>0.165324421797968</v>
      </c>
    </row>
    <row r="160" spans="1:46" x14ac:dyDescent="0.25">
      <c r="A160" s="67"/>
      <c r="B160" s="67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7"/>
      <c r="AG160" s="67"/>
      <c r="AH160" s="67"/>
      <c r="AI160" s="67"/>
      <c r="AJ160" s="67"/>
      <c r="AK160" s="67"/>
      <c r="AL160" s="67"/>
      <c r="AM160" s="67"/>
      <c r="AN160" s="67"/>
    </row>
    <row r="161" spans="1:45" x14ac:dyDescent="0.25">
      <c r="A161" s="67"/>
      <c r="B161" s="67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Q161" s="68" t="s">
        <v>2397</v>
      </c>
      <c r="AR161" s="68" t="s">
        <v>2398</v>
      </c>
    </row>
    <row r="162" spans="1:45" x14ac:dyDescent="0.25">
      <c r="A162" s="67"/>
      <c r="B162" s="67"/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P162" s="68" t="s">
        <v>2399</v>
      </c>
      <c r="AQ162" s="123">
        <v>0.81358269345038403</v>
      </c>
      <c r="AR162" s="123">
        <v>0.186417306549616</v>
      </c>
    </row>
    <row r="163" spans="1:45" x14ac:dyDescent="0.25">
      <c r="A163" s="67"/>
      <c r="B163" s="67"/>
      <c r="C163" s="67"/>
      <c r="D163" s="67"/>
      <c r="E163" s="67"/>
      <c r="F163" s="67"/>
      <c r="G163" s="67"/>
      <c r="H163" s="67"/>
      <c r="I163" s="67"/>
      <c r="J163" s="67"/>
      <c r="K163" s="67"/>
      <c r="L163" s="67"/>
      <c r="M163" s="67"/>
      <c r="N163" s="67"/>
      <c r="O163" s="67"/>
      <c r="P163" s="67"/>
      <c r="Q163" s="67"/>
      <c r="R163" s="67"/>
      <c r="S163" s="67"/>
      <c r="T163" s="67"/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7"/>
      <c r="AG163" s="67"/>
      <c r="AH163" s="67"/>
      <c r="AI163" s="67"/>
      <c r="AJ163" s="67"/>
      <c r="AK163" s="67"/>
      <c r="AL163" s="67"/>
      <c r="AM163" s="67"/>
      <c r="AN163" s="67"/>
    </row>
    <row r="164" spans="1:45" x14ac:dyDescent="0.25">
      <c r="A164" s="67"/>
      <c r="B164" s="67"/>
      <c r="C164" s="67"/>
      <c r="D164" s="67"/>
      <c r="E164" s="67"/>
      <c r="F164" s="67"/>
      <c r="G164" s="67"/>
      <c r="H164" s="67"/>
      <c r="I164" s="67"/>
      <c r="J164" s="67"/>
      <c r="K164" s="67"/>
      <c r="L164" s="67"/>
      <c r="M164" s="67"/>
      <c r="N164" s="67"/>
      <c r="O164" s="67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</row>
    <row r="165" spans="1:45" x14ac:dyDescent="0.25">
      <c r="A165" s="67"/>
      <c r="B165" s="67"/>
      <c r="C165" s="67"/>
      <c r="D165" s="67"/>
      <c r="E165" s="67"/>
      <c r="F165" s="67"/>
      <c r="G165" s="67"/>
      <c r="H165" s="67"/>
      <c r="I165" s="67"/>
      <c r="J165" s="67"/>
      <c r="K165" s="67"/>
      <c r="L165" s="67"/>
      <c r="M165" s="67"/>
      <c r="N165" s="67"/>
      <c r="O165" s="67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</row>
    <row r="166" spans="1:45" x14ac:dyDescent="0.25">
      <c r="A166" s="67"/>
      <c r="B166" s="67"/>
      <c r="C166" s="67"/>
      <c r="D166" s="67"/>
      <c r="E166" s="67"/>
      <c r="F166" s="67"/>
      <c r="G166" s="67"/>
      <c r="H166" s="67"/>
      <c r="I166" s="67"/>
      <c r="J166" s="67"/>
      <c r="K166" s="67"/>
      <c r="L166" s="67"/>
      <c r="M166" s="67"/>
      <c r="N166" s="67"/>
      <c r="O166" s="6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</row>
    <row r="167" spans="1:45" x14ac:dyDescent="0.25">
      <c r="A167" s="67"/>
      <c r="B167" s="206" t="s">
        <v>2396</v>
      </c>
      <c r="C167" s="206"/>
      <c r="D167" s="206"/>
      <c r="E167" s="206"/>
      <c r="F167" s="206"/>
      <c r="G167" s="206"/>
      <c r="H167" s="206"/>
      <c r="I167" s="206"/>
      <c r="J167" s="206"/>
      <c r="K167" s="206"/>
      <c r="L167" s="206"/>
      <c r="M167" s="206"/>
      <c r="N167" s="206"/>
      <c r="O167" s="206"/>
      <c r="P167" s="206"/>
      <c r="Q167" s="206"/>
      <c r="R167" s="206"/>
      <c r="S167" s="206"/>
      <c r="T167" s="206"/>
      <c r="U167" s="206"/>
      <c r="V167" s="206"/>
      <c r="W167" s="206"/>
      <c r="X167" s="206"/>
      <c r="Y167" s="206"/>
      <c r="Z167" s="206"/>
      <c r="AA167" s="206"/>
      <c r="AB167" s="206"/>
      <c r="AC167" s="206"/>
      <c r="AD167" s="206"/>
      <c r="AE167" s="206"/>
      <c r="AF167" s="206"/>
      <c r="AG167" s="206"/>
      <c r="AH167" s="206"/>
      <c r="AI167" s="206"/>
      <c r="AJ167" s="206"/>
      <c r="AK167" s="206"/>
      <c r="AL167" s="206"/>
      <c r="AM167" s="206"/>
      <c r="AN167" s="67"/>
    </row>
    <row r="168" spans="1:45" ht="18" x14ac:dyDescent="0.25">
      <c r="A168" s="67"/>
      <c r="B168" s="113" t="s">
        <v>3005</v>
      </c>
      <c r="C168" s="67"/>
      <c r="D168" s="67"/>
      <c r="E168" s="67"/>
      <c r="F168" s="67"/>
      <c r="G168" s="67"/>
      <c r="H168" s="67"/>
      <c r="I168" s="67"/>
      <c r="J168" s="67"/>
      <c r="K168" s="67"/>
      <c r="L168" s="67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</row>
    <row r="169" spans="1:45" ht="18" x14ac:dyDescent="0.25">
      <c r="A169" s="67"/>
      <c r="B169" s="195" t="s">
        <v>3006</v>
      </c>
      <c r="C169" s="195"/>
      <c r="D169" s="195"/>
      <c r="E169" s="195"/>
      <c r="F169" s="195"/>
      <c r="G169" s="195"/>
      <c r="H169" s="195"/>
      <c r="I169" s="195"/>
      <c r="J169" s="195"/>
      <c r="K169" s="195"/>
      <c r="L169" s="195"/>
      <c r="M169" s="195"/>
      <c r="N169" s="195"/>
      <c r="O169" s="195"/>
      <c r="P169" s="195"/>
      <c r="Q169" s="195"/>
      <c r="R169" s="195"/>
      <c r="S169" s="195"/>
      <c r="T169" s="195"/>
      <c r="U169" s="195"/>
      <c r="V169" s="195"/>
      <c r="W169" s="195"/>
      <c r="X169" s="195"/>
      <c r="Y169" s="195"/>
      <c r="Z169" s="195"/>
      <c r="AA169" s="195"/>
      <c r="AB169" s="195"/>
      <c r="AC169" s="195"/>
      <c r="AD169" s="195"/>
      <c r="AE169" s="195"/>
      <c r="AF169" s="195"/>
      <c r="AG169" s="195"/>
      <c r="AH169" s="195"/>
      <c r="AI169" s="195"/>
      <c r="AJ169" s="195"/>
      <c r="AK169" s="195"/>
      <c r="AL169" s="195"/>
      <c r="AM169" s="195"/>
      <c r="AN169" s="124"/>
    </row>
    <row r="170" spans="1:45" x14ac:dyDescent="0.25">
      <c r="A170" s="67"/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</row>
    <row r="171" spans="1:45" x14ac:dyDescent="0.25">
      <c r="A171" s="67"/>
      <c r="B171" s="67"/>
      <c r="C171" s="67"/>
      <c r="D171" s="67"/>
      <c r="E171" s="67"/>
      <c r="F171" s="67"/>
      <c r="G171" s="67"/>
      <c r="H171" s="67"/>
      <c r="I171" s="67"/>
      <c r="J171" s="67"/>
      <c r="K171" s="67"/>
      <c r="L171" s="67"/>
      <c r="M171" s="67"/>
      <c r="N171" s="67"/>
      <c r="O171" s="67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Q171" s="68" t="s">
        <v>2748</v>
      </c>
      <c r="AR171" s="68" t="s">
        <v>2749</v>
      </c>
      <c r="AS171" s="68" t="s">
        <v>2745</v>
      </c>
    </row>
    <row r="172" spans="1:45" x14ac:dyDescent="0.25">
      <c r="A172" s="67"/>
      <c r="B172" s="67"/>
      <c r="C172" s="67"/>
      <c r="D172" s="67"/>
      <c r="E172" s="67"/>
      <c r="F172" s="67"/>
      <c r="G172" s="67"/>
      <c r="H172" s="67"/>
      <c r="I172" s="67"/>
      <c r="J172" s="67"/>
      <c r="K172" s="67"/>
      <c r="L172" s="67"/>
      <c r="M172" s="67"/>
      <c r="N172" s="67"/>
      <c r="O172" s="67"/>
      <c r="P172" s="67"/>
      <c r="Q172" s="67"/>
      <c r="R172" s="67"/>
      <c r="S172" s="67"/>
      <c r="T172" s="67"/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7"/>
      <c r="AG172" s="67"/>
      <c r="AH172" s="67"/>
      <c r="AI172" s="67"/>
      <c r="AJ172" s="67"/>
      <c r="AK172" s="67"/>
      <c r="AL172" s="67"/>
      <c r="AM172" s="67"/>
      <c r="AN172" s="67"/>
      <c r="AP172" s="68" t="str">
        <f>B11</f>
        <v>Sur de Córdoba</v>
      </c>
      <c r="AQ172" s="110">
        <f>VLOOKUP(B11,'Punto 1 - PDET'!$A$3:$O$20,'Punto 1 - PDET'!M1,FALSE)</f>
        <v>0.43719668855266913</v>
      </c>
      <c r="AR172" s="110">
        <f>VLOOKUP(B11,'Punto 1 - PDET'!$A$3:$O$20,'Punto 1 - PDET'!N1,FALSE)</f>
        <v>5.0288419990817072E-3</v>
      </c>
      <c r="AS172" s="110">
        <f>VLOOKUP(B11,'Punto 1 - PDET'!$A$3:$O$20,11,FALSE)</f>
        <v>0.75904658721560125</v>
      </c>
    </row>
    <row r="173" spans="1:45" x14ac:dyDescent="0.25">
      <c r="A173" s="67"/>
      <c r="B173" s="67"/>
      <c r="C173" s="67"/>
      <c r="D173" s="67"/>
      <c r="E173" s="67"/>
      <c r="F173" s="67"/>
      <c r="G173" s="67"/>
      <c r="H173" s="67"/>
      <c r="I173" s="67"/>
      <c r="J173" s="67"/>
      <c r="K173" s="67"/>
      <c r="L173" s="67"/>
      <c r="M173" s="67"/>
      <c r="N173" s="67"/>
      <c r="O173" s="67"/>
      <c r="P173" s="67"/>
      <c r="Q173" s="67"/>
      <c r="R173" s="67"/>
      <c r="S173" s="67"/>
      <c r="T173" s="67"/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7"/>
      <c r="AG173" s="67"/>
      <c r="AH173" s="67"/>
      <c r="AI173" s="67"/>
      <c r="AJ173" s="67"/>
      <c r="AK173" s="67"/>
      <c r="AL173" s="67"/>
      <c r="AM173" s="67"/>
      <c r="AN173" s="67"/>
      <c r="AP173" s="68" t="s">
        <v>2381</v>
      </c>
      <c r="AQ173" s="110">
        <v>0.53976521950549161</v>
      </c>
      <c r="AR173" s="110">
        <f>+'Punto 1 - PDET'!N19</f>
        <v>2.6975412502499397E-2</v>
      </c>
      <c r="AS173" s="110">
        <v>0.46023478049450839</v>
      </c>
    </row>
    <row r="174" spans="1:45" x14ac:dyDescent="0.25">
      <c r="A174" s="67"/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67"/>
      <c r="M174" s="67"/>
      <c r="N174" s="67"/>
      <c r="O174" s="67"/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P174" s="68" t="s">
        <v>2385</v>
      </c>
      <c r="AQ174" s="110">
        <v>0.70431741458901087</v>
      </c>
      <c r="AR174" s="110">
        <v>0.10333487644967299</v>
      </c>
      <c r="AS174" s="110">
        <v>0.29568258541098913</v>
      </c>
    </row>
    <row r="175" spans="1:45" x14ac:dyDescent="0.25">
      <c r="A175" s="67"/>
      <c r="B175" s="67"/>
      <c r="C175" s="67"/>
      <c r="D175" s="67"/>
      <c r="E175" s="67"/>
      <c r="F175" s="67"/>
      <c r="G175" s="67"/>
      <c r="H175" s="67"/>
      <c r="I175" s="67"/>
      <c r="J175" s="67"/>
      <c r="K175" s="67"/>
      <c r="L175" s="67"/>
      <c r="M175" s="67"/>
      <c r="N175" s="67"/>
      <c r="O175" s="67"/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</row>
    <row r="176" spans="1:45" x14ac:dyDescent="0.25">
      <c r="A176" s="67"/>
      <c r="B176" s="67"/>
      <c r="C176" s="67"/>
      <c r="D176" s="67"/>
      <c r="E176" s="67"/>
      <c r="F176" s="67"/>
      <c r="G176" s="67"/>
      <c r="H176" s="67"/>
      <c r="I176" s="67"/>
      <c r="J176" s="67"/>
      <c r="K176" s="67"/>
      <c r="L176" s="67"/>
      <c r="M176" s="67"/>
      <c r="N176" s="67"/>
      <c r="O176" s="67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Q176" s="68" t="s">
        <v>2744</v>
      </c>
      <c r="AR176" s="68" t="s">
        <v>2745</v>
      </c>
    </row>
    <row r="177" spans="1:44" x14ac:dyDescent="0.25">
      <c r="A177" s="67"/>
      <c r="B177" s="67"/>
      <c r="C177" s="67"/>
      <c r="D177" s="67"/>
      <c r="E177" s="67"/>
      <c r="F177" s="67"/>
      <c r="G177" s="67"/>
      <c r="H177" s="67"/>
      <c r="I177" s="67"/>
      <c r="J177" s="67"/>
      <c r="K177" s="67"/>
      <c r="L177" s="67"/>
      <c r="M177" s="67"/>
      <c r="N177" s="67"/>
      <c r="O177" s="6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P177" s="68" t="str">
        <f>B11</f>
        <v>Sur de Córdoba</v>
      </c>
      <c r="AQ177" s="110">
        <f>VLOOKUP(B11,'Punto 1 - PDET'!$A$3:$O$20,10,FALSE)</f>
        <v>7.5655381576674019</v>
      </c>
      <c r="AR177" s="110">
        <f>VLOOKUP(B11,'Punto 1 - PDET'!$A$3:$O$20,11,FALSE)</f>
        <v>0.75904658721560125</v>
      </c>
    </row>
    <row r="178" spans="1:44" x14ac:dyDescent="0.25">
      <c r="A178" s="67"/>
      <c r="B178" s="67"/>
      <c r="C178" s="67"/>
      <c r="D178" s="67"/>
      <c r="E178" s="67"/>
      <c r="F178" s="67"/>
      <c r="G178" s="67"/>
      <c r="H178" s="67"/>
      <c r="I178" s="67"/>
      <c r="J178" s="67"/>
      <c r="K178" s="67"/>
      <c r="L178" s="67"/>
      <c r="M178" s="67"/>
      <c r="N178" s="67"/>
      <c r="O178" s="67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P178" s="68" t="s">
        <v>2381</v>
      </c>
      <c r="AQ178" s="110">
        <v>0.53976521950549161</v>
      </c>
      <c r="AR178" s="110">
        <v>0.46023478049450839</v>
      </c>
    </row>
    <row r="179" spans="1:44" x14ac:dyDescent="0.25">
      <c r="A179" s="67"/>
      <c r="B179" s="67"/>
      <c r="C179" s="67"/>
      <c r="D179" s="67"/>
      <c r="E179" s="67"/>
      <c r="F179" s="67"/>
      <c r="G179" s="67"/>
      <c r="H179" s="67"/>
      <c r="I179" s="67"/>
      <c r="J179" s="67"/>
      <c r="K179" s="67"/>
      <c r="L179" s="67"/>
      <c r="M179" s="67"/>
      <c r="N179" s="67"/>
      <c r="O179" s="67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P179" s="68" t="s">
        <v>2385</v>
      </c>
      <c r="AQ179" s="110">
        <v>0.70431741458901087</v>
      </c>
      <c r="AR179" s="110">
        <v>0.29568258541098913</v>
      </c>
    </row>
    <row r="180" spans="1:44" x14ac:dyDescent="0.25">
      <c r="A180" s="67"/>
      <c r="B180" s="67"/>
      <c r="C180" s="67"/>
      <c r="D180" s="67"/>
      <c r="E180" s="67"/>
      <c r="F180" s="67"/>
      <c r="G180" s="67"/>
      <c r="H180" s="67"/>
      <c r="I180" s="67"/>
      <c r="J180" s="67"/>
      <c r="K180" s="67"/>
      <c r="L180" s="67"/>
      <c r="M180" s="67"/>
      <c r="N180" s="67"/>
      <c r="O180" s="6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Q180" s="110"/>
      <c r="AR180" s="110"/>
    </row>
    <row r="181" spans="1:44" x14ac:dyDescent="0.25">
      <c r="A181" s="67"/>
      <c r="B181" s="67"/>
      <c r="C181" s="67"/>
      <c r="D181" s="67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</row>
    <row r="182" spans="1:44" x14ac:dyDescent="0.25">
      <c r="A182" s="67"/>
      <c r="B182" s="67"/>
      <c r="C182" s="67"/>
      <c r="D182" s="67"/>
      <c r="E182" s="67"/>
      <c r="F182" s="67"/>
      <c r="G182" s="67"/>
      <c r="H182" s="67"/>
      <c r="I182" s="67"/>
      <c r="J182" s="67"/>
      <c r="K182" s="67"/>
      <c r="L182" s="67"/>
      <c r="M182" s="67"/>
      <c r="N182" s="67"/>
      <c r="O182" s="67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</row>
    <row r="183" spans="1:44" x14ac:dyDescent="0.25">
      <c r="A183" s="67"/>
      <c r="B183" s="67"/>
      <c r="C183" s="67"/>
      <c r="D183" s="67"/>
      <c r="E183" s="67"/>
      <c r="F183" s="67"/>
      <c r="G183" s="67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67"/>
      <c r="AJ183" s="67"/>
      <c r="AK183" s="67"/>
      <c r="AL183" s="67"/>
      <c r="AM183" s="67"/>
      <c r="AN183" s="67"/>
    </row>
    <row r="184" spans="1:44" x14ac:dyDescent="0.25">
      <c r="A184" s="67"/>
      <c r="B184" s="206" t="s">
        <v>2396</v>
      </c>
      <c r="C184" s="206"/>
      <c r="D184" s="206"/>
      <c r="E184" s="206"/>
      <c r="F184" s="206"/>
      <c r="G184" s="206"/>
      <c r="H184" s="206"/>
      <c r="I184" s="206"/>
      <c r="J184" s="206"/>
      <c r="K184" s="206"/>
      <c r="L184" s="206"/>
      <c r="M184" s="206"/>
      <c r="N184" s="206"/>
      <c r="O184" s="206"/>
      <c r="P184" s="206"/>
      <c r="Q184" s="206"/>
      <c r="R184" s="206"/>
      <c r="S184" s="206"/>
      <c r="T184" s="206"/>
      <c r="U184" s="206"/>
      <c r="V184" s="206"/>
      <c r="W184" s="206"/>
      <c r="X184" s="206"/>
      <c r="Y184" s="206"/>
      <c r="Z184" s="206"/>
      <c r="AA184" s="206"/>
      <c r="AB184" s="206"/>
      <c r="AC184" s="206"/>
      <c r="AD184" s="206"/>
      <c r="AE184" s="206"/>
      <c r="AF184" s="206"/>
      <c r="AG184" s="206"/>
      <c r="AH184" s="206"/>
      <c r="AI184" s="206"/>
      <c r="AJ184" s="206"/>
      <c r="AK184" s="206"/>
      <c r="AL184" s="206"/>
      <c r="AM184" s="206"/>
      <c r="AN184" s="67"/>
    </row>
    <row r="185" spans="1:44" x14ac:dyDescent="0.25">
      <c r="A185" s="67"/>
      <c r="B185" s="67"/>
      <c r="C185" s="67"/>
      <c r="D185" s="67"/>
      <c r="E185" s="67"/>
      <c r="F185" s="67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</row>
    <row r="186" spans="1:44" x14ac:dyDescent="0.25">
      <c r="A186" s="67"/>
      <c r="B186" s="122"/>
      <c r="C186" s="122"/>
      <c r="D186" s="122"/>
      <c r="E186" s="122"/>
      <c r="F186" s="122"/>
      <c r="G186" s="122"/>
      <c r="H186" s="122"/>
      <c r="I186" s="122"/>
      <c r="J186" s="122"/>
      <c r="K186" s="122"/>
      <c r="L186" s="122"/>
      <c r="M186" s="122"/>
      <c r="N186" s="122"/>
      <c r="O186" s="122"/>
      <c r="P186" s="122"/>
      <c r="Q186" s="122"/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</row>
    <row r="187" spans="1:44" ht="18" x14ac:dyDescent="0.25">
      <c r="A187" s="67"/>
      <c r="B187" s="279" t="s">
        <v>2775</v>
      </c>
      <c r="C187" s="279"/>
      <c r="D187" s="279"/>
      <c r="E187" s="279"/>
      <c r="F187" s="279"/>
      <c r="G187" s="279"/>
      <c r="H187" s="279"/>
      <c r="I187" s="279"/>
      <c r="J187" s="279"/>
      <c r="K187" s="279"/>
      <c r="L187" s="279"/>
      <c r="M187" s="279"/>
      <c r="N187" s="279"/>
      <c r="O187" s="279"/>
      <c r="P187" s="279"/>
      <c r="Q187" s="279"/>
      <c r="R187" s="279"/>
      <c r="S187" s="279"/>
      <c r="T187" s="279"/>
      <c r="U187" s="279"/>
      <c r="V187" s="279"/>
      <c r="W187" s="279"/>
      <c r="X187" s="279"/>
      <c r="Y187" s="279"/>
      <c r="Z187" s="279"/>
      <c r="AA187" s="279"/>
      <c r="AB187" s="279"/>
      <c r="AC187" s="279"/>
      <c r="AD187" s="279"/>
      <c r="AE187" s="279"/>
      <c r="AF187" s="279"/>
      <c r="AG187" s="279"/>
      <c r="AH187" s="279"/>
      <c r="AI187" s="279"/>
      <c r="AJ187" s="279"/>
      <c r="AK187" s="279"/>
      <c r="AL187" s="279"/>
      <c r="AM187" s="279"/>
      <c r="AN187" s="67"/>
    </row>
    <row r="188" spans="1:44" x14ac:dyDescent="0.25">
      <c r="A188" s="67"/>
      <c r="B188" s="67"/>
      <c r="C188" s="67"/>
      <c r="D188" s="67"/>
      <c r="E188" s="67"/>
      <c r="F188" s="67"/>
      <c r="G188" s="67"/>
      <c r="H188" s="67"/>
      <c r="I188" s="67"/>
      <c r="J188" s="67"/>
      <c r="K188" s="67"/>
      <c r="L188" s="67"/>
      <c r="M188" s="67"/>
      <c r="N188" s="67"/>
      <c r="O188" s="67"/>
      <c r="P188" s="67"/>
      <c r="Q188" s="67"/>
      <c r="R188" s="67"/>
      <c r="S188" s="67"/>
      <c r="T188" s="67"/>
      <c r="U188" s="67"/>
      <c r="V188" s="67"/>
      <c r="W188" s="67"/>
      <c r="X188" s="67"/>
      <c r="Y188" s="67"/>
      <c r="Z188" s="67"/>
      <c r="AA188" s="67"/>
      <c r="AB188" s="67"/>
      <c r="AC188" s="67"/>
      <c r="AD188" s="67"/>
      <c r="AE188" s="67"/>
      <c r="AF188" s="67"/>
      <c r="AG188" s="67"/>
      <c r="AH188" s="67"/>
      <c r="AI188" s="67"/>
      <c r="AJ188" s="67"/>
      <c r="AK188" s="67"/>
      <c r="AL188" s="67"/>
      <c r="AM188" s="67"/>
      <c r="AN188" s="67"/>
    </row>
    <row r="189" spans="1:44" ht="84.75" customHeight="1" thickBot="1" x14ac:dyDescent="0.3">
      <c r="A189" s="67"/>
      <c r="B189" s="67"/>
      <c r="C189" s="222"/>
      <c r="D189" s="222"/>
      <c r="E189" s="222"/>
      <c r="F189" s="222"/>
      <c r="G189" s="222"/>
      <c r="H189" s="222"/>
      <c r="I189" s="222"/>
      <c r="J189" s="164" t="s">
        <v>2780</v>
      </c>
      <c r="K189" s="165"/>
      <c r="L189" s="165"/>
      <c r="M189" s="164" t="s">
        <v>2651</v>
      </c>
      <c r="N189" s="165"/>
      <c r="O189" s="165"/>
      <c r="P189" s="166"/>
      <c r="Q189" s="164" t="s">
        <v>2795</v>
      </c>
      <c r="R189" s="165"/>
      <c r="S189" s="165"/>
      <c r="T189" s="166"/>
      <c r="U189" s="164" t="s">
        <v>2656</v>
      </c>
      <c r="V189" s="165"/>
      <c r="W189" s="165"/>
      <c r="X189" s="166"/>
      <c r="Y189" s="164" t="s">
        <v>2395</v>
      </c>
      <c r="Z189" s="165"/>
      <c r="AA189" s="165"/>
      <c r="AB189" s="166"/>
      <c r="AC189" s="164" t="s">
        <v>2781</v>
      </c>
      <c r="AD189" s="165"/>
      <c r="AE189" s="165"/>
      <c r="AF189" s="166"/>
      <c r="AG189" s="164" t="s">
        <v>2782</v>
      </c>
      <c r="AH189" s="165"/>
      <c r="AI189" s="165"/>
      <c r="AJ189" s="166"/>
      <c r="AK189" s="67"/>
      <c r="AL189" s="67"/>
      <c r="AM189" s="67"/>
      <c r="AN189" s="67"/>
    </row>
    <row r="190" spans="1:44" ht="28.5" customHeight="1" thickTop="1" x14ac:dyDescent="0.25">
      <c r="A190" s="67"/>
      <c r="B190" s="67"/>
      <c r="C190" s="200" t="str">
        <f>B11</f>
        <v>Sur de Córdoba</v>
      </c>
      <c r="D190" s="200"/>
      <c r="E190" s="200"/>
      <c r="F190" s="200"/>
      <c r="G190" s="200"/>
      <c r="H190" s="200"/>
      <c r="I190" s="200"/>
      <c r="J190" s="201">
        <f>+VLOOKUP(C190,'Punto 1 - PDET'!A2:C20,'Punto 1 - PDET'!C1,FALSE)</f>
        <v>7006</v>
      </c>
      <c r="K190" s="201"/>
      <c r="L190" s="201"/>
      <c r="M190" s="170">
        <f>VLOOKUP(B11,'Punto 1 - PDET'!$A$3:$J$20,'Punto 1 - PDET'!D1,FALSE)</f>
        <v>0.11176134741650014</v>
      </c>
      <c r="N190" s="170"/>
      <c r="O190" s="170"/>
      <c r="P190" s="170"/>
      <c r="Q190" s="169">
        <f>VLOOKUP(B11,'Punto 1 - PDET'!$A$3:$J$20,'Punto 1 - PDET'!E1,FALSE)</f>
        <v>0.72286079182630902</v>
      </c>
      <c r="R190" s="169"/>
      <c r="S190" s="169"/>
      <c r="T190" s="169"/>
      <c r="U190" s="167">
        <f>VLOOKUP(B11,'Punto 1 - PDET'!$A$3:$J$20,'Punto 1 - PDET'!F1,FALSE)</f>
        <v>0.31173280045675134</v>
      </c>
      <c r="V190" s="167"/>
      <c r="W190" s="167"/>
      <c r="X190" s="167"/>
      <c r="Y190" s="167">
        <f>VLOOKUP(B11,'Punto 1 - PDET'!$A$3:$J$20,'Punto 1 - PDET'!G1,FALSE)</f>
        <v>0.89737367970311166</v>
      </c>
      <c r="Z190" s="167"/>
      <c r="AA190" s="167"/>
      <c r="AB190" s="167"/>
      <c r="AC190" s="167">
        <f>(J190-VLOOKUP($C190,'Punto 1 - PDET'!$A$2:$I$20,'Punto 1 - PDET'!H1,FALSE))/$J$190</f>
        <v>0.85612332286611481</v>
      </c>
      <c r="AD190" s="167"/>
      <c r="AE190" s="167"/>
      <c r="AF190" s="167"/>
      <c r="AG190" s="167">
        <f>($J$190-VLOOKUP($C190,'Punto 1 - PDET'!$A$2:$I$20,'Punto 1 - PDET'!I1,FALSE))/$J$190</f>
        <v>0.7954610333999429</v>
      </c>
      <c r="AH190" s="167"/>
      <c r="AI190" s="167"/>
      <c r="AJ190" s="167"/>
      <c r="AK190" s="67"/>
      <c r="AL190" s="67"/>
      <c r="AM190" s="67"/>
      <c r="AN190" s="67"/>
    </row>
    <row r="191" spans="1:44" ht="17.25" customHeight="1" x14ac:dyDescent="0.25">
      <c r="A191" s="67"/>
      <c r="B191" s="67"/>
      <c r="C191" s="200" t="s">
        <v>2387</v>
      </c>
      <c r="D191" s="200"/>
      <c r="E191" s="200"/>
      <c r="F191" s="200"/>
      <c r="G191" s="200"/>
      <c r="H191" s="200"/>
      <c r="I191" s="200"/>
      <c r="J191" s="201">
        <v>378396</v>
      </c>
      <c r="K191" s="201"/>
      <c r="L191" s="201"/>
      <c r="M191" s="170">
        <v>0.10729500311842601</v>
      </c>
      <c r="N191" s="170"/>
      <c r="O191" s="170"/>
      <c r="P191" s="170"/>
      <c r="Q191" s="170">
        <v>0.83766009852216805</v>
      </c>
      <c r="R191" s="170"/>
      <c r="S191" s="170"/>
      <c r="T191" s="170"/>
      <c r="U191" s="168">
        <v>0.48650091438598703</v>
      </c>
      <c r="V191" s="168"/>
      <c r="W191" s="168"/>
      <c r="X191" s="168"/>
      <c r="Y191" s="168">
        <v>0.79889850844089305</v>
      </c>
      <c r="Z191" s="168"/>
      <c r="AA191" s="168"/>
      <c r="AB191" s="168"/>
      <c r="AC191" s="168">
        <v>0.76203765367498599</v>
      </c>
      <c r="AD191" s="168"/>
      <c r="AE191" s="168"/>
      <c r="AF191" s="168"/>
      <c r="AG191" s="168">
        <v>0.79447457161280777</v>
      </c>
      <c r="AH191" s="168"/>
      <c r="AI191" s="168"/>
      <c r="AJ191" s="168"/>
      <c r="AK191" s="67"/>
      <c r="AL191" s="67"/>
      <c r="AM191" s="67"/>
      <c r="AN191" s="67"/>
    </row>
    <row r="192" spans="1:44" ht="17.25" customHeight="1" x14ac:dyDescent="0.25">
      <c r="A192" s="67"/>
      <c r="B192" s="67"/>
      <c r="C192" s="200" t="s">
        <v>2458</v>
      </c>
      <c r="D192" s="200"/>
      <c r="E192" s="200"/>
      <c r="F192" s="200"/>
      <c r="G192" s="200"/>
      <c r="H192" s="200"/>
      <c r="I192" s="200"/>
      <c r="J192" s="201">
        <v>2370099</v>
      </c>
      <c r="K192" s="201"/>
      <c r="L192" s="201"/>
      <c r="M192" s="170">
        <v>0.107198897598792</v>
      </c>
      <c r="N192" s="170"/>
      <c r="O192" s="170"/>
      <c r="P192" s="170"/>
      <c r="Q192" s="170">
        <v>0.884028936679366</v>
      </c>
      <c r="R192" s="170"/>
      <c r="S192" s="170"/>
      <c r="T192" s="170"/>
      <c r="U192" s="168">
        <v>0.52396587653089599</v>
      </c>
      <c r="V192" s="168"/>
      <c r="W192" s="168"/>
      <c r="X192" s="168"/>
      <c r="Y192" s="168">
        <v>0.834605221132113</v>
      </c>
      <c r="Z192" s="168"/>
      <c r="AA192" s="168"/>
      <c r="AB192" s="168"/>
      <c r="AC192" s="168">
        <v>0.84044421773098932</v>
      </c>
      <c r="AD192" s="168"/>
      <c r="AE192" s="168"/>
      <c r="AF192" s="168"/>
      <c r="AG192" s="168">
        <v>0.84042185579589712</v>
      </c>
      <c r="AH192" s="168"/>
      <c r="AI192" s="168"/>
      <c r="AJ192" s="168"/>
      <c r="AK192" s="67"/>
      <c r="AL192" s="67"/>
      <c r="AM192" s="67"/>
      <c r="AN192" s="67"/>
    </row>
    <row r="193" spans="1:44" x14ac:dyDescent="0.25">
      <c r="A193" s="67"/>
      <c r="B193" s="67"/>
      <c r="C193" s="67"/>
      <c r="D193" s="67"/>
      <c r="E193" s="67"/>
      <c r="F193" s="67"/>
      <c r="G193" s="67"/>
      <c r="H193" s="67"/>
      <c r="I193" s="67"/>
      <c r="J193" s="67"/>
      <c r="K193" s="67"/>
      <c r="L193" s="67"/>
      <c r="M193" s="67"/>
      <c r="N193" s="67"/>
      <c r="O193" s="67"/>
      <c r="P193" s="67"/>
      <c r="Q193" s="67"/>
      <c r="R193" s="67"/>
      <c r="S193" s="67"/>
      <c r="T193" s="67"/>
      <c r="U193" s="67"/>
      <c r="V193" s="67"/>
      <c r="W193" s="67"/>
      <c r="X193" s="67"/>
      <c r="Y193" s="67"/>
      <c r="Z193" s="67"/>
      <c r="AA193" s="67"/>
      <c r="AB193" s="67"/>
      <c r="AC193" s="67"/>
      <c r="AD193" s="67"/>
      <c r="AE193" s="67"/>
      <c r="AF193" s="67"/>
      <c r="AG193" s="67"/>
      <c r="AH193" s="67"/>
      <c r="AI193" s="67"/>
      <c r="AJ193" s="67"/>
      <c r="AK193" s="67"/>
      <c r="AL193" s="67"/>
      <c r="AM193" s="67"/>
      <c r="AN193" s="67"/>
    </row>
    <row r="194" spans="1:44" x14ac:dyDescent="0.25">
      <c r="A194" s="67"/>
      <c r="B194" s="206" t="s">
        <v>2396</v>
      </c>
      <c r="C194" s="206"/>
      <c r="D194" s="206"/>
      <c r="E194" s="206"/>
      <c r="F194" s="206"/>
      <c r="G194" s="206"/>
      <c r="H194" s="206"/>
      <c r="I194" s="206"/>
      <c r="J194" s="206"/>
      <c r="K194" s="206"/>
      <c r="L194" s="206"/>
      <c r="M194" s="206"/>
      <c r="N194" s="206"/>
      <c r="O194" s="206"/>
      <c r="P194" s="206"/>
      <c r="Q194" s="206"/>
      <c r="R194" s="206"/>
      <c r="S194" s="206"/>
      <c r="T194" s="206"/>
      <c r="U194" s="206"/>
      <c r="V194" s="206"/>
      <c r="W194" s="206"/>
      <c r="X194" s="206"/>
      <c r="Y194" s="206"/>
      <c r="Z194" s="206"/>
      <c r="AA194" s="206"/>
      <c r="AB194" s="206"/>
      <c r="AC194" s="206"/>
      <c r="AD194" s="206"/>
      <c r="AE194" s="206"/>
      <c r="AF194" s="206"/>
      <c r="AG194" s="206"/>
      <c r="AH194" s="206"/>
      <c r="AI194" s="206"/>
      <c r="AJ194" s="206"/>
      <c r="AK194" s="206"/>
      <c r="AL194" s="206"/>
      <c r="AM194" s="206"/>
      <c r="AN194" s="67"/>
    </row>
    <row r="195" spans="1:44" x14ac:dyDescent="0.25">
      <c r="A195" s="67"/>
      <c r="B195" s="67"/>
      <c r="C195" s="67"/>
      <c r="D195" s="67"/>
      <c r="E195" s="67"/>
      <c r="F195" s="67"/>
      <c r="G195" s="67"/>
      <c r="H195" s="67"/>
      <c r="I195" s="67"/>
      <c r="J195" s="67"/>
      <c r="K195" s="67"/>
      <c r="L195" s="67"/>
      <c r="M195" s="67"/>
      <c r="N195" s="67"/>
      <c r="O195" s="67"/>
      <c r="P195" s="67"/>
      <c r="Q195" s="67"/>
      <c r="R195" s="67"/>
      <c r="S195" s="67"/>
      <c r="T195" s="67"/>
      <c r="U195" s="67"/>
      <c r="V195" s="67"/>
      <c r="W195" s="67"/>
      <c r="X195" s="67"/>
      <c r="Y195" s="67"/>
      <c r="Z195" s="67"/>
      <c r="AA195" s="67"/>
      <c r="AB195" s="67"/>
      <c r="AC195" s="67"/>
      <c r="AD195" s="67"/>
      <c r="AE195" s="67"/>
      <c r="AF195" s="67"/>
      <c r="AG195" s="67"/>
      <c r="AH195" s="67"/>
      <c r="AI195" s="67"/>
      <c r="AJ195" s="67"/>
      <c r="AK195" s="67"/>
      <c r="AL195" s="67"/>
      <c r="AM195" s="67"/>
      <c r="AN195" s="67"/>
    </row>
    <row r="196" spans="1:44" x14ac:dyDescent="0.25">
      <c r="A196" s="67"/>
      <c r="B196" s="122"/>
      <c r="C196" s="122"/>
      <c r="D196" s="122"/>
      <c r="E196" s="122"/>
      <c r="F196" s="122"/>
      <c r="G196" s="122"/>
      <c r="H196" s="122"/>
      <c r="I196" s="122"/>
      <c r="J196" s="122"/>
      <c r="K196" s="122"/>
      <c r="L196" s="122"/>
      <c r="M196" s="122"/>
      <c r="N196" s="122"/>
      <c r="O196" s="122"/>
      <c r="P196" s="122"/>
      <c r="Q196" s="122"/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</row>
    <row r="197" spans="1:44" x14ac:dyDescent="0.25">
      <c r="A197" s="67"/>
      <c r="B197" s="122"/>
      <c r="C197" s="122"/>
      <c r="D197" s="122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122"/>
      <c r="Q197" s="122"/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</row>
    <row r="198" spans="1:44" ht="18" x14ac:dyDescent="0.25">
      <c r="A198" s="67"/>
      <c r="B198" s="183" t="s">
        <v>2796</v>
      </c>
      <c r="C198" s="183"/>
      <c r="D198" s="183"/>
      <c r="E198" s="183"/>
      <c r="F198" s="183"/>
      <c r="G198" s="183"/>
      <c r="H198" s="183"/>
      <c r="I198" s="183"/>
      <c r="J198" s="183"/>
      <c r="K198" s="183"/>
      <c r="L198" s="183"/>
      <c r="M198" s="183"/>
      <c r="N198" s="183"/>
      <c r="O198" s="183"/>
      <c r="P198" s="183"/>
      <c r="Q198" s="183"/>
      <c r="R198" s="183"/>
      <c r="S198" s="183"/>
      <c r="T198" s="183"/>
      <c r="U198" s="183"/>
      <c r="V198" s="183"/>
      <c r="W198" s="183"/>
      <c r="X198" s="183"/>
      <c r="Y198" s="183"/>
      <c r="Z198" s="183"/>
      <c r="AA198" s="183"/>
      <c r="AB198" s="183"/>
      <c r="AC198" s="183"/>
      <c r="AD198" s="183"/>
      <c r="AE198" s="183"/>
      <c r="AF198" s="183"/>
      <c r="AG198" s="183"/>
      <c r="AH198" s="183"/>
      <c r="AI198" s="183"/>
      <c r="AJ198" s="183"/>
      <c r="AK198" s="183"/>
      <c r="AL198" s="183"/>
      <c r="AM198" s="183"/>
      <c r="AN198" s="67"/>
    </row>
    <row r="199" spans="1:44" x14ac:dyDescent="0.25">
      <c r="A199" s="67"/>
      <c r="B199" s="67"/>
      <c r="C199" s="67"/>
      <c r="D199" s="67"/>
      <c r="E199" s="67"/>
      <c r="F199" s="67"/>
      <c r="G199" s="67"/>
      <c r="H199" s="67"/>
      <c r="I199" s="67"/>
      <c r="J199" s="67"/>
      <c r="K199" s="67"/>
      <c r="L199" s="67"/>
      <c r="M199" s="67"/>
      <c r="N199" s="67"/>
      <c r="O199" s="67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</row>
    <row r="200" spans="1:44" x14ac:dyDescent="0.25">
      <c r="A200" s="67"/>
      <c r="B200" s="67"/>
      <c r="C200" s="67"/>
      <c r="D200" s="67"/>
      <c r="E200" s="67"/>
      <c r="F200" s="67"/>
      <c r="G200" s="67"/>
      <c r="H200" s="67"/>
      <c r="I200" s="67"/>
      <c r="J200" s="67"/>
      <c r="K200" s="67"/>
      <c r="L200" s="67"/>
      <c r="M200" s="67"/>
      <c r="N200" s="67"/>
      <c r="O200" s="67"/>
      <c r="P200" s="67"/>
      <c r="Q200" s="67"/>
      <c r="R200" s="67"/>
      <c r="S200" s="67"/>
      <c r="T200" s="67"/>
      <c r="U200" s="67"/>
      <c r="V200" s="67"/>
      <c r="W200" s="67"/>
      <c r="X200" s="67"/>
      <c r="Y200" s="67"/>
      <c r="Z200" s="67"/>
      <c r="AA200" s="67"/>
      <c r="AB200" s="67"/>
      <c r="AC200" s="67"/>
      <c r="AD200" s="67"/>
      <c r="AE200" s="67"/>
      <c r="AF200" s="67"/>
      <c r="AG200" s="67"/>
      <c r="AH200" s="67"/>
      <c r="AI200" s="67"/>
      <c r="AJ200" s="67"/>
      <c r="AK200" s="67"/>
      <c r="AL200" s="67"/>
      <c r="AM200" s="67"/>
      <c r="AN200" s="67"/>
    </row>
    <row r="201" spans="1:44" x14ac:dyDescent="0.25">
      <c r="A201" s="67"/>
      <c r="B201" s="67"/>
      <c r="C201" s="67"/>
      <c r="D201" s="67"/>
      <c r="E201" s="67"/>
      <c r="F201" s="67"/>
      <c r="G201" s="67"/>
      <c r="H201" s="67"/>
      <c r="I201" s="67"/>
      <c r="J201" s="67"/>
      <c r="K201" s="67"/>
      <c r="L201" s="67"/>
      <c r="M201" s="67"/>
      <c r="N201" s="67"/>
      <c r="O201" s="67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Q201" s="68" t="s">
        <v>2394</v>
      </c>
    </row>
    <row r="202" spans="1:44" x14ac:dyDescent="0.25">
      <c r="A202" s="67"/>
      <c r="B202" s="67"/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P202" s="68" t="str">
        <f>B11</f>
        <v>Sur de Córdoba</v>
      </c>
      <c r="AQ202" s="110">
        <f>VLOOKUP(B11,'Punto 1 - PDET'!$A$3:$B$18,2,FALSE)</f>
        <v>0.6187056402503045</v>
      </c>
    </row>
    <row r="203" spans="1:44" x14ac:dyDescent="0.25">
      <c r="A203" s="67"/>
      <c r="B203" s="67"/>
      <c r="C203" s="67"/>
      <c r="D203" s="67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P203" s="68" t="s">
        <v>2381</v>
      </c>
      <c r="AQ203" s="110">
        <v>0.59253110881990978</v>
      </c>
    </row>
    <row r="204" spans="1:44" x14ac:dyDescent="0.25">
      <c r="A204" s="67"/>
      <c r="B204" s="67"/>
      <c r="C204" s="67"/>
      <c r="D204" s="67"/>
      <c r="E204" s="67"/>
      <c r="F204" s="67"/>
      <c r="G204" s="67"/>
      <c r="H204" s="67"/>
      <c r="I204" s="67"/>
      <c r="J204" s="67"/>
      <c r="K204" s="67"/>
      <c r="L204" s="67"/>
      <c r="M204" s="67"/>
      <c r="N204" s="67"/>
      <c r="O204" s="67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P204" s="68" t="s">
        <v>2385</v>
      </c>
      <c r="AQ204" s="110">
        <v>0.44547936172383257</v>
      </c>
    </row>
    <row r="205" spans="1:44" x14ac:dyDescent="0.25">
      <c r="A205" s="67"/>
      <c r="B205" s="67"/>
      <c r="C205" s="67"/>
      <c r="D205" s="67"/>
      <c r="E205" s="67"/>
      <c r="F205" s="67"/>
      <c r="G205" s="67"/>
      <c r="H205" s="67"/>
      <c r="I205" s="67"/>
      <c r="J205" s="67"/>
      <c r="K205" s="67"/>
      <c r="L205" s="67"/>
      <c r="M205" s="67"/>
      <c r="N205" s="67"/>
      <c r="O205" s="67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</row>
    <row r="206" spans="1:44" x14ac:dyDescent="0.25">
      <c r="A206" s="67"/>
      <c r="B206" s="67"/>
      <c r="C206" s="67"/>
      <c r="D206" s="67"/>
      <c r="E206" s="67"/>
      <c r="F206" s="67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67"/>
      <c r="AA206" s="67"/>
      <c r="AB206" s="67"/>
      <c r="AC206" s="67"/>
      <c r="AD206" s="67"/>
      <c r="AE206" s="67"/>
      <c r="AF206" s="67"/>
      <c r="AG206" s="67"/>
      <c r="AH206" s="67"/>
      <c r="AI206" s="67"/>
      <c r="AJ206" s="67"/>
      <c r="AK206" s="67"/>
      <c r="AL206" s="67"/>
      <c r="AM206" s="67"/>
      <c r="AN206" s="67"/>
      <c r="AP206" s="95"/>
      <c r="AQ206" s="95"/>
      <c r="AR206" s="95"/>
    </row>
    <row r="207" spans="1:44" x14ac:dyDescent="0.25">
      <c r="A207" s="67"/>
      <c r="B207" s="67"/>
      <c r="C207" s="67"/>
      <c r="D207" s="67"/>
      <c r="E207" s="67"/>
      <c r="F207" s="67"/>
      <c r="G207" s="67"/>
      <c r="H207" s="67"/>
      <c r="I207" s="67"/>
      <c r="J207" s="67"/>
      <c r="K207" s="67"/>
      <c r="L207" s="67"/>
      <c r="M207" s="67"/>
      <c r="N207" s="67"/>
      <c r="O207" s="67"/>
      <c r="P207" s="67"/>
      <c r="Q207" s="67"/>
      <c r="R207" s="67"/>
      <c r="S207" s="67"/>
      <c r="T207" s="67"/>
      <c r="U207" s="67"/>
      <c r="V207" s="67"/>
      <c r="W207" s="67"/>
      <c r="X207" s="67"/>
      <c r="Y207" s="67"/>
      <c r="Z207" s="67"/>
      <c r="AA207" s="67"/>
      <c r="AB207" s="67"/>
      <c r="AC207" s="67"/>
      <c r="AD207" s="67"/>
      <c r="AE207" s="67"/>
      <c r="AF207" s="67"/>
      <c r="AG207" s="67"/>
      <c r="AH207" s="67"/>
      <c r="AI207" s="67"/>
      <c r="AJ207" s="67"/>
      <c r="AK207" s="67"/>
      <c r="AL207" s="67"/>
      <c r="AM207" s="67"/>
      <c r="AN207" s="67"/>
    </row>
    <row r="208" spans="1:44" x14ac:dyDescent="0.25">
      <c r="A208" s="67"/>
      <c r="B208" s="67"/>
      <c r="C208" s="67"/>
      <c r="D208" s="67"/>
      <c r="E208" s="67"/>
      <c r="F208" s="67"/>
      <c r="G208" s="67"/>
      <c r="H208" s="67"/>
      <c r="I208" s="67"/>
      <c r="J208" s="67"/>
      <c r="K208" s="67"/>
      <c r="L208" s="67"/>
      <c r="M208" s="67"/>
      <c r="N208" s="67"/>
      <c r="O208" s="67"/>
      <c r="P208" s="67"/>
      <c r="Q208" s="67"/>
      <c r="R208" s="67"/>
      <c r="S208" s="67"/>
      <c r="T208" s="67"/>
      <c r="U208" s="67"/>
      <c r="V208" s="67"/>
      <c r="W208" s="67"/>
      <c r="X208" s="67"/>
      <c r="Y208" s="67"/>
      <c r="Z208" s="67"/>
      <c r="AA208" s="67"/>
      <c r="AB208" s="67"/>
      <c r="AC208" s="67"/>
      <c r="AD208" s="67"/>
      <c r="AE208" s="67"/>
      <c r="AF208" s="67"/>
      <c r="AG208" s="67"/>
      <c r="AH208" s="67"/>
      <c r="AI208" s="67"/>
      <c r="AJ208" s="67"/>
      <c r="AK208" s="67"/>
      <c r="AL208" s="67"/>
      <c r="AM208" s="67"/>
      <c r="AN208" s="67"/>
    </row>
    <row r="209" spans="1:44" x14ac:dyDescent="0.25">
      <c r="A209" s="67"/>
      <c r="B209" s="206" t="s">
        <v>2396</v>
      </c>
      <c r="C209" s="206"/>
      <c r="D209" s="206"/>
      <c r="E209" s="206"/>
      <c r="F209" s="206"/>
      <c r="G209" s="206"/>
      <c r="H209" s="206"/>
      <c r="I209" s="206"/>
      <c r="J209" s="206"/>
      <c r="K209" s="206"/>
      <c r="L209" s="206"/>
      <c r="M209" s="206"/>
      <c r="N209" s="206"/>
      <c r="O209" s="206"/>
      <c r="P209" s="206"/>
      <c r="Q209" s="206"/>
      <c r="R209" s="206"/>
      <c r="S209" s="206"/>
      <c r="T209" s="206"/>
      <c r="U209" s="206"/>
      <c r="V209" s="206"/>
      <c r="W209" s="206"/>
      <c r="X209" s="206"/>
      <c r="Y209" s="206"/>
      <c r="Z209" s="206"/>
      <c r="AA209" s="206"/>
      <c r="AB209" s="206"/>
      <c r="AC209" s="206"/>
      <c r="AD209" s="206"/>
      <c r="AE209" s="206"/>
      <c r="AF209" s="206"/>
      <c r="AG209" s="206"/>
      <c r="AH209" s="206"/>
      <c r="AI209" s="206"/>
      <c r="AJ209" s="206"/>
      <c r="AK209" s="206"/>
      <c r="AL209" s="206"/>
      <c r="AM209" s="206"/>
      <c r="AN209" s="91"/>
    </row>
    <row r="210" spans="1:44" x14ac:dyDescent="0.25">
      <c r="A210" s="67"/>
      <c r="B210" s="134"/>
      <c r="C210" s="122"/>
      <c r="D210" s="122"/>
      <c r="E210" s="122"/>
      <c r="F210" s="122"/>
      <c r="G210" s="122"/>
      <c r="H210" s="122"/>
      <c r="I210" s="122"/>
      <c r="J210" s="122"/>
      <c r="K210" s="134" t="s">
        <v>2797</v>
      </c>
      <c r="L210" s="122"/>
      <c r="M210" s="122"/>
      <c r="N210" s="122"/>
      <c r="O210" s="122"/>
      <c r="P210" s="122"/>
      <c r="Q210" s="122"/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91"/>
    </row>
    <row r="211" spans="1:44" x14ac:dyDescent="0.25">
      <c r="A211" s="244" t="s">
        <v>2758</v>
      </c>
      <c r="B211" s="244"/>
      <c r="C211" s="244"/>
      <c r="D211" s="244"/>
      <c r="E211" s="244"/>
      <c r="F211" s="244"/>
      <c r="G211" s="244"/>
      <c r="H211" s="244"/>
      <c r="I211" s="244"/>
      <c r="J211" s="244"/>
      <c r="K211" s="244"/>
      <c r="L211" s="244"/>
      <c r="M211" s="244"/>
      <c r="N211" s="244"/>
      <c r="O211" s="244"/>
      <c r="P211" s="244"/>
      <c r="Q211" s="244"/>
      <c r="R211" s="244"/>
      <c r="S211" s="244"/>
      <c r="T211" s="244"/>
      <c r="U211" s="244"/>
      <c r="V211" s="244"/>
      <c r="W211" s="244"/>
      <c r="X211" s="244"/>
      <c r="Y211" s="244"/>
      <c r="Z211" s="244"/>
      <c r="AA211" s="244"/>
      <c r="AB211" s="244"/>
      <c r="AC211" s="244"/>
      <c r="AD211" s="244"/>
      <c r="AE211" s="244"/>
      <c r="AF211" s="244"/>
      <c r="AG211" s="244"/>
      <c r="AH211" s="244"/>
      <c r="AI211" s="244"/>
      <c r="AJ211" s="244"/>
      <c r="AK211" s="244"/>
      <c r="AL211" s="244"/>
      <c r="AM211" s="244"/>
      <c r="AN211" s="244"/>
    </row>
    <row r="212" spans="1:44" x14ac:dyDescent="0.25">
      <c r="A212" s="244"/>
      <c r="B212" s="244"/>
      <c r="C212" s="244"/>
      <c r="D212" s="244"/>
      <c r="E212" s="244"/>
      <c r="F212" s="244"/>
      <c r="G212" s="244"/>
      <c r="H212" s="244"/>
      <c r="I212" s="244"/>
      <c r="J212" s="244"/>
      <c r="K212" s="244"/>
      <c r="L212" s="244"/>
      <c r="M212" s="244"/>
      <c r="N212" s="244"/>
      <c r="O212" s="244"/>
      <c r="P212" s="244"/>
      <c r="Q212" s="244"/>
      <c r="R212" s="244"/>
      <c r="S212" s="244"/>
      <c r="T212" s="244"/>
      <c r="U212" s="244"/>
      <c r="V212" s="244"/>
      <c r="W212" s="244"/>
      <c r="X212" s="244"/>
      <c r="Y212" s="244"/>
      <c r="Z212" s="244"/>
      <c r="AA212" s="244"/>
      <c r="AB212" s="244"/>
      <c r="AC212" s="244"/>
      <c r="AD212" s="244"/>
      <c r="AE212" s="244"/>
      <c r="AF212" s="244"/>
      <c r="AG212" s="244"/>
      <c r="AH212" s="244"/>
      <c r="AI212" s="244"/>
      <c r="AJ212" s="244"/>
      <c r="AK212" s="244"/>
      <c r="AL212" s="244"/>
      <c r="AM212" s="244"/>
      <c r="AN212" s="244"/>
    </row>
    <row r="213" spans="1:44" x14ac:dyDescent="0.25">
      <c r="A213" s="244"/>
      <c r="B213" s="244"/>
      <c r="C213" s="244"/>
      <c r="D213" s="244"/>
      <c r="E213" s="244"/>
      <c r="F213" s="244"/>
      <c r="G213" s="244"/>
      <c r="H213" s="244"/>
      <c r="I213" s="244"/>
      <c r="J213" s="244"/>
      <c r="K213" s="244"/>
      <c r="L213" s="244"/>
      <c r="M213" s="244"/>
      <c r="N213" s="244"/>
      <c r="O213" s="244"/>
      <c r="P213" s="244"/>
      <c r="Q213" s="244"/>
      <c r="R213" s="244"/>
      <c r="S213" s="244"/>
      <c r="T213" s="244"/>
      <c r="U213" s="244"/>
      <c r="V213" s="244"/>
      <c r="W213" s="244"/>
      <c r="X213" s="244"/>
      <c r="Y213" s="244"/>
      <c r="Z213" s="244"/>
      <c r="AA213" s="244"/>
      <c r="AB213" s="244"/>
      <c r="AC213" s="244"/>
      <c r="AD213" s="244"/>
      <c r="AE213" s="244"/>
      <c r="AF213" s="244"/>
      <c r="AG213" s="244"/>
      <c r="AH213" s="244"/>
      <c r="AI213" s="244"/>
      <c r="AJ213" s="244"/>
      <c r="AK213" s="244"/>
      <c r="AL213" s="244"/>
      <c r="AM213" s="244"/>
      <c r="AN213" s="244"/>
    </row>
    <row r="214" spans="1:44" x14ac:dyDescent="0.25">
      <c r="A214" s="67"/>
      <c r="B214" s="67"/>
      <c r="C214" s="67"/>
      <c r="D214" s="67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</row>
    <row r="215" spans="1:44" ht="18" x14ac:dyDescent="0.25">
      <c r="A215" s="67"/>
      <c r="B215" s="67"/>
      <c r="C215" s="278"/>
      <c r="D215" s="278"/>
      <c r="E215" s="278"/>
      <c r="F215" s="278"/>
      <c r="G215" s="278"/>
      <c r="H215" s="278"/>
      <c r="I215" s="278"/>
      <c r="J215" s="278"/>
      <c r="K215" s="278"/>
      <c r="L215" s="278"/>
      <c r="M215" s="278"/>
      <c r="N215" s="278"/>
      <c r="O215" s="278"/>
      <c r="P215" s="278"/>
      <c r="Q215" s="278"/>
      <c r="R215" s="278"/>
      <c r="S215" s="278"/>
      <c r="T215" s="278"/>
      <c r="U215" s="73"/>
      <c r="V215" s="73"/>
      <c r="W215" s="73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3"/>
      <c r="AI215" s="73"/>
      <c r="AJ215" s="73"/>
      <c r="AK215" s="73"/>
      <c r="AL215" s="73"/>
      <c r="AM215" s="73"/>
      <c r="AN215" s="67"/>
    </row>
    <row r="216" spans="1:44" ht="18" x14ac:dyDescent="0.25">
      <c r="A216" s="67"/>
      <c r="B216" s="67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274" t="str">
        <f>B11</f>
        <v>Sur de Córdoba</v>
      </c>
      <c r="T216" s="274"/>
      <c r="U216" s="274"/>
      <c r="V216" s="274"/>
      <c r="W216" s="274"/>
      <c r="X216" s="274"/>
      <c r="Y216" s="274"/>
      <c r="Z216" s="276" t="s">
        <v>2387</v>
      </c>
      <c r="AA216" s="276"/>
      <c r="AB216" s="276"/>
      <c r="AC216" s="276"/>
      <c r="AD216" s="276"/>
      <c r="AE216" s="276"/>
      <c r="AF216" s="276"/>
      <c r="AG216" s="276" t="s">
        <v>2385</v>
      </c>
      <c r="AH216" s="276"/>
      <c r="AI216" s="276"/>
      <c r="AJ216" s="276"/>
      <c r="AK216" s="276"/>
      <c r="AL216" s="276"/>
      <c r="AM216" s="276"/>
      <c r="AN216" s="67"/>
    </row>
    <row r="217" spans="1:44" ht="18.75" thickBot="1" x14ac:dyDescent="0.3">
      <c r="A217" s="67"/>
      <c r="B217" s="67"/>
      <c r="C217" s="126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  <c r="O217" s="127"/>
      <c r="P217" s="127"/>
      <c r="Q217" s="127"/>
      <c r="R217" s="127"/>
      <c r="S217" s="275"/>
      <c r="T217" s="275"/>
      <c r="U217" s="275"/>
      <c r="V217" s="275"/>
      <c r="W217" s="275"/>
      <c r="X217" s="275"/>
      <c r="Y217" s="275"/>
      <c r="Z217" s="277"/>
      <c r="AA217" s="277"/>
      <c r="AB217" s="277"/>
      <c r="AC217" s="277"/>
      <c r="AD217" s="277"/>
      <c r="AE217" s="277"/>
      <c r="AF217" s="277"/>
      <c r="AG217" s="277"/>
      <c r="AH217" s="277"/>
      <c r="AI217" s="277"/>
      <c r="AJ217" s="277"/>
      <c r="AK217" s="277"/>
      <c r="AL217" s="277"/>
      <c r="AM217" s="277"/>
      <c r="AN217" s="67"/>
    </row>
    <row r="218" spans="1:44" ht="18" thickTop="1" x14ac:dyDescent="0.25">
      <c r="A218" s="67"/>
      <c r="B218" s="67"/>
      <c r="C218" s="128" t="s">
        <v>2693</v>
      </c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224">
        <f>VLOOKUP(B11,'Punto 1 - PDET'!$A$2:$AQ$18,'Punto 1 - PDET'!AO1,FALSE)</f>
        <v>955622.86399999994</v>
      </c>
      <c r="T218" s="224"/>
      <c r="U218" s="224"/>
      <c r="V218" s="224"/>
      <c r="W218" s="224"/>
      <c r="X218" s="224"/>
      <c r="Y218" s="224"/>
      <c r="Z218" s="224">
        <v>39081114.122699998</v>
      </c>
      <c r="AA218" s="224"/>
      <c r="AB218" s="224"/>
      <c r="AC218" s="224"/>
      <c r="AD218" s="224"/>
      <c r="AE218" s="224"/>
      <c r="AF218" s="224"/>
      <c r="AG218" s="224">
        <v>114116494.16760001</v>
      </c>
      <c r="AH218" s="224"/>
      <c r="AI218" s="224"/>
      <c r="AJ218" s="224"/>
      <c r="AK218" s="224"/>
      <c r="AL218" s="224"/>
      <c r="AM218" s="224"/>
      <c r="AN218" s="67"/>
    </row>
    <row r="219" spans="1:44" ht="17.25" x14ac:dyDescent="0.25">
      <c r="A219" s="67"/>
      <c r="B219" s="67"/>
      <c r="C219" s="285" t="s">
        <v>3015</v>
      </c>
      <c r="D219" s="286"/>
      <c r="E219" s="286"/>
      <c r="F219" s="286"/>
      <c r="G219" s="286"/>
      <c r="H219" s="286"/>
      <c r="I219" s="286"/>
      <c r="J219" s="286"/>
      <c r="K219" s="286"/>
      <c r="L219" s="286"/>
      <c r="M219" s="286"/>
      <c r="N219" s="286"/>
      <c r="O219" s="286"/>
      <c r="P219" s="286"/>
      <c r="Q219" s="286"/>
      <c r="R219" s="287"/>
      <c r="S219" s="284">
        <f>+VLOOKUP($S$216,'Punto 1 - PDET'!A2:AT20,'Punto 1 - PDET'!$AT$1,FALSE)</f>
        <v>6.3050662103326252</v>
      </c>
      <c r="T219" s="284"/>
      <c r="U219" s="284"/>
      <c r="V219" s="284"/>
      <c r="W219" s="284"/>
      <c r="X219" s="284"/>
      <c r="Y219" s="284"/>
      <c r="Z219" s="284">
        <f>+'Punto 1 - PDET'!AT19</f>
        <v>4.2860785495049667</v>
      </c>
      <c r="AA219" s="284"/>
      <c r="AB219" s="284"/>
      <c r="AC219" s="284"/>
      <c r="AD219" s="284"/>
      <c r="AE219" s="284"/>
      <c r="AF219" s="284"/>
      <c r="AG219" s="284">
        <f>+'Punto 1 - PDET'!AT20</f>
        <v>2.3240010073653443</v>
      </c>
      <c r="AH219" s="284"/>
      <c r="AI219" s="284"/>
      <c r="AJ219" s="284"/>
      <c r="AK219" s="284"/>
      <c r="AL219" s="284"/>
      <c r="AM219" s="284"/>
      <c r="AN219" s="67"/>
    </row>
    <row r="220" spans="1:44" x14ac:dyDescent="0.25">
      <c r="A220" s="67"/>
      <c r="B220" s="67"/>
      <c r="C220" s="225" t="s">
        <v>3013</v>
      </c>
      <c r="D220" s="225"/>
      <c r="E220" s="225"/>
      <c r="F220" s="225"/>
      <c r="G220" s="225"/>
      <c r="H220" s="225"/>
      <c r="I220" s="225"/>
      <c r="J220" s="225"/>
      <c r="K220" s="225"/>
      <c r="L220" s="225"/>
      <c r="M220" s="225"/>
      <c r="N220" s="225"/>
      <c r="O220" s="225"/>
      <c r="P220" s="225"/>
      <c r="Q220" s="225"/>
      <c r="R220" s="225"/>
      <c r="S220" s="225"/>
      <c r="T220" s="225"/>
      <c r="U220" s="225"/>
      <c r="V220" s="225"/>
      <c r="W220" s="225"/>
      <c r="X220" s="225"/>
      <c r="Y220" s="225"/>
      <c r="Z220" s="225"/>
      <c r="AA220" s="225"/>
      <c r="AB220" s="225"/>
      <c r="AC220" s="225"/>
      <c r="AD220" s="225"/>
      <c r="AE220" s="225"/>
      <c r="AF220" s="225"/>
      <c r="AG220" s="225"/>
      <c r="AH220" s="225"/>
      <c r="AI220" s="225"/>
      <c r="AJ220" s="225"/>
      <c r="AK220" s="225"/>
      <c r="AL220" s="225"/>
      <c r="AM220" s="225"/>
      <c r="AN220" s="67"/>
    </row>
    <row r="221" spans="1:44" x14ac:dyDescent="0.25">
      <c r="A221" s="67"/>
      <c r="B221" s="67"/>
      <c r="C221" s="67"/>
      <c r="D221" s="67"/>
      <c r="E221" s="67"/>
      <c r="F221" s="67"/>
      <c r="G221" s="67"/>
      <c r="H221" s="67"/>
      <c r="I221" s="67"/>
      <c r="J221" s="67"/>
      <c r="K221" s="67"/>
      <c r="L221" s="67"/>
      <c r="M221" s="67"/>
      <c r="N221" s="67"/>
      <c r="O221" s="67"/>
      <c r="P221" s="67"/>
      <c r="Q221" s="67"/>
      <c r="R221" s="67"/>
      <c r="S221" s="67"/>
      <c r="T221" s="67"/>
      <c r="U221" s="67"/>
      <c r="V221" s="67"/>
      <c r="W221" s="67"/>
      <c r="X221" s="67"/>
      <c r="Y221" s="67"/>
      <c r="Z221" s="67"/>
      <c r="AA221" s="67"/>
      <c r="AB221" s="67"/>
      <c r="AC221" s="67"/>
      <c r="AD221" s="67"/>
      <c r="AE221" s="67"/>
      <c r="AF221" s="67"/>
      <c r="AG221" s="67"/>
      <c r="AH221" s="67"/>
      <c r="AI221" s="67"/>
      <c r="AJ221" s="67"/>
      <c r="AK221" s="67"/>
      <c r="AL221" s="67"/>
      <c r="AM221" s="67"/>
      <c r="AN221" s="67"/>
    </row>
    <row r="222" spans="1:44" x14ac:dyDescent="0.25">
      <c r="A222" s="67"/>
      <c r="B222" s="67"/>
      <c r="C222" s="67"/>
      <c r="D222" s="67"/>
      <c r="E222" s="67"/>
      <c r="F222" s="67"/>
      <c r="G222" s="67"/>
      <c r="H222" s="67"/>
      <c r="I222" s="67"/>
      <c r="J222" s="67"/>
      <c r="K222" s="67"/>
      <c r="L222" s="67"/>
      <c r="M222" s="67"/>
      <c r="N222" s="67"/>
      <c r="O222" s="67"/>
      <c r="P222" s="67"/>
      <c r="Q222" s="67"/>
      <c r="R222" s="67"/>
      <c r="S222" s="67"/>
      <c r="T222" s="67"/>
      <c r="U222" s="67"/>
      <c r="V222" s="67"/>
      <c r="W222" s="67"/>
      <c r="X222" s="67"/>
      <c r="Y222" s="67"/>
      <c r="Z222" s="67"/>
      <c r="AA222" s="67"/>
      <c r="AB222" s="67"/>
      <c r="AC222" s="67"/>
      <c r="AD222" s="67"/>
      <c r="AE222" s="67"/>
      <c r="AF222" s="67"/>
      <c r="AG222" s="67"/>
      <c r="AH222" s="67"/>
      <c r="AI222" s="67"/>
      <c r="AJ222" s="67"/>
      <c r="AK222" s="67"/>
      <c r="AL222" s="67"/>
      <c r="AM222" s="67"/>
      <c r="AN222" s="67"/>
    </row>
    <row r="223" spans="1:44" ht="16.5" x14ac:dyDescent="0.25">
      <c r="A223" s="67"/>
      <c r="B223" s="67"/>
      <c r="C223" s="67"/>
      <c r="D223" s="67"/>
      <c r="E223" s="67"/>
      <c r="F223" s="67"/>
      <c r="G223" s="67"/>
      <c r="H223" s="67"/>
      <c r="I223" s="67"/>
      <c r="J223" s="67"/>
      <c r="K223" s="67"/>
      <c r="L223" s="67"/>
      <c r="M223" s="67"/>
      <c r="N223" s="67"/>
      <c r="O223" s="67"/>
      <c r="P223" s="67"/>
      <c r="Q223" s="67"/>
      <c r="R223" s="67"/>
      <c r="S223" s="67"/>
      <c r="T223" s="67"/>
      <c r="U223" s="67"/>
      <c r="V223" s="67"/>
      <c r="W223" s="67"/>
      <c r="X223" s="67"/>
      <c r="Y223" s="67"/>
      <c r="Z223" s="67"/>
      <c r="AA223" s="67"/>
      <c r="AB223" s="67"/>
      <c r="AC223" s="67"/>
      <c r="AD223" s="67"/>
      <c r="AE223" s="67"/>
      <c r="AF223" s="67"/>
      <c r="AG223" s="67"/>
      <c r="AH223" s="67"/>
      <c r="AI223" s="67"/>
      <c r="AJ223" s="73"/>
      <c r="AK223" s="67"/>
      <c r="AL223" s="67"/>
      <c r="AM223" s="67"/>
      <c r="AN223" s="67"/>
    </row>
    <row r="224" spans="1:44" ht="16.5" x14ac:dyDescent="0.25">
      <c r="A224" s="67"/>
      <c r="B224" s="67"/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  <c r="AD224" s="67"/>
      <c r="AE224" s="67"/>
      <c r="AF224" s="67"/>
      <c r="AG224" s="67"/>
      <c r="AH224" s="67"/>
      <c r="AI224" s="67"/>
      <c r="AJ224" s="73"/>
      <c r="AK224" s="67"/>
      <c r="AL224" s="67"/>
      <c r="AM224" s="67"/>
      <c r="AN224" s="67"/>
      <c r="AQ224" s="68" t="s">
        <v>2985</v>
      </c>
      <c r="AR224" s="68" t="s">
        <v>2403</v>
      </c>
    </row>
    <row r="225" spans="1:44" ht="17.25" x14ac:dyDescent="0.25">
      <c r="A225" s="67"/>
      <c r="B225" s="67"/>
      <c r="C225" s="67"/>
      <c r="D225" s="67"/>
      <c r="E225" s="67"/>
      <c r="F225" s="67"/>
      <c r="G225" s="67"/>
      <c r="H225" s="67"/>
      <c r="I225" s="67"/>
      <c r="J225" s="67"/>
      <c r="K225" s="67"/>
      <c r="L225" s="67"/>
      <c r="M225" s="67"/>
      <c r="N225" s="67"/>
      <c r="O225" s="67"/>
      <c r="P225" s="67"/>
      <c r="Q225" s="67"/>
      <c r="R225" s="67"/>
      <c r="S225" s="67"/>
      <c r="T225" s="67"/>
      <c r="U225" s="67"/>
      <c r="V225" s="67"/>
      <c r="W225" s="67"/>
      <c r="X225" s="67"/>
      <c r="Y225" s="67"/>
      <c r="Z225" s="67"/>
      <c r="AA225" s="67"/>
      <c r="AB225" s="81"/>
      <c r="AC225" s="81"/>
      <c r="AD225" s="81"/>
      <c r="AE225" s="81"/>
      <c r="AF225" s="81"/>
      <c r="AG225" s="81"/>
      <c r="AH225" s="67"/>
      <c r="AI225" s="67"/>
      <c r="AJ225" s="73"/>
      <c r="AK225" s="67"/>
      <c r="AL225" s="67"/>
      <c r="AM225" s="67"/>
      <c r="AN225" s="67"/>
      <c r="AP225" s="68" t="str">
        <f>B11</f>
        <v>Sur de Córdoba</v>
      </c>
      <c r="AQ225" s="110">
        <f>VLOOKUP(B11,'Punto 1 - PDET'!$A$2:$AQ$18,'Punto 1 - PDET'!AP1,FALSE)</f>
        <v>0.41481016924770131</v>
      </c>
      <c r="AR225" s="93">
        <v>0.05</v>
      </c>
    </row>
    <row r="226" spans="1:44" ht="17.25" x14ac:dyDescent="0.25">
      <c r="A226" s="67"/>
      <c r="B226" s="67"/>
      <c r="C226" s="67"/>
      <c r="D226" s="67"/>
      <c r="E226" s="67"/>
      <c r="F226" s="67"/>
      <c r="G226" s="67"/>
      <c r="H226" s="67"/>
      <c r="I226" s="67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112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67"/>
      <c r="AI226" s="67"/>
      <c r="AJ226" s="73"/>
      <c r="AK226" s="67"/>
      <c r="AL226" s="67"/>
      <c r="AM226" s="67"/>
      <c r="AN226" s="67"/>
      <c r="AP226" s="68" t="s">
        <v>2381</v>
      </c>
      <c r="AQ226" s="110">
        <v>0.19124945423276943</v>
      </c>
      <c r="AR226" s="93">
        <v>0.05</v>
      </c>
    </row>
    <row r="227" spans="1:44" ht="16.5" x14ac:dyDescent="0.25">
      <c r="A227" s="67"/>
      <c r="B227" s="67"/>
      <c r="C227" s="67"/>
      <c r="D227" s="67"/>
      <c r="E227" s="67"/>
      <c r="F227" s="67"/>
      <c r="G227" s="67"/>
      <c r="H227" s="67"/>
      <c r="I227" s="67"/>
      <c r="J227" s="67"/>
      <c r="K227" s="67"/>
      <c r="L227" s="67"/>
      <c r="M227" s="67"/>
      <c r="N227" s="67"/>
      <c r="O227" s="67"/>
      <c r="P227" s="67"/>
      <c r="Q227" s="67"/>
      <c r="R227" s="67"/>
      <c r="S227" s="67"/>
      <c r="T227" s="67"/>
      <c r="U227" s="67"/>
      <c r="V227" s="67"/>
      <c r="W227" s="92"/>
      <c r="X227" s="67"/>
      <c r="Y227" s="67"/>
      <c r="Z227" s="67"/>
      <c r="AA227" s="67"/>
      <c r="AB227" s="67"/>
      <c r="AC227" s="67"/>
      <c r="AD227" s="67"/>
      <c r="AE227" s="67"/>
      <c r="AF227" s="67"/>
      <c r="AG227" s="67"/>
      <c r="AH227" s="67"/>
      <c r="AI227" s="67"/>
      <c r="AJ227" s="73"/>
      <c r="AK227" s="67"/>
      <c r="AL227" s="67"/>
      <c r="AM227" s="67"/>
      <c r="AN227" s="67"/>
      <c r="AP227" s="68" t="s">
        <v>2385</v>
      </c>
      <c r="AQ227" s="110">
        <v>0.10979134005783329</v>
      </c>
      <c r="AR227" s="93">
        <v>0.05</v>
      </c>
    </row>
    <row r="228" spans="1:44" x14ac:dyDescent="0.25">
      <c r="A228" s="67"/>
      <c r="B228" s="67"/>
      <c r="C228" s="67"/>
      <c r="D228" s="67"/>
      <c r="E228" s="67"/>
      <c r="F228" s="67"/>
      <c r="G228" s="67"/>
      <c r="H228" s="67"/>
      <c r="I228" s="67"/>
      <c r="J228" s="67"/>
      <c r="K228" s="67"/>
      <c r="L228" s="67"/>
      <c r="M228" s="67"/>
      <c r="N228" s="67"/>
      <c r="O228" s="67"/>
      <c r="P228" s="67"/>
      <c r="Q228" s="67"/>
      <c r="R228" s="67"/>
      <c r="S228" s="67"/>
      <c r="T228" s="67"/>
      <c r="U228" s="67"/>
      <c r="V228" s="67"/>
      <c r="W228" s="112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  <c r="AH228" s="67"/>
      <c r="AI228" s="67"/>
      <c r="AJ228" s="67"/>
      <c r="AK228" s="67"/>
      <c r="AL228" s="67"/>
      <c r="AM228" s="67"/>
      <c r="AN228" s="67"/>
    </row>
    <row r="229" spans="1:44" x14ac:dyDescent="0.25">
      <c r="A229" s="67"/>
      <c r="B229" s="67"/>
      <c r="C229" s="67"/>
      <c r="D229" s="67"/>
      <c r="E229" s="67"/>
      <c r="F229" s="67"/>
      <c r="G229" s="67"/>
      <c r="H229" s="67"/>
      <c r="I229" s="67"/>
      <c r="J229" s="67"/>
      <c r="K229" s="67"/>
      <c r="L229" s="67"/>
      <c r="M229" s="67"/>
      <c r="N229" s="67"/>
      <c r="O229" s="67"/>
      <c r="P229" s="67"/>
      <c r="Q229" s="67"/>
      <c r="R229" s="67"/>
      <c r="S229" s="67"/>
      <c r="T229" s="67"/>
      <c r="U229" s="67"/>
      <c r="V229" s="67"/>
      <c r="W229" s="67"/>
      <c r="X229" s="67"/>
      <c r="Y229" s="67"/>
      <c r="Z229" s="67"/>
      <c r="AA229" s="67"/>
      <c r="AB229" s="67"/>
      <c r="AC229" s="67"/>
      <c r="AD229" s="67"/>
      <c r="AE229" s="67"/>
      <c r="AF229" s="67"/>
      <c r="AG229" s="67"/>
      <c r="AH229" s="67"/>
      <c r="AI229" s="67"/>
      <c r="AJ229" s="67"/>
      <c r="AK229" s="67"/>
      <c r="AL229" s="67"/>
      <c r="AM229" s="67"/>
      <c r="AN229" s="67"/>
    </row>
    <row r="230" spans="1:44" x14ac:dyDescent="0.25">
      <c r="A230" s="67"/>
      <c r="B230" s="67"/>
      <c r="C230" s="67"/>
      <c r="D230" s="67"/>
      <c r="E230" s="67"/>
      <c r="F230" s="67"/>
      <c r="G230" s="67"/>
      <c r="H230" s="67"/>
      <c r="I230" s="67"/>
      <c r="J230" s="67"/>
      <c r="K230" s="67"/>
      <c r="L230" s="67"/>
      <c r="M230" s="67"/>
      <c r="N230" s="67"/>
      <c r="O230" s="67"/>
      <c r="P230" s="67"/>
      <c r="Q230" s="67"/>
      <c r="R230" s="67"/>
      <c r="S230" s="67"/>
      <c r="T230" s="67"/>
      <c r="U230" s="67"/>
      <c r="V230" s="67"/>
      <c r="W230" s="67"/>
      <c r="X230" s="67"/>
      <c r="Y230" s="67"/>
      <c r="Z230" s="67"/>
      <c r="AA230" s="67"/>
      <c r="AB230" s="67"/>
      <c r="AC230" s="67"/>
      <c r="AD230" s="67"/>
      <c r="AE230" s="67"/>
      <c r="AF230" s="67"/>
      <c r="AG230" s="67"/>
      <c r="AH230" s="67"/>
      <c r="AI230" s="67"/>
      <c r="AJ230" s="67"/>
      <c r="AK230" s="67"/>
      <c r="AL230" s="67"/>
      <c r="AM230" s="67"/>
      <c r="AN230" s="67"/>
    </row>
    <row r="231" spans="1:44" x14ac:dyDescent="0.25">
      <c r="A231" s="67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</row>
    <row r="232" spans="1:44" x14ac:dyDescent="0.25">
      <c r="A232" s="67"/>
      <c r="B232" s="67"/>
      <c r="C232" s="67"/>
      <c r="D232" s="67"/>
      <c r="E232" s="67"/>
      <c r="F232" s="67"/>
      <c r="G232" s="67"/>
      <c r="H232" s="67"/>
      <c r="I232" s="67"/>
      <c r="J232" s="67"/>
      <c r="K232" s="67"/>
      <c r="L232" s="67"/>
      <c r="M232" s="67"/>
      <c r="N232" s="67"/>
      <c r="O232" s="67"/>
      <c r="P232" s="67"/>
      <c r="Q232" s="67"/>
      <c r="R232" s="67"/>
      <c r="S232" s="67"/>
      <c r="T232" s="67"/>
      <c r="U232" s="67"/>
      <c r="V232" s="67"/>
      <c r="W232" s="67"/>
      <c r="X232" s="67"/>
      <c r="Y232" s="67"/>
      <c r="Z232" s="67"/>
      <c r="AA232" s="67"/>
      <c r="AB232" s="67"/>
      <c r="AC232" s="67"/>
      <c r="AD232" s="67"/>
      <c r="AE232" s="67"/>
      <c r="AF232" s="67"/>
      <c r="AG232" s="67"/>
      <c r="AH232" s="67"/>
      <c r="AI232" s="67"/>
      <c r="AJ232" s="67"/>
      <c r="AK232" s="67"/>
      <c r="AL232" s="67"/>
      <c r="AM232" s="67"/>
      <c r="AN232" s="67"/>
    </row>
    <row r="233" spans="1:44" x14ac:dyDescent="0.25">
      <c r="A233" s="67"/>
      <c r="B233" s="67"/>
      <c r="C233" s="67"/>
      <c r="D233" s="67"/>
      <c r="E233" s="67"/>
      <c r="F233" s="67"/>
      <c r="G233" s="67"/>
      <c r="H233" s="67"/>
      <c r="I233" s="67"/>
      <c r="J233" s="67"/>
      <c r="K233" s="67"/>
      <c r="L233" s="67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</row>
    <row r="234" spans="1:44" x14ac:dyDescent="0.25">
      <c r="A234" s="67"/>
      <c r="B234" s="67"/>
      <c r="C234" s="217" t="s">
        <v>2731</v>
      </c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67"/>
      <c r="AN234" s="67"/>
    </row>
    <row r="235" spans="1:44" x14ac:dyDescent="0.25">
      <c r="A235" s="67"/>
      <c r="B235" s="67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67"/>
      <c r="AN235" s="67"/>
    </row>
    <row r="236" spans="1:44" ht="18" x14ac:dyDescent="0.25">
      <c r="A236" s="67"/>
      <c r="B236" s="130" t="s">
        <v>2762</v>
      </c>
      <c r="C236" s="130"/>
      <c r="D236" s="130"/>
      <c r="E236" s="130"/>
      <c r="F236" s="130"/>
      <c r="G236" s="130"/>
      <c r="H236" s="130"/>
      <c r="I236" s="130"/>
      <c r="J236" s="130"/>
      <c r="K236" s="130"/>
      <c r="L236" s="130"/>
      <c r="M236" s="130"/>
      <c r="N236" s="130"/>
      <c r="O236" s="130"/>
      <c r="P236" s="130"/>
      <c r="Q236" s="130"/>
      <c r="R236" s="130"/>
      <c r="S236" s="130"/>
      <c r="T236" s="67"/>
      <c r="U236" s="73"/>
      <c r="V236" s="73"/>
      <c r="W236" s="73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3"/>
      <c r="AI236" s="73"/>
      <c r="AJ236" s="73"/>
      <c r="AK236" s="73"/>
      <c r="AL236" s="73"/>
      <c r="AM236" s="73"/>
      <c r="AN236" s="67"/>
    </row>
    <row r="237" spans="1:44" ht="18" x14ac:dyDescent="0.25">
      <c r="A237" s="67"/>
      <c r="B237" s="130" t="s">
        <v>2681</v>
      </c>
      <c r="C237" s="130"/>
      <c r="D237" s="130"/>
      <c r="E237" s="130"/>
      <c r="F237" s="130"/>
      <c r="G237" s="130"/>
      <c r="H237" s="130"/>
      <c r="I237" s="130"/>
      <c r="J237" s="130"/>
      <c r="K237" s="130"/>
      <c r="L237" s="130"/>
      <c r="M237" s="130"/>
      <c r="N237" s="130"/>
      <c r="O237" s="130"/>
      <c r="P237" s="130"/>
      <c r="Q237" s="130"/>
      <c r="R237" s="130"/>
      <c r="S237" s="130"/>
      <c r="T237" s="67"/>
      <c r="U237" s="73"/>
      <c r="V237" s="73"/>
      <c r="W237" s="73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3"/>
      <c r="AI237" s="73"/>
      <c r="AJ237" s="73"/>
      <c r="AK237" s="73"/>
      <c r="AL237" s="73"/>
      <c r="AM237" s="73"/>
      <c r="AN237" s="67"/>
    </row>
    <row r="238" spans="1:44" ht="18" x14ac:dyDescent="0.25">
      <c r="A238" s="67"/>
      <c r="B238" s="67"/>
      <c r="C238" s="67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223" t="str">
        <f>B11</f>
        <v>Sur de Córdoba</v>
      </c>
      <c r="T238" s="223"/>
      <c r="U238" s="223"/>
      <c r="V238" s="223"/>
      <c r="W238" s="223"/>
      <c r="X238" s="223"/>
      <c r="Y238" s="223"/>
      <c r="Z238" s="223" t="s">
        <v>2387</v>
      </c>
      <c r="AA238" s="223"/>
      <c r="AB238" s="223"/>
      <c r="AC238" s="223"/>
      <c r="AD238" s="223"/>
      <c r="AE238" s="223"/>
      <c r="AF238" s="223"/>
      <c r="AG238" s="223" t="s">
        <v>2399</v>
      </c>
      <c r="AH238" s="223"/>
      <c r="AI238" s="223"/>
      <c r="AJ238" s="223"/>
      <c r="AK238" s="223"/>
      <c r="AL238" s="223"/>
      <c r="AM238" s="223"/>
      <c r="AN238" s="67"/>
    </row>
    <row r="239" spans="1:44" ht="17.25" x14ac:dyDescent="0.25">
      <c r="A239" s="67"/>
      <c r="B239" s="67"/>
      <c r="C239" s="226" t="s">
        <v>2676</v>
      </c>
      <c r="D239" s="227"/>
      <c r="E239" s="227"/>
      <c r="F239" s="227"/>
      <c r="G239" s="227"/>
      <c r="H239" s="227"/>
      <c r="I239" s="227"/>
      <c r="J239" s="227"/>
      <c r="K239" s="227"/>
      <c r="L239" s="227"/>
      <c r="M239" s="227"/>
      <c r="N239" s="227"/>
      <c r="O239" s="227"/>
      <c r="P239" s="227"/>
      <c r="Q239" s="227"/>
      <c r="R239" s="228"/>
      <c r="S239" s="219">
        <f>VLOOKUP($B$11,'Punto 1 - PDET'!$A$3:$AA$20,'Punto 1 - PDET'!V1,FALSE)</f>
        <v>356505.00200000004</v>
      </c>
      <c r="T239" s="220"/>
      <c r="U239" s="220"/>
      <c r="V239" s="220"/>
      <c r="W239" s="220"/>
      <c r="X239" s="220"/>
      <c r="Y239" s="221"/>
      <c r="Z239" s="219">
        <v>7478780.554796</v>
      </c>
      <c r="AA239" s="220"/>
      <c r="AB239" s="220"/>
      <c r="AC239" s="220"/>
      <c r="AD239" s="220"/>
      <c r="AE239" s="220"/>
      <c r="AF239" s="221"/>
      <c r="AG239" s="219">
        <v>22081791.502827216</v>
      </c>
      <c r="AH239" s="220"/>
      <c r="AI239" s="220"/>
      <c r="AJ239" s="220"/>
      <c r="AK239" s="220"/>
      <c r="AL239" s="220"/>
      <c r="AM239" s="221"/>
      <c r="AN239" s="67"/>
    </row>
    <row r="240" spans="1:44" ht="17.25" x14ac:dyDescent="0.25">
      <c r="A240" s="67"/>
      <c r="B240" s="67"/>
      <c r="C240" s="226" t="s">
        <v>2677</v>
      </c>
      <c r="D240" s="227"/>
      <c r="E240" s="227"/>
      <c r="F240" s="227"/>
      <c r="G240" s="227"/>
      <c r="H240" s="227"/>
      <c r="I240" s="227"/>
      <c r="J240" s="227"/>
      <c r="K240" s="227"/>
      <c r="L240" s="227"/>
      <c r="M240" s="227"/>
      <c r="N240" s="227"/>
      <c r="O240" s="227"/>
      <c r="P240" s="227"/>
      <c r="Q240" s="227"/>
      <c r="R240" s="228"/>
      <c r="S240" s="219">
        <f>VLOOKUP($B$11,'Punto 1 - PDET'!$A$3:$AA$20,'Punto 1 - PDET'!W1,FALSE)</f>
        <v>55612.476422299995</v>
      </c>
      <c r="T240" s="220"/>
      <c r="U240" s="220"/>
      <c r="V240" s="220"/>
      <c r="W240" s="220"/>
      <c r="X240" s="220"/>
      <c r="Y240" s="221"/>
      <c r="Z240" s="219">
        <v>1767633.45763506</v>
      </c>
      <c r="AA240" s="220"/>
      <c r="AB240" s="220"/>
      <c r="AC240" s="220"/>
      <c r="AD240" s="220"/>
      <c r="AE240" s="220"/>
      <c r="AF240" s="221"/>
      <c r="AG240" s="219">
        <v>4054216.1884419709</v>
      </c>
      <c r="AH240" s="220"/>
      <c r="AI240" s="220"/>
      <c r="AJ240" s="220"/>
      <c r="AK240" s="220"/>
      <c r="AL240" s="220"/>
      <c r="AM240" s="221"/>
      <c r="AN240" s="67"/>
    </row>
    <row r="241" spans="1:47" ht="17.25" x14ac:dyDescent="0.25">
      <c r="A241" s="67"/>
      <c r="B241" s="67"/>
      <c r="C241" s="226" t="s">
        <v>2678</v>
      </c>
      <c r="D241" s="227"/>
      <c r="E241" s="227"/>
      <c r="F241" s="227"/>
      <c r="G241" s="227"/>
      <c r="H241" s="227"/>
      <c r="I241" s="227"/>
      <c r="J241" s="227"/>
      <c r="K241" s="227"/>
      <c r="L241" s="227"/>
      <c r="M241" s="227"/>
      <c r="N241" s="227"/>
      <c r="O241" s="227"/>
      <c r="P241" s="227"/>
      <c r="Q241" s="227"/>
      <c r="R241" s="228"/>
      <c r="S241" s="219">
        <f>VLOOKUP($B$11,'Punto 1 - PDET'!$A$3:$AA$20,'Punto 1 - PDET'!X1,FALSE)</f>
        <v>9813.0077999999994</v>
      </c>
      <c r="T241" s="220"/>
      <c r="U241" s="220"/>
      <c r="V241" s="220"/>
      <c r="W241" s="220"/>
      <c r="X241" s="220"/>
      <c r="Y241" s="221"/>
      <c r="Z241" s="219">
        <v>1542609.9869151299</v>
      </c>
      <c r="AA241" s="220"/>
      <c r="AB241" s="220"/>
      <c r="AC241" s="220"/>
      <c r="AD241" s="220"/>
      <c r="AE241" s="220"/>
      <c r="AF241" s="221"/>
      <c r="AG241" s="219">
        <v>6289977.6420452623</v>
      </c>
      <c r="AH241" s="220"/>
      <c r="AI241" s="220"/>
      <c r="AJ241" s="220"/>
      <c r="AK241" s="220"/>
      <c r="AL241" s="220"/>
      <c r="AM241" s="221"/>
      <c r="AN241" s="67"/>
    </row>
    <row r="242" spans="1:47" ht="17.25" x14ac:dyDescent="0.25">
      <c r="A242" s="67"/>
      <c r="B242" s="67"/>
      <c r="C242" s="226" t="s">
        <v>2679</v>
      </c>
      <c r="D242" s="227"/>
      <c r="E242" s="227"/>
      <c r="F242" s="227"/>
      <c r="G242" s="227"/>
      <c r="H242" s="227"/>
      <c r="I242" s="227"/>
      <c r="J242" s="227"/>
      <c r="K242" s="227"/>
      <c r="L242" s="227"/>
      <c r="M242" s="227"/>
      <c r="N242" s="227"/>
      <c r="O242" s="227"/>
      <c r="P242" s="227"/>
      <c r="Q242" s="227"/>
      <c r="R242" s="228"/>
      <c r="S242" s="219">
        <f>VLOOKUP($B$11,'Punto 1 - PDET'!$A$3:$AA$20,'Punto 1 - PDET'!Y1,FALSE)</f>
        <v>503917.47899999999</v>
      </c>
      <c r="T242" s="220"/>
      <c r="U242" s="220"/>
      <c r="V242" s="220"/>
      <c r="W242" s="220"/>
      <c r="X242" s="220"/>
      <c r="Y242" s="221"/>
      <c r="Z242" s="219">
        <v>23522557.452399991</v>
      </c>
      <c r="AA242" s="220"/>
      <c r="AB242" s="220"/>
      <c r="AC242" s="220"/>
      <c r="AD242" s="220"/>
      <c r="AE242" s="220"/>
      <c r="AF242" s="221"/>
      <c r="AG242" s="219">
        <v>64165953.133547284</v>
      </c>
      <c r="AH242" s="220"/>
      <c r="AI242" s="220"/>
      <c r="AJ242" s="220"/>
      <c r="AK242" s="220"/>
      <c r="AL242" s="220"/>
      <c r="AM242" s="221"/>
      <c r="AN242" s="67"/>
    </row>
    <row r="243" spans="1:47" ht="17.25" x14ac:dyDescent="0.25">
      <c r="A243" s="67"/>
      <c r="B243" s="67"/>
      <c r="C243" s="226" t="s">
        <v>2680</v>
      </c>
      <c r="D243" s="227"/>
      <c r="E243" s="227"/>
      <c r="F243" s="227"/>
      <c r="G243" s="227"/>
      <c r="H243" s="227"/>
      <c r="I243" s="227"/>
      <c r="J243" s="227"/>
      <c r="K243" s="227"/>
      <c r="L243" s="227"/>
      <c r="M243" s="227"/>
      <c r="N243" s="227"/>
      <c r="O243" s="227"/>
      <c r="P243" s="227"/>
      <c r="Q243" s="227"/>
      <c r="R243" s="228"/>
      <c r="S243" s="219">
        <f>VLOOKUP($B$11,'Punto 1 - PDET'!$A$3:$AA$20,'Punto 1 - PDET'!Z1,FALSE)</f>
        <v>18400.679690000001</v>
      </c>
      <c r="T243" s="220"/>
      <c r="U243" s="220"/>
      <c r="V243" s="220"/>
      <c r="W243" s="220"/>
      <c r="X243" s="220"/>
      <c r="Y243" s="221"/>
      <c r="Z243" s="219">
        <v>4127678.8755479003</v>
      </c>
      <c r="AA243" s="220"/>
      <c r="AB243" s="220"/>
      <c r="AC243" s="220"/>
      <c r="AD243" s="220"/>
      <c r="AE243" s="220"/>
      <c r="AF243" s="221"/>
      <c r="AG243" s="219">
        <v>15147392.790569931</v>
      </c>
      <c r="AH243" s="220"/>
      <c r="AI243" s="220"/>
      <c r="AJ243" s="220"/>
      <c r="AK243" s="220"/>
      <c r="AL243" s="220"/>
      <c r="AM243" s="221"/>
      <c r="AN243" s="67"/>
    </row>
    <row r="244" spans="1:47" x14ac:dyDescent="0.25">
      <c r="A244" s="67"/>
      <c r="B244" s="67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67"/>
      <c r="AQ244" s="68" t="s">
        <v>2676</v>
      </c>
      <c r="AR244" s="68" t="s">
        <v>2677</v>
      </c>
      <c r="AS244" s="68" t="s">
        <v>2678</v>
      </c>
      <c r="AT244" s="68" t="s">
        <v>2679</v>
      </c>
      <c r="AU244" s="68" t="s">
        <v>2680</v>
      </c>
    </row>
    <row r="245" spans="1:47" ht="16.5" x14ac:dyDescent="0.25">
      <c r="A245" s="67"/>
      <c r="B245" s="67"/>
      <c r="C245" s="67"/>
      <c r="D245" s="67"/>
      <c r="E245" s="67"/>
      <c r="F245" s="67"/>
      <c r="G245" s="67"/>
      <c r="H245" s="67"/>
      <c r="I245" s="132"/>
      <c r="J245" s="132"/>
      <c r="K245" s="133" t="str">
        <f>B11</f>
        <v>Sur de Córdoba</v>
      </c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67"/>
      <c r="X245" s="131"/>
      <c r="Y245" s="131"/>
      <c r="Z245" s="131"/>
      <c r="AA245" s="131"/>
      <c r="AB245" s="131"/>
      <c r="AC245" s="134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67"/>
      <c r="AP245" s="68" t="str">
        <f>B11</f>
        <v>Sur de Córdoba</v>
      </c>
      <c r="AQ245" s="93">
        <f>VLOOKUP(AP245,'Punto 1 - PDET'!$A$3:$AF$18,22,FALSE)</f>
        <v>356505.00200000004</v>
      </c>
      <c r="AR245" s="93">
        <f>VLOOKUP(AP245,'Punto 1 - PDET'!$A$3:$AF$18,23,FALSE)</f>
        <v>55612.476422299995</v>
      </c>
      <c r="AS245" s="93">
        <f>VLOOKUP(AP245,'Punto 1 - PDET'!$A$3:$AF$18,24,FALSE)</f>
        <v>9813.0077999999994</v>
      </c>
      <c r="AT245" s="93">
        <f>VLOOKUP(AP245,'Punto 1 - PDET'!$A$3:$AF$18,25,FALSE)</f>
        <v>503917.47899999999</v>
      </c>
      <c r="AU245" s="93">
        <f>VLOOKUP(AP245,'Punto 1 - PDET'!$A$3:$AF$18,26,FALSE)</f>
        <v>18400.679690000001</v>
      </c>
    </row>
    <row r="246" spans="1:47" ht="16.5" x14ac:dyDescent="0.25">
      <c r="A246" s="67"/>
      <c r="B246" s="67"/>
      <c r="C246" s="67"/>
      <c r="D246" s="67"/>
      <c r="E246" s="67"/>
      <c r="F246" s="67"/>
      <c r="G246" s="67"/>
      <c r="H246" s="67"/>
      <c r="I246" s="132"/>
      <c r="J246" s="132"/>
      <c r="K246" s="133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67"/>
      <c r="W246" s="67"/>
      <c r="X246" s="131"/>
      <c r="Y246" s="131"/>
      <c r="Z246" s="131"/>
      <c r="AA246" s="131"/>
      <c r="AB246" s="131"/>
      <c r="AC246" s="135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67"/>
      <c r="AP246" s="68" t="s">
        <v>2381</v>
      </c>
      <c r="AQ246" s="93">
        <v>0.19456099027705887</v>
      </c>
      <c r="AR246" s="93">
        <v>4.5985105919947644E-2</v>
      </c>
      <c r="AS246" s="93">
        <v>4.0131104859470669E-2</v>
      </c>
      <c r="AT246" s="93">
        <v>0.61194094923043096</v>
      </c>
      <c r="AU246" s="93">
        <v>0.10738184971309166</v>
      </c>
    </row>
    <row r="247" spans="1:47" ht="16.5" x14ac:dyDescent="0.25">
      <c r="A247" s="67"/>
      <c r="B247" s="67"/>
      <c r="C247" s="67"/>
      <c r="D247" s="67"/>
      <c r="E247" s="67"/>
      <c r="F247" s="67"/>
      <c r="G247" s="67"/>
      <c r="H247" s="67"/>
      <c r="I247" s="132"/>
      <c r="J247" s="132"/>
      <c r="K247" s="133" t="s">
        <v>2381</v>
      </c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67"/>
      <c r="W247" s="67"/>
      <c r="X247" s="131"/>
      <c r="Y247" s="131"/>
      <c r="Z247" s="131"/>
      <c r="AA247" s="131"/>
      <c r="AB247" s="131"/>
      <c r="AC247" s="134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67"/>
      <c r="AP247" s="68" t="s">
        <v>2385</v>
      </c>
      <c r="AQ247" s="93">
        <v>0.1976187905756647</v>
      </c>
      <c r="AR247" s="93">
        <v>3.6282803403410634E-2</v>
      </c>
      <c r="AS247" s="93">
        <v>5.6291527533434395E-2</v>
      </c>
      <c r="AT247" s="93">
        <v>0.57424679753736818</v>
      </c>
      <c r="AU247" s="93">
        <v>0.13556008095012195</v>
      </c>
    </row>
    <row r="248" spans="1:47" ht="16.5" x14ac:dyDescent="0.25">
      <c r="A248" s="67"/>
      <c r="B248" s="67"/>
      <c r="C248" s="67"/>
      <c r="D248" s="67"/>
      <c r="E248" s="67"/>
      <c r="F248" s="67"/>
      <c r="G248" s="67"/>
      <c r="H248" s="67"/>
      <c r="I248" s="132"/>
      <c r="J248" s="132"/>
      <c r="K248" s="133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67"/>
      <c r="W248" s="67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67"/>
    </row>
    <row r="249" spans="1:47" ht="16.5" x14ac:dyDescent="0.25">
      <c r="A249" s="67"/>
      <c r="B249" s="67"/>
      <c r="C249" s="67"/>
      <c r="D249" s="67"/>
      <c r="E249" s="67"/>
      <c r="F249" s="67"/>
      <c r="G249" s="67"/>
      <c r="H249" s="67"/>
      <c r="I249" s="132"/>
      <c r="J249" s="132"/>
      <c r="K249" s="133" t="s">
        <v>2385</v>
      </c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67"/>
      <c r="W249" s="67"/>
      <c r="X249" s="131"/>
      <c r="Y249" s="131"/>
      <c r="Z249" s="131"/>
      <c r="AA249" s="131"/>
      <c r="AB249" s="131"/>
      <c r="AC249" s="134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67"/>
    </row>
    <row r="250" spans="1:47" x14ac:dyDescent="0.25">
      <c r="A250" s="67"/>
      <c r="B250" s="67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67"/>
      <c r="W250" s="67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67"/>
    </row>
    <row r="251" spans="1:47" x14ac:dyDescent="0.25">
      <c r="A251" s="67"/>
      <c r="B251" s="67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67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67"/>
    </row>
    <row r="252" spans="1:47" x14ac:dyDescent="0.25">
      <c r="A252" s="67"/>
      <c r="B252" s="67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67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67"/>
    </row>
    <row r="253" spans="1:47" x14ac:dyDescent="0.25">
      <c r="A253" s="67"/>
      <c r="B253" s="67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67"/>
    </row>
    <row r="254" spans="1:47" x14ac:dyDescent="0.25">
      <c r="A254" s="67"/>
      <c r="B254" s="67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67"/>
    </row>
    <row r="255" spans="1:47" x14ac:dyDescent="0.25">
      <c r="A255" s="67"/>
      <c r="B255" s="117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36"/>
      <c r="AN255" s="67"/>
    </row>
    <row r="256" spans="1:47" x14ac:dyDescent="0.25">
      <c r="A256" s="67"/>
      <c r="B256" s="117"/>
      <c r="C256" s="280" t="s">
        <v>2794</v>
      </c>
      <c r="D256" s="280"/>
      <c r="E256" s="280"/>
      <c r="F256" s="280"/>
      <c r="G256" s="280"/>
      <c r="H256" s="280"/>
      <c r="I256" s="280"/>
      <c r="J256" s="280"/>
      <c r="K256" s="280"/>
      <c r="L256" s="280"/>
      <c r="M256" s="280"/>
      <c r="N256" s="280"/>
      <c r="O256" s="280"/>
      <c r="P256" s="280"/>
      <c r="Q256" s="280"/>
      <c r="R256" s="280"/>
      <c r="S256" s="280"/>
      <c r="T256" s="280"/>
      <c r="U256" s="280"/>
      <c r="V256" s="280"/>
      <c r="W256" s="280"/>
      <c r="X256" s="280"/>
      <c r="Y256" s="280"/>
      <c r="Z256" s="280"/>
      <c r="AA256" s="280"/>
      <c r="AB256" s="280"/>
      <c r="AC256" s="280"/>
      <c r="AD256" s="280"/>
      <c r="AE256" s="280"/>
      <c r="AF256" s="280"/>
      <c r="AG256" s="280"/>
      <c r="AH256" s="280"/>
      <c r="AI256" s="280"/>
      <c r="AJ256" s="280"/>
      <c r="AK256" s="280"/>
      <c r="AL256" s="280"/>
      <c r="AM256" s="280"/>
      <c r="AN256" s="67"/>
    </row>
    <row r="257" spans="1:40" x14ac:dyDescent="0.25">
      <c r="A257" s="67"/>
      <c r="B257" s="11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67"/>
    </row>
    <row r="258" spans="1:40" ht="18" x14ac:dyDescent="0.25">
      <c r="A258" s="67"/>
      <c r="B258" s="117"/>
      <c r="C258" s="152" t="s">
        <v>3011</v>
      </c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  <c r="O258" s="152"/>
      <c r="P258" s="152"/>
      <c r="Q258" s="152"/>
      <c r="R258" s="152"/>
      <c r="S258" s="152"/>
      <c r="T258" s="152"/>
      <c r="U258" s="67"/>
      <c r="V258" s="73"/>
      <c r="W258" s="73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3"/>
      <c r="AI258" s="73"/>
      <c r="AJ258" s="73"/>
      <c r="AK258" s="73"/>
      <c r="AL258" s="73"/>
      <c r="AM258" s="150"/>
      <c r="AN258" s="150"/>
    </row>
    <row r="259" spans="1:40" ht="18" x14ac:dyDescent="0.25">
      <c r="A259" s="67"/>
      <c r="B259" s="117"/>
      <c r="C259" s="152" t="s">
        <v>3012</v>
      </c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  <c r="O259" s="152"/>
      <c r="P259" s="152"/>
      <c r="Q259" s="152"/>
      <c r="R259" s="152"/>
      <c r="S259" s="152"/>
      <c r="T259" s="152"/>
      <c r="U259" s="67"/>
      <c r="V259" s="73"/>
      <c r="W259" s="73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3"/>
      <c r="AI259" s="73"/>
      <c r="AJ259" s="73"/>
      <c r="AK259" s="73"/>
      <c r="AL259" s="73"/>
      <c r="AM259" s="150"/>
      <c r="AN259" s="150"/>
    </row>
    <row r="260" spans="1:40" ht="18" x14ac:dyDescent="0.25">
      <c r="A260" s="67"/>
      <c r="B260" s="117"/>
      <c r="C260" s="67"/>
      <c r="D260" s="67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223" t="str">
        <f>$B$11</f>
        <v>Sur de Córdoba</v>
      </c>
      <c r="S260" s="223"/>
      <c r="T260" s="223"/>
      <c r="U260" s="223"/>
      <c r="V260" s="223"/>
      <c r="W260" s="223"/>
      <c r="X260" s="223"/>
      <c r="Y260" s="223" t="s">
        <v>2387</v>
      </c>
      <c r="Z260" s="223"/>
      <c r="AA260" s="223"/>
      <c r="AB260" s="223"/>
      <c r="AC260" s="223"/>
      <c r="AD260" s="223"/>
      <c r="AE260" s="223"/>
      <c r="AF260" s="223" t="s">
        <v>2399</v>
      </c>
      <c r="AG260" s="223"/>
      <c r="AH260" s="223"/>
      <c r="AI260" s="223"/>
      <c r="AJ260" s="223"/>
      <c r="AK260" s="223"/>
      <c r="AL260" s="223"/>
      <c r="AM260" s="150"/>
      <c r="AN260" s="150"/>
    </row>
    <row r="261" spans="1:40" ht="18" customHeight="1" x14ac:dyDescent="0.25">
      <c r="A261" s="67"/>
      <c r="B261" s="117"/>
      <c r="C261" s="67"/>
      <c r="D261" s="282" t="s">
        <v>3007</v>
      </c>
      <c r="E261" s="283"/>
      <c r="F261" s="283"/>
      <c r="G261" s="283"/>
      <c r="H261" s="283"/>
      <c r="I261" s="283"/>
      <c r="J261" s="283"/>
      <c r="K261" s="283"/>
      <c r="L261" s="283"/>
      <c r="M261" s="283"/>
      <c r="N261" s="283"/>
      <c r="O261" s="283"/>
      <c r="P261" s="283"/>
      <c r="Q261" s="283"/>
      <c r="R261" s="219">
        <f>+VLOOKUP(R260,'Punto 1 - PDET'!$A$2:$AV$20,'Punto 1 - PDET'!AQ1,FALSE)</f>
        <v>1191</v>
      </c>
      <c r="S261" s="220"/>
      <c r="T261" s="220"/>
      <c r="U261" s="220"/>
      <c r="V261" s="220"/>
      <c r="W261" s="220"/>
      <c r="X261" s="221"/>
      <c r="Y261" s="219">
        <f>+'Punto 1 - PDET'!AQ19</f>
        <v>115235</v>
      </c>
      <c r="Z261" s="220"/>
      <c r="AA261" s="220"/>
      <c r="AB261" s="220"/>
      <c r="AC261" s="220"/>
      <c r="AD261" s="220"/>
      <c r="AE261" s="221"/>
      <c r="AF261" s="219">
        <f>+'Punto 1 - PDET'!AQ20</f>
        <v>1341247</v>
      </c>
      <c r="AG261" s="220"/>
      <c r="AH261" s="220"/>
      <c r="AI261" s="220"/>
      <c r="AJ261" s="220"/>
      <c r="AK261" s="220"/>
      <c r="AL261" s="221"/>
      <c r="AM261" s="150"/>
      <c r="AN261" s="150"/>
    </row>
    <row r="262" spans="1:40" ht="18" customHeight="1" x14ac:dyDescent="0.25">
      <c r="A262" s="67"/>
      <c r="B262" s="117"/>
      <c r="C262" s="67"/>
      <c r="D262" s="282" t="s">
        <v>3008</v>
      </c>
      <c r="E262" s="283"/>
      <c r="F262" s="283"/>
      <c r="G262" s="283"/>
      <c r="H262" s="283"/>
      <c r="I262" s="283"/>
      <c r="J262" s="283"/>
      <c r="K262" s="283"/>
      <c r="L262" s="283"/>
      <c r="M262" s="283"/>
      <c r="N262" s="283"/>
      <c r="O262" s="283"/>
      <c r="P262" s="283"/>
      <c r="Q262" s="283"/>
      <c r="R262" s="219">
        <f>+VLOOKUP(R260,'Punto 1 - PDET'!$A$2:$AV$20,'Punto 1 - PDET'!AR1,FALSE)</f>
        <v>1189</v>
      </c>
      <c r="S262" s="220"/>
      <c r="T262" s="220"/>
      <c r="U262" s="220"/>
      <c r="V262" s="220"/>
      <c r="W262" s="220"/>
      <c r="X262" s="221"/>
      <c r="Y262" s="219">
        <f>+'Punto 1 - PDET'!AR19</f>
        <v>136142</v>
      </c>
      <c r="Z262" s="220"/>
      <c r="AA262" s="220"/>
      <c r="AB262" s="220"/>
      <c r="AC262" s="220"/>
      <c r="AD262" s="220"/>
      <c r="AE262" s="221"/>
      <c r="AF262" s="219">
        <f>+'Punto 1 - PDET'!AR20</f>
        <v>817714</v>
      </c>
      <c r="AG262" s="220"/>
      <c r="AH262" s="220"/>
      <c r="AI262" s="220"/>
      <c r="AJ262" s="220"/>
      <c r="AK262" s="220"/>
      <c r="AL262" s="221"/>
      <c r="AM262" s="150"/>
      <c r="AN262" s="150"/>
    </row>
    <row r="263" spans="1:40" ht="18" customHeight="1" x14ac:dyDescent="0.25">
      <c r="A263" s="67"/>
      <c r="B263" s="117"/>
      <c r="C263" s="67"/>
      <c r="D263" s="282" t="s">
        <v>3009</v>
      </c>
      <c r="E263" s="283"/>
      <c r="F263" s="283"/>
      <c r="G263" s="283"/>
      <c r="H263" s="283"/>
      <c r="I263" s="283"/>
      <c r="J263" s="283"/>
      <c r="K263" s="283"/>
      <c r="L263" s="283"/>
      <c r="M263" s="283"/>
      <c r="N263" s="283"/>
      <c r="O263" s="283"/>
      <c r="P263" s="283"/>
      <c r="Q263" s="283"/>
      <c r="R263" s="219">
        <f>+VLOOKUP(R260,'Punto 1 - PDET'!$A$2:$AV$20,'Punto 1 - PDET'!AS1,FALSE)</f>
        <v>4626</v>
      </c>
      <c r="S263" s="220"/>
      <c r="T263" s="220"/>
      <c r="U263" s="220"/>
      <c r="V263" s="220"/>
      <c r="W263" s="220"/>
      <c r="X263" s="221"/>
      <c r="Y263" s="219">
        <f>+'Punto 1 - PDET'!AS19</f>
        <v>127019</v>
      </c>
      <c r="Z263" s="220"/>
      <c r="AA263" s="220"/>
      <c r="AB263" s="220"/>
      <c r="AC263" s="220"/>
      <c r="AD263" s="220"/>
      <c r="AE263" s="221"/>
      <c r="AF263" s="219">
        <f>+'Punto 1 - PDET'!AS20</f>
        <v>211138</v>
      </c>
      <c r="AG263" s="220"/>
      <c r="AH263" s="220"/>
      <c r="AI263" s="220"/>
      <c r="AJ263" s="220"/>
      <c r="AK263" s="220"/>
      <c r="AL263" s="221"/>
      <c r="AM263" s="150"/>
      <c r="AN263" s="150"/>
    </row>
    <row r="264" spans="1:40" x14ac:dyDescent="0.25">
      <c r="A264" s="67"/>
      <c r="B264" s="117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50"/>
    </row>
    <row r="265" spans="1:40" ht="16.5" x14ac:dyDescent="0.25">
      <c r="A265" s="67"/>
      <c r="B265" s="117"/>
      <c r="C265" s="67"/>
      <c r="D265" s="67"/>
      <c r="E265" s="67"/>
      <c r="F265" s="67"/>
      <c r="G265" s="67"/>
      <c r="H265" s="67"/>
      <c r="I265" s="132"/>
      <c r="J265" s="132"/>
      <c r="K265" s="133" t="str">
        <f>$B$11</f>
        <v>Sur de Córdoba</v>
      </c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67"/>
      <c r="X265" s="131"/>
      <c r="Y265" s="131"/>
      <c r="Z265" s="131"/>
      <c r="AA265" s="131"/>
      <c r="AB265" s="131"/>
      <c r="AC265" s="134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50"/>
    </row>
    <row r="266" spans="1:40" ht="16.5" x14ac:dyDescent="0.25">
      <c r="A266" s="67"/>
      <c r="B266" s="117"/>
      <c r="C266" s="67"/>
      <c r="D266" s="67"/>
      <c r="E266" s="67"/>
      <c r="F266" s="67"/>
      <c r="G266" s="67"/>
      <c r="H266" s="67"/>
      <c r="I266" s="132"/>
      <c r="J266" s="132"/>
      <c r="K266" s="133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67"/>
      <c r="W266" s="67"/>
      <c r="X266" s="131"/>
      <c r="Y266" s="131"/>
      <c r="Z266" s="131"/>
      <c r="AA266" s="131"/>
      <c r="AB266" s="131"/>
      <c r="AC266" s="135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50"/>
    </row>
    <row r="267" spans="1:40" ht="16.5" x14ac:dyDescent="0.25">
      <c r="A267" s="67"/>
      <c r="B267" s="117"/>
      <c r="C267" s="67"/>
      <c r="D267" s="67"/>
      <c r="E267" s="67"/>
      <c r="F267" s="67"/>
      <c r="G267" s="67"/>
      <c r="H267" s="67"/>
      <c r="I267" s="132"/>
      <c r="J267" s="132"/>
      <c r="K267" s="133" t="s">
        <v>2381</v>
      </c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67"/>
      <c r="W267" s="67"/>
      <c r="X267" s="131"/>
      <c r="Y267" s="131"/>
      <c r="Z267" s="131"/>
      <c r="AA267" s="131"/>
      <c r="AB267" s="131"/>
      <c r="AC267" s="134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50"/>
    </row>
    <row r="268" spans="1:40" ht="16.5" x14ac:dyDescent="0.25">
      <c r="A268" s="67"/>
      <c r="B268" s="117"/>
      <c r="C268" s="67"/>
      <c r="D268" s="67"/>
      <c r="E268" s="67"/>
      <c r="F268" s="67"/>
      <c r="G268" s="67"/>
      <c r="H268" s="67"/>
      <c r="I268" s="132"/>
      <c r="J268" s="132"/>
      <c r="K268" s="133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67"/>
      <c r="W268" s="67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50"/>
    </row>
    <row r="269" spans="1:40" ht="16.5" x14ac:dyDescent="0.25">
      <c r="A269" s="67"/>
      <c r="B269" s="117"/>
      <c r="C269" s="67"/>
      <c r="D269" s="67"/>
      <c r="E269" s="67"/>
      <c r="F269" s="67"/>
      <c r="G269" s="67"/>
      <c r="H269" s="67"/>
      <c r="I269" s="132"/>
      <c r="J269" s="132"/>
      <c r="K269" s="133" t="s">
        <v>2385</v>
      </c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67"/>
      <c r="W269" s="67"/>
      <c r="X269" s="131"/>
      <c r="Y269" s="131"/>
      <c r="Z269" s="131"/>
      <c r="AA269" s="131"/>
      <c r="AB269" s="131"/>
      <c r="AC269" s="134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50"/>
    </row>
    <row r="270" spans="1:40" x14ac:dyDescent="0.25">
      <c r="A270" s="67"/>
      <c r="B270" s="117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67"/>
      <c r="W270" s="67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50"/>
    </row>
    <row r="271" spans="1:40" x14ac:dyDescent="0.25">
      <c r="A271" s="67"/>
      <c r="B271" s="117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67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50"/>
    </row>
    <row r="272" spans="1:40" x14ac:dyDescent="0.25">
      <c r="A272" s="67"/>
      <c r="B272" s="117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67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50"/>
    </row>
    <row r="273" spans="1:52" x14ac:dyDescent="0.25">
      <c r="A273" s="67"/>
      <c r="B273" s="117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50"/>
    </row>
    <row r="274" spans="1:52" x14ac:dyDescent="0.25">
      <c r="A274" s="67"/>
      <c r="B274" s="117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67"/>
    </row>
    <row r="275" spans="1:52" x14ac:dyDescent="0.25">
      <c r="A275" s="67"/>
      <c r="B275" s="117"/>
      <c r="C275" s="161"/>
      <c r="D275" s="161"/>
      <c r="E275" s="161"/>
      <c r="F275" s="161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51"/>
      <c r="AN275" s="67"/>
    </row>
    <row r="276" spans="1:52" x14ac:dyDescent="0.25">
      <c r="A276" s="67"/>
      <c r="B276" s="117"/>
      <c r="C276" s="280" t="s">
        <v>3010</v>
      </c>
      <c r="D276" s="280"/>
      <c r="E276" s="280"/>
      <c r="F276" s="280"/>
      <c r="G276" s="280"/>
      <c r="H276" s="280"/>
      <c r="I276" s="280"/>
      <c r="J276" s="280"/>
      <c r="K276" s="280"/>
      <c r="L276" s="280"/>
      <c r="M276" s="280"/>
      <c r="N276" s="280"/>
      <c r="O276" s="280"/>
      <c r="P276" s="280"/>
      <c r="Q276" s="280"/>
      <c r="R276" s="280"/>
      <c r="S276" s="280"/>
      <c r="T276" s="280"/>
      <c r="U276" s="280"/>
      <c r="V276" s="280"/>
      <c r="W276" s="280"/>
      <c r="X276" s="280"/>
      <c r="Y276" s="280"/>
      <c r="Z276" s="280"/>
      <c r="AA276" s="280"/>
      <c r="AB276" s="280"/>
      <c r="AC276" s="280"/>
      <c r="AD276" s="280"/>
      <c r="AE276" s="280"/>
      <c r="AF276" s="280"/>
      <c r="AG276" s="280"/>
      <c r="AH276" s="280"/>
      <c r="AI276" s="280"/>
      <c r="AJ276" s="280"/>
      <c r="AK276" s="280"/>
      <c r="AL276" s="280"/>
      <c r="AM276" s="280"/>
      <c r="AN276" s="67"/>
    </row>
    <row r="277" spans="1:52" x14ac:dyDescent="0.25">
      <c r="A277" s="67"/>
      <c r="B277" s="117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67"/>
    </row>
    <row r="278" spans="1:52" ht="18" x14ac:dyDescent="0.25">
      <c r="A278" s="67"/>
      <c r="B278" s="130" t="s">
        <v>2404</v>
      </c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67"/>
      <c r="U278" s="81"/>
      <c r="V278" s="81"/>
      <c r="W278" s="81"/>
      <c r="X278" s="81"/>
      <c r="Y278" s="81"/>
      <c r="Z278" s="81"/>
      <c r="AA278" s="73"/>
      <c r="AB278" s="73"/>
      <c r="AC278" s="73"/>
      <c r="AD278" s="73"/>
      <c r="AE278" s="73"/>
      <c r="AF278" s="73"/>
      <c r="AG278" s="73"/>
      <c r="AH278" s="73"/>
      <c r="AI278" s="73"/>
      <c r="AJ278" s="73"/>
      <c r="AK278" s="73"/>
      <c r="AL278" s="73"/>
      <c r="AM278" s="73"/>
      <c r="AN278" s="67"/>
    </row>
    <row r="279" spans="1:52" ht="18" x14ac:dyDescent="0.25">
      <c r="A279" s="67"/>
      <c r="B279" s="130" t="s">
        <v>2682</v>
      </c>
      <c r="C279" s="130"/>
      <c r="D279" s="130"/>
      <c r="E279" s="130"/>
      <c r="F279" s="130"/>
      <c r="G279" s="130"/>
      <c r="H279" s="130"/>
      <c r="I279" s="130"/>
      <c r="J279" s="130"/>
      <c r="K279" s="130"/>
      <c r="L279" s="130"/>
      <c r="M279" s="130"/>
      <c r="N279" s="130"/>
      <c r="O279" s="130"/>
      <c r="P279" s="130"/>
      <c r="Q279" s="130"/>
      <c r="R279" s="130"/>
      <c r="S279" s="130"/>
      <c r="T279" s="67"/>
      <c r="U279" s="81"/>
      <c r="V279" s="81"/>
      <c r="W279" s="81"/>
      <c r="X279" s="81"/>
      <c r="Y279" s="81"/>
      <c r="Z279" s="81"/>
      <c r="AA279" s="73"/>
      <c r="AB279" s="73"/>
      <c r="AC279" s="73"/>
      <c r="AD279" s="73"/>
      <c r="AE279" s="73"/>
      <c r="AF279" s="73"/>
      <c r="AG279" s="73"/>
      <c r="AH279" s="73"/>
      <c r="AI279" s="73"/>
      <c r="AJ279" s="73"/>
      <c r="AK279" s="73"/>
      <c r="AL279" s="73"/>
      <c r="AM279" s="73"/>
      <c r="AN279" s="67"/>
    </row>
    <row r="280" spans="1:52" ht="18" x14ac:dyDescent="0.25">
      <c r="A280" s="67"/>
      <c r="B280" s="67"/>
      <c r="C280" s="125"/>
      <c r="D280" s="125"/>
      <c r="E280" s="125"/>
      <c r="F280" s="125"/>
      <c r="G280" s="125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223" t="str">
        <f>B11</f>
        <v>Sur de Córdoba</v>
      </c>
      <c r="T280" s="223"/>
      <c r="U280" s="223"/>
      <c r="V280" s="223"/>
      <c r="W280" s="223"/>
      <c r="X280" s="223"/>
      <c r="Y280" s="223"/>
      <c r="Z280" s="223" t="s">
        <v>2387</v>
      </c>
      <c r="AA280" s="223"/>
      <c r="AB280" s="223"/>
      <c r="AC280" s="223"/>
      <c r="AD280" s="223"/>
      <c r="AE280" s="223"/>
      <c r="AF280" s="223"/>
      <c r="AG280" s="223" t="s">
        <v>2399</v>
      </c>
      <c r="AH280" s="223"/>
      <c r="AI280" s="223"/>
      <c r="AJ280" s="223"/>
      <c r="AK280" s="223"/>
      <c r="AL280" s="223"/>
      <c r="AM280" s="223"/>
      <c r="AN280" s="67"/>
    </row>
    <row r="281" spans="1:52" ht="17.25" x14ac:dyDescent="0.25">
      <c r="A281" s="67"/>
      <c r="B281" s="67"/>
      <c r="C281" s="138" t="s">
        <v>2320</v>
      </c>
      <c r="D281" s="139"/>
      <c r="E281" s="139"/>
      <c r="F281" s="139"/>
      <c r="G281" s="139"/>
      <c r="H281" s="139"/>
      <c r="I281" s="139"/>
      <c r="J281" s="139"/>
      <c r="K281" s="139"/>
      <c r="L281" s="139"/>
      <c r="M281" s="139"/>
      <c r="N281" s="139"/>
      <c r="O281" s="139"/>
      <c r="P281" s="139"/>
      <c r="Q281" s="139"/>
      <c r="R281" s="139"/>
      <c r="S281" s="219">
        <f>VLOOKUP($B$11,'Punto 1 - PDET'!$A$3:$AN$18,'Punto 1 - PDET'!AG1,FALSE)</f>
        <v>481842.64499999996</v>
      </c>
      <c r="T281" s="220"/>
      <c r="U281" s="220"/>
      <c r="V281" s="220"/>
      <c r="W281" s="220"/>
      <c r="X281" s="220"/>
      <c r="Y281" s="221"/>
      <c r="Z281" s="219">
        <v>29014522.448199991</v>
      </c>
      <c r="AA281" s="220"/>
      <c r="AB281" s="220"/>
      <c r="AC281" s="220"/>
      <c r="AD281" s="220"/>
      <c r="AE281" s="220"/>
      <c r="AF281" s="221"/>
      <c r="AG281" s="219">
        <v>76918933.655994028</v>
      </c>
      <c r="AH281" s="220"/>
      <c r="AI281" s="220"/>
      <c r="AJ281" s="220"/>
      <c r="AK281" s="220"/>
      <c r="AL281" s="220"/>
      <c r="AM281" s="221"/>
      <c r="AN281" s="67"/>
    </row>
    <row r="282" spans="1:52" ht="17.25" x14ac:dyDescent="0.25">
      <c r="A282" s="67"/>
      <c r="B282" s="67"/>
      <c r="C282" s="138" t="s">
        <v>2405</v>
      </c>
      <c r="D282" s="139"/>
      <c r="E282" s="139"/>
      <c r="F282" s="139"/>
      <c r="G282" s="139"/>
      <c r="H282" s="139"/>
      <c r="I282" s="139"/>
      <c r="J282" s="139"/>
      <c r="K282" s="139"/>
      <c r="L282" s="139"/>
      <c r="M282" s="139"/>
      <c r="N282" s="139"/>
      <c r="O282" s="139"/>
      <c r="P282" s="139"/>
      <c r="Q282" s="139"/>
      <c r="R282" s="139"/>
      <c r="S282" s="219">
        <f>VLOOKUP($B$11,'Punto 1 - PDET'!$A$3:$AN$18,'Punto 1 - PDET'!AH1,FALSE)</f>
        <v>168794.89199999999</v>
      </c>
      <c r="T282" s="220"/>
      <c r="U282" s="220"/>
      <c r="V282" s="220"/>
      <c r="W282" s="220"/>
      <c r="X282" s="220"/>
      <c r="Y282" s="221"/>
      <c r="Z282" s="219">
        <v>2878336.6684450996</v>
      </c>
      <c r="AA282" s="220"/>
      <c r="AB282" s="220"/>
      <c r="AC282" s="220"/>
      <c r="AD282" s="220"/>
      <c r="AE282" s="220"/>
      <c r="AF282" s="221"/>
      <c r="AG282" s="219">
        <v>14905219.362709379</v>
      </c>
      <c r="AH282" s="220"/>
      <c r="AI282" s="220"/>
      <c r="AJ282" s="220"/>
      <c r="AK282" s="220"/>
      <c r="AL282" s="220"/>
      <c r="AM282" s="221"/>
      <c r="AN282" s="67"/>
    </row>
    <row r="283" spans="1:52" ht="17.25" x14ac:dyDescent="0.25">
      <c r="A283" s="67"/>
      <c r="B283" s="67"/>
      <c r="C283" s="138" t="s">
        <v>2406</v>
      </c>
      <c r="D283" s="139"/>
      <c r="E283" s="139"/>
      <c r="F283" s="139"/>
      <c r="G283" s="139"/>
      <c r="H283" s="139"/>
      <c r="I283" s="139"/>
      <c r="J283" s="139"/>
      <c r="K283" s="139"/>
      <c r="L283" s="139"/>
      <c r="M283" s="139"/>
      <c r="N283" s="139"/>
      <c r="O283" s="139"/>
      <c r="P283" s="139"/>
      <c r="Q283" s="139"/>
      <c r="R283" s="139"/>
      <c r="S283" s="219">
        <f>VLOOKUP($B$11,'Punto 1 - PDET'!$A$3:$AN$18,'Punto 1 - PDET'!AI1,FALSE)</f>
        <v>195087.878</v>
      </c>
      <c r="T283" s="220"/>
      <c r="U283" s="220"/>
      <c r="V283" s="220"/>
      <c r="W283" s="220"/>
      <c r="X283" s="220"/>
      <c r="Y283" s="221"/>
      <c r="Z283" s="219">
        <v>4815905.0577099994</v>
      </c>
      <c r="AA283" s="220"/>
      <c r="AB283" s="220"/>
      <c r="AC283" s="220"/>
      <c r="AD283" s="220"/>
      <c r="AE283" s="220"/>
      <c r="AF283" s="221"/>
      <c r="AG283" s="219">
        <v>13385565.694030002</v>
      </c>
      <c r="AH283" s="220"/>
      <c r="AI283" s="220"/>
      <c r="AJ283" s="220"/>
      <c r="AK283" s="220"/>
      <c r="AL283" s="220"/>
      <c r="AM283" s="221"/>
      <c r="AN283" s="67"/>
    </row>
    <row r="284" spans="1:52" ht="17.25" x14ac:dyDescent="0.25">
      <c r="A284" s="67"/>
      <c r="B284" s="67"/>
      <c r="C284" s="138" t="s">
        <v>2407</v>
      </c>
      <c r="D284" s="139"/>
      <c r="E284" s="139"/>
      <c r="F284" s="139"/>
      <c r="G284" s="139"/>
      <c r="H284" s="139"/>
      <c r="I284" s="139"/>
      <c r="J284" s="139"/>
      <c r="K284" s="139"/>
      <c r="L284" s="139"/>
      <c r="M284" s="139"/>
      <c r="N284" s="139"/>
      <c r="O284" s="139"/>
      <c r="P284" s="139"/>
      <c r="Q284" s="139"/>
      <c r="R284" s="139"/>
      <c r="S284" s="219">
        <f>VLOOKUP($B$11,'Punto 1 - PDET'!$A$3:$AN$18,'Punto 1 - PDET'!AJ1,FALSE)</f>
        <v>109897.43949799999</v>
      </c>
      <c r="T284" s="220"/>
      <c r="U284" s="220"/>
      <c r="V284" s="220"/>
      <c r="W284" s="220"/>
      <c r="X284" s="220"/>
      <c r="Y284" s="221"/>
      <c r="Z284" s="219">
        <v>2304701.9599469602</v>
      </c>
      <c r="AA284" s="220"/>
      <c r="AB284" s="220"/>
      <c r="AC284" s="220"/>
      <c r="AD284" s="220"/>
      <c r="AE284" s="220"/>
      <c r="AF284" s="221"/>
      <c r="AG284" s="219">
        <v>8654483.0978764407</v>
      </c>
      <c r="AH284" s="220"/>
      <c r="AI284" s="220"/>
      <c r="AJ284" s="220"/>
      <c r="AK284" s="220"/>
      <c r="AL284" s="220"/>
      <c r="AM284" s="221"/>
      <c r="AN284" s="67"/>
      <c r="AV284" s="140"/>
      <c r="AW284" s="140"/>
      <c r="AX284" s="140"/>
      <c r="AY284" s="140"/>
      <c r="AZ284" s="140"/>
    </row>
    <row r="285" spans="1:52" x14ac:dyDescent="0.25">
      <c r="A285" s="67"/>
      <c r="B285" s="67"/>
      <c r="C285" s="273" t="s">
        <v>2409</v>
      </c>
      <c r="D285" s="273"/>
      <c r="E285" s="273"/>
      <c r="F285" s="273"/>
      <c r="G285" s="273"/>
      <c r="H285" s="273"/>
      <c r="I285" s="273"/>
      <c r="J285" s="273"/>
      <c r="K285" s="273"/>
      <c r="L285" s="273"/>
      <c r="M285" s="273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/>
      <c r="X285" s="273"/>
      <c r="Y285" s="273"/>
      <c r="Z285" s="273"/>
      <c r="AA285" s="273"/>
      <c r="AB285" s="273"/>
      <c r="AC285" s="273"/>
      <c r="AD285" s="273"/>
      <c r="AE285" s="273"/>
      <c r="AF285" s="273"/>
      <c r="AG285" s="273"/>
      <c r="AH285" s="273"/>
      <c r="AI285" s="273"/>
      <c r="AJ285" s="273"/>
      <c r="AK285" s="273"/>
      <c r="AL285" s="273"/>
      <c r="AM285" s="273"/>
      <c r="AN285" s="67"/>
      <c r="AV285" s="140"/>
      <c r="AW285" s="140"/>
      <c r="AX285" s="140"/>
      <c r="AY285" s="140"/>
      <c r="AZ285" s="140"/>
    </row>
    <row r="286" spans="1:52" x14ac:dyDescent="0.25">
      <c r="A286" s="67"/>
      <c r="B286" s="67"/>
      <c r="C286" s="67"/>
      <c r="D286" s="67"/>
      <c r="E286" s="67"/>
      <c r="F286" s="67"/>
      <c r="G286" s="67"/>
      <c r="H286" s="67"/>
      <c r="I286" s="67"/>
      <c r="J286" s="67"/>
      <c r="K286" s="67"/>
      <c r="L286" s="67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  <c r="AG286" s="67"/>
      <c r="AH286" s="67"/>
      <c r="AI286" s="67"/>
      <c r="AJ286" s="67"/>
      <c r="AK286" s="67"/>
      <c r="AL286" s="67"/>
      <c r="AM286" s="67"/>
      <c r="AN286" s="67"/>
      <c r="AV286" s="140"/>
      <c r="AW286" s="140"/>
      <c r="AX286" s="140"/>
      <c r="AY286" s="140"/>
      <c r="AZ286" s="140"/>
    </row>
    <row r="287" spans="1:52" ht="30" x14ac:dyDescent="0.25">
      <c r="A287" s="67"/>
      <c r="B287" s="67"/>
      <c r="C287" s="67"/>
      <c r="D287" s="67"/>
      <c r="E287" s="67"/>
      <c r="F287" s="67"/>
      <c r="G287" s="67"/>
      <c r="H287" s="67"/>
      <c r="I287" s="67"/>
      <c r="J287" s="67"/>
      <c r="K287" s="67"/>
      <c r="L287" s="67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73" t="str">
        <f>B11</f>
        <v>Sur de Córdoba</v>
      </c>
      <c r="AD287" s="67"/>
      <c r="AE287" s="67"/>
      <c r="AF287" s="67"/>
      <c r="AG287" s="67"/>
      <c r="AH287" s="67"/>
      <c r="AI287" s="67"/>
      <c r="AJ287" s="67"/>
      <c r="AK287" s="67"/>
      <c r="AL287" s="67"/>
      <c r="AM287" s="67"/>
      <c r="AN287" s="67"/>
      <c r="AQ287" s="109" t="s">
        <v>2320</v>
      </c>
      <c r="AR287" s="109" t="s">
        <v>2405</v>
      </c>
      <c r="AS287" s="109" t="s">
        <v>2406</v>
      </c>
      <c r="AT287" s="109" t="s">
        <v>2410</v>
      </c>
      <c r="AV287" s="140"/>
      <c r="AW287" s="140"/>
      <c r="AX287" s="140"/>
      <c r="AY287" s="140"/>
      <c r="AZ287" s="140"/>
    </row>
    <row r="288" spans="1:52" ht="16.5" x14ac:dyDescent="0.25">
      <c r="A288" s="67"/>
      <c r="B288" s="67"/>
      <c r="C288" s="67"/>
      <c r="D288" s="67"/>
      <c r="E288" s="67"/>
      <c r="F288" s="67"/>
      <c r="G288" s="67"/>
      <c r="H288" s="67"/>
      <c r="I288" s="67"/>
      <c r="J288" s="67"/>
      <c r="K288" s="67"/>
      <c r="L288" s="67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73"/>
      <c r="AD288" s="67"/>
      <c r="AE288" s="67"/>
      <c r="AF288" s="67"/>
      <c r="AG288" s="67"/>
      <c r="AH288" s="67"/>
      <c r="AI288" s="67"/>
      <c r="AJ288" s="67"/>
      <c r="AK288" s="67"/>
      <c r="AL288" s="67"/>
      <c r="AM288" s="67"/>
      <c r="AN288" s="67"/>
      <c r="AP288" s="68" t="str">
        <f>B11</f>
        <v>Sur de Córdoba</v>
      </c>
      <c r="AQ288" s="93">
        <f>100%-AR288-AS288-AT288</f>
        <v>0.11500084890260437</v>
      </c>
      <c r="AR288" s="93">
        <f>VLOOKUP($B11,'Punto 1 - PDET'!$A$3:$AN$18,'Punto 1 - PDET'!AK1,FALSE)</f>
        <v>0.50421841915147336</v>
      </c>
      <c r="AS288" s="93">
        <f>VLOOKUP($B11,'Punto 1 - PDET'!$A$3:$AN$18,'Punto 1 - PDET'!AL1,FALSE)</f>
        <v>0.17663337707496538</v>
      </c>
      <c r="AT288" s="93">
        <f>VLOOKUP($B11,'Punto 1 - PDET'!$A$3:$AN$18,'Punto 1 - PDET'!AM1,FALSE)</f>
        <v>0.20414735487095687</v>
      </c>
      <c r="AU288" s="141"/>
      <c r="AV288" s="142"/>
      <c r="AW288" s="140"/>
      <c r="AX288" s="140"/>
      <c r="AY288" s="140"/>
      <c r="AZ288" s="140"/>
    </row>
    <row r="289" spans="1:52" ht="16.5" x14ac:dyDescent="0.25">
      <c r="A289" s="67"/>
      <c r="B289" s="67"/>
      <c r="C289" s="67"/>
      <c r="D289" s="67"/>
      <c r="E289" s="67"/>
      <c r="F289" s="67"/>
      <c r="G289" s="67"/>
      <c r="H289" s="67"/>
      <c r="I289" s="67"/>
      <c r="J289" s="67"/>
      <c r="K289" s="67"/>
      <c r="L289" s="67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112"/>
      <c r="X289" s="67"/>
      <c r="Y289" s="67"/>
      <c r="Z289" s="67"/>
      <c r="AA289" s="67"/>
      <c r="AB289" s="67"/>
      <c r="AC289" s="73" t="s">
        <v>2381</v>
      </c>
      <c r="AD289" s="67"/>
      <c r="AE289" s="67"/>
      <c r="AF289" s="67"/>
      <c r="AG289" s="67"/>
      <c r="AH289" s="67"/>
      <c r="AI289" s="67"/>
      <c r="AJ289" s="67"/>
      <c r="AK289" s="67"/>
      <c r="AL289" s="67"/>
      <c r="AM289" s="67"/>
      <c r="AN289" s="67"/>
      <c r="AP289" s="68" t="s">
        <v>2381</v>
      </c>
      <c r="AQ289" s="143">
        <v>0.74370532339574336</v>
      </c>
      <c r="AR289" s="143">
        <v>7.3778029835558784E-2</v>
      </c>
      <c r="AS289" s="143">
        <v>0.12344212229519592</v>
      </c>
      <c r="AT289" s="143">
        <v>5.907452447350179E-2</v>
      </c>
      <c r="AU289" s="141"/>
      <c r="AV289" s="142"/>
      <c r="AW289" s="140"/>
      <c r="AX289" s="140"/>
      <c r="AY289" s="140"/>
      <c r="AZ289" s="140"/>
    </row>
    <row r="290" spans="1:52" ht="16.5" x14ac:dyDescent="0.25">
      <c r="A290" s="67"/>
      <c r="B290" s="67"/>
      <c r="C290" s="67"/>
      <c r="D290" s="67"/>
      <c r="E290" s="67"/>
      <c r="F290" s="67"/>
      <c r="G290" s="67"/>
      <c r="H290" s="67"/>
      <c r="I290" s="67"/>
      <c r="J290" s="67"/>
      <c r="K290" s="67"/>
      <c r="L290" s="67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92"/>
      <c r="X290" s="67"/>
      <c r="Y290" s="67"/>
      <c r="Z290" s="67"/>
      <c r="AA290" s="67"/>
      <c r="AB290" s="67"/>
      <c r="AC290" s="73"/>
      <c r="AD290" s="67"/>
      <c r="AE290" s="67"/>
      <c r="AF290" s="67"/>
      <c r="AG290" s="67"/>
      <c r="AH290" s="67"/>
      <c r="AI290" s="67"/>
      <c r="AJ290" s="67"/>
      <c r="AK290" s="67"/>
      <c r="AL290" s="67"/>
      <c r="AM290" s="67"/>
      <c r="AN290" s="67"/>
      <c r="AP290" s="68" t="s">
        <v>2385</v>
      </c>
      <c r="AQ290" s="143">
        <v>0.67553219038880374</v>
      </c>
      <c r="AR290" s="143">
        <v>0.13090347208072661</v>
      </c>
      <c r="AS290" s="143">
        <v>0.11755727859309284</v>
      </c>
      <c r="AT290" s="143">
        <v>7.6007058937377289E-2</v>
      </c>
      <c r="AU290" s="141"/>
      <c r="AV290" s="142"/>
      <c r="AW290" s="140"/>
      <c r="AX290" s="140"/>
      <c r="AY290" s="140"/>
      <c r="AZ290" s="140"/>
    </row>
    <row r="291" spans="1:52" ht="16.5" x14ac:dyDescent="0.25">
      <c r="A291" s="67"/>
      <c r="B291" s="67"/>
      <c r="C291" s="67"/>
      <c r="D291" s="67"/>
      <c r="E291" s="67"/>
      <c r="F291" s="67"/>
      <c r="G291" s="67"/>
      <c r="H291" s="67"/>
      <c r="I291" s="67"/>
      <c r="J291" s="67"/>
      <c r="K291" s="67"/>
      <c r="L291" s="67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112"/>
      <c r="X291" s="67"/>
      <c r="Y291" s="67"/>
      <c r="Z291" s="67"/>
      <c r="AA291" s="67"/>
      <c r="AB291" s="67"/>
      <c r="AC291" s="73" t="s">
        <v>2385</v>
      </c>
      <c r="AD291" s="67"/>
      <c r="AE291" s="67"/>
      <c r="AF291" s="67"/>
      <c r="AG291" s="67"/>
      <c r="AH291" s="67"/>
      <c r="AI291" s="67"/>
      <c r="AJ291" s="67"/>
      <c r="AK291" s="67"/>
      <c r="AL291" s="67"/>
      <c r="AM291" s="67"/>
      <c r="AN291" s="67"/>
      <c r="AV291" s="140"/>
      <c r="AW291" s="140"/>
      <c r="AX291" s="140"/>
      <c r="AY291" s="140"/>
      <c r="AZ291" s="140"/>
    </row>
    <row r="292" spans="1:52" x14ac:dyDescent="0.25">
      <c r="A292" s="67"/>
      <c r="B292" s="67"/>
      <c r="C292" s="67"/>
      <c r="D292" s="67"/>
      <c r="E292" s="67"/>
      <c r="F292" s="67"/>
      <c r="G292" s="67"/>
      <c r="H292" s="67"/>
      <c r="I292" s="67"/>
      <c r="J292" s="67"/>
      <c r="K292" s="67"/>
      <c r="L292" s="67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  <c r="AG292" s="67"/>
      <c r="AH292" s="67"/>
      <c r="AI292" s="67"/>
      <c r="AJ292" s="67"/>
      <c r="AK292" s="67"/>
      <c r="AL292" s="67"/>
      <c r="AM292" s="67"/>
      <c r="AN292" s="67"/>
      <c r="AP292" s="140"/>
      <c r="AQ292" s="140"/>
      <c r="AR292" s="140"/>
      <c r="AS292" s="140"/>
      <c r="AT292" s="140"/>
      <c r="AU292" s="140"/>
      <c r="AV292" s="140"/>
      <c r="AW292" s="140"/>
      <c r="AX292" s="140"/>
      <c r="AY292" s="140"/>
      <c r="AZ292" s="140"/>
    </row>
    <row r="293" spans="1:52" x14ac:dyDescent="0.25">
      <c r="A293" s="67"/>
      <c r="B293" s="67"/>
      <c r="C293" s="67"/>
      <c r="D293" s="67"/>
      <c r="E293" s="67"/>
      <c r="F293" s="67"/>
      <c r="G293" s="67"/>
      <c r="H293" s="67"/>
      <c r="I293" s="67"/>
      <c r="J293" s="67"/>
      <c r="K293" s="67"/>
      <c r="L293" s="67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  <c r="AG293" s="67"/>
      <c r="AH293" s="67"/>
      <c r="AI293" s="67"/>
      <c r="AJ293" s="67"/>
      <c r="AK293" s="67"/>
      <c r="AL293" s="67"/>
      <c r="AM293" s="67"/>
      <c r="AN293" s="67"/>
    </row>
    <row r="294" spans="1:52" x14ac:dyDescent="0.25">
      <c r="A294" s="67"/>
      <c r="B294" s="67"/>
      <c r="C294" s="67"/>
      <c r="D294" s="67"/>
      <c r="E294" s="67"/>
      <c r="F294" s="67"/>
      <c r="G294" s="67"/>
      <c r="H294" s="67"/>
      <c r="I294" s="67"/>
      <c r="J294" s="67"/>
      <c r="K294" s="67"/>
      <c r="L294" s="67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  <c r="AG294" s="67"/>
      <c r="AH294" s="67"/>
      <c r="AI294" s="67"/>
      <c r="AJ294" s="67"/>
      <c r="AK294" s="67"/>
      <c r="AL294" s="67"/>
      <c r="AM294" s="67"/>
      <c r="AN294" s="67"/>
    </row>
    <row r="295" spans="1:52" x14ac:dyDescent="0.25">
      <c r="A295" s="67"/>
      <c r="B295" s="67"/>
      <c r="C295" s="67"/>
      <c r="D295" s="67"/>
      <c r="E295" s="67"/>
      <c r="F295" s="67"/>
      <c r="G295" s="67"/>
      <c r="H295" s="67"/>
      <c r="I295" s="67"/>
      <c r="J295" s="67"/>
      <c r="K295" s="67"/>
      <c r="L295" s="67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  <c r="AG295" s="67"/>
      <c r="AH295" s="67"/>
      <c r="AI295" s="67"/>
      <c r="AJ295" s="67"/>
      <c r="AK295" s="67"/>
      <c r="AL295" s="67"/>
      <c r="AM295" s="67"/>
      <c r="AN295" s="67"/>
    </row>
    <row r="296" spans="1:52" x14ac:dyDescent="0.25">
      <c r="A296" s="67"/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67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  <c r="AG296" s="67"/>
      <c r="AH296" s="67"/>
      <c r="AI296" s="67"/>
      <c r="AJ296" s="67"/>
      <c r="AK296" s="67"/>
      <c r="AL296" s="67"/>
      <c r="AM296" s="67"/>
      <c r="AN296" s="67"/>
    </row>
    <row r="297" spans="1:52" x14ac:dyDescent="0.25">
      <c r="A297" s="67"/>
      <c r="B297" s="67"/>
      <c r="C297" s="67"/>
      <c r="D297" s="67"/>
      <c r="E297" s="67"/>
      <c r="F297" s="67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  <c r="AG297" s="67"/>
      <c r="AH297" s="67"/>
      <c r="AI297" s="67"/>
      <c r="AJ297" s="67"/>
      <c r="AK297" s="67"/>
      <c r="AL297" s="67"/>
      <c r="AM297" s="67"/>
      <c r="AN297" s="67"/>
    </row>
    <row r="298" spans="1:52" x14ac:dyDescent="0.25">
      <c r="A298" s="67"/>
      <c r="B298" s="67"/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  <c r="AG298" s="67"/>
      <c r="AH298" s="67"/>
      <c r="AI298" s="67"/>
      <c r="AJ298" s="67"/>
      <c r="AK298" s="67"/>
      <c r="AL298" s="67"/>
      <c r="AM298" s="67"/>
      <c r="AN298" s="67"/>
    </row>
    <row r="299" spans="1:52" x14ac:dyDescent="0.25">
      <c r="A299" s="67"/>
      <c r="B299" s="67"/>
      <c r="C299" s="217" t="s">
        <v>2408</v>
      </c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</row>
    <row r="300" spans="1:52" x14ac:dyDescent="0.25">
      <c r="A300" s="244" t="s">
        <v>2411</v>
      </c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  <c r="U300" s="244"/>
      <c r="V300" s="244"/>
      <c r="W300" s="244"/>
      <c r="X300" s="244"/>
      <c r="Y300" s="244"/>
      <c r="Z300" s="244"/>
      <c r="AA300" s="244"/>
      <c r="AB300" s="244"/>
      <c r="AC300" s="244"/>
      <c r="AD300" s="244"/>
      <c r="AE300" s="244"/>
      <c r="AF300" s="244"/>
      <c r="AG300" s="244"/>
      <c r="AH300" s="244"/>
      <c r="AI300" s="244"/>
      <c r="AJ300" s="244"/>
      <c r="AK300" s="244"/>
      <c r="AL300" s="244"/>
      <c r="AM300" s="244"/>
      <c r="AN300" s="244"/>
    </row>
    <row r="301" spans="1:52" x14ac:dyDescent="0.25">
      <c r="A301" s="244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  <c r="U301" s="244"/>
      <c r="V301" s="244"/>
      <c r="W301" s="244"/>
      <c r="X301" s="244"/>
      <c r="Y301" s="244"/>
      <c r="Z301" s="244"/>
      <c r="AA301" s="244"/>
      <c r="AB301" s="244"/>
      <c r="AC301" s="244"/>
      <c r="AD301" s="244"/>
      <c r="AE301" s="244"/>
      <c r="AF301" s="244"/>
      <c r="AG301" s="244"/>
      <c r="AH301" s="244"/>
      <c r="AI301" s="244"/>
      <c r="AJ301" s="244"/>
      <c r="AK301" s="244"/>
      <c r="AL301" s="244"/>
      <c r="AM301" s="244"/>
      <c r="AN301" s="244"/>
    </row>
    <row r="302" spans="1:52" x14ac:dyDescent="0.25">
      <c r="A302" s="244"/>
      <c r="B302" s="244"/>
      <c r="C302" s="244"/>
      <c r="D302" s="244"/>
      <c r="E302" s="244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  <c r="U302" s="244"/>
      <c r="V302" s="244"/>
      <c r="W302" s="244"/>
      <c r="X302" s="244"/>
      <c r="Y302" s="244"/>
      <c r="Z302" s="244"/>
      <c r="AA302" s="244"/>
      <c r="AB302" s="244"/>
      <c r="AC302" s="244"/>
      <c r="AD302" s="244"/>
      <c r="AE302" s="244"/>
      <c r="AF302" s="244"/>
      <c r="AG302" s="244"/>
      <c r="AH302" s="244"/>
      <c r="AI302" s="244"/>
      <c r="AJ302" s="244"/>
      <c r="AK302" s="244"/>
      <c r="AL302" s="244"/>
      <c r="AM302" s="244"/>
      <c r="AN302" s="244"/>
    </row>
    <row r="303" spans="1:52" x14ac:dyDescent="0.25">
      <c r="A303" s="67"/>
      <c r="B303" s="67"/>
      <c r="C303" s="67"/>
      <c r="D303" s="67"/>
      <c r="E303" s="67"/>
      <c r="F303" s="67"/>
      <c r="G303" s="67"/>
      <c r="H303" s="67"/>
      <c r="I303" s="67"/>
      <c r="J303" s="67"/>
      <c r="K303" s="67"/>
      <c r="L303" s="67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  <c r="AG303" s="67"/>
      <c r="AH303" s="67"/>
      <c r="AI303" s="67"/>
      <c r="AJ303" s="67"/>
      <c r="AK303" s="67"/>
      <c r="AL303" s="67"/>
      <c r="AM303" s="67"/>
      <c r="AN303" s="67"/>
    </row>
    <row r="304" spans="1:52" x14ac:dyDescent="0.25">
      <c r="A304" s="67"/>
      <c r="B304" s="67"/>
      <c r="C304" s="67"/>
      <c r="D304" s="67"/>
      <c r="E304" s="67"/>
      <c r="F304" s="67"/>
      <c r="G304" s="67"/>
      <c r="H304" s="67"/>
      <c r="I304" s="67"/>
      <c r="J304" s="67"/>
      <c r="K304" s="67"/>
      <c r="L304" s="67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  <c r="AG304" s="67"/>
      <c r="AH304" s="67"/>
      <c r="AI304" s="67"/>
      <c r="AJ304" s="67"/>
      <c r="AK304" s="67"/>
      <c r="AL304" s="67"/>
      <c r="AM304" s="67"/>
      <c r="AN304" s="67"/>
    </row>
    <row r="305" spans="1:46" ht="90" x14ac:dyDescent="0.25">
      <c r="A305" s="67"/>
      <c r="B305" s="67"/>
      <c r="C305" s="125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223" t="str">
        <f>B11</f>
        <v>Sur de Córdoba</v>
      </c>
      <c r="T305" s="223"/>
      <c r="U305" s="223"/>
      <c r="V305" s="223"/>
      <c r="W305" s="223"/>
      <c r="X305" s="223"/>
      <c r="Y305" s="223"/>
      <c r="Z305" s="223" t="s">
        <v>2387</v>
      </c>
      <c r="AA305" s="223"/>
      <c r="AB305" s="223"/>
      <c r="AC305" s="223"/>
      <c r="AD305" s="223"/>
      <c r="AE305" s="223"/>
      <c r="AF305" s="223"/>
      <c r="AG305" s="223" t="s">
        <v>2399</v>
      </c>
      <c r="AH305" s="223"/>
      <c r="AI305" s="223"/>
      <c r="AJ305" s="223"/>
      <c r="AK305" s="223"/>
      <c r="AL305" s="223"/>
      <c r="AM305" s="223"/>
      <c r="AN305" s="67"/>
      <c r="AQ305" s="144" t="s">
        <v>2412</v>
      </c>
      <c r="AR305" s="144" t="s">
        <v>2413</v>
      </c>
      <c r="AS305" s="144" t="s">
        <v>2752</v>
      </c>
      <c r="AT305" s="144" t="s">
        <v>2414</v>
      </c>
    </row>
    <row r="306" spans="1:46" ht="17.25" x14ac:dyDescent="0.25">
      <c r="A306" s="67"/>
      <c r="B306" s="67"/>
      <c r="C306" s="138" t="s">
        <v>2728</v>
      </c>
      <c r="D306" s="139"/>
      <c r="E306" s="139"/>
      <c r="F306" s="139"/>
      <c r="G306" s="139"/>
      <c r="H306" s="139"/>
      <c r="I306" s="139"/>
      <c r="J306" s="139"/>
      <c r="K306" s="139"/>
      <c r="L306" s="139"/>
      <c r="M306" s="139"/>
      <c r="N306" s="139"/>
      <c r="O306" s="139"/>
      <c r="P306" s="139"/>
      <c r="Q306" s="139"/>
      <c r="R306" s="139"/>
      <c r="S306" s="202">
        <f>VLOOKUP(B11,'Punto 2 - PDET'!$A$2:$P$17,16,FALSE)-VLOOKUP(B11,'Punto 2 - PDET'!$A$2:$P$17,15,FALSE)</f>
        <v>55830</v>
      </c>
      <c r="T306" s="203"/>
      <c r="U306" s="203"/>
      <c r="V306" s="203"/>
      <c r="W306" s="203"/>
      <c r="X306" s="203"/>
      <c r="Y306" s="204"/>
      <c r="Z306" s="202">
        <v>1586790</v>
      </c>
      <c r="AA306" s="203"/>
      <c r="AB306" s="203"/>
      <c r="AC306" s="203"/>
      <c r="AD306" s="203"/>
      <c r="AE306" s="203"/>
      <c r="AF306" s="204"/>
      <c r="AG306" s="202">
        <v>13760588</v>
      </c>
      <c r="AH306" s="203"/>
      <c r="AI306" s="203"/>
      <c r="AJ306" s="203"/>
      <c r="AK306" s="203"/>
      <c r="AL306" s="203"/>
      <c r="AM306" s="204"/>
      <c r="AN306" s="67"/>
      <c r="AP306" s="68" t="str">
        <f>B11</f>
        <v>Sur de Córdoba</v>
      </c>
      <c r="AQ306" s="93">
        <f>VLOOKUP(B11,'Punto 2 - PDET'!$A$2:$R$17,18,FALSE)</f>
        <v>0.32618983629161358</v>
      </c>
      <c r="AR306" s="93">
        <f>VLOOKUP(B11,'Punto 2 - PDET'!$A$2:$N$17,6,FALSE)</f>
        <v>0.6</v>
      </c>
      <c r="AS306" s="93">
        <f>VLOOKUP(B11,'Punto 2 - PDET'!$A$2:$N$17,9,FALSE)</f>
        <v>0.8</v>
      </c>
      <c r="AT306" s="93">
        <f>VLOOKUP(B11,'Punto 2 - PDET'!$A$2:$N$17,13,FALSE)</f>
        <v>0.8</v>
      </c>
    </row>
    <row r="307" spans="1:46" ht="17.25" x14ac:dyDescent="0.25">
      <c r="A307" s="67"/>
      <c r="B307" s="67"/>
      <c r="C307" s="138" t="s">
        <v>2415</v>
      </c>
      <c r="D307" s="139"/>
      <c r="E307" s="139"/>
      <c r="F307" s="139"/>
      <c r="G307" s="139"/>
      <c r="H307" s="139"/>
      <c r="I307" s="139"/>
      <c r="J307" s="139"/>
      <c r="K307" s="139"/>
      <c r="L307" s="139"/>
      <c r="M307" s="139"/>
      <c r="N307" s="139"/>
      <c r="O307" s="139"/>
      <c r="P307" s="139"/>
      <c r="Q307" s="139"/>
      <c r="R307" s="139"/>
      <c r="S307" s="202">
        <f>VLOOKUP(B11,'Punto 2 - PDET'!$A$2:$N$17,4,FALSE)</f>
        <v>3</v>
      </c>
      <c r="T307" s="203"/>
      <c r="U307" s="203"/>
      <c r="V307" s="203"/>
      <c r="W307" s="203"/>
      <c r="X307" s="203"/>
      <c r="Y307" s="204"/>
      <c r="Z307" s="202">
        <v>89</v>
      </c>
      <c r="AA307" s="203"/>
      <c r="AB307" s="203"/>
      <c r="AC307" s="203"/>
      <c r="AD307" s="203"/>
      <c r="AE307" s="203"/>
      <c r="AF307" s="204"/>
      <c r="AG307" s="202">
        <v>609</v>
      </c>
      <c r="AH307" s="203"/>
      <c r="AI307" s="203"/>
      <c r="AJ307" s="203"/>
      <c r="AK307" s="203"/>
      <c r="AL307" s="203"/>
      <c r="AM307" s="204"/>
      <c r="AN307" s="67"/>
      <c r="AP307" s="68" t="s">
        <v>2381</v>
      </c>
      <c r="AQ307" s="93">
        <v>0.38586520263279034</v>
      </c>
      <c r="AR307" s="93">
        <v>0.52352941176470591</v>
      </c>
      <c r="AS307" s="93">
        <v>0.86764705882352944</v>
      </c>
      <c r="AT307" s="93">
        <v>0.92941176470588238</v>
      </c>
    </row>
    <row r="308" spans="1:46" ht="17.25" x14ac:dyDescent="0.25">
      <c r="A308" s="67"/>
      <c r="B308" s="67"/>
      <c r="C308" s="138" t="s">
        <v>2416</v>
      </c>
      <c r="D308" s="139"/>
      <c r="E308" s="139"/>
      <c r="F308" s="139"/>
      <c r="G308" s="139"/>
      <c r="H308" s="139"/>
      <c r="I308" s="139"/>
      <c r="J308" s="139"/>
      <c r="K308" s="139"/>
      <c r="L308" s="139"/>
      <c r="M308" s="139"/>
      <c r="N308" s="139"/>
      <c r="O308" s="139"/>
      <c r="P308" s="139"/>
      <c r="Q308" s="139"/>
      <c r="R308" s="139"/>
      <c r="S308" s="202">
        <f>VLOOKUP(B11,'Punto 2 - PDET'!$A$2:$N$17,7,FALSE)</f>
        <v>4</v>
      </c>
      <c r="T308" s="203"/>
      <c r="U308" s="203"/>
      <c r="V308" s="203"/>
      <c r="W308" s="203"/>
      <c r="X308" s="203"/>
      <c r="Y308" s="204"/>
      <c r="Z308" s="202">
        <v>126</v>
      </c>
      <c r="AA308" s="203"/>
      <c r="AB308" s="203"/>
      <c r="AC308" s="203"/>
      <c r="AD308" s="203"/>
      <c r="AE308" s="203"/>
      <c r="AF308" s="204"/>
      <c r="AG308" s="202">
        <v>952</v>
      </c>
      <c r="AH308" s="203"/>
      <c r="AI308" s="203"/>
      <c r="AJ308" s="203"/>
      <c r="AK308" s="203"/>
      <c r="AL308" s="203"/>
      <c r="AM308" s="204"/>
      <c r="AN308" s="67"/>
      <c r="AP308" s="68" t="s">
        <v>2385</v>
      </c>
      <c r="AQ308" s="93">
        <v>0.40651772505503636</v>
      </c>
      <c r="AR308" s="93">
        <v>0.54278074866310155</v>
      </c>
      <c r="AS308" s="93">
        <v>0.9331550802139037</v>
      </c>
      <c r="AT308" s="93">
        <v>0.89839572192513373</v>
      </c>
    </row>
    <row r="309" spans="1:46" ht="17.25" x14ac:dyDescent="0.25">
      <c r="A309" s="67"/>
      <c r="B309" s="67"/>
      <c r="C309" s="138" t="s">
        <v>2417</v>
      </c>
      <c r="D309" s="139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202">
        <f>VLOOKUP(B11,'Punto 2 - PDET'!$A$2:$N$17,11,FALSE)</f>
        <v>4</v>
      </c>
      <c r="T309" s="203"/>
      <c r="U309" s="203"/>
      <c r="V309" s="203"/>
      <c r="W309" s="203"/>
      <c r="X309" s="203"/>
      <c r="Y309" s="204"/>
      <c r="Z309" s="202">
        <v>158</v>
      </c>
      <c r="AA309" s="203"/>
      <c r="AB309" s="203"/>
      <c r="AC309" s="203"/>
      <c r="AD309" s="203"/>
      <c r="AE309" s="203"/>
      <c r="AF309" s="204"/>
      <c r="AG309" s="202">
        <v>1008</v>
      </c>
      <c r="AH309" s="203"/>
      <c r="AI309" s="203"/>
      <c r="AJ309" s="203"/>
      <c r="AK309" s="203"/>
      <c r="AL309" s="203"/>
      <c r="AM309" s="204"/>
      <c r="AN309" s="67"/>
    </row>
    <row r="310" spans="1:46" x14ac:dyDescent="0.25">
      <c r="A310" s="67"/>
      <c r="B310" s="67"/>
      <c r="C310" s="67"/>
      <c r="D310" s="67"/>
      <c r="E310" s="67"/>
      <c r="F310" s="67"/>
      <c r="G310" s="67"/>
      <c r="H310" s="67"/>
      <c r="I310" s="67"/>
      <c r="J310" s="67"/>
      <c r="K310" s="67"/>
      <c r="L310" s="67"/>
      <c r="M310" s="67"/>
      <c r="N310" s="67"/>
      <c r="O310" s="67"/>
      <c r="P310" s="67"/>
      <c r="Q310" s="67"/>
      <c r="R310" s="67"/>
      <c r="S310" s="67"/>
      <c r="T310" s="67"/>
      <c r="U310" s="67"/>
      <c r="V310" s="67"/>
      <c r="W310" s="67"/>
      <c r="X310" s="67"/>
      <c r="Y310" s="67"/>
      <c r="Z310" s="67"/>
      <c r="AA310" s="67"/>
      <c r="AB310" s="67"/>
      <c r="AC310" s="67"/>
      <c r="AD310" s="67"/>
      <c r="AE310" s="67"/>
      <c r="AF310" s="67"/>
      <c r="AG310" s="67"/>
      <c r="AH310" s="67"/>
      <c r="AI310" s="67"/>
      <c r="AJ310" s="67"/>
      <c r="AK310" s="67"/>
      <c r="AL310" s="67"/>
      <c r="AM310" s="67"/>
      <c r="AN310" s="67"/>
    </row>
    <row r="311" spans="1:46" x14ac:dyDescent="0.25">
      <c r="A311" s="67"/>
      <c r="B311" s="67"/>
      <c r="C311" s="67"/>
      <c r="D311" s="67"/>
      <c r="E311" s="67"/>
      <c r="F311" s="67"/>
      <c r="G311" s="67"/>
      <c r="H311" s="67"/>
      <c r="I311" s="67"/>
      <c r="J311" s="67"/>
      <c r="K311" s="67"/>
      <c r="L311" s="67"/>
      <c r="M311" s="67"/>
      <c r="N311" s="67"/>
      <c r="O311" s="67"/>
      <c r="P311" s="67"/>
      <c r="Q311" s="67"/>
      <c r="R311" s="67"/>
      <c r="S311" s="67"/>
      <c r="T311" s="67"/>
      <c r="U311" s="67"/>
      <c r="V311" s="67"/>
      <c r="W311" s="67"/>
      <c r="X311" s="67"/>
      <c r="Y311" s="67"/>
      <c r="Z311" s="67"/>
      <c r="AA311" s="67"/>
      <c r="AB311" s="67"/>
      <c r="AC311" s="67"/>
      <c r="AD311" s="67"/>
      <c r="AE311" s="67"/>
      <c r="AF311" s="67"/>
      <c r="AG311" s="67"/>
      <c r="AH311" s="67"/>
      <c r="AI311" s="67"/>
      <c r="AJ311" s="67"/>
      <c r="AK311" s="67"/>
      <c r="AL311" s="67"/>
      <c r="AM311" s="67"/>
      <c r="AN311" s="67"/>
    </row>
    <row r="312" spans="1:46" x14ac:dyDescent="0.25">
      <c r="A312" s="67"/>
      <c r="B312" s="67"/>
      <c r="C312" s="67"/>
      <c r="D312" s="67"/>
      <c r="E312" s="67"/>
      <c r="F312" s="67"/>
      <c r="G312" s="67"/>
      <c r="H312" s="67"/>
      <c r="I312" s="67"/>
      <c r="J312" s="67"/>
      <c r="K312" s="67"/>
      <c r="L312" s="67"/>
      <c r="M312" s="67"/>
      <c r="N312" s="67"/>
      <c r="O312" s="67"/>
      <c r="P312" s="67"/>
      <c r="Q312" s="67"/>
      <c r="R312" s="67"/>
      <c r="S312" s="67"/>
      <c r="T312" s="67"/>
      <c r="U312" s="67"/>
      <c r="V312" s="67"/>
      <c r="W312" s="67"/>
      <c r="X312" s="67"/>
      <c r="Y312" s="67"/>
      <c r="Z312" s="67"/>
      <c r="AA312" s="67"/>
      <c r="AB312" s="67"/>
      <c r="AC312" s="67"/>
      <c r="AD312" s="67"/>
      <c r="AE312" s="67"/>
      <c r="AF312" s="67"/>
      <c r="AG312" s="67"/>
      <c r="AH312" s="67"/>
      <c r="AI312" s="67"/>
      <c r="AJ312" s="67"/>
      <c r="AK312" s="67"/>
      <c r="AL312" s="67"/>
      <c r="AM312" s="67"/>
      <c r="AN312" s="67"/>
    </row>
    <row r="313" spans="1:46" x14ac:dyDescent="0.25">
      <c r="A313" s="67"/>
      <c r="B313" s="67"/>
      <c r="C313" s="67"/>
      <c r="D313" s="67"/>
      <c r="E313" s="67"/>
      <c r="F313" s="67"/>
      <c r="G313" s="67"/>
      <c r="H313" s="67"/>
      <c r="I313" s="67"/>
      <c r="J313" s="67"/>
      <c r="K313" s="67"/>
      <c r="L313" s="67"/>
      <c r="M313" s="67"/>
      <c r="N313" s="67"/>
      <c r="O313" s="67"/>
      <c r="P313" s="67"/>
      <c r="Q313" s="67"/>
      <c r="R313" s="67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  <c r="AH313" s="67"/>
      <c r="AI313" s="67"/>
      <c r="AJ313" s="67"/>
      <c r="AK313" s="67"/>
      <c r="AL313" s="67"/>
      <c r="AM313" s="67"/>
      <c r="AN313" s="67"/>
    </row>
    <row r="314" spans="1:46" x14ac:dyDescent="0.25">
      <c r="A314" s="67"/>
      <c r="B314" s="67"/>
      <c r="C314" s="67"/>
      <c r="D314" s="67"/>
      <c r="E314" s="67"/>
      <c r="F314" s="67"/>
      <c r="G314" s="67"/>
      <c r="H314" s="67"/>
      <c r="I314" s="67"/>
      <c r="J314" s="67"/>
      <c r="K314" s="67"/>
      <c r="L314" s="67"/>
      <c r="M314" s="67"/>
      <c r="N314" s="67"/>
      <c r="O314" s="67"/>
      <c r="P314" s="67"/>
      <c r="Q314" s="67"/>
      <c r="R314" s="67"/>
      <c r="S314" s="67"/>
      <c r="T314" s="67"/>
      <c r="U314" s="67"/>
      <c r="V314" s="67"/>
      <c r="W314" s="67"/>
      <c r="X314" s="67"/>
      <c r="Y314" s="67"/>
      <c r="Z314" s="67"/>
      <c r="AA314" s="67"/>
      <c r="AB314" s="67"/>
      <c r="AC314" s="67"/>
      <c r="AD314" s="67"/>
      <c r="AE314" s="67"/>
      <c r="AF314" s="67"/>
      <c r="AG314" s="67"/>
      <c r="AH314" s="67"/>
      <c r="AI314" s="67"/>
      <c r="AJ314" s="67"/>
      <c r="AK314" s="67"/>
      <c r="AL314" s="67"/>
      <c r="AM314" s="67"/>
      <c r="AN314" s="67"/>
    </row>
    <row r="315" spans="1:46" x14ac:dyDescent="0.25">
      <c r="A315" s="67"/>
      <c r="B315" s="67"/>
      <c r="C315" s="67"/>
      <c r="D315" s="67"/>
      <c r="E315" s="67"/>
      <c r="F315" s="67"/>
      <c r="G315" s="67"/>
      <c r="H315" s="67"/>
      <c r="I315" s="67"/>
      <c r="J315" s="67"/>
      <c r="K315" s="67"/>
      <c r="L315" s="67"/>
      <c r="M315" s="67"/>
      <c r="N315" s="67"/>
      <c r="O315" s="67"/>
      <c r="P315" s="67"/>
      <c r="Q315" s="67"/>
      <c r="R315" s="67"/>
      <c r="S315" s="67"/>
      <c r="T315" s="67"/>
      <c r="U315" s="67"/>
      <c r="V315" s="67"/>
      <c r="W315" s="67"/>
      <c r="X315" s="67"/>
      <c r="Y315" s="67"/>
      <c r="Z315" s="67"/>
      <c r="AA315" s="67"/>
      <c r="AB315" s="67"/>
      <c r="AC315" s="67"/>
      <c r="AD315" s="67"/>
      <c r="AE315" s="67"/>
      <c r="AF315" s="67"/>
      <c r="AG315" s="67"/>
      <c r="AH315" s="67"/>
      <c r="AI315" s="67"/>
      <c r="AJ315" s="67"/>
      <c r="AK315" s="67"/>
      <c r="AL315" s="67"/>
      <c r="AM315" s="67"/>
      <c r="AN315" s="67"/>
    </row>
    <row r="316" spans="1:46" x14ac:dyDescent="0.25">
      <c r="A316" s="67"/>
      <c r="B316" s="67"/>
      <c r="C316" s="67"/>
      <c r="D316" s="67"/>
      <c r="E316" s="67"/>
      <c r="F316" s="67"/>
      <c r="G316" s="67"/>
      <c r="H316" s="67"/>
      <c r="I316" s="67"/>
      <c r="J316" s="67"/>
      <c r="K316" s="67"/>
      <c r="L316" s="67"/>
      <c r="M316" s="67"/>
      <c r="N316" s="67"/>
      <c r="O316" s="67"/>
      <c r="P316" s="67"/>
      <c r="Q316" s="67"/>
      <c r="R316" s="67"/>
      <c r="S316" s="67"/>
      <c r="T316" s="67"/>
      <c r="U316" s="67"/>
      <c r="V316" s="67"/>
      <c r="W316" s="67"/>
      <c r="X316" s="67"/>
      <c r="Y316" s="67"/>
      <c r="Z316" s="67"/>
      <c r="AA316" s="67"/>
      <c r="AB316" s="67"/>
      <c r="AC316" s="67"/>
      <c r="AD316" s="67"/>
      <c r="AE316" s="67"/>
      <c r="AF316" s="67"/>
      <c r="AG316" s="67"/>
      <c r="AH316" s="67"/>
      <c r="AI316" s="67"/>
      <c r="AJ316" s="67"/>
      <c r="AK316" s="67"/>
      <c r="AL316" s="67"/>
      <c r="AM316" s="67"/>
      <c r="AN316" s="67"/>
    </row>
    <row r="317" spans="1:46" x14ac:dyDescent="0.25">
      <c r="A317" s="67"/>
      <c r="B317" s="67"/>
      <c r="C317" s="67"/>
      <c r="D317" s="67"/>
      <c r="E317" s="67"/>
      <c r="F317" s="67"/>
      <c r="G317" s="67"/>
      <c r="H317" s="67"/>
      <c r="I317" s="67"/>
      <c r="J317" s="67"/>
      <c r="K317" s="67"/>
      <c r="L317" s="67"/>
      <c r="M317" s="67"/>
      <c r="N317" s="67"/>
      <c r="O317" s="67"/>
      <c r="P317" s="67"/>
      <c r="Q317" s="67"/>
      <c r="R317" s="67"/>
      <c r="S317" s="67"/>
      <c r="T317" s="67"/>
      <c r="U317" s="67"/>
      <c r="V317" s="67"/>
      <c r="W317" s="67"/>
      <c r="X317" s="67"/>
      <c r="Y317" s="67"/>
      <c r="Z317" s="67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  <c r="AM317" s="67"/>
      <c r="AN317" s="67"/>
    </row>
    <row r="318" spans="1:46" x14ac:dyDescent="0.25">
      <c r="A318" s="67"/>
      <c r="B318" s="67"/>
      <c r="C318" s="67"/>
      <c r="D318" s="67"/>
      <c r="E318" s="67"/>
      <c r="F318" s="67"/>
      <c r="G318" s="67"/>
      <c r="H318" s="67"/>
      <c r="I318" s="67"/>
      <c r="J318" s="67"/>
      <c r="K318" s="67"/>
      <c r="L318" s="67"/>
      <c r="M318" s="67"/>
      <c r="N318" s="67"/>
      <c r="O318" s="67"/>
      <c r="P318" s="67"/>
      <c r="Q318" s="67"/>
      <c r="R318" s="67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  <c r="AH318" s="67"/>
      <c r="AI318" s="67"/>
      <c r="AJ318" s="67"/>
      <c r="AK318" s="67"/>
      <c r="AL318" s="67"/>
      <c r="AM318" s="67"/>
      <c r="AN318" s="67"/>
    </row>
    <row r="319" spans="1:46" x14ac:dyDescent="0.25">
      <c r="A319" s="67"/>
      <c r="B319" s="67"/>
      <c r="C319" s="67"/>
      <c r="D319" s="67"/>
      <c r="E319" s="67"/>
      <c r="F319" s="67"/>
      <c r="G319" s="67"/>
      <c r="H319" s="67"/>
      <c r="I319" s="67"/>
      <c r="J319" s="67"/>
      <c r="K319" s="67"/>
      <c r="L319" s="67"/>
      <c r="M319" s="67"/>
      <c r="N319" s="67"/>
      <c r="O319" s="67"/>
      <c r="P319" s="67"/>
      <c r="Q319" s="67"/>
      <c r="R319" s="67"/>
      <c r="S319" s="67"/>
      <c r="T319" s="67"/>
      <c r="U319" s="67"/>
      <c r="V319" s="67"/>
      <c r="W319" s="67"/>
      <c r="X319" s="67"/>
      <c r="Y319" s="67"/>
      <c r="Z319" s="67"/>
      <c r="AA319" s="67"/>
      <c r="AB319" s="67"/>
      <c r="AC319" s="67"/>
      <c r="AD319" s="67"/>
      <c r="AE319" s="67"/>
      <c r="AF319" s="67"/>
      <c r="AG319" s="67"/>
      <c r="AH319" s="67"/>
      <c r="AI319" s="67"/>
      <c r="AJ319" s="67"/>
      <c r="AK319" s="67"/>
      <c r="AL319" s="67"/>
      <c r="AM319" s="67"/>
      <c r="AN319" s="67"/>
    </row>
    <row r="320" spans="1:46" x14ac:dyDescent="0.25">
      <c r="A320" s="67"/>
      <c r="B320" s="67"/>
      <c r="C320" s="67"/>
      <c r="D320" s="67"/>
      <c r="E320" s="67"/>
      <c r="F320" s="67"/>
      <c r="G320" s="67"/>
      <c r="H320" s="67"/>
      <c r="I320" s="67"/>
      <c r="J320" s="67"/>
      <c r="K320" s="67"/>
      <c r="L320" s="67"/>
      <c r="M320" s="67"/>
      <c r="N320" s="67"/>
      <c r="O320" s="67"/>
      <c r="P320" s="67"/>
      <c r="Q320" s="67"/>
      <c r="R320" s="67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  <c r="AH320" s="67"/>
      <c r="AI320" s="67"/>
      <c r="AJ320" s="67"/>
      <c r="AK320" s="67"/>
      <c r="AL320" s="67"/>
      <c r="AM320" s="67"/>
      <c r="AN320" s="67"/>
    </row>
    <row r="321" spans="1:47" x14ac:dyDescent="0.25">
      <c r="A321" s="67"/>
      <c r="B321" s="67"/>
      <c r="C321" s="67"/>
      <c r="D321" s="67"/>
      <c r="E321" s="67"/>
      <c r="F321" s="67"/>
      <c r="G321" s="67"/>
      <c r="H321" s="67"/>
      <c r="I321" s="67"/>
      <c r="J321" s="67"/>
      <c r="K321" s="67"/>
      <c r="L321" s="67"/>
      <c r="M321" s="67"/>
      <c r="N321" s="67"/>
      <c r="O321" s="67"/>
      <c r="P321" s="67"/>
      <c r="Q321" s="67"/>
      <c r="R321" s="67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  <c r="AH321" s="67"/>
      <c r="AI321" s="67"/>
      <c r="AJ321" s="67"/>
      <c r="AK321" s="67"/>
      <c r="AL321" s="67"/>
      <c r="AM321" s="67"/>
      <c r="AN321" s="67"/>
    </row>
    <row r="322" spans="1:47" x14ac:dyDescent="0.25">
      <c r="A322" s="67"/>
      <c r="B322" s="67"/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  <c r="AH322" s="67"/>
      <c r="AI322" s="67"/>
      <c r="AJ322" s="67"/>
      <c r="AK322" s="67"/>
      <c r="AL322" s="67"/>
      <c r="AM322" s="67"/>
      <c r="AN322" s="67"/>
    </row>
    <row r="323" spans="1:47" x14ac:dyDescent="0.25">
      <c r="A323" s="67"/>
      <c r="B323" s="67"/>
      <c r="C323" s="67"/>
      <c r="D323" s="67"/>
      <c r="E323" s="67"/>
      <c r="F323" s="67"/>
      <c r="G323" s="67"/>
      <c r="H323" s="67"/>
      <c r="I323" s="67"/>
      <c r="J323" s="67"/>
      <c r="K323" s="67"/>
      <c r="L323" s="67"/>
      <c r="M323" s="67"/>
      <c r="N323" s="67"/>
      <c r="O323" s="67"/>
      <c r="P323" s="67"/>
      <c r="Q323" s="67"/>
      <c r="R323" s="67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  <c r="AH323" s="67"/>
      <c r="AI323" s="67"/>
      <c r="AJ323" s="67"/>
      <c r="AK323" s="67"/>
      <c r="AL323" s="67"/>
      <c r="AM323" s="67"/>
      <c r="AN323" s="67"/>
    </row>
    <row r="324" spans="1:47" x14ac:dyDescent="0.25">
      <c r="A324" s="67"/>
      <c r="B324" s="67"/>
      <c r="C324" s="67"/>
      <c r="D324" s="67"/>
      <c r="E324" s="67"/>
      <c r="F324" s="67"/>
      <c r="G324" s="67"/>
      <c r="H324" s="67"/>
      <c r="I324" s="67"/>
      <c r="J324" s="67"/>
      <c r="K324" s="67"/>
      <c r="L324" s="67"/>
      <c r="M324" s="67"/>
      <c r="N324" s="67"/>
      <c r="O324" s="67"/>
      <c r="P324" s="67"/>
      <c r="Q324" s="67"/>
      <c r="R324" s="67"/>
      <c r="S324" s="67"/>
      <c r="T324" s="67"/>
      <c r="U324" s="67"/>
      <c r="V324" s="67"/>
      <c r="W324" s="67"/>
      <c r="X324" s="67"/>
      <c r="Y324" s="67"/>
      <c r="Z324" s="67"/>
      <c r="AA324" s="67"/>
      <c r="AB324" s="67"/>
      <c r="AC324" s="67"/>
      <c r="AD324" s="67"/>
      <c r="AE324" s="67"/>
      <c r="AF324" s="67"/>
      <c r="AG324" s="67"/>
      <c r="AH324" s="67"/>
      <c r="AI324" s="67"/>
      <c r="AJ324" s="67"/>
      <c r="AK324" s="67"/>
      <c r="AL324" s="67"/>
      <c r="AM324" s="67"/>
      <c r="AN324" s="67"/>
    </row>
    <row r="325" spans="1:47" x14ac:dyDescent="0.25">
      <c r="A325" s="67"/>
      <c r="B325" s="67"/>
      <c r="C325" s="206" t="s">
        <v>2753</v>
      </c>
      <c r="D325" s="206"/>
      <c r="E325" s="206"/>
      <c r="F325" s="206"/>
      <c r="G325" s="206"/>
      <c r="H325" s="206"/>
      <c r="I325" s="206"/>
      <c r="J325" s="206"/>
      <c r="K325" s="206"/>
      <c r="L325" s="206"/>
      <c r="M325" s="206"/>
      <c r="N325" s="206"/>
      <c r="O325" s="206"/>
      <c r="P325" s="206"/>
      <c r="Q325" s="206"/>
      <c r="R325" s="206"/>
      <c r="S325" s="206"/>
      <c r="T325" s="206"/>
      <c r="U325" s="206"/>
      <c r="V325" s="206"/>
      <c r="W325" s="206"/>
      <c r="X325" s="206"/>
      <c r="Y325" s="206"/>
      <c r="Z325" s="206"/>
      <c r="AA325" s="206"/>
      <c r="AB325" s="206"/>
      <c r="AC325" s="206"/>
      <c r="AD325" s="206"/>
      <c r="AE325" s="206"/>
      <c r="AF325" s="206"/>
      <c r="AG325" s="206"/>
      <c r="AH325" s="206"/>
      <c r="AI325" s="206"/>
      <c r="AJ325" s="206"/>
      <c r="AK325" s="206"/>
      <c r="AL325" s="206"/>
      <c r="AM325" s="145"/>
      <c r="AN325" s="145"/>
    </row>
    <row r="326" spans="1:47" x14ac:dyDescent="0.25">
      <c r="A326" s="244" t="s">
        <v>2418</v>
      </c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  <c r="U326" s="244"/>
      <c r="V326" s="244"/>
      <c r="W326" s="244"/>
      <c r="X326" s="244"/>
      <c r="Y326" s="244"/>
      <c r="Z326" s="244"/>
      <c r="AA326" s="244"/>
      <c r="AB326" s="244"/>
      <c r="AC326" s="244"/>
      <c r="AD326" s="244"/>
      <c r="AE326" s="244"/>
      <c r="AF326" s="244"/>
      <c r="AG326" s="244"/>
      <c r="AH326" s="244"/>
      <c r="AI326" s="244"/>
      <c r="AJ326" s="244"/>
      <c r="AK326" s="244"/>
      <c r="AL326" s="244"/>
      <c r="AM326" s="244"/>
      <c r="AN326" s="244"/>
    </row>
    <row r="327" spans="1:47" x14ac:dyDescent="0.25">
      <c r="A327" s="244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  <c r="U327" s="244"/>
      <c r="V327" s="244"/>
      <c r="W327" s="244"/>
      <c r="X327" s="244"/>
      <c r="Y327" s="244"/>
      <c r="Z327" s="244"/>
      <c r="AA327" s="244"/>
      <c r="AB327" s="244"/>
      <c r="AC327" s="244"/>
      <c r="AD327" s="244"/>
      <c r="AE327" s="244"/>
      <c r="AF327" s="244"/>
      <c r="AG327" s="244"/>
      <c r="AH327" s="244"/>
      <c r="AI327" s="244"/>
      <c r="AJ327" s="244"/>
      <c r="AK327" s="244"/>
      <c r="AL327" s="244"/>
      <c r="AM327" s="244"/>
      <c r="AN327" s="244"/>
    </row>
    <row r="328" spans="1:47" x14ac:dyDescent="0.25">
      <c r="A328" s="244"/>
      <c r="B328" s="244"/>
      <c r="C328" s="244"/>
      <c r="D328" s="244"/>
      <c r="E328" s="244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  <c r="U328" s="244"/>
      <c r="V328" s="244"/>
      <c r="W328" s="244"/>
      <c r="X328" s="244"/>
      <c r="Y328" s="244"/>
      <c r="Z328" s="244"/>
      <c r="AA328" s="244"/>
      <c r="AB328" s="244"/>
      <c r="AC328" s="244"/>
      <c r="AD328" s="244"/>
      <c r="AE328" s="244"/>
      <c r="AF328" s="244"/>
      <c r="AG328" s="244"/>
      <c r="AH328" s="244"/>
      <c r="AI328" s="244"/>
      <c r="AJ328" s="244"/>
      <c r="AK328" s="244"/>
      <c r="AL328" s="244"/>
      <c r="AM328" s="244"/>
      <c r="AN328" s="244"/>
    </row>
    <row r="329" spans="1:47" x14ac:dyDescent="0.25">
      <c r="A329" s="67"/>
      <c r="B329" s="67"/>
      <c r="C329" s="67"/>
      <c r="D329" s="67"/>
      <c r="E329" s="67"/>
      <c r="F329" s="67"/>
      <c r="G329" s="67"/>
      <c r="H329" s="67"/>
      <c r="I329" s="67"/>
      <c r="J329" s="67"/>
      <c r="K329" s="67"/>
      <c r="L329" s="67"/>
      <c r="M329" s="67"/>
      <c r="N329" s="67"/>
      <c r="O329" s="67"/>
      <c r="P329" s="67"/>
      <c r="Q329" s="67"/>
      <c r="R329" s="67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</row>
    <row r="330" spans="1:47" ht="18" x14ac:dyDescent="0.25">
      <c r="A330" s="67"/>
      <c r="B330" s="205" t="s">
        <v>2706</v>
      </c>
      <c r="C330" s="205"/>
      <c r="D330" s="205"/>
      <c r="E330" s="205"/>
      <c r="F330" s="205"/>
      <c r="G330" s="205"/>
      <c r="H330" s="205"/>
      <c r="I330" s="205"/>
      <c r="J330" s="205"/>
      <c r="K330" s="205"/>
      <c r="L330" s="205"/>
      <c r="M330" s="205"/>
      <c r="N330" s="205"/>
      <c r="O330" s="205"/>
      <c r="P330" s="205"/>
      <c r="Q330" s="205"/>
      <c r="R330" s="205"/>
      <c r="S330" s="205"/>
      <c r="T330" s="205"/>
      <c r="U330" s="205"/>
      <c r="V330" s="205"/>
      <c r="W330" s="205"/>
      <c r="X330" s="205"/>
      <c r="Y330" s="205"/>
      <c r="Z330" s="205"/>
      <c r="AA330" s="205"/>
      <c r="AB330" s="205"/>
      <c r="AC330" s="205"/>
      <c r="AD330" s="205"/>
      <c r="AE330" s="205"/>
      <c r="AF330" s="205"/>
      <c r="AG330" s="205"/>
      <c r="AH330" s="205"/>
      <c r="AI330" s="205"/>
      <c r="AJ330" s="205"/>
      <c r="AK330" s="205"/>
      <c r="AL330" s="205"/>
      <c r="AM330" s="67"/>
      <c r="AN330" s="67"/>
      <c r="AQ330" s="68" t="s">
        <v>2291</v>
      </c>
      <c r="AR330" s="68" t="s">
        <v>2292</v>
      </c>
      <c r="AS330" s="68" t="s">
        <v>2290</v>
      </c>
      <c r="AT330" s="68" t="s">
        <v>2289</v>
      </c>
      <c r="AU330" s="68" t="s">
        <v>2288</v>
      </c>
    </row>
    <row r="331" spans="1:47" ht="18" x14ac:dyDescent="0.25">
      <c r="A331" s="67"/>
      <c r="B331" s="67"/>
      <c r="C331" s="125"/>
      <c r="D331" s="125"/>
      <c r="E331" s="125"/>
      <c r="F331" s="125"/>
      <c r="G331" s="125"/>
      <c r="H331" s="125"/>
      <c r="I331" s="146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67"/>
      <c r="AN331" s="67"/>
      <c r="AP331" s="68" t="str">
        <f>+B11</f>
        <v>Sur de Córdoba</v>
      </c>
      <c r="AQ331" s="110">
        <f>VLOOKUP(B11,'Punto 3,4 y 5 PDET'!$A$2:$L$17,8,FALSE)</f>
        <v>0.2</v>
      </c>
      <c r="AR331" s="110">
        <f>VLOOKUP(B11,'Punto 3,4 y 5 PDET'!$A$2:$L$17,9,FALSE)</f>
        <v>0.4</v>
      </c>
      <c r="AS331" s="110">
        <f>VLOOKUP(B11,'Punto 3,4 y 5 PDET'!$A$2:$L$17,10,FALSE)</f>
        <v>0</v>
      </c>
      <c r="AT331" s="110">
        <f>VLOOKUP(B11,'Punto 3,4 y 5 PDET'!$A$2:$L$17,11,FALSE)</f>
        <v>0.4</v>
      </c>
      <c r="AU331" s="110">
        <f>VLOOKUP(B11,'Punto 3,4 y 5 PDET'!$A$2:$L$17,12,FALSE)</f>
        <v>0</v>
      </c>
    </row>
    <row r="332" spans="1:47" ht="18" x14ac:dyDescent="0.25">
      <c r="A332" s="67"/>
      <c r="B332" s="67"/>
      <c r="C332" s="125"/>
      <c r="D332" s="125"/>
      <c r="E332" s="125"/>
      <c r="F332" s="125"/>
      <c r="G332" s="125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67"/>
      <c r="AN332" s="67"/>
    </row>
    <row r="333" spans="1:47" ht="18" x14ac:dyDescent="0.25">
      <c r="A333" s="67"/>
      <c r="B333" s="67"/>
      <c r="C333" s="125"/>
      <c r="D333" s="125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67"/>
      <c r="AN333" s="67"/>
      <c r="AQ333" s="68" t="s">
        <v>2291</v>
      </c>
      <c r="AR333" s="68" t="s">
        <v>2292</v>
      </c>
      <c r="AS333" s="68" t="s">
        <v>2290</v>
      </c>
      <c r="AT333" s="68" t="s">
        <v>2289</v>
      </c>
      <c r="AU333" s="68" t="s">
        <v>2288</v>
      </c>
    </row>
    <row r="334" spans="1:47" ht="18" x14ac:dyDescent="0.25">
      <c r="A334" s="67"/>
      <c r="B334" s="67"/>
      <c r="C334" s="125"/>
      <c r="D334" s="125"/>
      <c r="E334" s="125"/>
      <c r="F334" s="125"/>
      <c r="G334" s="125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67"/>
      <c r="AN334" s="67"/>
      <c r="AP334" s="68" t="s">
        <v>2387</v>
      </c>
      <c r="AQ334" s="110">
        <v>0.37058823529411766</v>
      </c>
      <c r="AR334" s="110">
        <v>0.3</v>
      </c>
      <c r="AS334" s="110">
        <v>0.14705882352941177</v>
      </c>
      <c r="AT334" s="110">
        <v>0.17647058823529413</v>
      </c>
      <c r="AU334" s="110">
        <v>5.8823529411764705E-3</v>
      </c>
    </row>
    <row r="335" spans="1:47" ht="18" x14ac:dyDescent="0.25">
      <c r="A335" s="67"/>
      <c r="B335" s="67"/>
      <c r="C335" s="125"/>
      <c r="D335" s="125"/>
      <c r="E335" s="125"/>
      <c r="F335" s="125"/>
      <c r="G335" s="125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67"/>
      <c r="AN335" s="67"/>
    </row>
    <row r="336" spans="1:47" ht="18" x14ac:dyDescent="0.25">
      <c r="A336" s="67"/>
      <c r="B336" s="67"/>
      <c r="C336" s="125"/>
      <c r="D336" s="125"/>
      <c r="E336" s="125"/>
      <c r="F336" s="125"/>
      <c r="G336" s="125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67"/>
      <c r="AN336" s="67"/>
      <c r="AQ336" s="68" t="s">
        <v>2291</v>
      </c>
      <c r="AR336" s="68" t="s">
        <v>2292</v>
      </c>
      <c r="AS336" s="68" t="s">
        <v>2290</v>
      </c>
      <c r="AT336" s="68" t="s">
        <v>2289</v>
      </c>
      <c r="AU336" s="68" t="s">
        <v>2288</v>
      </c>
    </row>
    <row r="337" spans="1:47" ht="18" x14ac:dyDescent="0.25">
      <c r="A337" s="67"/>
      <c r="B337" s="67"/>
      <c r="C337" s="125"/>
      <c r="D337" s="125"/>
      <c r="E337" s="125"/>
      <c r="F337" s="125"/>
      <c r="G337" s="125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67"/>
      <c r="AN337" s="67"/>
      <c r="AP337" s="68" t="s">
        <v>2399</v>
      </c>
      <c r="AQ337" s="110">
        <v>7.2192513368983954E-2</v>
      </c>
      <c r="AR337" s="110">
        <v>9.4474153297682703E-2</v>
      </c>
      <c r="AS337" s="110">
        <v>0.12566844919786097</v>
      </c>
      <c r="AT337" s="110">
        <v>0.36631016042780751</v>
      </c>
      <c r="AU337" s="110">
        <v>0.3413547237076649</v>
      </c>
    </row>
    <row r="338" spans="1:47" ht="18" x14ac:dyDescent="0.25">
      <c r="A338" s="67"/>
      <c r="B338" s="67"/>
      <c r="C338" s="125"/>
      <c r="D338" s="125"/>
      <c r="E338" s="125"/>
      <c r="F338" s="125"/>
      <c r="G338" s="125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67"/>
      <c r="AN338" s="67"/>
    </row>
    <row r="339" spans="1:47" ht="18" x14ac:dyDescent="0.25">
      <c r="A339" s="67"/>
      <c r="B339" s="67"/>
      <c r="C339" s="125"/>
      <c r="D339" s="125"/>
      <c r="E339" s="125"/>
      <c r="F339" s="125"/>
      <c r="G339" s="125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67"/>
      <c r="AN339" s="67"/>
    </row>
    <row r="340" spans="1:47" ht="18" x14ac:dyDescent="0.25">
      <c r="A340" s="67"/>
      <c r="B340" s="67"/>
      <c r="C340" s="125"/>
      <c r="D340" s="125"/>
      <c r="E340" s="125"/>
      <c r="F340" s="125"/>
      <c r="G340" s="125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67"/>
      <c r="AN340" s="67"/>
    </row>
    <row r="341" spans="1:47" ht="18" x14ac:dyDescent="0.25">
      <c r="A341" s="67"/>
      <c r="B341" s="67"/>
      <c r="C341" s="125"/>
      <c r="D341" s="125"/>
      <c r="E341" s="125"/>
      <c r="F341" s="125"/>
      <c r="G341" s="125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67"/>
      <c r="AN341" s="67"/>
    </row>
    <row r="342" spans="1:47" ht="18" x14ac:dyDescent="0.25">
      <c r="A342" s="67"/>
      <c r="B342" s="67"/>
      <c r="C342" s="125"/>
      <c r="D342" s="125"/>
      <c r="E342" s="125"/>
      <c r="F342" s="125"/>
      <c r="G342" s="125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67"/>
      <c r="AN342" s="67"/>
    </row>
    <row r="343" spans="1:47" x14ac:dyDescent="0.25">
      <c r="A343" s="67"/>
      <c r="B343" s="67"/>
      <c r="C343" s="67"/>
      <c r="D343" s="67"/>
      <c r="E343" s="67"/>
      <c r="F343" s="67"/>
      <c r="G343" s="67"/>
      <c r="H343" s="67"/>
      <c r="I343" s="67"/>
      <c r="J343" s="67"/>
      <c r="K343" s="67"/>
      <c r="L343" s="67"/>
      <c r="M343" s="67"/>
      <c r="N343" s="67"/>
      <c r="O343" s="67"/>
      <c r="P343" s="67"/>
      <c r="Q343" s="67"/>
      <c r="R343" s="67"/>
      <c r="S343" s="67"/>
      <c r="T343" s="67"/>
      <c r="U343" s="67"/>
      <c r="V343" s="67"/>
      <c r="W343" s="67"/>
      <c r="X343" s="67"/>
      <c r="Y343" s="67"/>
      <c r="Z343" s="67"/>
      <c r="AA343" s="67"/>
      <c r="AB343" s="67"/>
      <c r="AC343" s="67"/>
      <c r="AD343" s="67"/>
      <c r="AE343" s="67"/>
      <c r="AF343" s="67"/>
      <c r="AG343" s="67"/>
      <c r="AH343" s="67"/>
      <c r="AI343" s="67"/>
      <c r="AJ343" s="67"/>
      <c r="AK343" s="67"/>
      <c r="AL343" s="67"/>
      <c r="AM343" s="67"/>
      <c r="AN343" s="67"/>
    </row>
    <row r="344" spans="1:47" x14ac:dyDescent="0.25">
      <c r="A344" s="67"/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67"/>
      <c r="M344" s="67"/>
      <c r="N344" s="67"/>
      <c r="O344" s="67"/>
      <c r="P344" s="67"/>
      <c r="Q344" s="67"/>
      <c r="R344" s="67"/>
      <c r="S344" s="67"/>
      <c r="T344" s="67"/>
      <c r="U344" s="67"/>
      <c r="V344" s="67"/>
      <c r="W344" s="67"/>
      <c r="X344" s="67"/>
      <c r="Y344" s="67"/>
      <c r="Z344" s="67"/>
      <c r="AA344" s="67"/>
      <c r="AB344" s="67"/>
      <c r="AC344" s="67"/>
      <c r="AD344" s="67"/>
      <c r="AE344" s="67"/>
      <c r="AF344" s="67"/>
      <c r="AG344" s="67"/>
      <c r="AH344" s="67"/>
      <c r="AI344" s="67"/>
      <c r="AJ344" s="67"/>
      <c r="AK344" s="67"/>
      <c r="AL344" s="67"/>
      <c r="AM344" s="67"/>
      <c r="AN344" s="67"/>
    </row>
    <row r="345" spans="1:47" x14ac:dyDescent="0.25">
      <c r="A345" s="67"/>
      <c r="B345" s="67"/>
      <c r="C345" s="67"/>
      <c r="D345" s="67"/>
      <c r="E345" s="67"/>
      <c r="F345" s="67"/>
      <c r="G345" s="67"/>
      <c r="H345" s="67"/>
      <c r="I345" s="67"/>
      <c r="J345" s="67"/>
      <c r="K345" s="67"/>
      <c r="L345" s="67"/>
      <c r="M345" s="67"/>
      <c r="N345" s="67"/>
      <c r="O345" s="67"/>
      <c r="P345" s="67"/>
      <c r="Q345" s="67"/>
      <c r="R345" s="67"/>
      <c r="S345" s="67"/>
      <c r="T345" s="67"/>
      <c r="U345" s="67"/>
      <c r="V345" s="67"/>
      <c r="W345" s="67"/>
      <c r="X345" s="67"/>
      <c r="Y345" s="67"/>
      <c r="Z345" s="67"/>
      <c r="AA345" s="67"/>
      <c r="AB345" s="67"/>
      <c r="AC345" s="67"/>
      <c r="AD345" s="67"/>
      <c r="AE345" s="67"/>
      <c r="AF345" s="67"/>
      <c r="AG345" s="67"/>
      <c r="AH345" s="67"/>
      <c r="AI345" s="67"/>
      <c r="AJ345" s="67"/>
      <c r="AK345" s="67"/>
      <c r="AL345" s="67"/>
      <c r="AM345" s="67"/>
      <c r="AN345" s="67"/>
    </row>
    <row r="346" spans="1:47" x14ac:dyDescent="0.25">
      <c r="A346" s="67"/>
      <c r="B346" s="67"/>
      <c r="C346" s="67"/>
      <c r="D346" s="67"/>
      <c r="E346" s="67"/>
      <c r="F346" s="67"/>
      <c r="G346" s="67"/>
      <c r="H346" s="67"/>
      <c r="I346" s="67"/>
      <c r="J346" s="67"/>
      <c r="K346" s="67"/>
      <c r="L346" s="67"/>
      <c r="M346" s="67"/>
      <c r="N346" s="67"/>
      <c r="O346" s="67"/>
      <c r="P346" s="67"/>
      <c r="Q346" s="67"/>
      <c r="R346" s="67"/>
      <c r="S346" s="67"/>
      <c r="T346" s="67"/>
      <c r="U346" s="67"/>
      <c r="V346" s="67"/>
      <c r="W346" s="67"/>
      <c r="X346" s="67"/>
      <c r="Y346" s="67"/>
      <c r="Z346" s="67"/>
      <c r="AA346" s="67"/>
      <c r="AB346" s="67"/>
      <c r="AC346" s="67"/>
      <c r="AD346" s="67"/>
      <c r="AE346" s="67"/>
      <c r="AF346" s="67"/>
      <c r="AG346" s="67"/>
      <c r="AH346" s="67"/>
      <c r="AI346" s="67"/>
      <c r="AJ346" s="67"/>
      <c r="AK346" s="67"/>
      <c r="AL346" s="67"/>
      <c r="AM346" s="67"/>
      <c r="AN346" s="67"/>
    </row>
    <row r="347" spans="1:47" x14ac:dyDescent="0.25">
      <c r="A347" s="67"/>
      <c r="B347" s="67"/>
      <c r="C347" s="67"/>
      <c r="D347" s="67"/>
      <c r="E347" s="67"/>
      <c r="F347" s="67"/>
      <c r="G347" s="67"/>
      <c r="H347" s="67"/>
      <c r="I347" s="67"/>
      <c r="J347" s="67"/>
      <c r="K347" s="67"/>
      <c r="L347" s="67"/>
      <c r="M347" s="67"/>
      <c r="N347" s="67"/>
      <c r="O347" s="67"/>
      <c r="P347" s="67"/>
      <c r="Q347" s="67"/>
      <c r="R347" s="67"/>
      <c r="S347" s="67"/>
      <c r="T347" s="67"/>
      <c r="U347" s="67"/>
      <c r="V347" s="67"/>
      <c r="W347" s="67"/>
      <c r="X347" s="67"/>
      <c r="Y347" s="67"/>
      <c r="Z347" s="67"/>
      <c r="AA347" s="67"/>
      <c r="AB347" s="67"/>
      <c r="AC347" s="67"/>
      <c r="AD347" s="67"/>
      <c r="AE347" s="67"/>
      <c r="AF347" s="67"/>
      <c r="AG347" s="67"/>
      <c r="AH347" s="67"/>
      <c r="AI347" s="67"/>
      <c r="AJ347" s="67"/>
      <c r="AK347" s="67"/>
      <c r="AL347" s="67"/>
      <c r="AM347" s="67"/>
      <c r="AN347" s="67"/>
    </row>
    <row r="348" spans="1:47" x14ac:dyDescent="0.25">
      <c r="A348" s="67"/>
      <c r="B348" s="67"/>
      <c r="C348" s="67"/>
      <c r="D348" s="67"/>
      <c r="E348" s="67"/>
      <c r="F348" s="67"/>
      <c r="G348" s="67"/>
      <c r="H348" s="67"/>
      <c r="I348" s="67"/>
      <c r="J348" s="67"/>
      <c r="K348" s="67"/>
      <c r="L348" s="67"/>
      <c r="M348" s="67"/>
      <c r="N348" s="67"/>
      <c r="O348" s="67"/>
      <c r="P348" s="67"/>
      <c r="Q348" s="67"/>
      <c r="R348" s="67"/>
      <c r="S348" s="67"/>
      <c r="T348" s="67"/>
      <c r="U348" s="67"/>
      <c r="V348" s="67"/>
      <c r="W348" s="67"/>
      <c r="X348" s="67"/>
      <c r="Y348" s="67"/>
      <c r="Z348" s="67"/>
      <c r="AA348" s="67"/>
      <c r="AB348" s="67"/>
      <c r="AC348" s="67"/>
      <c r="AD348" s="67"/>
      <c r="AE348" s="67"/>
      <c r="AF348" s="67"/>
      <c r="AG348" s="67"/>
      <c r="AH348" s="67"/>
      <c r="AI348" s="67"/>
      <c r="AJ348" s="67"/>
      <c r="AK348" s="67"/>
      <c r="AL348" s="67"/>
      <c r="AM348" s="67"/>
      <c r="AN348" s="67"/>
    </row>
    <row r="349" spans="1:47" ht="26.25" customHeight="1" thickBot="1" x14ac:dyDescent="0.3">
      <c r="A349" s="114"/>
      <c r="B349" s="114"/>
      <c r="C349" s="114"/>
      <c r="D349" s="114"/>
      <c r="E349" s="114"/>
      <c r="F349" s="114"/>
      <c r="G349" s="114"/>
      <c r="H349" s="114"/>
      <c r="I349" s="67"/>
      <c r="J349" s="147"/>
      <c r="K349" s="147"/>
      <c r="L349" s="147"/>
      <c r="M349" s="147"/>
      <c r="N349" s="147"/>
      <c r="O349" s="232" t="s">
        <v>2712</v>
      </c>
      <c r="P349" s="232"/>
      <c r="Q349" s="232"/>
      <c r="R349" s="232" t="s">
        <v>2292</v>
      </c>
      <c r="S349" s="232"/>
      <c r="T349" s="232"/>
      <c r="U349" s="232" t="s">
        <v>2290</v>
      </c>
      <c r="V349" s="232"/>
      <c r="W349" s="232"/>
      <c r="X349" s="232" t="s">
        <v>2289</v>
      </c>
      <c r="Y349" s="232"/>
      <c r="Z349" s="232"/>
      <c r="AA349" s="232" t="s">
        <v>2288</v>
      </c>
      <c r="AB349" s="232"/>
      <c r="AC349" s="232"/>
      <c r="AD349" s="67"/>
      <c r="AE349" s="67"/>
      <c r="AF349" s="67"/>
      <c r="AG349" s="67"/>
      <c r="AH349" s="67"/>
      <c r="AI349" s="67"/>
      <c r="AJ349" s="67"/>
      <c r="AK349" s="67"/>
      <c r="AL349" s="67"/>
      <c r="AM349" s="67"/>
      <c r="AN349" s="67"/>
    </row>
    <row r="350" spans="1:47" ht="17.25" thickTop="1" x14ac:dyDescent="0.25">
      <c r="A350" s="114"/>
      <c r="B350" s="114"/>
      <c r="C350" s="114"/>
      <c r="D350" s="114"/>
      <c r="E350" s="114"/>
      <c r="F350" s="114"/>
      <c r="G350" s="114"/>
      <c r="H350" s="114"/>
      <c r="I350" s="67"/>
      <c r="J350" s="234" t="str">
        <f>+B11</f>
        <v>Sur de Córdoba</v>
      </c>
      <c r="K350" s="234"/>
      <c r="L350" s="234"/>
      <c r="M350" s="234"/>
      <c r="N350" s="234"/>
      <c r="O350" s="233">
        <f>VLOOKUP($B$11,'Punto 3,4 y 5 PDET'!$A$2:$L$17,3,FALSE)</f>
        <v>1</v>
      </c>
      <c r="P350" s="233"/>
      <c r="Q350" s="233"/>
      <c r="R350" s="233">
        <f>VLOOKUP($B$11,'Punto 3,4 y 5 PDET'!$A$2:$L$17,4,FALSE)</f>
        <v>2</v>
      </c>
      <c r="S350" s="233"/>
      <c r="T350" s="233"/>
      <c r="U350" s="233">
        <f>VLOOKUP($B$11,'Punto 3,4 y 5 PDET'!$A$2:$L$17,5,FALSE)</f>
        <v>0</v>
      </c>
      <c r="V350" s="233"/>
      <c r="W350" s="233"/>
      <c r="X350" s="233">
        <f>VLOOKUP($B$11,'Punto 3,4 y 5 PDET'!$A$2:$L$17,6,FALSE)</f>
        <v>2</v>
      </c>
      <c r="Y350" s="233"/>
      <c r="Z350" s="233"/>
      <c r="AA350" s="233">
        <f>VLOOKUP($B$11,'Punto 3,4 y 5 PDET'!$A$2:$L$17,7,FALSE)</f>
        <v>0</v>
      </c>
      <c r="AB350" s="233"/>
      <c r="AC350" s="233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</row>
    <row r="351" spans="1:47" ht="16.5" x14ac:dyDescent="0.25">
      <c r="A351" s="114"/>
      <c r="B351" s="114"/>
      <c r="C351" s="114"/>
      <c r="D351" s="114"/>
      <c r="E351" s="114"/>
      <c r="F351" s="114"/>
      <c r="G351" s="114"/>
      <c r="H351" s="114"/>
      <c r="I351" s="67"/>
      <c r="J351" s="234" t="s">
        <v>2387</v>
      </c>
      <c r="K351" s="234"/>
      <c r="L351" s="234"/>
      <c r="M351" s="234"/>
      <c r="N351" s="234"/>
      <c r="O351" s="233">
        <v>63</v>
      </c>
      <c r="P351" s="233"/>
      <c r="Q351" s="233"/>
      <c r="R351" s="233">
        <v>51</v>
      </c>
      <c r="S351" s="233"/>
      <c r="T351" s="233"/>
      <c r="U351" s="233">
        <v>25</v>
      </c>
      <c r="V351" s="233"/>
      <c r="W351" s="233"/>
      <c r="X351" s="233">
        <v>30</v>
      </c>
      <c r="Y351" s="233"/>
      <c r="Z351" s="233"/>
      <c r="AA351" s="233">
        <v>1</v>
      </c>
      <c r="AB351" s="233"/>
      <c r="AC351" s="233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</row>
    <row r="352" spans="1:47" ht="16.5" x14ac:dyDescent="0.25">
      <c r="A352" s="114"/>
      <c r="B352" s="114"/>
      <c r="C352" s="114"/>
      <c r="D352" s="114"/>
      <c r="E352" s="114"/>
      <c r="F352" s="114"/>
      <c r="G352" s="114"/>
      <c r="H352" s="114"/>
      <c r="I352" s="67"/>
      <c r="J352" s="234" t="s">
        <v>2399</v>
      </c>
      <c r="K352" s="234"/>
      <c r="L352" s="234"/>
      <c r="M352" s="234"/>
      <c r="N352" s="234"/>
      <c r="O352" s="233">
        <v>81</v>
      </c>
      <c r="P352" s="233"/>
      <c r="Q352" s="233"/>
      <c r="R352" s="233">
        <v>106</v>
      </c>
      <c r="S352" s="233"/>
      <c r="T352" s="233"/>
      <c r="U352" s="233">
        <v>141</v>
      </c>
      <c r="V352" s="233"/>
      <c r="W352" s="233"/>
      <c r="X352" s="233">
        <v>411</v>
      </c>
      <c r="Y352" s="233"/>
      <c r="Z352" s="233"/>
      <c r="AA352" s="233">
        <v>383</v>
      </c>
      <c r="AB352" s="233"/>
      <c r="AC352" s="233"/>
      <c r="AD352" s="67"/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</row>
    <row r="353" spans="1:40" x14ac:dyDescent="0.25">
      <c r="A353" s="67"/>
      <c r="B353" s="67"/>
      <c r="C353" s="67"/>
      <c r="D353" s="67"/>
      <c r="E353" s="67"/>
      <c r="F353" s="67"/>
      <c r="G353" s="67"/>
      <c r="H353" s="67"/>
      <c r="I353" s="67"/>
      <c r="J353" s="67"/>
      <c r="K353" s="67"/>
      <c r="L353" s="67"/>
      <c r="M353" s="67"/>
      <c r="N353" s="67"/>
      <c r="O353" s="67"/>
      <c r="P353" s="67"/>
      <c r="Q353" s="67"/>
      <c r="R353" s="67"/>
      <c r="S353" s="67"/>
      <c r="T353" s="67"/>
      <c r="U353" s="67"/>
      <c r="V353" s="67"/>
      <c r="W353" s="67"/>
      <c r="X353" s="67"/>
      <c r="Y353" s="67"/>
      <c r="Z353" s="67"/>
      <c r="AA353" s="67"/>
      <c r="AB353" s="67"/>
      <c r="AC353" s="67"/>
      <c r="AD353" s="67"/>
      <c r="AE353" s="67"/>
      <c r="AF353" s="67"/>
      <c r="AG353" s="67"/>
      <c r="AH353" s="67"/>
      <c r="AI353" s="67"/>
      <c r="AJ353" s="67"/>
      <c r="AK353" s="67"/>
      <c r="AL353" s="67"/>
      <c r="AM353" s="67"/>
      <c r="AN353" s="67"/>
    </row>
    <row r="354" spans="1:40" x14ac:dyDescent="0.25">
      <c r="A354" s="67"/>
      <c r="B354" s="67"/>
      <c r="C354" s="241" t="s">
        <v>2732</v>
      </c>
      <c r="D354" s="241"/>
      <c r="E354" s="241"/>
      <c r="F354" s="241"/>
      <c r="G354" s="241"/>
      <c r="H354" s="241"/>
      <c r="I354" s="241"/>
      <c r="J354" s="241"/>
      <c r="K354" s="241"/>
      <c r="L354" s="241"/>
      <c r="M354" s="241"/>
      <c r="N354" s="241"/>
      <c r="O354" s="241"/>
      <c r="P354" s="241"/>
      <c r="Q354" s="241"/>
      <c r="R354" s="241"/>
      <c r="S354" s="241"/>
      <c r="T354" s="241"/>
      <c r="U354" s="241"/>
      <c r="V354" s="241"/>
      <c r="W354" s="241"/>
      <c r="X354" s="241"/>
      <c r="Y354" s="241"/>
      <c r="Z354" s="241"/>
      <c r="AA354" s="241"/>
      <c r="AB354" s="241"/>
      <c r="AC354" s="241"/>
      <c r="AD354" s="241"/>
      <c r="AE354" s="241"/>
      <c r="AF354" s="241"/>
      <c r="AG354" s="241"/>
      <c r="AH354" s="241"/>
      <c r="AI354" s="241"/>
      <c r="AJ354" s="241"/>
      <c r="AK354" s="241"/>
      <c r="AL354" s="241"/>
      <c r="AM354" s="241"/>
      <c r="AN354" s="67"/>
    </row>
    <row r="355" spans="1:40" x14ac:dyDescent="0.25">
      <c r="A355" s="67"/>
      <c r="B355" s="67"/>
      <c r="C355" s="67"/>
      <c r="D355" s="67"/>
      <c r="E355" s="67"/>
      <c r="F355" s="67"/>
      <c r="G355" s="67"/>
      <c r="H355" s="67"/>
      <c r="I355" s="67"/>
      <c r="J355" s="67"/>
      <c r="K355" s="67"/>
      <c r="L355" s="67"/>
      <c r="M355" s="67"/>
      <c r="N355" s="67"/>
      <c r="O355" s="67"/>
      <c r="P355" s="67"/>
      <c r="Q355" s="67"/>
      <c r="R355" s="67"/>
      <c r="S355" s="67"/>
      <c r="T355" s="67"/>
      <c r="U355" s="67"/>
      <c r="V355" s="67"/>
      <c r="W355" s="67"/>
      <c r="X355" s="67"/>
      <c r="Y355" s="67"/>
      <c r="Z355" s="67"/>
      <c r="AA355" s="67"/>
      <c r="AB355" s="67"/>
      <c r="AC355" s="67"/>
      <c r="AD355" s="67"/>
      <c r="AE355" s="67"/>
      <c r="AF355" s="67"/>
      <c r="AG355" s="67"/>
      <c r="AH355" s="67"/>
      <c r="AI355" s="67"/>
      <c r="AJ355" s="67"/>
      <c r="AK355" s="67"/>
      <c r="AL355" s="67"/>
      <c r="AM355" s="67"/>
      <c r="AN355" s="67"/>
    </row>
    <row r="356" spans="1:40" ht="18" x14ac:dyDescent="0.25">
      <c r="A356" s="67"/>
      <c r="B356" s="75" t="s">
        <v>2419</v>
      </c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67"/>
      <c r="V356" s="67"/>
      <c r="W356" s="67"/>
      <c r="X356" s="67"/>
      <c r="Y356" s="67"/>
      <c r="Z356" s="67"/>
      <c r="AA356" s="67"/>
      <c r="AB356" s="67"/>
      <c r="AC356" s="67"/>
      <c r="AD356" s="67"/>
      <c r="AE356" s="67"/>
      <c r="AF356" s="67"/>
      <c r="AG356" s="67"/>
      <c r="AH356" s="67"/>
      <c r="AI356" s="67"/>
      <c r="AJ356" s="67"/>
      <c r="AK356" s="67"/>
      <c r="AL356" s="67"/>
      <c r="AM356" s="67"/>
      <c r="AN356" s="67"/>
    </row>
    <row r="357" spans="1:40" ht="18" x14ac:dyDescent="0.25">
      <c r="A357" s="67"/>
      <c r="B357" s="67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67"/>
      <c r="V357" s="67"/>
      <c r="W357" s="67"/>
      <c r="X357" s="67"/>
      <c r="Y357" s="67"/>
      <c r="Z357" s="67"/>
      <c r="AA357" s="67"/>
      <c r="AB357" s="67"/>
      <c r="AC357" s="67"/>
      <c r="AD357" s="67"/>
      <c r="AE357" s="67"/>
      <c r="AF357" s="67"/>
      <c r="AG357" s="67"/>
      <c r="AH357" s="67"/>
      <c r="AI357" s="67"/>
      <c r="AJ357" s="67"/>
      <c r="AK357" s="67"/>
      <c r="AL357" s="67"/>
      <c r="AM357" s="67"/>
      <c r="AN357" s="67"/>
    </row>
    <row r="358" spans="1:40" ht="33" customHeight="1" x14ac:dyDescent="0.25">
      <c r="A358" s="67"/>
      <c r="B358" s="67"/>
      <c r="C358" s="125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223" t="str">
        <f>B11</f>
        <v>Sur de Córdoba</v>
      </c>
      <c r="T358" s="223"/>
      <c r="U358" s="223"/>
      <c r="V358" s="223"/>
      <c r="W358" s="223"/>
      <c r="X358" s="223"/>
      <c r="Y358" s="223"/>
      <c r="Z358" s="223" t="s">
        <v>2387</v>
      </c>
      <c r="AA358" s="223"/>
      <c r="AB358" s="223"/>
      <c r="AC358" s="223"/>
      <c r="AD358" s="223"/>
      <c r="AE358" s="223"/>
      <c r="AF358" s="223"/>
      <c r="AG358" s="223" t="s">
        <v>2399</v>
      </c>
      <c r="AH358" s="223"/>
      <c r="AI358" s="223"/>
      <c r="AJ358" s="223"/>
      <c r="AK358" s="223"/>
      <c r="AL358" s="223"/>
      <c r="AM358" s="223"/>
      <c r="AN358" s="67"/>
    </row>
    <row r="359" spans="1:40" ht="17.25" x14ac:dyDescent="0.25">
      <c r="A359" s="67"/>
      <c r="B359" s="67"/>
      <c r="C359" s="266" t="s">
        <v>2420</v>
      </c>
      <c r="D359" s="267"/>
      <c r="E359" s="267"/>
      <c r="F359" s="267"/>
      <c r="G359" s="267"/>
      <c r="H359" s="267"/>
      <c r="I359" s="267"/>
      <c r="J359" s="267"/>
      <c r="K359" s="267"/>
      <c r="L359" s="267"/>
      <c r="M359" s="267"/>
      <c r="N359" s="267"/>
      <c r="O359" s="267"/>
      <c r="P359" s="267"/>
      <c r="Q359" s="267"/>
      <c r="R359" s="268"/>
      <c r="S359" s="238">
        <f>VLOOKUP($B$11,'Punto 3,4 y 5 PDET'!$A$2:$S$17,13,FALSE)</f>
        <v>241113</v>
      </c>
      <c r="T359" s="239"/>
      <c r="U359" s="239"/>
      <c r="V359" s="239"/>
      <c r="W359" s="239"/>
      <c r="X359" s="239"/>
      <c r="Y359" s="240"/>
      <c r="Z359" s="238">
        <v>4227123</v>
      </c>
      <c r="AA359" s="239"/>
      <c r="AB359" s="239"/>
      <c r="AC359" s="239"/>
      <c r="AD359" s="239"/>
      <c r="AE359" s="239"/>
      <c r="AF359" s="240"/>
      <c r="AG359" s="238">
        <v>7689093</v>
      </c>
      <c r="AH359" s="239"/>
      <c r="AI359" s="239"/>
      <c r="AJ359" s="239"/>
      <c r="AK359" s="239"/>
      <c r="AL359" s="239"/>
      <c r="AM359" s="240"/>
      <c r="AN359" s="67"/>
    </row>
    <row r="360" spans="1:40" ht="17.25" x14ac:dyDescent="0.25">
      <c r="A360" s="67"/>
      <c r="B360" s="67"/>
      <c r="C360" s="229" t="s">
        <v>2798</v>
      </c>
      <c r="D360" s="230"/>
      <c r="E360" s="230"/>
      <c r="F360" s="230"/>
      <c r="G360" s="230"/>
      <c r="H360" s="230"/>
      <c r="I360" s="230"/>
      <c r="J360" s="230"/>
      <c r="K360" s="230"/>
      <c r="L360" s="230"/>
      <c r="M360" s="230"/>
      <c r="N360" s="230"/>
      <c r="O360" s="230"/>
      <c r="P360" s="230"/>
      <c r="Q360" s="230"/>
      <c r="R360" s="231"/>
      <c r="S360" s="235">
        <f>VLOOKUP($B$11,'Punto 3,4 y 5 PDET'!$A$2:$S$17,14,FALSE)</f>
        <v>0</v>
      </c>
      <c r="T360" s="236"/>
      <c r="U360" s="236"/>
      <c r="V360" s="236"/>
      <c r="W360" s="236"/>
      <c r="X360" s="236"/>
      <c r="Y360" s="237"/>
      <c r="Z360" s="238">
        <v>43</v>
      </c>
      <c r="AA360" s="239"/>
      <c r="AB360" s="239"/>
      <c r="AC360" s="239"/>
      <c r="AD360" s="239"/>
      <c r="AE360" s="239"/>
      <c r="AF360" s="240"/>
      <c r="AG360" s="238">
        <v>205</v>
      </c>
      <c r="AH360" s="239"/>
      <c r="AI360" s="239"/>
      <c r="AJ360" s="239"/>
      <c r="AK360" s="239"/>
      <c r="AL360" s="239"/>
      <c r="AM360" s="240"/>
      <c r="AN360" s="67"/>
    </row>
    <row r="361" spans="1:40" ht="17.25" x14ac:dyDescent="0.25">
      <c r="A361" s="67"/>
      <c r="B361" s="67"/>
      <c r="C361" s="229" t="s">
        <v>2799</v>
      </c>
      <c r="D361" s="230"/>
      <c r="E361" s="230"/>
      <c r="F361" s="230"/>
      <c r="G361" s="230"/>
      <c r="H361" s="230"/>
      <c r="I361" s="230"/>
      <c r="J361" s="230"/>
      <c r="K361" s="230"/>
      <c r="L361" s="230"/>
      <c r="M361" s="230"/>
      <c r="N361" s="230"/>
      <c r="O361" s="230"/>
      <c r="P361" s="230"/>
      <c r="Q361" s="230"/>
      <c r="R361" s="231"/>
      <c r="S361" s="235">
        <f>VLOOKUP($B$11,'Punto 3,4 y 5 PDET'!$A$2:$S$17,15,FALSE)</f>
        <v>77</v>
      </c>
      <c r="T361" s="236"/>
      <c r="U361" s="236"/>
      <c r="V361" s="236"/>
      <c r="W361" s="236"/>
      <c r="X361" s="236"/>
      <c r="Y361" s="237"/>
      <c r="Z361" s="238">
        <v>2181</v>
      </c>
      <c r="AA361" s="239"/>
      <c r="AB361" s="239"/>
      <c r="AC361" s="239"/>
      <c r="AD361" s="239"/>
      <c r="AE361" s="239"/>
      <c r="AF361" s="240"/>
      <c r="AG361" s="238">
        <v>12262</v>
      </c>
      <c r="AH361" s="239"/>
      <c r="AI361" s="239"/>
      <c r="AJ361" s="239"/>
      <c r="AK361" s="239"/>
      <c r="AL361" s="239"/>
      <c r="AM361" s="240"/>
      <c r="AN361" s="67"/>
    </row>
    <row r="362" spans="1:40" ht="17.25" x14ac:dyDescent="0.25">
      <c r="A362" s="67"/>
      <c r="B362" s="67"/>
      <c r="C362" s="229" t="s">
        <v>2421</v>
      </c>
      <c r="D362" s="230"/>
      <c r="E362" s="230"/>
      <c r="F362" s="230"/>
      <c r="G362" s="230"/>
      <c r="H362" s="230"/>
      <c r="I362" s="230"/>
      <c r="J362" s="230"/>
      <c r="K362" s="230"/>
      <c r="L362" s="230"/>
      <c r="M362" s="230"/>
      <c r="N362" s="230"/>
      <c r="O362" s="230"/>
      <c r="P362" s="230"/>
      <c r="Q362" s="230"/>
      <c r="R362" s="231"/>
      <c r="S362" s="235">
        <f>VLOOKUP($B$11,'Punto 3,4 y 5 PDET'!$A$2:$S$17,16,FALSE)</f>
        <v>265</v>
      </c>
      <c r="T362" s="236"/>
      <c r="U362" s="236"/>
      <c r="V362" s="236"/>
      <c r="W362" s="236"/>
      <c r="X362" s="236"/>
      <c r="Y362" s="237"/>
      <c r="Z362" s="238">
        <v>7740</v>
      </c>
      <c r="AA362" s="239"/>
      <c r="AB362" s="239"/>
      <c r="AC362" s="239"/>
      <c r="AD362" s="239"/>
      <c r="AE362" s="239"/>
      <c r="AF362" s="240"/>
      <c r="AG362" s="238">
        <v>11486</v>
      </c>
      <c r="AH362" s="239"/>
      <c r="AI362" s="239"/>
      <c r="AJ362" s="239"/>
      <c r="AK362" s="239"/>
      <c r="AL362" s="239"/>
      <c r="AM362" s="240"/>
      <c r="AN362" s="67"/>
    </row>
    <row r="363" spans="1:40" x14ac:dyDescent="0.25">
      <c r="A363" s="67"/>
      <c r="B363" s="67"/>
      <c r="C363" s="225" t="s">
        <v>2800</v>
      </c>
      <c r="D363" s="225"/>
      <c r="E363" s="225"/>
      <c r="F363" s="225"/>
      <c r="G363" s="225"/>
      <c r="H363" s="225"/>
      <c r="I363" s="225"/>
      <c r="J363" s="225"/>
      <c r="K363" s="225"/>
      <c r="L363" s="225"/>
      <c r="M363" s="225"/>
      <c r="N363" s="225"/>
      <c r="O363" s="225"/>
      <c r="P363" s="225"/>
      <c r="Q363" s="225"/>
      <c r="R363" s="225"/>
      <c r="S363" s="225"/>
      <c r="T363" s="225"/>
      <c r="U363" s="225"/>
      <c r="V363" s="225"/>
      <c r="W363" s="225"/>
      <c r="X363" s="225"/>
      <c r="Y363" s="225"/>
      <c r="Z363" s="225"/>
      <c r="AA363" s="225"/>
      <c r="AB363" s="225"/>
      <c r="AC363" s="225"/>
      <c r="AD363" s="225"/>
      <c r="AE363" s="225"/>
      <c r="AF363" s="225"/>
      <c r="AG363" s="225"/>
      <c r="AH363" s="225"/>
      <c r="AI363" s="225"/>
      <c r="AJ363" s="225"/>
      <c r="AK363" s="225"/>
      <c r="AL363" s="225"/>
      <c r="AM363" s="225"/>
      <c r="AN363" s="67"/>
    </row>
    <row r="364" spans="1:40" ht="18" x14ac:dyDescent="0.25">
      <c r="A364" s="67"/>
      <c r="B364" s="75" t="s">
        <v>2422</v>
      </c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  <c r="AH364" s="67"/>
      <c r="AI364" s="67"/>
      <c r="AJ364" s="67"/>
      <c r="AK364" s="67"/>
      <c r="AL364" s="67"/>
      <c r="AM364" s="67"/>
      <c r="AN364" s="67"/>
    </row>
    <row r="365" spans="1:40" x14ac:dyDescent="0.25">
      <c r="A365" s="67"/>
      <c r="B365" s="67"/>
      <c r="C365" s="67"/>
      <c r="D365" s="67"/>
      <c r="E365" s="67"/>
      <c r="F365" s="67"/>
      <c r="G365" s="67"/>
      <c r="H365" s="67"/>
      <c r="I365" s="67"/>
      <c r="J365" s="67"/>
      <c r="K365" s="67"/>
      <c r="L365" s="67"/>
      <c r="M365" s="67"/>
      <c r="N365" s="67"/>
      <c r="O365" s="67"/>
      <c r="P365" s="67"/>
      <c r="Q365" s="67"/>
      <c r="R365" s="67"/>
      <c r="S365" s="67"/>
      <c r="T365" s="67"/>
      <c r="U365" s="67"/>
      <c r="V365" s="67"/>
      <c r="W365" s="67"/>
      <c r="X365" s="67"/>
      <c r="Y365" s="67"/>
      <c r="Z365" s="67"/>
      <c r="AA365" s="67"/>
      <c r="AB365" s="67"/>
      <c r="AC365" s="67"/>
      <c r="AD365" s="67"/>
      <c r="AE365" s="67"/>
      <c r="AF365" s="67"/>
      <c r="AG365" s="67"/>
      <c r="AH365" s="67"/>
      <c r="AI365" s="67"/>
      <c r="AJ365" s="67"/>
      <c r="AK365" s="67"/>
      <c r="AL365" s="67"/>
      <c r="AM365" s="67"/>
      <c r="AN365" s="67"/>
    </row>
    <row r="366" spans="1:40" ht="34.5" customHeight="1" x14ac:dyDescent="0.25">
      <c r="A366" s="67"/>
      <c r="B366" s="67"/>
      <c r="C366" s="125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223" t="str">
        <f>B11</f>
        <v>Sur de Córdoba</v>
      </c>
      <c r="T366" s="223"/>
      <c r="U366" s="223"/>
      <c r="V366" s="223"/>
      <c r="W366" s="223"/>
      <c r="X366" s="223"/>
      <c r="Y366" s="223"/>
      <c r="Z366" s="223" t="s">
        <v>2387</v>
      </c>
      <c r="AA366" s="223"/>
      <c r="AB366" s="223"/>
      <c r="AC366" s="223"/>
      <c r="AD366" s="223"/>
      <c r="AE366" s="223"/>
      <c r="AF366" s="223"/>
      <c r="AG366" s="223" t="s">
        <v>2399</v>
      </c>
      <c r="AH366" s="223"/>
      <c r="AI366" s="223"/>
      <c r="AJ366" s="223"/>
      <c r="AK366" s="223"/>
      <c r="AL366" s="223"/>
      <c r="AM366" s="223"/>
      <c r="AN366" s="67"/>
    </row>
    <row r="367" spans="1:40" ht="17.25" x14ac:dyDescent="0.25">
      <c r="A367" s="67"/>
      <c r="B367" s="67"/>
      <c r="C367" s="138" t="s">
        <v>3004</v>
      </c>
      <c r="D367" s="139"/>
      <c r="E367" s="139"/>
      <c r="F367" s="139"/>
      <c r="G367" s="139"/>
      <c r="H367" s="139"/>
      <c r="I367" s="139"/>
      <c r="J367" s="139"/>
      <c r="K367" s="139"/>
      <c r="L367" s="139"/>
      <c r="M367" s="139"/>
      <c r="N367" s="139"/>
      <c r="O367" s="139"/>
      <c r="P367" s="139"/>
      <c r="Q367" s="139"/>
      <c r="R367" s="139"/>
      <c r="S367" s="257">
        <f>VLOOKUP($B$11,'Punto 3,4 y 5 PDET'!$A$2:$S$17,17,FALSE)</f>
        <v>41.099754267597994</v>
      </c>
      <c r="T367" s="258"/>
      <c r="U367" s="258"/>
      <c r="V367" s="258"/>
      <c r="W367" s="258"/>
      <c r="X367" s="258"/>
      <c r="Y367" s="259"/>
      <c r="Z367" s="257">
        <v>37.242491851447127</v>
      </c>
      <c r="AA367" s="258"/>
      <c r="AB367" s="258"/>
      <c r="AC367" s="258"/>
      <c r="AD367" s="258"/>
      <c r="AE367" s="258"/>
      <c r="AF367" s="259"/>
      <c r="AG367" s="257">
        <v>16.2</v>
      </c>
      <c r="AH367" s="258"/>
      <c r="AI367" s="258"/>
      <c r="AJ367" s="258"/>
      <c r="AK367" s="258"/>
      <c r="AL367" s="258"/>
      <c r="AM367" s="259"/>
      <c r="AN367" s="67"/>
    </row>
    <row r="368" spans="1:40" ht="17.25" x14ac:dyDescent="0.25">
      <c r="A368" s="67"/>
      <c r="B368" s="67"/>
      <c r="C368" s="138" t="s">
        <v>2423</v>
      </c>
      <c r="D368" s="139"/>
      <c r="E368" s="139"/>
      <c r="F368" s="139"/>
      <c r="G368" s="139"/>
      <c r="H368" s="139"/>
      <c r="I368" s="139"/>
      <c r="J368" s="139"/>
      <c r="K368" s="139"/>
      <c r="L368" s="139"/>
      <c r="M368" s="139"/>
      <c r="N368" s="139"/>
      <c r="O368" s="139"/>
      <c r="P368" s="139"/>
      <c r="Q368" s="139"/>
      <c r="R368" s="139"/>
      <c r="S368" s="260">
        <f>VLOOKUP($B$11,'Punto 3,4 y 5 PDET'!$A$2:$S$17,18,FALSE)</f>
        <v>4</v>
      </c>
      <c r="T368" s="261"/>
      <c r="U368" s="261"/>
      <c r="V368" s="261"/>
      <c r="W368" s="261"/>
      <c r="X368" s="261"/>
      <c r="Y368" s="262"/>
      <c r="Z368" s="263">
        <v>285</v>
      </c>
      <c r="AA368" s="264"/>
      <c r="AB368" s="264"/>
      <c r="AC368" s="264"/>
      <c r="AD368" s="264"/>
      <c r="AE368" s="264"/>
      <c r="AF368" s="265"/>
      <c r="AG368" s="263">
        <v>522</v>
      </c>
      <c r="AH368" s="264"/>
      <c r="AI368" s="264"/>
      <c r="AJ368" s="264"/>
      <c r="AK368" s="264"/>
      <c r="AL368" s="264"/>
      <c r="AM368" s="265"/>
      <c r="AN368" s="67"/>
    </row>
    <row r="369" spans="1:40" x14ac:dyDescent="0.25">
      <c r="A369" s="67"/>
      <c r="B369" s="67"/>
      <c r="C369" s="242" t="s">
        <v>2751</v>
      </c>
      <c r="D369" s="242"/>
      <c r="E369" s="242"/>
      <c r="F369" s="242"/>
      <c r="G369" s="242"/>
      <c r="H369" s="242"/>
      <c r="I369" s="242"/>
      <c r="J369" s="242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67"/>
    </row>
    <row r="370" spans="1:40" ht="18" x14ac:dyDescent="0.25">
      <c r="A370" s="67"/>
      <c r="B370" s="75" t="s">
        <v>3022</v>
      </c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67"/>
      <c r="V370" s="67"/>
      <c r="W370" s="67"/>
      <c r="X370" s="67"/>
      <c r="Y370" s="67"/>
      <c r="Z370" s="67"/>
      <c r="AA370" s="67"/>
      <c r="AB370" s="67"/>
      <c r="AC370" s="67"/>
      <c r="AD370" s="67"/>
      <c r="AE370" s="67"/>
      <c r="AF370" s="67"/>
      <c r="AG370" s="67"/>
      <c r="AH370" s="67"/>
      <c r="AI370" s="67"/>
      <c r="AJ370" s="67"/>
      <c r="AK370" s="67"/>
      <c r="AL370" s="67"/>
      <c r="AM370" s="67"/>
      <c r="AN370" s="67"/>
    </row>
    <row r="371" spans="1:40" ht="36" customHeight="1" x14ac:dyDescent="0.25">
      <c r="A371" s="67"/>
      <c r="B371" s="67"/>
      <c r="C371" s="125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223" t="str">
        <f>B11</f>
        <v>Sur de Córdoba</v>
      </c>
      <c r="T371" s="223"/>
      <c r="U371" s="223"/>
      <c r="V371" s="223"/>
      <c r="W371" s="223"/>
      <c r="X371" s="223"/>
      <c r="Y371" s="223"/>
      <c r="Z371" s="223" t="s">
        <v>2387</v>
      </c>
      <c r="AA371" s="223"/>
      <c r="AB371" s="223"/>
      <c r="AC371" s="223"/>
      <c r="AD371" s="223"/>
      <c r="AE371" s="223"/>
      <c r="AF371" s="223"/>
      <c r="AG371" s="223" t="s">
        <v>2399</v>
      </c>
      <c r="AH371" s="223"/>
      <c r="AI371" s="223"/>
      <c r="AJ371" s="223"/>
      <c r="AK371" s="223"/>
      <c r="AL371" s="223"/>
      <c r="AM371" s="223"/>
      <c r="AN371" s="67"/>
    </row>
    <row r="372" spans="1:40" ht="17.25" x14ac:dyDescent="0.25">
      <c r="A372" s="67"/>
      <c r="B372" s="67"/>
      <c r="C372" s="138" t="s">
        <v>2759</v>
      </c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254">
        <f>VLOOKUP($B$11,'Punto 3,4 y 5 PDET'!$A$2:$S$17,19,FALSE)</f>
        <v>1363.05</v>
      </c>
      <c r="T372" s="255"/>
      <c r="U372" s="255"/>
      <c r="V372" s="255"/>
      <c r="W372" s="255"/>
      <c r="X372" s="255"/>
      <c r="Y372" s="256"/>
      <c r="Z372" s="254">
        <v>90529.06</v>
      </c>
      <c r="AA372" s="255"/>
      <c r="AB372" s="255"/>
      <c r="AC372" s="255"/>
      <c r="AD372" s="255"/>
      <c r="AE372" s="255"/>
      <c r="AF372" s="256"/>
      <c r="AG372" s="254">
        <v>96084.55</v>
      </c>
      <c r="AH372" s="255"/>
      <c r="AI372" s="255"/>
      <c r="AJ372" s="255"/>
      <c r="AK372" s="255"/>
      <c r="AL372" s="255"/>
      <c r="AM372" s="256"/>
      <c r="AN372" s="67"/>
    </row>
    <row r="373" spans="1:40" ht="17.25" x14ac:dyDescent="0.25">
      <c r="A373" s="67"/>
      <c r="B373" s="67"/>
      <c r="C373" s="138" t="s">
        <v>2760</v>
      </c>
      <c r="D373" s="139"/>
      <c r="E373" s="139"/>
      <c r="F373" s="139"/>
      <c r="G373" s="139"/>
      <c r="H373" s="139"/>
      <c r="I373" s="139"/>
      <c r="J373" s="139"/>
      <c r="K373" s="139"/>
      <c r="L373" s="139"/>
      <c r="M373" s="139"/>
      <c r="N373" s="139"/>
      <c r="O373" s="139"/>
      <c r="P373" s="139"/>
      <c r="Q373" s="139"/>
      <c r="R373" s="139"/>
      <c r="S373" s="254">
        <f>VLOOKUP($B$11,'Punto 3,4 y 5 PDET'!$A$2:$T$17,20,FALSE)</f>
        <v>2668.29</v>
      </c>
      <c r="T373" s="255"/>
      <c r="U373" s="255"/>
      <c r="V373" s="255"/>
      <c r="W373" s="255"/>
      <c r="X373" s="255"/>
      <c r="Y373" s="256"/>
      <c r="Z373" s="254">
        <v>138155.85999999999</v>
      </c>
      <c r="AA373" s="255"/>
      <c r="AB373" s="255"/>
      <c r="AC373" s="255"/>
      <c r="AD373" s="255"/>
      <c r="AE373" s="255"/>
      <c r="AF373" s="256"/>
      <c r="AG373" s="254">
        <v>146140.12999999998</v>
      </c>
      <c r="AH373" s="255"/>
      <c r="AI373" s="255"/>
      <c r="AJ373" s="255"/>
      <c r="AK373" s="255"/>
      <c r="AL373" s="255"/>
      <c r="AM373" s="256"/>
      <c r="AN373" s="67"/>
    </row>
    <row r="374" spans="1:40" x14ac:dyDescent="0.25">
      <c r="A374" s="67"/>
      <c r="B374" s="67"/>
      <c r="C374" s="242" t="s">
        <v>2765</v>
      </c>
      <c r="D374" s="242"/>
      <c r="E374" s="242"/>
      <c r="F374" s="242"/>
      <c r="G374" s="242"/>
      <c r="H374" s="242"/>
      <c r="I374" s="242"/>
      <c r="J374" s="242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67"/>
    </row>
    <row r="375" spans="1:40" x14ac:dyDescent="0.25">
      <c r="A375" s="67"/>
      <c r="B375" s="67"/>
      <c r="C375" s="67"/>
      <c r="D375" s="67"/>
      <c r="E375" s="67"/>
      <c r="F375" s="67"/>
      <c r="G375" s="67"/>
      <c r="H375" s="67"/>
      <c r="I375" s="67"/>
      <c r="J375" s="67"/>
      <c r="K375" s="67"/>
      <c r="L375" s="67"/>
      <c r="M375" s="67"/>
      <c r="N375" s="67"/>
      <c r="O375" s="67"/>
      <c r="P375" s="67"/>
      <c r="Q375" s="67"/>
      <c r="R375" s="67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  <c r="AH375" s="67"/>
      <c r="AI375" s="67"/>
      <c r="AJ375" s="67"/>
      <c r="AK375" s="67"/>
      <c r="AL375" s="67"/>
      <c r="AM375" s="67"/>
      <c r="AN375" s="67"/>
    </row>
  </sheetData>
  <sheetProtection algorithmName="SHA-512" hashValue="wB0rniP1CNYD/oO0uuHIbJK360sRsUr1aF/cSFJ7441OEMbwwWUmGP2JjZ93lozALlSvCFACRHjl6wDh/kqtqQ==" saltValue="VG8KU0/X18zmHWfDmT5THg==" spinCount="100000" sheet="1" objects="1" scenarios="1"/>
  <mergeCells count="297">
    <mergeCell ref="I117:AH119"/>
    <mergeCell ref="D261:Q261"/>
    <mergeCell ref="D262:Q262"/>
    <mergeCell ref="D263:Q263"/>
    <mergeCell ref="S219:Y219"/>
    <mergeCell ref="Z219:AF219"/>
    <mergeCell ref="AG219:AM219"/>
    <mergeCell ref="C219:R219"/>
    <mergeCell ref="AF261:AL261"/>
    <mergeCell ref="R262:X262"/>
    <mergeCell ref="Y262:AE262"/>
    <mergeCell ref="AF262:AL262"/>
    <mergeCell ref="R263:X263"/>
    <mergeCell ref="Y263:AE263"/>
    <mergeCell ref="AF263:AL263"/>
    <mergeCell ref="S373:Y373"/>
    <mergeCell ref="Z373:AF373"/>
    <mergeCell ref="AG373:AM373"/>
    <mergeCell ref="AD64:AF64"/>
    <mergeCell ref="AA126:AE126"/>
    <mergeCell ref="AC128:AE128"/>
    <mergeCell ref="AC129:AE129"/>
    <mergeCell ref="AC130:AE130"/>
    <mergeCell ref="AC131:AE131"/>
    <mergeCell ref="S216:Y217"/>
    <mergeCell ref="Z216:AF217"/>
    <mergeCell ref="B194:AM194"/>
    <mergeCell ref="B167:AM167"/>
    <mergeCell ref="B150:AM150"/>
    <mergeCell ref="A211:AN213"/>
    <mergeCell ref="C215:T215"/>
    <mergeCell ref="B187:AM187"/>
    <mergeCell ref="AG216:AM217"/>
    <mergeCell ref="Q127:R127"/>
    <mergeCell ref="AG361:AM361"/>
    <mergeCell ref="C256:AM256"/>
    <mergeCell ref="S359:Y359"/>
    <mergeCell ref="Q130:R130"/>
    <mergeCell ref="B71:AM71"/>
    <mergeCell ref="Z360:AF360"/>
    <mergeCell ref="AG360:AM360"/>
    <mergeCell ref="C359:R359"/>
    <mergeCell ref="C360:R360"/>
    <mergeCell ref="C242:R242"/>
    <mergeCell ref="AA131:AB131"/>
    <mergeCell ref="V127:W127"/>
    <mergeCell ref="V128:W128"/>
    <mergeCell ref="V129:W129"/>
    <mergeCell ref="V130:W130"/>
    <mergeCell ref="V131:W131"/>
    <mergeCell ref="AA127:AB127"/>
    <mergeCell ref="AA128:AB128"/>
    <mergeCell ref="Q128:R128"/>
    <mergeCell ref="Q129:R129"/>
    <mergeCell ref="AA129:AB129"/>
    <mergeCell ref="AA130:AB130"/>
    <mergeCell ref="S218:Y218"/>
    <mergeCell ref="Z218:AF218"/>
    <mergeCell ref="S240:Y240"/>
    <mergeCell ref="S241:Y241"/>
    <mergeCell ref="C241:R241"/>
    <mergeCell ref="C285:AM285"/>
    <mergeCell ref="A300:AN302"/>
    <mergeCell ref="C361:R361"/>
    <mergeCell ref="AA352:AC352"/>
    <mergeCell ref="AG305:AM305"/>
    <mergeCell ref="Z280:AF280"/>
    <mergeCell ref="AG280:AM280"/>
    <mergeCell ref="S284:Y284"/>
    <mergeCell ref="S281:Y281"/>
    <mergeCell ref="S282:Y282"/>
    <mergeCell ref="S283:Y283"/>
    <mergeCell ref="Z281:AF281"/>
    <mergeCell ref="Z307:AF307"/>
    <mergeCell ref="AG307:AM307"/>
    <mergeCell ref="AG359:AM359"/>
    <mergeCell ref="U352:W352"/>
    <mergeCell ref="X352:Z352"/>
    <mergeCell ref="S306:Y306"/>
    <mergeCell ref="Z306:AF306"/>
    <mergeCell ref="AG306:AM306"/>
    <mergeCell ref="AG282:AM282"/>
    <mergeCell ref="R351:T351"/>
    <mergeCell ref="U351:W351"/>
    <mergeCell ref="X351:Z351"/>
    <mergeCell ref="AA351:AC351"/>
    <mergeCell ref="S280:Y280"/>
    <mergeCell ref="AG362:AM362"/>
    <mergeCell ref="S372:Y372"/>
    <mergeCell ref="S367:Y367"/>
    <mergeCell ref="S368:Y368"/>
    <mergeCell ref="Z367:AF367"/>
    <mergeCell ref="AG367:AM367"/>
    <mergeCell ref="Z368:AF368"/>
    <mergeCell ref="AG368:AM368"/>
    <mergeCell ref="Z372:AF372"/>
    <mergeCell ref="AG372:AM372"/>
    <mergeCell ref="S371:Y371"/>
    <mergeCell ref="Z371:AF371"/>
    <mergeCell ref="AG371:AM371"/>
    <mergeCell ref="A7:AN9"/>
    <mergeCell ref="B11:S12"/>
    <mergeCell ref="A37:AN39"/>
    <mergeCell ref="A41:T41"/>
    <mergeCell ref="U41:AN41"/>
    <mergeCell ref="C58:J58"/>
    <mergeCell ref="A66:AN68"/>
    <mergeCell ref="B70:AM70"/>
    <mergeCell ref="AL22:AN22"/>
    <mergeCell ref="AL23:AN23"/>
    <mergeCell ref="U11:AM11"/>
    <mergeCell ref="AL25:AN25"/>
    <mergeCell ref="AL26:AN26"/>
    <mergeCell ref="AC22:AK22"/>
    <mergeCell ref="AC23:AK23"/>
    <mergeCell ref="AC25:AK25"/>
    <mergeCell ref="AC26:AK26"/>
    <mergeCell ref="S60:W60"/>
    <mergeCell ref="X60:AB60"/>
    <mergeCell ref="AC60:AG60"/>
    <mergeCell ref="U14:AA16"/>
    <mergeCell ref="AD61:AF61"/>
    <mergeCell ref="T64:V64"/>
    <mergeCell ref="Y64:AA64"/>
    <mergeCell ref="C374:AM374"/>
    <mergeCell ref="AB12:AC12"/>
    <mergeCell ref="C363:AM363"/>
    <mergeCell ref="S366:Y366"/>
    <mergeCell ref="Z366:AF366"/>
    <mergeCell ref="AG366:AM366"/>
    <mergeCell ref="C369:AM369"/>
    <mergeCell ref="C325:AL325"/>
    <mergeCell ref="A326:AN328"/>
    <mergeCell ref="S358:Y358"/>
    <mergeCell ref="Z358:AF358"/>
    <mergeCell ref="AG358:AM358"/>
    <mergeCell ref="S308:Y308"/>
    <mergeCell ref="Z308:AF308"/>
    <mergeCell ref="AG308:AM308"/>
    <mergeCell ref="S309:Y309"/>
    <mergeCell ref="Z309:AF309"/>
    <mergeCell ref="AG309:AM309"/>
    <mergeCell ref="AI43:AN44"/>
    <mergeCell ref="A120:AN122"/>
    <mergeCell ref="C243:R243"/>
    <mergeCell ref="Z239:AF239"/>
    <mergeCell ref="Z240:AF240"/>
    <mergeCell ref="Z241:AF241"/>
    <mergeCell ref="C362:R362"/>
    <mergeCell ref="O349:Q349"/>
    <mergeCell ref="R349:T349"/>
    <mergeCell ref="U349:W349"/>
    <mergeCell ref="X349:Z349"/>
    <mergeCell ref="AA349:AC349"/>
    <mergeCell ref="O350:Q350"/>
    <mergeCell ref="R350:T350"/>
    <mergeCell ref="U350:W350"/>
    <mergeCell ref="X350:Z350"/>
    <mergeCell ref="AA350:AC350"/>
    <mergeCell ref="J351:N351"/>
    <mergeCell ref="J352:N352"/>
    <mergeCell ref="O351:Q351"/>
    <mergeCell ref="J350:N350"/>
    <mergeCell ref="S362:Y362"/>
    <mergeCell ref="Z362:AF362"/>
    <mergeCell ref="S361:Y361"/>
    <mergeCell ref="Z361:AF361"/>
    <mergeCell ref="Z359:AF359"/>
    <mergeCell ref="S360:Y360"/>
    <mergeCell ref="C354:AM354"/>
    <mergeCell ref="O352:Q352"/>
    <mergeCell ref="R352:T352"/>
    <mergeCell ref="S305:Y305"/>
    <mergeCell ref="Z305:AF305"/>
    <mergeCell ref="AG218:AM218"/>
    <mergeCell ref="S242:Y242"/>
    <mergeCell ref="S243:Y243"/>
    <mergeCell ref="C220:AM220"/>
    <mergeCell ref="C234:AL234"/>
    <mergeCell ref="S238:Y238"/>
    <mergeCell ref="Z238:AF238"/>
    <mergeCell ref="AG238:AM238"/>
    <mergeCell ref="C239:R239"/>
    <mergeCell ref="C240:R240"/>
    <mergeCell ref="Z283:AF283"/>
    <mergeCell ref="AG283:AM283"/>
    <mergeCell ref="Z284:AF284"/>
    <mergeCell ref="AG284:AM284"/>
    <mergeCell ref="Z242:AF242"/>
    <mergeCell ref="Z243:AF243"/>
    <mergeCell ref="R260:X260"/>
    <mergeCell ref="Y260:AE260"/>
    <mergeCell ref="AF260:AL260"/>
    <mergeCell ref="R261:X261"/>
    <mergeCell ref="Y261:AE261"/>
    <mergeCell ref="C276:AM276"/>
    <mergeCell ref="S307:Y307"/>
    <mergeCell ref="B330:AL330"/>
    <mergeCell ref="B133:AN133"/>
    <mergeCell ref="AL31:AN31"/>
    <mergeCell ref="AL32:AN32"/>
    <mergeCell ref="T30:Y32"/>
    <mergeCell ref="Y63:AA63"/>
    <mergeCell ref="AD63:AF63"/>
    <mergeCell ref="B184:AM184"/>
    <mergeCell ref="B13:S31"/>
    <mergeCell ref="C299:AN299"/>
    <mergeCell ref="U21:X23"/>
    <mergeCell ref="B209:AM209"/>
    <mergeCell ref="B152:AM153"/>
    <mergeCell ref="Q131:R131"/>
    <mergeCell ref="AG239:AM239"/>
    <mergeCell ref="AG240:AM240"/>
    <mergeCell ref="AG241:AM241"/>
    <mergeCell ref="AG242:AM242"/>
    <mergeCell ref="AG243:AM243"/>
    <mergeCell ref="AG281:AM281"/>
    <mergeCell ref="Z282:AF282"/>
    <mergeCell ref="S239:Y239"/>
    <mergeCell ref="C189:I189"/>
    <mergeCell ref="C190:I190"/>
    <mergeCell ref="C191:I191"/>
    <mergeCell ref="C192:I192"/>
    <mergeCell ref="J190:L190"/>
    <mergeCell ref="J189:L189"/>
    <mergeCell ref="S131:U131"/>
    <mergeCell ref="X127:Z127"/>
    <mergeCell ref="X128:Z128"/>
    <mergeCell ref="X129:Z129"/>
    <mergeCell ref="X130:Z130"/>
    <mergeCell ref="X131:Z131"/>
    <mergeCell ref="J191:L191"/>
    <mergeCell ref="J192:L192"/>
    <mergeCell ref="M189:P189"/>
    <mergeCell ref="M190:P190"/>
    <mergeCell ref="M191:P191"/>
    <mergeCell ref="M192:P192"/>
    <mergeCell ref="B198:AM198"/>
    <mergeCell ref="U17:AA20"/>
    <mergeCell ref="U24:X26"/>
    <mergeCell ref="Y21:AB23"/>
    <mergeCell ref="Y24:AB26"/>
    <mergeCell ref="Z30:AB32"/>
    <mergeCell ref="B169:AM169"/>
    <mergeCell ref="B99:AM99"/>
    <mergeCell ref="Y62:AA62"/>
    <mergeCell ref="Y61:AA61"/>
    <mergeCell ref="AD62:AF62"/>
    <mergeCell ref="B97:AM97"/>
    <mergeCell ref="AI45:AM46"/>
    <mergeCell ref="B96:K96"/>
    <mergeCell ref="B98:K98"/>
    <mergeCell ref="B100:K100"/>
    <mergeCell ref="V96:AE96"/>
    <mergeCell ref="V98:AE98"/>
    <mergeCell ref="V100:AE100"/>
    <mergeCell ref="V126:Z126"/>
    <mergeCell ref="V57:AM58"/>
    <mergeCell ref="U27:X29"/>
    <mergeCell ref="Y27:AB29"/>
    <mergeCell ref="AC28:AK28"/>
    <mergeCell ref="AL28:AN28"/>
    <mergeCell ref="AC29:AK29"/>
    <mergeCell ref="AL29:AN29"/>
    <mergeCell ref="T33:AH36"/>
    <mergeCell ref="S127:U127"/>
    <mergeCell ref="S128:U128"/>
    <mergeCell ref="S129:U129"/>
    <mergeCell ref="S130:U130"/>
    <mergeCell ref="T62:V62"/>
    <mergeCell ref="T61:V61"/>
    <mergeCell ref="AC127:AE127"/>
    <mergeCell ref="B95:AM95"/>
    <mergeCell ref="Q126:U126"/>
    <mergeCell ref="E33:S36"/>
    <mergeCell ref="F32:S32"/>
    <mergeCell ref="B103:AM103"/>
    <mergeCell ref="AC189:AF189"/>
    <mergeCell ref="AG189:AJ189"/>
    <mergeCell ref="AC190:AF190"/>
    <mergeCell ref="AC191:AF191"/>
    <mergeCell ref="AC192:AF192"/>
    <mergeCell ref="AG190:AJ190"/>
    <mergeCell ref="AG191:AJ191"/>
    <mergeCell ref="AG192:AJ192"/>
    <mergeCell ref="Q189:T189"/>
    <mergeCell ref="Q190:T190"/>
    <mergeCell ref="Q191:T191"/>
    <mergeCell ref="Q192:T192"/>
    <mergeCell ref="U189:X189"/>
    <mergeCell ref="U190:X190"/>
    <mergeCell ref="U191:X191"/>
    <mergeCell ref="U192:X192"/>
    <mergeCell ref="Y189:AB189"/>
    <mergeCell ref="Y190:AB190"/>
    <mergeCell ref="Y191:AB191"/>
    <mergeCell ref="Y192:AB192"/>
  </mergeCells>
  <conditionalFormatting sqref="M190:P190">
    <cfRule type="iconSet" priority="9">
      <iconSet reverse="1">
        <cfvo type="percent" val="0"/>
        <cfvo type="percent" val="$M$191" gte="0"/>
        <cfvo type="formula" val="$M$192" gte="0"/>
      </iconSet>
    </cfRule>
  </conditionalFormatting>
  <conditionalFormatting sqref="Q190:T190">
    <cfRule type="iconSet" priority="7">
      <iconSet reverse="1">
        <cfvo type="percent" val="0"/>
        <cfvo type="formula" val="$Q$191"/>
        <cfvo type="formula" val="$Q$192" gte="0"/>
      </iconSet>
    </cfRule>
  </conditionalFormatting>
  <conditionalFormatting sqref="U190:X190">
    <cfRule type="iconSet" priority="6">
      <iconSet reverse="1">
        <cfvo type="percent" val="0"/>
        <cfvo type="formula" val="$U$191"/>
        <cfvo type="formula" val="$U$192" gte="0"/>
      </iconSet>
    </cfRule>
  </conditionalFormatting>
  <conditionalFormatting sqref="Y190:AB190">
    <cfRule type="iconSet" priority="5">
      <iconSet reverse="1">
        <cfvo type="percent" val="0"/>
        <cfvo type="formula" val="$Y$191" gte="0"/>
        <cfvo type="formula" val="$Y$192" gte="0"/>
      </iconSet>
    </cfRule>
  </conditionalFormatting>
  <conditionalFormatting sqref="AC190:AF190">
    <cfRule type="iconSet" priority="4">
      <iconSet reverse="1">
        <cfvo type="percent" val="0"/>
        <cfvo type="formula" val="$AC$191" gte="0"/>
        <cfvo type="formula" val="$AC$192" gte="0"/>
      </iconSet>
    </cfRule>
  </conditionalFormatting>
  <conditionalFormatting sqref="AG190:AJ190">
    <cfRule type="iconSet" priority="3">
      <iconSet reverse="1">
        <cfvo type="percent" val="0"/>
        <cfvo type="formula" val="$AG$191" gte="0"/>
        <cfvo type="formula" val="$AG$192" gte="0"/>
      </iconSet>
    </cfRule>
  </conditionalFormatting>
  <conditionalFormatting sqref="S367:Y367">
    <cfRule type="iconSet" priority="2">
      <iconSet reverse="1">
        <cfvo type="percent" val="0"/>
        <cfvo type="formula" val="$AG$367" gte="0"/>
        <cfvo type="formula" val="$Z$367" gte="0"/>
      </iconSet>
    </cfRule>
  </conditionalFormatting>
  <conditionalFormatting sqref="S219:Y219">
    <cfRule type="iconSet" priority="1">
      <iconSet reverse="1">
        <cfvo type="percent" val="0"/>
        <cfvo type="formula" val="$AG$219" gte="0"/>
        <cfvo type="formula" val="$Z$219" gte="0"/>
      </iconSet>
    </cfRule>
  </conditionalFormatting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'General PDET'!$A$2:$A$17</xm:f>
          </x14:formula1>
          <xm:sqref>B11:S12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2"/>
  <sheetViews>
    <sheetView topLeftCell="AJ1" workbookViewId="0">
      <selection activeCell="A7" sqref="A7:AN9"/>
    </sheetView>
  </sheetViews>
  <sheetFormatPr baseColWidth="10" defaultRowHeight="15" x14ac:dyDescent="0.25"/>
  <cols>
    <col min="1" max="1" width="30.42578125" customWidth="1"/>
    <col min="3" max="3" width="12" bestFit="1" customWidth="1"/>
    <col min="8" max="8" width="12" bestFit="1" customWidth="1"/>
    <col min="14" max="14" width="11.42578125" style="62"/>
    <col min="22" max="26" width="11.5703125" bestFit="1" customWidth="1"/>
    <col min="27" max="27" width="12.5703125" bestFit="1" customWidth="1"/>
    <col min="41" max="41" width="16.7109375" bestFit="1" customWidth="1"/>
    <col min="43" max="43" width="14.5703125" bestFit="1" customWidth="1"/>
    <col min="44" max="45" width="13" bestFit="1" customWidth="1"/>
  </cols>
  <sheetData>
    <row r="1" spans="1:49" x14ac:dyDescent="0.25">
      <c r="A1">
        <f>+COLUMN(A:A)</f>
        <v>1</v>
      </c>
      <c r="B1">
        <f t="shared" ref="B1:C1" si="0">+COLUMN(B:B)</f>
        <v>2</v>
      </c>
      <c r="C1">
        <f t="shared" si="0"/>
        <v>3</v>
      </c>
      <c r="D1">
        <f t="shared" ref="D1:AV1" si="1">+COLUMN(D:D)</f>
        <v>4</v>
      </c>
      <c r="E1">
        <f t="shared" si="1"/>
        <v>5</v>
      </c>
      <c r="F1">
        <f t="shared" si="1"/>
        <v>6</v>
      </c>
      <c r="G1">
        <f t="shared" si="1"/>
        <v>7</v>
      </c>
      <c r="H1">
        <f t="shared" si="1"/>
        <v>8</v>
      </c>
      <c r="I1">
        <f t="shared" si="1"/>
        <v>9</v>
      </c>
      <c r="J1">
        <f t="shared" si="1"/>
        <v>10</v>
      </c>
      <c r="K1">
        <f t="shared" si="1"/>
        <v>11</v>
      </c>
      <c r="L1">
        <f t="shared" si="1"/>
        <v>12</v>
      </c>
      <c r="M1">
        <f t="shared" si="1"/>
        <v>13</v>
      </c>
      <c r="N1">
        <f t="shared" si="1"/>
        <v>14</v>
      </c>
      <c r="O1">
        <f t="shared" si="1"/>
        <v>15</v>
      </c>
      <c r="P1">
        <f t="shared" si="1"/>
        <v>16</v>
      </c>
      <c r="Q1">
        <f t="shared" si="1"/>
        <v>17</v>
      </c>
      <c r="R1">
        <f t="shared" si="1"/>
        <v>18</v>
      </c>
      <c r="S1">
        <f t="shared" si="1"/>
        <v>19</v>
      </c>
      <c r="T1">
        <f t="shared" si="1"/>
        <v>20</v>
      </c>
      <c r="U1">
        <f t="shared" si="1"/>
        <v>21</v>
      </c>
      <c r="V1">
        <f t="shared" si="1"/>
        <v>22</v>
      </c>
      <c r="W1">
        <f t="shared" si="1"/>
        <v>23</v>
      </c>
      <c r="X1">
        <f t="shared" si="1"/>
        <v>24</v>
      </c>
      <c r="Y1">
        <f t="shared" si="1"/>
        <v>25</v>
      </c>
      <c r="Z1">
        <f t="shared" si="1"/>
        <v>26</v>
      </c>
      <c r="AA1">
        <f t="shared" si="1"/>
        <v>27</v>
      </c>
      <c r="AB1">
        <f t="shared" si="1"/>
        <v>28</v>
      </c>
      <c r="AC1">
        <f t="shared" si="1"/>
        <v>29</v>
      </c>
      <c r="AD1">
        <f t="shared" si="1"/>
        <v>30</v>
      </c>
      <c r="AE1">
        <f t="shared" si="1"/>
        <v>31</v>
      </c>
      <c r="AF1">
        <f t="shared" si="1"/>
        <v>32</v>
      </c>
      <c r="AG1">
        <f t="shared" si="1"/>
        <v>33</v>
      </c>
      <c r="AH1">
        <f t="shared" si="1"/>
        <v>34</v>
      </c>
      <c r="AI1">
        <f t="shared" si="1"/>
        <v>35</v>
      </c>
      <c r="AJ1">
        <f t="shared" si="1"/>
        <v>36</v>
      </c>
      <c r="AK1">
        <f t="shared" si="1"/>
        <v>37</v>
      </c>
      <c r="AL1">
        <f t="shared" si="1"/>
        <v>38</v>
      </c>
      <c r="AM1">
        <f t="shared" si="1"/>
        <v>39</v>
      </c>
      <c r="AN1">
        <f t="shared" si="1"/>
        <v>40</v>
      </c>
      <c r="AO1">
        <f t="shared" si="1"/>
        <v>41</v>
      </c>
      <c r="AP1">
        <f t="shared" si="1"/>
        <v>42</v>
      </c>
      <c r="AQ1">
        <f t="shared" si="1"/>
        <v>43</v>
      </c>
      <c r="AR1">
        <f t="shared" si="1"/>
        <v>44</v>
      </c>
      <c r="AS1">
        <f t="shared" si="1"/>
        <v>45</v>
      </c>
      <c r="AT1">
        <f t="shared" si="1"/>
        <v>46</v>
      </c>
      <c r="AU1">
        <f t="shared" si="1"/>
        <v>47</v>
      </c>
      <c r="AV1">
        <f t="shared" si="1"/>
        <v>48</v>
      </c>
    </row>
    <row r="2" spans="1:49" x14ac:dyDescent="0.25">
      <c r="A2" s="37" t="s">
        <v>2343</v>
      </c>
      <c r="B2" t="s">
        <v>2324</v>
      </c>
      <c r="C2" t="s">
        <v>2779</v>
      </c>
      <c r="D2" t="s">
        <v>2652</v>
      </c>
      <c r="E2" t="s">
        <v>2653</v>
      </c>
      <c r="F2" t="s">
        <v>2331</v>
      </c>
      <c r="G2" t="s">
        <v>2654</v>
      </c>
      <c r="H2" t="s">
        <v>2777</v>
      </c>
      <c r="I2" t="s">
        <v>2778</v>
      </c>
      <c r="J2" t="s">
        <v>2655</v>
      </c>
      <c r="K2" t="s">
        <v>2658</v>
      </c>
      <c r="L2" t="s">
        <v>2659</v>
      </c>
      <c r="M2" t="s">
        <v>2660</v>
      </c>
      <c r="N2" s="62" t="s">
        <v>2750</v>
      </c>
      <c r="O2" t="s">
        <v>2661</v>
      </c>
      <c r="P2" t="s">
        <v>2662</v>
      </c>
      <c r="Q2" t="s">
        <v>2663</v>
      </c>
      <c r="R2" t="s">
        <v>2664</v>
      </c>
      <c r="S2" t="s">
        <v>2400</v>
      </c>
      <c r="T2" t="s">
        <v>2401</v>
      </c>
      <c r="U2" t="s">
        <v>2237</v>
      </c>
      <c r="V2" t="s">
        <v>2665</v>
      </c>
      <c r="W2" t="s">
        <v>2666</v>
      </c>
      <c r="X2" t="s">
        <v>2667</v>
      </c>
      <c r="Y2" t="s">
        <v>2668</v>
      </c>
      <c r="Z2" t="s">
        <v>2669</v>
      </c>
      <c r="AA2" t="s">
        <v>2670</v>
      </c>
      <c r="AB2" t="s">
        <v>2671</v>
      </c>
      <c r="AC2" t="s">
        <v>2672</v>
      </c>
      <c r="AD2" t="s">
        <v>2673</v>
      </c>
      <c r="AE2" t="s">
        <v>2674</v>
      </c>
      <c r="AF2" t="s">
        <v>2675</v>
      </c>
      <c r="AG2" t="s">
        <v>2683</v>
      </c>
      <c r="AH2" t="s">
        <v>2684</v>
      </c>
      <c r="AI2" t="s">
        <v>2685</v>
      </c>
      <c r="AJ2" t="s">
        <v>2686</v>
      </c>
      <c r="AK2" t="s">
        <v>2687</v>
      </c>
      <c r="AL2" t="s">
        <v>2688</v>
      </c>
      <c r="AM2" t="s">
        <v>2689</v>
      </c>
      <c r="AN2" t="s">
        <v>2690</v>
      </c>
      <c r="AO2" t="s">
        <v>2692</v>
      </c>
      <c r="AP2" t="s">
        <v>2691</v>
      </c>
      <c r="AQ2" t="s">
        <v>2329</v>
      </c>
      <c r="AR2" t="s">
        <v>2328</v>
      </c>
      <c r="AS2" t="s">
        <v>2330</v>
      </c>
      <c r="AT2" t="s">
        <v>3014</v>
      </c>
      <c r="AU2" t="s">
        <v>3018</v>
      </c>
      <c r="AV2" t="s">
        <v>3019</v>
      </c>
    </row>
    <row r="3" spans="1:49" x14ac:dyDescent="0.25">
      <c r="A3" s="17" t="s">
        <v>2252</v>
      </c>
      <c r="B3" s="59">
        <v>0.49487775828491415</v>
      </c>
      <c r="C3" s="33">
        <v>99402</v>
      </c>
      <c r="D3" s="43">
        <v>0.14304541156113559</v>
      </c>
      <c r="E3" s="43">
        <v>0.86869681412194955</v>
      </c>
      <c r="F3" s="43">
        <v>0.64453431520492543</v>
      </c>
      <c r="G3" s="43">
        <v>0.70247077523591073</v>
      </c>
      <c r="H3" s="33">
        <v>13735</v>
      </c>
      <c r="I3" s="33">
        <v>13952</v>
      </c>
      <c r="J3">
        <v>0.80577580094114609</v>
      </c>
      <c r="K3" s="43">
        <v>0.82081220789086884</v>
      </c>
      <c r="L3" s="43">
        <v>0.17918779210913113</v>
      </c>
      <c r="M3" s="43">
        <v>0.8167642502162934</v>
      </c>
      <c r="N3" s="63">
        <v>0.10457711461025322</v>
      </c>
      <c r="O3" s="43">
        <v>0.1832357497837066</v>
      </c>
      <c r="P3" s="43">
        <v>0.5</v>
      </c>
      <c r="Q3" s="43">
        <v>0.29166666666666669</v>
      </c>
      <c r="R3" s="43">
        <v>0.20833333333333334</v>
      </c>
      <c r="S3" s="33">
        <v>12</v>
      </c>
      <c r="T3" s="33">
        <v>7</v>
      </c>
      <c r="U3" s="33">
        <v>5</v>
      </c>
      <c r="V3" s="40">
        <v>140348.25436399999</v>
      </c>
      <c r="W3" s="40">
        <v>80736.021510000006</v>
      </c>
      <c r="X3" s="40">
        <v>88742.162501129991</v>
      </c>
      <c r="Y3" s="40">
        <v>974091.79119999998</v>
      </c>
      <c r="Z3" s="40">
        <v>26462.307162900001</v>
      </c>
      <c r="AA3" s="40">
        <v>1310380.5367380299</v>
      </c>
      <c r="AB3" s="43">
        <v>0.10710495953593234</v>
      </c>
      <c r="AC3" s="43">
        <v>6.1612653154158287E-2</v>
      </c>
      <c r="AD3" s="43">
        <v>6.7722436355807408E-2</v>
      </c>
      <c r="AE3" s="43">
        <v>0.74336558266107666</v>
      </c>
      <c r="AF3" s="43">
        <v>2.0194368293025341E-2</v>
      </c>
      <c r="AG3" s="40">
        <v>663995.51990000007</v>
      </c>
      <c r="AH3" s="40">
        <v>90355.15986</v>
      </c>
      <c r="AI3" s="40">
        <v>428923.9069</v>
      </c>
      <c r="AJ3" s="40">
        <v>134535.50591617002</v>
      </c>
      <c r="AK3" s="43">
        <v>0.50386282791472925</v>
      </c>
      <c r="AL3" s="43">
        <v>6.8564628825512994E-2</v>
      </c>
      <c r="AM3" s="43">
        <v>0.32548233566909646</v>
      </c>
      <c r="AN3" s="43">
        <v>0.10209020759066149</v>
      </c>
      <c r="AO3" s="33">
        <v>1317810.098</v>
      </c>
      <c r="AP3" s="43">
        <v>4.7999202838295223E-2</v>
      </c>
      <c r="AQ3" s="33">
        <v>35675</v>
      </c>
      <c r="AR3" s="33">
        <v>62156</v>
      </c>
      <c r="AS3" s="33">
        <v>1571</v>
      </c>
      <c r="AT3" s="19">
        <v>3.4966882071002598</v>
      </c>
      <c r="AU3" s="20">
        <v>4906.7820880492982</v>
      </c>
      <c r="AV3" s="20">
        <v>3759.1365073974353</v>
      </c>
    </row>
    <row r="4" spans="1:49" x14ac:dyDescent="0.25">
      <c r="A4" s="17" t="s">
        <v>2260</v>
      </c>
      <c r="B4" s="59">
        <v>0.47969393761035906</v>
      </c>
      <c r="C4" s="33">
        <v>9916</v>
      </c>
      <c r="D4" s="43">
        <v>0.12797498991528841</v>
      </c>
      <c r="E4" s="43">
        <v>0.79747832939322305</v>
      </c>
      <c r="F4" s="43">
        <v>0.31787010891488504</v>
      </c>
      <c r="G4" s="43">
        <v>0.8811012505042356</v>
      </c>
      <c r="H4" s="33">
        <v>5740</v>
      </c>
      <c r="I4" s="33">
        <v>4615</v>
      </c>
      <c r="J4">
        <v>12.441775770868578</v>
      </c>
      <c r="K4" s="43">
        <v>0.85276917784657724</v>
      </c>
      <c r="L4" s="43">
        <v>0.14723082215342279</v>
      </c>
      <c r="M4" s="43">
        <v>0.34005647438483261</v>
      </c>
      <c r="N4" s="63">
        <v>1.4912374396037979E-2</v>
      </c>
      <c r="O4" s="43">
        <v>0.65994352561516734</v>
      </c>
      <c r="P4" s="43">
        <v>0</v>
      </c>
      <c r="Q4" s="43">
        <v>0.75</v>
      </c>
      <c r="R4" s="43">
        <v>0.25</v>
      </c>
      <c r="S4" s="33">
        <v>0</v>
      </c>
      <c r="T4" s="33">
        <v>3</v>
      </c>
      <c r="U4" s="33">
        <v>1</v>
      </c>
      <c r="V4" s="40">
        <v>13080.0651</v>
      </c>
      <c r="W4" s="40">
        <v>60162.986700000001</v>
      </c>
      <c r="X4" s="40">
        <v>154245.0546</v>
      </c>
      <c r="Y4" s="40">
        <v>220417.74400000001</v>
      </c>
      <c r="Z4" s="40">
        <v>584879.37199999997</v>
      </c>
      <c r="AA4" s="40">
        <v>1032785.2224</v>
      </c>
      <c r="AB4" s="43">
        <v>1.2664845329219923E-2</v>
      </c>
      <c r="AC4" s="43">
        <v>5.8253144405176961E-2</v>
      </c>
      <c r="AD4" s="43">
        <v>0.14934862665982312</v>
      </c>
      <c r="AE4" s="43">
        <v>0.21342069892110804</v>
      </c>
      <c r="AF4" s="43">
        <v>0.566312684684672</v>
      </c>
      <c r="AG4" s="40">
        <v>616346.61</v>
      </c>
      <c r="AH4" s="40">
        <v>310459.13100000005</v>
      </c>
      <c r="AI4" s="40">
        <v>33998.587500000001</v>
      </c>
      <c r="AJ4" s="40">
        <v>93223.434018</v>
      </c>
      <c r="AK4" s="43">
        <v>0.58475367719687976</v>
      </c>
      <c r="AL4" s="43">
        <v>0.2945454968456756</v>
      </c>
      <c r="AM4" s="43">
        <v>3.2255874758725246E-2</v>
      </c>
      <c r="AN4" s="43">
        <v>8.8444951198719493E-2</v>
      </c>
      <c r="AO4" s="33">
        <v>1056950.2289999998</v>
      </c>
      <c r="AP4" s="43">
        <v>0.1696774061588098</v>
      </c>
      <c r="AQ4" s="33">
        <v>5685</v>
      </c>
      <c r="AR4" s="33">
        <v>4153</v>
      </c>
      <c r="AS4" s="33">
        <v>78</v>
      </c>
      <c r="AT4" s="19">
        <v>10.046467536609804</v>
      </c>
      <c r="AU4" s="20">
        <v>577.80999999999995</v>
      </c>
      <c r="AV4" s="20">
        <v>552.46451355291504</v>
      </c>
    </row>
    <row r="5" spans="1:49" x14ac:dyDescent="0.25">
      <c r="A5" s="17" t="s">
        <v>2257</v>
      </c>
      <c r="B5" s="59">
        <v>0.6299008820267249</v>
      </c>
      <c r="C5" s="33">
        <v>18647</v>
      </c>
      <c r="D5" s="43">
        <v>8.5643803292754866E-2</v>
      </c>
      <c r="E5" s="43">
        <v>0.72260488415779589</v>
      </c>
      <c r="F5" s="43">
        <v>0.24164744999195581</v>
      </c>
      <c r="G5" s="43">
        <v>0.80511610446720649</v>
      </c>
      <c r="H5" s="33">
        <v>3413</v>
      </c>
      <c r="I5" s="33">
        <v>4440</v>
      </c>
      <c r="J5">
        <v>8.6964107949807534</v>
      </c>
      <c r="K5" s="43">
        <v>0.7939961677666596</v>
      </c>
      <c r="L5" s="43">
        <v>0.20600383223334043</v>
      </c>
      <c r="M5" s="43">
        <v>0.47476805920523407</v>
      </c>
      <c r="N5" s="63">
        <v>6.2324698319382987E-3</v>
      </c>
      <c r="O5" s="43">
        <v>0.52523194079476587</v>
      </c>
      <c r="P5" s="43">
        <v>0.38461538461538464</v>
      </c>
      <c r="Q5" s="43">
        <v>0.61538461538461542</v>
      </c>
      <c r="R5" s="43">
        <v>0</v>
      </c>
      <c r="S5" s="33">
        <v>5</v>
      </c>
      <c r="T5" s="33">
        <v>8</v>
      </c>
      <c r="U5" s="33">
        <v>0</v>
      </c>
      <c r="V5" s="40">
        <v>647174.57662999991</v>
      </c>
      <c r="W5" s="40">
        <v>121813.65058</v>
      </c>
      <c r="X5" s="40">
        <v>13407.640063999999</v>
      </c>
      <c r="Y5" s="40">
        <v>906593.88100000005</v>
      </c>
      <c r="Z5" s="40">
        <v>61716.910879999989</v>
      </c>
      <c r="AA5" s="40">
        <v>1750706.659154</v>
      </c>
      <c r="AB5" s="43">
        <v>0.36966477122028901</v>
      </c>
      <c r="AC5" s="43">
        <v>6.9579703683119845E-2</v>
      </c>
      <c r="AD5" s="43">
        <v>7.6584160995189334E-3</v>
      </c>
      <c r="AE5" s="43">
        <v>0.51784453795251828</v>
      </c>
      <c r="AF5" s="43">
        <v>3.5252571044553899E-2</v>
      </c>
      <c r="AG5" s="40">
        <v>777852.38760000002</v>
      </c>
      <c r="AH5" s="40">
        <v>346249.13261999999</v>
      </c>
      <c r="AI5" s="40">
        <v>348878.64869999996</v>
      </c>
      <c r="AJ5" s="40">
        <v>295965.97201769997</v>
      </c>
      <c r="AK5" s="43">
        <v>0.4397264391484913</v>
      </c>
      <c r="AL5" s="43">
        <v>0.19573752111890583</v>
      </c>
      <c r="AM5" s="43">
        <v>0.19722400847945717</v>
      </c>
      <c r="AN5" s="43">
        <v>0.16731203125314573</v>
      </c>
      <c r="AO5" s="33">
        <v>1768946.1229999997</v>
      </c>
      <c r="AP5" s="43">
        <v>6.5904761293524156E-2</v>
      </c>
      <c r="AQ5" s="33">
        <v>11113</v>
      </c>
      <c r="AR5" s="33">
        <v>7193</v>
      </c>
      <c r="AS5" s="33">
        <v>341</v>
      </c>
      <c r="AT5" s="19">
        <v>12.866837124258716</v>
      </c>
      <c r="AU5" s="20">
        <v>2239.0600000000004</v>
      </c>
      <c r="AV5" s="20">
        <v>1769.1488598247531</v>
      </c>
    </row>
    <row r="6" spans="1:49" x14ac:dyDescent="0.25">
      <c r="A6" s="17" t="s">
        <v>2263</v>
      </c>
      <c r="B6" s="59">
        <v>0.69563701563900782</v>
      </c>
      <c r="C6" s="33">
        <v>6459</v>
      </c>
      <c r="D6" s="43">
        <v>0.17138875986994892</v>
      </c>
      <c r="E6" s="43">
        <v>0.89069557362240293</v>
      </c>
      <c r="F6" s="43">
        <v>0.60860814367549154</v>
      </c>
      <c r="G6" s="43">
        <v>0.85647933116581509</v>
      </c>
      <c r="H6" s="33">
        <v>1970</v>
      </c>
      <c r="I6" s="33">
        <v>739</v>
      </c>
      <c r="J6">
        <v>8.6865879082696313</v>
      </c>
      <c r="K6" s="43">
        <v>0.84986842105263161</v>
      </c>
      <c r="L6" s="43">
        <v>0.15013157894736842</v>
      </c>
      <c r="M6" s="43">
        <v>0.22913763740517107</v>
      </c>
      <c r="N6" s="63">
        <v>2.1186620625094167E-2</v>
      </c>
      <c r="O6" s="43">
        <v>0.77086236259482899</v>
      </c>
      <c r="P6" s="43">
        <v>0.125</v>
      </c>
      <c r="Q6" s="43">
        <v>0.75</v>
      </c>
      <c r="R6" s="43">
        <v>0.125</v>
      </c>
      <c r="S6" s="33">
        <v>1</v>
      </c>
      <c r="T6" s="33">
        <v>6</v>
      </c>
      <c r="U6" s="33">
        <v>1</v>
      </c>
      <c r="V6" s="40">
        <v>157900.36635000003</v>
      </c>
      <c r="W6" s="40">
        <v>5371.8455400000003</v>
      </c>
      <c r="X6" s="40">
        <v>3520.5706</v>
      </c>
      <c r="Y6" s="40">
        <v>728985.00399999996</v>
      </c>
      <c r="Z6" s="40">
        <v>18081.271829999998</v>
      </c>
      <c r="AA6" s="40">
        <v>913859.05832000007</v>
      </c>
      <c r="AB6" s="43">
        <v>0.17278415627928162</v>
      </c>
      <c r="AC6" s="43">
        <v>5.878199150178994E-3</v>
      </c>
      <c r="AD6" s="43">
        <v>3.8524218455218561E-3</v>
      </c>
      <c r="AE6" s="43">
        <v>0.79769959860127149</v>
      </c>
      <c r="AF6" s="43">
        <v>1.9785624123746001E-2</v>
      </c>
      <c r="AG6" s="40">
        <v>582603.96499999997</v>
      </c>
      <c r="AH6" s="40">
        <v>37690.415036999999</v>
      </c>
      <c r="AI6" s="40">
        <v>229880.144</v>
      </c>
      <c r="AJ6" s="40">
        <v>68692.059227000005</v>
      </c>
      <c r="AK6" s="43">
        <v>0.63404630836663234</v>
      </c>
      <c r="AL6" s="43">
        <v>4.1018376033565201E-2</v>
      </c>
      <c r="AM6" s="43">
        <v>0.25017793462835403</v>
      </c>
      <c r="AN6" s="43">
        <v>7.4757380971448448E-2</v>
      </c>
      <c r="AO6" s="33">
        <v>922298.23899999994</v>
      </c>
      <c r="AP6" s="43">
        <v>0.17365891120368931</v>
      </c>
      <c r="AQ6" s="33">
        <v>1279</v>
      </c>
      <c r="AR6" s="33">
        <v>2579</v>
      </c>
      <c r="AS6" s="33">
        <v>2601</v>
      </c>
      <c r="AT6" s="19">
        <v>14.158963979435594</v>
      </c>
      <c r="AU6" s="20">
        <v>888.64900000000011</v>
      </c>
      <c r="AV6" s="20">
        <v>605.46090166268561</v>
      </c>
    </row>
    <row r="7" spans="1:49" x14ac:dyDescent="0.25">
      <c r="A7" s="17" t="s">
        <v>2253</v>
      </c>
      <c r="B7" s="59">
        <v>0.66170729591394117</v>
      </c>
      <c r="C7" s="33">
        <v>17849</v>
      </c>
      <c r="D7" s="43">
        <v>5.6137598745027731E-2</v>
      </c>
      <c r="E7" s="43">
        <v>0.74950099800399206</v>
      </c>
      <c r="F7" s="43">
        <v>0.3108297383606925</v>
      </c>
      <c r="G7" s="43">
        <v>0.87534315647935457</v>
      </c>
      <c r="H7" s="33">
        <v>4873</v>
      </c>
      <c r="I7" s="33">
        <v>2704</v>
      </c>
      <c r="J7">
        <v>8.5081541336335782</v>
      </c>
      <c r="K7" s="43">
        <v>0.92204773220374003</v>
      </c>
      <c r="L7" s="43">
        <v>7.7952267796259939E-2</v>
      </c>
      <c r="M7" s="43">
        <v>0.48854277550563058</v>
      </c>
      <c r="N7" s="63">
        <v>7.4258593855866875E-3</v>
      </c>
      <c r="O7" s="43">
        <v>0.51145722449436937</v>
      </c>
      <c r="P7" s="43">
        <v>0.21428571428571427</v>
      </c>
      <c r="Q7" s="43">
        <v>0.21428571428571427</v>
      </c>
      <c r="R7" s="43">
        <v>0.5714285714285714</v>
      </c>
      <c r="S7" s="33">
        <v>3</v>
      </c>
      <c r="T7" s="33">
        <v>3</v>
      </c>
      <c r="U7" s="33">
        <v>8</v>
      </c>
      <c r="V7" s="40">
        <v>730656.9</v>
      </c>
      <c r="W7" s="40">
        <v>321594.14119999995</v>
      </c>
      <c r="X7" s="40">
        <v>188035.99850999998</v>
      </c>
      <c r="Y7" s="40">
        <v>1458948.0660000001</v>
      </c>
      <c r="Z7" s="40">
        <v>242648.82949999999</v>
      </c>
      <c r="AA7" s="40">
        <v>2941883.9352099998</v>
      </c>
      <c r="AB7" s="43">
        <v>0.24836360512225433</v>
      </c>
      <c r="AC7" s="43">
        <v>0.10931571342804987</v>
      </c>
      <c r="AD7" s="43">
        <v>6.3916865060340139E-2</v>
      </c>
      <c r="AE7" s="43">
        <v>0.49592305411459287</v>
      </c>
      <c r="AF7" s="43">
        <v>8.2480762274762906E-2</v>
      </c>
      <c r="AG7" s="40">
        <v>2500178.4069999997</v>
      </c>
      <c r="AH7" s="40">
        <v>73590.770318099996</v>
      </c>
      <c r="AI7" s="40">
        <v>99638.932360000006</v>
      </c>
      <c r="AJ7" s="40">
        <v>356037.08253150003</v>
      </c>
      <c r="AK7" s="43">
        <v>0.82529250353475903</v>
      </c>
      <c r="AL7" s="43">
        <v>2.4291830896080606E-2</v>
      </c>
      <c r="AM7" s="43">
        <v>3.2890158440967182E-2</v>
      </c>
      <c r="AN7" s="43">
        <v>0.11752550712819324</v>
      </c>
      <c r="AO7" s="33">
        <v>3053258.6519999998</v>
      </c>
      <c r="AP7" s="43">
        <v>6.57211777455073E-2</v>
      </c>
      <c r="AQ7" s="33">
        <v>1059</v>
      </c>
      <c r="AR7" s="33">
        <v>1783</v>
      </c>
      <c r="AS7" s="33">
        <v>15007</v>
      </c>
      <c r="AT7" s="19">
        <v>2.8151684556181427</v>
      </c>
      <c r="AU7" s="20">
        <v>427.98999999999995</v>
      </c>
      <c r="AV7" s="20">
        <v>409.38416754141832</v>
      </c>
    </row>
    <row r="8" spans="1:49" x14ac:dyDescent="0.25">
      <c r="A8" s="17" t="s">
        <v>2254</v>
      </c>
      <c r="B8" s="59">
        <v>0.51912699942185392</v>
      </c>
      <c r="C8" s="33">
        <v>23092</v>
      </c>
      <c r="D8" s="43">
        <v>0.11423869738437555</v>
      </c>
      <c r="E8" s="43">
        <v>0.82335102350265355</v>
      </c>
      <c r="F8" s="43">
        <v>0.26260176684566083</v>
      </c>
      <c r="G8" s="43">
        <v>0.86709683007102023</v>
      </c>
      <c r="H8" s="33">
        <v>10059</v>
      </c>
      <c r="I8" s="33">
        <v>10082</v>
      </c>
      <c r="J8">
        <v>5.529021273552523</v>
      </c>
      <c r="K8" s="43">
        <v>0.85367837338262476</v>
      </c>
      <c r="L8" s="43">
        <v>0.14632162661737524</v>
      </c>
      <c r="M8" s="43">
        <v>0.20656504417114152</v>
      </c>
      <c r="N8" s="63">
        <v>7.8847739541053011E-3</v>
      </c>
      <c r="O8" s="43">
        <v>0.79343495582885848</v>
      </c>
      <c r="P8" s="43">
        <v>0.70588235294117652</v>
      </c>
      <c r="Q8" s="43">
        <v>0.23529411764705882</v>
      </c>
      <c r="R8" s="43">
        <v>5.8823529411764705E-2</v>
      </c>
      <c r="S8" s="33">
        <v>12</v>
      </c>
      <c r="T8" s="33">
        <v>4</v>
      </c>
      <c r="U8" s="33">
        <v>1</v>
      </c>
      <c r="V8" s="40">
        <v>1089574.7425999998</v>
      </c>
      <c r="W8" s="40">
        <v>34086.304649999998</v>
      </c>
      <c r="X8" s="40">
        <v>800.20145000000002</v>
      </c>
      <c r="Y8" s="40">
        <v>6977331.9379999982</v>
      </c>
      <c r="Z8" s="40">
        <v>943036.2304</v>
      </c>
      <c r="AA8" s="40">
        <v>9044829.4171000011</v>
      </c>
      <c r="AB8" s="43">
        <v>0.12046382439673967</v>
      </c>
      <c r="AC8" s="43">
        <v>3.7685956338277655E-3</v>
      </c>
      <c r="AD8" s="43">
        <v>8.8470596083012104E-5</v>
      </c>
      <c r="AE8" s="43">
        <v>0.77141664217666428</v>
      </c>
      <c r="AF8" s="43">
        <v>0.10426246719668496</v>
      </c>
      <c r="AG8" s="40">
        <v>7756312.0924000004</v>
      </c>
      <c r="AH8" s="40">
        <v>37829.278339999997</v>
      </c>
      <c r="AI8" s="40">
        <v>1058829.388</v>
      </c>
      <c r="AJ8" s="40">
        <v>221036.53863008996</v>
      </c>
      <c r="AK8" s="43">
        <v>0.85478354140711421</v>
      </c>
      <c r="AL8" s="43">
        <v>4.1689715580197993E-3</v>
      </c>
      <c r="AM8" s="43">
        <v>0.11668817902613764</v>
      </c>
      <c r="AN8" s="43">
        <v>2.4359308008728712E-2</v>
      </c>
      <c r="AO8" s="33">
        <v>9074007.2380000018</v>
      </c>
      <c r="AP8" s="43">
        <v>0.2799144742851396</v>
      </c>
      <c r="AQ8" s="33">
        <v>12671</v>
      </c>
      <c r="AR8" s="33">
        <v>5517</v>
      </c>
      <c r="AS8" s="33">
        <v>4904</v>
      </c>
      <c r="AT8" s="19">
        <v>4.4809547403369825</v>
      </c>
      <c r="AU8" s="20">
        <v>5719.55</v>
      </c>
      <c r="AV8" s="20">
        <v>4028.3186533246339</v>
      </c>
    </row>
    <row r="9" spans="1:49" x14ac:dyDescent="0.25">
      <c r="A9" s="17" t="s">
        <v>2251</v>
      </c>
      <c r="B9" s="59">
        <v>0.52750153304716452</v>
      </c>
      <c r="C9" s="33">
        <v>14886</v>
      </c>
      <c r="D9" s="43">
        <v>8.9681580008061271E-2</v>
      </c>
      <c r="E9" s="43">
        <v>0.84494382022471914</v>
      </c>
      <c r="F9" s="43">
        <v>0.30975413139862956</v>
      </c>
      <c r="G9" s="43">
        <v>0.8624210667741502</v>
      </c>
      <c r="H9" s="33">
        <v>7944</v>
      </c>
      <c r="I9" s="33">
        <v>5502</v>
      </c>
      <c r="J9">
        <v>10.16260162601626</v>
      </c>
      <c r="K9" s="43">
        <v>0.82084367245657563</v>
      </c>
      <c r="L9" s="43">
        <v>0.17915632754342431</v>
      </c>
      <c r="M9" s="43">
        <v>0.12696493349455865</v>
      </c>
      <c r="N9" s="63">
        <v>7.8486780296035128E-4</v>
      </c>
      <c r="O9" s="43">
        <v>0.87303506650544138</v>
      </c>
      <c r="P9" s="43">
        <v>0.41666666666666669</v>
      </c>
      <c r="Q9" s="43">
        <v>0.16666666666666666</v>
      </c>
      <c r="R9" s="43">
        <v>0.41666666666666669</v>
      </c>
      <c r="S9" s="33">
        <v>5</v>
      </c>
      <c r="T9" s="33">
        <v>2</v>
      </c>
      <c r="U9" s="33">
        <v>5</v>
      </c>
      <c r="V9" s="40">
        <v>2436116.9840000002</v>
      </c>
      <c r="W9" s="40">
        <v>152487.64831999998</v>
      </c>
      <c r="X9" s="40">
        <v>309213.63709999999</v>
      </c>
      <c r="Y9" s="40">
        <v>5505959.8120000008</v>
      </c>
      <c r="Z9" s="40">
        <v>1459633.3765999998</v>
      </c>
      <c r="AA9" s="40">
        <v>9863411.4580199998</v>
      </c>
      <c r="AB9" s="43">
        <v>0.24698523369611419</v>
      </c>
      <c r="AC9" s="43">
        <v>1.545992975848243E-2</v>
      </c>
      <c r="AD9" s="43">
        <v>3.1349562817697976E-2</v>
      </c>
      <c r="AE9" s="43">
        <v>0.55822063547020251</v>
      </c>
      <c r="AF9" s="43">
        <v>0.14798463825750299</v>
      </c>
      <c r="AG9" s="40">
        <v>8322040.7099999981</v>
      </c>
      <c r="AH9" s="40">
        <v>725786.77118000004</v>
      </c>
      <c r="AI9" s="40">
        <v>594214.55929999996</v>
      </c>
      <c r="AJ9" s="40">
        <v>267229.14602900005</v>
      </c>
      <c r="AK9" s="43">
        <v>0.83982369170903926</v>
      </c>
      <c r="AL9" s="43">
        <v>7.3243204017680349E-2</v>
      </c>
      <c r="AM9" s="43">
        <v>5.9965515941171825E-2</v>
      </c>
      <c r="AN9" s="43">
        <v>2.6967588332108605E-2</v>
      </c>
      <c r="AO9" s="33">
        <v>9909272.879999999</v>
      </c>
      <c r="AP9" s="43">
        <v>0.23351776934072396</v>
      </c>
      <c r="AQ9" s="33">
        <v>3731</v>
      </c>
      <c r="AR9" s="33">
        <v>1796</v>
      </c>
      <c r="AS9" s="33">
        <v>9359</v>
      </c>
      <c r="AT9" s="19">
        <v>2.5822967134676897</v>
      </c>
      <c r="AU9" s="20">
        <v>2091.04</v>
      </c>
      <c r="AV9" s="20">
        <v>1851.5129348270684</v>
      </c>
    </row>
    <row r="10" spans="1:49" x14ac:dyDescent="0.25">
      <c r="A10" s="17" t="s">
        <v>2256</v>
      </c>
      <c r="B10" s="59">
        <v>0.64703768212103629</v>
      </c>
      <c r="C10" s="33">
        <v>20984</v>
      </c>
      <c r="D10" s="43">
        <v>9.1117041555470832E-2</v>
      </c>
      <c r="E10" s="43">
        <v>0.78504184100418406</v>
      </c>
      <c r="F10" s="43">
        <v>0.67155928326343883</v>
      </c>
      <c r="G10" s="43">
        <v>0.85160121997712546</v>
      </c>
      <c r="H10" s="33">
        <v>1511</v>
      </c>
      <c r="I10" s="33">
        <v>3250</v>
      </c>
      <c r="J10">
        <v>21.069763542501196</v>
      </c>
      <c r="K10" s="43">
        <v>0.86393017415290874</v>
      </c>
      <c r="L10" s="43">
        <v>0.13606982584709126</v>
      </c>
      <c r="M10" s="43">
        <v>0.36094166984369042</v>
      </c>
      <c r="N10" s="63">
        <v>3.3101801676195614E-2</v>
      </c>
      <c r="O10" s="43">
        <v>0.63905833015630953</v>
      </c>
      <c r="P10" s="43">
        <v>0.46666666666666667</v>
      </c>
      <c r="Q10" s="43">
        <v>0.53333333333333333</v>
      </c>
      <c r="R10" s="43">
        <v>0</v>
      </c>
      <c r="S10" s="33">
        <v>7</v>
      </c>
      <c r="T10" s="33">
        <v>8</v>
      </c>
      <c r="U10" s="33">
        <v>0</v>
      </c>
      <c r="V10" s="40">
        <v>255011.92609999998</v>
      </c>
      <c r="W10" s="40">
        <v>33950.090730000004</v>
      </c>
      <c r="X10" s="40">
        <v>733.03295000000003</v>
      </c>
      <c r="Y10" s="40">
        <v>292839.5344</v>
      </c>
      <c r="Z10" s="40">
        <v>32114.96112</v>
      </c>
      <c r="AA10" s="40">
        <v>614649.54529999988</v>
      </c>
      <c r="AB10" s="43">
        <v>0.41488996136088091</v>
      </c>
      <c r="AC10" s="43">
        <v>5.523487488049722E-2</v>
      </c>
      <c r="AD10" s="43">
        <v>1.1926030948940494E-3</v>
      </c>
      <c r="AE10" s="43">
        <v>0.4764333377275502</v>
      </c>
      <c r="AF10" s="43">
        <v>5.2249222936177786E-2</v>
      </c>
      <c r="AG10" s="40">
        <v>166904.88810000001</v>
      </c>
      <c r="AH10" s="40">
        <v>202987.75239999997</v>
      </c>
      <c r="AI10" s="40">
        <v>248783.81210000001</v>
      </c>
      <c r="AJ10" s="40">
        <v>23087.3725223</v>
      </c>
      <c r="AK10" s="43">
        <v>0.26007213489821307</v>
      </c>
      <c r="AL10" s="43">
        <v>0.31629665689136793</v>
      </c>
      <c r="AM10" s="43">
        <v>0.38765633455981979</v>
      </c>
      <c r="AN10" s="43">
        <v>3.5974873650599232E-2</v>
      </c>
      <c r="AO10" s="33">
        <v>644001.64969999983</v>
      </c>
      <c r="AP10" s="43">
        <v>1.817313298782999E-2</v>
      </c>
      <c r="AQ10" s="33">
        <v>11069</v>
      </c>
      <c r="AR10" s="33">
        <v>9669</v>
      </c>
      <c r="AS10" s="33">
        <v>246</v>
      </c>
      <c r="AT10" s="19">
        <v>11.021119878247934</v>
      </c>
      <c r="AU10" s="20">
        <v>1716.27</v>
      </c>
      <c r="AV10" s="20">
        <v>1276.6776557168687</v>
      </c>
    </row>
    <row r="11" spans="1:49" x14ac:dyDescent="0.25">
      <c r="A11" s="17" t="s">
        <v>2265</v>
      </c>
      <c r="B11" s="59">
        <v>0.66507996953541504</v>
      </c>
      <c r="C11" s="33">
        <v>22544</v>
      </c>
      <c r="D11" s="43">
        <v>5.6201206529453512E-2</v>
      </c>
      <c r="E11" s="43">
        <v>0.77979479084451464</v>
      </c>
      <c r="F11" s="43">
        <v>0.41940205819730303</v>
      </c>
      <c r="G11" s="43">
        <v>0.89890880056777855</v>
      </c>
      <c r="H11" s="33">
        <v>7190</v>
      </c>
      <c r="I11" s="33">
        <v>4536</v>
      </c>
      <c r="J11">
        <v>3.5463508050216328</v>
      </c>
      <c r="K11" s="43">
        <v>0.95042158516020236</v>
      </c>
      <c r="L11" s="43">
        <v>4.9578414839797642E-2</v>
      </c>
      <c r="M11" s="43">
        <v>0.61559616749467705</v>
      </c>
      <c r="N11" s="63">
        <v>1.760802750888936E-2</v>
      </c>
      <c r="O11" s="43">
        <v>0.38440383250532295</v>
      </c>
      <c r="P11" s="43">
        <v>0.5</v>
      </c>
      <c r="Q11" s="43">
        <v>0.5</v>
      </c>
      <c r="R11" s="43">
        <v>0</v>
      </c>
      <c r="S11" s="33">
        <v>2</v>
      </c>
      <c r="T11" s="33">
        <v>2</v>
      </c>
      <c r="U11" s="33">
        <v>0</v>
      </c>
      <c r="V11" s="40">
        <v>44726.126200000006</v>
      </c>
      <c r="W11" s="40">
        <v>89439.603199999998</v>
      </c>
      <c r="X11" s="40">
        <v>104521.701</v>
      </c>
      <c r="Y11" s="40">
        <v>1055912.0899999999</v>
      </c>
      <c r="Z11" s="40">
        <v>84232.098200000008</v>
      </c>
      <c r="AA11" s="40">
        <v>1378831.6185999999</v>
      </c>
      <c r="AB11" s="43">
        <v>3.2437699858821625E-2</v>
      </c>
      <c r="AC11" s="43">
        <v>6.4866225863613944E-2</v>
      </c>
      <c r="AD11" s="43">
        <v>7.5804543201675609E-2</v>
      </c>
      <c r="AE11" s="43">
        <v>0.7658020571591786</v>
      </c>
      <c r="AF11" s="43">
        <v>6.1089473916710206E-2</v>
      </c>
      <c r="AG11" s="40">
        <v>1264297.4099999999</v>
      </c>
      <c r="AH11" s="40">
        <v>4782.9647399999994</v>
      </c>
      <c r="AI11" s="40">
        <v>47262.567300000002</v>
      </c>
      <c r="AJ11" s="40">
        <v>102299.691039</v>
      </c>
      <c r="AK11" s="43">
        <v>0.89120218194485556</v>
      </c>
      <c r="AL11" s="43">
        <v>3.3715078261951897E-3</v>
      </c>
      <c r="AM11" s="43">
        <v>3.3315343975968109E-2</v>
      </c>
      <c r="AN11" s="43">
        <v>7.2110966252981079E-2</v>
      </c>
      <c r="AO11" s="33">
        <v>1427101.78</v>
      </c>
      <c r="AP11" s="43">
        <v>0.17863381166618683</v>
      </c>
      <c r="AQ11" s="33">
        <v>0</v>
      </c>
      <c r="AR11" s="33">
        <v>0</v>
      </c>
      <c r="AS11" s="33">
        <v>22544</v>
      </c>
      <c r="AT11" s="19">
        <v>1.0867861635071254</v>
      </c>
      <c r="AU11" s="20">
        <v>521.35049701247999</v>
      </c>
      <c r="AV11" s="20">
        <v>436.5537872213871</v>
      </c>
    </row>
    <row r="12" spans="1:49" x14ac:dyDescent="0.25">
      <c r="A12" s="17" t="s">
        <v>2255</v>
      </c>
      <c r="B12" s="59">
        <v>0.71700339310012229</v>
      </c>
      <c r="C12" s="33">
        <v>40834</v>
      </c>
      <c r="D12" s="43">
        <v>6.6733604349316744E-2</v>
      </c>
      <c r="E12" s="43">
        <v>0.86275229357798167</v>
      </c>
      <c r="F12" s="43">
        <v>0.47303717490326691</v>
      </c>
      <c r="G12" s="43">
        <v>0.87375716314835672</v>
      </c>
      <c r="H12" s="33">
        <v>8106</v>
      </c>
      <c r="I12" s="33">
        <v>4519</v>
      </c>
      <c r="J12">
        <v>7.5756335531469254</v>
      </c>
      <c r="K12" s="43">
        <v>0.94518772279061158</v>
      </c>
      <c r="L12" s="43">
        <v>5.4812277209388457E-2</v>
      </c>
      <c r="M12" s="43">
        <v>0.57689670372728608</v>
      </c>
      <c r="N12" s="63">
        <v>2.2347407053894139E-2</v>
      </c>
      <c r="O12" s="43">
        <v>0.42310329627271392</v>
      </c>
      <c r="P12" s="43">
        <v>9.0909090909090912E-2</v>
      </c>
      <c r="Q12" s="43">
        <v>0</v>
      </c>
      <c r="R12" s="43">
        <v>0.90909090909090906</v>
      </c>
      <c r="S12" s="33">
        <v>1</v>
      </c>
      <c r="T12" s="33">
        <v>0</v>
      </c>
      <c r="U12" s="33">
        <v>10</v>
      </c>
      <c r="V12" s="40">
        <v>217780.45171200001</v>
      </c>
      <c r="W12" s="40">
        <v>28660.060972760002</v>
      </c>
      <c r="X12" s="40">
        <v>171747.905</v>
      </c>
      <c r="Y12" s="40">
        <v>1101881.9569999999</v>
      </c>
      <c r="Z12" s="40">
        <v>93039.361264999985</v>
      </c>
      <c r="AA12" s="40">
        <v>1613109.7359497598</v>
      </c>
      <c r="AB12" s="43">
        <v>0.13500659431813308</v>
      </c>
      <c r="AC12" s="43">
        <v>1.7766962987106179E-2</v>
      </c>
      <c r="AD12" s="43">
        <v>0.10647006906748288</v>
      </c>
      <c r="AE12" s="43">
        <v>0.68307935439447254</v>
      </c>
      <c r="AF12" s="43">
        <v>5.7677019232805431E-2</v>
      </c>
      <c r="AG12" s="40">
        <v>1422557.446</v>
      </c>
      <c r="AH12" s="40">
        <v>24514.634841999996</v>
      </c>
      <c r="AI12" s="40">
        <v>127681.54915000001</v>
      </c>
      <c r="AJ12" s="40">
        <v>117683.3361883</v>
      </c>
      <c r="AK12" s="43">
        <v>0.84053791924115351</v>
      </c>
      <c r="AL12" s="43">
        <v>1.4484814106446539E-2</v>
      </c>
      <c r="AM12" s="43">
        <v>7.544242515463806E-2</v>
      </c>
      <c r="AN12" s="43">
        <v>6.953484149776179E-2</v>
      </c>
      <c r="AO12" s="33">
        <v>1698224.4070000001</v>
      </c>
      <c r="AP12" s="43">
        <v>5.4558946498853365E-2</v>
      </c>
      <c r="AQ12" s="33">
        <v>1165</v>
      </c>
      <c r="AR12" s="33">
        <v>2816</v>
      </c>
      <c r="AS12" s="33">
        <v>36853</v>
      </c>
      <c r="AT12" s="19">
        <v>2.7724252013893169</v>
      </c>
      <c r="AU12" s="20">
        <v>220.14999999999998</v>
      </c>
      <c r="AV12" s="20">
        <v>198.26043919540666</v>
      </c>
    </row>
    <row r="13" spans="1:49" x14ac:dyDescent="0.25">
      <c r="A13" s="17" t="s">
        <v>2258</v>
      </c>
      <c r="B13" s="59">
        <v>0.46446219302828984</v>
      </c>
      <c r="C13" s="33">
        <v>19951</v>
      </c>
      <c r="D13" s="43">
        <v>0.11102200390957846</v>
      </c>
      <c r="E13" s="43">
        <v>0.82347629796839728</v>
      </c>
      <c r="F13" s="43">
        <v>0.34890481680116286</v>
      </c>
      <c r="G13" s="43">
        <v>0.86035787679815545</v>
      </c>
      <c r="H13" s="33">
        <v>5089</v>
      </c>
      <c r="I13" s="33">
        <v>3567</v>
      </c>
      <c r="J13">
        <v>24.847985066748507</v>
      </c>
      <c r="K13" s="43">
        <v>0.59298558478228558</v>
      </c>
      <c r="L13" s="43">
        <v>0.40701441521771436</v>
      </c>
      <c r="M13" s="43">
        <v>0.57831687634705031</v>
      </c>
      <c r="N13" s="63">
        <v>1.8386577608350572E-2</v>
      </c>
      <c r="O13" s="43">
        <v>0.42168312365294969</v>
      </c>
      <c r="P13" s="43">
        <v>0.44444444444444442</v>
      </c>
      <c r="Q13" s="43">
        <v>0.44444444444444442</v>
      </c>
      <c r="R13" s="43">
        <v>0.1111111111111111</v>
      </c>
      <c r="S13" s="33">
        <v>4</v>
      </c>
      <c r="T13" s="33">
        <v>4</v>
      </c>
      <c r="U13" s="33">
        <v>1</v>
      </c>
      <c r="V13" s="40">
        <v>260448.56089999998</v>
      </c>
      <c r="W13" s="40">
        <v>501170.67130000005</v>
      </c>
      <c r="X13" s="40">
        <v>13574.096</v>
      </c>
      <c r="Y13" s="40">
        <v>1332530.7109999999</v>
      </c>
      <c r="Z13" s="40">
        <v>258693.57839999997</v>
      </c>
      <c r="AA13" s="40">
        <v>2366417.6176</v>
      </c>
      <c r="AB13" s="43">
        <v>0.11006026956651237</v>
      </c>
      <c r="AC13" s="43">
        <v>0.21178454198979593</v>
      </c>
      <c r="AD13" s="43">
        <v>5.7361371463109413E-3</v>
      </c>
      <c r="AE13" s="43">
        <v>0.56310040167442665</v>
      </c>
      <c r="AF13" s="43">
        <v>0.10931864962295401</v>
      </c>
      <c r="AG13" s="40">
        <v>2151077.8640000001</v>
      </c>
      <c r="AH13" s="40">
        <v>16009.342107999999</v>
      </c>
      <c r="AI13" s="40">
        <v>285808.48099999997</v>
      </c>
      <c r="AJ13" s="40">
        <v>29823.082116500002</v>
      </c>
      <c r="AK13" s="43">
        <v>0.86642026904719005</v>
      </c>
      <c r="AL13" s="43">
        <v>6.4483107416151942E-3</v>
      </c>
      <c r="AM13" s="43">
        <v>0.11511915265750169</v>
      </c>
      <c r="AN13" s="43">
        <v>1.2012267553692967E-2</v>
      </c>
      <c r="AO13" s="33">
        <v>2493583.4189999998</v>
      </c>
      <c r="AP13" s="43">
        <v>0.19190704298487318</v>
      </c>
      <c r="AQ13" s="33">
        <v>0</v>
      </c>
      <c r="AR13" s="33">
        <v>0</v>
      </c>
      <c r="AS13" s="33">
        <v>19951</v>
      </c>
      <c r="AT13" s="19">
        <v>6.6112773101602516</v>
      </c>
      <c r="AU13" s="20">
        <v>882.57</v>
      </c>
      <c r="AV13" s="20">
        <v>855.86929592780746</v>
      </c>
    </row>
    <row r="14" spans="1:49" x14ac:dyDescent="0.25">
      <c r="A14" s="17" t="s">
        <v>2261</v>
      </c>
      <c r="B14" s="59">
        <v>0.70882317586248345</v>
      </c>
      <c r="C14" s="33">
        <v>29086</v>
      </c>
      <c r="D14" s="43">
        <v>7.5225194251529945E-2</v>
      </c>
      <c r="E14" s="43">
        <v>0.76599634369287017</v>
      </c>
      <c r="F14" s="43">
        <v>0.68888812487107198</v>
      </c>
      <c r="G14" s="43">
        <v>0.85573815581379353</v>
      </c>
      <c r="H14" s="33">
        <v>5229</v>
      </c>
      <c r="I14" s="33">
        <v>6301</v>
      </c>
      <c r="J14">
        <v>39.733369583990132</v>
      </c>
      <c r="K14" s="43">
        <v>0.84749417249417247</v>
      </c>
      <c r="L14" s="43">
        <v>0.1525058275058275</v>
      </c>
      <c r="M14" s="43">
        <v>0.41208828989892043</v>
      </c>
      <c r="N14" s="63">
        <v>1.2809222370775959E-2</v>
      </c>
      <c r="O14" s="43">
        <v>0.58791171010107957</v>
      </c>
      <c r="P14" s="43">
        <v>0.4</v>
      </c>
      <c r="Q14" s="43">
        <v>0.6</v>
      </c>
      <c r="R14" s="43">
        <v>0</v>
      </c>
      <c r="S14" s="33">
        <v>6</v>
      </c>
      <c r="T14" s="33">
        <v>9</v>
      </c>
      <c r="U14" s="33">
        <v>0</v>
      </c>
      <c r="V14" s="40">
        <v>475853.28404</v>
      </c>
      <c r="W14" s="40">
        <v>73048.181990000012</v>
      </c>
      <c r="X14" s="40">
        <v>253596.31980000003</v>
      </c>
      <c r="Y14" s="40">
        <v>1053935.6140999999</v>
      </c>
      <c r="Z14" s="40">
        <v>169571.50809999998</v>
      </c>
      <c r="AA14" s="40">
        <v>2026004.9080300003</v>
      </c>
      <c r="AB14" s="43">
        <v>0.23487272027524317</v>
      </c>
      <c r="AC14" s="43">
        <v>3.6055283825066793E-2</v>
      </c>
      <c r="AD14" s="43">
        <v>0.12517063448113072</v>
      </c>
      <c r="AE14" s="43">
        <v>0.52020388002159457</v>
      </c>
      <c r="AF14" s="43">
        <v>8.3697481396964632E-2</v>
      </c>
      <c r="AG14" s="40">
        <v>958873.35120000003</v>
      </c>
      <c r="AH14" s="40">
        <v>429318.70819999999</v>
      </c>
      <c r="AI14" s="40">
        <v>528522.65469999996</v>
      </c>
      <c r="AJ14" s="40">
        <v>127636.41929239999</v>
      </c>
      <c r="AK14" s="43">
        <v>0.46903554655449231</v>
      </c>
      <c r="AL14" s="43">
        <v>0.21000243118098202</v>
      </c>
      <c r="AM14" s="43">
        <v>0.25852831544792826</v>
      </c>
      <c r="AN14" s="43">
        <v>6.2433706816597552E-2</v>
      </c>
      <c r="AO14" s="33">
        <v>2051813.4950000001</v>
      </c>
      <c r="AP14" s="43">
        <v>0.19505571865093421</v>
      </c>
      <c r="AQ14" s="33">
        <v>10760</v>
      </c>
      <c r="AR14" s="33">
        <v>12887</v>
      </c>
      <c r="AS14" s="33">
        <v>5439</v>
      </c>
      <c r="AT14" s="19">
        <v>2.5442878900544734</v>
      </c>
      <c r="AU14" s="20">
        <v>2058.5820007000002</v>
      </c>
      <c r="AV14" s="20">
        <v>1627.8540765584232</v>
      </c>
    </row>
    <row r="15" spans="1:49" x14ac:dyDescent="0.25">
      <c r="A15" s="17" t="s">
        <v>2262</v>
      </c>
      <c r="B15" s="59">
        <v>0.57288253746950157</v>
      </c>
      <c r="C15" s="33">
        <v>7061</v>
      </c>
      <c r="D15" s="43">
        <v>0.15238634754284094</v>
      </c>
      <c r="E15" s="43">
        <v>0.80947955390334569</v>
      </c>
      <c r="F15" s="43">
        <v>0.28622008214133976</v>
      </c>
      <c r="G15" s="43">
        <v>0.89633196431100415</v>
      </c>
      <c r="H15" s="33">
        <v>3106</v>
      </c>
      <c r="I15" s="33">
        <v>2748</v>
      </c>
      <c r="J15">
        <v>17.662020375624486</v>
      </c>
      <c r="K15" s="43">
        <v>0.87172839506172839</v>
      </c>
      <c r="L15" s="43">
        <v>0.12827160493827161</v>
      </c>
      <c r="M15" s="43">
        <v>0.17391304347826086</v>
      </c>
      <c r="N15" s="63">
        <v>3.6111139202326822E-3</v>
      </c>
      <c r="O15" s="43">
        <v>0.82608695652173914</v>
      </c>
      <c r="P15" s="43">
        <v>1</v>
      </c>
      <c r="Q15" s="43">
        <v>0</v>
      </c>
      <c r="R15" s="43">
        <v>0</v>
      </c>
      <c r="S15" s="33">
        <v>7</v>
      </c>
      <c r="T15" s="33">
        <v>0</v>
      </c>
      <c r="U15" s="33">
        <v>0</v>
      </c>
      <c r="V15" s="40">
        <v>197863.19010000001</v>
      </c>
      <c r="W15" s="40">
        <v>155444.75025000001</v>
      </c>
      <c r="X15" s="40">
        <v>0</v>
      </c>
      <c r="Y15" s="40">
        <v>540641.674</v>
      </c>
      <c r="Z15" s="40">
        <v>96600.842799999984</v>
      </c>
      <c r="AA15" s="40">
        <v>990550.45714999991</v>
      </c>
      <c r="AB15" s="43">
        <v>0.1997507433082103</v>
      </c>
      <c r="AC15" s="43">
        <v>0.15692764475344731</v>
      </c>
      <c r="AD15" s="43">
        <v>0</v>
      </c>
      <c r="AE15" s="43">
        <v>0.54579922718477947</v>
      </c>
      <c r="AF15" s="43">
        <v>9.7522384753562966E-2</v>
      </c>
      <c r="AG15" s="40">
        <v>510575.04700000002</v>
      </c>
      <c r="AH15" s="40">
        <v>191630.40769999998</v>
      </c>
      <c r="AI15" s="40">
        <v>216167.26410000003</v>
      </c>
      <c r="AJ15" s="40">
        <v>117774.658069</v>
      </c>
      <c r="AK15" s="43">
        <v>0.49276295862741154</v>
      </c>
      <c r="AL15" s="43">
        <v>0.18494512651188982</v>
      </c>
      <c r="AM15" s="43">
        <v>0.20862598210035332</v>
      </c>
      <c r="AN15" s="43">
        <v>0.1136659327603454</v>
      </c>
      <c r="AO15" s="33">
        <v>1036147.3859999999</v>
      </c>
      <c r="AP15" s="43">
        <v>0</v>
      </c>
      <c r="AQ15" s="33">
        <v>2924</v>
      </c>
      <c r="AR15" s="33">
        <v>1320</v>
      </c>
      <c r="AS15" s="33">
        <v>2817</v>
      </c>
      <c r="AT15" s="19">
        <v>9.183175827934436</v>
      </c>
      <c r="AU15" s="20">
        <v>1926.1960000000001</v>
      </c>
      <c r="AV15" s="20">
        <v>1200.0679587841221</v>
      </c>
    </row>
    <row r="16" spans="1:49" x14ac:dyDescent="0.25">
      <c r="A16" s="17" t="s">
        <v>2264</v>
      </c>
      <c r="B16" s="59">
        <v>0.6187056402503045</v>
      </c>
      <c r="C16" s="33">
        <v>7006</v>
      </c>
      <c r="D16" s="43">
        <v>0.11176134741650014</v>
      </c>
      <c r="E16" s="43">
        <v>0.72286079182630902</v>
      </c>
      <c r="F16" s="43">
        <v>0.31173280045675134</v>
      </c>
      <c r="G16" s="43">
        <v>0.89737367970311166</v>
      </c>
      <c r="H16" s="33">
        <v>1008</v>
      </c>
      <c r="I16" s="33">
        <v>1433</v>
      </c>
      <c r="J16">
        <v>7.5655381576674019</v>
      </c>
      <c r="K16" s="43">
        <v>0.75904658721560125</v>
      </c>
      <c r="L16" s="43">
        <v>0.24095341278439869</v>
      </c>
      <c r="M16" s="43">
        <v>0.43719668855266913</v>
      </c>
      <c r="N16" s="63">
        <v>5.0288419990817072E-3</v>
      </c>
      <c r="O16" s="43">
        <v>0.56280331144733087</v>
      </c>
      <c r="P16" s="43">
        <v>1</v>
      </c>
      <c r="Q16" s="43">
        <v>0</v>
      </c>
      <c r="R16" s="43">
        <v>0</v>
      </c>
      <c r="S16" s="33">
        <v>5</v>
      </c>
      <c r="T16" s="33">
        <v>0</v>
      </c>
      <c r="U16" s="33">
        <v>0</v>
      </c>
      <c r="V16" s="40">
        <v>356505.00200000004</v>
      </c>
      <c r="W16" s="40">
        <v>55612.476422299995</v>
      </c>
      <c r="X16" s="40">
        <v>9813.0077999999994</v>
      </c>
      <c r="Y16" s="40">
        <v>503917.47899999999</v>
      </c>
      <c r="Z16" s="40">
        <v>18400.679690000001</v>
      </c>
      <c r="AA16" s="40">
        <v>944248.64491230017</v>
      </c>
      <c r="AB16" s="43">
        <v>0.37755415792321467</v>
      </c>
      <c r="AC16" s="43">
        <v>5.8896008717561003E-2</v>
      </c>
      <c r="AD16" s="43">
        <v>1.0392398075309296E-2</v>
      </c>
      <c r="AE16" s="43">
        <v>0.53367032265828962</v>
      </c>
      <c r="AF16" s="43">
        <v>1.9487112625625233E-2</v>
      </c>
      <c r="AG16" s="40">
        <v>481842.64499999996</v>
      </c>
      <c r="AH16" s="40">
        <v>168794.89199999999</v>
      </c>
      <c r="AI16" s="40">
        <v>195087.878</v>
      </c>
      <c r="AJ16" s="40">
        <v>109897.43949799999</v>
      </c>
      <c r="AK16" s="43">
        <v>0.50421841915147336</v>
      </c>
      <c r="AL16" s="43">
        <v>0.17663337707496538</v>
      </c>
      <c r="AM16" s="43">
        <v>0.20414735487095687</v>
      </c>
      <c r="AN16" s="43">
        <v>0.11500084890260438</v>
      </c>
      <c r="AO16" s="33">
        <v>955622.86399999994</v>
      </c>
      <c r="AP16" s="43">
        <v>0.41481016924770131</v>
      </c>
      <c r="AQ16" s="33">
        <v>1191</v>
      </c>
      <c r="AR16" s="33">
        <v>1189</v>
      </c>
      <c r="AS16" s="33">
        <v>4626</v>
      </c>
      <c r="AT16" s="19">
        <v>6.3050662103326252</v>
      </c>
      <c r="AU16" s="20">
        <v>909.72999999999979</v>
      </c>
      <c r="AV16" s="20">
        <v>498.76538704578036</v>
      </c>
      <c r="AW16" s="19"/>
    </row>
    <row r="17" spans="1:48" x14ac:dyDescent="0.25">
      <c r="A17" s="17" t="s">
        <v>2259</v>
      </c>
      <c r="B17" s="59">
        <v>0.60293501723637999</v>
      </c>
      <c r="C17" s="33">
        <v>25794</v>
      </c>
      <c r="D17" s="43">
        <v>0.15542374195549352</v>
      </c>
      <c r="E17" s="43">
        <v>0.90945372910950362</v>
      </c>
      <c r="F17" s="43">
        <v>0.44204078467860741</v>
      </c>
      <c r="G17" s="43">
        <v>0.51667054353725672</v>
      </c>
      <c r="H17" s="33">
        <v>8956</v>
      </c>
      <c r="I17" s="33">
        <v>6637</v>
      </c>
      <c r="J17">
        <v>6.5582371458551947</v>
      </c>
      <c r="K17" s="43">
        <v>0.89724502574092113</v>
      </c>
      <c r="L17" s="43">
        <v>0.1027549742590789</v>
      </c>
      <c r="M17" s="43">
        <v>0.56803907885554783</v>
      </c>
      <c r="N17" s="63">
        <v>4.7044281997180908E-2</v>
      </c>
      <c r="O17" s="43">
        <v>0.43196092114445217</v>
      </c>
      <c r="P17" s="43">
        <v>0.5</v>
      </c>
      <c r="Q17" s="43">
        <v>0.5</v>
      </c>
      <c r="R17" s="43">
        <v>0</v>
      </c>
      <c r="S17" s="33">
        <v>2</v>
      </c>
      <c r="T17" s="33">
        <v>2</v>
      </c>
      <c r="U17" s="33">
        <v>0</v>
      </c>
      <c r="V17" s="40">
        <v>48167.937699999995</v>
      </c>
      <c r="W17" s="40">
        <v>4486.7278000000006</v>
      </c>
      <c r="X17" s="40">
        <v>128202.443</v>
      </c>
      <c r="Y17" s="40">
        <v>507879.076</v>
      </c>
      <c r="Z17" s="40">
        <v>0</v>
      </c>
      <c r="AA17" s="40">
        <v>688736.18449999997</v>
      </c>
      <c r="AB17" s="43">
        <v>6.9936702592398786E-2</v>
      </c>
      <c r="AC17" s="43">
        <v>6.5144360075363528E-3</v>
      </c>
      <c r="AD17" s="43">
        <v>0.18614158205303355</v>
      </c>
      <c r="AE17" s="43">
        <v>0.73740727934703132</v>
      </c>
      <c r="AF17" s="43">
        <v>0</v>
      </c>
      <c r="AG17" s="40">
        <v>369544.23000000004</v>
      </c>
      <c r="AH17" s="40">
        <v>30107.920300000002</v>
      </c>
      <c r="AI17" s="40">
        <v>216029.16199999998</v>
      </c>
      <c r="AJ17" s="40">
        <v>75716.590469999996</v>
      </c>
      <c r="AK17" s="43">
        <v>0.53448850295823414</v>
      </c>
      <c r="AL17" s="43">
        <v>4.3546444354801123E-2</v>
      </c>
      <c r="AM17" s="43">
        <v>0.31245272965756177</v>
      </c>
      <c r="AN17" s="43">
        <v>0.10951232302940297</v>
      </c>
      <c r="AO17" s="33">
        <v>691397.9</v>
      </c>
      <c r="AP17" s="43">
        <v>0.2817691490504961</v>
      </c>
      <c r="AQ17" s="33">
        <v>8440</v>
      </c>
      <c r="AR17" s="33">
        <v>16867</v>
      </c>
      <c r="AS17" s="33">
        <v>487</v>
      </c>
      <c r="AT17" s="19">
        <v>0.63923011992979706</v>
      </c>
      <c r="AU17" s="20">
        <v>1580.7700000000002</v>
      </c>
      <c r="AV17" s="20">
        <v>1580.7700000000002</v>
      </c>
    </row>
    <row r="18" spans="1:48" x14ac:dyDescent="0.25">
      <c r="A18" s="17" t="s">
        <v>2266</v>
      </c>
      <c r="B18" s="59">
        <v>0.62461270529150892</v>
      </c>
      <c r="C18" s="33">
        <v>14885</v>
      </c>
      <c r="D18" s="43">
        <v>8.4514612025529054E-2</v>
      </c>
      <c r="E18" s="43">
        <v>0.81955484896661368</v>
      </c>
      <c r="F18" s="43">
        <v>0.45293920053745379</v>
      </c>
      <c r="G18" s="43">
        <v>0.86624118239838765</v>
      </c>
      <c r="H18" s="33">
        <v>2115</v>
      </c>
      <c r="I18" s="33">
        <v>2745</v>
      </c>
      <c r="J18">
        <v>32.184595849085483</v>
      </c>
      <c r="K18" s="43">
        <v>0.75432017432726906</v>
      </c>
      <c r="L18" s="43">
        <v>0.24567982567273094</v>
      </c>
      <c r="M18" s="43">
        <v>0.43641249580114211</v>
      </c>
      <c r="N18" s="63">
        <v>1.367323998641428E-2</v>
      </c>
      <c r="O18" s="43">
        <v>0.56358750419885784</v>
      </c>
      <c r="P18" s="43">
        <v>0.625</v>
      </c>
      <c r="Q18" s="43">
        <v>0.375</v>
      </c>
      <c r="R18" s="43">
        <v>0</v>
      </c>
      <c r="S18" s="33">
        <v>5</v>
      </c>
      <c r="T18" s="33">
        <v>3</v>
      </c>
      <c r="U18" s="33">
        <v>0</v>
      </c>
      <c r="V18" s="40">
        <v>407572.18699999998</v>
      </c>
      <c r="W18" s="40">
        <v>49568.296470000001</v>
      </c>
      <c r="X18" s="40">
        <v>102456.21653999999</v>
      </c>
      <c r="Y18" s="40">
        <v>360691.08069999999</v>
      </c>
      <c r="Z18" s="40">
        <v>38567.547600000005</v>
      </c>
      <c r="AA18" s="40">
        <v>958855.32831000001</v>
      </c>
      <c r="AB18" s="43">
        <v>0.42506119011546128</v>
      </c>
      <c r="AC18" s="43">
        <v>5.1695281870483036E-2</v>
      </c>
      <c r="AD18" s="43">
        <v>0.10685263304588498</v>
      </c>
      <c r="AE18" s="43">
        <v>0.3761684062763927</v>
      </c>
      <c r="AF18" s="43">
        <v>4.0222488691777948E-2</v>
      </c>
      <c r="AG18" s="40">
        <v>469519.875</v>
      </c>
      <c r="AH18" s="40">
        <v>188229.3878</v>
      </c>
      <c r="AI18" s="40">
        <v>156197.5226</v>
      </c>
      <c r="AJ18" s="40">
        <v>164063.63238199998</v>
      </c>
      <c r="AK18" s="43">
        <v>0.4800765579417956</v>
      </c>
      <c r="AL18" s="43">
        <v>0.19246153658248313</v>
      </c>
      <c r="AM18" s="43">
        <v>0.15970946705683933</v>
      </c>
      <c r="AN18" s="43">
        <v>0.16775243841888199</v>
      </c>
      <c r="AO18" s="33">
        <v>980677.76299999992</v>
      </c>
      <c r="AP18" s="43">
        <v>7.2442441499369459E-2</v>
      </c>
      <c r="AQ18" s="33">
        <v>8473</v>
      </c>
      <c r="AR18" s="33">
        <v>6217</v>
      </c>
      <c r="AS18" s="33">
        <v>195</v>
      </c>
      <c r="AT18" s="19">
        <v>8.1973482177674377</v>
      </c>
      <c r="AU18" s="20">
        <v>868.30000000000018</v>
      </c>
      <c r="AV18" s="20">
        <v>686.07002714792497</v>
      </c>
    </row>
    <row r="19" spans="1:48" x14ac:dyDescent="0.25">
      <c r="A19" s="17" t="s">
        <v>2387</v>
      </c>
      <c r="B19" s="59">
        <v>0.59419376617531228</v>
      </c>
      <c r="C19" s="33">
        <v>378396</v>
      </c>
      <c r="D19" s="43">
        <v>0.10729500311842601</v>
      </c>
      <c r="E19" s="43">
        <v>0.83766009852216805</v>
      </c>
      <c r="F19" s="43">
        <v>0.48650091438598703</v>
      </c>
      <c r="G19" s="43">
        <v>0.79889850844089305</v>
      </c>
      <c r="H19" s="33">
        <f>+SUM(H3:H18)</f>
        <v>90044</v>
      </c>
      <c r="I19" s="33">
        <f>+SUM(I3:I18)</f>
        <v>77770</v>
      </c>
      <c r="J19">
        <v>13.3239899325709</v>
      </c>
      <c r="K19" s="43">
        <v>0.83467557820203153</v>
      </c>
      <c r="L19" s="43">
        <v>0.16532442179796844</v>
      </c>
      <c r="M19" s="43">
        <v>0.53976521950549161</v>
      </c>
      <c r="N19" s="63">
        <v>2.6975412502499397E-2</v>
      </c>
      <c r="O19" s="43">
        <v>0.46023478049450839</v>
      </c>
      <c r="P19" s="43">
        <v>0.45294117647058824</v>
      </c>
      <c r="Q19" s="43">
        <v>0.35882352941176471</v>
      </c>
      <c r="R19" s="43">
        <v>0.18823529411764706</v>
      </c>
      <c r="S19" s="33">
        <f>+SUM(S3:S18)</f>
        <v>77</v>
      </c>
      <c r="T19" s="33">
        <f t="shared" ref="T19:U19" si="2">+SUM(T3:T18)</f>
        <v>61</v>
      </c>
      <c r="U19" s="33">
        <f t="shared" si="2"/>
        <v>32</v>
      </c>
      <c r="V19" s="40">
        <v>7478780.554796</v>
      </c>
      <c r="W19" s="40">
        <v>1767633.45763506</v>
      </c>
      <c r="X19" s="40">
        <v>1542609.9869151299</v>
      </c>
      <c r="Y19" s="40">
        <v>23522557.452399991</v>
      </c>
      <c r="Z19" s="40">
        <v>4127678.8755479003</v>
      </c>
      <c r="AA19" s="40">
        <v>38439260.327294089</v>
      </c>
      <c r="AB19" s="43">
        <v>0.19456099027705887</v>
      </c>
      <c r="AC19" s="43">
        <v>4.5985105919947644E-2</v>
      </c>
      <c r="AD19" s="43">
        <v>4.0131104859470669E-2</v>
      </c>
      <c r="AE19" s="43">
        <v>0.61194094923043096</v>
      </c>
      <c r="AF19" s="43">
        <v>0.10738184971309166</v>
      </c>
      <c r="AG19" s="40">
        <v>29014522.448199991</v>
      </c>
      <c r="AH19" s="40">
        <v>2878336.6684450996</v>
      </c>
      <c r="AI19" s="40">
        <v>4815905.0577099994</v>
      </c>
      <c r="AJ19" s="40">
        <v>2304701.9599469602</v>
      </c>
      <c r="AK19" s="43">
        <v>0.74370532339574336</v>
      </c>
      <c r="AL19" s="43">
        <v>7.3778029835558784E-2</v>
      </c>
      <c r="AM19" s="43">
        <v>0.12344212229519592</v>
      </c>
      <c r="AN19" s="43">
        <v>5.907452447350179E-2</v>
      </c>
      <c r="AO19" s="33">
        <v>39081114.122699998</v>
      </c>
      <c r="AP19" s="43">
        <v>0.19124945423276943</v>
      </c>
      <c r="AQ19" s="33">
        <v>115235</v>
      </c>
      <c r="AR19" s="33">
        <v>136142</v>
      </c>
      <c r="AS19" s="33">
        <v>127019</v>
      </c>
      <c r="AT19" s="19">
        <v>4.2860785495049667</v>
      </c>
      <c r="AU19" s="20">
        <v>27534.799585761783</v>
      </c>
      <c r="AV19" s="20">
        <v>21336.315165728629</v>
      </c>
    </row>
    <row r="20" spans="1:48" x14ac:dyDescent="0.25">
      <c r="A20" s="36" t="s">
        <v>2458</v>
      </c>
      <c r="B20" s="59">
        <v>0.45734145754392563</v>
      </c>
      <c r="C20" s="64">
        <v>2370099</v>
      </c>
      <c r="D20" s="43">
        <v>0.107198897598792</v>
      </c>
      <c r="E20" s="43">
        <v>0.884028936679366</v>
      </c>
      <c r="F20" s="43">
        <v>0.52396587653089599</v>
      </c>
      <c r="G20" s="43">
        <v>0.834605221132113</v>
      </c>
      <c r="H20" s="66">
        <v>378163</v>
      </c>
      <c r="I20" s="66">
        <v>378216</v>
      </c>
      <c r="J20">
        <v>7.14293222603402</v>
      </c>
      <c r="K20" s="43">
        <v>0.8135826934503837</v>
      </c>
      <c r="L20" s="43">
        <v>0.18641730654961636</v>
      </c>
      <c r="M20" s="43">
        <v>0.70431741458901087</v>
      </c>
      <c r="N20" s="63">
        <v>0.10333487644967299</v>
      </c>
      <c r="O20" s="43">
        <v>0.29568258541098913</v>
      </c>
      <c r="P20" s="43">
        <v>0.29857397504456329</v>
      </c>
      <c r="Q20" s="43">
        <v>0.63012477718360071</v>
      </c>
      <c r="R20" s="43">
        <v>7.130124777183601E-2</v>
      </c>
      <c r="S20" s="66">
        <v>335</v>
      </c>
      <c r="T20" s="66">
        <v>707</v>
      </c>
      <c r="U20" s="66">
        <v>80</v>
      </c>
      <c r="V20" s="40">
        <v>22081791.502827216</v>
      </c>
      <c r="W20" s="40">
        <v>4054216.1884419709</v>
      </c>
      <c r="X20" s="40">
        <v>6289977.6420452623</v>
      </c>
      <c r="Y20" s="40">
        <v>64165953.133547284</v>
      </c>
      <c r="Z20" s="40">
        <v>15147392.790569931</v>
      </c>
      <c r="AA20" s="40">
        <v>111739331.25743169</v>
      </c>
      <c r="AB20" s="43">
        <v>0.1976187905756647</v>
      </c>
      <c r="AC20" s="43">
        <v>3.6282803403410634E-2</v>
      </c>
      <c r="AD20" s="43">
        <v>5.6291527533434395E-2</v>
      </c>
      <c r="AE20" s="43">
        <v>0.57424679753736818</v>
      </c>
      <c r="AF20" s="43">
        <v>0.13556008095012195</v>
      </c>
      <c r="AG20" s="40">
        <v>76918933.655994028</v>
      </c>
      <c r="AH20" s="40">
        <v>14905219.362709379</v>
      </c>
      <c r="AI20" s="40">
        <v>13385565.694030002</v>
      </c>
      <c r="AJ20" s="40">
        <v>8654483.0978764407</v>
      </c>
      <c r="AK20" s="43">
        <v>0.67553219038880374</v>
      </c>
      <c r="AL20" s="43">
        <v>0.13090347208072661</v>
      </c>
      <c r="AM20" s="43">
        <v>0.11755727859309284</v>
      </c>
      <c r="AN20" s="43">
        <v>7.6007058937377289E-2</v>
      </c>
      <c r="AO20" s="33">
        <v>114116494.16760001</v>
      </c>
      <c r="AP20" s="43">
        <v>0.10979134005783329</v>
      </c>
      <c r="AQ20" s="33">
        <v>1341247</v>
      </c>
      <c r="AR20" s="33">
        <v>817714</v>
      </c>
      <c r="AS20" s="33">
        <v>211138</v>
      </c>
      <c r="AT20" s="19">
        <v>2.3240010073653443</v>
      </c>
      <c r="AU20" s="20">
        <v>141946.04358291309</v>
      </c>
      <c r="AV20" s="20">
        <v>112780.50983857762</v>
      </c>
    </row>
    <row r="21" spans="1:48" x14ac:dyDescent="0.25">
      <c r="H21" s="20"/>
      <c r="AG21" s="40"/>
      <c r="AH21" s="40"/>
      <c r="AI21" s="40"/>
      <c r="AJ21" s="40"/>
    </row>
    <row r="22" spans="1:48" x14ac:dyDescent="0.25">
      <c r="H22" s="2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24"/>
  <sheetViews>
    <sheetView topLeftCell="A2" workbookViewId="0">
      <selection activeCell="A2" sqref="A2:K1124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5" width="23.42578125" style="6" customWidth="1"/>
    <col min="6" max="6" width="15.140625" style="6" customWidth="1"/>
    <col min="7" max="7" width="11.5703125" style="6" bestFit="1" customWidth="1"/>
    <col min="8" max="8" width="15" style="6" customWidth="1"/>
    <col min="9" max="9" width="4.28515625" bestFit="1" customWidth="1"/>
  </cols>
  <sheetData>
    <row r="1" spans="1:11" x14ac:dyDescent="0.25">
      <c r="A1" s="11">
        <f>+COLUMN(A:A)</f>
        <v>1</v>
      </c>
      <c r="B1" s="11">
        <f t="shared" ref="B1:K1" si="0">+COLUMN(B:B)</f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  <c r="I1" s="11">
        <f t="shared" si="0"/>
        <v>9</v>
      </c>
      <c r="J1" s="11">
        <f t="shared" si="0"/>
        <v>10</v>
      </c>
      <c r="K1" s="11">
        <f t="shared" si="0"/>
        <v>11</v>
      </c>
    </row>
    <row r="2" spans="1:11" ht="39.7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7" t="s">
        <v>2234</v>
      </c>
      <c r="H2" s="7" t="s">
        <v>2282</v>
      </c>
      <c r="I2" s="1" t="s">
        <v>2244</v>
      </c>
      <c r="J2" s="1" t="s">
        <v>2724</v>
      </c>
      <c r="K2" s="1" t="s">
        <v>2725</v>
      </c>
    </row>
    <row r="3" spans="1:11" x14ac:dyDescent="0.25">
      <c r="A3" s="2" t="s">
        <v>5</v>
      </c>
      <c r="B3" s="3" t="s">
        <v>6</v>
      </c>
      <c r="C3" s="4">
        <v>91460</v>
      </c>
      <c r="D3" s="2" t="s">
        <v>7</v>
      </c>
      <c r="E3" s="2" t="s">
        <v>8</v>
      </c>
      <c r="F3" t="e">
        <v>#N/A</v>
      </c>
      <c r="G3" s="6">
        <v>0</v>
      </c>
      <c r="H3" s="6">
        <v>0</v>
      </c>
      <c r="I3">
        <v>0</v>
      </c>
      <c r="K3">
        <v>479</v>
      </c>
    </row>
    <row r="4" spans="1:11" x14ac:dyDescent="0.25">
      <c r="A4" s="2" t="s">
        <v>5</v>
      </c>
      <c r="B4" s="3" t="s">
        <v>9</v>
      </c>
      <c r="C4" s="4">
        <v>91536</v>
      </c>
      <c r="D4" s="2" t="s">
        <v>7</v>
      </c>
      <c r="E4" s="2" t="s">
        <v>10</v>
      </c>
      <c r="F4" t="e">
        <v>#N/A</v>
      </c>
      <c r="G4" s="6">
        <v>0</v>
      </c>
      <c r="H4" s="6">
        <v>0</v>
      </c>
      <c r="I4">
        <v>0</v>
      </c>
      <c r="K4">
        <v>407</v>
      </c>
    </row>
    <row r="5" spans="1:11" x14ac:dyDescent="0.25">
      <c r="A5" s="2" t="s">
        <v>11</v>
      </c>
      <c r="B5" s="3" t="s">
        <v>12</v>
      </c>
      <c r="C5" s="4">
        <v>94883</v>
      </c>
      <c r="D5" s="2" t="s">
        <v>13</v>
      </c>
      <c r="E5" s="2" t="s">
        <v>14</v>
      </c>
      <c r="F5" t="e">
        <v>#N/A</v>
      </c>
      <c r="G5" s="6">
        <v>0</v>
      </c>
      <c r="H5" s="6">
        <v>0</v>
      </c>
      <c r="I5">
        <v>0</v>
      </c>
      <c r="K5">
        <v>839</v>
      </c>
    </row>
    <row r="6" spans="1:11" x14ac:dyDescent="0.25">
      <c r="A6" s="2" t="s">
        <v>11</v>
      </c>
      <c r="B6" s="3" t="s">
        <v>15</v>
      </c>
      <c r="C6" s="4">
        <v>94885</v>
      </c>
      <c r="D6" s="2" t="s">
        <v>13</v>
      </c>
      <c r="E6" s="2" t="s">
        <v>16</v>
      </c>
      <c r="F6" t="e">
        <v>#N/A</v>
      </c>
      <c r="G6" s="6">
        <v>0</v>
      </c>
      <c r="H6" s="6">
        <v>0</v>
      </c>
      <c r="I6">
        <v>0</v>
      </c>
      <c r="K6">
        <v>179</v>
      </c>
    </row>
    <row r="7" spans="1:11" x14ac:dyDescent="0.25">
      <c r="A7" s="2" t="s">
        <v>11</v>
      </c>
      <c r="B7" s="3" t="s">
        <v>17</v>
      </c>
      <c r="C7" s="4">
        <v>94886</v>
      </c>
      <c r="D7" s="2" t="s">
        <v>13</v>
      </c>
      <c r="E7" s="2" t="s">
        <v>18</v>
      </c>
      <c r="F7" t="e">
        <v>#N/A</v>
      </c>
      <c r="G7" s="6">
        <v>0</v>
      </c>
      <c r="H7" s="6">
        <v>0</v>
      </c>
      <c r="I7">
        <v>0</v>
      </c>
      <c r="K7">
        <v>358</v>
      </c>
    </row>
    <row r="8" spans="1:11" x14ac:dyDescent="0.25">
      <c r="A8" s="2" t="s">
        <v>11</v>
      </c>
      <c r="B8" s="3" t="s">
        <v>19</v>
      </c>
      <c r="C8" s="4">
        <v>94887</v>
      </c>
      <c r="D8" s="2" t="s">
        <v>13</v>
      </c>
      <c r="E8" s="2" t="s">
        <v>20</v>
      </c>
      <c r="F8" t="e">
        <v>#N/A</v>
      </c>
      <c r="G8" s="6">
        <v>0</v>
      </c>
      <c r="H8" s="6">
        <v>0</v>
      </c>
      <c r="I8">
        <v>0</v>
      </c>
      <c r="K8">
        <v>334</v>
      </c>
    </row>
    <row r="9" spans="1:11" x14ac:dyDescent="0.25">
      <c r="A9" s="2" t="s">
        <v>21</v>
      </c>
      <c r="B9" s="3" t="s">
        <v>22</v>
      </c>
      <c r="C9" s="4">
        <v>97511</v>
      </c>
      <c r="D9" s="2" t="s">
        <v>23</v>
      </c>
      <c r="E9" s="2" t="s">
        <v>24</v>
      </c>
      <c r="F9" t="e">
        <v>#N/A</v>
      </c>
      <c r="G9" s="6">
        <v>0</v>
      </c>
      <c r="H9" s="6">
        <v>0</v>
      </c>
      <c r="I9">
        <v>0</v>
      </c>
      <c r="K9">
        <v>1084</v>
      </c>
    </row>
    <row r="10" spans="1:11" x14ac:dyDescent="0.25">
      <c r="A10" s="2" t="s">
        <v>21</v>
      </c>
      <c r="B10" s="3" t="s">
        <v>25</v>
      </c>
      <c r="C10" s="4">
        <v>97777</v>
      </c>
      <c r="D10" s="2" t="s">
        <v>23</v>
      </c>
      <c r="E10" s="2" t="s">
        <v>26</v>
      </c>
      <c r="F10" t="e">
        <v>#N/A</v>
      </c>
      <c r="G10" s="6">
        <v>0</v>
      </c>
      <c r="H10" s="6">
        <v>0</v>
      </c>
      <c r="I10">
        <v>0</v>
      </c>
      <c r="K10">
        <v>111</v>
      </c>
    </row>
    <row r="11" spans="1:11" x14ac:dyDescent="0.25">
      <c r="A11" s="2" t="s">
        <v>27</v>
      </c>
      <c r="B11" s="3" t="s">
        <v>28</v>
      </c>
      <c r="C11" s="4">
        <v>25754</v>
      </c>
      <c r="D11" s="2" t="s">
        <v>29</v>
      </c>
      <c r="E11" s="2" t="s">
        <v>30</v>
      </c>
      <c r="F11" t="e">
        <v>#N/A</v>
      </c>
      <c r="G11" s="6">
        <v>1</v>
      </c>
      <c r="H11" s="6">
        <v>0</v>
      </c>
      <c r="I11">
        <v>1</v>
      </c>
      <c r="J11">
        <v>109813</v>
      </c>
      <c r="K11">
        <v>201199</v>
      </c>
    </row>
    <row r="12" spans="1:11" x14ac:dyDescent="0.25">
      <c r="A12" s="2" t="s">
        <v>5</v>
      </c>
      <c r="B12" s="3" t="s">
        <v>31</v>
      </c>
      <c r="C12" s="4">
        <v>91540</v>
      </c>
      <c r="D12" s="2" t="s">
        <v>7</v>
      </c>
      <c r="E12" s="2" t="s">
        <v>32</v>
      </c>
      <c r="F12" t="e">
        <v>#N/A</v>
      </c>
      <c r="G12" s="6">
        <v>0</v>
      </c>
      <c r="H12" s="6">
        <v>1</v>
      </c>
      <c r="I12">
        <v>0</v>
      </c>
      <c r="J12">
        <v>3141</v>
      </c>
      <c r="K12">
        <v>4184</v>
      </c>
    </row>
    <row r="13" spans="1:11" x14ac:dyDescent="0.25">
      <c r="A13" s="2" t="s">
        <v>33</v>
      </c>
      <c r="B13" s="3" t="s">
        <v>34</v>
      </c>
      <c r="C13" s="4">
        <v>15187</v>
      </c>
      <c r="D13" s="2" t="s">
        <v>35</v>
      </c>
      <c r="E13" s="2" t="s">
        <v>36</v>
      </c>
      <c r="F13" t="e">
        <v>#N/A</v>
      </c>
      <c r="G13" s="6">
        <v>1</v>
      </c>
      <c r="H13" s="6">
        <v>0</v>
      </c>
      <c r="I13">
        <v>0</v>
      </c>
      <c r="J13">
        <v>1999</v>
      </c>
      <c r="K13">
        <v>2715</v>
      </c>
    </row>
    <row r="14" spans="1:11" x14ac:dyDescent="0.25">
      <c r="A14" s="2" t="s">
        <v>33</v>
      </c>
      <c r="B14" s="3" t="s">
        <v>37</v>
      </c>
      <c r="C14" s="4">
        <v>15476</v>
      </c>
      <c r="D14" s="2" t="s">
        <v>35</v>
      </c>
      <c r="E14" s="2" t="s">
        <v>38</v>
      </c>
      <c r="F14" t="e">
        <v>#N/A</v>
      </c>
      <c r="G14" s="6">
        <v>0</v>
      </c>
      <c r="H14" s="6">
        <v>0</v>
      </c>
      <c r="I14">
        <v>1</v>
      </c>
      <c r="J14">
        <v>3995</v>
      </c>
      <c r="K14">
        <v>4881</v>
      </c>
    </row>
    <row r="15" spans="1:11" x14ac:dyDescent="0.25">
      <c r="A15" s="2" t="s">
        <v>39</v>
      </c>
      <c r="B15" s="3" t="s">
        <v>40</v>
      </c>
      <c r="C15" s="4">
        <v>88564</v>
      </c>
      <c r="D15" s="2" t="s">
        <v>41</v>
      </c>
      <c r="E15" s="2" t="s">
        <v>42</v>
      </c>
      <c r="F15" t="e">
        <v>#N/A</v>
      </c>
      <c r="G15" s="6">
        <v>0</v>
      </c>
      <c r="H15" s="6">
        <v>1</v>
      </c>
      <c r="I15">
        <v>0</v>
      </c>
      <c r="J15">
        <v>2912</v>
      </c>
      <c r="K15">
        <v>4297</v>
      </c>
    </row>
    <row r="16" spans="1:11" x14ac:dyDescent="0.25">
      <c r="A16" s="2" t="s">
        <v>33</v>
      </c>
      <c r="B16" s="3" t="s">
        <v>43</v>
      </c>
      <c r="C16" s="4">
        <v>15500</v>
      </c>
      <c r="D16" s="2" t="s">
        <v>35</v>
      </c>
      <c r="E16" s="2" t="s">
        <v>44</v>
      </c>
      <c r="F16" t="e">
        <v>#N/A</v>
      </c>
      <c r="G16" s="6">
        <v>1</v>
      </c>
      <c r="H16" s="6">
        <v>0</v>
      </c>
      <c r="I16">
        <v>0</v>
      </c>
      <c r="J16">
        <v>1911</v>
      </c>
      <c r="K16">
        <v>2330</v>
      </c>
    </row>
    <row r="17" spans="1:11" x14ac:dyDescent="0.25">
      <c r="A17" s="2" t="s">
        <v>33</v>
      </c>
      <c r="B17" s="3" t="s">
        <v>45</v>
      </c>
      <c r="C17" s="4">
        <v>15224</v>
      </c>
      <c r="D17" s="2" t="s">
        <v>35</v>
      </c>
      <c r="E17" s="2" t="s">
        <v>46</v>
      </c>
      <c r="F17" t="e">
        <v>#N/A</v>
      </c>
      <c r="G17" s="6">
        <v>0</v>
      </c>
      <c r="H17" s="6">
        <v>0</v>
      </c>
      <c r="I17">
        <v>0</v>
      </c>
      <c r="J17">
        <v>2659</v>
      </c>
      <c r="K17">
        <v>3163</v>
      </c>
    </row>
    <row r="18" spans="1:11" x14ac:dyDescent="0.25">
      <c r="A18" s="2" t="s">
        <v>33</v>
      </c>
      <c r="B18" s="3" t="s">
        <v>47</v>
      </c>
      <c r="C18" s="4">
        <v>15092</v>
      </c>
      <c r="D18" s="2" t="s">
        <v>35</v>
      </c>
      <c r="E18" s="2" t="s">
        <v>48</v>
      </c>
      <c r="F18" t="e">
        <v>#N/A</v>
      </c>
      <c r="G18" s="6">
        <v>0</v>
      </c>
      <c r="H18" s="6">
        <v>0</v>
      </c>
      <c r="I18">
        <v>0</v>
      </c>
      <c r="J18">
        <v>1546</v>
      </c>
      <c r="K18">
        <v>1927</v>
      </c>
    </row>
    <row r="19" spans="1:11" x14ac:dyDescent="0.25">
      <c r="A19" s="2" t="s">
        <v>33</v>
      </c>
      <c r="B19" s="3" t="s">
        <v>49</v>
      </c>
      <c r="C19" s="4">
        <v>15879</v>
      </c>
      <c r="D19" s="2" t="s">
        <v>35</v>
      </c>
      <c r="E19" s="2" t="s">
        <v>50</v>
      </c>
      <c r="F19" t="e">
        <v>#N/A</v>
      </c>
      <c r="G19" s="6">
        <v>1</v>
      </c>
      <c r="H19" s="6">
        <v>0</v>
      </c>
      <c r="I19">
        <v>0</v>
      </c>
      <c r="J19">
        <v>1965</v>
      </c>
      <c r="K19">
        <v>2591</v>
      </c>
    </row>
    <row r="20" spans="1:11" x14ac:dyDescent="0.25">
      <c r="A20" s="2" t="s">
        <v>33</v>
      </c>
      <c r="B20" s="3" t="s">
        <v>51</v>
      </c>
      <c r="C20" s="4">
        <v>15861</v>
      </c>
      <c r="D20" s="2" t="s">
        <v>35</v>
      </c>
      <c r="E20" s="2" t="s">
        <v>52</v>
      </c>
      <c r="F20" t="e">
        <v>#N/A</v>
      </c>
      <c r="G20" s="6">
        <v>1</v>
      </c>
      <c r="H20" s="6">
        <v>0</v>
      </c>
      <c r="I20">
        <v>0</v>
      </c>
      <c r="J20">
        <v>8019</v>
      </c>
      <c r="K20">
        <v>10829</v>
      </c>
    </row>
    <row r="21" spans="1:11" x14ac:dyDescent="0.25">
      <c r="A21" s="2" t="s">
        <v>33</v>
      </c>
      <c r="B21" s="3" t="s">
        <v>53</v>
      </c>
      <c r="C21" s="4">
        <v>15740</v>
      </c>
      <c r="D21" s="2" t="s">
        <v>35</v>
      </c>
      <c r="E21" s="2" t="s">
        <v>54</v>
      </c>
      <c r="F21" t="e">
        <v>#N/A</v>
      </c>
      <c r="G21" s="6">
        <v>1</v>
      </c>
      <c r="H21" s="6">
        <v>0</v>
      </c>
      <c r="I21">
        <v>0</v>
      </c>
      <c r="J21">
        <v>4747</v>
      </c>
      <c r="K21">
        <v>6206</v>
      </c>
    </row>
    <row r="22" spans="1:11" x14ac:dyDescent="0.25">
      <c r="A22" s="2" t="s">
        <v>33</v>
      </c>
      <c r="B22" s="3" t="s">
        <v>55</v>
      </c>
      <c r="C22" s="4">
        <v>15762</v>
      </c>
      <c r="D22" s="2" t="s">
        <v>35</v>
      </c>
      <c r="E22" s="2" t="s">
        <v>56</v>
      </c>
      <c r="F22" t="e">
        <v>#N/A</v>
      </c>
      <c r="G22" s="6">
        <v>0</v>
      </c>
      <c r="H22" s="6">
        <v>0</v>
      </c>
      <c r="I22">
        <v>0</v>
      </c>
      <c r="J22">
        <v>2188</v>
      </c>
      <c r="K22">
        <v>2484</v>
      </c>
    </row>
    <row r="23" spans="1:11" x14ac:dyDescent="0.25">
      <c r="A23" s="2" t="s">
        <v>39</v>
      </c>
      <c r="B23" s="3" t="s">
        <v>57</v>
      </c>
      <c r="C23" s="4">
        <v>88001</v>
      </c>
      <c r="D23" s="2" t="s">
        <v>41</v>
      </c>
      <c r="E23" s="2" t="s">
        <v>41</v>
      </c>
      <c r="F23" t="e">
        <v>#N/A</v>
      </c>
      <c r="G23" s="6">
        <v>0</v>
      </c>
      <c r="H23" s="6">
        <v>3</v>
      </c>
      <c r="I23">
        <v>1</v>
      </c>
      <c r="K23">
        <v>43318</v>
      </c>
    </row>
    <row r="24" spans="1:11" x14ac:dyDescent="0.25">
      <c r="A24" s="2" t="s">
        <v>33</v>
      </c>
      <c r="B24" s="3" t="s">
        <v>58</v>
      </c>
      <c r="C24" s="4">
        <v>15676</v>
      </c>
      <c r="D24" s="2" t="s">
        <v>35</v>
      </c>
      <c r="E24" s="2" t="s">
        <v>59</v>
      </c>
      <c r="F24" t="e">
        <v>#N/A</v>
      </c>
      <c r="G24" s="6">
        <v>1</v>
      </c>
      <c r="H24" s="6">
        <v>0</v>
      </c>
      <c r="I24">
        <v>0</v>
      </c>
      <c r="J24">
        <v>1972</v>
      </c>
      <c r="K24">
        <v>2751</v>
      </c>
    </row>
    <row r="25" spans="1:11" x14ac:dyDescent="0.25">
      <c r="A25" s="2" t="s">
        <v>33</v>
      </c>
      <c r="B25" s="3" t="s">
        <v>60</v>
      </c>
      <c r="C25" s="4">
        <v>15632</v>
      </c>
      <c r="D25" s="2" t="s">
        <v>35</v>
      </c>
      <c r="E25" s="2" t="s">
        <v>61</v>
      </c>
      <c r="F25" t="e">
        <v>#N/A</v>
      </c>
      <c r="G25" s="6">
        <v>1</v>
      </c>
      <c r="H25" s="6">
        <v>1</v>
      </c>
      <c r="I25">
        <v>0</v>
      </c>
      <c r="J25">
        <v>7088</v>
      </c>
      <c r="K25">
        <v>9480</v>
      </c>
    </row>
    <row r="26" spans="1:11" x14ac:dyDescent="0.25">
      <c r="A26" s="2" t="s">
        <v>33</v>
      </c>
      <c r="B26" s="3" t="s">
        <v>62</v>
      </c>
      <c r="C26" s="4">
        <v>15723</v>
      </c>
      <c r="D26" s="2" t="s">
        <v>35</v>
      </c>
      <c r="E26" s="2" t="s">
        <v>63</v>
      </c>
      <c r="F26" t="e">
        <v>#N/A</v>
      </c>
      <c r="G26" s="6">
        <v>0</v>
      </c>
      <c r="H26" s="6">
        <v>0</v>
      </c>
      <c r="I26">
        <v>0</v>
      </c>
      <c r="J26">
        <v>1003</v>
      </c>
      <c r="K26">
        <v>1207</v>
      </c>
    </row>
    <row r="27" spans="1:11" x14ac:dyDescent="0.25">
      <c r="A27" s="2" t="s">
        <v>27</v>
      </c>
      <c r="B27" s="3" t="s">
        <v>64</v>
      </c>
      <c r="C27" s="4">
        <v>25290</v>
      </c>
      <c r="D27" s="2" t="s">
        <v>29</v>
      </c>
      <c r="E27" s="2" t="s">
        <v>65</v>
      </c>
      <c r="F27" t="e">
        <v>#N/A</v>
      </c>
      <c r="G27" s="6">
        <v>1</v>
      </c>
      <c r="H27" s="6">
        <v>1</v>
      </c>
      <c r="I27">
        <v>1</v>
      </c>
      <c r="J27">
        <v>54618</v>
      </c>
      <c r="K27">
        <v>95577</v>
      </c>
    </row>
    <row r="28" spans="1:11" x14ac:dyDescent="0.25">
      <c r="A28" s="2" t="s">
        <v>33</v>
      </c>
      <c r="B28" s="3" t="s">
        <v>66</v>
      </c>
      <c r="C28" s="4">
        <v>15808</v>
      </c>
      <c r="D28" s="2" t="s">
        <v>35</v>
      </c>
      <c r="E28" s="2" t="s">
        <v>67</v>
      </c>
      <c r="F28" t="e">
        <v>#N/A</v>
      </c>
      <c r="G28" s="6">
        <v>0</v>
      </c>
      <c r="H28" s="6">
        <v>0</v>
      </c>
      <c r="I28">
        <v>0</v>
      </c>
      <c r="J28">
        <v>1995</v>
      </c>
      <c r="K28">
        <v>2564</v>
      </c>
    </row>
    <row r="29" spans="1:11" x14ac:dyDescent="0.25">
      <c r="A29" s="2" t="s">
        <v>33</v>
      </c>
      <c r="B29" s="3" t="s">
        <v>68</v>
      </c>
      <c r="C29" s="4">
        <v>15466</v>
      </c>
      <c r="D29" s="2" t="s">
        <v>35</v>
      </c>
      <c r="E29" s="2" t="s">
        <v>69</v>
      </c>
      <c r="F29" t="e">
        <v>#N/A</v>
      </c>
      <c r="G29" s="6">
        <v>1</v>
      </c>
      <c r="H29" s="6">
        <v>0</v>
      </c>
      <c r="I29">
        <v>0</v>
      </c>
      <c r="J29">
        <v>2825</v>
      </c>
      <c r="K29">
        <v>3616</v>
      </c>
    </row>
    <row r="30" spans="1:11" x14ac:dyDescent="0.25">
      <c r="A30" s="2" t="s">
        <v>33</v>
      </c>
      <c r="B30" s="3" t="s">
        <v>70</v>
      </c>
      <c r="C30" s="4">
        <v>15204</v>
      </c>
      <c r="D30" s="2" t="s">
        <v>35</v>
      </c>
      <c r="E30" s="2" t="s">
        <v>71</v>
      </c>
      <c r="F30" t="e">
        <v>#N/A</v>
      </c>
      <c r="G30" s="6">
        <v>1</v>
      </c>
      <c r="H30" s="6">
        <v>0</v>
      </c>
      <c r="I30">
        <v>0</v>
      </c>
      <c r="J30">
        <v>6693</v>
      </c>
      <c r="K30">
        <v>8510</v>
      </c>
    </row>
    <row r="31" spans="1:11" x14ac:dyDescent="0.25">
      <c r="A31" s="2" t="s">
        <v>27</v>
      </c>
      <c r="B31" s="3" t="s">
        <v>72</v>
      </c>
      <c r="C31" s="4">
        <v>25394</v>
      </c>
      <c r="D31" s="2" t="s">
        <v>29</v>
      </c>
      <c r="E31" s="2" t="s">
        <v>73</v>
      </c>
      <c r="F31" t="e">
        <v>#N/A</v>
      </c>
      <c r="G31" s="6">
        <v>1</v>
      </c>
      <c r="H31" s="6">
        <v>0</v>
      </c>
      <c r="I31">
        <v>0</v>
      </c>
      <c r="J31">
        <v>5133</v>
      </c>
      <c r="K31">
        <v>8699</v>
      </c>
    </row>
    <row r="32" spans="1:11" x14ac:dyDescent="0.25">
      <c r="A32" s="2" t="s">
        <v>33</v>
      </c>
      <c r="B32" s="3" t="s">
        <v>74</v>
      </c>
      <c r="C32" s="4">
        <v>15842</v>
      </c>
      <c r="D32" s="2" t="s">
        <v>35</v>
      </c>
      <c r="E32" s="2" t="s">
        <v>75</v>
      </c>
      <c r="F32" t="e">
        <v>#N/A</v>
      </c>
      <c r="G32" s="6">
        <v>1</v>
      </c>
      <c r="H32" s="6">
        <v>0</v>
      </c>
      <c r="I32">
        <v>0</v>
      </c>
      <c r="J32">
        <v>3996</v>
      </c>
      <c r="K32">
        <v>5851</v>
      </c>
    </row>
    <row r="33" spans="1:11" x14ac:dyDescent="0.25">
      <c r="A33" s="2" t="s">
        <v>33</v>
      </c>
      <c r="B33" s="3" t="s">
        <v>76</v>
      </c>
      <c r="C33" s="4">
        <v>15600</v>
      </c>
      <c r="D33" s="2" t="s">
        <v>35</v>
      </c>
      <c r="E33" s="2" t="s">
        <v>77</v>
      </c>
      <c r="F33" t="e">
        <v>#N/A</v>
      </c>
      <c r="G33" s="6">
        <v>0</v>
      </c>
      <c r="H33" s="6">
        <v>0</v>
      </c>
      <c r="I33">
        <v>0</v>
      </c>
      <c r="J33">
        <v>3569</v>
      </c>
      <c r="K33">
        <v>4541</v>
      </c>
    </row>
    <row r="34" spans="1:11" x14ac:dyDescent="0.25">
      <c r="A34" s="2" t="s">
        <v>33</v>
      </c>
      <c r="B34" s="3" t="s">
        <v>78</v>
      </c>
      <c r="C34" s="4">
        <v>15276</v>
      </c>
      <c r="D34" s="2" t="s">
        <v>35</v>
      </c>
      <c r="E34" s="2" t="s">
        <v>79</v>
      </c>
      <c r="F34" t="e">
        <v>#N/A</v>
      </c>
      <c r="G34" s="6">
        <v>0</v>
      </c>
      <c r="H34" s="6">
        <v>0</v>
      </c>
      <c r="I34">
        <v>0</v>
      </c>
      <c r="J34">
        <v>2382</v>
      </c>
      <c r="K34">
        <v>3099</v>
      </c>
    </row>
    <row r="35" spans="1:11" x14ac:dyDescent="0.25">
      <c r="A35" s="2" t="s">
        <v>33</v>
      </c>
      <c r="B35" s="3" t="s">
        <v>80</v>
      </c>
      <c r="C35" s="4">
        <v>15638</v>
      </c>
      <c r="D35" s="2" t="s">
        <v>35</v>
      </c>
      <c r="E35" s="2" t="s">
        <v>81</v>
      </c>
      <c r="F35" t="e">
        <v>#N/A</v>
      </c>
      <c r="G35" s="6">
        <v>0</v>
      </c>
      <c r="H35" s="6">
        <v>0</v>
      </c>
      <c r="I35">
        <v>0</v>
      </c>
      <c r="J35">
        <v>2781</v>
      </c>
      <c r="K35">
        <v>3225</v>
      </c>
    </row>
    <row r="36" spans="1:11" x14ac:dyDescent="0.25">
      <c r="A36" s="2" t="s">
        <v>33</v>
      </c>
      <c r="B36" s="3" t="s">
        <v>82</v>
      </c>
      <c r="C36" s="4">
        <v>15494</v>
      </c>
      <c r="D36" s="2" t="s">
        <v>35</v>
      </c>
      <c r="E36" s="2" t="s">
        <v>83</v>
      </c>
      <c r="F36" t="e">
        <v>#N/A</v>
      </c>
      <c r="G36" s="6">
        <v>1</v>
      </c>
      <c r="H36" s="6">
        <v>0</v>
      </c>
      <c r="I36">
        <v>0</v>
      </c>
      <c r="J36">
        <v>3553</v>
      </c>
      <c r="K36">
        <v>4513</v>
      </c>
    </row>
    <row r="37" spans="1:11" x14ac:dyDescent="0.25">
      <c r="A37" s="2" t="s">
        <v>33</v>
      </c>
      <c r="B37" s="3" t="s">
        <v>84</v>
      </c>
      <c r="C37" s="4">
        <v>15822</v>
      </c>
      <c r="D37" s="2" t="s">
        <v>35</v>
      </c>
      <c r="E37" s="2" t="s">
        <v>85</v>
      </c>
      <c r="F37" t="e">
        <v>#N/A</v>
      </c>
      <c r="G37" s="6">
        <v>0</v>
      </c>
      <c r="H37" s="6">
        <v>0</v>
      </c>
      <c r="I37">
        <v>0</v>
      </c>
      <c r="J37">
        <v>3151</v>
      </c>
      <c r="K37">
        <v>3995</v>
      </c>
    </row>
    <row r="38" spans="1:11" x14ac:dyDescent="0.25">
      <c r="A38" s="2" t="s">
        <v>27</v>
      </c>
      <c r="B38" s="3" t="s">
        <v>86</v>
      </c>
      <c r="C38" s="4">
        <v>25001</v>
      </c>
      <c r="D38" s="2" t="s">
        <v>29</v>
      </c>
      <c r="E38" s="2" t="s">
        <v>87</v>
      </c>
      <c r="F38" t="e">
        <v>#N/A</v>
      </c>
      <c r="G38" s="6">
        <v>0</v>
      </c>
      <c r="H38" s="6">
        <v>0</v>
      </c>
      <c r="I38">
        <v>0</v>
      </c>
      <c r="J38">
        <v>7112</v>
      </c>
      <c r="K38">
        <v>9750</v>
      </c>
    </row>
    <row r="39" spans="1:11" x14ac:dyDescent="0.25">
      <c r="A39" s="2" t="s">
        <v>88</v>
      </c>
      <c r="B39" s="3" t="s">
        <v>89</v>
      </c>
      <c r="C39" s="4">
        <v>68370</v>
      </c>
      <c r="D39" s="2" t="s">
        <v>90</v>
      </c>
      <c r="E39" s="2" t="s">
        <v>91</v>
      </c>
      <c r="F39" t="e">
        <v>#N/A</v>
      </c>
      <c r="G39" s="6">
        <v>0</v>
      </c>
      <c r="H39" s="6">
        <v>0</v>
      </c>
      <c r="I39">
        <v>0</v>
      </c>
      <c r="J39">
        <v>975</v>
      </c>
      <c r="K39">
        <v>1073</v>
      </c>
    </row>
    <row r="40" spans="1:11" x14ac:dyDescent="0.25">
      <c r="A40" s="2" t="s">
        <v>33</v>
      </c>
      <c r="B40" s="3" t="s">
        <v>92</v>
      </c>
      <c r="C40" s="4">
        <v>15189</v>
      </c>
      <c r="D40" s="2" t="s">
        <v>35</v>
      </c>
      <c r="E40" s="2" t="s">
        <v>93</v>
      </c>
      <c r="F40" t="e">
        <v>#N/A</v>
      </c>
      <c r="G40" s="6">
        <v>1</v>
      </c>
      <c r="H40" s="6">
        <v>0</v>
      </c>
      <c r="I40">
        <v>0</v>
      </c>
      <c r="J40">
        <v>2920</v>
      </c>
      <c r="K40">
        <v>3855</v>
      </c>
    </row>
    <row r="41" spans="1:11" x14ac:dyDescent="0.25">
      <c r="A41" s="2" t="s">
        <v>33</v>
      </c>
      <c r="B41" s="3" t="s">
        <v>94</v>
      </c>
      <c r="C41" s="4">
        <v>15798</v>
      </c>
      <c r="D41" s="2" t="s">
        <v>35</v>
      </c>
      <c r="E41" s="2" t="s">
        <v>95</v>
      </c>
      <c r="F41" t="e">
        <v>#N/A</v>
      </c>
      <c r="G41" s="6">
        <v>1</v>
      </c>
      <c r="H41" s="6">
        <v>0</v>
      </c>
      <c r="I41">
        <v>0</v>
      </c>
      <c r="J41">
        <v>2568</v>
      </c>
      <c r="K41">
        <v>3546</v>
      </c>
    </row>
    <row r="42" spans="1:11" x14ac:dyDescent="0.25">
      <c r="A42" s="2" t="s">
        <v>96</v>
      </c>
      <c r="B42" s="3" t="s">
        <v>97</v>
      </c>
      <c r="C42" s="4">
        <v>44847</v>
      </c>
      <c r="D42" s="2" t="s">
        <v>98</v>
      </c>
      <c r="E42" s="2" t="s">
        <v>99</v>
      </c>
      <c r="F42" t="e">
        <v>#N/A</v>
      </c>
      <c r="G42" s="6">
        <v>0</v>
      </c>
      <c r="H42" s="6">
        <v>2</v>
      </c>
      <c r="I42">
        <v>0</v>
      </c>
      <c r="J42">
        <v>40062</v>
      </c>
      <c r="K42">
        <v>98400</v>
      </c>
    </row>
    <row r="43" spans="1:11" x14ac:dyDescent="0.25">
      <c r="A43" s="2" t="s">
        <v>27</v>
      </c>
      <c r="B43" s="3" t="s">
        <v>100</v>
      </c>
      <c r="C43" s="4">
        <v>25878</v>
      </c>
      <c r="D43" s="2" t="s">
        <v>29</v>
      </c>
      <c r="E43" s="2" t="s">
        <v>101</v>
      </c>
      <c r="F43" t="e">
        <v>#N/A</v>
      </c>
      <c r="G43" s="6">
        <v>0</v>
      </c>
      <c r="H43" s="6">
        <v>0</v>
      </c>
      <c r="I43">
        <v>0</v>
      </c>
      <c r="J43">
        <v>6800</v>
      </c>
      <c r="K43">
        <v>10328</v>
      </c>
    </row>
    <row r="44" spans="1:11" x14ac:dyDescent="0.25">
      <c r="A44" s="2" t="s">
        <v>33</v>
      </c>
      <c r="B44" s="3" t="s">
        <v>102</v>
      </c>
      <c r="C44" s="4">
        <v>15810</v>
      </c>
      <c r="D44" s="2" t="s">
        <v>35</v>
      </c>
      <c r="E44" s="2" t="s">
        <v>103</v>
      </c>
      <c r="F44" t="e">
        <v>#N/A</v>
      </c>
      <c r="G44" s="6">
        <v>0</v>
      </c>
      <c r="H44" s="6">
        <v>0</v>
      </c>
      <c r="I44">
        <v>0</v>
      </c>
      <c r="J44">
        <v>2398</v>
      </c>
      <c r="K44">
        <v>3344</v>
      </c>
    </row>
    <row r="45" spans="1:11" x14ac:dyDescent="0.25">
      <c r="A45" s="2" t="s">
        <v>33</v>
      </c>
      <c r="B45" s="3" t="s">
        <v>104</v>
      </c>
      <c r="C45" s="4">
        <v>15272</v>
      </c>
      <c r="D45" s="2" t="s">
        <v>35</v>
      </c>
      <c r="E45" s="2" t="s">
        <v>105</v>
      </c>
      <c r="F45" t="e">
        <v>#N/A</v>
      </c>
      <c r="G45" s="6">
        <v>1</v>
      </c>
      <c r="H45" s="6">
        <v>0</v>
      </c>
      <c r="I45">
        <v>0</v>
      </c>
      <c r="J45">
        <v>3696</v>
      </c>
      <c r="K45">
        <v>5694</v>
      </c>
    </row>
    <row r="46" spans="1:11" x14ac:dyDescent="0.25">
      <c r="A46" s="2" t="s">
        <v>33</v>
      </c>
      <c r="B46" s="3" t="s">
        <v>106</v>
      </c>
      <c r="C46" s="4">
        <v>15537</v>
      </c>
      <c r="D46" s="2" t="s">
        <v>35</v>
      </c>
      <c r="E46" s="2" t="s">
        <v>107</v>
      </c>
      <c r="F46" t="e">
        <v>#N/A</v>
      </c>
      <c r="G46" s="6">
        <v>1</v>
      </c>
      <c r="H46" s="6">
        <v>0</v>
      </c>
      <c r="I46">
        <v>1</v>
      </c>
      <c r="J46">
        <v>3153</v>
      </c>
      <c r="K46">
        <v>4427</v>
      </c>
    </row>
    <row r="47" spans="1:11" x14ac:dyDescent="0.25">
      <c r="A47" s="2" t="s">
        <v>33</v>
      </c>
      <c r="B47" s="3" t="s">
        <v>108</v>
      </c>
      <c r="C47" s="4">
        <v>15114</v>
      </c>
      <c r="D47" s="2" t="s">
        <v>35</v>
      </c>
      <c r="E47" s="2" t="s">
        <v>109</v>
      </c>
      <c r="F47" t="e">
        <v>#N/A</v>
      </c>
      <c r="G47" s="6">
        <v>0</v>
      </c>
      <c r="H47" s="6">
        <v>0</v>
      </c>
      <c r="I47">
        <v>0</v>
      </c>
      <c r="J47">
        <v>674</v>
      </c>
      <c r="K47">
        <v>771</v>
      </c>
    </row>
    <row r="48" spans="1:11" x14ac:dyDescent="0.25">
      <c r="A48" s="2" t="s">
        <v>33</v>
      </c>
      <c r="B48" s="3" t="s">
        <v>110</v>
      </c>
      <c r="C48" s="4">
        <v>15804</v>
      </c>
      <c r="D48" s="2" t="s">
        <v>35</v>
      </c>
      <c r="E48" s="2" t="s">
        <v>111</v>
      </c>
      <c r="F48" t="e">
        <v>#N/A</v>
      </c>
      <c r="G48" s="6">
        <v>0</v>
      </c>
      <c r="H48" s="6">
        <v>0</v>
      </c>
      <c r="I48">
        <v>0</v>
      </c>
      <c r="J48">
        <v>4672</v>
      </c>
      <c r="K48">
        <v>7421</v>
      </c>
    </row>
    <row r="49" spans="1:11" x14ac:dyDescent="0.25">
      <c r="A49" s="2" t="s">
        <v>33</v>
      </c>
      <c r="B49" s="3" t="s">
        <v>112</v>
      </c>
      <c r="C49" s="4">
        <v>15232</v>
      </c>
      <c r="D49" s="2" t="s">
        <v>35</v>
      </c>
      <c r="E49" s="2" t="s">
        <v>113</v>
      </c>
      <c r="F49" t="e">
        <v>#N/A</v>
      </c>
      <c r="G49" s="6">
        <v>0</v>
      </c>
      <c r="H49" s="6">
        <v>0</v>
      </c>
      <c r="I49">
        <v>0</v>
      </c>
      <c r="J49">
        <v>3685</v>
      </c>
      <c r="K49">
        <v>4307</v>
      </c>
    </row>
    <row r="50" spans="1:11" x14ac:dyDescent="0.25">
      <c r="A50" s="2" t="s">
        <v>33</v>
      </c>
      <c r="B50" s="3" t="s">
        <v>114</v>
      </c>
      <c r="C50" s="4">
        <v>15380</v>
      </c>
      <c r="D50" s="2" t="s">
        <v>35</v>
      </c>
      <c r="E50" s="2" t="s">
        <v>115</v>
      </c>
      <c r="F50" t="e">
        <v>#N/A</v>
      </c>
      <c r="G50" s="6">
        <v>0</v>
      </c>
      <c r="H50" s="6">
        <v>0</v>
      </c>
      <c r="I50">
        <v>0</v>
      </c>
      <c r="J50">
        <v>1912</v>
      </c>
      <c r="K50">
        <v>2571</v>
      </c>
    </row>
    <row r="51" spans="1:11" x14ac:dyDescent="0.25">
      <c r="A51" s="2" t="s">
        <v>33</v>
      </c>
      <c r="B51" s="3" t="s">
        <v>116</v>
      </c>
      <c r="C51" s="4">
        <v>15162</v>
      </c>
      <c r="D51" s="2" t="s">
        <v>35</v>
      </c>
      <c r="E51" s="2" t="s">
        <v>117</v>
      </c>
      <c r="F51" t="e">
        <v>#N/A</v>
      </c>
      <c r="G51" s="6">
        <v>1</v>
      </c>
      <c r="H51" s="6">
        <v>0</v>
      </c>
      <c r="I51">
        <v>0</v>
      </c>
      <c r="J51">
        <v>2676</v>
      </c>
      <c r="K51">
        <v>3449</v>
      </c>
    </row>
    <row r="52" spans="1:11" x14ac:dyDescent="0.25">
      <c r="A52" s="2" t="s">
        <v>33</v>
      </c>
      <c r="B52" s="3" t="s">
        <v>118</v>
      </c>
      <c r="C52" s="4">
        <v>15367</v>
      </c>
      <c r="D52" s="2" t="s">
        <v>35</v>
      </c>
      <c r="E52" s="2" t="s">
        <v>119</v>
      </c>
      <c r="F52" t="e">
        <v>#N/A</v>
      </c>
      <c r="G52" s="6">
        <v>0</v>
      </c>
      <c r="H52" s="6">
        <v>1</v>
      </c>
      <c r="I52">
        <v>0</v>
      </c>
      <c r="J52">
        <v>3787</v>
      </c>
      <c r="K52">
        <v>5457</v>
      </c>
    </row>
    <row r="53" spans="1:11" x14ac:dyDescent="0.25">
      <c r="A53" s="2" t="s">
        <v>33</v>
      </c>
      <c r="B53" s="3" t="s">
        <v>120</v>
      </c>
      <c r="C53" s="4">
        <v>15764</v>
      </c>
      <c r="D53" s="2" t="s">
        <v>35</v>
      </c>
      <c r="E53" s="2" t="s">
        <v>121</v>
      </c>
      <c r="F53" t="e">
        <v>#N/A</v>
      </c>
      <c r="G53" s="6">
        <v>1</v>
      </c>
      <c r="H53" s="6">
        <v>0</v>
      </c>
      <c r="I53">
        <v>0</v>
      </c>
      <c r="J53">
        <v>4212</v>
      </c>
      <c r="K53">
        <v>5126</v>
      </c>
    </row>
    <row r="54" spans="1:11" x14ac:dyDescent="0.25">
      <c r="A54" s="2" t="s">
        <v>27</v>
      </c>
      <c r="B54" s="3" t="s">
        <v>122</v>
      </c>
      <c r="C54" s="4">
        <v>25269</v>
      </c>
      <c r="D54" s="2" t="s">
        <v>29</v>
      </c>
      <c r="E54" s="2" t="s">
        <v>123</v>
      </c>
      <c r="F54" t="e">
        <v>#N/A</v>
      </c>
      <c r="G54" s="6">
        <v>1</v>
      </c>
      <c r="H54" s="6">
        <v>0</v>
      </c>
      <c r="I54">
        <v>0</v>
      </c>
      <c r="J54">
        <v>57181</v>
      </c>
      <c r="K54">
        <v>85617</v>
      </c>
    </row>
    <row r="55" spans="1:11" x14ac:dyDescent="0.25">
      <c r="A55" s="2" t="s">
        <v>88</v>
      </c>
      <c r="B55" s="3" t="s">
        <v>124</v>
      </c>
      <c r="C55" s="4">
        <v>68418</v>
      </c>
      <c r="D55" s="2" t="s">
        <v>90</v>
      </c>
      <c r="E55" s="2" t="s">
        <v>125</v>
      </c>
      <c r="F55" t="e">
        <v>#N/A</v>
      </c>
      <c r="G55" s="6">
        <v>0</v>
      </c>
      <c r="H55" s="6">
        <v>0</v>
      </c>
      <c r="I55">
        <v>0</v>
      </c>
      <c r="J55">
        <v>6765</v>
      </c>
      <c r="K55">
        <v>8376</v>
      </c>
    </row>
    <row r="56" spans="1:11" x14ac:dyDescent="0.25">
      <c r="A56" s="2" t="s">
        <v>33</v>
      </c>
      <c r="B56" s="3" t="s">
        <v>126</v>
      </c>
      <c r="C56" s="4">
        <v>15835</v>
      </c>
      <c r="D56" s="2" t="s">
        <v>35</v>
      </c>
      <c r="E56" s="2" t="s">
        <v>127</v>
      </c>
      <c r="F56" t="e">
        <v>#N/A</v>
      </c>
      <c r="G56" s="6">
        <v>1</v>
      </c>
      <c r="H56" s="6">
        <v>0</v>
      </c>
      <c r="I56">
        <v>0</v>
      </c>
      <c r="J56">
        <v>3828</v>
      </c>
      <c r="K56">
        <v>5688</v>
      </c>
    </row>
    <row r="57" spans="1:11" x14ac:dyDescent="0.25">
      <c r="A57" s="2" t="s">
        <v>33</v>
      </c>
      <c r="B57" s="3" t="s">
        <v>128</v>
      </c>
      <c r="C57" s="4">
        <v>15837</v>
      </c>
      <c r="D57" s="2" t="s">
        <v>35</v>
      </c>
      <c r="E57" s="2" t="s">
        <v>129</v>
      </c>
      <c r="F57" t="e">
        <v>#N/A</v>
      </c>
      <c r="G57" s="6">
        <v>1</v>
      </c>
      <c r="H57" s="6">
        <v>0</v>
      </c>
      <c r="I57">
        <v>0</v>
      </c>
      <c r="J57">
        <v>5644</v>
      </c>
      <c r="K57">
        <v>7144</v>
      </c>
    </row>
    <row r="58" spans="1:11" x14ac:dyDescent="0.25">
      <c r="A58" s="2" t="s">
        <v>88</v>
      </c>
      <c r="B58" s="3" t="s">
        <v>130</v>
      </c>
      <c r="C58" s="4">
        <v>68549</v>
      </c>
      <c r="D58" s="2" t="s">
        <v>90</v>
      </c>
      <c r="E58" s="2" t="s">
        <v>131</v>
      </c>
      <c r="F58" t="e">
        <v>#N/A</v>
      </c>
      <c r="G58" s="6">
        <v>0</v>
      </c>
      <c r="H58" s="6">
        <v>0</v>
      </c>
      <c r="I58">
        <v>0</v>
      </c>
      <c r="J58">
        <v>2543</v>
      </c>
      <c r="K58">
        <v>3126</v>
      </c>
    </row>
    <row r="59" spans="1:11" x14ac:dyDescent="0.25">
      <c r="A59" s="2" t="s">
        <v>33</v>
      </c>
      <c r="B59" s="3" t="s">
        <v>132</v>
      </c>
      <c r="C59" s="4">
        <v>15317</v>
      </c>
      <c r="D59" s="2" t="s">
        <v>35</v>
      </c>
      <c r="E59" s="2" t="s">
        <v>133</v>
      </c>
      <c r="F59" t="e">
        <v>#N/A</v>
      </c>
      <c r="G59" s="6">
        <v>0</v>
      </c>
      <c r="H59" s="6">
        <v>0</v>
      </c>
      <c r="I59">
        <v>0</v>
      </c>
      <c r="J59">
        <v>1180</v>
      </c>
      <c r="K59">
        <v>1677</v>
      </c>
    </row>
    <row r="60" spans="1:11" x14ac:dyDescent="0.25">
      <c r="A60" s="2" t="s">
        <v>134</v>
      </c>
      <c r="B60" s="3" t="s">
        <v>135</v>
      </c>
      <c r="C60" s="4">
        <v>54480</v>
      </c>
      <c r="D60" s="2" t="s">
        <v>136</v>
      </c>
      <c r="E60" s="2" t="s">
        <v>137</v>
      </c>
      <c r="F60" t="e">
        <v>#N/A</v>
      </c>
      <c r="G60" s="6">
        <v>1</v>
      </c>
      <c r="H60" s="6">
        <v>0</v>
      </c>
      <c r="I60">
        <v>0</v>
      </c>
      <c r="J60">
        <v>2170</v>
      </c>
      <c r="K60">
        <v>2662</v>
      </c>
    </row>
    <row r="61" spans="1:11" x14ac:dyDescent="0.25">
      <c r="A61" s="2" t="s">
        <v>96</v>
      </c>
      <c r="B61" s="3" t="s">
        <v>138</v>
      </c>
      <c r="C61" s="4">
        <v>44560</v>
      </c>
      <c r="D61" s="2" t="s">
        <v>98</v>
      </c>
      <c r="E61" s="2" t="s">
        <v>139</v>
      </c>
      <c r="F61" t="e">
        <v>#N/A</v>
      </c>
      <c r="G61" s="6">
        <v>0</v>
      </c>
      <c r="H61" s="6">
        <v>0</v>
      </c>
      <c r="I61">
        <v>0</v>
      </c>
      <c r="J61">
        <v>26553</v>
      </c>
      <c r="K61">
        <v>52788</v>
      </c>
    </row>
    <row r="62" spans="1:11" x14ac:dyDescent="0.25">
      <c r="A62" s="2" t="s">
        <v>88</v>
      </c>
      <c r="B62" s="3" t="s">
        <v>140</v>
      </c>
      <c r="C62" s="4">
        <v>68229</v>
      </c>
      <c r="D62" s="2" t="s">
        <v>90</v>
      </c>
      <c r="E62" s="2" t="s">
        <v>141</v>
      </c>
      <c r="F62" t="e">
        <v>#N/A</v>
      </c>
      <c r="G62" s="6">
        <v>1</v>
      </c>
      <c r="H62" s="6">
        <v>0</v>
      </c>
      <c r="I62">
        <v>1</v>
      </c>
      <c r="J62">
        <v>6673</v>
      </c>
      <c r="K62">
        <v>8195</v>
      </c>
    </row>
    <row r="63" spans="1:11" x14ac:dyDescent="0.25">
      <c r="A63" s="2" t="s">
        <v>33</v>
      </c>
      <c r="B63" s="3" t="s">
        <v>142</v>
      </c>
      <c r="C63" s="4">
        <v>15763</v>
      </c>
      <c r="D63" s="2" t="s">
        <v>35</v>
      </c>
      <c r="E63" s="2" t="s">
        <v>143</v>
      </c>
      <c r="F63" t="e">
        <v>#N/A</v>
      </c>
      <c r="G63" s="6">
        <v>0</v>
      </c>
      <c r="H63" s="6">
        <v>0</v>
      </c>
      <c r="I63">
        <v>0</v>
      </c>
      <c r="J63">
        <v>4117</v>
      </c>
      <c r="K63">
        <v>5387</v>
      </c>
    </row>
    <row r="64" spans="1:11" x14ac:dyDescent="0.25">
      <c r="A64" s="2" t="s">
        <v>27</v>
      </c>
      <c r="B64" s="3" t="s">
        <v>144</v>
      </c>
      <c r="C64" s="4">
        <v>25148</v>
      </c>
      <c r="D64" s="2" t="s">
        <v>29</v>
      </c>
      <c r="E64" s="2" t="s">
        <v>145</v>
      </c>
      <c r="F64" t="e">
        <v>#N/A</v>
      </c>
      <c r="G64" s="6">
        <v>1</v>
      </c>
      <c r="H64" s="6">
        <v>0</v>
      </c>
      <c r="I64">
        <v>0</v>
      </c>
      <c r="J64">
        <v>6018</v>
      </c>
      <c r="K64">
        <v>10253</v>
      </c>
    </row>
    <row r="65" spans="1:11" x14ac:dyDescent="0.25">
      <c r="A65" s="2" t="s">
        <v>33</v>
      </c>
      <c r="B65" s="3" t="s">
        <v>146</v>
      </c>
      <c r="C65" s="4">
        <v>15814</v>
      </c>
      <c r="D65" s="2" t="s">
        <v>35</v>
      </c>
      <c r="E65" s="2" t="s">
        <v>147</v>
      </c>
      <c r="F65" t="e">
        <v>#N/A</v>
      </c>
      <c r="G65" s="6">
        <v>0</v>
      </c>
      <c r="H65" s="6">
        <v>0</v>
      </c>
      <c r="I65">
        <v>0</v>
      </c>
      <c r="J65">
        <v>5273</v>
      </c>
      <c r="K65">
        <v>6930</v>
      </c>
    </row>
    <row r="66" spans="1:11" x14ac:dyDescent="0.25">
      <c r="A66" s="2" t="s">
        <v>33</v>
      </c>
      <c r="B66" s="3" t="s">
        <v>148</v>
      </c>
      <c r="C66" s="4">
        <v>15215</v>
      </c>
      <c r="D66" s="2" t="s">
        <v>35</v>
      </c>
      <c r="E66" s="2" t="s">
        <v>149</v>
      </c>
      <c r="F66" t="e">
        <v>#N/A</v>
      </c>
      <c r="G66" s="6">
        <v>0</v>
      </c>
      <c r="H66" s="6">
        <v>0</v>
      </c>
      <c r="I66">
        <v>0</v>
      </c>
      <c r="J66">
        <v>1788</v>
      </c>
      <c r="K66">
        <v>2220</v>
      </c>
    </row>
    <row r="67" spans="1:11" x14ac:dyDescent="0.25">
      <c r="A67" s="2" t="s">
        <v>33</v>
      </c>
      <c r="B67" s="3" t="s">
        <v>150</v>
      </c>
      <c r="C67" s="4">
        <v>15218</v>
      </c>
      <c r="D67" s="2" t="s">
        <v>35</v>
      </c>
      <c r="E67" s="2" t="s">
        <v>151</v>
      </c>
      <c r="F67" t="e">
        <v>#N/A</v>
      </c>
      <c r="G67" s="6">
        <v>1</v>
      </c>
      <c r="H67" s="6">
        <v>0</v>
      </c>
      <c r="I67">
        <v>0</v>
      </c>
      <c r="J67">
        <v>2211</v>
      </c>
      <c r="K67">
        <v>3173</v>
      </c>
    </row>
    <row r="68" spans="1:11" x14ac:dyDescent="0.25">
      <c r="A68" s="2" t="s">
        <v>88</v>
      </c>
      <c r="B68" s="3" t="s">
        <v>152</v>
      </c>
      <c r="C68" s="4">
        <v>68498</v>
      </c>
      <c r="D68" s="2" t="s">
        <v>90</v>
      </c>
      <c r="E68" s="2" t="s">
        <v>153</v>
      </c>
      <c r="F68" t="e">
        <v>#N/A</v>
      </c>
      <c r="G68" s="6">
        <v>1</v>
      </c>
      <c r="H68" s="6">
        <v>0</v>
      </c>
      <c r="I68">
        <v>0</v>
      </c>
      <c r="J68">
        <v>2939</v>
      </c>
      <c r="K68">
        <v>3738</v>
      </c>
    </row>
    <row r="69" spans="1:11" x14ac:dyDescent="0.25">
      <c r="A69" s="2" t="s">
        <v>27</v>
      </c>
      <c r="B69" s="3" t="s">
        <v>154</v>
      </c>
      <c r="C69" s="4">
        <v>25307</v>
      </c>
      <c r="D69" s="2" t="s">
        <v>29</v>
      </c>
      <c r="E69" s="2" t="s">
        <v>155</v>
      </c>
      <c r="F69" t="e">
        <v>#N/A</v>
      </c>
      <c r="G69" s="6">
        <v>1</v>
      </c>
      <c r="H69" s="6">
        <v>0</v>
      </c>
      <c r="I69">
        <v>0</v>
      </c>
      <c r="J69">
        <v>50152</v>
      </c>
      <c r="K69">
        <v>82509</v>
      </c>
    </row>
    <row r="70" spans="1:11" x14ac:dyDescent="0.25">
      <c r="A70" s="2" t="s">
        <v>33</v>
      </c>
      <c r="B70" s="3" t="s">
        <v>156</v>
      </c>
      <c r="C70" s="4">
        <v>15332</v>
      </c>
      <c r="D70" s="2" t="s">
        <v>35</v>
      </c>
      <c r="E70" s="2" t="s">
        <v>157</v>
      </c>
      <c r="F70" t="e">
        <v>#N/A</v>
      </c>
      <c r="G70" s="6">
        <v>1</v>
      </c>
      <c r="H70" s="6">
        <v>0</v>
      </c>
      <c r="I70">
        <v>0</v>
      </c>
      <c r="J70">
        <v>2056</v>
      </c>
      <c r="K70">
        <v>3041</v>
      </c>
    </row>
    <row r="71" spans="1:11" x14ac:dyDescent="0.25">
      <c r="A71" s="2" t="s">
        <v>33</v>
      </c>
      <c r="B71" s="3" t="s">
        <v>158</v>
      </c>
      <c r="C71" s="4">
        <v>15542</v>
      </c>
      <c r="D71" s="2" t="s">
        <v>35</v>
      </c>
      <c r="E71" s="2" t="s">
        <v>159</v>
      </c>
      <c r="F71" t="e">
        <v>#N/A</v>
      </c>
      <c r="G71" s="6">
        <v>1</v>
      </c>
      <c r="H71" s="6">
        <v>0</v>
      </c>
      <c r="I71">
        <v>0</v>
      </c>
      <c r="J71">
        <v>4479</v>
      </c>
      <c r="K71">
        <v>6304</v>
      </c>
    </row>
    <row r="72" spans="1:11" x14ac:dyDescent="0.25">
      <c r="A72" s="2" t="s">
        <v>33</v>
      </c>
      <c r="B72" s="3" t="s">
        <v>160</v>
      </c>
      <c r="C72" s="4">
        <v>15774</v>
      </c>
      <c r="D72" s="2" t="s">
        <v>35</v>
      </c>
      <c r="E72" s="2" t="s">
        <v>161</v>
      </c>
      <c r="F72" t="e">
        <v>#N/A</v>
      </c>
      <c r="G72" s="6">
        <v>0</v>
      </c>
      <c r="H72" s="6">
        <v>0</v>
      </c>
      <c r="I72">
        <v>0</v>
      </c>
      <c r="J72">
        <v>1996</v>
      </c>
      <c r="K72">
        <v>2598</v>
      </c>
    </row>
    <row r="73" spans="1:11" x14ac:dyDescent="0.25">
      <c r="A73" s="2" t="s">
        <v>88</v>
      </c>
      <c r="B73" s="3" t="s">
        <v>162</v>
      </c>
      <c r="C73" s="4">
        <v>68298</v>
      </c>
      <c r="D73" s="2" t="s">
        <v>90</v>
      </c>
      <c r="E73" s="2" t="s">
        <v>163</v>
      </c>
      <c r="F73" t="e">
        <v>#N/A</v>
      </c>
      <c r="G73" s="6">
        <v>1</v>
      </c>
      <c r="H73" s="6">
        <v>0</v>
      </c>
      <c r="I73">
        <v>0</v>
      </c>
      <c r="J73">
        <v>2399</v>
      </c>
      <c r="K73">
        <v>3174</v>
      </c>
    </row>
    <row r="74" spans="1:11" x14ac:dyDescent="0.25">
      <c r="A74" s="2" t="s">
        <v>27</v>
      </c>
      <c r="B74" s="3" t="s">
        <v>164</v>
      </c>
      <c r="C74" s="4">
        <v>25438</v>
      </c>
      <c r="D74" s="2" t="s">
        <v>29</v>
      </c>
      <c r="E74" s="2" t="s">
        <v>165</v>
      </c>
      <c r="F74" t="e">
        <v>#N/A</v>
      </c>
      <c r="G74" s="6">
        <v>0</v>
      </c>
      <c r="H74" s="6">
        <v>0</v>
      </c>
      <c r="I74">
        <v>0</v>
      </c>
      <c r="J74">
        <v>4848</v>
      </c>
      <c r="K74">
        <v>6765</v>
      </c>
    </row>
    <row r="75" spans="1:11" x14ac:dyDescent="0.25">
      <c r="A75" s="2" t="s">
        <v>88</v>
      </c>
      <c r="B75" s="3" t="s">
        <v>166</v>
      </c>
      <c r="C75" s="4">
        <v>68872</v>
      </c>
      <c r="D75" s="2" t="s">
        <v>90</v>
      </c>
      <c r="E75" s="2" t="s">
        <v>167</v>
      </c>
      <c r="F75" t="e">
        <v>#N/A</v>
      </c>
      <c r="G75" s="6">
        <v>1</v>
      </c>
      <c r="H75" s="6">
        <v>0</v>
      </c>
      <c r="I75">
        <v>0</v>
      </c>
      <c r="J75">
        <v>4708</v>
      </c>
      <c r="K75">
        <v>6321</v>
      </c>
    </row>
    <row r="76" spans="1:11" x14ac:dyDescent="0.25">
      <c r="A76" s="2" t="s">
        <v>33</v>
      </c>
      <c r="B76" s="3" t="s">
        <v>168</v>
      </c>
      <c r="C76" s="4">
        <v>15839</v>
      </c>
      <c r="D76" s="2" t="s">
        <v>35</v>
      </c>
      <c r="E76" s="2" t="s">
        <v>169</v>
      </c>
      <c r="F76" t="e">
        <v>#N/A</v>
      </c>
      <c r="G76" s="6">
        <v>0</v>
      </c>
      <c r="H76" s="6">
        <v>0</v>
      </c>
      <c r="I76">
        <v>0</v>
      </c>
      <c r="J76">
        <v>1524</v>
      </c>
      <c r="K76">
        <v>1811</v>
      </c>
    </row>
    <row r="77" spans="1:11" x14ac:dyDescent="0.25">
      <c r="A77" s="2" t="s">
        <v>88</v>
      </c>
      <c r="B77" s="3" t="s">
        <v>170</v>
      </c>
      <c r="C77" s="4">
        <v>68179</v>
      </c>
      <c r="D77" s="2" t="s">
        <v>90</v>
      </c>
      <c r="E77" s="2" t="s">
        <v>171</v>
      </c>
      <c r="F77" t="e">
        <v>#N/A</v>
      </c>
      <c r="G77" s="6">
        <v>1</v>
      </c>
      <c r="H77" s="6">
        <v>0</v>
      </c>
      <c r="I77">
        <v>0</v>
      </c>
      <c r="J77">
        <v>3107</v>
      </c>
      <c r="K77">
        <v>4156</v>
      </c>
    </row>
    <row r="78" spans="1:11" x14ac:dyDescent="0.25">
      <c r="A78" s="2" t="s">
        <v>27</v>
      </c>
      <c r="B78" s="3" t="s">
        <v>172</v>
      </c>
      <c r="C78" s="4">
        <v>25885</v>
      </c>
      <c r="D78" s="2" t="s">
        <v>29</v>
      </c>
      <c r="E78" s="2" t="s">
        <v>173</v>
      </c>
      <c r="F78" t="e">
        <v>#N/A</v>
      </c>
      <c r="G78" s="6">
        <v>1</v>
      </c>
      <c r="H78" s="6">
        <v>0</v>
      </c>
      <c r="I78">
        <v>0</v>
      </c>
      <c r="J78">
        <v>6942</v>
      </c>
      <c r="K78">
        <v>11534</v>
      </c>
    </row>
    <row r="79" spans="1:11" x14ac:dyDescent="0.25">
      <c r="A79" s="2" t="s">
        <v>33</v>
      </c>
      <c r="B79" s="3" t="s">
        <v>174</v>
      </c>
      <c r="C79" s="4">
        <v>15097</v>
      </c>
      <c r="D79" s="2" t="s">
        <v>35</v>
      </c>
      <c r="E79" s="2" t="s">
        <v>175</v>
      </c>
      <c r="F79" t="e">
        <v>#N/A</v>
      </c>
      <c r="G79" s="6">
        <v>0</v>
      </c>
      <c r="H79" s="6">
        <v>0</v>
      </c>
      <c r="I79">
        <v>0</v>
      </c>
      <c r="J79">
        <v>3218</v>
      </c>
      <c r="K79">
        <v>5250</v>
      </c>
    </row>
    <row r="80" spans="1:11" x14ac:dyDescent="0.25">
      <c r="A80" s="2" t="s">
        <v>88</v>
      </c>
      <c r="B80" s="3" t="s">
        <v>176</v>
      </c>
      <c r="C80" s="4">
        <v>68121</v>
      </c>
      <c r="D80" s="2" t="s">
        <v>90</v>
      </c>
      <c r="E80" s="2" t="s">
        <v>177</v>
      </c>
      <c r="F80" t="e">
        <v>#N/A</v>
      </c>
      <c r="G80" s="6">
        <v>1</v>
      </c>
      <c r="H80" s="6">
        <v>0</v>
      </c>
      <c r="I80">
        <v>0</v>
      </c>
      <c r="J80">
        <v>1430</v>
      </c>
      <c r="K80">
        <v>1617</v>
      </c>
    </row>
    <row r="81" spans="1:11" x14ac:dyDescent="0.25">
      <c r="A81" s="2" t="s">
        <v>27</v>
      </c>
      <c r="B81" s="3" t="s">
        <v>178</v>
      </c>
      <c r="C81" s="4">
        <v>25175</v>
      </c>
      <c r="D81" s="2" t="s">
        <v>29</v>
      </c>
      <c r="E81" s="2" t="s">
        <v>179</v>
      </c>
      <c r="F81" t="e">
        <v>#N/A</v>
      </c>
      <c r="G81" s="6">
        <v>1</v>
      </c>
      <c r="H81" s="6">
        <v>0</v>
      </c>
      <c r="I81">
        <v>1</v>
      </c>
      <c r="J81">
        <v>49102</v>
      </c>
      <c r="K81">
        <v>81239</v>
      </c>
    </row>
    <row r="82" spans="1:11" x14ac:dyDescent="0.25">
      <c r="A82" s="2" t="s">
        <v>27</v>
      </c>
      <c r="B82" s="3" t="s">
        <v>180</v>
      </c>
      <c r="C82" s="4">
        <v>25430</v>
      </c>
      <c r="D82" s="2" t="s">
        <v>29</v>
      </c>
      <c r="E82" s="2" t="s">
        <v>181</v>
      </c>
      <c r="F82" t="e">
        <v>#N/A</v>
      </c>
      <c r="G82" s="6">
        <v>1</v>
      </c>
      <c r="H82" s="6">
        <v>1</v>
      </c>
      <c r="I82">
        <v>1</v>
      </c>
      <c r="J82">
        <v>36616</v>
      </c>
      <c r="K82">
        <v>53345</v>
      </c>
    </row>
    <row r="83" spans="1:11" x14ac:dyDescent="0.25">
      <c r="A83" s="2" t="s">
        <v>88</v>
      </c>
      <c r="B83" s="3" t="s">
        <v>182</v>
      </c>
      <c r="C83" s="4">
        <v>68533</v>
      </c>
      <c r="D83" s="2" t="s">
        <v>90</v>
      </c>
      <c r="E83" s="2" t="s">
        <v>183</v>
      </c>
      <c r="F83" t="e">
        <v>#N/A</v>
      </c>
      <c r="G83" s="6">
        <v>1</v>
      </c>
      <c r="H83" s="6">
        <v>0</v>
      </c>
      <c r="I83">
        <v>0</v>
      </c>
      <c r="J83">
        <v>2775</v>
      </c>
      <c r="K83">
        <v>3005</v>
      </c>
    </row>
    <row r="84" spans="1:11" x14ac:dyDescent="0.25">
      <c r="A84" s="2" t="s">
        <v>184</v>
      </c>
      <c r="B84" s="3" t="s">
        <v>185</v>
      </c>
      <c r="C84" s="4">
        <v>8849</v>
      </c>
      <c r="D84" s="2" t="s">
        <v>186</v>
      </c>
      <c r="E84" s="2" t="s">
        <v>187</v>
      </c>
      <c r="F84" t="e">
        <v>#N/A</v>
      </c>
      <c r="G84" s="6">
        <v>1</v>
      </c>
      <c r="H84" s="6">
        <v>0</v>
      </c>
      <c r="I84">
        <v>1</v>
      </c>
      <c r="J84">
        <v>6181</v>
      </c>
      <c r="K84">
        <v>7428</v>
      </c>
    </row>
    <row r="85" spans="1:11" x14ac:dyDescent="0.25">
      <c r="A85" s="2" t="s">
        <v>33</v>
      </c>
      <c r="B85" s="3" t="s">
        <v>188</v>
      </c>
      <c r="C85" s="4">
        <v>15693</v>
      </c>
      <c r="D85" s="2" t="s">
        <v>35</v>
      </c>
      <c r="E85" s="2" t="s">
        <v>189</v>
      </c>
      <c r="F85" t="e">
        <v>#N/A</v>
      </c>
      <c r="G85" s="6">
        <v>1</v>
      </c>
      <c r="H85" s="6">
        <v>1</v>
      </c>
      <c r="I85">
        <v>0</v>
      </c>
      <c r="J85">
        <v>5744</v>
      </c>
      <c r="K85">
        <v>8126</v>
      </c>
    </row>
    <row r="86" spans="1:11" x14ac:dyDescent="0.25">
      <c r="A86" s="2" t="s">
        <v>27</v>
      </c>
      <c r="B86" s="3" t="s">
        <v>190</v>
      </c>
      <c r="C86" s="4">
        <v>25286</v>
      </c>
      <c r="D86" s="2" t="s">
        <v>29</v>
      </c>
      <c r="E86" s="2" t="s">
        <v>191</v>
      </c>
      <c r="F86" t="e">
        <v>#N/A</v>
      </c>
      <c r="G86" s="6">
        <v>1</v>
      </c>
      <c r="H86" s="6">
        <v>0</v>
      </c>
      <c r="I86">
        <v>0</v>
      </c>
      <c r="J86">
        <v>39254</v>
      </c>
      <c r="K86">
        <v>59333</v>
      </c>
    </row>
    <row r="87" spans="1:11" x14ac:dyDescent="0.25">
      <c r="A87" s="2" t="s">
        <v>27</v>
      </c>
      <c r="B87" s="3" t="s">
        <v>192</v>
      </c>
      <c r="C87" s="4">
        <v>25743</v>
      </c>
      <c r="D87" s="2" t="s">
        <v>29</v>
      </c>
      <c r="E87" s="2" t="s">
        <v>193</v>
      </c>
      <c r="F87" t="e">
        <v>#N/A</v>
      </c>
      <c r="G87" s="6">
        <v>1</v>
      </c>
      <c r="H87" s="6">
        <v>0</v>
      </c>
      <c r="I87">
        <v>0</v>
      </c>
      <c r="J87">
        <v>10646</v>
      </c>
      <c r="K87">
        <v>16586</v>
      </c>
    </row>
    <row r="88" spans="1:11" x14ac:dyDescent="0.25">
      <c r="A88" s="2" t="s">
        <v>33</v>
      </c>
      <c r="B88" s="3" t="s">
        <v>194</v>
      </c>
      <c r="C88" s="4">
        <v>15522</v>
      </c>
      <c r="D88" s="2" t="s">
        <v>35</v>
      </c>
      <c r="E88" s="2" t="s">
        <v>195</v>
      </c>
      <c r="F88" t="e">
        <v>#N/A</v>
      </c>
      <c r="G88" s="6">
        <v>0</v>
      </c>
      <c r="H88" s="6">
        <v>0</v>
      </c>
      <c r="I88">
        <v>0</v>
      </c>
      <c r="J88">
        <v>1197</v>
      </c>
      <c r="K88">
        <v>1605</v>
      </c>
    </row>
    <row r="89" spans="1:11" x14ac:dyDescent="0.25">
      <c r="A89" s="2" t="s">
        <v>33</v>
      </c>
      <c r="B89" s="3" t="s">
        <v>196</v>
      </c>
      <c r="C89" s="4">
        <v>15293</v>
      </c>
      <c r="D89" s="2" t="s">
        <v>35</v>
      </c>
      <c r="E89" s="2" t="s">
        <v>197</v>
      </c>
      <c r="F89" t="e">
        <v>#N/A</v>
      </c>
      <c r="G89" s="6">
        <v>0</v>
      </c>
      <c r="H89" s="6">
        <v>0</v>
      </c>
      <c r="I89">
        <v>0</v>
      </c>
      <c r="J89">
        <v>2413</v>
      </c>
      <c r="K89">
        <v>3038</v>
      </c>
    </row>
    <row r="90" spans="1:11" x14ac:dyDescent="0.25">
      <c r="A90" s="2" t="s">
        <v>27</v>
      </c>
      <c r="B90" s="3" t="s">
        <v>198</v>
      </c>
      <c r="C90" s="4">
        <v>25530</v>
      </c>
      <c r="D90" s="2" t="s">
        <v>29</v>
      </c>
      <c r="E90" s="2" t="s">
        <v>199</v>
      </c>
      <c r="F90" t="e">
        <v>#N/A</v>
      </c>
      <c r="G90" s="6">
        <v>1</v>
      </c>
      <c r="H90" s="6">
        <v>0</v>
      </c>
      <c r="I90">
        <v>0</v>
      </c>
      <c r="J90">
        <v>4853</v>
      </c>
      <c r="K90">
        <v>6846</v>
      </c>
    </row>
    <row r="91" spans="1:11" x14ac:dyDescent="0.25">
      <c r="A91" s="2" t="s">
        <v>33</v>
      </c>
      <c r="B91" s="3" t="s">
        <v>200</v>
      </c>
      <c r="C91" s="4">
        <v>15790</v>
      </c>
      <c r="D91" s="2" t="s">
        <v>35</v>
      </c>
      <c r="E91" s="2" t="s">
        <v>201</v>
      </c>
      <c r="F91" t="e">
        <v>#N/A</v>
      </c>
      <c r="G91" s="6">
        <v>0</v>
      </c>
      <c r="H91" s="6">
        <v>0</v>
      </c>
      <c r="I91">
        <v>0</v>
      </c>
      <c r="J91">
        <v>3522</v>
      </c>
      <c r="K91">
        <v>4988</v>
      </c>
    </row>
    <row r="92" spans="1:11" x14ac:dyDescent="0.25">
      <c r="A92" s="2" t="s">
        <v>88</v>
      </c>
      <c r="B92" s="3" t="s">
        <v>202</v>
      </c>
      <c r="C92" s="4">
        <v>68020</v>
      </c>
      <c r="D92" s="2" t="s">
        <v>90</v>
      </c>
      <c r="E92" s="2" t="s">
        <v>203</v>
      </c>
      <c r="F92" t="e">
        <v>#N/A</v>
      </c>
      <c r="G92" s="6">
        <v>1</v>
      </c>
      <c r="H92" s="6">
        <v>0</v>
      </c>
      <c r="I92">
        <v>0</v>
      </c>
      <c r="J92">
        <v>2380</v>
      </c>
      <c r="K92">
        <v>3344</v>
      </c>
    </row>
    <row r="93" spans="1:11" x14ac:dyDescent="0.25">
      <c r="A93" s="2" t="s">
        <v>204</v>
      </c>
      <c r="B93" s="3" t="s">
        <v>205</v>
      </c>
      <c r="C93" s="4">
        <v>52317</v>
      </c>
      <c r="D93" s="2" t="s">
        <v>206</v>
      </c>
      <c r="E93" s="2" t="s">
        <v>207</v>
      </c>
      <c r="F93" t="e">
        <v>#N/A</v>
      </c>
      <c r="G93" s="6">
        <v>1</v>
      </c>
      <c r="H93" s="6">
        <v>1</v>
      </c>
      <c r="I93">
        <v>0</v>
      </c>
      <c r="J93">
        <v>10846</v>
      </c>
      <c r="K93">
        <v>13939</v>
      </c>
    </row>
    <row r="94" spans="1:11" x14ac:dyDescent="0.25">
      <c r="A94" s="2" t="s">
        <v>204</v>
      </c>
      <c r="B94" s="3" t="s">
        <v>208</v>
      </c>
      <c r="C94" s="4">
        <v>52506</v>
      </c>
      <c r="D94" s="2" t="s">
        <v>206</v>
      </c>
      <c r="E94" s="2" t="s">
        <v>209</v>
      </c>
      <c r="F94" t="e">
        <v>#N/A</v>
      </c>
      <c r="G94" s="6">
        <v>0</v>
      </c>
      <c r="H94" s="6">
        <v>0</v>
      </c>
      <c r="I94">
        <v>0</v>
      </c>
      <c r="J94">
        <v>4585</v>
      </c>
      <c r="K94">
        <v>5576</v>
      </c>
    </row>
    <row r="95" spans="1:11" x14ac:dyDescent="0.25">
      <c r="A95" s="2" t="s">
        <v>27</v>
      </c>
      <c r="B95" s="3" t="s">
        <v>210</v>
      </c>
      <c r="C95" s="4">
        <v>25572</v>
      </c>
      <c r="D95" s="2" t="s">
        <v>29</v>
      </c>
      <c r="E95" s="2" t="s">
        <v>211</v>
      </c>
      <c r="F95" t="e">
        <v>#N/A</v>
      </c>
      <c r="G95" s="6">
        <v>0</v>
      </c>
      <c r="H95" s="6">
        <v>1</v>
      </c>
      <c r="I95">
        <v>0</v>
      </c>
      <c r="J95">
        <v>6888</v>
      </c>
      <c r="K95">
        <v>12876</v>
      </c>
    </row>
    <row r="96" spans="1:11" x14ac:dyDescent="0.25">
      <c r="A96" s="2" t="s">
        <v>27</v>
      </c>
      <c r="B96" s="3" t="s">
        <v>212</v>
      </c>
      <c r="C96" s="4">
        <v>25473</v>
      </c>
      <c r="D96" s="2" t="s">
        <v>29</v>
      </c>
      <c r="E96" s="2" t="s">
        <v>213</v>
      </c>
      <c r="F96" t="e">
        <v>#N/A</v>
      </c>
      <c r="G96" s="6">
        <v>1</v>
      </c>
      <c r="H96" s="6">
        <v>0</v>
      </c>
      <c r="I96">
        <v>0</v>
      </c>
      <c r="J96">
        <v>37712</v>
      </c>
      <c r="K96">
        <v>55965</v>
      </c>
    </row>
    <row r="97" spans="1:11" x14ac:dyDescent="0.25">
      <c r="A97" s="2" t="s">
        <v>88</v>
      </c>
      <c r="B97" s="3" t="s">
        <v>214</v>
      </c>
      <c r="C97" s="4">
        <v>68468</v>
      </c>
      <c r="D97" s="2" t="s">
        <v>90</v>
      </c>
      <c r="E97" s="2" t="s">
        <v>215</v>
      </c>
      <c r="F97" t="e">
        <v>#N/A</v>
      </c>
      <c r="G97" s="6">
        <v>1</v>
      </c>
      <c r="H97" s="6">
        <v>0</v>
      </c>
      <c r="I97">
        <v>0</v>
      </c>
      <c r="J97">
        <v>2760</v>
      </c>
      <c r="K97">
        <v>3591</v>
      </c>
    </row>
    <row r="98" spans="1:11" x14ac:dyDescent="0.25">
      <c r="A98" s="2" t="s">
        <v>33</v>
      </c>
      <c r="B98" s="3" t="s">
        <v>216</v>
      </c>
      <c r="C98" s="4">
        <v>15599</v>
      </c>
      <c r="D98" s="2" t="s">
        <v>35</v>
      </c>
      <c r="E98" s="2" t="s">
        <v>217</v>
      </c>
      <c r="F98" t="e">
        <v>#N/A</v>
      </c>
      <c r="G98" s="6">
        <v>1</v>
      </c>
      <c r="H98" s="6">
        <v>0</v>
      </c>
      <c r="I98">
        <v>0</v>
      </c>
      <c r="J98">
        <v>6037</v>
      </c>
      <c r="K98">
        <v>8472</v>
      </c>
    </row>
    <row r="99" spans="1:11" x14ac:dyDescent="0.25">
      <c r="A99" s="2" t="s">
        <v>27</v>
      </c>
      <c r="B99" s="3" t="s">
        <v>218</v>
      </c>
      <c r="C99" s="4">
        <v>25320</v>
      </c>
      <c r="D99" s="2" t="s">
        <v>29</v>
      </c>
      <c r="E99" s="2" t="s">
        <v>219</v>
      </c>
      <c r="F99" t="e">
        <v>#N/A</v>
      </c>
      <c r="G99" s="6">
        <v>1</v>
      </c>
      <c r="H99" s="6">
        <v>0</v>
      </c>
      <c r="I99">
        <v>0</v>
      </c>
      <c r="J99">
        <v>14331</v>
      </c>
      <c r="K99">
        <v>22172</v>
      </c>
    </row>
    <row r="100" spans="1:11" x14ac:dyDescent="0.25">
      <c r="A100" s="2" t="s">
        <v>33</v>
      </c>
      <c r="B100" s="3" t="s">
        <v>220</v>
      </c>
      <c r="C100" s="4">
        <v>15491</v>
      </c>
      <c r="D100" s="2" t="s">
        <v>35</v>
      </c>
      <c r="E100" s="2" t="s">
        <v>221</v>
      </c>
      <c r="F100" t="e">
        <v>#N/A</v>
      </c>
      <c r="G100" s="6">
        <v>1</v>
      </c>
      <c r="H100" s="6">
        <v>0</v>
      </c>
      <c r="I100">
        <v>0</v>
      </c>
      <c r="J100">
        <v>9170</v>
      </c>
      <c r="K100">
        <v>11325</v>
      </c>
    </row>
    <row r="101" spans="1:11" x14ac:dyDescent="0.25">
      <c r="A101" s="2" t="s">
        <v>88</v>
      </c>
      <c r="B101" s="3" t="s">
        <v>222</v>
      </c>
      <c r="C101" s="4">
        <v>68684</v>
      </c>
      <c r="D101" s="2" t="s">
        <v>90</v>
      </c>
      <c r="E101" s="2" t="s">
        <v>223</v>
      </c>
      <c r="F101" t="e">
        <v>#N/A</v>
      </c>
      <c r="G101" s="6">
        <v>1</v>
      </c>
      <c r="H101" s="6">
        <v>0</v>
      </c>
      <c r="I101">
        <v>0</v>
      </c>
      <c r="J101">
        <v>3111</v>
      </c>
      <c r="K101">
        <v>3938</v>
      </c>
    </row>
    <row r="102" spans="1:11" x14ac:dyDescent="0.25">
      <c r="A102" s="2" t="s">
        <v>33</v>
      </c>
      <c r="B102" s="3" t="s">
        <v>224</v>
      </c>
      <c r="C102" s="4">
        <v>15776</v>
      </c>
      <c r="D102" s="2" t="s">
        <v>35</v>
      </c>
      <c r="E102" s="2" t="s">
        <v>225</v>
      </c>
      <c r="F102" t="e">
        <v>#N/A</v>
      </c>
      <c r="G102" s="6">
        <v>1</v>
      </c>
      <c r="H102" s="6">
        <v>0</v>
      </c>
      <c r="I102">
        <v>0</v>
      </c>
      <c r="J102">
        <v>4335</v>
      </c>
      <c r="K102">
        <v>5065</v>
      </c>
    </row>
    <row r="103" spans="1:11" x14ac:dyDescent="0.25">
      <c r="A103" s="2" t="s">
        <v>88</v>
      </c>
      <c r="B103" s="3" t="s">
        <v>226</v>
      </c>
      <c r="C103" s="4">
        <v>68079</v>
      </c>
      <c r="D103" s="2" t="s">
        <v>90</v>
      </c>
      <c r="E103" s="2" t="s">
        <v>227</v>
      </c>
      <c r="F103" t="e">
        <v>#N/A</v>
      </c>
      <c r="G103" s="6">
        <v>1</v>
      </c>
      <c r="H103" s="6">
        <v>0</v>
      </c>
      <c r="I103">
        <v>0</v>
      </c>
      <c r="J103">
        <v>4658</v>
      </c>
      <c r="K103">
        <v>6131</v>
      </c>
    </row>
    <row r="104" spans="1:11" x14ac:dyDescent="0.25">
      <c r="A104" s="2" t="s">
        <v>33</v>
      </c>
      <c r="B104" s="3" t="s">
        <v>228</v>
      </c>
      <c r="C104" s="4">
        <v>15401</v>
      </c>
      <c r="D104" s="2" t="s">
        <v>35</v>
      </c>
      <c r="E104" s="2" t="s">
        <v>229</v>
      </c>
      <c r="F104" t="e">
        <v>#N/A</v>
      </c>
      <c r="G104" s="6">
        <v>0</v>
      </c>
      <c r="H104" s="6">
        <v>0</v>
      </c>
      <c r="I104">
        <v>0</v>
      </c>
      <c r="J104">
        <v>1267</v>
      </c>
      <c r="K104">
        <v>1502</v>
      </c>
    </row>
    <row r="105" spans="1:11" x14ac:dyDescent="0.25">
      <c r="A105" s="2" t="s">
        <v>33</v>
      </c>
      <c r="B105" s="3" t="s">
        <v>230</v>
      </c>
      <c r="C105" s="4">
        <v>15248</v>
      </c>
      <c r="D105" s="2" t="s">
        <v>35</v>
      </c>
      <c r="E105" s="2" t="s">
        <v>231</v>
      </c>
      <c r="F105" t="e">
        <v>#N/A</v>
      </c>
      <c r="G105" s="6">
        <v>1</v>
      </c>
      <c r="H105" s="6">
        <v>0</v>
      </c>
      <c r="I105">
        <v>0</v>
      </c>
      <c r="J105">
        <v>1627</v>
      </c>
      <c r="K105">
        <v>2298</v>
      </c>
    </row>
    <row r="106" spans="1:11" x14ac:dyDescent="0.25">
      <c r="A106" s="2" t="s">
        <v>33</v>
      </c>
      <c r="B106" s="3" t="s">
        <v>232</v>
      </c>
      <c r="C106" s="4">
        <v>15832</v>
      </c>
      <c r="D106" s="2" t="s">
        <v>35</v>
      </c>
      <c r="E106" s="2" t="s">
        <v>233</v>
      </c>
      <c r="F106" t="e">
        <v>#N/A</v>
      </c>
      <c r="G106" s="6">
        <v>0</v>
      </c>
      <c r="H106" s="6">
        <v>0</v>
      </c>
      <c r="I106">
        <v>0</v>
      </c>
      <c r="J106">
        <v>1077</v>
      </c>
      <c r="K106">
        <v>1273</v>
      </c>
    </row>
    <row r="107" spans="1:11" x14ac:dyDescent="0.25">
      <c r="A107" s="2" t="s">
        <v>33</v>
      </c>
      <c r="B107" s="3" t="s">
        <v>234</v>
      </c>
      <c r="C107" s="4">
        <v>15816</v>
      </c>
      <c r="D107" s="2" t="s">
        <v>35</v>
      </c>
      <c r="E107" s="2" t="s">
        <v>235</v>
      </c>
      <c r="F107" t="e">
        <v>#N/A</v>
      </c>
      <c r="G107" s="6">
        <v>0</v>
      </c>
      <c r="H107" s="6">
        <v>0</v>
      </c>
      <c r="I107">
        <v>0</v>
      </c>
      <c r="J107">
        <v>2834</v>
      </c>
      <c r="K107">
        <v>4296</v>
      </c>
    </row>
    <row r="108" spans="1:11" x14ac:dyDescent="0.25">
      <c r="A108" s="2" t="s">
        <v>33</v>
      </c>
      <c r="B108" s="3" t="s">
        <v>236</v>
      </c>
      <c r="C108" s="4">
        <v>15131</v>
      </c>
      <c r="D108" s="2" t="s">
        <v>35</v>
      </c>
      <c r="E108" s="2" t="s">
        <v>237</v>
      </c>
      <c r="F108" t="e">
        <v>#N/A</v>
      </c>
      <c r="G108" s="6">
        <v>1</v>
      </c>
      <c r="H108" s="6">
        <v>0</v>
      </c>
      <c r="I108">
        <v>0</v>
      </c>
      <c r="J108">
        <v>2367</v>
      </c>
      <c r="K108">
        <v>3321</v>
      </c>
    </row>
    <row r="109" spans="1:11" x14ac:dyDescent="0.25">
      <c r="A109" s="2" t="s">
        <v>27</v>
      </c>
      <c r="B109" s="3" t="s">
        <v>238</v>
      </c>
      <c r="C109" s="4">
        <v>25899</v>
      </c>
      <c r="D109" s="2" t="s">
        <v>29</v>
      </c>
      <c r="E109" s="2" t="s">
        <v>239</v>
      </c>
      <c r="F109" t="e">
        <v>#N/A</v>
      </c>
      <c r="G109" s="6">
        <v>1</v>
      </c>
      <c r="H109" s="6">
        <v>0</v>
      </c>
      <c r="I109">
        <v>1</v>
      </c>
      <c r="J109">
        <v>52513</v>
      </c>
      <c r="K109">
        <v>80570</v>
      </c>
    </row>
    <row r="110" spans="1:11" x14ac:dyDescent="0.25">
      <c r="A110" s="2" t="s">
        <v>33</v>
      </c>
      <c r="B110" s="3" t="s">
        <v>240</v>
      </c>
      <c r="C110" s="4">
        <v>15806</v>
      </c>
      <c r="D110" s="2" t="s">
        <v>35</v>
      </c>
      <c r="E110" s="2" t="s">
        <v>241</v>
      </c>
      <c r="F110" t="e">
        <v>#N/A</v>
      </c>
      <c r="G110" s="6">
        <v>0</v>
      </c>
      <c r="H110" s="6">
        <v>0</v>
      </c>
      <c r="I110">
        <v>1</v>
      </c>
      <c r="J110">
        <v>6237</v>
      </c>
      <c r="K110">
        <v>8278</v>
      </c>
    </row>
    <row r="111" spans="1:11" x14ac:dyDescent="0.25">
      <c r="A111" s="2" t="s">
        <v>27</v>
      </c>
      <c r="B111" s="3" t="s">
        <v>242</v>
      </c>
      <c r="C111" s="4">
        <v>25823</v>
      </c>
      <c r="D111" s="2" t="s">
        <v>29</v>
      </c>
      <c r="E111" s="2" t="s">
        <v>243</v>
      </c>
      <c r="F111" t="e">
        <v>#N/A</v>
      </c>
      <c r="G111" s="6">
        <v>0</v>
      </c>
      <c r="H111" s="6">
        <v>0</v>
      </c>
      <c r="I111">
        <v>0</v>
      </c>
      <c r="J111">
        <v>2919</v>
      </c>
      <c r="K111">
        <v>4051</v>
      </c>
    </row>
    <row r="112" spans="1:11" x14ac:dyDescent="0.25">
      <c r="A112" s="2" t="s">
        <v>88</v>
      </c>
      <c r="B112" s="3" t="s">
        <v>244</v>
      </c>
      <c r="C112" s="4">
        <v>68522</v>
      </c>
      <c r="D112" s="2" t="s">
        <v>90</v>
      </c>
      <c r="E112" s="2" t="s">
        <v>245</v>
      </c>
      <c r="F112" t="e">
        <v>#N/A</v>
      </c>
      <c r="G112" s="6">
        <v>0</v>
      </c>
      <c r="H112" s="6">
        <v>0</v>
      </c>
      <c r="I112">
        <v>0</v>
      </c>
      <c r="J112">
        <v>1141</v>
      </c>
      <c r="K112">
        <v>1329</v>
      </c>
    </row>
    <row r="113" spans="1:11" x14ac:dyDescent="0.25">
      <c r="A113" s="2" t="s">
        <v>33</v>
      </c>
      <c r="B113" s="3" t="s">
        <v>246</v>
      </c>
      <c r="C113" s="4">
        <v>15407</v>
      </c>
      <c r="D113" s="2" t="s">
        <v>35</v>
      </c>
      <c r="E113" s="2" t="s">
        <v>247</v>
      </c>
      <c r="F113" t="e">
        <v>#N/A</v>
      </c>
      <c r="G113" s="6">
        <v>0</v>
      </c>
      <c r="H113" s="6">
        <v>0</v>
      </c>
      <c r="I113">
        <v>1</v>
      </c>
      <c r="J113">
        <v>7813</v>
      </c>
      <c r="K113">
        <v>9941</v>
      </c>
    </row>
    <row r="114" spans="1:11" x14ac:dyDescent="0.25">
      <c r="A114" s="2" t="s">
        <v>33</v>
      </c>
      <c r="B114" s="3" t="s">
        <v>248</v>
      </c>
      <c r="C114" s="4">
        <v>15212</v>
      </c>
      <c r="D114" s="2" t="s">
        <v>35</v>
      </c>
      <c r="E114" s="2" t="s">
        <v>249</v>
      </c>
      <c r="F114" t="e">
        <v>#N/A</v>
      </c>
      <c r="G114" s="6">
        <v>1</v>
      </c>
      <c r="H114" s="6">
        <v>0</v>
      </c>
      <c r="I114">
        <v>0</v>
      </c>
      <c r="J114">
        <v>2329</v>
      </c>
      <c r="K114">
        <v>3215</v>
      </c>
    </row>
    <row r="115" spans="1:11" x14ac:dyDescent="0.25">
      <c r="A115" s="2" t="s">
        <v>33</v>
      </c>
      <c r="B115" s="3" t="s">
        <v>250</v>
      </c>
      <c r="C115" s="4">
        <v>15516</v>
      </c>
      <c r="D115" s="2" t="s">
        <v>35</v>
      </c>
      <c r="E115" s="2" t="s">
        <v>251</v>
      </c>
      <c r="F115" t="e">
        <v>#N/A</v>
      </c>
      <c r="G115" s="6">
        <v>0</v>
      </c>
      <c r="H115" s="6">
        <v>0</v>
      </c>
      <c r="I115">
        <v>0</v>
      </c>
      <c r="J115">
        <v>16964</v>
      </c>
      <c r="K115">
        <v>24163</v>
      </c>
    </row>
    <row r="116" spans="1:11" x14ac:dyDescent="0.25">
      <c r="A116" s="2" t="s">
        <v>88</v>
      </c>
      <c r="B116" s="3" t="s">
        <v>252</v>
      </c>
      <c r="C116" s="4">
        <v>68152</v>
      </c>
      <c r="D116" s="2" t="s">
        <v>90</v>
      </c>
      <c r="E116" s="2" t="s">
        <v>253</v>
      </c>
      <c r="F116" t="e">
        <v>#N/A</v>
      </c>
      <c r="G116" s="6">
        <v>1</v>
      </c>
      <c r="H116" s="6">
        <v>0</v>
      </c>
      <c r="I116">
        <v>0</v>
      </c>
      <c r="J116">
        <v>2570</v>
      </c>
      <c r="K116">
        <v>3675</v>
      </c>
    </row>
    <row r="117" spans="1:11" x14ac:dyDescent="0.25">
      <c r="A117" s="2" t="s">
        <v>27</v>
      </c>
      <c r="B117" s="3" t="s">
        <v>254</v>
      </c>
      <c r="C117" s="4">
        <v>25513</v>
      </c>
      <c r="D117" s="2" t="s">
        <v>29</v>
      </c>
      <c r="E117" s="2" t="s">
        <v>255</v>
      </c>
      <c r="F117" t="e">
        <v>#N/A</v>
      </c>
      <c r="G117" s="6">
        <v>1</v>
      </c>
      <c r="H117" s="6">
        <v>0</v>
      </c>
      <c r="I117">
        <v>0</v>
      </c>
      <c r="J117">
        <v>11938</v>
      </c>
      <c r="K117">
        <v>20357</v>
      </c>
    </row>
    <row r="118" spans="1:11" x14ac:dyDescent="0.25">
      <c r="A118" s="2" t="s">
        <v>33</v>
      </c>
      <c r="B118" s="3" t="s">
        <v>256</v>
      </c>
      <c r="C118" s="4">
        <v>15362</v>
      </c>
      <c r="D118" s="2" t="s">
        <v>35</v>
      </c>
      <c r="E118" s="2" t="s">
        <v>257</v>
      </c>
      <c r="F118" t="e">
        <v>#N/A</v>
      </c>
      <c r="G118" s="6">
        <v>0</v>
      </c>
      <c r="H118" s="6">
        <v>0</v>
      </c>
      <c r="I118">
        <v>0</v>
      </c>
      <c r="J118">
        <v>1645</v>
      </c>
      <c r="K118">
        <v>2167</v>
      </c>
    </row>
    <row r="119" spans="1:11" x14ac:dyDescent="0.25">
      <c r="A119" s="2" t="s">
        <v>33</v>
      </c>
      <c r="B119" s="3" t="s">
        <v>258</v>
      </c>
      <c r="C119" s="4">
        <v>15238</v>
      </c>
      <c r="D119" s="2" t="s">
        <v>35</v>
      </c>
      <c r="E119" s="2" t="s">
        <v>259</v>
      </c>
      <c r="F119" t="e">
        <v>#N/A</v>
      </c>
      <c r="G119" s="6">
        <v>1</v>
      </c>
      <c r="H119" s="6">
        <v>2</v>
      </c>
      <c r="I119">
        <v>1</v>
      </c>
      <c r="J119">
        <v>55268</v>
      </c>
      <c r="K119">
        <v>83018</v>
      </c>
    </row>
    <row r="120" spans="1:11" x14ac:dyDescent="0.25">
      <c r="A120" s="2" t="s">
        <v>27</v>
      </c>
      <c r="B120" s="3" t="s">
        <v>260</v>
      </c>
      <c r="C120" s="4">
        <v>25386</v>
      </c>
      <c r="D120" s="2" t="s">
        <v>29</v>
      </c>
      <c r="E120" s="2" t="s">
        <v>261</v>
      </c>
      <c r="F120" t="e">
        <v>#N/A</v>
      </c>
      <c r="G120" s="6">
        <v>1</v>
      </c>
      <c r="H120" s="6">
        <v>0</v>
      </c>
      <c r="I120">
        <v>0</v>
      </c>
      <c r="J120">
        <v>14421</v>
      </c>
      <c r="K120">
        <v>23310</v>
      </c>
    </row>
    <row r="121" spans="1:11" x14ac:dyDescent="0.25">
      <c r="A121" s="2" t="s">
        <v>33</v>
      </c>
      <c r="B121" s="3" t="s">
        <v>262</v>
      </c>
      <c r="C121" s="4">
        <v>15511</v>
      </c>
      <c r="D121" s="2" t="s">
        <v>35</v>
      </c>
      <c r="E121" s="2" t="s">
        <v>263</v>
      </c>
      <c r="F121" t="e">
        <v>#N/A</v>
      </c>
      <c r="G121" s="6">
        <v>0</v>
      </c>
      <c r="H121" s="6">
        <v>0</v>
      </c>
      <c r="I121">
        <v>0</v>
      </c>
      <c r="J121">
        <v>1487</v>
      </c>
      <c r="K121">
        <v>2001</v>
      </c>
    </row>
    <row r="122" spans="1:11" x14ac:dyDescent="0.25">
      <c r="A122" s="2" t="s">
        <v>27</v>
      </c>
      <c r="B122" s="3" t="s">
        <v>264</v>
      </c>
      <c r="C122" s="4">
        <v>25258</v>
      </c>
      <c r="D122" s="2" t="s">
        <v>29</v>
      </c>
      <c r="E122" s="2" t="s">
        <v>265</v>
      </c>
      <c r="F122" t="e">
        <v>#N/A</v>
      </c>
      <c r="G122" s="6">
        <v>1</v>
      </c>
      <c r="H122" s="6">
        <v>0</v>
      </c>
      <c r="I122">
        <v>0</v>
      </c>
      <c r="J122">
        <v>2983</v>
      </c>
      <c r="K122">
        <v>4995</v>
      </c>
    </row>
    <row r="123" spans="1:11" x14ac:dyDescent="0.25">
      <c r="A123" s="2" t="s">
        <v>88</v>
      </c>
      <c r="B123" s="3" t="s">
        <v>266</v>
      </c>
      <c r="C123" s="4">
        <v>68686</v>
      </c>
      <c r="D123" s="2" t="s">
        <v>90</v>
      </c>
      <c r="E123" s="2" t="s">
        <v>267</v>
      </c>
      <c r="F123" t="e">
        <v>#N/A</v>
      </c>
      <c r="G123" s="6">
        <v>0</v>
      </c>
      <c r="H123" s="6">
        <v>0</v>
      </c>
      <c r="I123">
        <v>0</v>
      </c>
      <c r="J123">
        <v>1553</v>
      </c>
      <c r="K123">
        <v>2148</v>
      </c>
    </row>
    <row r="124" spans="1:11" x14ac:dyDescent="0.25">
      <c r="A124" s="2" t="s">
        <v>33</v>
      </c>
      <c r="B124" s="3" t="s">
        <v>268</v>
      </c>
      <c r="C124" s="4">
        <v>15087</v>
      </c>
      <c r="D124" s="2" t="s">
        <v>35</v>
      </c>
      <c r="E124" s="2" t="s">
        <v>269</v>
      </c>
      <c r="F124" t="e">
        <v>#N/A</v>
      </c>
      <c r="G124" s="6">
        <v>1</v>
      </c>
      <c r="H124" s="6">
        <v>0</v>
      </c>
      <c r="I124">
        <v>0</v>
      </c>
      <c r="J124">
        <v>4935</v>
      </c>
      <c r="K124">
        <v>6816</v>
      </c>
    </row>
    <row r="125" spans="1:11" x14ac:dyDescent="0.25">
      <c r="A125" s="2" t="s">
        <v>33</v>
      </c>
      <c r="B125" s="3" t="s">
        <v>270</v>
      </c>
      <c r="C125" s="4">
        <v>15368</v>
      </c>
      <c r="D125" s="2" t="s">
        <v>35</v>
      </c>
      <c r="E125" s="2" t="s">
        <v>271</v>
      </c>
      <c r="F125" t="e">
        <v>#N/A</v>
      </c>
      <c r="G125" s="6">
        <v>0</v>
      </c>
      <c r="H125" s="6">
        <v>0</v>
      </c>
      <c r="I125">
        <v>0</v>
      </c>
      <c r="J125">
        <v>2472</v>
      </c>
      <c r="K125">
        <v>3202</v>
      </c>
    </row>
    <row r="126" spans="1:11" x14ac:dyDescent="0.25">
      <c r="A126" s="2" t="s">
        <v>33</v>
      </c>
      <c r="B126" s="3" t="s">
        <v>272</v>
      </c>
      <c r="C126" s="4">
        <v>15696</v>
      </c>
      <c r="D126" s="2" t="s">
        <v>35</v>
      </c>
      <c r="E126" s="2" t="s">
        <v>273</v>
      </c>
      <c r="F126" t="e">
        <v>#N/A</v>
      </c>
      <c r="G126" s="6">
        <v>1</v>
      </c>
      <c r="H126" s="6">
        <v>0</v>
      </c>
      <c r="I126">
        <v>0</v>
      </c>
      <c r="J126">
        <v>2178</v>
      </c>
      <c r="K126">
        <v>2958</v>
      </c>
    </row>
    <row r="127" spans="1:11" x14ac:dyDescent="0.25">
      <c r="A127" s="2" t="s">
        <v>204</v>
      </c>
      <c r="B127" s="3" t="s">
        <v>274</v>
      </c>
      <c r="C127" s="4">
        <v>52323</v>
      </c>
      <c r="D127" s="2" t="s">
        <v>206</v>
      </c>
      <c r="E127" s="2" t="s">
        <v>275</v>
      </c>
      <c r="F127" t="e">
        <v>#N/A</v>
      </c>
      <c r="G127" s="6">
        <v>1</v>
      </c>
      <c r="H127" s="6">
        <v>0</v>
      </c>
      <c r="I127">
        <v>0</v>
      </c>
      <c r="J127">
        <v>3950</v>
      </c>
      <c r="K127">
        <v>4997</v>
      </c>
    </row>
    <row r="128" spans="1:11" x14ac:dyDescent="0.25">
      <c r="A128" s="2" t="s">
        <v>27</v>
      </c>
      <c r="B128" s="3" t="s">
        <v>276</v>
      </c>
      <c r="C128" s="4">
        <v>25335</v>
      </c>
      <c r="D128" s="2" t="s">
        <v>29</v>
      </c>
      <c r="E128" s="2" t="s">
        <v>277</v>
      </c>
      <c r="F128" t="e">
        <v>#N/A</v>
      </c>
      <c r="G128" s="6">
        <v>0</v>
      </c>
      <c r="H128" s="6">
        <v>0</v>
      </c>
      <c r="I128">
        <v>0</v>
      </c>
      <c r="J128">
        <v>3342</v>
      </c>
      <c r="K128">
        <v>4452</v>
      </c>
    </row>
    <row r="129" spans="1:11" x14ac:dyDescent="0.25">
      <c r="A129" s="2" t="s">
        <v>33</v>
      </c>
      <c r="B129" s="3" t="s">
        <v>278</v>
      </c>
      <c r="C129" s="4">
        <v>15761</v>
      </c>
      <c r="D129" s="2" t="s">
        <v>35</v>
      </c>
      <c r="E129" s="2" t="s">
        <v>279</v>
      </c>
      <c r="F129" t="e">
        <v>#N/A</v>
      </c>
      <c r="G129" s="6">
        <v>0</v>
      </c>
      <c r="H129" s="6">
        <v>0</v>
      </c>
      <c r="I129">
        <v>0</v>
      </c>
      <c r="J129">
        <v>2015</v>
      </c>
      <c r="K129">
        <v>2807</v>
      </c>
    </row>
    <row r="130" spans="1:11" x14ac:dyDescent="0.25">
      <c r="A130" s="2" t="s">
        <v>88</v>
      </c>
      <c r="B130" s="3" t="s">
        <v>280</v>
      </c>
      <c r="C130" s="4">
        <v>68368</v>
      </c>
      <c r="D130" s="2" t="s">
        <v>90</v>
      </c>
      <c r="E130" s="2" t="s">
        <v>281</v>
      </c>
      <c r="F130" t="e">
        <v>#N/A</v>
      </c>
      <c r="G130" s="6">
        <v>1</v>
      </c>
      <c r="H130" s="6">
        <v>0</v>
      </c>
      <c r="I130">
        <v>0</v>
      </c>
      <c r="J130">
        <v>2368</v>
      </c>
      <c r="K130">
        <v>3243</v>
      </c>
    </row>
    <row r="131" spans="1:11" x14ac:dyDescent="0.25">
      <c r="A131" s="2" t="s">
        <v>27</v>
      </c>
      <c r="B131" s="3" t="s">
        <v>282</v>
      </c>
      <c r="C131" s="4">
        <v>25740</v>
      </c>
      <c r="D131" s="2" t="s">
        <v>29</v>
      </c>
      <c r="E131" s="2" t="s">
        <v>283</v>
      </c>
      <c r="F131" t="e">
        <v>#N/A</v>
      </c>
      <c r="G131" s="6">
        <v>1</v>
      </c>
      <c r="H131" s="6">
        <v>0</v>
      </c>
      <c r="I131">
        <v>0</v>
      </c>
      <c r="J131">
        <v>16261</v>
      </c>
      <c r="K131">
        <v>23834</v>
      </c>
    </row>
    <row r="132" spans="1:11" x14ac:dyDescent="0.25">
      <c r="A132" s="2" t="s">
        <v>33</v>
      </c>
      <c r="B132" s="3" t="s">
        <v>284</v>
      </c>
      <c r="C132" s="4">
        <v>15244</v>
      </c>
      <c r="D132" s="2" t="s">
        <v>35</v>
      </c>
      <c r="E132" s="2" t="s">
        <v>285</v>
      </c>
      <c r="F132" t="e">
        <v>#N/A</v>
      </c>
      <c r="G132" s="6">
        <v>1</v>
      </c>
      <c r="H132" s="6">
        <v>0</v>
      </c>
      <c r="I132">
        <v>0</v>
      </c>
      <c r="J132">
        <v>2434</v>
      </c>
      <c r="K132">
        <v>3730</v>
      </c>
    </row>
    <row r="133" spans="1:11" x14ac:dyDescent="0.25">
      <c r="A133" s="2" t="s">
        <v>27</v>
      </c>
      <c r="B133" s="3" t="s">
        <v>286</v>
      </c>
      <c r="C133" s="4">
        <v>25317</v>
      </c>
      <c r="D133" s="2" t="s">
        <v>29</v>
      </c>
      <c r="E133" s="2" t="s">
        <v>287</v>
      </c>
      <c r="F133" t="e">
        <v>#N/A</v>
      </c>
      <c r="G133" s="6">
        <v>1</v>
      </c>
      <c r="H133" s="6">
        <v>0</v>
      </c>
      <c r="I133">
        <v>1</v>
      </c>
      <c r="J133">
        <v>5940</v>
      </c>
      <c r="K133">
        <v>8485</v>
      </c>
    </row>
    <row r="134" spans="1:11" x14ac:dyDescent="0.25">
      <c r="A134" s="2" t="s">
        <v>88</v>
      </c>
      <c r="B134" s="3" t="s">
        <v>288</v>
      </c>
      <c r="C134" s="4">
        <v>68322</v>
      </c>
      <c r="D134" s="2" t="s">
        <v>90</v>
      </c>
      <c r="E134" s="2" t="s">
        <v>289</v>
      </c>
      <c r="F134" t="e">
        <v>#N/A</v>
      </c>
      <c r="G134" s="6">
        <v>0</v>
      </c>
      <c r="H134" s="6">
        <v>0</v>
      </c>
      <c r="I134">
        <v>0</v>
      </c>
      <c r="J134">
        <v>1465</v>
      </c>
      <c r="K134">
        <v>1830</v>
      </c>
    </row>
    <row r="135" spans="1:11" x14ac:dyDescent="0.25">
      <c r="A135" s="2" t="s">
        <v>33</v>
      </c>
      <c r="B135" s="3" t="s">
        <v>290</v>
      </c>
      <c r="C135" s="4">
        <v>15104</v>
      </c>
      <c r="D135" s="2" t="s">
        <v>35</v>
      </c>
      <c r="E135" s="2" t="s">
        <v>35</v>
      </c>
      <c r="F135" t="e">
        <v>#N/A</v>
      </c>
      <c r="G135" s="6">
        <v>0</v>
      </c>
      <c r="H135" s="6">
        <v>0</v>
      </c>
      <c r="I135">
        <v>0</v>
      </c>
      <c r="J135">
        <v>3255</v>
      </c>
      <c r="K135">
        <v>4108</v>
      </c>
    </row>
    <row r="136" spans="1:11" x14ac:dyDescent="0.25">
      <c r="A136" s="2" t="s">
        <v>33</v>
      </c>
      <c r="B136" s="3" t="s">
        <v>291</v>
      </c>
      <c r="C136" s="4">
        <v>15681</v>
      </c>
      <c r="D136" s="2" t="s">
        <v>35</v>
      </c>
      <c r="E136" s="2" t="s">
        <v>292</v>
      </c>
      <c r="F136" t="e">
        <v>#N/A</v>
      </c>
      <c r="G136" s="6">
        <v>0</v>
      </c>
      <c r="H136" s="6">
        <v>0</v>
      </c>
      <c r="I136">
        <v>0</v>
      </c>
      <c r="J136">
        <v>3770</v>
      </c>
      <c r="K136">
        <v>5787</v>
      </c>
    </row>
    <row r="137" spans="1:11" x14ac:dyDescent="0.25">
      <c r="A137" s="2" t="s">
        <v>27</v>
      </c>
      <c r="B137" s="3" t="s">
        <v>293</v>
      </c>
      <c r="C137" s="4">
        <v>25260</v>
      </c>
      <c r="D137" s="2" t="s">
        <v>29</v>
      </c>
      <c r="E137" s="2" t="s">
        <v>294</v>
      </c>
      <c r="F137" t="e">
        <v>#N/A</v>
      </c>
      <c r="G137" s="6">
        <v>1</v>
      </c>
      <c r="H137" s="6">
        <v>0</v>
      </c>
      <c r="I137">
        <v>0</v>
      </c>
      <c r="J137">
        <v>10175</v>
      </c>
      <c r="K137">
        <v>13287</v>
      </c>
    </row>
    <row r="138" spans="1:11" x14ac:dyDescent="0.25">
      <c r="A138" s="2" t="s">
        <v>295</v>
      </c>
      <c r="B138" s="3" t="s">
        <v>296</v>
      </c>
      <c r="C138" s="4">
        <v>73275</v>
      </c>
      <c r="D138" s="2" t="s">
        <v>297</v>
      </c>
      <c r="E138" s="2" t="s">
        <v>298</v>
      </c>
      <c r="F138" t="e">
        <v>#N/A</v>
      </c>
      <c r="G138" s="6">
        <v>0</v>
      </c>
      <c r="H138" s="6">
        <v>0</v>
      </c>
      <c r="I138">
        <v>0</v>
      </c>
      <c r="J138">
        <v>11757</v>
      </c>
      <c r="K138">
        <v>17255</v>
      </c>
    </row>
    <row r="139" spans="1:11" x14ac:dyDescent="0.25">
      <c r="A139" s="2" t="s">
        <v>33</v>
      </c>
      <c r="B139" s="3" t="s">
        <v>299</v>
      </c>
      <c r="C139" s="4">
        <v>15621</v>
      </c>
      <c r="D139" s="2" t="s">
        <v>35</v>
      </c>
      <c r="E139" s="2" t="s">
        <v>300</v>
      </c>
      <c r="F139" t="e">
        <v>#N/A</v>
      </c>
      <c r="G139" s="6">
        <v>0</v>
      </c>
      <c r="H139" s="6">
        <v>0</v>
      </c>
      <c r="I139">
        <v>0</v>
      </c>
      <c r="J139">
        <v>1783</v>
      </c>
      <c r="K139">
        <v>2276</v>
      </c>
    </row>
    <row r="140" spans="1:11" x14ac:dyDescent="0.25">
      <c r="A140" s="2" t="s">
        <v>301</v>
      </c>
      <c r="B140" s="3" t="s">
        <v>302</v>
      </c>
      <c r="C140" s="4">
        <v>13650</v>
      </c>
      <c r="D140" s="2" t="s">
        <v>303</v>
      </c>
      <c r="E140" s="2" t="s">
        <v>304</v>
      </c>
      <c r="F140" t="e">
        <v>#N/A</v>
      </c>
      <c r="G140" s="6">
        <v>0</v>
      </c>
      <c r="H140" s="6">
        <v>0</v>
      </c>
      <c r="I140">
        <v>0</v>
      </c>
      <c r="J140">
        <v>5361</v>
      </c>
      <c r="K140">
        <v>7842</v>
      </c>
    </row>
    <row r="141" spans="1:11" x14ac:dyDescent="0.25">
      <c r="A141" s="2" t="s">
        <v>27</v>
      </c>
      <c r="B141" s="3" t="s">
        <v>305</v>
      </c>
      <c r="C141" s="4">
        <v>25126</v>
      </c>
      <c r="D141" s="2" t="s">
        <v>29</v>
      </c>
      <c r="E141" s="2" t="s">
        <v>306</v>
      </c>
      <c r="F141" t="e">
        <v>#N/A</v>
      </c>
      <c r="G141" s="6">
        <v>0</v>
      </c>
      <c r="H141" s="6">
        <v>0</v>
      </c>
      <c r="I141">
        <v>1</v>
      </c>
      <c r="J141">
        <v>25353</v>
      </c>
      <c r="K141">
        <v>36822</v>
      </c>
    </row>
    <row r="142" spans="1:11" x14ac:dyDescent="0.25">
      <c r="A142" s="2" t="s">
        <v>88</v>
      </c>
      <c r="B142" s="3" t="s">
        <v>307</v>
      </c>
      <c r="C142" s="4">
        <v>68324</v>
      </c>
      <c r="D142" s="2" t="s">
        <v>90</v>
      </c>
      <c r="E142" s="2" t="s">
        <v>308</v>
      </c>
      <c r="F142" t="e">
        <v>#N/A</v>
      </c>
      <c r="G142" s="6">
        <v>1</v>
      </c>
      <c r="H142" s="6">
        <v>0</v>
      </c>
      <c r="I142">
        <v>0</v>
      </c>
      <c r="J142">
        <v>3365</v>
      </c>
      <c r="K142">
        <v>4484</v>
      </c>
    </row>
    <row r="143" spans="1:11" x14ac:dyDescent="0.25">
      <c r="A143" s="2" t="s">
        <v>88</v>
      </c>
      <c r="B143" s="3" t="s">
        <v>309</v>
      </c>
      <c r="C143" s="4">
        <v>68209</v>
      </c>
      <c r="D143" s="2" t="s">
        <v>90</v>
      </c>
      <c r="E143" s="2" t="s">
        <v>310</v>
      </c>
      <c r="F143" t="e">
        <v>#N/A</v>
      </c>
      <c r="G143" s="6">
        <v>0</v>
      </c>
      <c r="H143" s="6">
        <v>0</v>
      </c>
      <c r="I143">
        <v>0</v>
      </c>
      <c r="J143">
        <v>1864</v>
      </c>
      <c r="K143">
        <v>2323</v>
      </c>
    </row>
    <row r="144" spans="1:11" x14ac:dyDescent="0.25">
      <c r="A144" s="2" t="s">
        <v>33</v>
      </c>
      <c r="B144" s="3" t="s">
        <v>311</v>
      </c>
      <c r="C144" s="4">
        <v>15325</v>
      </c>
      <c r="D144" s="2" t="s">
        <v>35</v>
      </c>
      <c r="E144" s="2" t="s">
        <v>312</v>
      </c>
      <c r="F144" t="e">
        <v>#N/A</v>
      </c>
      <c r="G144" s="6">
        <v>1</v>
      </c>
      <c r="H144" s="6">
        <v>0</v>
      </c>
      <c r="I144">
        <v>0</v>
      </c>
      <c r="J144">
        <v>2809</v>
      </c>
      <c r="K144">
        <v>3821</v>
      </c>
    </row>
    <row r="145" spans="1:11" x14ac:dyDescent="0.25">
      <c r="A145" s="2" t="s">
        <v>88</v>
      </c>
      <c r="B145" s="3" t="s">
        <v>313</v>
      </c>
      <c r="C145" s="4">
        <v>68705</v>
      </c>
      <c r="D145" s="2" t="s">
        <v>90</v>
      </c>
      <c r="E145" s="2" t="s">
        <v>314</v>
      </c>
      <c r="F145" t="e">
        <v>#N/A</v>
      </c>
      <c r="G145" s="6">
        <v>0</v>
      </c>
      <c r="H145" s="6">
        <v>0</v>
      </c>
      <c r="I145">
        <v>0</v>
      </c>
      <c r="J145">
        <v>1681</v>
      </c>
      <c r="K145">
        <v>1958</v>
      </c>
    </row>
    <row r="146" spans="1:11" x14ac:dyDescent="0.25">
      <c r="A146" s="2" t="s">
        <v>27</v>
      </c>
      <c r="B146" s="3" t="s">
        <v>315</v>
      </c>
      <c r="C146" s="4">
        <v>25805</v>
      </c>
      <c r="D146" s="2" t="s">
        <v>29</v>
      </c>
      <c r="E146" s="2" t="s">
        <v>316</v>
      </c>
      <c r="F146" t="e">
        <v>#N/A</v>
      </c>
      <c r="G146" s="6">
        <v>1</v>
      </c>
      <c r="H146" s="6">
        <v>0</v>
      </c>
      <c r="I146">
        <v>0</v>
      </c>
      <c r="J146">
        <v>2475</v>
      </c>
      <c r="K146">
        <v>3738</v>
      </c>
    </row>
    <row r="147" spans="1:11" x14ac:dyDescent="0.25">
      <c r="A147" s="2" t="s">
        <v>184</v>
      </c>
      <c r="B147" s="3" t="s">
        <v>317</v>
      </c>
      <c r="C147" s="4">
        <v>8558</v>
      </c>
      <c r="D147" s="2" t="s">
        <v>186</v>
      </c>
      <c r="E147" s="2" t="s">
        <v>318</v>
      </c>
      <c r="F147" t="e">
        <v>#N/A</v>
      </c>
      <c r="G147" s="6">
        <v>1</v>
      </c>
      <c r="H147" s="6">
        <v>0</v>
      </c>
      <c r="I147">
        <v>0</v>
      </c>
      <c r="J147">
        <v>9750</v>
      </c>
      <c r="K147">
        <v>12027</v>
      </c>
    </row>
    <row r="148" spans="1:11" x14ac:dyDescent="0.25">
      <c r="A148" s="2" t="s">
        <v>88</v>
      </c>
      <c r="B148" s="3" t="s">
        <v>319</v>
      </c>
      <c r="C148" s="4">
        <v>68266</v>
      </c>
      <c r="D148" s="2" t="s">
        <v>90</v>
      </c>
      <c r="E148" s="2" t="s">
        <v>320</v>
      </c>
      <c r="F148" t="e">
        <v>#N/A</v>
      </c>
      <c r="G148" s="6">
        <v>0</v>
      </c>
      <c r="H148" s="6">
        <v>0</v>
      </c>
      <c r="I148">
        <v>0</v>
      </c>
      <c r="J148">
        <v>2481</v>
      </c>
      <c r="K148">
        <v>3198</v>
      </c>
    </row>
    <row r="149" spans="1:11" x14ac:dyDescent="0.25">
      <c r="A149" s="2" t="s">
        <v>321</v>
      </c>
      <c r="B149" s="3" t="s">
        <v>322</v>
      </c>
      <c r="C149" s="4">
        <v>19824</v>
      </c>
      <c r="D149" s="2" t="s">
        <v>323</v>
      </c>
      <c r="E149" s="2" t="s">
        <v>324</v>
      </c>
      <c r="F149" t="e">
        <v>#N/A</v>
      </c>
      <c r="G149" s="6">
        <v>0</v>
      </c>
      <c r="H149" s="6">
        <v>1</v>
      </c>
      <c r="I149">
        <v>0</v>
      </c>
      <c r="J149">
        <v>7526</v>
      </c>
      <c r="K149">
        <v>10495</v>
      </c>
    </row>
    <row r="150" spans="1:11" x14ac:dyDescent="0.25">
      <c r="A150" s="2" t="s">
        <v>33</v>
      </c>
      <c r="B150" s="3" t="s">
        <v>325</v>
      </c>
      <c r="C150" s="4">
        <v>15778</v>
      </c>
      <c r="D150" s="2" t="s">
        <v>35</v>
      </c>
      <c r="E150" s="2" t="s">
        <v>326</v>
      </c>
      <c r="F150" t="e">
        <v>#N/A</v>
      </c>
      <c r="G150" s="6">
        <v>1</v>
      </c>
      <c r="H150" s="6">
        <v>0</v>
      </c>
      <c r="I150">
        <v>0</v>
      </c>
      <c r="J150">
        <v>2735</v>
      </c>
      <c r="K150">
        <v>3704</v>
      </c>
    </row>
    <row r="151" spans="1:11" x14ac:dyDescent="0.25">
      <c r="A151" s="2" t="s">
        <v>33</v>
      </c>
      <c r="B151" s="3" t="s">
        <v>327</v>
      </c>
      <c r="C151" s="4">
        <v>15226</v>
      </c>
      <c r="D151" s="2" t="s">
        <v>35</v>
      </c>
      <c r="E151" s="2" t="s">
        <v>328</v>
      </c>
      <c r="F151" t="e">
        <v>#N/A</v>
      </c>
      <c r="G151" s="6">
        <v>0</v>
      </c>
      <c r="H151" s="6">
        <v>0</v>
      </c>
      <c r="I151">
        <v>0</v>
      </c>
      <c r="J151">
        <v>1432</v>
      </c>
      <c r="K151">
        <v>1864</v>
      </c>
    </row>
    <row r="152" spans="1:11" x14ac:dyDescent="0.25">
      <c r="A152" s="2" t="s">
        <v>27</v>
      </c>
      <c r="B152" s="3" t="s">
        <v>329</v>
      </c>
      <c r="C152" s="4">
        <v>25843</v>
      </c>
      <c r="D152" s="2" t="s">
        <v>29</v>
      </c>
      <c r="E152" s="2" t="s">
        <v>330</v>
      </c>
      <c r="F152" t="e">
        <v>#N/A</v>
      </c>
      <c r="G152" s="6">
        <v>1</v>
      </c>
      <c r="H152" s="6">
        <v>0</v>
      </c>
      <c r="I152">
        <v>0</v>
      </c>
      <c r="J152">
        <v>19511</v>
      </c>
      <c r="K152">
        <v>30009</v>
      </c>
    </row>
    <row r="153" spans="1:11" x14ac:dyDescent="0.25">
      <c r="A153" s="2" t="s">
        <v>33</v>
      </c>
      <c r="B153" s="3" t="s">
        <v>331</v>
      </c>
      <c r="C153" s="4">
        <v>15051</v>
      </c>
      <c r="D153" s="2" t="s">
        <v>35</v>
      </c>
      <c r="E153" s="2" t="s">
        <v>332</v>
      </c>
      <c r="F153" t="e">
        <v>#N/A</v>
      </c>
      <c r="G153" s="6">
        <v>0</v>
      </c>
      <c r="H153" s="6">
        <v>0</v>
      </c>
      <c r="I153">
        <v>0</v>
      </c>
      <c r="J153">
        <v>3438</v>
      </c>
      <c r="K153">
        <v>4531</v>
      </c>
    </row>
    <row r="154" spans="1:11" x14ac:dyDescent="0.25">
      <c r="A154" s="2" t="s">
        <v>88</v>
      </c>
      <c r="B154" s="3" t="s">
        <v>333</v>
      </c>
      <c r="C154" s="4">
        <v>68669</v>
      </c>
      <c r="D154" s="2" t="s">
        <v>90</v>
      </c>
      <c r="E154" s="2" t="s">
        <v>41</v>
      </c>
      <c r="F154" t="e">
        <v>#N/A</v>
      </c>
      <c r="G154" s="6">
        <v>0</v>
      </c>
      <c r="H154" s="6">
        <v>0</v>
      </c>
      <c r="I154">
        <v>0</v>
      </c>
      <c r="J154">
        <v>5073</v>
      </c>
      <c r="K154">
        <v>7336</v>
      </c>
    </row>
    <row r="155" spans="1:11" x14ac:dyDescent="0.25">
      <c r="A155" s="2" t="s">
        <v>27</v>
      </c>
      <c r="B155" s="3" t="s">
        <v>334</v>
      </c>
      <c r="C155" s="4">
        <v>25245</v>
      </c>
      <c r="D155" s="2" t="s">
        <v>29</v>
      </c>
      <c r="E155" s="2" t="s">
        <v>335</v>
      </c>
      <c r="F155" t="e">
        <v>#N/A</v>
      </c>
      <c r="G155" s="6">
        <v>1</v>
      </c>
      <c r="H155" s="6">
        <v>0</v>
      </c>
      <c r="I155">
        <v>0</v>
      </c>
      <c r="J155">
        <v>11447</v>
      </c>
      <c r="K155">
        <v>21409</v>
      </c>
    </row>
    <row r="156" spans="1:11" x14ac:dyDescent="0.25">
      <c r="A156" s="2" t="s">
        <v>33</v>
      </c>
      <c r="B156" s="3" t="s">
        <v>336</v>
      </c>
      <c r="C156" s="4">
        <v>15176</v>
      </c>
      <c r="D156" s="2" t="s">
        <v>35</v>
      </c>
      <c r="E156" s="2" t="s">
        <v>337</v>
      </c>
      <c r="F156" t="e">
        <v>#N/A</v>
      </c>
      <c r="G156" s="6">
        <v>0</v>
      </c>
      <c r="H156" s="6">
        <v>0</v>
      </c>
      <c r="I156">
        <v>0</v>
      </c>
      <c r="J156">
        <v>26055</v>
      </c>
      <c r="K156">
        <v>41011</v>
      </c>
    </row>
    <row r="157" spans="1:11" x14ac:dyDescent="0.25">
      <c r="A157" s="2" t="s">
        <v>33</v>
      </c>
      <c r="B157" s="3" t="s">
        <v>338</v>
      </c>
      <c r="C157" s="4">
        <v>15753</v>
      </c>
      <c r="D157" s="2" t="s">
        <v>35</v>
      </c>
      <c r="E157" s="2" t="s">
        <v>339</v>
      </c>
      <c r="F157" t="e">
        <v>#N/A</v>
      </c>
      <c r="G157" s="6">
        <v>1</v>
      </c>
      <c r="H157" s="6">
        <v>0</v>
      </c>
      <c r="I157">
        <v>0</v>
      </c>
      <c r="J157">
        <v>5207</v>
      </c>
      <c r="K157">
        <v>7428</v>
      </c>
    </row>
    <row r="158" spans="1:11" x14ac:dyDescent="0.25">
      <c r="A158" s="2" t="s">
        <v>27</v>
      </c>
      <c r="B158" s="3" t="s">
        <v>340</v>
      </c>
      <c r="C158" s="4">
        <v>25662</v>
      </c>
      <c r="D158" s="2" t="s">
        <v>29</v>
      </c>
      <c r="E158" s="2" t="s">
        <v>341</v>
      </c>
      <c r="F158" t="e">
        <v>#N/A</v>
      </c>
      <c r="G158" s="6">
        <v>1</v>
      </c>
      <c r="H158" s="6">
        <v>0</v>
      </c>
      <c r="I158">
        <v>0</v>
      </c>
      <c r="J158">
        <v>5975</v>
      </c>
      <c r="K158">
        <v>8981</v>
      </c>
    </row>
    <row r="159" spans="1:11" x14ac:dyDescent="0.25">
      <c r="A159" s="2" t="s">
        <v>33</v>
      </c>
      <c r="B159" s="3" t="s">
        <v>342</v>
      </c>
      <c r="C159" s="4">
        <v>15001</v>
      </c>
      <c r="D159" s="2" t="s">
        <v>35</v>
      </c>
      <c r="E159" s="2" t="s">
        <v>343</v>
      </c>
      <c r="F159" t="e">
        <v>#N/A</v>
      </c>
      <c r="G159" s="6">
        <v>1</v>
      </c>
      <c r="H159" s="6">
        <v>6</v>
      </c>
      <c r="I159">
        <v>1</v>
      </c>
      <c r="J159">
        <v>78772</v>
      </c>
      <c r="K159">
        <v>116448</v>
      </c>
    </row>
    <row r="160" spans="1:11" x14ac:dyDescent="0.25">
      <c r="A160" s="2" t="s">
        <v>33</v>
      </c>
      <c r="B160" s="3" t="s">
        <v>344</v>
      </c>
      <c r="C160" s="4">
        <v>15820</v>
      </c>
      <c r="D160" s="2" t="s">
        <v>35</v>
      </c>
      <c r="E160" s="2" t="s">
        <v>345</v>
      </c>
      <c r="F160" t="e">
        <v>#N/A</v>
      </c>
      <c r="G160" s="6">
        <v>0</v>
      </c>
      <c r="H160" s="6">
        <v>0</v>
      </c>
      <c r="I160">
        <v>0</v>
      </c>
      <c r="J160">
        <v>2312</v>
      </c>
      <c r="K160">
        <v>2913</v>
      </c>
    </row>
    <row r="161" spans="1:11" x14ac:dyDescent="0.25">
      <c r="A161" s="2" t="s">
        <v>33</v>
      </c>
      <c r="B161" s="3" t="s">
        <v>346</v>
      </c>
      <c r="C161" s="4">
        <v>15686</v>
      </c>
      <c r="D161" s="2" t="s">
        <v>35</v>
      </c>
      <c r="E161" s="2" t="s">
        <v>347</v>
      </c>
      <c r="F161" t="e">
        <v>#N/A</v>
      </c>
      <c r="G161" s="6">
        <v>1</v>
      </c>
      <c r="H161" s="6">
        <v>0</v>
      </c>
      <c r="I161">
        <v>0</v>
      </c>
      <c r="J161">
        <v>4812</v>
      </c>
      <c r="K161">
        <v>6771</v>
      </c>
    </row>
    <row r="162" spans="1:11" x14ac:dyDescent="0.25">
      <c r="A162" s="2" t="s">
        <v>27</v>
      </c>
      <c r="B162" s="3" t="s">
        <v>348</v>
      </c>
      <c r="C162" s="4">
        <v>25658</v>
      </c>
      <c r="D162" s="2" t="s">
        <v>29</v>
      </c>
      <c r="E162" s="2" t="s">
        <v>349</v>
      </c>
      <c r="F162" t="e">
        <v>#N/A</v>
      </c>
      <c r="G162" s="6">
        <v>1</v>
      </c>
      <c r="H162" s="6">
        <v>0</v>
      </c>
      <c r="I162">
        <v>0</v>
      </c>
      <c r="J162">
        <v>5538</v>
      </c>
      <c r="K162">
        <v>9176</v>
      </c>
    </row>
    <row r="163" spans="1:11" x14ac:dyDescent="0.25">
      <c r="A163" s="2" t="s">
        <v>27</v>
      </c>
      <c r="B163" s="3" t="s">
        <v>350</v>
      </c>
      <c r="C163" s="4">
        <v>25817</v>
      </c>
      <c r="D163" s="2" t="s">
        <v>29</v>
      </c>
      <c r="E163" s="2" t="s">
        <v>351</v>
      </c>
      <c r="F163" t="e">
        <v>#N/A</v>
      </c>
      <c r="G163" s="6">
        <v>1</v>
      </c>
      <c r="H163" s="6">
        <v>0</v>
      </c>
      <c r="I163">
        <v>0</v>
      </c>
      <c r="J163">
        <v>18647</v>
      </c>
      <c r="K163">
        <v>23685</v>
      </c>
    </row>
    <row r="164" spans="1:11" x14ac:dyDescent="0.25">
      <c r="A164" s="2" t="s">
        <v>134</v>
      </c>
      <c r="B164" s="3" t="s">
        <v>352</v>
      </c>
      <c r="C164" s="4">
        <v>54125</v>
      </c>
      <c r="D164" s="2" t="s">
        <v>136</v>
      </c>
      <c r="E164" s="2" t="s">
        <v>353</v>
      </c>
      <c r="F164" t="e">
        <v>#N/A</v>
      </c>
      <c r="G164" s="6">
        <v>1</v>
      </c>
      <c r="H164" s="6">
        <v>0</v>
      </c>
      <c r="I164">
        <v>0</v>
      </c>
      <c r="J164">
        <v>1680</v>
      </c>
      <c r="K164">
        <v>2129</v>
      </c>
    </row>
    <row r="165" spans="1:11" x14ac:dyDescent="0.25">
      <c r="A165" s="2" t="s">
        <v>33</v>
      </c>
      <c r="B165" s="3" t="s">
        <v>354</v>
      </c>
      <c r="C165" s="4">
        <v>15172</v>
      </c>
      <c r="D165" s="2" t="s">
        <v>35</v>
      </c>
      <c r="E165" s="2" t="s">
        <v>355</v>
      </c>
      <c r="F165" t="e">
        <v>#N/A</v>
      </c>
      <c r="G165" s="6">
        <v>1</v>
      </c>
      <c r="H165" s="6">
        <v>0</v>
      </c>
      <c r="I165">
        <v>0</v>
      </c>
      <c r="J165">
        <v>2184</v>
      </c>
      <c r="K165">
        <v>3119</v>
      </c>
    </row>
    <row r="166" spans="1:11" x14ac:dyDescent="0.25">
      <c r="A166" s="2" t="s">
        <v>27</v>
      </c>
      <c r="B166" s="3" t="s">
        <v>356</v>
      </c>
      <c r="C166" s="4">
        <v>25035</v>
      </c>
      <c r="D166" s="2" t="s">
        <v>29</v>
      </c>
      <c r="E166" s="2" t="s">
        <v>357</v>
      </c>
      <c r="F166" t="e">
        <v>#N/A</v>
      </c>
      <c r="G166" s="6">
        <v>1</v>
      </c>
      <c r="H166" s="6">
        <v>0</v>
      </c>
      <c r="I166">
        <v>0</v>
      </c>
      <c r="J166">
        <v>7485</v>
      </c>
      <c r="K166">
        <v>11130</v>
      </c>
    </row>
    <row r="167" spans="1:11" x14ac:dyDescent="0.25">
      <c r="A167" s="2" t="s">
        <v>88</v>
      </c>
      <c r="B167" s="3" t="s">
        <v>358</v>
      </c>
      <c r="C167" s="4">
        <v>68051</v>
      </c>
      <c r="D167" s="2" t="s">
        <v>90</v>
      </c>
      <c r="E167" s="2" t="s">
        <v>359</v>
      </c>
      <c r="F167" t="e">
        <v>#N/A</v>
      </c>
      <c r="G167" s="6">
        <v>0</v>
      </c>
      <c r="H167" s="6">
        <v>0</v>
      </c>
      <c r="I167">
        <v>0</v>
      </c>
      <c r="J167">
        <v>5171</v>
      </c>
      <c r="K167">
        <v>6396</v>
      </c>
    </row>
    <row r="168" spans="1:11" x14ac:dyDescent="0.25">
      <c r="A168" s="2" t="s">
        <v>33</v>
      </c>
      <c r="B168" s="3" t="s">
        <v>360</v>
      </c>
      <c r="C168" s="4">
        <v>15469</v>
      </c>
      <c r="D168" s="2" t="s">
        <v>35</v>
      </c>
      <c r="E168" s="2" t="s">
        <v>361</v>
      </c>
      <c r="F168" t="e">
        <v>#N/A</v>
      </c>
      <c r="G168" s="6">
        <v>1</v>
      </c>
      <c r="H168" s="6">
        <v>1</v>
      </c>
      <c r="I168">
        <v>0</v>
      </c>
      <c r="J168">
        <v>11146</v>
      </c>
      <c r="K168">
        <v>17606</v>
      </c>
    </row>
    <row r="169" spans="1:11" x14ac:dyDescent="0.25">
      <c r="A169" s="2" t="s">
        <v>27</v>
      </c>
      <c r="B169" s="3" t="s">
        <v>362</v>
      </c>
      <c r="C169" s="4">
        <v>25053</v>
      </c>
      <c r="D169" s="2" t="s">
        <v>29</v>
      </c>
      <c r="E169" s="2" t="s">
        <v>363</v>
      </c>
      <c r="F169" t="e">
        <v>#N/A</v>
      </c>
      <c r="G169" s="6">
        <v>0</v>
      </c>
      <c r="H169" s="6">
        <v>0</v>
      </c>
      <c r="I169">
        <v>0</v>
      </c>
      <c r="J169">
        <v>6191</v>
      </c>
      <c r="K169">
        <v>8751</v>
      </c>
    </row>
    <row r="170" spans="1:11" x14ac:dyDescent="0.25">
      <c r="A170" s="2" t="s">
        <v>27</v>
      </c>
      <c r="B170" s="3" t="s">
        <v>364</v>
      </c>
      <c r="C170" s="4">
        <v>25851</v>
      </c>
      <c r="D170" s="2" t="s">
        <v>29</v>
      </c>
      <c r="E170" s="2" t="s">
        <v>365</v>
      </c>
      <c r="F170" t="e">
        <v>#N/A</v>
      </c>
      <c r="G170" s="6">
        <v>0</v>
      </c>
      <c r="H170" s="6">
        <v>1</v>
      </c>
      <c r="I170">
        <v>0</v>
      </c>
      <c r="J170">
        <v>3558</v>
      </c>
      <c r="K170">
        <v>4647</v>
      </c>
    </row>
    <row r="171" spans="1:11" x14ac:dyDescent="0.25">
      <c r="A171" s="2" t="s">
        <v>88</v>
      </c>
      <c r="B171" s="3" t="s">
        <v>366</v>
      </c>
      <c r="C171" s="4">
        <v>68867</v>
      </c>
      <c r="D171" s="2" t="s">
        <v>90</v>
      </c>
      <c r="E171" s="2" t="s">
        <v>367</v>
      </c>
      <c r="F171" t="e">
        <v>#N/A</v>
      </c>
      <c r="G171" s="6">
        <v>0</v>
      </c>
      <c r="H171" s="6">
        <v>0</v>
      </c>
      <c r="I171">
        <v>0</v>
      </c>
      <c r="J171">
        <v>1209</v>
      </c>
      <c r="K171">
        <v>1453</v>
      </c>
    </row>
    <row r="172" spans="1:11" x14ac:dyDescent="0.25">
      <c r="A172" s="2" t="s">
        <v>88</v>
      </c>
      <c r="B172" s="3" t="s">
        <v>368</v>
      </c>
      <c r="C172" s="4">
        <v>68160</v>
      </c>
      <c r="D172" s="2" t="s">
        <v>90</v>
      </c>
      <c r="E172" s="2" t="s">
        <v>369</v>
      </c>
      <c r="F172" t="e">
        <v>#N/A</v>
      </c>
      <c r="G172" s="6">
        <v>0</v>
      </c>
      <c r="H172" s="6">
        <v>0</v>
      </c>
      <c r="I172">
        <v>0</v>
      </c>
      <c r="J172">
        <v>1487</v>
      </c>
      <c r="K172">
        <v>1762</v>
      </c>
    </row>
    <row r="173" spans="1:11" x14ac:dyDescent="0.25">
      <c r="A173" s="2" t="s">
        <v>27</v>
      </c>
      <c r="B173" s="3" t="s">
        <v>370</v>
      </c>
      <c r="C173" s="4">
        <v>25875</v>
      </c>
      <c r="D173" s="2" t="s">
        <v>29</v>
      </c>
      <c r="E173" s="2" t="s">
        <v>371</v>
      </c>
      <c r="F173" t="e">
        <v>#N/A</v>
      </c>
      <c r="G173" s="6">
        <v>0</v>
      </c>
      <c r="H173" s="6">
        <v>0</v>
      </c>
      <c r="I173">
        <v>0</v>
      </c>
      <c r="J173">
        <v>14700</v>
      </c>
      <c r="K173">
        <v>21645</v>
      </c>
    </row>
    <row r="174" spans="1:11" x14ac:dyDescent="0.25">
      <c r="A174" s="2" t="s">
        <v>33</v>
      </c>
      <c r="B174" s="3" t="s">
        <v>372</v>
      </c>
      <c r="C174" s="4">
        <v>15759</v>
      </c>
      <c r="D174" s="2" t="s">
        <v>35</v>
      </c>
      <c r="E174" s="2" t="s">
        <v>373</v>
      </c>
      <c r="F174" t="e">
        <v>#N/A</v>
      </c>
      <c r="G174" s="6">
        <v>1</v>
      </c>
      <c r="H174" s="6">
        <v>0</v>
      </c>
      <c r="I174">
        <v>1</v>
      </c>
      <c r="J174">
        <v>57861</v>
      </c>
      <c r="K174">
        <v>89157</v>
      </c>
    </row>
    <row r="175" spans="1:11" x14ac:dyDescent="0.25">
      <c r="A175" s="2" t="s">
        <v>33</v>
      </c>
      <c r="B175" s="3" t="s">
        <v>374</v>
      </c>
      <c r="C175" s="4">
        <v>15322</v>
      </c>
      <c r="D175" s="2" t="s">
        <v>35</v>
      </c>
      <c r="E175" s="2" t="s">
        <v>375</v>
      </c>
      <c r="F175" t="e">
        <v>#N/A</v>
      </c>
      <c r="G175" s="6">
        <v>0</v>
      </c>
      <c r="H175" s="6">
        <v>0</v>
      </c>
      <c r="I175">
        <v>0</v>
      </c>
      <c r="J175">
        <v>5666</v>
      </c>
      <c r="K175">
        <v>9001</v>
      </c>
    </row>
    <row r="176" spans="1:11" x14ac:dyDescent="0.25">
      <c r="A176" s="2" t="s">
        <v>376</v>
      </c>
      <c r="B176" s="3" t="s">
        <v>377</v>
      </c>
      <c r="C176" s="4">
        <v>47692</v>
      </c>
      <c r="D176" s="2" t="s">
        <v>378</v>
      </c>
      <c r="E176" s="2" t="s">
        <v>379</v>
      </c>
      <c r="F176" t="e">
        <v>#N/A</v>
      </c>
      <c r="G176" s="6">
        <v>0</v>
      </c>
      <c r="H176" s="6">
        <v>0</v>
      </c>
      <c r="I176">
        <v>0</v>
      </c>
      <c r="J176">
        <v>10475</v>
      </c>
      <c r="K176">
        <v>15577</v>
      </c>
    </row>
    <row r="177" spans="1:11" x14ac:dyDescent="0.25">
      <c r="A177" s="2" t="s">
        <v>88</v>
      </c>
      <c r="B177" s="3" t="s">
        <v>380</v>
      </c>
      <c r="C177" s="4">
        <v>68502</v>
      </c>
      <c r="D177" s="2" t="s">
        <v>90</v>
      </c>
      <c r="E177" s="2" t="s">
        <v>381</v>
      </c>
      <c r="F177" t="e">
        <v>#N/A</v>
      </c>
      <c r="G177" s="6">
        <v>1</v>
      </c>
      <c r="H177" s="6">
        <v>0</v>
      </c>
      <c r="I177">
        <v>0</v>
      </c>
      <c r="J177">
        <v>2617</v>
      </c>
      <c r="K177">
        <v>3779</v>
      </c>
    </row>
    <row r="178" spans="1:11" x14ac:dyDescent="0.25">
      <c r="A178" s="2" t="s">
        <v>27</v>
      </c>
      <c r="B178" s="3" t="s">
        <v>382</v>
      </c>
      <c r="C178" s="4">
        <v>25398</v>
      </c>
      <c r="D178" s="2" t="s">
        <v>29</v>
      </c>
      <c r="E178" s="2" t="s">
        <v>383</v>
      </c>
      <c r="F178" t="e">
        <v>#N/A</v>
      </c>
      <c r="G178" s="6">
        <v>1</v>
      </c>
      <c r="H178" s="6">
        <v>0</v>
      </c>
      <c r="I178">
        <v>0</v>
      </c>
      <c r="J178">
        <v>4239</v>
      </c>
      <c r="K178">
        <v>5589</v>
      </c>
    </row>
    <row r="179" spans="1:11" x14ac:dyDescent="0.25">
      <c r="A179" s="2" t="s">
        <v>33</v>
      </c>
      <c r="B179" s="3" t="s">
        <v>384</v>
      </c>
      <c r="C179" s="4">
        <v>15755</v>
      </c>
      <c r="D179" s="2" t="s">
        <v>35</v>
      </c>
      <c r="E179" s="2" t="s">
        <v>385</v>
      </c>
      <c r="F179" t="e">
        <v>#N/A</v>
      </c>
      <c r="G179" s="6">
        <v>0</v>
      </c>
      <c r="H179" s="6">
        <v>0</v>
      </c>
      <c r="I179">
        <v>0</v>
      </c>
      <c r="J179">
        <v>4163</v>
      </c>
      <c r="K179">
        <v>5954</v>
      </c>
    </row>
    <row r="180" spans="1:11" x14ac:dyDescent="0.25">
      <c r="A180" s="2" t="s">
        <v>27</v>
      </c>
      <c r="B180" s="3" t="s">
        <v>386</v>
      </c>
      <c r="C180" s="4">
        <v>25873</v>
      </c>
      <c r="D180" s="2" t="s">
        <v>29</v>
      </c>
      <c r="E180" s="2" t="s">
        <v>387</v>
      </c>
      <c r="F180" t="e">
        <v>#N/A</v>
      </c>
      <c r="G180" s="6">
        <v>1</v>
      </c>
      <c r="H180" s="6">
        <v>0</v>
      </c>
      <c r="I180">
        <v>0</v>
      </c>
      <c r="J180">
        <v>9314</v>
      </c>
      <c r="K180">
        <v>12614</v>
      </c>
    </row>
    <row r="181" spans="1:11" x14ac:dyDescent="0.25">
      <c r="A181" s="2" t="s">
        <v>321</v>
      </c>
      <c r="B181" s="3" t="s">
        <v>388</v>
      </c>
      <c r="C181" s="4">
        <v>19743</v>
      </c>
      <c r="D181" s="2" t="s">
        <v>323</v>
      </c>
      <c r="E181" s="2" t="s">
        <v>389</v>
      </c>
      <c r="F181" t="e">
        <v>#N/A</v>
      </c>
      <c r="G181" s="6">
        <v>0</v>
      </c>
      <c r="H181" s="6">
        <v>1</v>
      </c>
      <c r="I181">
        <v>0</v>
      </c>
      <c r="J181">
        <v>13289</v>
      </c>
      <c r="K181">
        <v>21588</v>
      </c>
    </row>
    <row r="182" spans="1:11" x14ac:dyDescent="0.25">
      <c r="A182" s="2" t="s">
        <v>88</v>
      </c>
      <c r="B182" s="3" t="s">
        <v>390</v>
      </c>
      <c r="C182" s="4">
        <v>68500</v>
      </c>
      <c r="D182" s="2" t="s">
        <v>90</v>
      </c>
      <c r="E182" s="2" t="s">
        <v>391</v>
      </c>
      <c r="F182" t="e">
        <v>#N/A</v>
      </c>
      <c r="G182" s="6">
        <v>1</v>
      </c>
      <c r="H182" s="6">
        <v>0</v>
      </c>
      <c r="I182">
        <v>0</v>
      </c>
      <c r="J182">
        <v>6130</v>
      </c>
      <c r="K182">
        <v>8328</v>
      </c>
    </row>
    <row r="183" spans="1:11" x14ac:dyDescent="0.25">
      <c r="A183" s="2" t="s">
        <v>88</v>
      </c>
      <c r="B183" s="3" t="s">
        <v>392</v>
      </c>
      <c r="C183" s="4">
        <v>68679</v>
      </c>
      <c r="D183" s="2" t="s">
        <v>90</v>
      </c>
      <c r="E183" s="2" t="s">
        <v>393</v>
      </c>
      <c r="F183" t="e">
        <v>#N/A</v>
      </c>
      <c r="G183" s="6">
        <v>1</v>
      </c>
      <c r="H183" s="6">
        <v>1</v>
      </c>
      <c r="I183">
        <v>0</v>
      </c>
      <c r="J183">
        <v>27663</v>
      </c>
      <c r="K183">
        <v>39472</v>
      </c>
    </row>
    <row r="184" spans="1:11" x14ac:dyDescent="0.25">
      <c r="A184" s="2" t="s">
        <v>27</v>
      </c>
      <c r="B184" s="3" t="s">
        <v>394</v>
      </c>
      <c r="C184" s="4">
        <v>25862</v>
      </c>
      <c r="D184" s="2" t="s">
        <v>29</v>
      </c>
      <c r="E184" s="2" t="s">
        <v>395</v>
      </c>
      <c r="F184" t="e">
        <v>#N/A</v>
      </c>
      <c r="G184" s="6">
        <v>1</v>
      </c>
      <c r="H184" s="6">
        <v>0</v>
      </c>
      <c r="I184">
        <v>0</v>
      </c>
      <c r="J184">
        <v>5146</v>
      </c>
      <c r="K184">
        <v>7375</v>
      </c>
    </row>
    <row r="185" spans="1:11" x14ac:dyDescent="0.25">
      <c r="A185" s="2" t="s">
        <v>27</v>
      </c>
      <c r="B185" s="3" t="s">
        <v>396</v>
      </c>
      <c r="C185" s="4">
        <v>25718</v>
      </c>
      <c r="D185" s="2" t="s">
        <v>29</v>
      </c>
      <c r="E185" s="2" t="s">
        <v>397</v>
      </c>
      <c r="F185" t="e">
        <v>#N/A</v>
      </c>
      <c r="G185" s="6">
        <v>1</v>
      </c>
      <c r="H185" s="6">
        <v>0</v>
      </c>
      <c r="I185">
        <v>0</v>
      </c>
      <c r="J185">
        <v>5594</v>
      </c>
      <c r="K185">
        <v>8644</v>
      </c>
    </row>
    <row r="186" spans="1:11" x14ac:dyDescent="0.25">
      <c r="A186" s="2" t="s">
        <v>88</v>
      </c>
      <c r="B186" s="3" t="s">
        <v>398</v>
      </c>
      <c r="C186" s="4">
        <v>68318</v>
      </c>
      <c r="D186" s="2" t="s">
        <v>90</v>
      </c>
      <c r="E186" s="2" t="s">
        <v>399</v>
      </c>
      <c r="F186" t="e">
        <v>#N/A</v>
      </c>
      <c r="G186" s="6">
        <v>1</v>
      </c>
      <c r="H186" s="6">
        <v>0</v>
      </c>
      <c r="I186">
        <v>0</v>
      </c>
      <c r="J186">
        <v>3729</v>
      </c>
      <c r="K186">
        <v>5621</v>
      </c>
    </row>
    <row r="187" spans="1:11" x14ac:dyDescent="0.25">
      <c r="A187" s="2" t="s">
        <v>295</v>
      </c>
      <c r="B187" s="3" t="s">
        <v>400</v>
      </c>
      <c r="C187" s="4">
        <v>73770</v>
      </c>
      <c r="D187" s="2" t="s">
        <v>297</v>
      </c>
      <c r="E187" s="2" t="s">
        <v>401</v>
      </c>
      <c r="F187" t="e">
        <v>#N/A</v>
      </c>
      <c r="G187" s="6">
        <v>0</v>
      </c>
      <c r="H187" s="6">
        <v>0</v>
      </c>
      <c r="I187">
        <v>0</v>
      </c>
      <c r="J187">
        <v>3351</v>
      </c>
      <c r="K187">
        <v>4400</v>
      </c>
    </row>
    <row r="188" spans="1:11" x14ac:dyDescent="0.25">
      <c r="A188" s="2" t="s">
        <v>33</v>
      </c>
      <c r="B188" s="3" t="s">
        <v>402</v>
      </c>
      <c r="C188" s="4">
        <v>15047</v>
      </c>
      <c r="D188" s="2" t="s">
        <v>35</v>
      </c>
      <c r="E188" s="2" t="s">
        <v>403</v>
      </c>
      <c r="F188" t="e">
        <v>#N/A</v>
      </c>
      <c r="G188" s="6">
        <v>1</v>
      </c>
      <c r="H188" s="6">
        <v>0</v>
      </c>
      <c r="I188">
        <v>0</v>
      </c>
      <c r="J188">
        <v>9034</v>
      </c>
      <c r="K188">
        <v>12317</v>
      </c>
    </row>
    <row r="189" spans="1:11" x14ac:dyDescent="0.25">
      <c r="A189" s="2" t="s">
        <v>27</v>
      </c>
      <c r="B189" s="3" t="s">
        <v>404</v>
      </c>
      <c r="C189" s="4">
        <v>25506</v>
      </c>
      <c r="D189" s="2" t="s">
        <v>29</v>
      </c>
      <c r="E189" s="2" t="s">
        <v>405</v>
      </c>
      <c r="F189" t="e">
        <v>#N/A</v>
      </c>
      <c r="G189" s="6">
        <v>0</v>
      </c>
      <c r="H189" s="6">
        <v>0</v>
      </c>
      <c r="I189">
        <v>0</v>
      </c>
      <c r="J189">
        <v>2252</v>
      </c>
      <c r="K189">
        <v>3562</v>
      </c>
    </row>
    <row r="190" spans="1:11" x14ac:dyDescent="0.25">
      <c r="A190" s="2" t="s">
        <v>33</v>
      </c>
      <c r="B190" s="3" t="s">
        <v>406</v>
      </c>
      <c r="C190" s="4">
        <v>15720</v>
      </c>
      <c r="D190" s="2" t="s">
        <v>35</v>
      </c>
      <c r="E190" s="2" t="s">
        <v>407</v>
      </c>
      <c r="F190" t="e">
        <v>#N/A</v>
      </c>
      <c r="G190" s="6">
        <v>0</v>
      </c>
      <c r="H190" s="6">
        <v>0</v>
      </c>
      <c r="I190">
        <v>0</v>
      </c>
      <c r="J190">
        <v>1796</v>
      </c>
      <c r="K190">
        <v>2387</v>
      </c>
    </row>
    <row r="191" spans="1:11" x14ac:dyDescent="0.25">
      <c r="A191" s="2" t="s">
        <v>204</v>
      </c>
      <c r="B191" s="3" t="s">
        <v>408</v>
      </c>
      <c r="C191" s="4">
        <v>52210</v>
      </c>
      <c r="D191" s="2" t="s">
        <v>206</v>
      </c>
      <c r="E191" s="2" t="s">
        <v>409</v>
      </c>
      <c r="F191" t="e">
        <v>#N/A</v>
      </c>
      <c r="G191" s="6">
        <v>0</v>
      </c>
      <c r="H191" s="6">
        <v>0</v>
      </c>
      <c r="I191">
        <v>0</v>
      </c>
      <c r="J191">
        <v>4465</v>
      </c>
      <c r="K191">
        <v>5509</v>
      </c>
    </row>
    <row r="192" spans="1:11" x14ac:dyDescent="0.25">
      <c r="A192" s="2" t="s">
        <v>184</v>
      </c>
      <c r="B192" s="3" t="s">
        <v>410</v>
      </c>
      <c r="C192" s="4">
        <v>8606</v>
      </c>
      <c r="D192" s="2" t="s">
        <v>186</v>
      </c>
      <c r="E192" s="2" t="s">
        <v>411</v>
      </c>
      <c r="F192" t="e">
        <v>#N/A</v>
      </c>
      <c r="G192" s="6">
        <v>1</v>
      </c>
      <c r="H192" s="6">
        <v>0</v>
      </c>
      <c r="I192">
        <v>1</v>
      </c>
      <c r="J192">
        <v>13009</v>
      </c>
      <c r="K192">
        <v>18228</v>
      </c>
    </row>
    <row r="193" spans="1:11" x14ac:dyDescent="0.25">
      <c r="A193" s="2" t="s">
        <v>33</v>
      </c>
      <c r="B193" s="3" t="s">
        <v>412</v>
      </c>
      <c r="C193" s="4">
        <v>15580</v>
      </c>
      <c r="D193" s="2" t="s">
        <v>35</v>
      </c>
      <c r="E193" s="2" t="s">
        <v>413</v>
      </c>
      <c r="F193" t="e">
        <v>#N/A</v>
      </c>
      <c r="G193" s="6">
        <v>0</v>
      </c>
      <c r="H193" s="6">
        <v>0</v>
      </c>
      <c r="I193">
        <v>0</v>
      </c>
      <c r="J193">
        <v>3127</v>
      </c>
      <c r="K193">
        <v>4866</v>
      </c>
    </row>
    <row r="194" spans="1:11" x14ac:dyDescent="0.25">
      <c r="A194" s="2" t="s">
        <v>27</v>
      </c>
      <c r="B194" s="3" t="s">
        <v>414</v>
      </c>
      <c r="C194" s="4">
        <v>25168</v>
      </c>
      <c r="D194" s="2" t="s">
        <v>29</v>
      </c>
      <c r="E194" s="2" t="s">
        <v>415</v>
      </c>
      <c r="F194" t="e">
        <v>#N/A</v>
      </c>
      <c r="G194" s="6">
        <v>0</v>
      </c>
      <c r="H194" s="6">
        <v>0</v>
      </c>
      <c r="I194">
        <v>0</v>
      </c>
      <c r="J194">
        <v>2753</v>
      </c>
      <c r="K194">
        <v>3615</v>
      </c>
    </row>
    <row r="195" spans="1:11" x14ac:dyDescent="0.25">
      <c r="A195" s="2" t="s">
        <v>134</v>
      </c>
      <c r="B195" s="3" t="s">
        <v>416</v>
      </c>
      <c r="C195" s="4">
        <v>54518</v>
      </c>
      <c r="D195" s="2" t="s">
        <v>136</v>
      </c>
      <c r="E195" s="2" t="s">
        <v>417</v>
      </c>
      <c r="F195" t="e">
        <v>#N/A</v>
      </c>
      <c r="G195" s="6">
        <v>0</v>
      </c>
      <c r="H195" s="6">
        <v>2</v>
      </c>
      <c r="I195">
        <v>0</v>
      </c>
      <c r="J195">
        <v>24486</v>
      </c>
      <c r="K195">
        <v>41941</v>
      </c>
    </row>
    <row r="196" spans="1:11" x14ac:dyDescent="0.25">
      <c r="A196" s="2" t="s">
        <v>33</v>
      </c>
      <c r="B196" s="3" t="s">
        <v>418</v>
      </c>
      <c r="C196" s="4">
        <v>15442</v>
      </c>
      <c r="D196" s="2" t="s">
        <v>35</v>
      </c>
      <c r="E196" s="2" t="s">
        <v>419</v>
      </c>
      <c r="F196" t="e">
        <v>#N/A</v>
      </c>
      <c r="G196" s="6">
        <v>0</v>
      </c>
      <c r="H196" s="6">
        <v>0</v>
      </c>
      <c r="I196">
        <v>0</v>
      </c>
      <c r="J196">
        <v>3982</v>
      </c>
      <c r="K196">
        <v>6356</v>
      </c>
    </row>
    <row r="197" spans="1:11" x14ac:dyDescent="0.25">
      <c r="A197" s="2" t="s">
        <v>134</v>
      </c>
      <c r="B197" s="3" t="s">
        <v>420</v>
      </c>
      <c r="C197" s="4">
        <v>54520</v>
      </c>
      <c r="D197" s="2" t="s">
        <v>136</v>
      </c>
      <c r="E197" s="2" t="s">
        <v>421</v>
      </c>
      <c r="F197" t="e">
        <v>#N/A</v>
      </c>
      <c r="G197" s="6">
        <v>0</v>
      </c>
      <c r="H197" s="6">
        <v>0</v>
      </c>
      <c r="I197">
        <v>0</v>
      </c>
      <c r="J197">
        <v>3007</v>
      </c>
      <c r="K197">
        <v>3834</v>
      </c>
    </row>
    <row r="198" spans="1:11" x14ac:dyDescent="0.25">
      <c r="A198" s="2" t="s">
        <v>134</v>
      </c>
      <c r="B198" s="3" t="s">
        <v>422</v>
      </c>
      <c r="C198" s="4">
        <v>54743</v>
      </c>
      <c r="D198" s="2" t="s">
        <v>136</v>
      </c>
      <c r="E198" s="2" t="s">
        <v>423</v>
      </c>
      <c r="F198" t="e">
        <v>#N/A</v>
      </c>
      <c r="G198" s="6">
        <v>1</v>
      </c>
      <c r="H198" s="6">
        <v>0</v>
      </c>
      <c r="I198">
        <v>0</v>
      </c>
      <c r="J198">
        <v>3209</v>
      </c>
      <c r="K198">
        <v>3961</v>
      </c>
    </row>
    <row r="199" spans="1:11" x14ac:dyDescent="0.25">
      <c r="A199" s="2" t="s">
        <v>301</v>
      </c>
      <c r="B199" s="3" t="s">
        <v>424</v>
      </c>
      <c r="C199" s="4">
        <v>13760</v>
      </c>
      <c r="D199" s="2" t="s">
        <v>303</v>
      </c>
      <c r="E199" s="2" t="s">
        <v>425</v>
      </c>
      <c r="F199" t="e">
        <v>#N/A</v>
      </c>
      <c r="G199" s="6">
        <v>0</v>
      </c>
      <c r="H199" s="6">
        <v>0</v>
      </c>
      <c r="I199">
        <v>0</v>
      </c>
      <c r="J199">
        <v>6308</v>
      </c>
      <c r="K199">
        <v>7938</v>
      </c>
    </row>
    <row r="200" spans="1:11" x14ac:dyDescent="0.25">
      <c r="A200" s="2" t="s">
        <v>426</v>
      </c>
      <c r="B200" s="3" t="s">
        <v>427</v>
      </c>
      <c r="C200" s="4">
        <v>99773</v>
      </c>
      <c r="D200" s="2" t="s">
        <v>428</v>
      </c>
      <c r="E200" s="2" t="s">
        <v>429</v>
      </c>
      <c r="F200" t="e">
        <v>#N/A</v>
      </c>
      <c r="G200" s="6">
        <v>0</v>
      </c>
      <c r="H200" s="6">
        <v>0</v>
      </c>
      <c r="I200">
        <v>0</v>
      </c>
      <c r="J200">
        <v>10127</v>
      </c>
      <c r="K200">
        <v>19197</v>
      </c>
    </row>
    <row r="201" spans="1:11" x14ac:dyDescent="0.25">
      <c r="A201" s="2" t="s">
        <v>184</v>
      </c>
      <c r="B201" s="3" t="s">
        <v>430</v>
      </c>
      <c r="C201" s="4">
        <v>8436</v>
      </c>
      <c r="D201" s="2" t="s">
        <v>186</v>
      </c>
      <c r="E201" s="2" t="s">
        <v>431</v>
      </c>
      <c r="F201" t="e">
        <v>#N/A</v>
      </c>
      <c r="G201" s="6">
        <v>0</v>
      </c>
      <c r="H201" s="6">
        <v>0</v>
      </c>
      <c r="I201">
        <v>0</v>
      </c>
      <c r="J201">
        <v>8496</v>
      </c>
      <c r="K201">
        <v>13223</v>
      </c>
    </row>
    <row r="202" spans="1:11" x14ac:dyDescent="0.25">
      <c r="A202" s="2" t="s">
        <v>88</v>
      </c>
      <c r="B202" s="3" t="s">
        <v>432</v>
      </c>
      <c r="C202" s="4">
        <v>68673</v>
      </c>
      <c r="D202" s="2" t="s">
        <v>90</v>
      </c>
      <c r="E202" s="2" t="s">
        <v>433</v>
      </c>
      <c r="F202" t="e">
        <v>#N/A</v>
      </c>
      <c r="G202" s="6">
        <v>0</v>
      </c>
      <c r="H202" s="6">
        <v>0</v>
      </c>
      <c r="I202">
        <v>0</v>
      </c>
      <c r="J202">
        <v>2354</v>
      </c>
      <c r="K202">
        <v>2978</v>
      </c>
    </row>
    <row r="203" spans="1:11" x14ac:dyDescent="0.25">
      <c r="A203" s="2" t="s">
        <v>88</v>
      </c>
      <c r="B203" s="3" t="s">
        <v>434</v>
      </c>
      <c r="C203" s="4">
        <v>68572</v>
      </c>
      <c r="D203" s="2" t="s">
        <v>90</v>
      </c>
      <c r="E203" s="2" t="s">
        <v>435</v>
      </c>
      <c r="F203" t="e">
        <v>#N/A</v>
      </c>
      <c r="G203" s="6">
        <v>1</v>
      </c>
      <c r="H203" s="6">
        <v>0</v>
      </c>
      <c r="I203">
        <v>0</v>
      </c>
      <c r="J203">
        <v>8558</v>
      </c>
      <c r="K203">
        <v>12957</v>
      </c>
    </row>
    <row r="204" spans="1:11" x14ac:dyDescent="0.25">
      <c r="A204" s="2" t="s">
        <v>27</v>
      </c>
      <c r="B204" s="3" t="s">
        <v>436</v>
      </c>
      <c r="C204" s="4">
        <v>25799</v>
      </c>
      <c r="D204" s="2" t="s">
        <v>29</v>
      </c>
      <c r="E204" s="2" t="s">
        <v>437</v>
      </c>
      <c r="F204" t="e">
        <v>#N/A</v>
      </c>
      <c r="G204" s="6">
        <v>1</v>
      </c>
      <c r="H204" s="6">
        <v>0</v>
      </c>
      <c r="I204">
        <v>0</v>
      </c>
      <c r="J204">
        <v>10054</v>
      </c>
      <c r="K204">
        <v>13788</v>
      </c>
    </row>
    <row r="205" spans="1:11" x14ac:dyDescent="0.25">
      <c r="A205" s="2" t="s">
        <v>438</v>
      </c>
      <c r="B205" s="3" t="s">
        <v>439</v>
      </c>
      <c r="C205" s="4">
        <v>17486</v>
      </c>
      <c r="D205" s="2" t="s">
        <v>237</v>
      </c>
      <c r="E205" s="2" t="s">
        <v>440</v>
      </c>
      <c r="F205" t="e">
        <v>#N/A</v>
      </c>
      <c r="G205" s="6">
        <v>1</v>
      </c>
      <c r="H205" s="6">
        <v>0</v>
      </c>
      <c r="I205">
        <v>0</v>
      </c>
      <c r="J205">
        <v>11485</v>
      </c>
      <c r="K205">
        <v>19263</v>
      </c>
    </row>
    <row r="206" spans="1:11" x14ac:dyDescent="0.25">
      <c r="A206" s="2" t="s">
        <v>295</v>
      </c>
      <c r="B206" s="3" t="s">
        <v>441</v>
      </c>
      <c r="C206" s="4">
        <v>73200</v>
      </c>
      <c r="D206" s="2" t="s">
        <v>297</v>
      </c>
      <c r="E206" s="2" t="s">
        <v>442</v>
      </c>
      <c r="F206" t="e">
        <v>#N/A</v>
      </c>
      <c r="G206" s="6">
        <v>0</v>
      </c>
      <c r="H206" s="6">
        <v>0</v>
      </c>
      <c r="I206">
        <v>0</v>
      </c>
      <c r="J206">
        <v>5733</v>
      </c>
      <c r="K206">
        <v>7721</v>
      </c>
    </row>
    <row r="207" spans="1:11" x14ac:dyDescent="0.25">
      <c r="A207" s="2" t="s">
        <v>321</v>
      </c>
      <c r="B207" s="3" t="s">
        <v>443</v>
      </c>
      <c r="C207" s="4">
        <v>19760</v>
      </c>
      <c r="D207" s="2" t="s">
        <v>323</v>
      </c>
      <c r="E207" s="2" t="s">
        <v>444</v>
      </c>
      <c r="F207" t="e">
        <v>#N/A</v>
      </c>
      <c r="G207" s="6">
        <v>1</v>
      </c>
      <c r="H207" s="6">
        <v>0</v>
      </c>
      <c r="I207">
        <v>0</v>
      </c>
      <c r="J207">
        <v>4986</v>
      </c>
      <c r="K207">
        <v>7261</v>
      </c>
    </row>
    <row r="208" spans="1:11" x14ac:dyDescent="0.25">
      <c r="A208" s="2" t="s">
        <v>27</v>
      </c>
      <c r="B208" s="3" t="s">
        <v>445</v>
      </c>
      <c r="C208" s="4">
        <v>25596</v>
      </c>
      <c r="D208" s="2" t="s">
        <v>29</v>
      </c>
      <c r="E208" s="2" t="s">
        <v>446</v>
      </c>
      <c r="F208" t="e">
        <v>#N/A</v>
      </c>
      <c r="G208" s="6">
        <v>0</v>
      </c>
      <c r="H208" s="6">
        <v>0</v>
      </c>
      <c r="I208">
        <v>0</v>
      </c>
      <c r="J208">
        <v>4044</v>
      </c>
      <c r="K208">
        <v>6178</v>
      </c>
    </row>
    <row r="209" spans="1:11" x14ac:dyDescent="0.25">
      <c r="A209" s="2" t="s">
        <v>88</v>
      </c>
      <c r="B209" s="3" t="s">
        <v>447</v>
      </c>
      <c r="C209" s="4">
        <v>68397</v>
      </c>
      <c r="D209" s="2" t="s">
        <v>90</v>
      </c>
      <c r="E209" s="2" t="s">
        <v>448</v>
      </c>
      <c r="F209" t="e">
        <v>#N/A</v>
      </c>
      <c r="G209" s="6">
        <v>1</v>
      </c>
      <c r="H209" s="6">
        <v>0</v>
      </c>
      <c r="I209">
        <v>0</v>
      </c>
      <c r="J209">
        <v>3076</v>
      </c>
      <c r="K209">
        <v>4128</v>
      </c>
    </row>
    <row r="210" spans="1:11" x14ac:dyDescent="0.25">
      <c r="A210" s="2" t="s">
        <v>33</v>
      </c>
      <c r="B210" s="3" t="s">
        <v>449</v>
      </c>
      <c r="C210" s="4">
        <v>15425</v>
      </c>
      <c r="D210" s="2" t="s">
        <v>35</v>
      </c>
      <c r="E210" s="2" t="s">
        <v>450</v>
      </c>
      <c r="F210" t="e">
        <v>#N/A</v>
      </c>
      <c r="G210" s="6">
        <v>1</v>
      </c>
      <c r="H210" s="6">
        <v>0</v>
      </c>
      <c r="I210">
        <v>0</v>
      </c>
      <c r="J210">
        <v>2560</v>
      </c>
      <c r="K210">
        <v>3592</v>
      </c>
    </row>
    <row r="211" spans="1:11" x14ac:dyDescent="0.25">
      <c r="A211" s="2" t="s">
        <v>184</v>
      </c>
      <c r="B211" s="3" t="s">
        <v>451</v>
      </c>
      <c r="C211" s="4">
        <v>8372</v>
      </c>
      <c r="D211" s="2" t="s">
        <v>186</v>
      </c>
      <c r="E211" s="2" t="s">
        <v>452</v>
      </c>
      <c r="F211" t="e">
        <v>#N/A</v>
      </c>
      <c r="G211" s="6">
        <v>1</v>
      </c>
      <c r="H211" s="6">
        <v>0</v>
      </c>
      <c r="I211">
        <v>0</v>
      </c>
      <c r="J211">
        <v>12904</v>
      </c>
      <c r="K211">
        <v>17198</v>
      </c>
    </row>
    <row r="212" spans="1:11" x14ac:dyDescent="0.25">
      <c r="A212" s="2" t="s">
        <v>27</v>
      </c>
      <c r="B212" s="3" t="s">
        <v>453</v>
      </c>
      <c r="C212" s="4">
        <v>25592</v>
      </c>
      <c r="D212" s="2" t="s">
        <v>29</v>
      </c>
      <c r="E212" s="2" t="s">
        <v>454</v>
      </c>
      <c r="F212" t="e">
        <v>#N/A</v>
      </c>
      <c r="G212" s="6">
        <v>0</v>
      </c>
      <c r="H212" s="6">
        <v>0</v>
      </c>
      <c r="I212">
        <v>0</v>
      </c>
      <c r="J212">
        <v>3059</v>
      </c>
      <c r="K212">
        <v>4026</v>
      </c>
    </row>
    <row r="213" spans="1:11" x14ac:dyDescent="0.25">
      <c r="A213" s="2" t="s">
        <v>376</v>
      </c>
      <c r="B213" s="3" t="s">
        <v>455</v>
      </c>
      <c r="C213" s="4">
        <v>47703</v>
      </c>
      <c r="D213" s="2" t="s">
        <v>378</v>
      </c>
      <c r="E213" s="2" t="s">
        <v>456</v>
      </c>
      <c r="F213" t="e">
        <v>#N/A</v>
      </c>
      <c r="G213" s="6">
        <v>0</v>
      </c>
      <c r="H213" s="6">
        <v>0</v>
      </c>
      <c r="I213">
        <v>0</v>
      </c>
      <c r="J213">
        <v>5966</v>
      </c>
      <c r="K213">
        <v>7841</v>
      </c>
    </row>
    <row r="214" spans="1:11" x14ac:dyDescent="0.25">
      <c r="A214" s="2" t="s">
        <v>27</v>
      </c>
      <c r="B214" s="3" t="s">
        <v>457</v>
      </c>
      <c r="C214" s="4">
        <v>25402</v>
      </c>
      <c r="D214" s="2" t="s">
        <v>29</v>
      </c>
      <c r="E214" s="2" t="s">
        <v>458</v>
      </c>
      <c r="F214" t="e">
        <v>#N/A</v>
      </c>
      <c r="G214" s="6">
        <v>1</v>
      </c>
      <c r="H214" s="6">
        <v>0</v>
      </c>
      <c r="I214">
        <v>0</v>
      </c>
      <c r="J214">
        <v>8086</v>
      </c>
      <c r="K214">
        <v>12061</v>
      </c>
    </row>
    <row r="215" spans="1:11" x14ac:dyDescent="0.25">
      <c r="A215" s="2" t="s">
        <v>33</v>
      </c>
      <c r="B215" s="3" t="s">
        <v>459</v>
      </c>
      <c r="C215" s="4">
        <v>15646</v>
      </c>
      <c r="D215" s="2" t="s">
        <v>35</v>
      </c>
      <c r="E215" s="2" t="s">
        <v>460</v>
      </c>
      <c r="F215" t="e">
        <v>#N/A</v>
      </c>
      <c r="G215" s="6">
        <v>0</v>
      </c>
      <c r="H215" s="6">
        <v>0</v>
      </c>
      <c r="I215">
        <v>0</v>
      </c>
      <c r="J215">
        <v>9729</v>
      </c>
      <c r="K215">
        <v>13185</v>
      </c>
    </row>
    <row r="216" spans="1:11" x14ac:dyDescent="0.25">
      <c r="A216" s="2" t="s">
        <v>27</v>
      </c>
      <c r="B216" s="3" t="s">
        <v>461</v>
      </c>
      <c r="C216" s="4">
        <v>25322</v>
      </c>
      <c r="D216" s="2" t="s">
        <v>29</v>
      </c>
      <c r="E216" s="2" t="s">
        <v>462</v>
      </c>
      <c r="F216" t="e">
        <v>#N/A</v>
      </c>
      <c r="G216" s="6">
        <v>0</v>
      </c>
      <c r="H216" s="6">
        <v>0</v>
      </c>
      <c r="I216">
        <v>0</v>
      </c>
      <c r="J216">
        <v>6687</v>
      </c>
      <c r="K216">
        <v>10091</v>
      </c>
    </row>
    <row r="217" spans="1:11" x14ac:dyDescent="0.25">
      <c r="A217" s="2" t="s">
        <v>376</v>
      </c>
      <c r="B217" s="3" t="s">
        <v>463</v>
      </c>
      <c r="C217" s="4">
        <v>47707</v>
      </c>
      <c r="D217" s="2" t="s">
        <v>378</v>
      </c>
      <c r="E217" s="2" t="s">
        <v>464</v>
      </c>
      <c r="F217" t="e">
        <v>#N/A</v>
      </c>
      <c r="G217" s="6">
        <v>1</v>
      </c>
      <c r="H217" s="6">
        <v>0</v>
      </c>
      <c r="I217">
        <v>0</v>
      </c>
      <c r="J217">
        <v>10682</v>
      </c>
      <c r="K217">
        <v>14754</v>
      </c>
    </row>
    <row r="218" spans="1:11" x14ac:dyDescent="0.25">
      <c r="A218" s="2" t="s">
        <v>27</v>
      </c>
      <c r="B218" s="3" t="s">
        <v>465</v>
      </c>
      <c r="C218" s="4">
        <v>25019</v>
      </c>
      <c r="D218" s="2" t="s">
        <v>29</v>
      </c>
      <c r="E218" s="2" t="s">
        <v>466</v>
      </c>
      <c r="F218" t="e">
        <v>#N/A</v>
      </c>
      <c r="G218" s="6">
        <v>0</v>
      </c>
      <c r="H218" s="6">
        <v>0</v>
      </c>
      <c r="I218">
        <v>0</v>
      </c>
      <c r="J218">
        <v>3515</v>
      </c>
      <c r="K218">
        <v>4995</v>
      </c>
    </row>
    <row r="219" spans="1:11" x14ac:dyDescent="0.25">
      <c r="A219" s="2" t="s">
        <v>33</v>
      </c>
      <c r="B219" s="3" t="s">
        <v>467</v>
      </c>
      <c r="C219" s="4">
        <v>15296</v>
      </c>
      <c r="D219" s="2" t="s">
        <v>35</v>
      </c>
      <c r="E219" s="2" t="s">
        <v>468</v>
      </c>
      <c r="F219" t="e">
        <v>#N/A</v>
      </c>
      <c r="G219" s="6">
        <v>1</v>
      </c>
      <c r="H219" s="6">
        <v>0</v>
      </c>
      <c r="I219">
        <v>0</v>
      </c>
      <c r="J219">
        <v>3063</v>
      </c>
      <c r="K219">
        <v>4073</v>
      </c>
    </row>
    <row r="220" spans="1:11" x14ac:dyDescent="0.25">
      <c r="A220" s="2" t="s">
        <v>134</v>
      </c>
      <c r="B220" s="3" t="s">
        <v>469</v>
      </c>
      <c r="C220" s="4">
        <v>54174</v>
      </c>
      <c r="D220" s="2" t="s">
        <v>136</v>
      </c>
      <c r="E220" s="2" t="s">
        <v>470</v>
      </c>
      <c r="F220" t="e">
        <v>#N/A</v>
      </c>
      <c r="G220" s="6">
        <v>1</v>
      </c>
      <c r="H220" s="6">
        <v>0</v>
      </c>
      <c r="I220">
        <v>0</v>
      </c>
      <c r="J220">
        <v>5050</v>
      </c>
      <c r="K220">
        <v>7490</v>
      </c>
    </row>
    <row r="221" spans="1:11" x14ac:dyDescent="0.25">
      <c r="A221" s="2" t="s">
        <v>33</v>
      </c>
      <c r="B221" s="3" t="s">
        <v>471</v>
      </c>
      <c r="C221" s="4">
        <v>15299</v>
      </c>
      <c r="D221" s="2" t="s">
        <v>35</v>
      </c>
      <c r="E221" s="2" t="s">
        <v>472</v>
      </c>
      <c r="F221" t="e">
        <v>#N/A</v>
      </c>
      <c r="G221" s="6">
        <v>1</v>
      </c>
      <c r="H221" s="6">
        <v>0</v>
      </c>
      <c r="I221">
        <v>0</v>
      </c>
      <c r="J221">
        <v>7727</v>
      </c>
      <c r="K221">
        <v>11936</v>
      </c>
    </row>
    <row r="222" spans="1:11" x14ac:dyDescent="0.25">
      <c r="A222" s="2" t="s">
        <v>88</v>
      </c>
      <c r="B222" s="3" t="s">
        <v>473</v>
      </c>
      <c r="C222" s="4">
        <v>68682</v>
      </c>
      <c r="D222" s="2" t="s">
        <v>90</v>
      </c>
      <c r="E222" s="2" t="s">
        <v>474</v>
      </c>
      <c r="F222" t="e">
        <v>#N/A</v>
      </c>
      <c r="G222" s="6">
        <v>0</v>
      </c>
      <c r="H222" s="6">
        <v>0</v>
      </c>
      <c r="I222">
        <v>0</v>
      </c>
      <c r="J222">
        <v>1719</v>
      </c>
      <c r="K222">
        <v>2199</v>
      </c>
    </row>
    <row r="223" spans="1:11" x14ac:dyDescent="0.25">
      <c r="A223" s="2" t="s">
        <v>438</v>
      </c>
      <c r="B223" s="3" t="s">
        <v>475</v>
      </c>
      <c r="C223" s="4">
        <v>17442</v>
      </c>
      <c r="D223" s="2" t="s">
        <v>237</v>
      </c>
      <c r="E223" s="2" t="s">
        <v>476</v>
      </c>
      <c r="F223" t="e">
        <v>#N/A</v>
      </c>
      <c r="G223" s="6">
        <v>0</v>
      </c>
      <c r="H223" s="6">
        <v>0</v>
      </c>
      <c r="I223">
        <v>0</v>
      </c>
      <c r="J223">
        <v>4977</v>
      </c>
      <c r="K223">
        <v>6724</v>
      </c>
    </row>
    <row r="224" spans="1:11" x14ac:dyDescent="0.25">
      <c r="A224" s="2" t="s">
        <v>295</v>
      </c>
      <c r="B224" s="3" t="s">
        <v>477</v>
      </c>
      <c r="C224" s="4">
        <v>73268</v>
      </c>
      <c r="D224" s="2" t="s">
        <v>297</v>
      </c>
      <c r="E224" s="2" t="s">
        <v>478</v>
      </c>
      <c r="F224" t="e">
        <v>#N/A</v>
      </c>
      <c r="G224" s="6">
        <v>1</v>
      </c>
      <c r="H224" s="6">
        <v>0</v>
      </c>
      <c r="I224">
        <v>0</v>
      </c>
      <c r="J224">
        <v>39580</v>
      </c>
      <c r="K224">
        <v>58786</v>
      </c>
    </row>
    <row r="225" spans="1:11" x14ac:dyDescent="0.25">
      <c r="A225" s="2" t="s">
        <v>27</v>
      </c>
      <c r="B225" s="3" t="s">
        <v>479</v>
      </c>
      <c r="C225" s="4">
        <v>25120</v>
      </c>
      <c r="D225" s="2" t="s">
        <v>29</v>
      </c>
      <c r="E225" s="2" t="s">
        <v>177</v>
      </c>
      <c r="F225" t="e">
        <v>#N/A</v>
      </c>
      <c r="G225" s="6">
        <v>0</v>
      </c>
      <c r="H225" s="6">
        <v>0</v>
      </c>
      <c r="I225">
        <v>0</v>
      </c>
      <c r="J225">
        <v>2218</v>
      </c>
      <c r="K225">
        <v>3444</v>
      </c>
    </row>
    <row r="226" spans="1:11" x14ac:dyDescent="0.25">
      <c r="A226" s="2" t="s">
        <v>27</v>
      </c>
      <c r="B226" s="3" t="s">
        <v>480</v>
      </c>
      <c r="C226" s="4">
        <v>25214</v>
      </c>
      <c r="D226" s="2" t="s">
        <v>29</v>
      </c>
      <c r="E226" s="2" t="s">
        <v>481</v>
      </c>
      <c r="F226" t="e">
        <v>#N/A</v>
      </c>
      <c r="G226" s="6">
        <v>0</v>
      </c>
      <c r="H226" s="6">
        <v>0</v>
      </c>
      <c r="I226">
        <v>0</v>
      </c>
      <c r="J226">
        <v>14608</v>
      </c>
      <c r="K226">
        <v>23093</v>
      </c>
    </row>
    <row r="227" spans="1:11" x14ac:dyDescent="0.25">
      <c r="A227" s="2" t="s">
        <v>27</v>
      </c>
      <c r="B227" s="3" t="s">
        <v>482</v>
      </c>
      <c r="C227" s="4">
        <v>25312</v>
      </c>
      <c r="D227" s="2" t="s">
        <v>29</v>
      </c>
      <c r="E227" s="2" t="s">
        <v>483</v>
      </c>
      <c r="F227" t="e">
        <v>#N/A</v>
      </c>
      <c r="G227" s="6">
        <v>1</v>
      </c>
      <c r="H227" s="6">
        <v>0</v>
      </c>
      <c r="I227">
        <v>0</v>
      </c>
      <c r="J227">
        <v>4049</v>
      </c>
      <c r="K227">
        <v>5550</v>
      </c>
    </row>
    <row r="228" spans="1:11" x14ac:dyDescent="0.25">
      <c r="A228" s="2" t="s">
        <v>27</v>
      </c>
      <c r="B228" s="3" t="s">
        <v>484</v>
      </c>
      <c r="C228" s="4">
        <v>25580</v>
      </c>
      <c r="D228" s="2" t="s">
        <v>29</v>
      </c>
      <c r="E228" s="2" t="s">
        <v>485</v>
      </c>
      <c r="F228" t="e">
        <v>#N/A</v>
      </c>
      <c r="G228" s="6">
        <v>0</v>
      </c>
      <c r="H228" s="6">
        <v>0</v>
      </c>
      <c r="I228">
        <v>0</v>
      </c>
      <c r="J228">
        <v>2037</v>
      </c>
      <c r="K228">
        <v>2818</v>
      </c>
    </row>
    <row r="229" spans="1:11" x14ac:dyDescent="0.25">
      <c r="A229" s="2" t="s">
        <v>27</v>
      </c>
      <c r="B229" s="3" t="s">
        <v>486</v>
      </c>
      <c r="C229" s="4">
        <v>25040</v>
      </c>
      <c r="D229" s="2" t="s">
        <v>29</v>
      </c>
      <c r="E229" s="2" t="s">
        <v>487</v>
      </c>
      <c r="F229" t="e">
        <v>#N/A</v>
      </c>
      <c r="G229" s="6">
        <v>1</v>
      </c>
      <c r="H229" s="6">
        <v>0</v>
      </c>
      <c r="I229">
        <v>0</v>
      </c>
      <c r="J229">
        <v>6795</v>
      </c>
      <c r="K229">
        <v>11282</v>
      </c>
    </row>
    <row r="230" spans="1:11" x14ac:dyDescent="0.25">
      <c r="A230" s="2" t="s">
        <v>27</v>
      </c>
      <c r="B230" s="3" t="s">
        <v>488</v>
      </c>
      <c r="C230" s="4">
        <v>25295</v>
      </c>
      <c r="D230" s="2" t="s">
        <v>29</v>
      </c>
      <c r="E230" s="2" t="s">
        <v>489</v>
      </c>
      <c r="F230" t="e">
        <v>#N/A</v>
      </c>
      <c r="G230" s="6">
        <v>1</v>
      </c>
      <c r="H230" s="6">
        <v>0</v>
      </c>
      <c r="I230">
        <v>0</v>
      </c>
      <c r="J230">
        <v>6799</v>
      </c>
      <c r="K230">
        <v>8892</v>
      </c>
    </row>
    <row r="231" spans="1:11" x14ac:dyDescent="0.25">
      <c r="A231" s="2" t="s">
        <v>33</v>
      </c>
      <c r="B231" s="3" t="s">
        <v>490</v>
      </c>
      <c r="C231" s="4">
        <v>15673</v>
      </c>
      <c r="D231" s="2" t="s">
        <v>35</v>
      </c>
      <c r="E231" s="2" t="s">
        <v>491</v>
      </c>
      <c r="F231" t="e">
        <v>#N/A</v>
      </c>
      <c r="G231" s="6">
        <v>0</v>
      </c>
      <c r="H231" s="6">
        <v>0</v>
      </c>
      <c r="I231">
        <v>0</v>
      </c>
      <c r="J231">
        <v>2606</v>
      </c>
      <c r="K231">
        <v>3683</v>
      </c>
    </row>
    <row r="232" spans="1:11" x14ac:dyDescent="0.25">
      <c r="A232" s="2" t="s">
        <v>204</v>
      </c>
      <c r="B232" s="3" t="s">
        <v>492</v>
      </c>
      <c r="C232" s="4">
        <v>52720</v>
      </c>
      <c r="D232" s="2" t="s">
        <v>206</v>
      </c>
      <c r="E232" s="2" t="s">
        <v>493</v>
      </c>
      <c r="F232" t="e">
        <v>#N/A</v>
      </c>
      <c r="G232" s="6">
        <v>1</v>
      </c>
      <c r="H232" s="6">
        <v>0</v>
      </c>
      <c r="I232">
        <v>0</v>
      </c>
      <c r="J232">
        <v>4640</v>
      </c>
      <c r="K232">
        <v>5519</v>
      </c>
    </row>
    <row r="233" spans="1:11" x14ac:dyDescent="0.25">
      <c r="A233" s="2" t="s">
        <v>134</v>
      </c>
      <c r="B233" s="3" t="s">
        <v>494</v>
      </c>
      <c r="C233" s="4">
        <v>54820</v>
      </c>
      <c r="D233" s="2" t="s">
        <v>136</v>
      </c>
      <c r="E233" s="2" t="s">
        <v>495</v>
      </c>
      <c r="F233" t="e">
        <v>#N/A</v>
      </c>
      <c r="G233" s="6">
        <v>1</v>
      </c>
      <c r="H233" s="6">
        <v>0</v>
      </c>
      <c r="I233">
        <v>0</v>
      </c>
      <c r="J233">
        <v>7790</v>
      </c>
      <c r="K233">
        <v>12610</v>
      </c>
    </row>
    <row r="234" spans="1:11" x14ac:dyDescent="0.25">
      <c r="A234" s="2" t="s">
        <v>88</v>
      </c>
      <c r="B234" s="3" t="s">
        <v>496</v>
      </c>
      <c r="C234" s="4">
        <v>68820</v>
      </c>
      <c r="D234" s="2" t="s">
        <v>90</v>
      </c>
      <c r="E234" s="2" t="s">
        <v>497</v>
      </c>
      <c r="F234" t="e">
        <v>#N/A</v>
      </c>
      <c r="G234" s="6">
        <v>1</v>
      </c>
      <c r="H234" s="6">
        <v>0</v>
      </c>
      <c r="I234">
        <v>0</v>
      </c>
      <c r="J234">
        <v>3723</v>
      </c>
      <c r="K234">
        <v>4962</v>
      </c>
    </row>
    <row r="235" spans="1:11" x14ac:dyDescent="0.25">
      <c r="A235" s="2" t="s">
        <v>321</v>
      </c>
      <c r="B235" s="3" t="s">
        <v>498</v>
      </c>
      <c r="C235" s="4">
        <v>19355</v>
      </c>
      <c r="D235" s="2" t="s">
        <v>323</v>
      </c>
      <c r="E235" s="2" t="s">
        <v>499</v>
      </c>
      <c r="F235" t="e">
        <v>#N/A</v>
      </c>
      <c r="G235" s="6">
        <v>1</v>
      </c>
      <c r="H235" s="6">
        <v>0</v>
      </c>
      <c r="I235">
        <v>0</v>
      </c>
      <c r="J235">
        <v>11350</v>
      </c>
      <c r="K235">
        <v>16458</v>
      </c>
    </row>
    <row r="236" spans="1:11" x14ac:dyDescent="0.25">
      <c r="A236" s="2" t="s">
        <v>500</v>
      </c>
      <c r="B236" s="3" t="s">
        <v>501</v>
      </c>
      <c r="C236" s="4">
        <v>5264</v>
      </c>
      <c r="D236" s="2" t="s">
        <v>502</v>
      </c>
      <c r="E236" s="2" t="s">
        <v>503</v>
      </c>
      <c r="F236" t="e">
        <v>#N/A</v>
      </c>
      <c r="G236" s="6">
        <v>1</v>
      </c>
      <c r="H236" s="6">
        <v>0</v>
      </c>
      <c r="I236">
        <v>0</v>
      </c>
      <c r="J236">
        <v>4825</v>
      </c>
      <c r="K236">
        <v>7770</v>
      </c>
    </row>
    <row r="237" spans="1:11" x14ac:dyDescent="0.25">
      <c r="A237" s="2" t="s">
        <v>33</v>
      </c>
      <c r="B237" s="3" t="s">
        <v>504</v>
      </c>
      <c r="C237" s="4">
        <v>15464</v>
      </c>
      <c r="D237" s="2" t="s">
        <v>35</v>
      </c>
      <c r="E237" s="2" t="s">
        <v>505</v>
      </c>
      <c r="F237" t="e">
        <v>#N/A</v>
      </c>
      <c r="G237" s="6">
        <v>1</v>
      </c>
      <c r="H237" s="6">
        <v>0</v>
      </c>
      <c r="I237">
        <v>0</v>
      </c>
      <c r="J237">
        <v>3190</v>
      </c>
      <c r="K237">
        <v>4055</v>
      </c>
    </row>
    <row r="238" spans="1:11" x14ac:dyDescent="0.25">
      <c r="A238" s="2" t="s">
        <v>33</v>
      </c>
      <c r="B238" s="3" t="s">
        <v>506</v>
      </c>
      <c r="C238" s="4">
        <v>15106</v>
      </c>
      <c r="D238" s="2" t="s">
        <v>35</v>
      </c>
      <c r="E238" s="2" t="s">
        <v>507</v>
      </c>
      <c r="F238" t="e">
        <v>#N/A</v>
      </c>
      <c r="G238" s="6">
        <v>0</v>
      </c>
      <c r="H238" s="6">
        <v>0</v>
      </c>
      <c r="I238">
        <v>0</v>
      </c>
      <c r="J238">
        <v>1566</v>
      </c>
      <c r="K238">
        <v>2102</v>
      </c>
    </row>
    <row r="239" spans="1:11" x14ac:dyDescent="0.25">
      <c r="A239" s="2" t="s">
        <v>88</v>
      </c>
      <c r="B239" s="3" t="s">
        <v>508</v>
      </c>
      <c r="C239" s="4">
        <v>68217</v>
      </c>
      <c r="D239" s="2" t="s">
        <v>90</v>
      </c>
      <c r="E239" s="2" t="s">
        <v>509</v>
      </c>
      <c r="F239" t="e">
        <v>#N/A</v>
      </c>
      <c r="G239" s="6">
        <v>1</v>
      </c>
      <c r="H239" s="6">
        <v>0</v>
      </c>
      <c r="I239">
        <v>0</v>
      </c>
      <c r="J239">
        <v>3296</v>
      </c>
      <c r="K239">
        <v>4181</v>
      </c>
    </row>
    <row r="240" spans="1:11" x14ac:dyDescent="0.25">
      <c r="A240" s="2" t="s">
        <v>21</v>
      </c>
      <c r="B240" s="3" t="s">
        <v>510</v>
      </c>
      <c r="C240" s="4">
        <v>97666</v>
      </c>
      <c r="D240" s="2" t="s">
        <v>23</v>
      </c>
      <c r="E240" s="2" t="s">
        <v>511</v>
      </c>
      <c r="F240" t="e">
        <v>#N/A</v>
      </c>
      <c r="G240" s="6">
        <v>0</v>
      </c>
      <c r="H240" s="6">
        <v>0</v>
      </c>
      <c r="I240">
        <v>0</v>
      </c>
      <c r="J240">
        <v>939</v>
      </c>
      <c r="K240">
        <v>1334</v>
      </c>
    </row>
    <row r="241" spans="1:11" x14ac:dyDescent="0.25">
      <c r="A241" s="2" t="s">
        <v>204</v>
      </c>
      <c r="B241" s="3" t="s">
        <v>512</v>
      </c>
      <c r="C241" s="4">
        <v>52885</v>
      </c>
      <c r="D241" s="2" t="s">
        <v>206</v>
      </c>
      <c r="E241" s="2" t="s">
        <v>513</v>
      </c>
      <c r="F241" t="e">
        <v>#N/A</v>
      </c>
      <c r="G241" s="6">
        <v>0</v>
      </c>
      <c r="H241" s="6">
        <v>0</v>
      </c>
      <c r="I241">
        <v>0</v>
      </c>
      <c r="J241">
        <v>6479</v>
      </c>
      <c r="K241">
        <v>8206</v>
      </c>
    </row>
    <row r="242" spans="1:11" x14ac:dyDescent="0.25">
      <c r="A242" s="2" t="s">
        <v>301</v>
      </c>
      <c r="B242" s="3" t="s">
        <v>514</v>
      </c>
      <c r="C242" s="4">
        <v>13468</v>
      </c>
      <c r="D242" s="2" t="s">
        <v>303</v>
      </c>
      <c r="E242" s="2" t="s">
        <v>515</v>
      </c>
      <c r="F242" t="e">
        <v>#N/A</v>
      </c>
      <c r="G242" s="6">
        <v>1</v>
      </c>
      <c r="H242" s="6">
        <v>0</v>
      </c>
      <c r="I242">
        <v>0</v>
      </c>
      <c r="J242">
        <v>22668</v>
      </c>
      <c r="K242">
        <v>34583</v>
      </c>
    </row>
    <row r="243" spans="1:11" x14ac:dyDescent="0.25">
      <c r="A243" s="2" t="s">
        <v>88</v>
      </c>
      <c r="B243" s="3" t="s">
        <v>516</v>
      </c>
      <c r="C243" s="4">
        <v>68320</v>
      </c>
      <c r="D243" s="2" t="s">
        <v>90</v>
      </c>
      <c r="E243" s="2" t="s">
        <v>517</v>
      </c>
      <c r="F243" t="e">
        <v>#N/A</v>
      </c>
      <c r="G243" s="6">
        <v>1</v>
      </c>
      <c r="H243" s="6">
        <v>0</v>
      </c>
      <c r="I243">
        <v>0</v>
      </c>
      <c r="J243">
        <v>3336</v>
      </c>
      <c r="K243">
        <v>4331</v>
      </c>
    </row>
    <row r="244" spans="1:11" x14ac:dyDescent="0.25">
      <c r="A244" s="2" t="s">
        <v>184</v>
      </c>
      <c r="B244" s="3" t="s">
        <v>518</v>
      </c>
      <c r="C244" s="4">
        <v>8638</v>
      </c>
      <c r="D244" s="2" t="s">
        <v>186</v>
      </c>
      <c r="E244" s="2" t="s">
        <v>519</v>
      </c>
      <c r="F244" t="e">
        <v>#N/A</v>
      </c>
      <c r="G244" s="6">
        <v>1</v>
      </c>
      <c r="H244" s="6">
        <v>0</v>
      </c>
      <c r="I244">
        <v>1</v>
      </c>
      <c r="J244">
        <v>49308</v>
      </c>
      <c r="K244">
        <v>63968</v>
      </c>
    </row>
    <row r="245" spans="1:11" x14ac:dyDescent="0.25">
      <c r="A245" s="2" t="s">
        <v>27</v>
      </c>
      <c r="B245" s="3" t="s">
        <v>520</v>
      </c>
      <c r="C245" s="4">
        <v>25599</v>
      </c>
      <c r="D245" s="2" t="s">
        <v>29</v>
      </c>
      <c r="E245" s="2" t="s">
        <v>521</v>
      </c>
      <c r="F245" t="e">
        <v>#N/A</v>
      </c>
      <c r="G245" s="6">
        <v>0</v>
      </c>
      <c r="H245" s="6">
        <v>0</v>
      </c>
      <c r="I245">
        <v>0</v>
      </c>
      <c r="J245">
        <v>4760</v>
      </c>
      <c r="K245">
        <v>6876</v>
      </c>
    </row>
    <row r="246" spans="1:11" x14ac:dyDescent="0.25">
      <c r="A246" s="2" t="s">
        <v>301</v>
      </c>
      <c r="B246" s="3" t="s">
        <v>522</v>
      </c>
      <c r="C246" s="4">
        <v>13440</v>
      </c>
      <c r="D246" s="2" t="s">
        <v>303</v>
      </c>
      <c r="E246" s="2" t="s">
        <v>523</v>
      </c>
      <c r="F246" t="e">
        <v>#N/A</v>
      </c>
      <c r="G246" s="6">
        <v>1</v>
      </c>
      <c r="H246" s="6">
        <v>0</v>
      </c>
      <c r="I246">
        <v>0</v>
      </c>
      <c r="J246">
        <v>5580</v>
      </c>
      <c r="K246">
        <v>8556</v>
      </c>
    </row>
    <row r="247" spans="1:11" x14ac:dyDescent="0.25">
      <c r="A247" s="2" t="s">
        <v>33</v>
      </c>
      <c r="B247" s="3" t="s">
        <v>524</v>
      </c>
      <c r="C247" s="4">
        <v>15897</v>
      </c>
      <c r="D247" s="2" t="s">
        <v>35</v>
      </c>
      <c r="E247" s="2" t="s">
        <v>525</v>
      </c>
      <c r="F247" t="e">
        <v>#N/A</v>
      </c>
      <c r="G247" s="6">
        <v>1</v>
      </c>
      <c r="H247" s="6">
        <v>0</v>
      </c>
      <c r="I247">
        <v>0</v>
      </c>
      <c r="J247">
        <v>2979</v>
      </c>
      <c r="K247">
        <v>3864</v>
      </c>
    </row>
    <row r="248" spans="1:11" x14ac:dyDescent="0.25">
      <c r="A248" s="2" t="s">
        <v>27</v>
      </c>
      <c r="B248" s="3" t="s">
        <v>526</v>
      </c>
      <c r="C248" s="4">
        <v>25183</v>
      </c>
      <c r="D248" s="2" t="s">
        <v>29</v>
      </c>
      <c r="E248" s="2" t="s">
        <v>527</v>
      </c>
      <c r="F248" t="e">
        <v>#N/A</v>
      </c>
      <c r="G248" s="6">
        <v>1</v>
      </c>
      <c r="H248" s="6">
        <v>0</v>
      </c>
      <c r="I248">
        <v>0</v>
      </c>
      <c r="J248">
        <v>9641</v>
      </c>
      <c r="K248">
        <v>13984</v>
      </c>
    </row>
    <row r="249" spans="1:11" x14ac:dyDescent="0.25">
      <c r="A249" s="2" t="s">
        <v>27</v>
      </c>
      <c r="B249" s="3" t="s">
        <v>528</v>
      </c>
      <c r="C249" s="4">
        <v>25123</v>
      </c>
      <c r="D249" s="2" t="s">
        <v>29</v>
      </c>
      <c r="E249" s="2" t="s">
        <v>529</v>
      </c>
      <c r="F249" t="e">
        <v>#N/A</v>
      </c>
      <c r="G249" s="6">
        <v>1</v>
      </c>
      <c r="H249" s="6">
        <v>0</v>
      </c>
      <c r="I249">
        <v>0</v>
      </c>
      <c r="J249">
        <v>5497</v>
      </c>
      <c r="K249">
        <v>8689</v>
      </c>
    </row>
    <row r="250" spans="1:11" x14ac:dyDescent="0.25">
      <c r="A250" s="2" t="s">
        <v>530</v>
      </c>
      <c r="B250" s="3" t="s">
        <v>531</v>
      </c>
      <c r="C250" s="4">
        <v>23168</v>
      </c>
      <c r="D250" s="2" t="s">
        <v>532</v>
      </c>
      <c r="E250" s="2" t="s">
        <v>533</v>
      </c>
      <c r="F250" t="e">
        <v>#N/A</v>
      </c>
      <c r="G250" s="6">
        <v>0</v>
      </c>
      <c r="H250" s="6">
        <v>0</v>
      </c>
      <c r="I250">
        <v>0</v>
      </c>
      <c r="J250">
        <v>9903</v>
      </c>
      <c r="K250">
        <v>12559</v>
      </c>
    </row>
    <row r="251" spans="1:11" x14ac:dyDescent="0.25">
      <c r="A251" s="2" t="s">
        <v>204</v>
      </c>
      <c r="B251" s="3" t="s">
        <v>534</v>
      </c>
      <c r="C251" s="4">
        <v>52685</v>
      </c>
      <c r="D251" s="2" t="s">
        <v>206</v>
      </c>
      <c r="E251" s="2" t="s">
        <v>535</v>
      </c>
      <c r="F251" t="e">
        <v>#N/A</v>
      </c>
      <c r="G251" s="6">
        <v>0</v>
      </c>
      <c r="H251" s="6">
        <v>0</v>
      </c>
      <c r="I251">
        <v>0</v>
      </c>
      <c r="J251">
        <v>5450</v>
      </c>
      <c r="K251">
        <v>6000</v>
      </c>
    </row>
    <row r="252" spans="1:11" x14ac:dyDescent="0.25">
      <c r="A252" s="2" t="s">
        <v>27</v>
      </c>
      <c r="B252" s="3" t="s">
        <v>536</v>
      </c>
      <c r="C252" s="4">
        <v>25845</v>
      </c>
      <c r="D252" s="2" t="s">
        <v>29</v>
      </c>
      <c r="E252" s="2" t="s">
        <v>537</v>
      </c>
      <c r="F252" t="e">
        <v>#N/A</v>
      </c>
      <c r="G252" s="6">
        <v>0</v>
      </c>
      <c r="H252" s="6">
        <v>0</v>
      </c>
      <c r="I252">
        <v>0</v>
      </c>
      <c r="J252">
        <v>4996</v>
      </c>
      <c r="K252">
        <v>6206</v>
      </c>
    </row>
    <row r="253" spans="1:11" x14ac:dyDescent="0.25">
      <c r="A253" s="2" t="s">
        <v>204</v>
      </c>
      <c r="B253" s="3" t="s">
        <v>538</v>
      </c>
      <c r="C253" s="4">
        <v>52585</v>
      </c>
      <c r="D253" s="2" t="s">
        <v>206</v>
      </c>
      <c r="E253" s="2" t="s">
        <v>539</v>
      </c>
      <c r="F253" t="e">
        <v>#N/A</v>
      </c>
      <c r="G253" s="6">
        <v>1</v>
      </c>
      <c r="H253" s="6">
        <v>0</v>
      </c>
      <c r="I253">
        <v>0</v>
      </c>
      <c r="J253">
        <v>11466</v>
      </c>
      <c r="K253">
        <v>14419</v>
      </c>
    </row>
    <row r="254" spans="1:11" x14ac:dyDescent="0.25">
      <c r="A254" s="2" t="s">
        <v>27</v>
      </c>
      <c r="B254" s="3" t="s">
        <v>540</v>
      </c>
      <c r="C254" s="4">
        <v>25785</v>
      </c>
      <c r="D254" s="2" t="s">
        <v>29</v>
      </c>
      <c r="E254" s="2" t="s">
        <v>541</v>
      </c>
      <c r="F254" t="e">
        <v>#N/A</v>
      </c>
      <c r="G254" s="6">
        <v>1</v>
      </c>
      <c r="H254" s="6">
        <v>0</v>
      </c>
      <c r="I254">
        <v>0</v>
      </c>
      <c r="J254">
        <v>10251</v>
      </c>
      <c r="K254">
        <v>14373</v>
      </c>
    </row>
    <row r="255" spans="1:11" x14ac:dyDescent="0.25">
      <c r="A255" s="2" t="s">
        <v>88</v>
      </c>
      <c r="B255" s="3" t="s">
        <v>542</v>
      </c>
      <c r="C255" s="4">
        <v>68167</v>
      </c>
      <c r="D255" s="2" t="s">
        <v>90</v>
      </c>
      <c r="E255" s="2" t="s">
        <v>543</v>
      </c>
      <c r="F255" t="e">
        <v>#N/A</v>
      </c>
      <c r="G255" s="6">
        <v>1</v>
      </c>
      <c r="H255" s="6">
        <v>0</v>
      </c>
      <c r="I255">
        <v>0</v>
      </c>
      <c r="J255">
        <v>6311</v>
      </c>
      <c r="K255">
        <v>9543</v>
      </c>
    </row>
    <row r="256" spans="1:11" x14ac:dyDescent="0.25">
      <c r="A256" s="2" t="s">
        <v>301</v>
      </c>
      <c r="B256" s="3" t="s">
        <v>544</v>
      </c>
      <c r="C256" s="4">
        <v>13647</v>
      </c>
      <c r="D256" s="2" t="s">
        <v>303</v>
      </c>
      <c r="E256" s="2" t="s">
        <v>545</v>
      </c>
      <c r="F256" t="e">
        <v>#N/A</v>
      </c>
      <c r="G256" s="6">
        <v>0</v>
      </c>
      <c r="H256" s="6">
        <v>0</v>
      </c>
      <c r="I256">
        <v>0</v>
      </c>
      <c r="J256">
        <v>10047</v>
      </c>
      <c r="K256">
        <v>13912</v>
      </c>
    </row>
    <row r="257" spans="1:11" x14ac:dyDescent="0.25">
      <c r="A257" s="2" t="s">
        <v>376</v>
      </c>
      <c r="B257" s="3" t="s">
        <v>546</v>
      </c>
      <c r="C257" s="4">
        <v>47318</v>
      </c>
      <c r="D257" s="2" t="s">
        <v>378</v>
      </c>
      <c r="E257" s="2" t="s">
        <v>547</v>
      </c>
      <c r="F257" t="e">
        <v>#N/A</v>
      </c>
      <c r="G257" s="6">
        <v>0</v>
      </c>
      <c r="H257" s="6">
        <v>0</v>
      </c>
      <c r="I257">
        <v>0</v>
      </c>
      <c r="J257">
        <v>11993</v>
      </c>
      <c r="K257">
        <v>21766</v>
      </c>
    </row>
    <row r="258" spans="1:11" x14ac:dyDescent="0.25">
      <c r="A258" s="2" t="s">
        <v>500</v>
      </c>
      <c r="B258" s="3" t="s">
        <v>548</v>
      </c>
      <c r="C258" s="4">
        <v>5266</v>
      </c>
      <c r="D258" s="2" t="s">
        <v>502</v>
      </c>
      <c r="E258" s="2" t="s">
        <v>549</v>
      </c>
      <c r="F258" t="e">
        <v>#N/A</v>
      </c>
      <c r="G258" s="6">
        <v>1</v>
      </c>
      <c r="H258" s="6">
        <v>0</v>
      </c>
      <c r="I258">
        <v>1</v>
      </c>
      <c r="J258">
        <v>109588</v>
      </c>
      <c r="K258">
        <v>226583</v>
      </c>
    </row>
    <row r="259" spans="1:11" x14ac:dyDescent="0.25">
      <c r="A259" s="2" t="s">
        <v>27</v>
      </c>
      <c r="B259" s="3" t="s">
        <v>550</v>
      </c>
      <c r="C259" s="4">
        <v>25645</v>
      </c>
      <c r="D259" s="2" t="s">
        <v>29</v>
      </c>
      <c r="E259" s="2" t="s">
        <v>551</v>
      </c>
      <c r="F259" t="e">
        <v>#N/A</v>
      </c>
      <c r="G259" s="6">
        <v>0</v>
      </c>
      <c r="H259" s="6">
        <v>0</v>
      </c>
      <c r="I259">
        <v>0</v>
      </c>
      <c r="J259">
        <v>6075</v>
      </c>
      <c r="K259">
        <v>8643</v>
      </c>
    </row>
    <row r="260" spans="1:11" x14ac:dyDescent="0.25">
      <c r="A260" s="2" t="s">
        <v>438</v>
      </c>
      <c r="B260" s="3" t="s">
        <v>552</v>
      </c>
      <c r="C260" s="4">
        <v>17272</v>
      </c>
      <c r="D260" s="2" t="s">
        <v>237</v>
      </c>
      <c r="E260" s="2" t="s">
        <v>553</v>
      </c>
      <c r="F260" t="e">
        <v>#N/A</v>
      </c>
      <c r="G260" s="6">
        <v>0</v>
      </c>
      <c r="H260" s="6">
        <v>0</v>
      </c>
      <c r="I260">
        <v>0</v>
      </c>
      <c r="J260">
        <v>6127</v>
      </c>
      <c r="K260">
        <v>9383</v>
      </c>
    </row>
    <row r="261" spans="1:11" x14ac:dyDescent="0.25">
      <c r="A261" s="2" t="s">
        <v>530</v>
      </c>
      <c r="B261" s="3" t="s">
        <v>554</v>
      </c>
      <c r="C261" s="4">
        <v>23672</v>
      </c>
      <c r="D261" s="2" t="s">
        <v>532</v>
      </c>
      <c r="E261" s="2" t="s">
        <v>555</v>
      </c>
      <c r="F261" t="e">
        <v>#N/A</v>
      </c>
      <c r="G261" s="6">
        <v>1</v>
      </c>
      <c r="H261" s="6">
        <v>0</v>
      </c>
      <c r="I261">
        <v>0</v>
      </c>
      <c r="J261">
        <v>16271</v>
      </c>
      <c r="K261">
        <v>20637</v>
      </c>
    </row>
    <row r="262" spans="1:11" x14ac:dyDescent="0.25">
      <c r="A262" s="2" t="s">
        <v>27</v>
      </c>
      <c r="B262" s="3" t="s">
        <v>556</v>
      </c>
      <c r="C262" s="4">
        <v>25871</v>
      </c>
      <c r="D262" s="2" t="s">
        <v>29</v>
      </c>
      <c r="E262" s="2" t="s">
        <v>557</v>
      </c>
      <c r="F262" t="e">
        <v>#N/A</v>
      </c>
      <c r="G262" s="6">
        <v>0</v>
      </c>
      <c r="H262" s="6">
        <v>0</v>
      </c>
      <c r="I262">
        <v>0</v>
      </c>
      <c r="J262">
        <v>1325</v>
      </c>
      <c r="K262">
        <v>1910</v>
      </c>
    </row>
    <row r="263" spans="1:11" x14ac:dyDescent="0.25">
      <c r="A263" s="2" t="s">
        <v>27</v>
      </c>
      <c r="B263" s="3" t="s">
        <v>558</v>
      </c>
      <c r="C263" s="4">
        <v>25328</v>
      </c>
      <c r="D263" s="2" t="s">
        <v>29</v>
      </c>
      <c r="E263" s="2" t="s">
        <v>559</v>
      </c>
      <c r="F263" t="e">
        <v>#N/A</v>
      </c>
      <c r="G263" s="6">
        <v>1</v>
      </c>
      <c r="H263" s="6">
        <v>0</v>
      </c>
      <c r="I263">
        <v>0</v>
      </c>
      <c r="J263">
        <v>2622</v>
      </c>
      <c r="K263">
        <v>3600</v>
      </c>
    </row>
    <row r="264" spans="1:11" x14ac:dyDescent="0.25">
      <c r="A264" s="2" t="s">
        <v>88</v>
      </c>
      <c r="B264" s="3" t="s">
        <v>560</v>
      </c>
      <c r="C264" s="4">
        <v>68464</v>
      </c>
      <c r="D264" s="2" t="s">
        <v>90</v>
      </c>
      <c r="E264" s="2" t="s">
        <v>561</v>
      </c>
      <c r="F264" t="e">
        <v>#N/A</v>
      </c>
      <c r="G264" s="6">
        <v>1</v>
      </c>
      <c r="H264" s="6">
        <v>0</v>
      </c>
      <c r="I264">
        <v>0</v>
      </c>
      <c r="J264">
        <v>5243</v>
      </c>
      <c r="K264">
        <v>7509</v>
      </c>
    </row>
    <row r="265" spans="1:11" x14ac:dyDescent="0.25">
      <c r="A265" s="2" t="s">
        <v>301</v>
      </c>
      <c r="B265" s="3" t="s">
        <v>562</v>
      </c>
      <c r="C265" s="4">
        <v>13838</v>
      </c>
      <c r="D265" s="2" t="s">
        <v>303</v>
      </c>
      <c r="E265" s="2" t="s">
        <v>563</v>
      </c>
      <c r="F265" t="e">
        <v>#N/A</v>
      </c>
      <c r="G265" s="6">
        <v>0</v>
      </c>
      <c r="H265" s="6">
        <v>0</v>
      </c>
      <c r="I265">
        <v>0</v>
      </c>
      <c r="J265">
        <v>10331</v>
      </c>
      <c r="K265">
        <v>14247</v>
      </c>
    </row>
    <row r="266" spans="1:11" x14ac:dyDescent="0.25">
      <c r="A266" s="2" t="s">
        <v>530</v>
      </c>
      <c r="B266" s="3" t="s">
        <v>564</v>
      </c>
      <c r="C266" s="4">
        <v>23189</v>
      </c>
      <c r="D266" s="2" t="s">
        <v>532</v>
      </c>
      <c r="E266" s="2" t="s">
        <v>565</v>
      </c>
      <c r="F266" t="e">
        <v>#N/A</v>
      </c>
      <c r="G266" s="6">
        <v>1</v>
      </c>
      <c r="H266" s="6">
        <v>1</v>
      </c>
      <c r="I266">
        <v>0</v>
      </c>
      <c r="J266">
        <v>31573</v>
      </c>
      <c r="K266">
        <v>41865</v>
      </c>
    </row>
    <row r="267" spans="1:11" x14ac:dyDescent="0.25">
      <c r="A267" s="2" t="s">
        <v>184</v>
      </c>
      <c r="B267" s="3" t="s">
        <v>566</v>
      </c>
      <c r="C267" s="4">
        <v>8078</v>
      </c>
      <c r="D267" s="2" t="s">
        <v>186</v>
      </c>
      <c r="E267" s="2" t="s">
        <v>567</v>
      </c>
      <c r="F267" t="e">
        <v>#N/A</v>
      </c>
      <c r="G267" s="6">
        <v>1</v>
      </c>
      <c r="H267" s="6">
        <v>0</v>
      </c>
      <c r="I267">
        <v>1</v>
      </c>
      <c r="J267">
        <v>34922</v>
      </c>
      <c r="K267">
        <v>45417</v>
      </c>
    </row>
    <row r="268" spans="1:11" x14ac:dyDescent="0.25">
      <c r="A268" s="2" t="s">
        <v>184</v>
      </c>
      <c r="B268" s="3" t="s">
        <v>568</v>
      </c>
      <c r="C268" s="4">
        <v>8675</v>
      </c>
      <c r="D268" s="2" t="s">
        <v>186</v>
      </c>
      <c r="E268" s="2" t="s">
        <v>569</v>
      </c>
      <c r="F268" t="e">
        <v>#N/A</v>
      </c>
      <c r="G268" s="6">
        <v>0</v>
      </c>
      <c r="H268" s="6">
        <v>0</v>
      </c>
      <c r="I268">
        <v>0</v>
      </c>
      <c r="J268">
        <v>7024</v>
      </c>
      <c r="K268">
        <v>9637</v>
      </c>
    </row>
    <row r="269" spans="1:11" x14ac:dyDescent="0.25">
      <c r="A269" s="2" t="s">
        <v>500</v>
      </c>
      <c r="B269" s="3" t="s">
        <v>570</v>
      </c>
      <c r="C269" s="4">
        <v>5368</v>
      </c>
      <c r="D269" s="2" t="s">
        <v>502</v>
      </c>
      <c r="E269" s="2" t="s">
        <v>271</v>
      </c>
      <c r="F269" t="e">
        <v>#N/A</v>
      </c>
      <c r="G269" s="6">
        <v>0</v>
      </c>
      <c r="H269" s="6">
        <v>0</v>
      </c>
      <c r="I269">
        <v>0</v>
      </c>
      <c r="J269">
        <v>6695</v>
      </c>
      <c r="K269">
        <v>10969</v>
      </c>
    </row>
    <row r="270" spans="1:11" x14ac:dyDescent="0.25">
      <c r="A270" s="2" t="s">
        <v>27</v>
      </c>
      <c r="B270" s="3" t="s">
        <v>571</v>
      </c>
      <c r="C270" s="4">
        <v>25377</v>
      </c>
      <c r="D270" s="2" t="s">
        <v>29</v>
      </c>
      <c r="E270" s="2" t="s">
        <v>572</v>
      </c>
      <c r="F270" t="e">
        <v>#N/A</v>
      </c>
      <c r="G270" s="6">
        <v>1</v>
      </c>
      <c r="H270" s="6">
        <v>0</v>
      </c>
      <c r="I270">
        <v>0</v>
      </c>
      <c r="J270">
        <v>13299</v>
      </c>
      <c r="K270">
        <v>19898</v>
      </c>
    </row>
    <row r="271" spans="1:11" x14ac:dyDescent="0.25">
      <c r="A271" s="2" t="s">
        <v>530</v>
      </c>
      <c r="B271" s="3" t="s">
        <v>573</v>
      </c>
      <c r="C271" s="4">
        <v>23417</v>
      </c>
      <c r="D271" s="2" t="s">
        <v>532</v>
      </c>
      <c r="E271" s="2" t="s">
        <v>574</v>
      </c>
      <c r="F271" t="e">
        <v>#N/A</v>
      </c>
      <c r="G271" s="6">
        <v>0</v>
      </c>
      <c r="H271" s="6">
        <v>0</v>
      </c>
      <c r="I271">
        <v>1</v>
      </c>
      <c r="J271">
        <v>60445</v>
      </c>
      <c r="K271">
        <v>83818</v>
      </c>
    </row>
    <row r="272" spans="1:11" x14ac:dyDescent="0.25">
      <c r="A272" s="2" t="s">
        <v>27</v>
      </c>
      <c r="B272" s="3" t="s">
        <v>575</v>
      </c>
      <c r="C272" s="4">
        <v>25649</v>
      </c>
      <c r="D272" s="2" t="s">
        <v>29</v>
      </c>
      <c r="E272" s="2" t="s">
        <v>535</v>
      </c>
      <c r="F272" t="e">
        <v>#N/A</v>
      </c>
      <c r="G272" s="6">
        <v>1</v>
      </c>
      <c r="H272" s="6">
        <v>0</v>
      </c>
      <c r="I272">
        <v>0</v>
      </c>
      <c r="J272">
        <v>5365</v>
      </c>
      <c r="K272">
        <v>7726</v>
      </c>
    </row>
    <row r="273" spans="1:11" x14ac:dyDescent="0.25">
      <c r="A273" s="2" t="s">
        <v>576</v>
      </c>
      <c r="B273" s="3" t="s">
        <v>577</v>
      </c>
      <c r="C273" s="4">
        <v>76147</v>
      </c>
      <c r="D273" s="2" t="s">
        <v>578</v>
      </c>
      <c r="E273" s="2" t="s">
        <v>579</v>
      </c>
      <c r="F273" t="e">
        <v>#N/A</v>
      </c>
      <c r="G273" s="6">
        <v>1</v>
      </c>
      <c r="H273" s="6">
        <v>0</v>
      </c>
      <c r="I273">
        <v>0</v>
      </c>
      <c r="J273">
        <v>58911</v>
      </c>
      <c r="K273">
        <v>112407</v>
      </c>
    </row>
    <row r="274" spans="1:11" x14ac:dyDescent="0.25">
      <c r="A274" s="2" t="s">
        <v>184</v>
      </c>
      <c r="B274" s="3" t="s">
        <v>580</v>
      </c>
      <c r="C274" s="4">
        <v>8421</v>
      </c>
      <c r="D274" s="2" t="s">
        <v>186</v>
      </c>
      <c r="E274" s="2" t="s">
        <v>581</v>
      </c>
      <c r="F274" t="e">
        <v>#N/A</v>
      </c>
      <c r="G274" s="6">
        <v>0</v>
      </c>
      <c r="H274" s="6">
        <v>0</v>
      </c>
      <c r="I274">
        <v>1</v>
      </c>
      <c r="J274">
        <v>15998</v>
      </c>
      <c r="K274">
        <v>22960</v>
      </c>
    </row>
    <row r="275" spans="1:11" x14ac:dyDescent="0.25">
      <c r="A275" s="2" t="s">
        <v>134</v>
      </c>
      <c r="B275" s="3" t="s">
        <v>582</v>
      </c>
      <c r="C275" s="4">
        <v>54313</v>
      </c>
      <c r="D275" s="2" t="s">
        <v>136</v>
      </c>
      <c r="E275" s="2" t="s">
        <v>583</v>
      </c>
      <c r="F275" t="e">
        <v>#N/A</v>
      </c>
      <c r="G275" s="6">
        <v>0</v>
      </c>
      <c r="H275" s="6">
        <v>0</v>
      </c>
      <c r="I275">
        <v>0</v>
      </c>
      <c r="J275">
        <v>3352</v>
      </c>
      <c r="K275">
        <v>4915</v>
      </c>
    </row>
    <row r="276" spans="1:11" x14ac:dyDescent="0.25">
      <c r="A276" s="2" t="s">
        <v>88</v>
      </c>
      <c r="B276" s="3" t="s">
        <v>584</v>
      </c>
      <c r="C276" s="4">
        <v>68755</v>
      </c>
      <c r="D276" s="2" t="s">
        <v>90</v>
      </c>
      <c r="E276" s="2" t="s">
        <v>585</v>
      </c>
      <c r="F276" t="e">
        <v>#N/A</v>
      </c>
      <c r="G276" s="6">
        <v>1</v>
      </c>
      <c r="H276" s="6">
        <v>0</v>
      </c>
      <c r="I276">
        <v>0</v>
      </c>
      <c r="J276">
        <v>15814</v>
      </c>
      <c r="K276">
        <v>23990</v>
      </c>
    </row>
    <row r="277" spans="1:11" x14ac:dyDescent="0.25">
      <c r="A277" s="2" t="s">
        <v>33</v>
      </c>
      <c r="B277" s="3" t="s">
        <v>586</v>
      </c>
      <c r="C277" s="4">
        <v>15664</v>
      </c>
      <c r="D277" s="2" t="s">
        <v>35</v>
      </c>
      <c r="E277" s="2" t="s">
        <v>587</v>
      </c>
      <c r="F277" t="e">
        <v>#N/A</v>
      </c>
      <c r="G277" s="6">
        <v>0</v>
      </c>
      <c r="H277" s="6">
        <v>0</v>
      </c>
      <c r="I277">
        <v>0</v>
      </c>
      <c r="J277">
        <v>3992</v>
      </c>
      <c r="K277">
        <v>5274</v>
      </c>
    </row>
    <row r="278" spans="1:11" x14ac:dyDescent="0.25">
      <c r="A278" s="2" t="s">
        <v>33</v>
      </c>
      <c r="B278" s="3" t="s">
        <v>588</v>
      </c>
      <c r="C278" s="4">
        <v>15185</v>
      </c>
      <c r="D278" s="2" t="s">
        <v>35</v>
      </c>
      <c r="E278" s="2" t="s">
        <v>589</v>
      </c>
      <c r="F278" t="e">
        <v>#N/A</v>
      </c>
      <c r="G278" s="6">
        <v>0</v>
      </c>
      <c r="H278" s="6">
        <v>0</v>
      </c>
      <c r="I278">
        <v>1</v>
      </c>
      <c r="J278">
        <v>3866</v>
      </c>
      <c r="K278">
        <v>5416</v>
      </c>
    </row>
    <row r="279" spans="1:11" x14ac:dyDescent="0.25">
      <c r="A279" s="2" t="s">
        <v>204</v>
      </c>
      <c r="B279" s="3" t="s">
        <v>590</v>
      </c>
      <c r="C279" s="4">
        <v>52022</v>
      </c>
      <c r="D279" s="2" t="s">
        <v>206</v>
      </c>
      <c r="E279" s="2" t="s">
        <v>591</v>
      </c>
      <c r="F279" t="e">
        <v>#N/A</v>
      </c>
      <c r="G279" s="6">
        <v>0</v>
      </c>
      <c r="H279" s="6">
        <v>1</v>
      </c>
      <c r="I279">
        <v>0</v>
      </c>
      <c r="J279">
        <v>4555</v>
      </c>
      <c r="K279">
        <v>5667</v>
      </c>
    </row>
    <row r="280" spans="1:11" x14ac:dyDescent="0.25">
      <c r="A280" s="2" t="s">
        <v>184</v>
      </c>
      <c r="B280" s="3" t="s">
        <v>592</v>
      </c>
      <c r="C280" s="4">
        <v>8832</v>
      </c>
      <c r="D280" s="2" t="s">
        <v>186</v>
      </c>
      <c r="E280" s="2" t="s">
        <v>593</v>
      </c>
      <c r="F280" t="e">
        <v>#N/A</v>
      </c>
      <c r="G280" s="6">
        <v>1</v>
      </c>
      <c r="H280" s="6">
        <v>0</v>
      </c>
      <c r="I280">
        <v>1</v>
      </c>
      <c r="J280">
        <v>7364</v>
      </c>
      <c r="K280">
        <v>9325</v>
      </c>
    </row>
    <row r="281" spans="1:11" x14ac:dyDescent="0.25">
      <c r="A281" s="2" t="s">
        <v>134</v>
      </c>
      <c r="B281" s="3" t="s">
        <v>594</v>
      </c>
      <c r="C281" s="4">
        <v>54377</v>
      </c>
      <c r="D281" s="2" t="s">
        <v>136</v>
      </c>
      <c r="E281" s="2" t="s">
        <v>595</v>
      </c>
      <c r="F281" t="e">
        <v>#N/A</v>
      </c>
      <c r="G281" s="6">
        <v>1</v>
      </c>
      <c r="H281" s="6">
        <v>0</v>
      </c>
      <c r="I281">
        <v>0</v>
      </c>
      <c r="J281">
        <v>3280</v>
      </c>
      <c r="K281">
        <v>4847</v>
      </c>
    </row>
    <row r="282" spans="1:11" x14ac:dyDescent="0.25">
      <c r="A282" s="2" t="s">
        <v>204</v>
      </c>
      <c r="B282" s="3" t="s">
        <v>596</v>
      </c>
      <c r="C282" s="4">
        <v>52227</v>
      </c>
      <c r="D282" s="2" t="s">
        <v>206</v>
      </c>
      <c r="E282" s="2" t="s">
        <v>597</v>
      </c>
      <c r="F282" t="e">
        <v>#N/A</v>
      </c>
      <c r="G282" s="6">
        <v>0</v>
      </c>
      <c r="H282" s="6">
        <v>1</v>
      </c>
      <c r="I282">
        <v>0</v>
      </c>
      <c r="J282">
        <v>16376</v>
      </c>
      <c r="K282">
        <v>23040</v>
      </c>
    </row>
    <row r="283" spans="1:11" x14ac:dyDescent="0.25">
      <c r="A283" s="2" t="s">
        <v>438</v>
      </c>
      <c r="B283" s="3" t="s">
        <v>598</v>
      </c>
      <c r="C283" s="4">
        <v>17873</v>
      </c>
      <c r="D283" s="2" t="s">
        <v>237</v>
      </c>
      <c r="E283" s="2" t="s">
        <v>599</v>
      </c>
      <c r="F283" t="e">
        <v>#N/A</v>
      </c>
      <c r="G283" s="6">
        <v>0</v>
      </c>
      <c r="H283" s="6">
        <v>0</v>
      </c>
      <c r="I283">
        <v>0</v>
      </c>
      <c r="J283">
        <v>23914</v>
      </c>
      <c r="K283">
        <v>37427</v>
      </c>
    </row>
    <row r="284" spans="1:11" x14ac:dyDescent="0.25">
      <c r="A284" s="2" t="s">
        <v>33</v>
      </c>
      <c r="B284" s="3" t="s">
        <v>600</v>
      </c>
      <c r="C284" s="4">
        <v>15180</v>
      </c>
      <c r="D284" s="2" t="s">
        <v>35</v>
      </c>
      <c r="E284" s="2" t="s">
        <v>601</v>
      </c>
      <c r="F284" t="e">
        <v>#N/A</v>
      </c>
      <c r="G284" s="6">
        <v>0</v>
      </c>
      <c r="H284" s="6">
        <v>0</v>
      </c>
      <c r="I284">
        <v>0</v>
      </c>
      <c r="J284">
        <v>2188</v>
      </c>
      <c r="K284">
        <v>3520</v>
      </c>
    </row>
    <row r="285" spans="1:11" x14ac:dyDescent="0.25">
      <c r="A285" s="2" t="s">
        <v>33</v>
      </c>
      <c r="B285" s="3" t="s">
        <v>602</v>
      </c>
      <c r="C285" s="4">
        <v>15757</v>
      </c>
      <c r="D285" s="2" t="s">
        <v>35</v>
      </c>
      <c r="E285" s="2" t="s">
        <v>603</v>
      </c>
      <c r="F285" t="e">
        <v>#N/A</v>
      </c>
      <c r="G285" s="6">
        <v>1</v>
      </c>
      <c r="H285" s="6">
        <v>0</v>
      </c>
      <c r="I285">
        <v>0</v>
      </c>
      <c r="J285">
        <v>4185</v>
      </c>
      <c r="K285">
        <v>6173</v>
      </c>
    </row>
    <row r="286" spans="1:11" x14ac:dyDescent="0.25">
      <c r="A286" s="2" t="s">
        <v>500</v>
      </c>
      <c r="B286" s="3" t="s">
        <v>604</v>
      </c>
      <c r="C286" s="4">
        <v>5240</v>
      </c>
      <c r="D286" s="2" t="s">
        <v>502</v>
      </c>
      <c r="E286" s="2" t="s">
        <v>605</v>
      </c>
      <c r="F286" t="e">
        <v>#N/A</v>
      </c>
      <c r="G286" s="6">
        <v>1</v>
      </c>
      <c r="H286" s="6">
        <v>0</v>
      </c>
      <c r="I286">
        <v>0</v>
      </c>
      <c r="J286">
        <v>6715</v>
      </c>
      <c r="K286">
        <v>11377</v>
      </c>
    </row>
    <row r="287" spans="1:11" x14ac:dyDescent="0.25">
      <c r="A287" s="2" t="s">
        <v>576</v>
      </c>
      <c r="B287" s="3" t="s">
        <v>606</v>
      </c>
      <c r="C287" s="4">
        <v>76520</v>
      </c>
      <c r="D287" s="2" t="s">
        <v>578</v>
      </c>
      <c r="E287" s="2" t="s">
        <v>607</v>
      </c>
      <c r="F287" t="e">
        <v>#N/A</v>
      </c>
      <c r="G287" s="6">
        <v>0</v>
      </c>
      <c r="H287" s="6">
        <v>1</v>
      </c>
      <c r="I287">
        <v>0</v>
      </c>
      <c r="J287">
        <v>145493</v>
      </c>
      <c r="K287">
        <v>259478</v>
      </c>
    </row>
    <row r="288" spans="1:11" x14ac:dyDescent="0.25">
      <c r="A288" s="2" t="s">
        <v>88</v>
      </c>
      <c r="B288" s="3" t="s">
        <v>608</v>
      </c>
      <c r="C288" s="4">
        <v>68425</v>
      </c>
      <c r="D288" s="2" t="s">
        <v>90</v>
      </c>
      <c r="E288" s="2" t="s">
        <v>609</v>
      </c>
      <c r="F288" t="e">
        <v>#N/A</v>
      </c>
      <c r="G288" s="6">
        <v>0</v>
      </c>
      <c r="H288" s="6">
        <v>0</v>
      </c>
      <c r="I288">
        <v>0</v>
      </c>
      <c r="J288">
        <v>1541</v>
      </c>
      <c r="K288">
        <v>2227</v>
      </c>
    </row>
    <row r="289" spans="1:11" x14ac:dyDescent="0.25">
      <c r="A289" s="2" t="s">
        <v>27</v>
      </c>
      <c r="B289" s="3" t="s">
        <v>610</v>
      </c>
      <c r="C289" s="4">
        <v>25488</v>
      </c>
      <c r="D289" s="2" t="s">
        <v>29</v>
      </c>
      <c r="E289" s="2" t="s">
        <v>611</v>
      </c>
      <c r="F289" t="e">
        <v>#N/A</v>
      </c>
      <c r="G289" s="6">
        <v>0</v>
      </c>
      <c r="H289" s="6">
        <v>1</v>
      </c>
      <c r="I289">
        <v>1</v>
      </c>
      <c r="J289">
        <v>4065</v>
      </c>
      <c r="K289">
        <v>6229</v>
      </c>
    </row>
    <row r="290" spans="1:11" x14ac:dyDescent="0.25">
      <c r="A290" s="2" t="s">
        <v>27</v>
      </c>
      <c r="B290" s="3" t="s">
        <v>612</v>
      </c>
      <c r="C290" s="4">
        <v>25518</v>
      </c>
      <c r="D290" s="2" t="s">
        <v>29</v>
      </c>
      <c r="E290" s="2" t="s">
        <v>613</v>
      </c>
      <c r="F290" t="e">
        <v>#N/A</v>
      </c>
      <c r="G290" s="6">
        <v>0</v>
      </c>
      <c r="H290" s="6">
        <v>0</v>
      </c>
      <c r="I290">
        <v>0</v>
      </c>
      <c r="J290">
        <v>3130</v>
      </c>
      <c r="K290">
        <v>4530</v>
      </c>
    </row>
    <row r="291" spans="1:11" x14ac:dyDescent="0.25">
      <c r="A291" s="2" t="s">
        <v>576</v>
      </c>
      <c r="B291" s="3" t="s">
        <v>614</v>
      </c>
      <c r="C291" s="4">
        <v>76869</v>
      </c>
      <c r="D291" s="2" t="s">
        <v>578</v>
      </c>
      <c r="E291" s="2" t="s">
        <v>615</v>
      </c>
      <c r="F291" t="e">
        <v>#N/A</v>
      </c>
      <c r="G291" s="6">
        <v>1</v>
      </c>
      <c r="H291" s="6">
        <v>0</v>
      </c>
      <c r="I291">
        <v>0</v>
      </c>
      <c r="J291">
        <v>5769</v>
      </c>
      <c r="K291">
        <v>9958</v>
      </c>
    </row>
    <row r="292" spans="1:11" x14ac:dyDescent="0.25">
      <c r="A292" s="2" t="s">
        <v>88</v>
      </c>
      <c r="B292" s="3" t="s">
        <v>616</v>
      </c>
      <c r="C292" s="4">
        <v>68132</v>
      </c>
      <c r="D292" s="2" t="s">
        <v>90</v>
      </c>
      <c r="E292" s="2" t="s">
        <v>617</v>
      </c>
      <c r="F292" t="e">
        <v>#N/A</v>
      </c>
      <c r="G292" s="6">
        <v>1</v>
      </c>
      <c r="H292" s="6">
        <v>0</v>
      </c>
      <c r="I292">
        <v>0</v>
      </c>
      <c r="J292">
        <v>1408</v>
      </c>
      <c r="K292">
        <v>1661</v>
      </c>
    </row>
    <row r="293" spans="1:11" x14ac:dyDescent="0.25">
      <c r="A293" s="2" t="s">
        <v>204</v>
      </c>
      <c r="B293" s="3" t="s">
        <v>618</v>
      </c>
      <c r="C293" s="4">
        <v>52320</v>
      </c>
      <c r="D293" s="2" t="s">
        <v>206</v>
      </c>
      <c r="E293" s="2" t="s">
        <v>619</v>
      </c>
      <c r="F293" t="e">
        <v>#N/A</v>
      </c>
      <c r="G293" s="6">
        <v>1</v>
      </c>
      <c r="H293" s="6">
        <v>0</v>
      </c>
      <c r="I293">
        <v>0</v>
      </c>
      <c r="J293">
        <v>8217</v>
      </c>
      <c r="K293">
        <v>10553</v>
      </c>
    </row>
    <row r="294" spans="1:11" x14ac:dyDescent="0.25">
      <c r="A294" s="2" t="s">
        <v>134</v>
      </c>
      <c r="B294" s="3" t="s">
        <v>620</v>
      </c>
      <c r="C294" s="4">
        <v>54599</v>
      </c>
      <c r="D294" s="2" t="s">
        <v>136</v>
      </c>
      <c r="E294" s="2" t="s">
        <v>621</v>
      </c>
      <c r="F294" t="e">
        <v>#N/A</v>
      </c>
      <c r="G294" s="6">
        <v>1</v>
      </c>
      <c r="H294" s="6">
        <v>0</v>
      </c>
      <c r="I294">
        <v>0</v>
      </c>
      <c r="J294">
        <v>3231</v>
      </c>
      <c r="K294">
        <v>6266</v>
      </c>
    </row>
    <row r="295" spans="1:11" x14ac:dyDescent="0.25">
      <c r="A295" s="2" t="s">
        <v>376</v>
      </c>
      <c r="B295" s="3" t="s">
        <v>622</v>
      </c>
      <c r="C295" s="4">
        <v>47545</v>
      </c>
      <c r="D295" s="2" t="s">
        <v>378</v>
      </c>
      <c r="E295" s="2" t="s">
        <v>623</v>
      </c>
      <c r="F295" t="e">
        <v>#N/A</v>
      </c>
      <c r="G295" s="6">
        <v>1</v>
      </c>
      <c r="H295" s="6">
        <v>0</v>
      </c>
      <c r="I295">
        <v>0</v>
      </c>
      <c r="J295">
        <v>5672</v>
      </c>
      <c r="K295">
        <v>7712</v>
      </c>
    </row>
    <row r="296" spans="1:11" x14ac:dyDescent="0.25">
      <c r="A296" s="2" t="s">
        <v>33</v>
      </c>
      <c r="B296" s="3" t="s">
        <v>624</v>
      </c>
      <c r="C296" s="4">
        <v>15480</v>
      </c>
      <c r="D296" s="2" t="s">
        <v>35</v>
      </c>
      <c r="E296" s="2" t="s">
        <v>625</v>
      </c>
      <c r="F296" t="e">
        <v>#N/A</v>
      </c>
      <c r="G296" s="6">
        <v>0</v>
      </c>
      <c r="H296" s="6">
        <v>0</v>
      </c>
      <c r="I296">
        <v>0</v>
      </c>
      <c r="J296">
        <v>4571</v>
      </c>
      <c r="K296">
        <v>7171</v>
      </c>
    </row>
    <row r="297" spans="1:11" x14ac:dyDescent="0.25">
      <c r="A297" s="2" t="s">
        <v>626</v>
      </c>
      <c r="B297" s="3" t="s">
        <v>627</v>
      </c>
      <c r="C297" s="4">
        <v>95200</v>
      </c>
      <c r="D297" s="2" t="s">
        <v>628</v>
      </c>
      <c r="E297" s="2" t="s">
        <v>629</v>
      </c>
      <c r="F297" t="s">
        <v>2251</v>
      </c>
      <c r="G297" s="6">
        <v>0</v>
      </c>
      <c r="H297" s="6">
        <v>0</v>
      </c>
      <c r="I297">
        <v>0</v>
      </c>
      <c r="J297">
        <v>2114</v>
      </c>
      <c r="K297">
        <v>4291</v>
      </c>
    </row>
    <row r="298" spans="1:11" x14ac:dyDescent="0.25">
      <c r="A298" s="2" t="s">
        <v>88</v>
      </c>
      <c r="B298" s="3" t="s">
        <v>630</v>
      </c>
      <c r="C298" s="4">
        <v>68861</v>
      </c>
      <c r="D298" s="2" t="s">
        <v>90</v>
      </c>
      <c r="E298" s="2" t="s">
        <v>631</v>
      </c>
      <c r="F298" t="e">
        <v>#N/A</v>
      </c>
      <c r="G298" s="6">
        <v>1</v>
      </c>
      <c r="H298" s="6">
        <v>0</v>
      </c>
      <c r="I298">
        <v>0</v>
      </c>
      <c r="J298">
        <v>10728</v>
      </c>
      <c r="K298">
        <v>16547</v>
      </c>
    </row>
    <row r="299" spans="1:11" x14ac:dyDescent="0.25">
      <c r="A299" s="2" t="s">
        <v>321</v>
      </c>
      <c r="B299" s="3" t="s">
        <v>632</v>
      </c>
      <c r="C299" s="4">
        <v>19300</v>
      </c>
      <c r="D299" s="2" t="s">
        <v>323</v>
      </c>
      <c r="E299" s="2" t="s">
        <v>633</v>
      </c>
      <c r="F299" t="e">
        <v>#N/A</v>
      </c>
      <c r="G299" s="6">
        <v>0</v>
      </c>
      <c r="H299" s="6">
        <v>1</v>
      </c>
      <c r="I299">
        <v>0</v>
      </c>
      <c r="J299">
        <v>9827</v>
      </c>
      <c r="K299">
        <v>12114</v>
      </c>
    </row>
    <row r="300" spans="1:11" x14ac:dyDescent="0.25">
      <c r="A300" s="2" t="s">
        <v>438</v>
      </c>
      <c r="B300" s="3" t="s">
        <v>634</v>
      </c>
      <c r="C300" s="4">
        <v>17513</v>
      </c>
      <c r="D300" s="2" t="s">
        <v>237</v>
      </c>
      <c r="E300" s="2" t="s">
        <v>635</v>
      </c>
      <c r="F300" t="e">
        <v>#N/A</v>
      </c>
      <c r="G300" s="6">
        <v>0</v>
      </c>
      <c r="H300" s="6">
        <v>0</v>
      </c>
      <c r="I300">
        <v>0</v>
      </c>
      <c r="J300">
        <v>7392</v>
      </c>
      <c r="K300">
        <v>12016</v>
      </c>
    </row>
    <row r="301" spans="1:11" x14ac:dyDescent="0.25">
      <c r="A301" s="2" t="s">
        <v>33</v>
      </c>
      <c r="B301" s="3" t="s">
        <v>636</v>
      </c>
      <c r="C301" s="4">
        <v>15183</v>
      </c>
      <c r="D301" s="2" t="s">
        <v>35</v>
      </c>
      <c r="E301" s="2" t="s">
        <v>637</v>
      </c>
      <c r="F301" t="e">
        <v>#N/A</v>
      </c>
      <c r="G301" s="6">
        <v>0</v>
      </c>
      <c r="H301" s="6">
        <v>0</v>
      </c>
      <c r="I301">
        <v>0</v>
      </c>
      <c r="J301">
        <v>4040</v>
      </c>
      <c r="K301">
        <v>6342</v>
      </c>
    </row>
    <row r="302" spans="1:11" x14ac:dyDescent="0.25">
      <c r="A302" s="2" t="s">
        <v>134</v>
      </c>
      <c r="B302" s="3" t="s">
        <v>638</v>
      </c>
      <c r="C302" s="4">
        <v>54871</v>
      </c>
      <c r="D302" s="2" t="s">
        <v>136</v>
      </c>
      <c r="E302" s="2" t="s">
        <v>639</v>
      </c>
      <c r="F302" t="e">
        <v>#N/A</v>
      </c>
      <c r="G302" s="6">
        <v>0</v>
      </c>
      <c r="H302" s="6">
        <v>0</v>
      </c>
      <c r="I302">
        <v>0</v>
      </c>
      <c r="J302">
        <v>2664</v>
      </c>
      <c r="K302">
        <v>3661</v>
      </c>
    </row>
    <row r="303" spans="1:11" x14ac:dyDescent="0.25">
      <c r="A303" s="2" t="s">
        <v>88</v>
      </c>
      <c r="B303" s="3" t="s">
        <v>640</v>
      </c>
      <c r="C303" s="4">
        <v>68770</v>
      </c>
      <c r="D303" s="2" t="s">
        <v>90</v>
      </c>
      <c r="E303" s="2" t="s">
        <v>641</v>
      </c>
      <c r="F303" t="e">
        <v>#N/A</v>
      </c>
      <c r="G303" s="6">
        <v>1</v>
      </c>
      <c r="H303" s="6">
        <v>0</v>
      </c>
      <c r="I303">
        <v>0</v>
      </c>
      <c r="J303">
        <v>5616</v>
      </c>
      <c r="K303">
        <v>8270</v>
      </c>
    </row>
    <row r="304" spans="1:11" x14ac:dyDescent="0.25">
      <c r="A304" s="2" t="s">
        <v>321</v>
      </c>
      <c r="B304" s="3" t="s">
        <v>642</v>
      </c>
      <c r="C304" s="4">
        <v>19513</v>
      </c>
      <c r="D304" s="2" t="s">
        <v>323</v>
      </c>
      <c r="E304" s="2" t="s">
        <v>643</v>
      </c>
      <c r="F304" t="e">
        <v>#N/A</v>
      </c>
      <c r="G304" s="6">
        <v>0</v>
      </c>
      <c r="H304" s="6">
        <v>0</v>
      </c>
      <c r="I304">
        <v>0</v>
      </c>
      <c r="J304">
        <v>4802</v>
      </c>
      <c r="K304">
        <v>6584</v>
      </c>
    </row>
    <row r="305" spans="1:11" x14ac:dyDescent="0.25">
      <c r="A305" s="2" t="s">
        <v>576</v>
      </c>
      <c r="B305" s="3" t="s">
        <v>644</v>
      </c>
      <c r="C305" s="4">
        <v>76036</v>
      </c>
      <c r="D305" s="2" t="s">
        <v>578</v>
      </c>
      <c r="E305" s="2" t="s">
        <v>645</v>
      </c>
      <c r="F305" t="e">
        <v>#N/A</v>
      </c>
      <c r="G305" s="6">
        <v>0</v>
      </c>
      <c r="H305" s="6">
        <v>0</v>
      </c>
      <c r="I305">
        <v>0</v>
      </c>
      <c r="J305">
        <v>12346</v>
      </c>
      <c r="K305">
        <v>19452</v>
      </c>
    </row>
    <row r="306" spans="1:11" x14ac:dyDescent="0.25">
      <c r="A306" s="2" t="s">
        <v>438</v>
      </c>
      <c r="B306" s="3" t="s">
        <v>646</v>
      </c>
      <c r="C306" s="4">
        <v>17001</v>
      </c>
      <c r="D306" s="2" t="s">
        <v>237</v>
      </c>
      <c r="E306" s="2" t="s">
        <v>647</v>
      </c>
      <c r="F306" t="e">
        <v>#N/A</v>
      </c>
      <c r="G306" s="6">
        <v>0</v>
      </c>
      <c r="H306" s="6">
        <v>5</v>
      </c>
      <c r="I306">
        <v>1</v>
      </c>
      <c r="J306">
        <v>182609</v>
      </c>
      <c r="K306">
        <v>321294</v>
      </c>
    </row>
    <row r="307" spans="1:11" x14ac:dyDescent="0.25">
      <c r="A307" s="2" t="s">
        <v>27</v>
      </c>
      <c r="B307" s="3" t="s">
        <v>648</v>
      </c>
      <c r="C307" s="4">
        <v>25815</v>
      </c>
      <c r="D307" s="2" t="s">
        <v>29</v>
      </c>
      <c r="E307" s="2" t="s">
        <v>649</v>
      </c>
      <c r="F307" t="e">
        <v>#N/A</v>
      </c>
      <c r="G307" s="6">
        <v>1</v>
      </c>
      <c r="H307" s="6">
        <v>0</v>
      </c>
      <c r="I307">
        <v>0</v>
      </c>
      <c r="J307">
        <v>7767</v>
      </c>
      <c r="K307">
        <v>13023</v>
      </c>
    </row>
    <row r="308" spans="1:11" x14ac:dyDescent="0.25">
      <c r="A308" s="2" t="s">
        <v>650</v>
      </c>
      <c r="B308" s="3" t="s">
        <v>651</v>
      </c>
      <c r="C308" s="4">
        <v>11001</v>
      </c>
      <c r="D308" s="2" t="s">
        <v>652</v>
      </c>
      <c r="E308" s="2" t="s">
        <v>653</v>
      </c>
      <c r="F308" t="e">
        <v>#N/A</v>
      </c>
      <c r="G308" s="6">
        <v>6</v>
      </c>
      <c r="H308" s="6">
        <v>8</v>
      </c>
      <c r="I308">
        <v>1</v>
      </c>
      <c r="J308">
        <v>2810832</v>
      </c>
      <c r="K308">
        <v>5453086</v>
      </c>
    </row>
    <row r="309" spans="1:11" x14ac:dyDescent="0.25">
      <c r="A309" s="2" t="s">
        <v>295</v>
      </c>
      <c r="B309" s="3" t="s">
        <v>654</v>
      </c>
      <c r="C309" s="4">
        <v>73585</v>
      </c>
      <c r="D309" s="2" t="s">
        <v>297</v>
      </c>
      <c r="E309" s="2" t="s">
        <v>655</v>
      </c>
      <c r="F309" t="e">
        <v>#N/A</v>
      </c>
      <c r="G309" s="6">
        <v>0</v>
      </c>
      <c r="H309" s="6">
        <v>0</v>
      </c>
      <c r="I309">
        <v>0</v>
      </c>
      <c r="J309">
        <v>14020</v>
      </c>
      <c r="K309">
        <v>20382</v>
      </c>
    </row>
    <row r="310" spans="1:11" x14ac:dyDescent="0.25">
      <c r="A310" s="2" t="s">
        <v>204</v>
      </c>
      <c r="B310" s="3" t="s">
        <v>656</v>
      </c>
      <c r="C310" s="4">
        <v>52083</v>
      </c>
      <c r="D310" s="2" t="s">
        <v>206</v>
      </c>
      <c r="E310" s="2" t="s">
        <v>269</v>
      </c>
      <c r="F310" t="e">
        <v>#N/A</v>
      </c>
      <c r="G310" s="6">
        <v>0</v>
      </c>
      <c r="H310" s="6">
        <v>1</v>
      </c>
      <c r="I310">
        <v>0</v>
      </c>
      <c r="J310">
        <v>4183</v>
      </c>
      <c r="K310">
        <v>5225</v>
      </c>
    </row>
    <row r="311" spans="1:11" x14ac:dyDescent="0.25">
      <c r="A311" s="2" t="s">
        <v>134</v>
      </c>
      <c r="B311" s="3" t="s">
        <v>657</v>
      </c>
      <c r="C311" s="4">
        <v>54680</v>
      </c>
      <c r="D311" s="2" t="s">
        <v>136</v>
      </c>
      <c r="E311" s="2" t="s">
        <v>658</v>
      </c>
      <c r="F311" t="e">
        <v>#N/A</v>
      </c>
      <c r="G311" s="6">
        <v>0</v>
      </c>
      <c r="H311" s="6">
        <v>0</v>
      </c>
      <c r="I311">
        <v>0</v>
      </c>
      <c r="J311">
        <v>2269</v>
      </c>
      <c r="K311">
        <v>3221</v>
      </c>
    </row>
    <row r="312" spans="1:11" x14ac:dyDescent="0.25">
      <c r="A312" s="2" t="s">
        <v>27</v>
      </c>
      <c r="B312" s="3" t="s">
        <v>659</v>
      </c>
      <c r="C312" s="4">
        <v>25758</v>
      </c>
      <c r="D312" s="2" t="s">
        <v>29</v>
      </c>
      <c r="E312" s="2" t="s">
        <v>660</v>
      </c>
      <c r="F312" t="e">
        <v>#N/A</v>
      </c>
      <c r="G312" s="6">
        <v>0</v>
      </c>
      <c r="H312" s="6">
        <v>1</v>
      </c>
      <c r="I312">
        <v>0</v>
      </c>
      <c r="J312">
        <v>12042</v>
      </c>
      <c r="K312">
        <v>15902</v>
      </c>
    </row>
    <row r="313" spans="1:11" x14ac:dyDescent="0.25">
      <c r="A313" s="2" t="s">
        <v>661</v>
      </c>
      <c r="B313" s="3" t="s">
        <v>662</v>
      </c>
      <c r="C313" s="4">
        <v>70400</v>
      </c>
      <c r="D313" s="2" t="s">
        <v>663</v>
      </c>
      <c r="E313" s="2" t="s">
        <v>664</v>
      </c>
      <c r="F313" t="e">
        <v>#N/A</v>
      </c>
      <c r="G313" s="6">
        <v>0</v>
      </c>
      <c r="H313" s="6">
        <v>0</v>
      </c>
      <c r="I313">
        <v>0</v>
      </c>
      <c r="J313">
        <v>7210</v>
      </c>
      <c r="K313">
        <v>9307</v>
      </c>
    </row>
    <row r="314" spans="1:11" x14ac:dyDescent="0.25">
      <c r="A314" s="2" t="s">
        <v>27</v>
      </c>
      <c r="B314" s="3" t="s">
        <v>665</v>
      </c>
      <c r="C314" s="4">
        <v>25524</v>
      </c>
      <c r="D314" s="2" t="s">
        <v>29</v>
      </c>
      <c r="E314" s="2" t="s">
        <v>666</v>
      </c>
      <c r="F314" t="e">
        <v>#N/A</v>
      </c>
      <c r="G314" s="6">
        <v>0</v>
      </c>
      <c r="H314" s="6">
        <v>0</v>
      </c>
      <c r="I314">
        <v>0</v>
      </c>
      <c r="J314">
        <v>2928</v>
      </c>
      <c r="K314">
        <v>4127</v>
      </c>
    </row>
    <row r="315" spans="1:11" x14ac:dyDescent="0.25">
      <c r="A315" s="2" t="s">
        <v>88</v>
      </c>
      <c r="B315" s="3" t="s">
        <v>667</v>
      </c>
      <c r="C315" s="4">
        <v>68327</v>
      </c>
      <c r="D315" s="2" t="s">
        <v>90</v>
      </c>
      <c r="E315" s="2" t="s">
        <v>668</v>
      </c>
      <c r="F315" t="e">
        <v>#N/A</v>
      </c>
      <c r="G315" s="6">
        <v>0</v>
      </c>
      <c r="H315" s="6">
        <v>0</v>
      </c>
      <c r="I315">
        <v>0</v>
      </c>
      <c r="J315">
        <v>3022</v>
      </c>
      <c r="K315">
        <v>4116</v>
      </c>
    </row>
    <row r="316" spans="1:11" x14ac:dyDescent="0.25">
      <c r="A316" s="2" t="s">
        <v>500</v>
      </c>
      <c r="B316" s="3" t="s">
        <v>669</v>
      </c>
      <c r="C316" s="4">
        <v>5809</v>
      </c>
      <c r="D316" s="2" t="s">
        <v>502</v>
      </c>
      <c r="E316" s="2" t="s">
        <v>670</v>
      </c>
      <c r="F316" t="e">
        <v>#N/A</v>
      </c>
      <c r="G316" s="6">
        <v>1</v>
      </c>
      <c r="H316" s="6">
        <v>0</v>
      </c>
      <c r="I316">
        <v>0</v>
      </c>
      <c r="J316">
        <v>4518</v>
      </c>
      <c r="K316">
        <v>8718</v>
      </c>
    </row>
    <row r="317" spans="1:11" x14ac:dyDescent="0.25">
      <c r="A317" s="2" t="s">
        <v>88</v>
      </c>
      <c r="B317" s="3" t="s">
        <v>671</v>
      </c>
      <c r="C317" s="4">
        <v>68855</v>
      </c>
      <c r="D317" s="2" t="s">
        <v>90</v>
      </c>
      <c r="E317" s="2" t="s">
        <v>672</v>
      </c>
      <c r="F317" t="e">
        <v>#N/A</v>
      </c>
      <c r="G317" s="6">
        <v>1</v>
      </c>
      <c r="H317" s="6">
        <v>0</v>
      </c>
      <c r="I317">
        <v>0</v>
      </c>
      <c r="J317">
        <v>3774</v>
      </c>
      <c r="K317">
        <v>4566</v>
      </c>
    </row>
    <row r="318" spans="1:11" x14ac:dyDescent="0.25">
      <c r="A318" s="2" t="s">
        <v>27</v>
      </c>
      <c r="B318" s="3" t="s">
        <v>673</v>
      </c>
      <c r="C318" s="4">
        <v>25612</v>
      </c>
      <c r="D318" s="2" t="s">
        <v>29</v>
      </c>
      <c r="E318" s="2" t="s">
        <v>674</v>
      </c>
      <c r="F318" t="e">
        <v>#N/A</v>
      </c>
      <c r="G318" s="6">
        <v>0</v>
      </c>
      <c r="H318" s="6">
        <v>0</v>
      </c>
      <c r="I318">
        <v>0</v>
      </c>
      <c r="J318">
        <v>7039</v>
      </c>
      <c r="K318">
        <v>10342</v>
      </c>
    </row>
    <row r="319" spans="1:11" x14ac:dyDescent="0.25">
      <c r="A319" s="2" t="s">
        <v>204</v>
      </c>
      <c r="B319" s="3" t="s">
        <v>675</v>
      </c>
      <c r="C319" s="4">
        <v>52352</v>
      </c>
      <c r="D319" s="2" t="s">
        <v>206</v>
      </c>
      <c r="E319" s="2" t="s">
        <v>676</v>
      </c>
      <c r="F319" t="e">
        <v>#N/A</v>
      </c>
      <c r="G319" s="6">
        <v>1</v>
      </c>
      <c r="H319" s="6">
        <v>0</v>
      </c>
      <c r="I319">
        <v>0</v>
      </c>
      <c r="J319">
        <v>5281</v>
      </c>
      <c r="K319">
        <v>6789</v>
      </c>
    </row>
    <row r="320" spans="1:11" x14ac:dyDescent="0.25">
      <c r="A320" s="2" t="s">
        <v>204</v>
      </c>
      <c r="B320" s="3" t="s">
        <v>677</v>
      </c>
      <c r="C320" s="4">
        <v>52699</v>
      </c>
      <c r="D320" s="2" t="s">
        <v>206</v>
      </c>
      <c r="E320" s="2" t="s">
        <v>678</v>
      </c>
      <c r="F320" t="e">
        <v>#N/A</v>
      </c>
      <c r="G320" s="6">
        <v>1</v>
      </c>
      <c r="H320" s="6">
        <v>1</v>
      </c>
      <c r="I320">
        <v>0</v>
      </c>
      <c r="J320">
        <v>5189</v>
      </c>
      <c r="K320">
        <v>6980</v>
      </c>
    </row>
    <row r="321" spans="1:11" x14ac:dyDescent="0.25">
      <c r="A321" s="2" t="s">
        <v>134</v>
      </c>
      <c r="B321" s="3" t="s">
        <v>679</v>
      </c>
      <c r="C321" s="4">
        <v>54347</v>
      </c>
      <c r="D321" s="2" t="s">
        <v>136</v>
      </c>
      <c r="E321" s="2" t="s">
        <v>680</v>
      </c>
      <c r="F321" t="e">
        <v>#N/A</v>
      </c>
      <c r="G321" s="6">
        <v>0</v>
      </c>
      <c r="H321" s="6">
        <v>0</v>
      </c>
      <c r="I321">
        <v>0</v>
      </c>
      <c r="J321">
        <v>2110</v>
      </c>
      <c r="K321">
        <v>3457</v>
      </c>
    </row>
    <row r="322" spans="1:11" x14ac:dyDescent="0.25">
      <c r="A322" s="2" t="s">
        <v>576</v>
      </c>
      <c r="B322" s="3" t="s">
        <v>681</v>
      </c>
      <c r="C322" s="4">
        <v>76403</v>
      </c>
      <c r="D322" s="2" t="s">
        <v>578</v>
      </c>
      <c r="E322" s="2" t="s">
        <v>229</v>
      </c>
      <c r="F322" t="e">
        <v>#N/A</v>
      </c>
      <c r="G322" s="6">
        <v>1</v>
      </c>
      <c r="H322" s="6">
        <v>0</v>
      </c>
      <c r="I322">
        <v>0</v>
      </c>
      <c r="J322">
        <v>7002</v>
      </c>
      <c r="K322">
        <v>11568</v>
      </c>
    </row>
    <row r="323" spans="1:11" x14ac:dyDescent="0.25">
      <c r="A323" s="2" t="s">
        <v>295</v>
      </c>
      <c r="B323" s="3" t="s">
        <v>682</v>
      </c>
      <c r="C323" s="4">
        <v>73349</v>
      </c>
      <c r="D323" s="2" t="s">
        <v>297</v>
      </c>
      <c r="E323" s="2" t="s">
        <v>683</v>
      </c>
      <c r="F323" t="e">
        <v>#N/A</v>
      </c>
      <c r="G323" s="6">
        <v>0</v>
      </c>
      <c r="H323" s="6">
        <v>0</v>
      </c>
      <c r="I323">
        <v>0</v>
      </c>
      <c r="J323">
        <v>12974</v>
      </c>
      <c r="K323">
        <v>23142</v>
      </c>
    </row>
    <row r="324" spans="1:11" x14ac:dyDescent="0.25">
      <c r="A324" s="2" t="s">
        <v>438</v>
      </c>
      <c r="B324" s="3" t="s">
        <v>684</v>
      </c>
      <c r="C324" s="4">
        <v>17174</v>
      </c>
      <c r="D324" s="2" t="s">
        <v>237</v>
      </c>
      <c r="E324" s="2" t="s">
        <v>685</v>
      </c>
      <c r="F324" t="e">
        <v>#N/A</v>
      </c>
      <c r="G324" s="6">
        <v>1</v>
      </c>
      <c r="H324" s="6">
        <v>0</v>
      </c>
      <c r="I324">
        <v>0</v>
      </c>
      <c r="J324">
        <v>25103</v>
      </c>
      <c r="K324">
        <v>43611</v>
      </c>
    </row>
    <row r="325" spans="1:11" x14ac:dyDescent="0.25">
      <c r="A325" s="2" t="s">
        <v>88</v>
      </c>
      <c r="B325" s="3" t="s">
        <v>686</v>
      </c>
      <c r="C325" s="4">
        <v>68147</v>
      </c>
      <c r="D325" s="2" t="s">
        <v>90</v>
      </c>
      <c r="E325" s="2" t="s">
        <v>687</v>
      </c>
      <c r="F325" t="e">
        <v>#N/A</v>
      </c>
      <c r="G325" s="6">
        <v>0</v>
      </c>
      <c r="H325" s="6">
        <v>1</v>
      </c>
      <c r="I325">
        <v>0</v>
      </c>
      <c r="J325">
        <v>3197</v>
      </c>
      <c r="K325">
        <v>4818</v>
      </c>
    </row>
    <row r="326" spans="1:11" x14ac:dyDescent="0.25">
      <c r="A326" s="2" t="s">
        <v>500</v>
      </c>
      <c r="B326" s="3" t="s">
        <v>688</v>
      </c>
      <c r="C326" s="4">
        <v>5310</v>
      </c>
      <c r="D326" s="2" t="s">
        <v>502</v>
      </c>
      <c r="E326" s="2" t="s">
        <v>689</v>
      </c>
      <c r="F326" t="e">
        <v>#N/A</v>
      </c>
      <c r="G326" s="6">
        <v>1</v>
      </c>
      <c r="H326" s="6">
        <v>0</v>
      </c>
      <c r="I326">
        <v>0</v>
      </c>
      <c r="J326">
        <v>5117</v>
      </c>
      <c r="K326">
        <v>8297</v>
      </c>
    </row>
    <row r="327" spans="1:11" x14ac:dyDescent="0.25">
      <c r="A327" s="2" t="s">
        <v>295</v>
      </c>
      <c r="B327" s="3" t="s">
        <v>690</v>
      </c>
      <c r="C327" s="4">
        <v>73547</v>
      </c>
      <c r="D327" s="2" t="s">
        <v>297</v>
      </c>
      <c r="E327" s="2" t="s">
        <v>691</v>
      </c>
      <c r="F327" t="e">
        <v>#N/A</v>
      </c>
      <c r="G327" s="6">
        <v>1</v>
      </c>
      <c r="H327" s="6">
        <v>0</v>
      </c>
      <c r="I327">
        <v>0</v>
      </c>
      <c r="J327">
        <v>3916</v>
      </c>
      <c r="K327">
        <v>5415</v>
      </c>
    </row>
    <row r="328" spans="1:11" x14ac:dyDescent="0.25">
      <c r="A328" s="2" t="s">
        <v>88</v>
      </c>
      <c r="B328" s="3" t="s">
        <v>692</v>
      </c>
      <c r="C328" s="4">
        <v>68377</v>
      </c>
      <c r="D328" s="2" t="s">
        <v>90</v>
      </c>
      <c r="E328" s="2" t="s">
        <v>693</v>
      </c>
      <c r="F328" t="e">
        <v>#N/A</v>
      </c>
      <c r="G328" s="6">
        <v>0</v>
      </c>
      <c r="H328" s="6">
        <v>0</v>
      </c>
      <c r="I328">
        <v>0</v>
      </c>
      <c r="J328">
        <v>3935</v>
      </c>
      <c r="K328">
        <v>5216</v>
      </c>
    </row>
    <row r="329" spans="1:11" x14ac:dyDescent="0.25">
      <c r="A329" s="2" t="s">
        <v>295</v>
      </c>
      <c r="B329" s="3" t="s">
        <v>694</v>
      </c>
      <c r="C329" s="4">
        <v>73671</v>
      </c>
      <c r="D329" s="2" t="s">
        <v>297</v>
      </c>
      <c r="E329" s="2" t="s">
        <v>695</v>
      </c>
      <c r="F329" t="e">
        <v>#N/A</v>
      </c>
      <c r="G329" s="6">
        <v>1</v>
      </c>
      <c r="H329" s="6">
        <v>0</v>
      </c>
      <c r="I329">
        <v>0</v>
      </c>
      <c r="J329">
        <v>8608</v>
      </c>
      <c r="K329">
        <v>12517</v>
      </c>
    </row>
    <row r="330" spans="1:11" x14ac:dyDescent="0.25">
      <c r="A330" s="2" t="s">
        <v>301</v>
      </c>
      <c r="B330" s="3" t="s">
        <v>696</v>
      </c>
      <c r="C330" s="4">
        <v>13140</v>
      </c>
      <c r="D330" s="2" t="s">
        <v>303</v>
      </c>
      <c r="E330" s="2" t="s">
        <v>697</v>
      </c>
      <c r="F330" t="e">
        <v>#N/A</v>
      </c>
      <c r="G330" s="6">
        <v>0</v>
      </c>
      <c r="H330" s="6">
        <v>0</v>
      </c>
      <c r="I330">
        <v>0</v>
      </c>
      <c r="J330">
        <v>12269</v>
      </c>
      <c r="K330">
        <v>17355</v>
      </c>
    </row>
    <row r="331" spans="1:11" x14ac:dyDescent="0.25">
      <c r="A331" s="2" t="s">
        <v>321</v>
      </c>
      <c r="B331" s="3" t="s">
        <v>698</v>
      </c>
      <c r="C331" s="4">
        <v>19397</v>
      </c>
      <c r="D331" s="2" t="s">
        <v>323</v>
      </c>
      <c r="E331" s="2" t="s">
        <v>458</v>
      </c>
      <c r="F331" t="e">
        <v>#N/A</v>
      </c>
      <c r="G331" s="6">
        <v>1</v>
      </c>
      <c r="H331" s="6">
        <v>0</v>
      </c>
      <c r="I331">
        <v>0</v>
      </c>
      <c r="J331">
        <v>10582</v>
      </c>
      <c r="K331">
        <v>16126</v>
      </c>
    </row>
    <row r="332" spans="1:11" x14ac:dyDescent="0.25">
      <c r="A332" s="2" t="s">
        <v>27</v>
      </c>
      <c r="B332" s="3" t="s">
        <v>699</v>
      </c>
      <c r="C332" s="4">
        <v>25797</v>
      </c>
      <c r="D332" s="2" t="s">
        <v>29</v>
      </c>
      <c r="E332" s="2" t="s">
        <v>700</v>
      </c>
      <c r="F332" t="e">
        <v>#N/A</v>
      </c>
      <c r="G332" s="6">
        <v>0</v>
      </c>
      <c r="H332" s="6">
        <v>0</v>
      </c>
      <c r="I332">
        <v>0</v>
      </c>
      <c r="J332">
        <v>4255</v>
      </c>
      <c r="K332">
        <v>6165</v>
      </c>
    </row>
    <row r="333" spans="1:11" x14ac:dyDescent="0.25">
      <c r="A333" s="2" t="s">
        <v>500</v>
      </c>
      <c r="B333" s="3" t="s">
        <v>701</v>
      </c>
      <c r="C333" s="4">
        <v>5282</v>
      </c>
      <c r="D333" s="2" t="s">
        <v>502</v>
      </c>
      <c r="E333" s="2" t="s">
        <v>702</v>
      </c>
      <c r="F333" t="e">
        <v>#N/A</v>
      </c>
      <c r="G333" s="6">
        <v>1</v>
      </c>
      <c r="H333" s="6">
        <v>0</v>
      </c>
      <c r="I333">
        <v>0</v>
      </c>
      <c r="J333">
        <v>9680</v>
      </c>
      <c r="K333">
        <v>18163</v>
      </c>
    </row>
    <row r="334" spans="1:11" x14ac:dyDescent="0.25">
      <c r="A334" s="2" t="s">
        <v>703</v>
      </c>
      <c r="B334" s="3" t="s">
        <v>704</v>
      </c>
      <c r="C334" s="4">
        <v>23815</v>
      </c>
      <c r="D334" s="2" t="s">
        <v>532</v>
      </c>
      <c r="E334" s="5" t="s">
        <v>705</v>
      </c>
      <c r="F334" t="e">
        <v>#N/A</v>
      </c>
      <c r="G334" s="6">
        <v>1</v>
      </c>
      <c r="H334" s="6">
        <v>0</v>
      </c>
      <c r="I334">
        <v>0</v>
      </c>
      <c r="J334">
        <v>17192</v>
      </c>
      <c r="K334">
        <v>20811</v>
      </c>
    </row>
    <row r="335" spans="1:11" x14ac:dyDescent="0.25">
      <c r="A335" s="2" t="s">
        <v>88</v>
      </c>
      <c r="B335" s="3" t="s">
        <v>706</v>
      </c>
      <c r="C335" s="4">
        <v>68773</v>
      </c>
      <c r="D335" s="2" t="s">
        <v>90</v>
      </c>
      <c r="E335" s="2" t="s">
        <v>663</v>
      </c>
      <c r="F335" t="e">
        <v>#N/A</v>
      </c>
      <c r="G335" s="6">
        <v>0</v>
      </c>
      <c r="H335" s="6">
        <v>0</v>
      </c>
      <c r="I335">
        <v>0</v>
      </c>
      <c r="J335">
        <v>4006</v>
      </c>
      <c r="K335">
        <v>5884</v>
      </c>
    </row>
    <row r="336" spans="1:11" x14ac:dyDescent="0.25">
      <c r="A336" s="2" t="s">
        <v>184</v>
      </c>
      <c r="B336" s="3" t="s">
        <v>707</v>
      </c>
      <c r="C336" s="4">
        <v>8137</v>
      </c>
      <c r="D336" s="2" t="s">
        <v>186</v>
      </c>
      <c r="E336" s="2" t="s">
        <v>708</v>
      </c>
      <c r="F336" t="e">
        <v>#N/A</v>
      </c>
      <c r="G336" s="6">
        <v>1</v>
      </c>
      <c r="H336" s="6">
        <v>0</v>
      </c>
      <c r="I336">
        <v>1</v>
      </c>
      <c r="J336">
        <v>11746</v>
      </c>
      <c r="K336">
        <v>18946</v>
      </c>
    </row>
    <row r="337" spans="1:11" x14ac:dyDescent="0.25">
      <c r="A337" s="2" t="s">
        <v>134</v>
      </c>
      <c r="B337" s="3" t="s">
        <v>709</v>
      </c>
      <c r="C337" s="4">
        <v>54405</v>
      </c>
      <c r="D337" s="2" t="s">
        <v>136</v>
      </c>
      <c r="E337" s="2" t="s">
        <v>710</v>
      </c>
      <c r="F337" t="e">
        <v>#N/A</v>
      </c>
      <c r="G337" s="6">
        <v>1</v>
      </c>
      <c r="H337" s="6">
        <v>0</v>
      </c>
      <c r="I337">
        <v>1</v>
      </c>
      <c r="J337">
        <v>39814</v>
      </c>
      <c r="K337">
        <v>74628</v>
      </c>
    </row>
    <row r="338" spans="1:11" x14ac:dyDescent="0.25">
      <c r="A338" s="2" t="s">
        <v>530</v>
      </c>
      <c r="B338" s="3" t="s">
        <v>711</v>
      </c>
      <c r="C338" s="4">
        <v>23670</v>
      </c>
      <c r="D338" s="2" t="s">
        <v>532</v>
      </c>
      <c r="E338" s="2" t="s">
        <v>712</v>
      </c>
      <c r="F338" t="e">
        <v>#N/A</v>
      </c>
      <c r="G338" s="6">
        <v>0</v>
      </c>
      <c r="H338" s="6">
        <v>1</v>
      </c>
      <c r="I338">
        <v>0</v>
      </c>
      <c r="J338">
        <v>21998</v>
      </c>
      <c r="K338">
        <v>28133</v>
      </c>
    </row>
    <row r="339" spans="1:11" x14ac:dyDescent="0.25">
      <c r="A339" s="2" t="s">
        <v>88</v>
      </c>
      <c r="B339" s="3" t="s">
        <v>713</v>
      </c>
      <c r="C339" s="4">
        <v>68245</v>
      </c>
      <c r="D339" s="2" t="s">
        <v>90</v>
      </c>
      <c r="E339" s="2" t="s">
        <v>714</v>
      </c>
      <c r="F339" t="e">
        <v>#N/A</v>
      </c>
      <c r="G339" s="6">
        <v>0</v>
      </c>
      <c r="H339" s="6">
        <v>0</v>
      </c>
      <c r="I339">
        <v>0</v>
      </c>
      <c r="J339">
        <v>1172</v>
      </c>
      <c r="K339">
        <v>1608</v>
      </c>
    </row>
    <row r="340" spans="1:11" x14ac:dyDescent="0.25">
      <c r="A340" s="2" t="s">
        <v>88</v>
      </c>
      <c r="B340" s="3" t="s">
        <v>715</v>
      </c>
      <c r="C340" s="4">
        <v>68092</v>
      </c>
      <c r="D340" s="2" t="s">
        <v>90</v>
      </c>
      <c r="E340" s="2" t="s">
        <v>716</v>
      </c>
      <c r="F340" t="e">
        <v>#N/A</v>
      </c>
      <c r="G340" s="6">
        <v>1</v>
      </c>
      <c r="H340" s="6">
        <v>0</v>
      </c>
      <c r="I340">
        <v>0</v>
      </c>
      <c r="J340">
        <v>2958</v>
      </c>
      <c r="K340">
        <v>3995</v>
      </c>
    </row>
    <row r="341" spans="1:11" x14ac:dyDescent="0.25">
      <c r="A341" s="2" t="s">
        <v>5</v>
      </c>
      <c r="B341" s="3" t="s">
        <v>717</v>
      </c>
      <c r="C341" s="4">
        <v>91001</v>
      </c>
      <c r="D341" s="2" t="s">
        <v>7</v>
      </c>
      <c r="E341" s="2" t="s">
        <v>718</v>
      </c>
      <c r="F341" t="e">
        <v>#N/A</v>
      </c>
      <c r="G341" s="6">
        <v>0</v>
      </c>
      <c r="H341" s="6">
        <v>3</v>
      </c>
      <c r="I341">
        <v>1</v>
      </c>
      <c r="J341">
        <v>20084</v>
      </c>
      <c r="K341">
        <v>34044</v>
      </c>
    </row>
    <row r="342" spans="1:11" x14ac:dyDescent="0.25">
      <c r="A342" s="2" t="s">
        <v>321</v>
      </c>
      <c r="B342" s="3" t="s">
        <v>719</v>
      </c>
      <c r="C342" s="4">
        <v>19585</v>
      </c>
      <c r="D342" s="2" t="s">
        <v>323</v>
      </c>
      <c r="E342" s="2" t="s">
        <v>720</v>
      </c>
      <c r="F342" t="e">
        <v>#N/A</v>
      </c>
      <c r="G342" s="6">
        <v>0</v>
      </c>
      <c r="H342" s="6">
        <v>1</v>
      </c>
      <c r="I342">
        <v>0</v>
      </c>
      <c r="J342">
        <v>5789</v>
      </c>
      <c r="K342">
        <v>8504</v>
      </c>
    </row>
    <row r="343" spans="1:11" x14ac:dyDescent="0.25">
      <c r="A343" s="2" t="s">
        <v>27</v>
      </c>
      <c r="B343" s="3" t="s">
        <v>721</v>
      </c>
      <c r="C343" s="4">
        <v>25200</v>
      </c>
      <c r="D343" s="2" t="s">
        <v>29</v>
      </c>
      <c r="E343" s="2" t="s">
        <v>722</v>
      </c>
      <c r="F343" t="e">
        <v>#N/A</v>
      </c>
      <c r="G343" s="6">
        <v>1</v>
      </c>
      <c r="H343" s="6">
        <v>0</v>
      </c>
      <c r="I343">
        <v>0</v>
      </c>
      <c r="J343">
        <v>9742</v>
      </c>
      <c r="K343">
        <v>12474</v>
      </c>
    </row>
    <row r="344" spans="1:11" x14ac:dyDescent="0.25">
      <c r="A344" s="2" t="s">
        <v>33</v>
      </c>
      <c r="B344" s="3" t="s">
        <v>723</v>
      </c>
      <c r="C344" s="4">
        <v>15533</v>
      </c>
      <c r="D344" s="2" t="s">
        <v>35</v>
      </c>
      <c r="E344" s="2" t="s">
        <v>724</v>
      </c>
      <c r="F344" t="e">
        <v>#N/A</v>
      </c>
      <c r="G344" s="6">
        <v>0</v>
      </c>
      <c r="H344" s="6">
        <v>0</v>
      </c>
      <c r="I344">
        <v>0</v>
      </c>
      <c r="J344">
        <v>1168</v>
      </c>
      <c r="K344">
        <v>1357</v>
      </c>
    </row>
    <row r="345" spans="1:11" x14ac:dyDescent="0.25">
      <c r="A345" s="2" t="s">
        <v>88</v>
      </c>
      <c r="B345" s="3" t="s">
        <v>725</v>
      </c>
      <c r="C345" s="4">
        <v>68271</v>
      </c>
      <c r="D345" s="2" t="s">
        <v>90</v>
      </c>
      <c r="E345" s="2" t="s">
        <v>726</v>
      </c>
      <c r="F345" t="e">
        <v>#N/A</v>
      </c>
      <c r="G345" s="6">
        <v>1</v>
      </c>
      <c r="H345" s="6">
        <v>0</v>
      </c>
      <c r="I345">
        <v>0</v>
      </c>
      <c r="J345">
        <v>3814</v>
      </c>
      <c r="K345">
        <v>5104</v>
      </c>
    </row>
    <row r="346" spans="1:11" x14ac:dyDescent="0.25">
      <c r="A346" s="2" t="s">
        <v>27</v>
      </c>
      <c r="B346" s="3" t="s">
        <v>727</v>
      </c>
      <c r="C346" s="4">
        <v>25772</v>
      </c>
      <c r="D346" s="2" t="s">
        <v>29</v>
      </c>
      <c r="E346" s="2" t="s">
        <v>728</v>
      </c>
      <c r="F346" t="e">
        <v>#N/A</v>
      </c>
      <c r="G346" s="6">
        <v>1</v>
      </c>
      <c r="H346" s="6">
        <v>0</v>
      </c>
      <c r="I346">
        <v>0</v>
      </c>
      <c r="J346">
        <v>6789</v>
      </c>
      <c r="K346">
        <v>9513</v>
      </c>
    </row>
    <row r="347" spans="1:11" x14ac:dyDescent="0.25">
      <c r="A347" s="2" t="s">
        <v>184</v>
      </c>
      <c r="B347" s="3" t="s">
        <v>729</v>
      </c>
      <c r="C347" s="4">
        <v>8141</v>
      </c>
      <c r="D347" s="2" t="s">
        <v>186</v>
      </c>
      <c r="E347" s="2" t="s">
        <v>730</v>
      </c>
      <c r="F347" t="e">
        <v>#N/A</v>
      </c>
      <c r="G347" s="6">
        <v>0</v>
      </c>
      <c r="H347" s="6">
        <v>0</v>
      </c>
      <c r="I347">
        <v>0</v>
      </c>
      <c r="J347">
        <v>8563</v>
      </c>
      <c r="K347">
        <v>11009</v>
      </c>
    </row>
    <row r="348" spans="1:11" x14ac:dyDescent="0.25">
      <c r="A348" s="2" t="s">
        <v>27</v>
      </c>
      <c r="B348" s="3" t="s">
        <v>731</v>
      </c>
      <c r="C348" s="4">
        <v>25535</v>
      </c>
      <c r="D348" s="2" t="s">
        <v>29</v>
      </c>
      <c r="E348" s="2" t="s">
        <v>732</v>
      </c>
      <c r="F348" t="e">
        <v>#N/A</v>
      </c>
      <c r="G348" s="6">
        <v>1</v>
      </c>
      <c r="H348" s="6">
        <v>0</v>
      </c>
      <c r="I348">
        <v>0</v>
      </c>
      <c r="J348">
        <v>5638</v>
      </c>
      <c r="K348">
        <v>7462</v>
      </c>
    </row>
    <row r="349" spans="1:11" x14ac:dyDescent="0.25">
      <c r="A349" s="2" t="s">
        <v>295</v>
      </c>
      <c r="B349" s="3" t="s">
        <v>733</v>
      </c>
      <c r="C349" s="4">
        <v>73319</v>
      </c>
      <c r="D349" s="2" t="s">
        <v>297</v>
      </c>
      <c r="E349" s="2" t="s">
        <v>734</v>
      </c>
      <c r="F349" t="e">
        <v>#N/A</v>
      </c>
      <c r="G349" s="6">
        <v>0</v>
      </c>
      <c r="H349" s="6">
        <v>0</v>
      </c>
      <c r="I349">
        <v>0</v>
      </c>
      <c r="J349">
        <v>16846</v>
      </c>
      <c r="K349">
        <v>26124</v>
      </c>
    </row>
    <row r="350" spans="1:11" x14ac:dyDescent="0.25">
      <c r="A350" s="2" t="s">
        <v>576</v>
      </c>
      <c r="B350" s="3" t="s">
        <v>735</v>
      </c>
      <c r="C350" s="4">
        <v>76041</v>
      </c>
      <c r="D350" s="2" t="s">
        <v>578</v>
      </c>
      <c r="E350" s="2" t="s">
        <v>736</v>
      </c>
      <c r="F350" t="e">
        <v>#N/A</v>
      </c>
      <c r="G350" s="6">
        <v>1</v>
      </c>
      <c r="H350" s="6">
        <v>0</v>
      </c>
      <c r="I350">
        <v>0</v>
      </c>
      <c r="J350">
        <v>10341</v>
      </c>
      <c r="K350">
        <v>19078</v>
      </c>
    </row>
    <row r="351" spans="1:11" x14ac:dyDescent="0.25">
      <c r="A351" s="2" t="s">
        <v>530</v>
      </c>
      <c r="B351" s="3" t="s">
        <v>737</v>
      </c>
      <c r="C351" s="4">
        <v>23464</v>
      </c>
      <c r="D351" s="2" t="s">
        <v>532</v>
      </c>
      <c r="E351" s="2" t="s">
        <v>738</v>
      </c>
      <c r="F351" t="e">
        <v>#N/A</v>
      </c>
      <c r="G351" s="6">
        <v>0</v>
      </c>
      <c r="H351" s="6">
        <v>0</v>
      </c>
      <c r="I351">
        <v>0</v>
      </c>
      <c r="J351">
        <v>10290</v>
      </c>
      <c r="K351">
        <v>12949</v>
      </c>
    </row>
    <row r="352" spans="1:11" x14ac:dyDescent="0.25">
      <c r="A352" s="2" t="s">
        <v>88</v>
      </c>
      <c r="B352" s="3" t="s">
        <v>739</v>
      </c>
      <c r="C352" s="4">
        <v>68077</v>
      </c>
      <c r="D352" s="2" t="s">
        <v>90</v>
      </c>
      <c r="E352" s="2" t="s">
        <v>740</v>
      </c>
      <c r="F352" t="e">
        <v>#N/A</v>
      </c>
      <c r="G352" s="6">
        <v>1</v>
      </c>
      <c r="H352" s="6">
        <v>0</v>
      </c>
      <c r="I352">
        <v>0</v>
      </c>
      <c r="J352">
        <v>16001</v>
      </c>
      <c r="K352">
        <v>23938</v>
      </c>
    </row>
    <row r="353" spans="1:11" x14ac:dyDescent="0.25">
      <c r="A353" s="2" t="s">
        <v>741</v>
      </c>
      <c r="B353" s="3" t="s">
        <v>742</v>
      </c>
      <c r="C353" s="4">
        <v>66440</v>
      </c>
      <c r="D353" s="2" t="s">
        <v>743</v>
      </c>
      <c r="E353" s="2" t="s">
        <v>744</v>
      </c>
      <c r="F353" t="e">
        <v>#N/A</v>
      </c>
      <c r="G353" s="6">
        <v>1</v>
      </c>
      <c r="H353" s="6">
        <v>0</v>
      </c>
      <c r="I353">
        <v>0</v>
      </c>
      <c r="J353">
        <v>9026</v>
      </c>
      <c r="K353">
        <v>15547</v>
      </c>
    </row>
    <row r="354" spans="1:11" x14ac:dyDescent="0.25">
      <c r="A354" s="2" t="s">
        <v>741</v>
      </c>
      <c r="B354" s="3" t="s">
        <v>745</v>
      </c>
      <c r="C354" s="4">
        <v>66682</v>
      </c>
      <c r="D354" s="2" t="s">
        <v>743</v>
      </c>
      <c r="E354" s="2" t="s">
        <v>746</v>
      </c>
      <c r="F354" t="e">
        <v>#N/A</v>
      </c>
      <c r="G354" s="6">
        <v>1</v>
      </c>
      <c r="H354" s="6">
        <v>0</v>
      </c>
      <c r="I354">
        <v>0</v>
      </c>
      <c r="J354">
        <v>37106</v>
      </c>
      <c r="K354">
        <v>58778</v>
      </c>
    </row>
    <row r="355" spans="1:11" x14ac:dyDescent="0.25">
      <c r="A355" s="2" t="s">
        <v>33</v>
      </c>
      <c r="B355" s="3" t="s">
        <v>747</v>
      </c>
      <c r="C355" s="4">
        <v>15531</v>
      </c>
      <c r="D355" s="2" t="s">
        <v>35</v>
      </c>
      <c r="E355" s="2" t="s">
        <v>748</v>
      </c>
      <c r="F355" t="e">
        <v>#N/A</v>
      </c>
      <c r="G355" s="6">
        <v>1</v>
      </c>
      <c r="H355" s="6">
        <v>0</v>
      </c>
      <c r="I355">
        <v>0</v>
      </c>
      <c r="J355">
        <v>4449</v>
      </c>
      <c r="K355">
        <v>6676</v>
      </c>
    </row>
    <row r="356" spans="1:11" x14ac:dyDescent="0.25">
      <c r="A356" s="2" t="s">
        <v>33</v>
      </c>
      <c r="B356" s="3" t="s">
        <v>749</v>
      </c>
      <c r="C356" s="4">
        <v>15135</v>
      </c>
      <c r="D356" s="2" t="s">
        <v>35</v>
      </c>
      <c r="E356" s="2" t="s">
        <v>750</v>
      </c>
      <c r="F356" t="e">
        <v>#N/A</v>
      </c>
      <c r="G356" s="6">
        <v>0</v>
      </c>
      <c r="H356" s="6">
        <v>0</v>
      </c>
      <c r="I356">
        <v>0</v>
      </c>
      <c r="J356">
        <v>1712</v>
      </c>
      <c r="K356">
        <v>2504</v>
      </c>
    </row>
    <row r="357" spans="1:11" x14ac:dyDescent="0.25">
      <c r="A357" s="2" t="s">
        <v>27</v>
      </c>
      <c r="B357" s="3" t="s">
        <v>751</v>
      </c>
      <c r="C357" s="4">
        <v>25297</v>
      </c>
      <c r="D357" s="2" t="s">
        <v>29</v>
      </c>
      <c r="E357" s="2" t="s">
        <v>752</v>
      </c>
      <c r="F357" t="e">
        <v>#N/A</v>
      </c>
      <c r="G357" s="6">
        <v>0</v>
      </c>
      <c r="H357" s="6">
        <v>0</v>
      </c>
      <c r="I357">
        <v>0</v>
      </c>
      <c r="J357">
        <v>5641</v>
      </c>
      <c r="K357">
        <v>9285</v>
      </c>
    </row>
    <row r="358" spans="1:11" x14ac:dyDescent="0.25">
      <c r="A358" s="2" t="s">
        <v>88</v>
      </c>
      <c r="B358" s="3" t="s">
        <v>753</v>
      </c>
      <c r="C358" s="4">
        <v>68895</v>
      </c>
      <c r="D358" s="2" t="s">
        <v>90</v>
      </c>
      <c r="E358" s="2" t="s">
        <v>754</v>
      </c>
      <c r="F358" t="e">
        <v>#N/A</v>
      </c>
      <c r="G358" s="6">
        <v>1</v>
      </c>
      <c r="H358" s="6">
        <v>0</v>
      </c>
      <c r="I358">
        <v>0</v>
      </c>
      <c r="J358">
        <v>4865</v>
      </c>
      <c r="K358">
        <v>7311</v>
      </c>
    </row>
    <row r="359" spans="1:11" x14ac:dyDescent="0.25">
      <c r="A359" s="2" t="s">
        <v>576</v>
      </c>
      <c r="B359" s="3" t="s">
        <v>755</v>
      </c>
      <c r="C359" s="4">
        <v>76400</v>
      </c>
      <c r="D359" s="2" t="s">
        <v>578</v>
      </c>
      <c r="E359" s="2" t="s">
        <v>664</v>
      </c>
      <c r="F359" t="e">
        <v>#N/A</v>
      </c>
      <c r="G359" s="6">
        <v>1</v>
      </c>
      <c r="H359" s="6">
        <v>0</v>
      </c>
      <c r="I359">
        <v>0</v>
      </c>
      <c r="J359">
        <v>16777</v>
      </c>
      <c r="K359">
        <v>26127</v>
      </c>
    </row>
    <row r="360" spans="1:11" x14ac:dyDescent="0.25">
      <c r="A360" s="2" t="s">
        <v>576</v>
      </c>
      <c r="B360" s="3" t="s">
        <v>756</v>
      </c>
      <c r="C360" s="4">
        <v>76248</v>
      </c>
      <c r="D360" s="2" t="s">
        <v>578</v>
      </c>
      <c r="E360" s="2" t="s">
        <v>757</v>
      </c>
      <c r="F360" t="e">
        <v>#N/A</v>
      </c>
      <c r="G360" s="6">
        <v>1</v>
      </c>
      <c r="H360" s="6">
        <v>0</v>
      </c>
      <c r="I360">
        <v>0</v>
      </c>
      <c r="J360">
        <v>31203</v>
      </c>
      <c r="K360">
        <v>51293</v>
      </c>
    </row>
    <row r="361" spans="1:11" x14ac:dyDescent="0.25">
      <c r="A361" s="2" t="s">
        <v>758</v>
      </c>
      <c r="B361" s="3" t="s">
        <v>759</v>
      </c>
      <c r="C361" s="4">
        <v>50350</v>
      </c>
      <c r="D361" s="2" t="s">
        <v>760</v>
      </c>
      <c r="E361" s="2" t="s">
        <v>761</v>
      </c>
      <c r="F361" t="s">
        <v>2251</v>
      </c>
      <c r="G361" s="6">
        <v>0</v>
      </c>
      <c r="H361" s="6">
        <v>0</v>
      </c>
      <c r="I361">
        <v>1</v>
      </c>
      <c r="J361">
        <v>5115</v>
      </c>
      <c r="K361">
        <v>7832</v>
      </c>
    </row>
    <row r="362" spans="1:11" x14ac:dyDescent="0.25">
      <c r="A362" s="2" t="s">
        <v>301</v>
      </c>
      <c r="B362" s="3" t="s">
        <v>762</v>
      </c>
      <c r="C362" s="4">
        <v>13620</v>
      </c>
      <c r="D362" s="2" t="s">
        <v>303</v>
      </c>
      <c r="E362" s="2" t="s">
        <v>763</v>
      </c>
      <c r="F362" t="e">
        <v>#N/A</v>
      </c>
      <c r="G362" s="6">
        <v>0</v>
      </c>
      <c r="H362" s="6">
        <v>0</v>
      </c>
      <c r="I362">
        <v>0</v>
      </c>
      <c r="J362">
        <v>4843</v>
      </c>
      <c r="K362">
        <v>6356</v>
      </c>
    </row>
    <row r="363" spans="1:11" x14ac:dyDescent="0.25">
      <c r="A363" s="2" t="s">
        <v>530</v>
      </c>
      <c r="B363" s="3" t="s">
        <v>764</v>
      </c>
      <c r="C363" s="4">
        <v>23660</v>
      </c>
      <c r="D363" s="2" t="s">
        <v>532</v>
      </c>
      <c r="E363" s="2" t="s">
        <v>765</v>
      </c>
      <c r="F363" t="e">
        <v>#N/A</v>
      </c>
      <c r="G363" s="6">
        <v>1</v>
      </c>
      <c r="H363" s="6">
        <v>0</v>
      </c>
      <c r="I363">
        <v>0</v>
      </c>
      <c r="J363">
        <v>58137</v>
      </c>
      <c r="K363">
        <v>77359</v>
      </c>
    </row>
    <row r="364" spans="1:11" x14ac:dyDescent="0.25">
      <c r="A364" s="2" t="s">
        <v>301</v>
      </c>
      <c r="B364" s="3" t="s">
        <v>766</v>
      </c>
      <c r="C364" s="4">
        <v>13673</v>
      </c>
      <c r="D364" s="2" t="s">
        <v>303</v>
      </c>
      <c r="E364" s="2" t="s">
        <v>767</v>
      </c>
      <c r="F364" t="e">
        <v>#N/A</v>
      </c>
      <c r="G364" s="6">
        <v>1</v>
      </c>
      <c r="H364" s="6">
        <v>0</v>
      </c>
      <c r="I364">
        <v>0</v>
      </c>
      <c r="J364">
        <v>6181</v>
      </c>
      <c r="K364">
        <v>11337</v>
      </c>
    </row>
    <row r="365" spans="1:11" x14ac:dyDescent="0.25">
      <c r="A365" s="2" t="s">
        <v>500</v>
      </c>
      <c r="B365" s="3" t="s">
        <v>768</v>
      </c>
      <c r="C365" s="4">
        <v>5792</v>
      </c>
      <c r="D365" s="2" t="s">
        <v>502</v>
      </c>
      <c r="E365" s="2" t="s">
        <v>769</v>
      </c>
      <c r="F365" t="e">
        <v>#N/A</v>
      </c>
      <c r="G365" s="6">
        <v>0</v>
      </c>
      <c r="H365" s="6">
        <v>0</v>
      </c>
      <c r="I365">
        <v>0</v>
      </c>
      <c r="J365">
        <v>3768</v>
      </c>
      <c r="K365">
        <v>5738</v>
      </c>
    </row>
    <row r="366" spans="1:11" x14ac:dyDescent="0.25">
      <c r="A366" s="2" t="s">
        <v>204</v>
      </c>
      <c r="B366" s="3" t="s">
        <v>770</v>
      </c>
      <c r="C366" s="4">
        <v>52694</v>
      </c>
      <c r="D366" s="2" t="s">
        <v>206</v>
      </c>
      <c r="E366" s="2" t="s">
        <v>771</v>
      </c>
      <c r="F366" t="e">
        <v>#N/A</v>
      </c>
      <c r="G366" s="6">
        <v>1</v>
      </c>
      <c r="H366" s="6">
        <v>0</v>
      </c>
      <c r="I366">
        <v>0</v>
      </c>
      <c r="J366">
        <v>4420</v>
      </c>
      <c r="K366">
        <v>5079</v>
      </c>
    </row>
    <row r="367" spans="1:11" x14ac:dyDescent="0.25">
      <c r="A367" s="2" t="s">
        <v>772</v>
      </c>
      <c r="B367" s="3" t="s">
        <v>773</v>
      </c>
      <c r="C367" s="4">
        <v>41885</v>
      </c>
      <c r="D367" s="2" t="s">
        <v>774</v>
      </c>
      <c r="E367" s="2" t="s">
        <v>775</v>
      </c>
      <c r="F367" t="e">
        <v>#N/A</v>
      </c>
      <c r="G367" s="6">
        <v>1</v>
      </c>
      <c r="H367" s="6">
        <v>0</v>
      </c>
      <c r="I367">
        <v>1</v>
      </c>
      <c r="J367">
        <v>5370</v>
      </c>
      <c r="K367">
        <v>6691</v>
      </c>
    </row>
    <row r="368" spans="1:11" x14ac:dyDescent="0.25">
      <c r="A368" s="2" t="s">
        <v>321</v>
      </c>
      <c r="B368" s="3" t="s">
        <v>776</v>
      </c>
      <c r="C368" s="4">
        <v>19573</v>
      </c>
      <c r="D368" s="2" t="s">
        <v>323</v>
      </c>
      <c r="E368" s="2" t="s">
        <v>777</v>
      </c>
      <c r="F368" t="e">
        <v>#N/A</v>
      </c>
      <c r="G368" s="6">
        <v>0</v>
      </c>
      <c r="H368" s="6">
        <v>0</v>
      </c>
      <c r="I368">
        <v>0</v>
      </c>
      <c r="J368">
        <v>20459</v>
      </c>
      <c r="K368">
        <v>32040</v>
      </c>
    </row>
    <row r="369" spans="1:11" x14ac:dyDescent="0.25">
      <c r="A369" s="2" t="s">
        <v>27</v>
      </c>
      <c r="B369" s="3" t="s">
        <v>778</v>
      </c>
      <c r="C369" s="4">
        <v>25486</v>
      </c>
      <c r="D369" s="2" t="s">
        <v>29</v>
      </c>
      <c r="E369" s="2" t="s">
        <v>779</v>
      </c>
      <c r="F369" t="e">
        <v>#N/A</v>
      </c>
      <c r="G369" s="6">
        <v>1</v>
      </c>
      <c r="H369" s="6">
        <v>0</v>
      </c>
      <c r="I369">
        <v>0</v>
      </c>
      <c r="J369">
        <v>6745</v>
      </c>
      <c r="K369">
        <v>8868</v>
      </c>
    </row>
    <row r="370" spans="1:11" x14ac:dyDescent="0.25">
      <c r="A370" s="2" t="s">
        <v>438</v>
      </c>
      <c r="B370" s="3" t="s">
        <v>780</v>
      </c>
      <c r="C370" s="4">
        <v>17665</v>
      </c>
      <c r="D370" s="2" t="s">
        <v>237</v>
      </c>
      <c r="E370" s="2" t="s">
        <v>781</v>
      </c>
      <c r="F370" t="e">
        <v>#N/A</v>
      </c>
      <c r="G370" s="6">
        <v>1</v>
      </c>
      <c r="H370" s="6">
        <v>0</v>
      </c>
      <c r="I370">
        <v>0</v>
      </c>
      <c r="J370">
        <v>3369</v>
      </c>
      <c r="K370">
        <v>4788</v>
      </c>
    </row>
    <row r="371" spans="1:11" x14ac:dyDescent="0.25">
      <c r="A371" s="2" t="s">
        <v>376</v>
      </c>
      <c r="B371" s="3" t="s">
        <v>782</v>
      </c>
      <c r="C371" s="4">
        <v>47720</v>
      </c>
      <c r="D371" s="2" t="s">
        <v>378</v>
      </c>
      <c r="E371" s="2" t="s">
        <v>783</v>
      </c>
      <c r="F371" t="e">
        <v>#N/A</v>
      </c>
      <c r="G371" s="6">
        <v>1</v>
      </c>
      <c r="H371" s="6">
        <v>0</v>
      </c>
      <c r="I371">
        <v>0</v>
      </c>
      <c r="J371">
        <v>5855</v>
      </c>
      <c r="K371">
        <v>7849</v>
      </c>
    </row>
    <row r="372" spans="1:11" x14ac:dyDescent="0.25">
      <c r="A372" s="2" t="s">
        <v>33</v>
      </c>
      <c r="B372" s="3" t="s">
        <v>784</v>
      </c>
      <c r="C372" s="4">
        <v>15090</v>
      </c>
      <c r="D372" s="2" t="s">
        <v>35</v>
      </c>
      <c r="E372" s="2" t="s">
        <v>785</v>
      </c>
      <c r="F372" t="e">
        <v>#N/A</v>
      </c>
      <c r="G372" s="6">
        <v>1</v>
      </c>
      <c r="H372" s="6">
        <v>0</v>
      </c>
      <c r="I372">
        <v>0</v>
      </c>
      <c r="J372">
        <v>1127</v>
      </c>
      <c r="K372">
        <v>1468</v>
      </c>
    </row>
    <row r="373" spans="1:11" x14ac:dyDescent="0.25">
      <c r="A373" s="2" t="s">
        <v>204</v>
      </c>
      <c r="B373" s="3" t="s">
        <v>786</v>
      </c>
      <c r="C373" s="4">
        <v>52354</v>
      </c>
      <c r="D373" s="2" t="s">
        <v>206</v>
      </c>
      <c r="E373" s="2" t="s">
        <v>787</v>
      </c>
      <c r="F373" t="e">
        <v>#N/A</v>
      </c>
      <c r="G373" s="6">
        <v>1</v>
      </c>
      <c r="H373" s="6">
        <v>0</v>
      </c>
      <c r="I373">
        <v>0</v>
      </c>
      <c r="J373">
        <v>5071</v>
      </c>
      <c r="K373">
        <v>6202</v>
      </c>
    </row>
    <row r="374" spans="1:11" x14ac:dyDescent="0.25">
      <c r="A374" s="2" t="s">
        <v>204</v>
      </c>
      <c r="B374" s="3" t="s">
        <v>788</v>
      </c>
      <c r="C374" s="4">
        <v>52838</v>
      </c>
      <c r="D374" s="2" t="s">
        <v>206</v>
      </c>
      <c r="E374" s="2" t="s">
        <v>789</v>
      </c>
      <c r="F374" t="e">
        <v>#N/A</v>
      </c>
      <c r="G374" s="6">
        <v>1</v>
      </c>
      <c r="H374" s="6">
        <v>1</v>
      </c>
      <c r="I374">
        <v>0</v>
      </c>
      <c r="J374">
        <v>22771</v>
      </c>
      <c r="K374">
        <v>33421</v>
      </c>
    </row>
    <row r="375" spans="1:11" x14ac:dyDescent="0.25">
      <c r="A375" s="2" t="s">
        <v>576</v>
      </c>
      <c r="B375" s="3" t="s">
        <v>790</v>
      </c>
      <c r="C375" s="4">
        <v>76130</v>
      </c>
      <c r="D375" s="2" t="s">
        <v>578</v>
      </c>
      <c r="E375" s="2" t="s">
        <v>730</v>
      </c>
      <c r="F375" t="e">
        <v>#N/A</v>
      </c>
      <c r="G375" s="6">
        <v>0</v>
      </c>
      <c r="H375" s="6">
        <v>0</v>
      </c>
      <c r="I375">
        <v>1</v>
      </c>
      <c r="J375">
        <v>41114</v>
      </c>
      <c r="K375">
        <v>67415</v>
      </c>
    </row>
    <row r="376" spans="1:11" x14ac:dyDescent="0.25">
      <c r="A376" s="2" t="s">
        <v>530</v>
      </c>
      <c r="B376" s="3" t="s">
        <v>791</v>
      </c>
      <c r="C376" s="4">
        <v>23586</v>
      </c>
      <c r="D376" s="2" t="s">
        <v>532</v>
      </c>
      <c r="E376" s="2" t="s">
        <v>792</v>
      </c>
      <c r="F376" t="e">
        <v>#N/A</v>
      </c>
      <c r="G376" s="6">
        <v>1</v>
      </c>
      <c r="H376" s="6">
        <v>0</v>
      </c>
      <c r="I376">
        <v>1</v>
      </c>
      <c r="J376">
        <v>10137</v>
      </c>
      <c r="K376">
        <v>13195</v>
      </c>
    </row>
    <row r="377" spans="1:11" x14ac:dyDescent="0.25">
      <c r="A377" s="2" t="s">
        <v>500</v>
      </c>
      <c r="B377" s="3" t="s">
        <v>793</v>
      </c>
      <c r="C377" s="4">
        <v>5686</v>
      </c>
      <c r="D377" s="2" t="s">
        <v>502</v>
      </c>
      <c r="E377" s="2" t="s">
        <v>794</v>
      </c>
      <c r="F377" t="e">
        <v>#N/A</v>
      </c>
      <c r="G377" s="6">
        <v>1</v>
      </c>
      <c r="H377" s="6">
        <v>1</v>
      </c>
      <c r="I377">
        <v>0</v>
      </c>
      <c r="J377">
        <v>16130</v>
      </c>
      <c r="K377">
        <v>25337</v>
      </c>
    </row>
    <row r="378" spans="1:11" x14ac:dyDescent="0.25">
      <c r="A378" s="2" t="s">
        <v>530</v>
      </c>
      <c r="B378" s="3" t="s">
        <v>795</v>
      </c>
      <c r="C378" s="4">
        <v>23675</v>
      </c>
      <c r="D378" s="2" t="s">
        <v>532</v>
      </c>
      <c r="E378" s="2" t="s">
        <v>796</v>
      </c>
      <c r="F378" t="e">
        <v>#N/A</v>
      </c>
      <c r="G378" s="6">
        <v>1</v>
      </c>
      <c r="H378" s="6">
        <v>0</v>
      </c>
      <c r="I378">
        <v>0</v>
      </c>
      <c r="J378">
        <v>17562</v>
      </c>
      <c r="K378">
        <v>26280</v>
      </c>
    </row>
    <row r="379" spans="1:11" x14ac:dyDescent="0.25">
      <c r="A379" s="2" t="s">
        <v>27</v>
      </c>
      <c r="B379" s="3" t="s">
        <v>797</v>
      </c>
      <c r="C379" s="4">
        <v>25491</v>
      </c>
      <c r="D379" s="2" t="s">
        <v>29</v>
      </c>
      <c r="E379" s="2" t="s">
        <v>798</v>
      </c>
      <c r="F379" t="e">
        <v>#N/A</v>
      </c>
      <c r="G379" s="6">
        <v>1</v>
      </c>
      <c r="H379" s="6">
        <v>0</v>
      </c>
      <c r="I379">
        <v>1</v>
      </c>
      <c r="J379">
        <v>3671</v>
      </c>
      <c r="K379">
        <v>5099</v>
      </c>
    </row>
    <row r="380" spans="1:11" x14ac:dyDescent="0.25">
      <c r="A380" s="2" t="s">
        <v>134</v>
      </c>
      <c r="B380" s="3" t="s">
        <v>799</v>
      </c>
      <c r="C380" s="4">
        <v>54099</v>
      </c>
      <c r="D380" s="2" t="s">
        <v>136</v>
      </c>
      <c r="E380" s="2" t="s">
        <v>800</v>
      </c>
      <c r="F380" t="e">
        <v>#N/A</v>
      </c>
      <c r="G380" s="6">
        <v>0</v>
      </c>
      <c r="H380" s="6">
        <v>0</v>
      </c>
      <c r="I380">
        <v>0</v>
      </c>
      <c r="J380">
        <v>4314</v>
      </c>
      <c r="K380">
        <v>5894</v>
      </c>
    </row>
    <row r="381" spans="1:11" x14ac:dyDescent="0.25">
      <c r="A381" s="2" t="s">
        <v>576</v>
      </c>
      <c r="B381" s="3" t="s">
        <v>801</v>
      </c>
      <c r="C381" s="4">
        <v>76892</v>
      </c>
      <c r="D381" s="2" t="s">
        <v>578</v>
      </c>
      <c r="E381" s="2" t="s">
        <v>802</v>
      </c>
      <c r="F381" t="e">
        <v>#N/A</v>
      </c>
      <c r="G381" s="6">
        <v>1</v>
      </c>
      <c r="H381" s="6">
        <v>0</v>
      </c>
      <c r="I381">
        <v>0</v>
      </c>
      <c r="J381">
        <v>63376</v>
      </c>
      <c r="K381">
        <v>104350</v>
      </c>
    </row>
    <row r="382" spans="1:11" x14ac:dyDescent="0.25">
      <c r="A382" s="2" t="s">
        <v>741</v>
      </c>
      <c r="B382" s="3" t="s">
        <v>803</v>
      </c>
      <c r="C382" s="4">
        <v>66170</v>
      </c>
      <c r="D382" s="2" t="s">
        <v>743</v>
      </c>
      <c r="E382" s="2" t="s">
        <v>804</v>
      </c>
      <c r="F382" t="e">
        <v>#N/A</v>
      </c>
      <c r="G382" s="6">
        <v>1</v>
      </c>
      <c r="H382" s="6">
        <v>0</v>
      </c>
      <c r="I382">
        <v>1</v>
      </c>
      <c r="J382">
        <v>88967</v>
      </c>
      <c r="K382">
        <v>150617</v>
      </c>
    </row>
    <row r="383" spans="1:11" x14ac:dyDescent="0.25">
      <c r="A383" s="2" t="s">
        <v>134</v>
      </c>
      <c r="B383" s="3" t="s">
        <v>805</v>
      </c>
      <c r="C383" s="4">
        <v>54128</v>
      </c>
      <c r="D383" s="2" t="s">
        <v>136</v>
      </c>
      <c r="E383" s="2" t="s">
        <v>806</v>
      </c>
      <c r="F383" t="e">
        <v>#N/A</v>
      </c>
      <c r="G383" s="6">
        <v>1</v>
      </c>
      <c r="H383" s="6">
        <v>0</v>
      </c>
      <c r="I383">
        <v>0</v>
      </c>
      <c r="J383">
        <v>4817</v>
      </c>
      <c r="K383">
        <v>6756</v>
      </c>
    </row>
    <row r="384" spans="1:11" x14ac:dyDescent="0.25">
      <c r="A384" s="2" t="s">
        <v>184</v>
      </c>
      <c r="B384" s="3" t="s">
        <v>807</v>
      </c>
      <c r="C384" s="4">
        <v>8770</v>
      </c>
      <c r="D384" s="2" t="s">
        <v>186</v>
      </c>
      <c r="E384" s="2" t="s">
        <v>808</v>
      </c>
      <c r="F384" t="e">
        <v>#N/A</v>
      </c>
      <c r="G384" s="6">
        <v>0</v>
      </c>
      <c r="H384" s="6">
        <v>0</v>
      </c>
      <c r="I384">
        <v>0</v>
      </c>
      <c r="J384">
        <v>6447</v>
      </c>
      <c r="K384">
        <v>9453</v>
      </c>
    </row>
    <row r="385" spans="1:11" x14ac:dyDescent="0.25">
      <c r="A385" s="2" t="s">
        <v>301</v>
      </c>
      <c r="B385" s="3" t="s">
        <v>809</v>
      </c>
      <c r="C385" s="4">
        <v>13300</v>
      </c>
      <c r="D385" s="2" t="s">
        <v>303</v>
      </c>
      <c r="E385" s="2" t="s">
        <v>810</v>
      </c>
      <c r="F385" t="e">
        <v>#N/A</v>
      </c>
      <c r="G385" s="6">
        <v>0</v>
      </c>
      <c r="H385" s="6">
        <v>0</v>
      </c>
      <c r="I385">
        <v>0</v>
      </c>
      <c r="J385">
        <v>6889</v>
      </c>
      <c r="K385">
        <v>9746</v>
      </c>
    </row>
    <row r="386" spans="1:11" x14ac:dyDescent="0.25">
      <c r="A386" s="2" t="s">
        <v>500</v>
      </c>
      <c r="B386" s="3" t="s">
        <v>811</v>
      </c>
      <c r="C386" s="4">
        <v>5129</v>
      </c>
      <c r="D386" s="2" t="s">
        <v>502</v>
      </c>
      <c r="E386" s="2" t="s">
        <v>237</v>
      </c>
      <c r="F386" t="e">
        <v>#N/A</v>
      </c>
      <c r="G386" s="6">
        <v>0</v>
      </c>
      <c r="H386" s="6">
        <v>0</v>
      </c>
      <c r="I386">
        <v>0</v>
      </c>
      <c r="J386">
        <v>35981</v>
      </c>
      <c r="K386">
        <v>59186</v>
      </c>
    </row>
    <row r="387" spans="1:11" x14ac:dyDescent="0.25">
      <c r="A387" s="2" t="s">
        <v>33</v>
      </c>
      <c r="B387" s="3" t="s">
        <v>812</v>
      </c>
      <c r="C387" s="4">
        <v>15690</v>
      </c>
      <c r="D387" s="2" t="s">
        <v>35</v>
      </c>
      <c r="E387" s="2" t="s">
        <v>813</v>
      </c>
      <c r="F387" t="e">
        <v>#N/A</v>
      </c>
      <c r="G387" s="6">
        <v>0</v>
      </c>
      <c r="H387" s="6">
        <v>0</v>
      </c>
      <c r="I387">
        <v>0</v>
      </c>
      <c r="J387">
        <v>2178</v>
      </c>
      <c r="K387">
        <v>3318</v>
      </c>
    </row>
    <row r="388" spans="1:11" x14ac:dyDescent="0.25">
      <c r="A388" s="2" t="s">
        <v>814</v>
      </c>
      <c r="B388" s="3" t="s">
        <v>815</v>
      </c>
      <c r="C388" s="4">
        <v>63272</v>
      </c>
      <c r="D388" s="2" t="s">
        <v>816</v>
      </c>
      <c r="E388" s="2" t="s">
        <v>817</v>
      </c>
      <c r="F388" t="e">
        <v>#N/A</v>
      </c>
      <c r="G388" s="6">
        <v>1</v>
      </c>
      <c r="H388" s="6">
        <v>0</v>
      </c>
      <c r="I388">
        <v>1</v>
      </c>
      <c r="J388">
        <v>6376</v>
      </c>
      <c r="K388">
        <v>10173</v>
      </c>
    </row>
    <row r="389" spans="1:11" x14ac:dyDescent="0.25">
      <c r="A389" s="2" t="s">
        <v>134</v>
      </c>
      <c r="B389" s="3" t="s">
        <v>818</v>
      </c>
      <c r="C389" s="4">
        <v>54172</v>
      </c>
      <c r="D389" s="2" t="s">
        <v>136</v>
      </c>
      <c r="E389" s="2" t="s">
        <v>819</v>
      </c>
      <c r="F389" t="e">
        <v>#N/A</v>
      </c>
      <c r="G389" s="6">
        <v>1</v>
      </c>
      <c r="H389" s="6">
        <v>0</v>
      </c>
      <c r="I389">
        <v>0</v>
      </c>
      <c r="J389">
        <v>7720</v>
      </c>
      <c r="K389">
        <v>11342</v>
      </c>
    </row>
    <row r="390" spans="1:11" x14ac:dyDescent="0.25">
      <c r="A390" s="2" t="s">
        <v>438</v>
      </c>
      <c r="B390" s="3" t="s">
        <v>820</v>
      </c>
      <c r="C390" s="4">
        <v>17088</v>
      </c>
      <c r="D390" s="2" t="s">
        <v>237</v>
      </c>
      <c r="E390" s="2" t="s">
        <v>821</v>
      </c>
      <c r="F390" t="e">
        <v>#N/A</v>
      </c>
      <c r="G390" s="6">
        <v>1</v>
      </c>
      <c r="H390" s="6">
        <v>0</v>
      </c>
      <c r="I390">
        <v>0</v>
      </c>
      <c r="J390">
        <v>6195</v>
      </c>
      <c r="K390">
        <v>10016</v>
      </c>
    </row>
    <row r="391" spans="1:11" x14ac:dyDescent="0.25">
      <c r="A391" s="2" t="s">
        <v>27</v>
      </c>
      <c r="B391" s="3" t="s">
        <v>822</v>
      </c>
      <c r="C391" s="4">
        <v>25151</v>
      </c>
      <c r="D391" s="2" t="s">
        <v>29</v>
      </c>
      <c r="E391" s="2" t="s">
        <v>823</v>
      </c>
      <c r="F391" t="e">
        <v>#N/A</v>
      </c>
      <c r="G391" s="6">
        <v>1</v>
      </c>
      <c r="H391" s="6">
        <v>0</v>
      </c>
      <c r="I391">
        <v>0</v>
      </c>
      <c r="J391">
        <v>9187</v>
      </c>
      <c r="K391">
        <v>14421</v>
      </c>
    </row>
    <row r="392" spans="1:11" x14ac:dyDescent="0.25">
      <c r="A392" s="2" t="s">
        <v>576</v>
      </c>
      <c r="B392" s="3" t="s">
        <v>824</v>
      </c>
      <c r="C392" s="4">
        <v>76845</v>
      </c>
      <c r="D392" s="2" t="s">
        <v>578</v>
      </c>
      <c r="E392" s="2" t="s">
        <v>825</v>
      </c>
      <c r="F392" t="e">
        <v>#N/A</v>
      </c>
      <c r="G392" s="6">
        <v>1</v>
      </c>
      <c r="H392" s="6">
        <v>0</v>
      </c>
      <c r="I392">
        <v>0</v>
      </c>
      <c r="J392">
        <v>3004</v>
      </c>
      <c r="K392">
        <v>4625</v>
      </c>
    </row>
    <row r="393" spans="1:11" x14ac:dyDescent="0.25">
      <c r="A393" s="2" t="s">
        <v>772</v>
      </c>
      <c r="B393" s="3" t="s">
        <v>826</v>
      </c>
      <c r="C393" s="4">
        <v>41013</v>
      </c>
      <c r="D393" s="2" t="s">
        <v>774</v>
      </c>
      <c r="E393" s="2" t="s">
        <v>827</v>
      </c>
      <c r="F393" t="e">
        <v>#N/A</v>
      </c>
      <c r="G393" s="6">
        <v>1</v>
      </c>
      <c r="H393" s="6">
        <v>1</v>
      </c>
      <c r="I393">
        <v>0</v>
      </c>
      <c r="J393">
        <v>5188</v>
      </c>
      <c r="K393">
        <v>6612</v>
      </c>
    </row>
    <row r="394" spans="1:11" x14ac:dyDescent="0.25">
      <c r="A394" s="2" t="s">
        <v>500</v>
      </c>
      <c r="B394" s="3" t="s">
        <v>828</v>
      </c>
      <c r="C394" s="4">
        <v>5576</v>
      </c>
      <c r="D394" s="2" t="s">
        <v>502</v>
      </c>
      <c r="E394" s="2" t="s">
        <v>829</v>
      </c>
      <c r="F394" t="e">
        <v>#N/A</v>
      </c>
      <c r="G394" s="6">
        <v>0</v>
      </c>
      <c r="H394" s="6">
        <v>0</v>
      </c>
      <c r="I394">
        <v>0</v>
      </c>
      <c r="J394">
        <v>4197</v>
      </c>
      <c r="K394">
        <v>7014</v>
      </c>
    </row>
    <row r="395" spans="1:11" x14ac:dyDescent="0.25">
      <c r="A395" s="2" t="s">
        <v>204</v>
      </c>
      <c r="B395" s="3" t="s">
        <v>830</v>
      </c>
      <c r="C395" s="4">
        <v>52560</v>
      </c>
      <c r="D395" s="2" t="s">
        <v>206</v>
      </c>
      <c r="E395" s="2" t="s">
        <v>831</v>
      </c>
      <c r="F395" t="e">
        <v>#N/A</v>
      </c>
      <c r="G395" s="6">
        <v>1</v>
      </c>
      <c r="H395" s="6">
        <v>0</v>
      </c>
      <c r="I395">
        <v>0</v>
      </c>
      <c r="J395">
        <v>7657</v>
      </c>
      <c r="K395">
        <v>9380</v>
      </c>
    </row>
    <row r="396" spans="1:11" x14ac:dyDescent="0.25">
      <c r="A396" s="2" t="s">
        <v>500</v>
      </c>
      <c r="B396" s="3" t="s">
        <v>832</v>
      </c>
      <c r="C396" s="4">
        <v>5308</v>
      </c>
      <c r="D396" s="2" t="s">
        <v>502</v>
      </c>
      <c r="E396" s="2" t="s">
        <v>833</v>
      </c>
      <c r="F396" t="e">
        <v>#N/A</v>
      </c>
      <c r="G396" s="6">
        <v>1</v>
      </c>
      <c r="H396" s="6">
        <v>0</v>
      </c>
      <c r="I396">
        <v>1</v>
      </c>
      <c r="J396">
        <v>25395</v>
      </c>
      <c r="K396">
        <v>45862</v>
      </c>
    </row>
    <row r="397" spans="1:11" x14ac:dyDescent="0.25">
      <c r="A397" s="2" t="s">
        <v>134</v>
      </c>
      <c r="B397" s="3" t="s">
        <v>834</v>
      </c>
      <c r="C397" s="4">
        <v>54673</v>
      </c>
      <c r="D397" s="2" t="s">
        <v>136</v>
      </c>
      <c r="E397" s="2" t="s">
        <v>835</v>
      </c>
      <c r="F397" t="e">
        <v>#N/A</v>
      </c>
      <c r="G397" s="6">
        <v>0</v>
      </c>
      <c r="H397" s="6">
        <v>0</v>
      </c>
      <c r="I397">
        <v>0</v>
      </c>
      <c r="J397">
        <v>4093</v>
      </c>
      <c r="K397">
        <v>6496</v>
      </c>
    </row>
    <row r="398" spans="1:11" x14ac:dyDescent="0.25">
      <c r="A398" s="2" t="s">
        <v>27</v>
      </c>
      <c r="B398" s="3" t="s">
        <v>836</v>
      </c>
      <c r="C398" s="4">
        <v>25086</v>
      </c>
      <c r="D398" s="2" t="s">
        <v>29</v>
      </c>
      <c r="E398" s="2" t="s">
        <v>837</v>
      </c>
      <c r="F398" t="e">
        <v>#N/A</v>
      </c>
      <c r="G398" s="6">
        <v>0</v>
      </c>
      <c r="H398" s="6">
        <v>0</v>
      </c>
      <c r="I398">
        <v>0</v>
      </c>
      <c r="J398">
        <v>1561</v>
      </c>
      <c r="K398">
        <v>2010</v>
      </c>
    </row>
    <row r="399" spans="1:11" x14ac:dyDescent="0.25">
      <c r="A399" s="2" t="s">
        <v>134</v>
      </c>
      <c r="B399" s="3" t="s">
        <v>838</v>
      </c>
      <c r="C399" s="4">
        <v>54874</v>
      </c>
      <c r="D399" s="2" t="s">
        <v>136</v>
      </c>
      <c r="E399" s="2" t="s">
        <v>839</v>
      </c>
      <c r="F399" t="e">
        <v>#N/A</v>
      </c>
      <c r="G399" s="6">
        <v>1</v>
      </c>
      <c r="H399" s="6">
        <v>0</v>
      </c>
      <c r="I399">
        <v>0</v>
      </c>
      <c r="J399">
        <v>37772</v>
      </c>
      <c r="K399">
        <v>77427</v>
      </c>
    </row>
    <row r="400" spans="1:11" x14ac:dyDescent="0.25">
      <c r="A400" s="2" t="s">
        <v>500</v>
      </c>
      <c r="B400" s="3" t="s">
        <v>840</v>
      </c>
      <c r="C400" s="4">
        <v>5631</v>
      </c>
      <c r="D400" s="2" t="s">
        <v>502</v>
      </c>
      <c r="E400" s="2" t="s">
        <v>841</v>
      </c>
      <c r="F400" t="e">
        <v>#N/A</v>
      </c>
      <c r="G400" s="6">
        <v>0</v>
      </c>
      <c r="H400" s="6">
        <v>0</v>
      </c>
      <c r="I400">
        <v>1</v>
      </c>
      <c r="J400">
        <v>34663</v>
      </c>
      <c r="K400">
        <v>57293</v>
      </c>
    </row>
    <row r="401" spans="1:11" x14ac:dyDescent="0.25">
      <c r="A401" s="2" t="s">
        <v>321</v>
      </c>
      <c r="B401" s="3" t="s">
        <v>842</v>
      </c>
      <c r="C401" s="4">
        <v>19137</v>
      </c>
      <c r="D401" s="2" t="s">
        <v>323</v>
      </c>
      <c r="E401" s="2" t="s">
        <v>843</v>
      </c>
      <c r="F401" t="s">
        <v>2252</v>
      </c>
      <c r="G401" s="6">
        <v>0</v>
      </c>
      <c r="H401" s="6">
        <v>0</v>
      </c>
      <c r="I401">
        <v>0</v>
      </c>
      <c r="J401">
        <v>12754</v>
      </c>
      <c r="K401">
        <v>20247</v>
      </c>
    </row>
    <row r="402" spans="1:11" x14ac:dyDescent="0.25">
      <c r="A402" s="2" t="s">
        <v>27</v>
      </c>
      <c r="B402" s="3" t="s">
        <v>844</v>
      </c>
      <c r="C402" s="4">
        <v>25099</v>
      </c>
      <c r="D402" s="2" t="s">
        <v>29</v>
      </c>
      <c r="E402" s="2" t="s">
        <v>845</v>
      </c>
      <c r="F402" t="e">
        <v>#N/A</v>
      </c>
      <c r="G402" s="6">
        <v>0</v>
      </c>
      <c r="H402" s="6">
        <v>0</v>
      </c>
      <c r="I402">
        <v>0</v>
      </c>
      <c r="J402">
        <v>4611</v>
      </c>
      <c r="K402">
        <v>5701</v>
      </c>
    </row>
    <row r="403" spans="1:11" x14ac:dyDescent="0.25">
      <c r="A403" s="2" t="s">
        <v>27</v>
      </c>
      <c r="B403" s="3" t="s">
        <v>846</v>
      </c>
      <c r="C403" s="4">
        <v>25489</v>
      </c>
      <c r="D403" s="2" t="s">
        <v>29</v>
      </c>
      <c r="E403" s="2" t="s">
        <v>847</v>
      </c>
      <c r="F403" t="e">
        <v>#N/A</v>
      </c>
      <c r="G403" s="6">
        <v>0</v>
      </c>
      <c r="H403" s="6">
        <v>0</v>
      </c>
      <c r="I403">
        <v>0</v>
      </c>
      <c r="J403">
        <v>2413</v>
      </c>
      <c r="K403">
        <v>3199</v>
      </c>
    </row>
    <row r="404" spans="1:11" x14ac:dyDescent="0.25">
      <c r="A404" s="2" t="s">
        <v>576</v>
      </c>
      <c r="B404" s="3" t="s">
        <v>848</v>
      </c>
      <c r="C404" s="4">
        <v>76001</v>
      </c>
      <c r="D404" s="2" t="s">
        <v>578</v>
      </c>
      <c r="E404" s="2" t="s">
        <v>849</v>
      </c>
      <c r="F404" t="e">
        <v>#N/A</v>
      </c>
      <c r="G404" s="6">
        <v>2</v>
      </c>
      <c r="H404" s="6">
        <v>1</v>
      </c>
      <c r="I404">
        <v>1</v>
      </c>
      <c r="J404">
        <v>731317</v>
      </c>
      <c r="K404">
        <v>1611391</v>
      </c>
    </row>
    <row r="405" spans="1:11" x14ac:dyDescent="0.25">
      <c r="A405" s="2" t="s">
        <v>33</v>
      </c>
      <c r="B405" s="3" t="s">
        <v>850</v>
      </c>
      <c r="C405" s="4">
        <v>15022</v>
      </c>
      <c r="D405" s="2" t="s">
        <v>35</v>
      </c>
      <c r="E405" s="2" t="s">
        <v>851</v>
      </c>
      <c r="F405" t="e">
        <v>#N/A</v>
      </c>
      <c r="G405" s="6">
        <v>0</v>
      </c>
      <c r="H405" s="6">
        <v>0</v>
      </c>
      <c r="I405">
        <v>0</v>
      </c>
      <c r="J405">
        <v>1388</v>
      </c>
      <c r="K405">
        <v>1874</v>
      </c>
    </row>
    <row r="406" spans="1:11" x14ac:dyDescent="0.25">
      <c r="A406" s="2" t="s">
        <v>500</v>
      </c>
      <c r="B406" s="3" t="s">
        <v>852</v>
      </c>
      <c r="C406" s="4">
        <v>5380</v>
      </c>
      <c r="D406" s="2" t="s">
        <v>502</v>
      </c>
      <c r="E406" s="2" t="s">
        <v>853</v>
      </c>
      <c r="F406" t="e">
        <v>#N/A</v>
      </c>
      <c r="G406" s="6">
        <v>0</v>
      </c>
      <c r="H406" s="6">
        <v>0</v>
      </c>
      <c r="I406">
        <v>0</v>
      </c>
      <c r="J406">
        <v>26536</v>
      </c>
      <c r="K406">
        <v>49017</v>
      </c>
    </row>
    <row r="407" spans="1:11" x14ac:dyDescent="0.25">
      <c r="A407" s="2" t="s">
        <v>758</v>
      </c>
      <c r="B407" s="3" t="s">
        <v>854</v>
      </c>
      <c r="C407" s="4">
        <v>50245</v>
      </c>
      <c r="D407" s="2" t="s">
        <v>760</v>
      </c>
      <c r="E407" s="2" t="s">
        <v>855</v>
      </c>
      <c r="F407" t="e">
        <v>#N/A</v>
      </c>
      <c r="G407" s="6">
        <v>0</v>
      </c>
      <c r="H407" s="6">
        <v>1</v>
      </c>
      <c r="I407">
        <v>0</v>
      </c>
      <c r="J407">
        <v>1419</v>
      </c>
      <c r="K407">
        <v>1712</v>
      </c>
    </row>
    <row r="408" spans="1:11" x14ac:dyDescent="0.25">
      <c r="A408" s="2" t="s">
        <v>814</v>
      </c>
      <c r="B408" s="3" t="s">
        <v>856</v>
      </c>
      <c r="C408" s="4">
        <v>63190</v>
      </c>
      <c r="D408" s="2" t="s">
        <v>816</v>
      </c>
      <c r="E408" s="2" t="s">
        <v>857</v>
      </c>
      <c r="F408" t="e">
        <v>#N/A</v>
      </c>
      <c r="G408" s="6">
        <v>1</v>
      </c>
      <c r="H408" s="6">
        <v>0</v>
      </c>
      <c r="I408">
        <v>0</v>
      </c>
      <c r="J408">
        <v>14383</v>
      </c>
      <c r="K408">
        <v>21761</v>
      </c>
    </row>
    <row r="409" spans="1:11" x14ac:dyDescent="0.25">
      <c r="A409" s="2" t="s">
        <v>301</v>
      </c>
      <c r="B409" s="3" t="s">
        <v>858</v>
      </c>
      <c r="C409" s="4">
        <v>13836</v>
      </c>
      <c r="D409" s="2" t="s">
        <v>303</v>
      </c>
      <c r="E409" s="2" t="s">
        <v>859</v>
      </c>
      <c r="F409" t="e">
        <v>#N/A</v>
      </c>
      <c r="G409" s="6">
        <v>0</v>
      </c>
      <c r="H409" s="6">
        <v>0</v>
      </c>
      <c r="I409">
        <v>1</v>
      </c>
      <c r="J409">
        <v>37276</v>
      </c>
      <c r="K409">
        <v>57441</v>
      </c>
    </row>
    <row r="410" spans="1:11" x14ac:dyDescent="0.25">
      <c r="A410" s="2" t="s">
        <v>576</v>
      </c>
      <c r="B410" s="3" t="s">
        <v>860</v>
      </c>
      <c r="C410" s="4">
        <v>76863</v>
      </c>
      <c r="D410" s="2" t="s">
        <v>578</v>
      </c>
      <c r="E410" s="2" t="s">
        <v>861</v>
      </c>
      <c r="F410" t="e">
        <v>#N/A</v>
      </c>
      <c r="G410" s="6">
        <v>0</v>
      </c>
      <c r="H410" s="6">
        <v>0</v>
      </c>
      <c r="I410">
        <v>0</v>
      </c>
      <c r="J410">
        <v>4730</v>
      </c>
      <c r="K410">
        <v>8015</v>
      </c>
    </row>
    <row r="411" spans="1:11" x14ac:dyDescent="0.25">
      <c r="A411" s="2" t="s">
        <v>88</v>
      </c>
      <c r="B411" s="3" t="s">
        <v>862</v>
      </c>
      <c r="C411" s="4">
        <v>68169</v>
      </c>
      <c r="D411" s="2" t="s">
        <v>90</v>
      </c>
      <c r="E411" s="2" t="s">
        <v>863</v>
      </c>
      <c r="F411" t="e">
        <v>#N/A</v>
      </c>
      <c r="G411" s="6">
        <v>0</v>
      </c>
      <c r="H411" s="6">
        <v>0</v>
      </c>
      <c r="I411">
        <v>0</v>
      </c>
      <c r="J411">
        <v>2402</v>
      </c>
      <c r="K411">
        <v>3254</v>
      </c>
    </row>
    <row r="412" spans="1:11" x14ac:dyDescent="0.25">
      <c r="A412" s="2" t="s">
        <v>500</v>
      </c>
      <c r="B412" s="3" t="s">
        <v>864</v>
      </c>
      <c r="C412" s="4">
        <v>5030</v>
      </c>
      <c r="D412" s="2" t="s">
        <v>502</v>
      </c>
      <c r="E412" s="2" t="s">
        <v>865</v>
      </c>
      <c r="F412" t="e">
        <v>#N/A</v>
      </c>
      <c r="G412" s="6">
        <v>1</v>
      </c>
      <c r="H412" s="6">
        <v>0</v>
      </c>
      <c r="I412">
        <v>0</v>
      </c>
      <c r="J412">
        <v>12736</v>
      </c>
      <c r="K412">
        <v>21654</v>
      </c>
    </row>
    <row r="413" spans="1:11" x14ac:dyDescent="0.25">
      <c r="A413" s="2" t="s">
        <v>576</v>
      </c>
      <c r="B413" s="3" t="s">
        <v>866</v>
      </c>
      <c r="C413" s="4">
        <v>76243</v>
      </c>
      <c r="D413" s="2" t="s">
        <v>578</v>
      </c>
      <c r="E413" s="2" t="s">
        <v>867</v>
      </c>
      <c r="F413" t="e">
        <v>#N/A</v>
      </c>
      <c r="G413" s="6">
        <v>1</v>
      </c>
      <c r="H413" s="6">
        <v>0</v>
      </c>
      <c r="I413">
        <v>0</v>
      </c>
      <c r="J413">
        <v>5034</v>
      </c>
      <c r="K413">
        <v>8093</v>
      </c>
    </row>
    <row r="414" spans="1:11" x14ac:dyDescent="0.25">
      <c r="A414" s="2" t="s">
        <v>27</v>
      </c>
      <c r="B414" s="3" t="s">
        <v>868</v>
      </c>
      <c r="C414" s="4">
        <v>25293</v>
      </c>
      <c r="D414" s="2" t="s">
        <v>29</v>
      </c>
      <c r="E414" s="2" t="s">
        <v>869</v>
      </c>
      <c r="F414" t="e">
        <v>#N/A</v>
      </c>
      <c r="G414" s="6">
        <v>1</v>
      </c>
      <c r="H414" s="6">
        <v>0</v>
      </c>
      <c r="I414">
        <v>0</v>
      </c>
      <c r="J414">
        <v>3907</v>
      </c>
      <c r="K414">
        <v>5141</v>
      </c>
    </row>
    <row r="415" spans="1:11" x14ac:dyDescent="0.25">
      <c r="A415" s="2" t="s">
        <v>21</v>
      </c>
      <c r="B415" s="3" t="s">
        <v>870</v>
      </c>
      <c r="C415" s="4">
        <v>97161</v>
      </c>
      <c r="D415" s="2" t="s">
        <v>23</v>
      </c>
      <c r="E415" s="2" t="s">
        <v>871</v>
      </c>
      <c r="F415" t="e">
        <v>#N/A</v>
      </c>
      <c r="G415" s="6">
        <v>0</v>
      </c>
      <c r="H415" s="6">
        <v>0</v>
      </c>
      <c r="I415">
        <v>0</v>
      </c>
      <c r="J415">
        <v>1056</v>
      </c>
      <c r="K415">
        <v>1658</v>
      </c>
    </row>
    <row r="416" spans="1:11" x14ac:dyDescent="0.25">
      <c r="A416" s="2" t="s">
        <v>301</v>
      </c>
      <c r="B416" s="3" t="s">
        <v>872</v>
      </c>
      <c r="C416" s="4">
        <v>13188</v>
      </c>
      <c r="D416" s="2" t="s">
        <v>303</v>
      </c>
      <c r="E416" s="2" t="s">
        <v>873</v>
      </c>
      <c r="F416" t="e">
        <v>#N/A</v>
      </c>
      <c r="G416" s="6">
        <v>0</v>
      </c>
      <c r="H416" s="6">
        <v>0</v>
      </c>
      <c r="I416">
        <v>0</v>
      </c>
      <c r="J416">
        <v>6858</v>
      </c>
      <c r="K416">
        <v>9150</v>
      </c>
    </row>
    <row r="417" spans="1:11" x14ac:dyDescent="0.25">
      <c r="A417" s="2" t="s">
        <v>576</v>
      </c>
      <c r="B417" s="3" t="s">
        <v>874</v>
      </c>
      <c r="C417" s="4">
        <v>76318</v>
      </c>
      <c r="D417" s="2" t="s">
        <v>578</v>
      </c>
      <c r="E417" s="2" t="s">
        <v>875</v>
      </c>
      <c r="F417" t="e">
        <v>#N/A</v>
      </c>
      <c r="G417" s="6">
        <v>1</v>
      </c>
      <c r="H417" s="6">
        <v>0</v>
      </c>
      <c r="I417">
        <v>0</v>
      </c>
      <c r="J417">
        <v>19039</v>
      </c>
      <c r="K417">
        <v>27229</v>
      </c>
    </row>
    <row r="418" spans="1:11" x14ac:dyDescent="0.25">
      <c r="A418" s="2" t="s">
        <v>438</v>
      </c>
      <c r="B418" s="3" t="s">
        <v>876</v>
      </c>
      <c r="C418" s="4">
        <v>17524</v>
      </c>
      <c r="D418" s="2" t="s">
        <v>237</v>
      </c>
      <c r="E418" s="2" t="s">
        <v>877</v>
      </c>
      <c r="F418" t="e">
        <v>#N/A</v>
      </c>
      <c r="G418" s="6">
        <v>1</v>
      </c>
      <c r="H418" s="6">
        <v>0</v>
      </c>
      <c r="I418">
        <v>0</v>
      </c>
      <c r="J418">
        <v>8267</v>
      </c>
      <c r="K418">
        <v>14803</v>
      </c>
    </row>
    <row r="419" spans="1:11" x14ac:dyDescent="0.25">
      <c r="A419" s="2" t="s">
        <v>184</v>
      </c>
      <c r="B419" s="3" t="s">
        <v>878</v>
      </c>
      <c r="C419" s="4">
        <v>8001</v>
      </c>
      <c r="D419" s="2" t="s">
        <v>186</v>
      </c>
      <c r="E419" s="2" t="s">
        <v>879</v>
      </c>
      <c r="F419" t="e">
        <v>#N/A</v>
      </c>
      <c r="G419" s="6">
        <v>2</v>
      </c>
      <c r="H419" s="6">
        <v>2</v>
      </c>
      <c r="I419">
        <v>1</v>
      </c>
      <c r="J419">
        <v>552214</v>
      </c>
      <c r="K419">
        <v>1009618</v>
      </c>
    </row>
    <row r="420" spans="1:11" x14ac:dyDescent="0.25">
      <c r="A420" s="2" t="s">
        <v>204</v>
      </c>
      <c r="B420" s="3" t="s">
        <v>880</v>
      </c>
      <c r="C420" s="4">
        <v>52019</v>
      </c>
      <c r="D420" s="2" t="s">
        <v>206</v>
      </c>
      <c r="E420" s="2" t="s">
        <v>881</v>
      </c>
      <c r="F420" t="e">
        <v>#N/A</v>
      </c>
      <c r="G420" s="6">
        <v>0</v>
      </c>
      <c r="H420" s="6">
        <v>1</v>
      </c>
      <c r="I420">
        <v>0</v>
      </c>
      <c r="J420">
        <v>5299</v>
      </c>
      <c r="K420">
        <v>6338</v>
      </c>
    </row>
    <row r="421" spans="1:11" x14ac:dyDescent="0.25">
      <c r="A421" s="2" t="s">
        <v>184</v>
      </c>
      <c r="B421" s="3" t="s">
        <v>882</v>
      </c>
      <c r="C421" s="4">
        <v>8560</v>
      </c>
      <c r="D421" s="2" t="s">
        <v>186</v>
      </c>
      <c r="E421" s="2" t="s">
        <v>883</v>
      </c>
      <c r="F421" t="e">
        <v>#N/A</v>
      </c>
      <c r="G421" s="6">
        <v>1</v>
      </c>
      <c r="H421" s="6">
        <v>0</v>
      </c>
      <c r="I421">
        <v>0</v>
      </c>
      <c r="J421">
        <v>9638</v>
      </c>
      <c r="K421">
        <v>17592</v>
      </c>
    </row>
    <row r="422" spans="1:11" x14ac:dyDescent="0.25">
      <c r="A422" s="2" t="s">
        <v>27</v>
      </c>
      <c r="B422" s="3" t="s">
        <v>884</v>
      </c>
      <c r="C422" s="4">
        <v>25769</v>
      </c>
      <c r="D422" s="2" t="s">
        <v>29</v>
      </c>
      <c r="E422" s="2" t="s">
        <v>885</v>
      </c>
      <c r="F422" t="e">
        <v>#N/A</v>
      </c>
      <c r="G422" s="6">
        <v>1</v>
      </c>
      <c r="H422" s="6">
        <v>0</v>
      </c>
      <c r="I422">
        <v>0</v>
      </c>
      <c r="J422">
        <v>7932</v>
      </c>
      <c r="K422">
        <v>11061</v>
      </c>
    </row>
    <row r="423" spans="1:11" x14ac:dyDescent="0.25">
      <c r="A423" s="2" t="s">
        <v>88</v>
      </c>
      <c r="B423" s="3" t="s">
        <v>886</v>
      </c>
      <c r="C423" s="4">
        <v>68547</v>
      </c>
      <c r="D423" s="2" t="s">
        <v>90</v>
      </c>
      <c r="E423" s="2" t="s">
        <v>887</v>
      </c>
      <c r="F423" t="e">
        <v>#N/A</v>
      </c>
      <c r="G423" s="6">
        <v>0</v>
      </c>
      <c r="H423" s="6">
        <v>0</v>
      </c>
      <c r="I423">
        <v>1</v>
      </c>
      <c r="J423">
        <v>72292</v>
      </c>
      <c r="K423">
        <v>98115</v>
      </c>
    </row>
    <row r="424" spans="1:11" x14ac:dyDescent="0.25">
      <c r="A424" s="2" t="s">
        <v>888</v>
      </c>
      <c r="B424" s="3" t="s">
        <v>889</v>
      </c>
      <c r="C424" s="4">
        <v>27425</v>
      </c>
      <c r="D424" s="2" t="s">
        <v>890</v>
      </c>
      <c r="E424" s="2" t="s">
        <v>891</v>
      </c>
      <c r="F424" t="s">
        <v>2253</v>
      </c>
      <c r="G424" s="6">
        <v>0</v>
      </c>
      <c r="H424" s="6">
        <v>0</v>
      </c>
      <c r="I424">
        <v>0</v>
      </c>
      <c r="J424">
        <v>3862</v>
      </c>
      <c r="K424">
        <v>5677</v>
      </c>
    </row>
    <row r="425" spans="1:11" x14ac:dyDescent="0.25">
      <c r="A425" s="2" t="s">
        <v>33</v>
      </c>
      <c r="B425" s="3" t="s">
        <v>892</v>
      </c>
      <c r="C425" s="4">
        <v>15403</v>
      </c>
      <c r="D425" s="2" t="s">
        <v>35</v>
      </c>
      <c r="E425" s="2" t="s">
        <v>893</v>
      </c>
      <c r="F425" t="e">
        <v>#N/A</v>
      </c>
      <c r="G425" s="6">
        <v>1</v>
      </c>
      <c r="H425" s="6">
        <v>0</v>
      </c>
      <c r="I425">
        <v>0</v>
      </c>
      <c r="J425">
        <v>1745</v>
      </c>
      <c r="K425">
        <v>2570</v>
      </c>
    </row>
    <row r="426" spans="1:11" x14ac:dyDescent="0.25">
      <c r="A426" s="2" t="s">
        <v>33</v>
      </c>
      <c r="B426" s="3" t="s">
        <v>894</v>
      </c>
      <c r="C426" s="4">
        <v>15660</v>
      </c>
      <c r="D426" s="2" t="s">
        <v>35</v>
      </c>
      <c r="E426" s="2" t="s">
        <v>895</v>
      </c>
      <c r="F426" t="e">
        <v>#N/A</v>
      </c>
      <c r="G426" s="6">
        <v>0</v>
      </c>
      <c r="H426" s="6">
        <v>0</v>
      </c>
      <c r="I426">
        <v>0</v>
      </c>
      <c r="J426">
        <v>1182</v>
      </c>
      <c r="K426">
        <v>1436</v>
      </c>
    </row>
    <row r="427" spans="1:11" x14ac:dyDescent="0.25">
      <c r="A427" s="2" t="s">
        <v>576</v>
      </c>
      <c r="B427" s="3" t="s">
        <v>896</v>
      </c>
      <c r="C427" s="4">
        <v>76100</v>
      </c>
      <c r="D427" s="2" t="s">
        <v>578</v>
      </c>
      <c r="E427" s="2" t="s">
        <v>303</v>
      </c>
      <c r="F427" t="e">
        <v>#N/A</v>
      </c>
      <c r="G427" s="6">
        <v>1</v>
      </c>
      <c r="H427" s="6">
        <v>0</v>
      </c>
      <c r="I427">
        <v>0</v>
      </c>
      <c r="J427">
        <v>8440</v>
      </c>
      <c r="K427">
        <v>13311</v>
      </c>
    </row>
    <row r="428" spans="1:11" x14ac:dyDescent="0.25">
      <c r="A428" s="2" t="s">
        <v>500</v>
      </c>
      <c r="B428" s="3" t="s">
        <v>897</v>
      </c>
      <c r="C428" s="4">
        <v>5664</v>
      </c>
      <c r="D428" s="2" t="s">
        <v>502</v>
      </c>
      <c r="E428" s="2" t="s">
        <v>898</v>
      </c>
      <c r="F428" t="e">
        <v>#N/A</v>
      </c>
      <c r="G428" s="6">
        <v>1</v>
      </c>
      <c r="H428" s="6">
        <v>0</v>
      </c>
      <c r="I428">
        <v>0</v>
      </c>
      <c r="J428">
        <v>11609</v>
      </c>
      <c r="K428">
        <v>18194</v>
      </c>
    </row>
    <row r="429" spans="1:11" x14ac:dyDescent="0.25">
      <c r="A429" s="2" t="s">
        <v>530</v>
      </c>
      <c r="B429" s="3" t="s">
        <v>899</v>
      </c>
      <c r="C429" s="4">
        <v>23182</v>
      </c>
      <c r="D429" s="2" t="s">
        <v>532</v>
      </c>
      <c r="E429" s="2" t="s">
        <v>900</v>
      </c>
      <c r="F429" t="e">
        <v>#N/A</v>
      </c>
      <c r="G429" s="6">
        <v>1</v>
      </c>
      <c r="H429" s="6">
        <v>0</v>
      </c>
      <c r="I429">
        <v>0</v>
      </c>
      <c r="J429">
        <v>28158</v>
      </c>
      <c r="K429">
        <v>35040</v>
      </c>
    </row>
    <row r="430" spans="1:11" x14ac:dyDescent="0.25">
      <c r="A430" s="2" t="s">
        <v>901</v>
      </c>
      <c r="B430" s="3" t="s">
        <v>902</v>
      </c>
      <c r="C430" s="4">
        <v>85430</v>
      </c>
      <c r="D430" s="2" t="s">
        <v>903</v>
      </c>
      <c r="E430" s="2" t="s">
        <v>904</v>
      </c>
      <c r="F430" t="e">
        <v>#N/A</v>
      </c>
      <c r="G430" s="6">
        <v>1</v>
      </c>
      <c r="H430" s="6">
        <v>0</v>
      </c>
      <c r="I430">
        <v>1</v>
      </c>
      <c r="J430">
        <v>7059</v>
      </c>
      <c r="K430">
        <v>9157</v>
      </c>
    </row>
    <row r="431" spans="1:11" x14ac:dyDescent="0.25">
      <c r="A431" s="2" t="s">
        <v>33</v>
      </c>
      <c r="B431" s="3" t="s">
        <v>905</v>
      </c>
      <c r="C431" s="4">
        <v>15377</v>
      </c>
      <c r="D431" s="2" t="s">
        <v>35</v>
      </c>
      <c r="E431" s="2" t="s">
        <v>906</v>
      </c>
      <c r="F431" t="e">
        <v>#N/A</v>
      </c>
      <c r="G431" s="6">
        <v>1</v>
      </c>
      <c r="H431" s="6">
        <v>0</v>
      </c>
      <c r="I431">
        <v>0</v>
      </c>
      <c r="J431">
        <v>2212</v>
      </c>
      <c r="K431">
        <v>2695</v>
      </c>
    </row>
    <row r="432" spans="1:11" x14ac:dyDescent="0.25">
      <c r="A432" s="2" t="s">
        <v>772</v>
      </c>
      <c r="B432" s="3" t="s">
        <v>907</v>
      </c>
      <c r="C432" s="4">
        <v>41518</v>
      </c>
      <c r="D432" s="2" t="s">
        <v>774</v>
      </c>
      <c r="E432" s="2" t="s">
        <v>908</v>
      </c>
      <c r="F432" t="e">
        <v>#N/A</v>
      </c>
      <c r="G432" s="6">
        <v>0</v>
      </c>
      <c r="H432" s="6">
        <v>1</v>
      </c>
      <c r="I432">
        <v>0</v>
      </c>
      <c r="J432">
        <v>3757</v>
      </c>
      <c r="K432">
        <v>4630</v>
      </c>
    </row>
    <row r="433" spans="1:11" x14ac:dyDescent="0.25">
      <c r="A433" s="2" t="s">
        <v>134</v>
      </c>
      <c r="B433" s="3" t="s">
        <v>909</v>
      </c>
      <c r="C433" s="4">
        <v>54660</v>
      </c>
      <c r="D433" s="2" t="s">
        <v>136</v>
      </c>
      <c r="E433" s="2" t="s">
        <v>910</v>
      </c>
      <c r="F433" t="e">
        <v>#N/A</v>
      </c>
      <c r="G433" s="6">
        <v>1</v>
      </c>
      <c r="H433" s="6">
        <v>0</v>
      </c>
      <c r="I433">
        <v>0</v>
      </c>
      <c r="J433">
        <v>5105</v>
      </c>
      <c r="K433">
        <v>7430</v>
      </c>
    </row>
    <row r="434" spans="1:11" x14ac:dyDescent="0.25">
      <c r="A434" s="2" t="s">
        <v>426</v>
      </c>
      <c r="B434" s="3" t="s">
        <v>911</v>
      </c>
      <c r="C434" s="4">
        <v>99624</v>
      </c>
      <c r="D434" s="2" t="s">
        <v>428</v>
      </c>
      <c r="E434" s="2" t="s">
        <v>912</v>
      </c>
      <c r="F434" t="e">
        <v>#N/A</v>
      </c>
      <c r="G434" s="6">
        <v>0</v>
      </c>
      <c r="H434" s="6">
        <v>0</v>
      </c>
      <c r="I434">
        <v>0</v>
      </c>
      <c r="J434">
        <v>2327</v>
      </c>
      <c r="K434">
        <v>2948</v>
      </c>
    </row>
    <row r="435" spans="1:11" x14ac:dyDescent="0.25">
      <c r="A435" s="2" t="s">
        <v>576</v>
      </c>
      <c r="B435" s="3" t="s">
        <v>913</v>
      </c>
      <c r="C435" s="4">
        <v>76377</v>
      </c>
      <c r="D435" s="2" t="s">
        <v>578</v>
      </c>
      <c r="E435" s="2" t="s">
        <v>914</v>
      </c>
      <c r="F435" t="e">
        <v>#N/A</v>
      </c>
      <c r="G435" s="6">
        <v>0</v>
      </c>
      <c r="H435" s="6">
        <v>0</v>
      </c>
      <c r="I435">
        <v>0</v>
      </c>
      <c r="J435">
        <v>7661</v>
      </c>
      <c r="K435">
        <v>12419</v>
      </c>
    </row>
    <row r="436" spans="1:11" x14ac:dyDescent="0.25">
      <c r="A436" s="2" t="s">
        <v>184</v>
      </c>
      <c r="B436" s="3" t="s">
        <v>915</v>
      </c>
      <c r="C436" s="4">
        <v>8520</v>
      </c>
      <c r="D436" s="2" t="s">
        <v>186</v>
      </c>
      <c r="E436" s="2" t="s">
        <v>916</v>
      </c>
      <c r="F436" t="e">
        <v>#N/A</v>
      </c>
      <c r="G436" s="6">
        <v>0</v>
      </c>
      <c r="H436" s="6">
        <v>0</v>
      </c>
      <c r="I436">
        <v>1</v>
      </c>
      <c r="J436">
        <v>14917</v>
      </c>
      <c r="K436">
        <v>19450</v>
      </c>
    </row>
    <row r="437" spans="1:11" x14ac:dyDescent="0.25">
      <c r="A437" s="2" t="s">
        <v>814</v>
      </c>
      <c r="B437" s="3" t="s">
        <v>917</v>
      </c>
      <c r="C437" s="4">
        <v>63001</v>
      </c>
      <c r="D437" s="2" t="s">
        <v>816</v>
      </c>
      <c r="E437" s="2" t="s">
        <v>918</v>
      </c>
      <c r="F437" t="e">
        <v>#N/A</v>
      </c>
      <c r="G437" s="6">
        <v>3</v>
      </c>
      <c r="H437" s="6">
        <v>2</v>
      </c>
      <c r="I437">
        <v>1</v>
      </c>
      <c r="J437">
        <v>147942</v>
      </c>
      <c r="K437">
        <v>245103</v>
      </c>
    </row>
    <row r="438" spans="1:11" x14ac:dyDescent="0.25">
      <c r="A438" s="2" t="s">
        <v>576</v>
      </c>
      <c r="B438" s="3" t="s">
        <v>919</v>
      </c>
      <c r="C438" s="4">
        <v>76890</v>
      </c>
      <c r="D438" s="2" t="s">
        <v>578</v>
      </c>
      <c r="E438" s="2" t="s">
        <v>920</v>
      </c>
      <c r="F438" t="e">
        <v>#N/A</v>
      </c>
      <c r="G438" s="6">
        <v>0</v>
      </c>
      <c r="H438" s="6">
        <v>0</v>
      </c>
      <c r="I438">
        <v>0</v>
      </c>
      <c r="J438">
        <v>9306</v>
      </c>
      <c r="K438">
        <v>14100</v>
      </c>
    </row>
    <row r="439" spans="1:11" x14ac:dyDescent="0.25">
      <c r="A439" s="2" t="s">
        <v>576</v>
      </c>
      <c r="B439" s="3" t="s">
        <v>921</v>
      </c>
      <c r="C439" s="4">
        <v>76306</v>
      </c>
      <c r="D439" s="2" t="s">
        <v>578</v>
      </c>
      <c r="E439" s="2" t="s">
        <v>922</v>
      </c>
      <c r="F439" t="e">
        <v>#N/A</v>
      </c>
      <c r="G439" s="6">
        <v>0</v>
      </c>
      <c r="H439" s="6">
        <v>0</v>
      </c>
      <c r="I439">
        <v>0</v>
      </c>
      <c r="J439">
        <v>10820</v>
      </c>
      <c r="K439">
        <v>16003</v>
      </c>
    </row>
    <row r="440" spans="1:11" x14ac:dyDescent="0.25">
      <c r="A440" s="2" t="s">
        <v>295</v>
      </c>
      <c r="B440" s="3" t="s">
        <v>923</v>
      </c>
      <c r="C440" s="4">
        <v>73030</v>
      </c>
      <c r="D440" s="2" t="s">
        <v>297</v>
      </c>
      <c r="E440" s="2" t="s">
        <v>924</v>
      </c>
      <c r="F440" t="e">
        <v>#N/A</v>
      </c>
      <c r="G440" s="6">
        <v>0</v>
      </c>
      <c r="H440" s="6">
        <v>0</v>
      </c>
      <c r="I440">
        <v>0</v>
      </c>
      <c r="J440">
        <v>4627</v>
      </c>
      <c r="K440">
        <v>6926</v>
      </c>
    </row>
    <row r="441" spans="1:11" x14ac:dyDescent="0.25">
      <c r="A441" s="2" t="s">
        <v>204</v>
      </c>
      <c r="B441" s="3" t="s">
        <v>925</v>
      </c>
      <c r="C441" s="4">
        <v>52356</v>
      </c>
      <c r="D441" s="2" t="s">
        <v>206</v>
      </c>
      <c r="E441" s="2" t="s">
        <v>926</v>
      </c>
      <c r="F441" t="e">
        <v>#N/A</v>
      </c>
      <c r="G441" s="6">
        <v>1</v>
      </c>
      <c r="H441" s="6">
        <v>1</v>
      </c>
      <c r="I441">
        <v>0</v>
      </c>
      <c r="J441">
        <v>56753</v>
      </c>
      <c r="K441">
        <v>90473</v>
      </c>
    </row>
    <row r="442" spans="1:11" x14ac:dyDescent="0.25">
      <c r="A442" s="2" t="s">
        <v>27</v>
      </c>
      <c r="B442" s="3" t="s">
        <v>927</v>
      </c>
      <c r="C442" s="4">
        <v>25839</v>
      </c>
      <c r="D442" s="2" t="s">
        <v>29</v>
      </c>
      <c r="E442" s="2" t="s">
        <v>928</v>
      </c>
      <c r="F442" t="e">
        <v>#N/A</v>
      </c>
      <c r="G442" s="6">
        <v>1</v>
      </c>
      <c r="H442" s="6">
        <v>0</v>
      </c>
      <c r="I442">
        <v>0</v>
      </c>
      <c r="J442">
        <v>5198</v>
      </c>
      <c r="K442">
        <v>8532</v>
      </c>
    </row>
    <row r="443" spans="1:11" x14ac:dyDescent="0.25">
      <c r="A443" s="2" t="s">
        <v>530</v>
      </c>
      <c r="B443" s="3" t="s">
        <v>929</v>
      </c>
      <c r="C443" s="4">
        <v>23678</v>
      </c>
      <c r="D443" s="2" t="s">
        <v>532</v>
      </c>
      <c r="E443" s="2" t="s">
        <v>930</v>
      </c>
      <c r="F443" t="e">
        <v>#N/A</v>
      </c>
      <c r="G443" s="6">
        <v>1</v>
      </c>
      <c r="H443" s="6">
        <v>0</v>
      </c>
      <c r="I443">
        <v>0</v>
      </c>
      <c r="J443">
        <v>13289</v>
      </c>
      <c r="K443">
        <v>19647</v>
      </c>
    </row>
    <row r="444" spans="1:11" x14ac:dyDescent="0.25">
      <c r="A444" s="2" t="s">
        <v>576</v>
      </c>
      <c r="B444" s="3" t="s">
        <v>931</v>
      </c>
      <c r="C444" s="4">
        <v>76497</v>
      </c>
      <c r="D444" s="2" t="s">
        <v>578</v>
      </c>
      <c r="E444" s="2" t="s">
        <v>932</v>
      </c>
      <c r="F444" t="e">
        <v>#N/A</v>
      </c>
      <c r="G444" s="6">
        <v>1</v>
      </c>
      <c r="H444" s="6">
        <v>0</v>
      </c>
      <c r="I444">
        <v>0</v>
      </c>
      <c r="J444">
        <v>6966</v>
      </c>
      <c r="K444">
        <v>11978</v>
      </c>
    </row>
    <row r="445" spans="1:11" x14ac:dyDescent="0.25">
      <c r="A445" s="2" t="s">
        <v>576</v>
      </c>
      <c r="B445" s="3" t="s">
        <v>933</v>
      </c>
      <c r="C445" s="4">
        <v>76736</v>
      </c>
      <c r="D445" s="2" t="s">
        <v>578</v>
      </c>
      <c r="E445" s="2" t="s">
        <v>934</v>
      </c>
      <c r="F445" t="e">
        <v>#N/A</v>
      </c>
      <c r="G445" s="6">
        <v>1</v>
      </c>
      <c r="H445" s="6">
        <v>0</v>
      </c>
      <c r="I445">
        <v>0</v>
      </c>
      <c r="J445">
        <v>18779</v>
      </c>
      <c r="K445">
        <v>37915</v>
      </c>
    </row>
    <row r="446" spans="1:11" x14ac:dyDescent="0.25">
      <c r="A446" s="2" t="s">
        <v>500</v>
      </c>
      <c r="B446" s="3" t="s">
        <v>935</v>
      </c>
      <c r="C446" s="4">
        <v>5086</v>
      </c>
      <c r="D446" s="2" t="s">
        <v>502</v>
      </c>
      <c r="E446" s="2" t="s">
        <v>936</v>
      </c>
      <c r="F446" t="e">
        <v>#N/A</v>
      </c>
      <c r="G446" s="6">
        <v>0</v>
      </c>
      <c r="H446" s="6">
        <v>0</v>
      </c>
      <c r="I446">
        <v>0</v>
      </c>
      <c r="J446">
        <v>3209</v>
      </c>
      <c r="K446">
        <v>4720</v>
      </c>
    </row>
    <row r="447" spans="1:11" x14ac:dyDescent="0.25">
      <c r="A447" s="2" t="s">
        <v>772</v>
      </c>
      <c r="B447" s="3" t="s">
        <v>937</v>
      </c>
      <c r="C447" s="4">
        <v>41244</v>
      </c>
      <c r="D447" s="2" t="s">
        <v>774</v>
      </c>
      <c r="E447" s="2" t="s">
        <v>938</v>
      </c>
      <c r="F447" t="e">
        <v>#N/A</v>
      </c>
      <c r="G447" s="6">
        <v>0</v>
      </c>
      <c r="H447" s="6">
        <v>0</v>
      </c>
      <c r="I447">
        <v>0</v>
      </c>
      <c r="J447">
        <v>2505</v>
      </c>
      <c r="K447">
        <v>3083</v>
      </c>
    </row>
    <row r="448" spans="1:11" x14ac:dyDescent="0.25">
      <c r="A448" s="2" t="s">
        <v>33</v>
      </c>
      <c r="B448" s="3" t="s">
        <v>939</v>
      </c>
      <c r="C448" s="4">
        <v>15109</v>
      </c>
      <c r="D448" s="2" t="s">
        <v>35</v>
      </c>
      <c r="E448" s="2" t="s">
        <v>940</v>
      </c>
      <c r="F448" t="e">
        <v>#N/A</v>
      </c>
      <c r="G448" s="6">
        <v>1</v>
      </c>
      <c r="H448" s="6">
        <v>0</v>
      </c>
      <c r="I448">
        <v>0</v>
      </c>
      <c r="J448">
        <v>3428</v>
      </c>
      <c r="K448">
        <v>4583</v>
      </c>
    </row>
    <row r="449" spans="1:11" x14ac:dyDescent="0.25">
      <c r="A449" s="2" t="s">
        <v>500</v>
      </c>
      <c r="B449" s="3" t="s">
        <v>941</v>
      </c>
      <c r="C449" s="4">
        <v>5861</v>
      </c>
      <c r="D449" s="2" t="s">
        <v>502</v>
      </c>
      <c r="E449" s="2" t="s">
        <v>405</v>
      </c>
      <c r="F449" t="e">
        <v>#N/A</v>
      </c>
      <c r="G449" s="6">
        <v>1</v>
      </c>
      <c r="H449" s="6">
        <v>0</v>
      </c>
      <c r="I449">
        <v>0</v>
      </c>
      <c r="J449">
        <v>6454</v>
      </c>
      <c r="K449">
        <v>11015</v>
      </c>
    </row>
    <row r="450" spans="1:11" x14ac:dyDescent="0.25">
      <c r="A450" s="2" t="s">
        <v>134</v>
      </c>
      <c r="B450" s="3" t="s">
        <v>942</v>
      </c>
      <c r="C450" s="4">
        <v>54223</v>
      </c>
      <c r="D450" s="2" t="s">
        <v>136</v>
      </c>
      <c r="E450" s="2" t="s">
        <v>943</v>
      </c>
      <c r="F450" t="e">
        <v>#N/A</v>
      </c>
      <c r="G450" s="6">
        <v>0</v>
      </c>
      <c r="H450" s="6">
        <v>0</v>
      </c>
      <c r="I450">
        <v>0</v>
      </c>
      <c r="J450">
        <v>4555</v>
      </c>
      <c r="K450">
        <v>6113</v>
      </c>
    </row>
    <row r="451" spans="1:11" x14ac:dyDescent="0.25">
      <c r="A451" s="2" t="s">
        <v>88</v>
      </c>
      <c r="B451" s="3" t="s">
        <v>944</v>
      </c>
      <c r="C451" s="4">
        <v>68276</v>
      </c>
      <c r="D451" s="2" t="s">
        <v>90</v>
      </c>
      <c r="E451" s="2" t="s">
        <v>945</v>
      </c>
      <c r="F451" t="e">
        <v>#N/A</v>
      </c>
      <c r="G451" s="6">
        <v>1</v>
      </c>
      <c r="H451" s="6">
        <v>0</v>
      </c>
      <c r="I451">
        <v>0</v>
      </c>
      <c r="J451">
        <v>114818</v>
      </c>
      <c r="K451">
        <v>174634</v>
      </c>
    </row>
    <row r="452" spans="1:11" x14ac:dyDescent="0.25">
      <c r="A452" s="2" t="s">
        <v>772</v>
      </c>
      <c r="B452" s="3" t="s">
        <v>946</v>
      </c>
      <c r="C452" s="4">
        <v>41872</v>
      </c>
      <c r="D452" s="2" t="s">
        <v>774</v>
      </c>
      <c r="E452" s="2" t="s">
        <v>947</v>
      </c>
      <c r="F452" t="e">
        <v>#N/A</v>
      </c>
      <c r="G452" s="6">
        <v>0</v>
      </c>
      <c r="H452" s="6">
        <v>0</v>
      </c>
      <c r="I452">
        <v>0</v>
      </c>
      <c r="J452">
        <v>5070</v>
      </c>
      <c r="K452">
        <v>6547</v>
      </c>
    </row>
    <row r="453" spans="1:11" x14ac:dyDescent="0.25">
      <c r="A453" s="2" t="s">
        <v>295</v>
      </c>
      <c r="B453" s="3" t="s">
        <v>948</v>
      </c>
      <c r="C453" s="4">
        <v>73861</v>
      </c>
      <c r="D453" s="2" t="s">
        <v>297</v>
      </c>
      <c r="E453" s="2" t="s">
        <v>949</v>
      </c>
      <c r="F453" t="e">
        <v>#N/A</v>
      </c>
      <c r="G453" s="6">
        <v>0</v>
      </c>
      <c r="H453" s="6">
        <v>0</v>
      </c>
      <c r="I453">
        <v>0</v>
      </c>
      <c r="J453">
        <v>7537</v>
      </c>
      <c r="K453">
        <v>11742</v>
      </c>
    </row>
    <row r="454" spans="1:11" x14ac:dyDescent="0.25">
      <c r="A454" s="2" t="s">
        <v>27</v>
      </c>
      <c r="B454" s="3" t="s">
        <v>950</v>
      </c>
      <c r="C454" s="4">
        <v>25781</v>
      </c>
      <c r="D454" s="2" t="s">
        <v>29</v>
      </c>
      <c r="E454" s="2" t="s">
        <v>951</v>
      </c>
      <c r="F454" t="e">
        <v>#N/A</v>
      </c>
      <c r="G454" s="6">
        <v>1</v>
      </c>
      <c r="H454" s="6">
        <v>0</v>
      </c>
      <c r="I454">
        <v>0</v>
      </c>
      <c r="J454">
        <v>2882</v>
      </c>
      <c r="K454">
        <v>3750</v>
      </c>
    </row>
    <row r="455" spans="1:11" x14ac:dyDescent="0.25">
      <c r="A455" s="2" t="s">
        <v>772</v>
      </c>
      <c r="B455" s="3" t="s">
        <v>952</v>
      </c>
      <c r="C455" s="4">
        <v>41524</v>
      </c>
      <c r="D455" s="2" t="s">
        <v>774</v>
      </c>
      <c r="E455" s="2" t="s">
        <v>953</v>
      </c>
      <c r="F455" t="e">
        <v>#N/A</v>
      </c>
      <c r="G455" s="6">
        <v>1</v>
      </c>
      <c r="H455" s="6">
        <v>0</v>
      </c>
      <c r="I455">
        <v>0</v>
      </c>
      <c r="J455">
        <v>14456</v>
      </c>
      <c r="K455">
        <v>20571</v>
      </c>
    </row>
    <row r="456" spans="1:11" x14ac:dyDescent="0.25">
      <c r="A456" s="2" t="s">
        <v>88</v>
      </c>
      <c r="B456" s="3" t="s">
        <v>954</v>
      </c>
      <c r="C456" s="4">
        <v>68207</v>
      </c>
      <c r="D456" s="2" t="s">
        <v>90</v>
      </c>
      <c r="E456" s="2" t="s">
        <v>955</v>
      </c>
      <c r="F456" t="e">
        <v>#N/A</v>
      </c>
      <c r="G456" s="6">
        <v>0</v>
      </c>
      <c r="H456" s="6">
        <v>0</v>
      </c>
      <c r="I456">
        <v>0</v>
      </c>
      <c r="J456">
        <v>3458</v>
      </c>
      <c r="K456">
        <v>4831</v>
      </c>
    </row>
    <row r="457" spans="1:11" x14ac:dyDescent="0.25">
      <c r="A457" s="2" t="s">
        <v>438</v>
      </c>
      <c r="B457" s="3" t="s">
        <v>956</v>
      </c>
      <c r="C457" s="4">
        <v>17777</v>
      </c>
      <c r="D457" s="2" t="s">
        <v>237</v>
      </c>
      <c r="E457" s="2" t="s">
        <v>957</v>
      </c>
      <c r="F457" t="e">
        <v>#N/A</v>
      </c>
      <c r="G457" s="6">
        <v>0</v>
      </c>
      <c r="H457" s="6">
        <v>0</v>
      </c>
      <c r="I457">
        <v>0</v>
      </c>
      <c r="J457">
        <v>12880</v>
      </c>
      <c r="K457">
        <v>20981</v>
      </c>
    </row>
    <row r="458" spans="1:11" x14ac:dyDescent="0.25">
      <c r="A458" s="2" t="s">
        <v>184</v>
      </c>
      <c r="B458" s="3" t="s">
        <v>958</v>
      </c>
      <c r="C458" s="4">
        <v>8296</v>
      </c>
      <c r="D458" s="2" t="s">
        <v>186</v>
      </c>
      <c r="E458" s="2" t="s">
        <v>959</v>
      </c>
      <c r="F458" t="e">
        <v>#N/A</v>
      </c>
      <c r="G458" s="6">
        <v>1</v>
      </c>
      <c r="H458" s="6">
        <v>0</v>
      </c>
      <c r="I458">
        <v>1</v>
      </c>
      <c r="J458">
        <v>23456</v>
      </c>
      <c r="K458">
        <v>34016</v>
      </c>
    </row>
    <row r="459" spans="1:11" x14ac:dyDescent="0.25">
      <c r="A459" s="2" t="s">
        <v>88</v>
      </c>
      <c r="B459" s="3" t="s">
        <v>960</v>
      </c>
      <c r="C459" s="4">
        <v>68432</v>
      </c>
      <c r="D459" s="2" t="s">
        <v>90</v>
      </c>
      <c r="E459" s="2" t="s">
        <v>961</v>
      </c>
      <c r="F459" t="e">
        <v>#N/A</v>
      </c>
      <c r="G459" s="6">
        <v>1</v>
      </c>
      <c r="H459" s="6">
        <v>1</v>
      </c>
      <c r="I459">
        <v>0</v>
      </c>
      <c r="J459">
        <v>10155</v>
      </c>
      <c r="K459">
        <v>15548</v>
      </c>
    </row>
    <row r="460" spans="1:11" x14ac:dyDescent="0.25">
      <c r="A460" s="2" t="s">
        <v>500</v>
      </c>
      <c r="B460" s="3" t="s">
        <v>962</v>
      </c>
      <c r="C460" s="4">
        <v>5318</v>
      </c>
      <c r="D460" s="2" t="s">
        <v>502</v>
      </c>
      <c r="E460" s="2" t="s">
        <v>963</v>
      </c>
      <c r="F460" t="e">
        <v>#N/A</v>
      </c>
      <c r="G460" s="6">
        <v>1</v>
      </c>
      <c r="H460" s="6">
        <v>0</v>
      </c>
      <c r="I460">
        <v>1</v>
      </c>
      <c r="J460">
        <v>20706</v>
      </c>
      <c r="K460">
        <v>30781</v>
      </c>
    </row>
    <row r="461" spans="1:11" x14ac:dyDescent="0.25">
      <c r="A461" s="2" t="s">
        <v>33</v>
      </c>
      <c r="B461" s="3" t="s">
        <v>964</v>
      </c>
      <c r="C461" s="4">
        <v>15455</v>
      </c>
      <c r="D461" s="2" t="s">
        <v>35</v>
      </c>
      <c r="E461" s="2" t="s">
        <v>629</v>
      </c>
      <c r="F461" t="e">
        <v>#N/A</v>
      </c>
      <c r="G461" s="6">
        <v>1</v>
      </c>
      <c r="H461" s="6">
        <v>0</v>
      </c>
      <c r="I461">
        <v>0</v>
      </c>
      <c r="J461">
        <v>5451</v>
      </c>
      <c r="K461">
        <v>7592</v>
      </c>
    </row>
    <row r="462" spans="1:11" x14ac:dyDescent="0.25">
      <c r="A462" s="2" t="s">
        <v>184</v>
      </c>
      <c r="B462" s="3" t="s">
        <v>965</v>
      </c>
      <c r="C462" s="4">
        <v>8549</v>
      </c>
      <c r="D462" s="2" t="s">
        <v>186</v>
      </c>
      <c r="E462" s="2" t="s">
        <v>966</v>
      </c>
      <c r="F462" t="e">
        <v>#N/A</v>
      </c>
      <c r="G462" s="6">
        <v>0</v>
      </c>
      <c r="H462" s="6">
        <v>0</v>
      </c>
      <c r="I462">
        <v>1</v>
      </c>
      <c r="J462">
        <v>3985</v>
      </c>
      <c r="K462">
        <v>5429</v>
      </c>
    </row>
    <row r="463" spans="1:11" x14ac:dyDescent="0.25">
      <c r="A463" s="2" t="s">
        <v>438</v>
      </c>
      <c r="B463" s="3" t="s">
        <v>967</v>
      </c>
      <c r="C463" s="4">
        <v>17050</v>
      </c>
      <c r="D463" s="2" t="s">
        <v>237</v>
      </c>
      <c r="E463" s="2" t="s">
        <v>968</v>
      </c>
      <c r="F463" t="e">
        <v>#N/A</v>
      </c>
      <c r="G463" s="6">
        <v>0</v>
      </c>
      <c r="H463" s="6">
        <v>0</v>
      </c>
      <c r="I463">
        <v>0</v>
      </c>
      <c r="J463">
        <v>6699</v>
      </c>
      <c r="K463">
        <v>11456</v>
      </c>
    </row>
    <row r="464" spans="1:11" x14ac:dyDescent="0.25">
      <c r="A464" s="2" t="s">
        <v>96</v>
      </c>
      <c r="B464" s="3" t="s">
        <v>969</v>
      </c>
      <c r="C464" s="4">
        <v>44098</v>
      </c>
      <c r="D464" s="2" t="s">
        <v>98</v>
      </c>
      <c r="E464" s="2" t="s">
        <v>970</v>
      </c>
      <c r="F464" t="e">
        <v>#N/A</v>
      </c>
      <c r="G464" s="6">
        <v>1</v>
      </c>
      <c r="H464" s="6">
        <v>0</v>
      </c>
      <c r="I464">
        <v>0</v>
      </c>
      <c r="J464">
        <v>5919</v>
      </c>
      <c r="K464">
        <v>8075</v>
      </c>
    </row>
    <row r="465" spans="1:11" x14ac:dyDescent="0.25">
      <c r="A465" s="2" t="s">
        <v>134</v>
      </c>
      <c r="B465" s="3" t="s">
        <v>971</v>
      </c>
      <c r="C465" s="4">
        <v>54051</v>
      </c>
      <c r="D465" s="2" t="s">
        <v>136</v>
      </c>
      <c r="E465" s="2" t="s">
        <v>972</v>
      </c>
      <c r="F465" t="e">
        <v>#N/A</v>
      </c>
      <c r="G465" s="6">
        <v>1</v>
      </c>
      <c r="H465" s="6">
        <v>0</v>
      </c>
      <c r="I465">
        <v>0</v>
      </c>
      <c r="J465">
        <v>4772</v>
      </c>
      <c r="K465">
        <v>7063</v>
      </c>
    </row>
    <row r="466" spans="1:11" x14ac:dyDescent="0.25">
      <c r="A466" s="2" t="s">
        <v>438</v>
      </c>
      <c r="B466" s="3" t="s">
        <v>973</v>
      </c>
      <c r="C466" s="4">
        <v>17614</v>
      </c>
      <c r="D466" s="2" t="s">
        <v>237</v>
      </c>
      <c r="E466" s="2" t="s">
        <v>974</v>
      </c>
      <c r="F466" t="e">
        <v>#N/A</v>
      </c>
      <c r="G466" s="6">
        <v>0</v>
      </c>
      <c r="H466" s="6">
        <v>1</v>
      </c>
      <c r="I466">
        <v>0</v>
      </c>
      <c r="J466">
        <v>22255</v>
      </c>
      <c r="K466">
        <v>37496</v>
      </c>
    </row>
    <row r="467" spans="1:11" x14ac:dyDescent="0.25">
      <c r="A467" s="2" t="s">
        <v>33</v>
      </c>
      <c r="B467" s="3" t="s">
        <v>975</v>
      </c>
      <c r="C467" s="4">
        <v>15507</v>
      </c>
      <c r="D467" s="2" t="s">
        <v>35</v>
      </c>
      <c r="E467" s="2" t="s">
        <v>976</v>
      </c>
      <c r="F467" t="e">
        <v>#N/A</v>
      </c>
      <c r="G467" s="6">
        <v>1</v>
      </c>
      <c r="H467" s="6">
        <v>0</v>
      </c>
      <c r="I467">
        <v>0</v>
      </c>
      <c r="J467">
        <v>4155</v>
      </c>
      <c r="K467">
        <v>6415</v>
      </c>
    </row>
    <row r="468" spans="1:11" x14ac:dyDescent="0.25">
      <c r="A468" s="2" t="s">
        <v>88</v>
      </c>
      <c r="B468" s="3" t="s">
        <v>977</v>
      </c>
      <c r="C468" s="4">
        <v>68101</v>
      </c>
      <c r="D468" s="2" t="s">
        <v>90</v>
      </c>
      <c r="E468" s="2" t="s">
        <v>303</v>
      </c>
      <c r="F468" t="e">
        <v>#N/A</v>
      </c>
      <c r="G468" s="6">
        <v>1</v>
      </c>
      <c r="H468" s="6">
        <v>0</v>
      </c>
      <c r="I468">
        <v>0</v>
      </c>
      <c r="J468">
        <v>5826</v>
      </c>
      <c r="K468">
        <v>8347</v>
      </c>
    </row>
    <row r="469" spans="1:11" x14ac:dyDescent="0.25">
      <c r="A469" s="2" t="s">
        <v>772</v>
      </c>
      <c r="B469" s="3" t="s">
        <v>978</v>
      </c>
      <c r="C469" s="4">
        <v>41483</v>
      </c>
      <c r="D469" s="2" t="s">
        <v>774</v>
      </c>
      <c r="E469" s="2" t="s">
        <v>979</v>
      </c>
      <c r="F469" t="e">
        <v>#N/A</v>
      </c>
      <c r="G469" s="6">
        <v>0</v>
      </c>
      <c r="H469" s="6">
        <v>0</v>
      </c>
      <c r="I469">
        <v>0</v>
      </c>
      <c r="J469">
        <v>3374</v>
      </c>
      <c r="K469">
        <v>4370</v>
      </c>
    </row>
    <row r="470" spans="1:11" x14ac:dyDescent="0.25">
      <c r="A470" s="2" t="s">
        <v>295</v>
      </c>
      <c r="B470" s="3" t="s">
        <v>980</v>
      </c>
      <c r="C470" s="4">
        <v>73449</v>
      </c>
      <c r="D470" s="2" t="s">
        <v>297</v>
      </c>
      <c r="E470" s="2" t="s">
        <v>981</v>
      </c>
      <c r="F470" t="e">
        <v>#N/A</v>
      </c>
      <c r="G470" s="6">
        <v>0</v>
      </c>
      <c r="H470" s="6">
        <v>0</v>
      </c>
      <c r="I470">
        <v>0</v>
      </c>
      <c r="J470">
        <v>17724</v>
      </c>
      <c r="K470">
        <v>27212</v>
      </c>
    </row>
    <row r="471" spans="1:11" x14ac:dyDescent="0.25">
      <c r="A471" s="2" t="s">
        <v>576</v>
      </c>
      <c r="B471" s="3" t="s">
        <v>982</v>
      </c>
      <c r="C471" s="4">
        <v>76246</v>
      </c>
      <c r="D471" s="2" t="s">
        <v>578</v>
      </c>
      <c r="E471" s="2" t="s">
        <v>983</v>
      </c>
      <c r="F471" t="e">
        <v>#N/A</v>
      </c>
      <c r="G471" s="6">
        <v>0</v>
      </c>
      <c r="H471" s="6">
        <v>0</v>
      </c>
      <c r="I471">
        <v>0</v>
      </c>
      <c r="J471">
        <v>3771</v>
      </c>
      <c r="K471">
        <v>6707</v>
      </c>
    </row>
    <row r="472" spans="1:11" x14ac:dyDescent="0.25">
      <c r="A472" s="2" t="s">
        <v>376</v>
      </c>
      <c r="B472" s="3" t="s">
        <v>984</v>
      </c>
      <c r="C472" s="4">
        <v>47460</v>
      </c>
      <c r="D472" s="2" t="s">
        <v>378</v>
      </c>
      <c r="E472" s="2" t="s">
        <v>985</v>
      </c>
      <c r="F472" t="e">
        <v>#N/A</v>
      </c>
      <c r="G472" s="6">
        <v>1</v>
      </c>
      <c r="H472" s="6">
        <v>0</v>
      </c>
      <c r="I472">
        <v>0</v>
      </c>
      <c r="J472">
        <v>10513</v>
      </c>
      <c r="K472">
        <v>14226</v>
      </c>
    </row>
    <row r="473" spans="1:11" x14ac:dyDescent="0.25">
      <c r="A473" s="2" t="s">
        <v>27</v>
      </c>
      <c r="B473" s="3" t="s">
        <v>986</v>
      </c>
      <c r="C473" s="4">
        <v>25339</v>
      </c>
      <c r="D473" s="2" t="s">
        <v>29</v>
      </c>
      <c r="E473" s="2" t="s">
        <v>987</v>
      </c>
      <c r="F473" t="e">
        <v>#N/A</v>
      </c>
      <c r="G473" s="6">
        <v>0</v>
      </c>
      <c r="H473" s="6">
        <v>0</v>
      </c>
      <c r="I473">
        <v>0</v>
      </c>
      <c r="J473">
        <v>2123</v>
      </c>
      <c r="K473">
        <v>2689</v>
      </c>
    </row>
    <row r="474" spans="1:11" x14ac:dyDescent="0.25">
      <c r="A474" s="2" t="s">
        <v>661</v>
      </c>
      <c r="B474" s="3" t="s">
        <v>988</v>
      </c>
      <c r="C474" s="4">
        <v>70708</v>
      </c>
      <c r="D474" s="2" t="s">
        <v>663</v>
      </c>
      <c r="E474" s="2" t="s">
        <v>989</v>
      </c>
      <c r="F474" t="e">
        <v>#N/A</v>
      </c>
      <c r="G474" s="6">
        <v>1</v>
      </c>
      <c r="H474" s="6">
        <v>0</v>
      </c>
      <c r="I474">
        <v>0</v>
      </c>
      <c r="J474">
        <v>28834</v>
      </c>
      <c r="K474">
        <v>41813</v>
      </c>
    </row>
    <row r="475" spans="1:11" x14ac:dyDescent="0.25">
      <c r="A475" s="2" t="s">
        <v>88</v>
      </c>
      <c r="B475" s="3" t="s">
        <v>990</v>
      </c>
      <c r="C475" s="4">
        <v>68250</v>
      </c>
      <c r="D475" s="2" t="s">
        <v>90</v>
      </c>
      <c r="E475" s="2" t="s">
        <v>265</v>
      </c>
      <c r="F475" t="e">
        <v>#N/A</v>
      </c>
      <c r="G475" s="6">
        <v>0</v>
      </c>
      <c r="H475" s="6">
        <v>0</v>
      </c>
      <c r="I475">
        <v>0</v>
      </c>
      <c r="J475">
        <v>2608</v>
      </c>
      <c r="K475">
        <v>3262</v>
      </c>
    </row>
    <row r="476" spans="1:11" x14ac:dyDescent="0.25">
      <c r="A476" s="2" t="s">
        <v>204</v>
      </c>
      <c r="B476" s="3" t="s">
        <v>991</v>
      </c>
      <c r="C476" s="4">
        <v>52287</v>
      </c>
      <c r="D476" s="2" t="s">
        <v>206</v>
      </c>
      <c r="E476" s="2" t="s">
        <v>992</v>
      </c>
      <c r="F476" t="e">
        <v>#N/A</v>
      </c>
      <c r="G476" s="6">
        <v>1</v>
      </c>
      <c r="H476" s="6">
        <v>1</v>
      </c>
      <c r="I476">
        <v>0</v>
      </c>
      <c r="J476">
        <v>4220</v>
      </c>
      <c r="K476">
        <v>6071</v>
      </c>
    </row>
    <row r="477" spans="1:11" x14ac:dyDescent="0.25">
      <c r="A477" s="2" t="s">
        <v>204</v>
      </c>
      <c r="B477" s="3" t="s">
        <v>993</v>
      </c>
      <c r="C477" s="4">
        <v>52110</v>
      </c>
      <c r="D477" s="2" t="s">
        <v>206</v>
      </c>
      <c r="E477" s="2" t="s">
        <v>994</v>
      </c>
      <c r="F477" t="e">
        <v>#N/A</v>
      </c>
      <c r="G477" s="6">
        <v>1</v>
      </c>
      <c r="H477" s="6">
        <v>0</v>
      </c>
      <c r="I477">
        <v>0</v>
      </c>
      <c r="J477">
        <v>12551</v>
      </c>
      <c r="K477">
        <v>16572</v>
      </c>
    </row>
    <row r="478" spans="1:11" x14ac:dyDescent="0.25">
      <c r="A478" s="2" t="s">
        <v>438</v>
      </c>
      <c r="B478" s="3" t="s">
        <v>995</v>
      </c>
      <c r="C478" s="4">
        <v>17653</v>
      </c>
      <c r="D478" s="2" t="s">
        <v>237</v>
      </c>
      <c r="E478" s="2" t="s">
        <v>996</v>
      </c>
      <c r="F478" t="e">
        <v>#N/A</v>
      </c>
      <c r="G478" s="6">
        <v>1</v>
      </c>
      <c r="H478" s="6">
        <v>0</v>
      </c>
      <c r="I478">
        <v>0</v>
      </c>
      <c r="J478">
        <v>9110</v>
      </c>
      <c r="K478">
        <v>15759</v>
      </c>
    </row>
    <row r="479" spans="1:11" x14ac:dyDescent="0.25">
      <c r="A479" s="2" t="s">
        <v>184</v>
      </c>
      <c r="B479" s="3" t="s">
        <v>997</v>
      </c>
      <c r="C479" s="4">
        <v>8573</v>
      </c>
      <c r="D479" s="2" t="s">
        <v>186</v>
      </c>
      <c r="E479" s="2" t="s">
        <v>998</v>
      </c>
      <c r="F479" t="e">
        <v>#N/A</v>
      </c>
      <c r="G479" s="6">
        <v>1</v>
      </c>
      <c r="H479" s="6">
        <v>0</v>
      </c>
      <c r="I479">
        <v>1</v>
      </c>
      <c r="J479">
        <v>21267</v>
      </c>
      <c r="K479">
        <v>31152</v>
      </c>
    </row>
    <row r="480" spans="1:11" x14ac:dyDescent="0.25">
      <c r="A480" s="2" t="s">
        <v>438</v>
      </c>
      <c r="B480" s="3" t="s">
        <v>999</v>
      </c>
      <c r="C480" s="4">
        <v>17433</v>
      </c>
      <c r="D480" s="2" t="s">
        <v>237</v>
      </c>
      <c r="E480" s="2" t="s">
        <v>1000</v>
      </c>
      <c r="F480" t="e">
        <v>#N/A</v>
      </c>
      <c r="G480" s="6">
        <v>1</v>
      </c>
      <c r="H480" s="6">
        <v>1</v>
      </c>
      <c r="I480">
        <v>0</v>
      </c>
      <c r="J480">
        <v>8779</v>
      </c>
      <c r="K480">
        <v>16019</v>
      </c>
    </row>
    <row r="481" spans="1:11" x14ac:dyDescent="0.25">
      <c r="A481" s="2" t="s">
        <v>301</v>
      </c>
      <c r="B481" s="3" t="s">
        <v>1001</v>
      </c>
      <c r="C481" s="4">
        <v>13052</v>
      </c>
      <c r="D481" s="2" t="s">
        <v>303</v>
      </c>
      <c r="E481" s="2" t="s">
        <v>1002</v>
      </c>
      <c r="F481" t="e">
        <v>#N/A</v>
      </c>
      <c r="G481" s="6">
        <v>1</v>
      </c>
      <c r="H481" s="6">
        <v>0</v>
      </c>
      <c r="I481">
        <v>0</v>
      </c>
      <c r="J481">
        <v>31966</v>
      </c>
      <c r="K481">
        <v>50081</v>
      </c>
    </row>
    <row r="482" spans="1:11" x14ac:dyDescent="0.25">
      <c r="A482" s="2" t="s">
        <v>772</v>
      </c>
      <c r="B482" s="3" t="s">
        <v>1003</v>
      </c>
      <c r="C482" s="4">
        <v>41548</v>
      </c>
      <c r="D482" s="2" t="s">
        <v>774</v>
      </c>
      <c r="E482" s="2" t="s">
        <v>1004</v>
      </c>
      <c r="F482" t="e">
        <v>#N/A</v>
      </c>
      <c r="G482" s="6">
        <v>1</v>
      </c>
      <c r="H482" s="6">
        <v>0</v>
      </c>
      <c r="I482">
        <v>0</v>
      </c>
      <c r="J482">
        <v>6351</v>
      </c>
      <c r="K482">
        <v>9025</v>
      </c>
    </row>
    <row r="483" spans="1:11" x14ac:dyDescent="0.25">
      <c r="A483" s="2" t="s">
        <v>772</v>
      </c>
      <c r="B483" s="3" t="s">
        <v>1005</v>
      </c>
      <c r="C483" s="4">
        <v>41016</v>
      </c>
      <c r="D483" s="2" t="s">
        <v>774</v>
      </c>
      <c r="E483" s="2" t="s">
        <v>1006</v>
      </c>
      <c r="F483" t="e">
        <v>#N/A</v>
      </c>
      <c r="G483" s="6">
        <v>1</v>
      </c>
      <c r="H483" s="6">
        <v>0</v>
      </c>
      <c r="I483">
        <v>0</v>
      </c>
      <c r="J483">
        <v>10081</v>
      </c>
      <c r="K483">
        <v>14894</v>
      </c>
    </row>
    <row r="484" spans="1:11" x14ac:dyDescent="0.25">
      <c r="A484" s="2" t="s">
        <v>321</v>
      </c>
      <c r="B484" s="3" t="s">
        <v>1007</v>
      </c>
      <c r="C484" s="4">
        <v>19548</v>
      </c>
      <c r="D484" s="2" t="s">
        <v>323</v>
      </c>
      <c r="E484" s="2" t="s">
        <v>1008</v>
      </c>
      <c r="F484" t="s">
        <v>2252</v>
      </c>
      <c r="G484" s="6">
        <v>0</v>
      </c>
      <c r="H484" s="6">
        <v>0</v>
      </c>
      <c r="I484">
        <v>0</v>
      </c>
      <c r="J484">
        <v>15750</v>
      </c>
      <c r="K484">
        <v>25977</v>
      </c>
    </row>
    <row r="485" spans="1:11" x14ac:dyDescent="0.25">
      <c r="A485" s="2" t="s">
        <v>184</v>
      </c>
      <c r="B485" s="3" t="s">
        <v>1009</v>
      </c>
      <c r="C485" s="4">
        <v>8758</v>
      </c>
      <c r="D485" s="2" t="s">
        <v>186</v>
      </c>
      <c r="E485" s="2" t="s">
        <v>1010</v>
      </c>
      <c r="F485" t="e">
        <v>#N/A</v>
      </c>
      <c r="G485" s="6">
        <v>1</v>
      </c>
      <c r="H485" s="6">
        <v>1</v>
      </c>
      <c r="I485">
        <v>1</v>
      </c>
      <c r="J485">
        <v>162965</v>
      </c>
      <c r="K485">
        <v>261829</v>
      </c>
    </row>
    <row r="486" spans="1:11" x14ac:dyDescent="0.25">
      <c r="A486" s="2" t="s">
        <v>530</v>
      </c>
      <c r="B486" s="3" t="s">
        <v>1011</v>
      </c>
      <c r="C486" s="4">
        <v>23162</v>
      </c>
      <c r="D486" s="2" t="s">
        <v>532</v>
      </c>
      <c r="E486" s="2" t="s">
        <v>1012</v>
      </c>
      <c r="F486" t="e">
        <v>#N/A</v>
      </c>
      <c r="G486" s="6">
        <v>0</v>
      </c>
      <c r="H486" s="6">
        <v>0</v>
      </c>
      <c r="I486">
        <v>0</v>
      </c>
      <c r="J486">
        <v>52170</v>
      </c>
      <c r="K486">
        <v>69826</v>
      </c>
    </row>
    <row r="487" spans="1:11" x14ac:dyDescent="0.25">
      <c r="A487" s="2" t="s">
        <v>27</v>
      </c>
      <c r="B487" s="3" t="s">
        <v>1013</v>
      </c>
      <c r="C487" s="4">
        <v>25181</v>
      </c>
      <c r="D487" s="2" t="s">
        <v>29</v>
      </c>
      <c r="E487" s="2" t="s">
        <v>1014</v>
      </c>
      <c r="F487" t="e">
        <v>#N/A</v>
      </c>
      <c r="G487" s="6">
        <v>1</v>
      </c>
      <c r="H487" s="6">
        <v>1</v>
      </c>
      <c r="I487">
        <v>0</v>
      </c>
      <c r="J487">
        <v>8193</v>
      </c>
      <c r="K487">
        <v>11177</v>
      </c>
    </row>
    <row r="488" spans="1:11" x14ac:dyDescent="0.25">
      <c r="A488" s="2" t="s">
        <v>295</v>
      </c>
      <c r="B488" s="3" t="s">
        <v>1015</v>
      </c>
      <c r="C488" s="4">
        <v>73270</v>
      </c>
      <c r="D488" s="2" t="s">
        <v>297</v>
      </c>
      <c r="E488" s="2" t="s">
        <v>1016</v>
      </c>
      <c r="F488" t="e">
        <v>#N/A</v>
      </c>
      <c r="G488" s="6">
        <v>1</v>
      </c>
      <c r="H488" s="6">
        <v>0</v>
      </c>
      <c r="I488">
        <v>0</v>
      </c>
      <c r="J488">
        <v>3794</v>
      </c>
      <c r="K488">
        <v>5728</v>
      </c>
    </row>
    <row r="489" spans="1:11" x14ac:dyDescent="0.25">
      <c r="A489" s="2" t="s">
        <v>901</v>
      </c>
      <c r="B489" s="3" t="s">
        <v>1017</v>
      </c>
      <c r="C489" s="4">
        <v>85225</v>
      </c>
      <c r="D489" s="2" t="s">
        <v>903</v>
      </c>
      <c r="E489" s="2" t="s">
        <v>1018</v>
      </c>
      <c r="F489" t="e">
        <v>#N/A</v>
      </c>
      <c r="G489" s="6">
        <v>1</v>
      </c>
      <c r="H489" s="6">
        <v>0</v>
      </c>
      <c r="I489">
        <v>0</v>
      </c>
      <c r="J489">
        <v>4649</v>
      </c>
      <c r="K489">
        <v>6023</v>
      </c>
    </row>
    <row r="490" spans="1:11" x14ac:dyDescent="0.25">
      <c r="A490" s="2" t="s">
        <v>741</v>
      </c>
      <c r="B490" s="3" t="s">
        <v>1019</v>
      </c>
      <c r="C490" s="4">
        <v>66088</v>
      </c>
      <c r="D490" s="2" t="s">
        <v>743</v>
      </c>
      <c r="E490" s="2" t="s">
        <v>1020</v>
      </c>
      <c r="F490" t="e">
        <v>#N/A</v>
      </c>
      <c r="G490" s="6">
        <v>1</v>
      </c>
      <c r="H490" s="6">
        <v>0</v>
      </c>
      <c r="I490">
        <v>0</v>
      </c>
      <c r="J490">
        <v>12424</v>
      </c>
      <c r="K490">
        <v>21395</v>
      </c>
    </row>
    <row r="491" spans="1:11" x14ac:dyDescent="0.25">
      <c r="A491" s="2" t="s">
        <v>661</v>
      </c>
      <c r="B491" s="3" t="s">
        <v>1021</v>
      </c>
      <c r="C491" s="4">
        <v>70742</v>
      </c>
      <c r="D491" s="2" t="s">
        <v>663</v>
      </c>
      <c r="E491" s="2" t="s">
        <v>1022</v>
      </c>
      <c r="F491" t="e">
        <v>#N/A</v>
      </c>
      <c r="G491" s="6">
        <v>1</v>
      </c>
      <c r="H491" s="6">
        <v>0</v>
      </c>
      <c r="I491">
        <v>0</v>
      </c>
      <c r="J491">
        <v>19021</v>
      </c>
      <c r="K491">
        <v>25072</v>
      </c>
    </row>
    <row r="492" spans="1:11" x14ac:dyDescent="0.25">
      <c r="A492" s="2" t="s">
        <v>295</v>
      </c>
      <c r="B492" s="3" t="s">
        <v>1023</v>
      </c>
      <c r="C492" s="4">
        <v>73504</v>
      </c>
      <c r="D492" s="2" t="s">
        <v>297</v>
      </c>
      <c r="E492" s="2" t="s">
        <v>1024</v>
      </c>
      <c r="F492" t="e">
        <v>#N/A</v>
      </c>
      <c r="G492" s="6">
        <v>0</v>
      </c>
      <c r="H492" s="6">
        <v>1</v>
      </c>
      <c r="I492">
        <v>0</v>
      </c>
      <c r="J492">
        <v>14325</v>
      </c>
      <c r="K492">
        <v>23980</v>
      </c>
    </row>
    <row r="493" spans="1:11" x14ac:dyDescent="0.25">
      <c r="A493" s="2" t="s">
        <v>301</v>
      </c>
      <c r="B493" s="3" t="s">
        <v>1025</v>
      </c>
      <c r="C493" s="4">
        <v>13062</v>
      </c>
      <c r="D493" s="2" t="s">
        <v>303</v>
      </c>
      <c r="E493" s="2" t="s">
        <v>1026</v>
      </c>
      <c r="F493" t="e">
        <v>#N/A</v>
      </c>
      <c r="G493" s="6">
        <v>0</v>
      </c>
      <c r="H493" s="6">
        <v>0</v>
      </c>
      <c r="I493">
        <v>0</v>
      </c>
      <c r="J493">
        <v>5202</v>
      </c>
      <c r="K493">
        <v>7190</v>
      </c>
    </row>
    <row r="494" spans="1:11" x14ac:dyDescent="0.25">
      <c r="A494" s="2" t="s">
        <v>888</v>
      </c>
      <c r="B494" s="3" t="s">
        <v>1027</v>
      </c>
      <c r="C494" s="4">
        <v>27160</v>
      </c>
      <c r="D494" s="2" t="s">
        <v>890</v>
      </c>
      <c r="E494" s="2" t="s">
        <v>1028</v>
      </c>
      <c r="F494" t="e">
        <v>#N/A</v>
      </c>
      <c r="G494" s="6">
        <v>0</v>
      </c>
      <c r="H494" s="6">
        <v>0</v>
      </c>
      <c r="I494">
        <v>0</v>
      </c>
      <c r="J494">
        <v>3187</v>
      </c>
      <c r="K494">
        <v>4625</v>
      </c>
    </row>
    <row r="495" spans="1:11" x14ac:dyDescent="0.25">
      <c r="A495" s="2" t="s">
        <v>27</v>
      </c>
      <c r="B495" s="3" t="s">
        <v>1029</v>
      </c>
      <c r="C495" s="4">
        <v>25736</v>
      </c>
      <c r="D495" s="2" t="s">
        <v>29</v>
      </c>
      <c r="E495" s="2" t="s">
        <v>1030</v>
      </c>
      <c r="F495" t="e">
        <v>#N/A</v>
      </c>
      <c r="G495" s="6">
        <v>1</v>
      </c>
      <c r="H495" s="6">
        <v>0</v>
      </c>
      <c r="I495">
        <v>0</v>
      </c>
      <c r="J495">
        <v>5822</v>
      </c>
      <c r="K495">
        <v>7625</v>
      </c>
    </row>
    <row r="496" spans="1:11" x14ac:dyDescent="0.25">
      <c r="A496" s="2" t="s">
        <v>321</v>
      </c>
      <c r="B496" s="3" t="s">
        <v>1031</v>
      </c>
      <c r="C496" s="4">
        <v>19517</v>
      </c>
      <c r="D496" s="2" t="s">
        <v>323</v>
      </c>
      <c r="E496" s="2" t="s">
        <v>1032</v>
      </c>
      <c r="F496" t="e">
        <v>#N/A</v>
      </c>
      <c r="G496" s="6">
        <v>0</v>
      </c>
      <c r="H496" s="6">
        <v>1</v>
      </c>
      <c r="I496">
        <v>0</v>
      </c>
      <c r="J496">
        <v>11913</v>
      </c>
      <c r="K496">
        <v>19161</v>
      </c>
    </row>
    <row r="497" spans="1:11" x14ac:dyDescent="0.25">
      <c r="A497" s="2" t="s">
        <v>27</v>
      </c>
      <c r="B497" s="3" t="s">
        <v>1033</v>
      </c>
      <c r="C497" s="4">
        <v>25867</v>
      </c>
      <c r="D497" s="2" t="s">
        <v>29</v>
      </c>
      <c r="E497" s="2" t="s">
        <v>1034</v>
      </c>
      <c r="F497" t="e">
        <v>#N/A</v>
      </c>
      <c r="G497" s="6">
        <v>1</v>
      </c>
      <c r="H497" s="6">
        <v>0</v>
      </c>
      <c r="I497">
        <v>0</v>
      </c>
      <c r="J497">
        <v>2646</v>
      </c>
      <c r="K497">
        <v>3876</v>
      </c>
    </row>
    <row r="498" spans="1:11" x14ac:dyDescent="0.25">
      <c r="A498" s="2" t="s">
        <v>661</v>
      </c>
      <c r="B498" s="3" t="s">
        <v>1035</v>
      </c>
      <c r="C498" s="4">
        <v>70221</v>
      </c>
      <c r="D498" s="2" t="s">
        <v>663</v>
      </c>
      <c r="E498" s="2" t="s">
        <v>1036</v>
      </c>
      <c r="F498" t="e">
        <v>#N/A</v>
      </c>
      <c r="G498" s="6">
        <v>1</v>
      </c>
      <c r="H498" s="6">
        <v>1</v>
      </c>
      <c r="I498">
        <v>0</v>
      </c>
      <c r="J498">
        <v>8508</v>
      </c>
      <c r="K498">
        <v>10581</v>
      </c>
    </row>
    <row r="499" spans="1:11" x14ac:dyDescent="0.25">
      <c r="A499" s="2" t="s">
        <v>772</v>
      </c>
      <c r="B499" s="3" t="s">
        <v>1037</v>
      </c>
      <c r="C499" s="4">
        <v>41396</v>
      </c>
      <c r="D499" s="2" t="s">
        <v>774</v>
      </c>
      <c r="E499" s="2" t="s">
        <v>1038</v>
      </c>
      <c r="F499" t="e">
        <v>#N/A</v>
      </c>
      <c r="G499" s="6">
        <v>1</v>
      </c>
      <c r="H499" s="6">
        <v>0</v>
      </c>
      <c r="I499">
        <v>0</v>
      </c>
      <c r="J499">
        <v>24419</v>
      </c>
      <c r="K499">
        <v>40020</v>
      </c>
    </row>
    <row r="500" spans="1:11" x14ac:dyDescent="0.25">
      <c r="A500" s="2" t="s">
        <v>33</v>
      </c>
      <c r="B500" s="3" t="s">
        <v>1039</v>
      </c>
      <c r="C500" s="4">
        <v>15572</v>
      </c>
      <c r="D500" s="2" t="s">
        <v>35</v>
      </c>
      <c r="E500" s="2" t="s">
        <v>1040</v>
      </c>
      <c r="F500" t="e">
        <v>#N/A</v>
      </c>
      <c r="G500" s="6">
        <v>1</v>
      </c>
      <c r="H500" s="6">
        <v>1</v>
      </c>
      <c r="I500">
        <v>0</v>
      </c>
      <c r="J500">
        <v>23263</v>
      </c>
      <c r="K500">
        <v>34715</v>
      </c>
    </row>
    <row r="501" spans="1:11" x14ac:dyDescent="0.25">
      <c r="A501" s="2" t="s">
        <v>772</v>
      </c>
      <c r="B501" s="3" t="s">
        <v>1041</v>
      </c>
      <c r="C501" s="4">
        <v>41799</v>
      </c>
      <c r="D501" s="2" t="s">
        <v>774</v>
      </c>
      <c r="E501" s="2" t="s">
        <v>1042</v>
      </c>
      <c r="F501" t="e">
        <v>#N/A</v>
      </c>
      <c r="G501" s="6">
        <v>0</v>
      </c>
      <c r="H501" s="6">
        <v>0</v>
      </c>
      <c r="I501">
        <v>0</v>
      </c>
      <c r="J501">
        <v>7370</v>
      </c>
      <c r="K501">
        <v>10708</v>
      </c>
    </row>
    <row r="502" spans="1:11" x14ac:dyDescent="0.25">
      <c r="A502" s="2" t="s">
        <v>758</v>
      </c>
      <c r="B502" s="3" t="s">
        <v>1043</v>
      </c>
      <c r="C502" s="4">
        <v>50370</v>
      </c>
      <c r="D502" s="2" t="s">
        <v>760</v>
      </c>
      <c r="E502" s="2" t="s">
        <v>1044</v>
      </c>
      <c r="F502" t="s">
        <v>2251</v>
      </c>
      <c r="G502" s="6">
        <v>0</v>
      </c>
      <c r="H502" s="6">
        <v>1</v>
      </c>
      <c r="I502">
        <v>0</v>
      </c>
      <c r="J502">
        <v>2957</v>
      </c>
      <c r="K502">
        <v>4606</v>
      </c>
    </row>
    <row r="503" spans="1:11" x14ac:dyDescent="0.25">
      <c r="A503" s="2" t="s">
        <v>500</v>
      </c>
      <c r="B503" s="3" t="s">
        <v>1045</v>
      </c>
      <c r="C503" s="4">
        <v>5212</v>
      </c>
      <c r="D503" s="2" t="s">
        <v>502</v>
      </c>
      <c r="E503" s="2" t="s">
        <v>1046</v>
      </c>
      <c r="F503" t="e">
        <v>#N/A</v>
      </c>
      <c r="G503" s="6">
        <v>0</v>
      </c>
      <c r="H503" s="6">
        <v>0</v>
      </c>
      <c r="I503">
        <v>0</v>
      </c>
      <c r="J503">
        <v>33904</v>
      </c>
      <c r="K503">
        <v>60303</v>
      </c>
    </row>
    <row r="504" spans="1:11" x14ac:dyDescent="0.25">
      <c r="A504" s="2" t="s">
        <v>27</v>
      </c>
      <c r="B504" s="3" t="s">
        <v>1047</v>
      </c>
      <c r="C504" s="4">
        <v>25178</v>
      </c>
      <c r="D504" s="2" t="s">
        <v>29</v>
      </c>
      <c r="E504" s="2" t="s">
        <v>1048</v>
      </c>
      <c r="F504" t="e">
        <v>#N/A</v>
      </c>
      <c r="G504" s="6">
        <v>0</v>
      </c>
      <c r="H504" s="6">
        <v>0</v>
      </c>
      <c r="I504">
        <v>0</v>
      </c>
      <c r="J504">
        <v>5770</v>
      </c>
      <c r="K504">
        <v>7297</v>
      </c>
    </row>
    <row r="505" spans="1:11" x14ac:dyDescent="0.25">
      <c r="A505" s="2" t="s">
        <v>184</v>
      </c>
      <c r="B505" s="3" t="s">
        <v>1049</v>
      </c>
      <c r="C505" s="4">
        <v>8433</v>
      </c>
      <c r="D505" s="2" t="s">
        <v>186</v>
      </c>
      <c r="E505" s="2" t="s">
        <v>1050</v>
      </c>
      <c r="F505" t="e">
        <v>#N/A</v>
      </c>
      <c r="G505" s="6">
        <v>1</v>
      </c>
      <c r="H505" s="6">
        <v>1</v>
      </c>
      <c r="I505">
        <v>0</v>
      </c>
      <c r="J505">
        <v>52271</v>
      </c>
      <c r="K505">
        <v>73383</v>
      </c>
    </row>
    <row r="506" spans="1:11" x14ac:dyDescent="0.25">
      <c r="A506" s="2" t="s">
        <v>500</v>
      </c>
      <c r="B506" s="3" t="s">
        <v>1051</v>
      </c>
      <c r="C506" s="4">
        <v>5034</v>
      </c>
      <c r="D506" s="2" t="s">
        <v>502</v>
      </c>
      <c r="E506" s="2" t="s">
        <v>1052</v>
      </c>
      <c r="F506" t="e">
        <v>#N/A</v>
      </c>
      <c r="G506" s="6">
        <v>0</v>
      </c>
      <c r="H506" s="6">
        <v>2</v>
      </c>
      <c r="I506">
        <v>0</v>
      </c>
      <c r="J506">
        <v>19190</v>
      </c>
      <c r="K506">
        <v>34081</v>
      </c>
    </row>
    <row r="507" spans="1:11" x14ac:dyDescent="0.25">
      <c r="A507" s="2" t="s">
        <v>301</v>
      </c>
      <c r="B507" s="3" t="s">
        <v>1053</v>
      </c>
      <c r="C507" s="4">
        <v>13001</v>
      </c>
      <c r="D507" s="2" t="s">
        <v>303</v>
      </c>
      <c r="E507" s="2" t="s">
        <v>1054</v>
      </c>
      <c r="F507" t="e">
        <v>#N/A</v>
      </c>
      <c r="G507" s="6">
        <v>1</v>
      </c>
      <c r="H507" s="6">
        <v>3</v>
      </c>
      <c r="I507">
        <v>1</v>
      </c>
      <c r="J507">
        <v>379308</v>
      </c>
      <c r="K507">
        <v>722004</v>
      </c>
    </row>
    <row r="508" spans="1:11" x14ac:dyDescent="0.25">
      <c r="A508" s="2" t="s">
        <v>814</v>
      </c>
      <c r="B508" s="3" t="s">
        <v>1055</v>
      </c>
      <c r="C508" s="4">
        <v>63130</v>
      </c>
      <c r="D508" s="2" t="s">
        <v>816</v>
      </c>
      <c r="E508" s="2" t="s">
        <v>1056</v>
      </c>
      <c r="F508" t="e">
        <v>#N/A</v>
      </c>
      <c r="G508" s="6">
        <v>1</v>
      </c>
      <c r="H508" s="6">
        <v>2</v>
      </c>
      <c r="I508">
        <v>1</v>
      </c>
      <c r="J508">
        <v>34641</v>
      </c>
      <c r="K508">
        <v>58069</v>
      </c>
    </row>
    <row r="509" spans="1:11" x14ac:dyDescent="0.25">
      <c r="A509" s="2" t="s">
        <v>772</v>
      </c>
      <c r="B509" s="3" t="s">
        <v>1057</v>
      </c>
      <c r="C509" s="4">
        <v>41357</v>
      </c>
      <c r="D509" s="2" t="s">
        <v>774</v>
      </c>
      <c r="E509" s="2" t="s">
        <v>1058</v>
      </c>
      <c r="F509" t="e">
        <v>#N/A</v>
      </c>
      <c r="G509" s="6">
        <v>1</v>
      </c>
      <c r="H509" s="6">
        <v>0</v>
      </c>
      <c r="I509">
        <v>0</v>
      </c>
      <c r="J509">
        <v>5020</v>
      </c>
      <c r="K509">
        <v>6794</v>
      </c>
    </row>
    <row r="510" spans="1:11" x14ac:dyDescent="0.25">
      <c r="A510" s="2" t="s">
        <v>88</v>
      </c>
      <c r="B510" s="3" t="s">
        <v>1059</v>
      </c>
      <c r="C510" s="4">
        <v>68524</v>
      </c>
      <c r="D510" s="2" t="s">
        <v>90</v>
      </c>
      <c r="E510" s="2" t="s">
        <v>1060</v>
      </c>
      <c r="F510" t="e">
        <v>#N/A</v>
      </c>
      <c r="G510" s="6">
        <v>0</v>
      </c>
      <c r="H510" s="6">
        <v>0</v>
      </c>
      <c r="I510">
        <v>0</v>
      </c>
      <c r="J510">
        <v>1785</v>
      </c>
      <c r="K510">
        <v>2393</v>
      </c>
    </row>
    <row r="511" spans="1:11" x14ac:dyDescent="0.25">
      <c r="A511" s="2" t="s">
        <v>27</v>
      </c>
      <c r="B511" s="3" t="s">
        <v>1061</v>
      </c>
      <c r="C511" s="4">
        <v>25279</v>
      </c>
      <c r="D511" s="2" t="s">
        <v>29</v>
      </c>
      <c r="E511" s="2" t="s">
        <v>1062</v>
      </c>
      <c r="F511" t="e">
        <v>#N/A</v>
      </c>
      <c r="G511" s="6">
        <v>1</v>
      </c>
      <c r="H511" s="6">
        <v>0</v>
      </c>
      <c r="I511">
        <v>0</v>
      </c>
      <c r="J511">
        <v>7247</v>
      </c>
      <c r="K511">
        <v>9393</v>
      </c>
    </row>
    <row r="512" spans="1:11" x14ac:dyDescent="0.25">
      <c r="A512" s="2" t="s">
        <v>438</v>
      </c>
      <c r="B512" s="3" t="s">
        <v>1063</v>
      </c>
      <c r="C512" s="4">
        <v>17042</v>
      </c>
      <c r="D512" s="2" t="s">
        <v>237</v>
      </c>
      <c r="E512" s="2" t="s">
        <v>1064</v>
      </c>
      <c r="F512" t="e">
        <v>#N/A</v>
      </c>
      <c r="G512" s="6">
        <v>1</v>
      </c>
      <c r="H512" s="6">
        <v>0</v>
      </c>
      <c r="I512">
        <v>0</v>
      </c>
      <c r="J512">
        <v>17087</v>
      </c>
      <c r="K512">
        <v>28830</v>
      </c>
    </row>
    <row r="513" spans="1:11" x14ac:dyDescent="0.25">
      <c r="A513" s="2" t="s">
        <v>321</v>
      </c>
      <c r="B513" s="3" t="s">
        <v>1065</v>
      </c>
      <c r="C513" s="4">
        <v>19693</v>
      </c>
      <c r="D513" s="2" t="s">
        <v>323</v>
      </c>
      <c r="E513" s="2" t="s">
        <v>1066</v>
      </c>
      <c r="F513" t="e">
        <v>#N/A</v>
      </c>
      <c r="G513" s="6">
        <v>0</v>
      </c>
      <c r="H513" s="6">
        <v>0</v>
      </c>
      <c r="I513">
        <v>0</v>
      </c>
      <c r="J513">
        <v>5409</v>
      </c>
      <c r="K513">
        <v>7133</v>
      </c>
    </row>
    <row r="514" spans="1:11" x14ac:dyDescent="0.25">
      <c r="A514" s="2" t="s">
        <v>576</v>
      </c>
      <c r="B514" s="3" t="s">
        <v>1067</v>
      </c>
      <c r="C514" s="4">
        <v>76020</v>
      </c>
      <c r="D514" s="2" t="s">
        <v>578</v>
      </c>
      <c r="E514" s="2" t="s">
        <v>1068</v>
      </c>
      <c r="F514" t="e">
        <v>#N/A</v>
      </c>
      <c r="G514" s="6">
        <v>1</v>
      </c>
      <c r="H514" s="6">
        <v>0</v>
      </c>
      <c r="I514">
        <v>1</v>
      </c>
      <c r="J514">
        <v>6520</v>
      </c>
      <c r="K514">
        <v>11138</v>
      </c>
    </row>
    <row r="515" spans="1:11" x14ac:dyDescent="0.25">
      <c r="A515" s="2" t="s">
        <v>576</v>
      </c>
      <c r="B515" s="3" t="s">
        <v>1069</v>
      </c>
      <c r="C515" s="4">
        <v>76895</v>
      </c>
      <c r="D515" s="2" t="s">
        <v>578</v>
      </c>
      <c r="E515" s="2" t="s">
        <v>1070</v>
      </c>
      <c r="F515" t="e">
        <v>#N/A</v>
      </c>
      <c r="G515" s="6">
        <v>1</v>
      </c>
      <c r="H515" s="6">
        <v>0</v>
      </c>
      <c r="I515">
        <v>0</v>
      </c>
      <c r="J515">
        <v>23640</v>
      </c>
      <c r="K515">
        <v>36188</v>
      </c>
    </row>
    <row r="516" spans="1:11" x14ac:dyDescent="0.25">
      <c r="A516" s="2" t="s">
        <v>96</v>
      </c>
      <c r="B516" s="3" t="s">
        <v>1071</v>
      </c>
      <c r="C516" s="4">
        <v>44430</v>
      </c>
      <c r="D516" s="2" t="s">
        <v>98</v>
      </c>
      <c r="E516" s="2" t="s">
        <v>1072</v>
      </c>
      <c r="F516" t="e">
        <v>#N/A</v>
      </c>
      <c r="G516" s="6">
        <v>0</v>
      </c>
      <c r="H516" s="6">
        <v>2</v>
      </c>
      <c r="I516">
        <v>0</v>
      </c>
      <c r="J516">
        <v>56191</v>
      </c>
      <c r="K516">
        <v>117891</v>
      </c>
    </row>
    <row r="517" spans="1:11" x14ac:dyDescent="0.25">
      <c r="A517" s="2" t="s">
        <v>295</v>
      </c>
      <c r="B517" s="3" t="s">
        <v>1073</v>
      </c>
      <c r="C517" s="4">
        <v>73347</v>
      </c>
      <c r="D517" s="2" t="s">
        <v>297</v>
      </c>
      <c r="E517" s="2" t="s">
        <v>1074</v>
      </c>
      <c r="F517" t="e">
        <v>#N/A</v>
      </c>
      <c r="G517" s="6">
        <v>0</v>
      </c>
      <c r="H517" s="6">
        <v>0</v>
      </c>
      <c r="I517">
        <v>0</v>
      </c>
      <c r="J517">
        <v>3783</v>
      </c>
      <c r="K517">
        <v>5954</v>
      </c>
    </row>
    <row r="518" spans="1:11" x14ac:dyDescent="0.25">
      <c r="A518" s="2" t="s">
        <v>500</v>
      </c>
      <c r="B518" s="3" t="s">
        <v>1075</v>
      </c>
      <c r="C518" s="4">
        <v>5237</v>
      </c>
      <c r="D518" s="2" t="s">
        <v>502</v>
      </c>
      <c r="E518" s="2" t="s">
        <v>1076</v>
      </c>
      <c r="F518" t="e">
        <v>#N/A</v>
      </c>
      <c r="G518" s="6">
        <v>1</v>
      </c>
      <c r="H518" s="6">
        <v>0</v>
      </c>
      <c r="I518">
        <v>0</v>
      </c>
      <c r="J518">
        <v>9466</v>
      </c>
      <c r="K518">
        <v>16327</v>
      </c>
    </row>
    <row r="519" spans="1:11" x14ac:dyDescent="0.25">
      <c r="A519" s="2" t="s">
        <v>576</v>
      </c>
      <c r="B519" s="3" t="s">
        <v>1077</v>
      </c>
      <c r="C519" s="4">
        <v>76111</v>
      </c>
      <c r="D519" s="2" t="s">
        <v>578</v>
      </c>
      <c r="E519" s="2" t="s">
        <v>1078</v>
      </c>
      <c r="F519" t="e">
        <v>#N/A</v>
      </c>
      <c r="G519" s="6">
        <v>0</v>
      </c>
      <c r="H519" s="6">
        <v>1</v>
      </c>
      <c r="I519">
        <v>0</v>
      </c>
      <c r="J519">
        <v>58570</v>
      </c>
      <c r="K519">
        <v>99051</v>
      </c>
    </row>
    <row r="520" spans="1:11" x14ac:dyDescent="0.25">
      <c r="A520" s="2" t="s">
        <v>301</v>
      </c>
      <c r="B520" s="3" t="s">
        <v>1079</v>
      </c>
      <c r="C520" s="4">
        <v>13683</v>
      </c>
      <c r="D520" s="2" t="s">
        <v>303</v>
      </c>
      <c r="E520" s="2" t="s">
        <v>1080</v>
      </c>
      <c r="F520" t="e">
        <v>#N/A</v>
      </c>
      <c r="G520" s="6">
        <v>0</v>
      </c>
      <c r="H520" s="6">
        <v>0</v>
      </c>
      <c r="I520">
        <v>0</v>
      </c>
      <c r="J520">
        <v>9101</v>
      </c>
      <c r="K520">
        <v>12888</v>
      </c>
    </row>
    <row r="521" spans="1:11" x14ac:dyDescent="0.25">
      <c r="A521" s="2" t="s">
        <v>888</v>
      </c>
      <c r="B521" s="3" t="s">
        <v>1081</v>
      </c>
      <c r="C521" s="4">
        <v>27135</v>
      </c>
      <c r="D521" s="2" t="s">
        <v>890</v>
      </c>
      <c r="E521" s="2" t="s">
        <v>1082</v>
      </c>
      <c r="F521" t="e">
        <v>#N/A</v>
      </c>
      <c r="G521" s="6">
        <v>0</v>
      </c>
      <c r="H521" s="6">
        <v>0</v>
      </c>
      <c r="I521">
        <v>0</v>
      </c>
      <c r="J521">
        <v>3393</v>
      </c>
      <c r="K521">
        <v>4518</v>
      </c>
    </row>
    <row r="522" spans="1:11" x14ac:dyDescent="0.25">
      <c r="A522" s="2" t="s">
        <v>426</v>
      </c>
      <c r="B522" s="3" t="s">
        <v>1083</v>
      </c>
      <c r="C522" s="4">
        <v>99524</v>
      </c>
      <c r="D522" s="2" t="s">
        <v>428</v>
      </c>
      <c r="E522" s="2" t="s">
        <v>1084</v>
      </c>
      <c r="F522" t="e">
        <v>#N/A</v>
      </c>
      <c r="G522" s="6">
        <v>0</v>
      </c>
      <c r="H522" s="6">
        <v>0</v>
      </c>
      <c r="I522">
        <v>0</v>
      </c>
      <c r="J522">
        <v>4868</v>
      </c>
      <c r="K522">
        <v>7223</v>
      </c>
    </row>
    <row r="523" spans="1:11" x14ac:dyDescent="0.25">
      <c r="A523" s="2" t="s">
        <v>814</v>
      </c>
      <c r="B523" s="3" t="s">
        <v>1085</v>
      </c>
      <c r="C523" s="4">
        <v>63594</v>
      </c>
      <c r="D523" s="2" t="s">
        <v>816</v>
      </c>
      <c r="E523" s="2" t="s">
        <v>1086</v>
      </c>
      <c r="F523" t="e">
        <v>#N/A</v>
      </c>
      <c r="G523" s="6">
        <v>1</v>
      </c>
      <c r="H523" s="6">
        <v>0</v>
      </c>
      <c r="I523">
        <v>0</v>
      </c>
      <c r="J523">
        <v>18856</v>
      </c>
      <c r="K523">
        <v>29578</v>
      </c>
    </row>
    <row r="524" spans="1:11" x14ac:dyDescent="0.25">
      <c r="A524" s="2" t="s">
        <v>576</v>
      </c>
      <c r="B524" s="3" t="s">
        <v>1087</v>
      </c>
      <c r="C524" s="4">
        <v>76122</v>
      </c>
      <c r="D524" s="2" t="s">
        <v>578</v>
      </c>
      <c r="E524" s="2" t="s">
        <v>1088</v>
      </c>
      <c r="F524" t="e">
        <v>#N/A</v>
      </c>
      <c r="G524" s="6">
        <v>0</v>
      </c>
      <c r="H524" s="6">
        <v>0</v>
      </c>
      <c r="I524">
        <v>0</v>
      </c>
      <c r="J524">
        <v>15678</v>
      </c>
      <c r="K524">
        <v>28442</v>
      </c>
    </row>
    <row r="525" spans="1:11" x14ac:dyDescent="0.25">
      <c r="A525" s="2" t="s">
        <v>295</v>
      </c>
      <c r="B525" s="3" t="s">
        <v>1089</v>
      </c>
      <c r="C525" s="4">
        <v>73678</v>
      </c>
      <c r="D525" s="2" t="s">
        <v>297</v>
      </c>
      <c r="E525" s="2" t="s">
        <v>1090</v>
      </c>
      <c r="F525" t="e">
        <v>#N/A</v>
      </c>
      <c r="G525" s="6">
        <v>0</v>
      </c>
      <c r="H525" s="6">
        <v>0</v>
      </c>
      <c r="I525">
        <v>0</v>
      </c>
      <c r="J525">
        <v>7515</v>
      </c>
      <c r="K525">
        <v>10833</v>
      </c>
    </row>
    <row r="526" spans="1:11" x14ac:dyDescent="0.25">
      <c r="A526" s="2" t="s">
        <v>295</v>
      </c>
      <c r="B526" s="3" t="s">
        <v>1091</v>
      </c>
      <c r="C526" s="4">
        <v>73148</v>
      </c>
      <c r="D526" s="2" t="s">
        <v>297</v>
      </c>
      <c r="E526" s="2" t="s">
        <v>1092</v>
      </c>
      <c r="F526" t="e">
        <v>#N/A</v>
      </c>
      <c r="G526" s="6">
        <v>0</v>
      </c>
      <c r="H526" s="6">
        <v>0</v>
      </c>
      <c r="I526">
        <v>0</v>
      </c>
      <c r="J526">
        <v>5961</v>
      </c>
      <c r="K526">
        <v>8407</v>
      </c>
    </row>
    <row r="527" spans="1:11" x14ac:dyDescent="0.25">
      <c r="A527" s="2" t="s">
        <v>758</v>
      </c>
      <c r="B527" s="3" t="s">
        <v>1093</v>
      </c>
      <c r="C527" s="4">
        <v>50686</v>
      </c>
      <c r="D527" s="2" t="s">
        <v>760</v>
      </c>
      <c r="E527" s="2" t="s">
        <v>1094</v>
      </c>
      <c r="F527" t="e">
        <v>#N/A</v>
      </c>
      <c r="G527" s="6">
        <v>0</v>
      </c>
      <c r="H527" s="6">
        <v>0</v>
      </c>
      <c r="I527">
        <v>0</v>
      </c>
      <c r="J527">
        <v>1023</v>
      </c>
      <c r="K527">
        <v>1248</v>
      </c>
    </row>
    <row r="528" spans="1:11" x14ac:dyDescent="0.25">
      <c r="A528" s="2" t="s">
        <v>204</v>
      </c>
      <c r="B528" s="3" t="s">
        <v>1095</v>
      </c>
      <c r="C528" s="4">
        <v>52203</v>
      </c>
      <c r="D528" s="2" t="s">
        <v>206</v>
      </c>
      <c r="E528" s="2" t="s">
        <v>1096</v>
      </c>
      <c r="F528" t="e">
        <v>#N/A</v>
      </c>
      <c r="G528" s="6">
        <v>0</v>
      </c>
      <c r="H528" s="6">
        <v>0</v>
      </c>
      <c r="I528">
        <v>0</v>
      </c>
      <c r="J528">
        <v>5320</v>
      </c>
      <c r="K528">
        <v>6543</v>
      </c>
    </row>
    <row r="529" spans="1:11" x14ac:dyDescent="0.25">
      <c r="A529" s="2" t="s">
        <v>500</v>
      </c>
      <c r="B529" s="3" t="s">
        <v>1097</v>
      </c>
      <c r="C529" s="4">
        <v>5789</v>
      </c>
      <c r="D529" s="2" t="s">
        <v>502</v>
      </c>
      <c r="E529" s="2" t="s">
        <v>1098</v>
      </c>
      <c r="F529" t="e">
        <v>#N/A</v>
      </c>
      <c r="G529" s="6">
        <v>1</v>
      </c>
      <c r="H529" s="6">
        <v>0</v>
      </c>
      <c r="I529">
        <v>0</v>
      </c>
      <c r="J529">
        <v>9192</v>
      </c>
      <c r="K529">
        <v>14720</v>
      </c>
    </row>
    <row r="530" spans="1:11" x14ac:dyDescent="0.25">
      <c r="A530" s="2" t="s">
        <v>27</v>
      </c>
      <c r="B530" s="3" t="s">
        <v>1099</v>
      </c>
      <c r="C530" s="4">
        <v>25224</v>
      </c>
      <c r="D530" s="2" t="s">
        <v>29</v>
      </c>
      <c r="E530" s="2" t="s">
        <v>1100</v>
      </c>
      <c r="F530" t="e">
        <v>#N/A</v>
      </c>
      <c r="G530" s="6">
        <v>1</v>
      </c>
      <c r="H530" s="6">
        <v>0</v>
      </c>
      <c r="I530">
        <v>0</v>
      </c>
      <c r="J530">
        <v>3737</v>
      </c>
      <c r="K530">
        <v>4741</v>
      </c>
    </row>
    <row r="531" spans="1:11" x14ac:dyDescent="0.25">
      <c r="A531" s="2" t="s">
        <v>500</v>
      </c>
      <c r="B531" s="3" t="s">
        <v>1101</v>
      </c>
      <c r="C531" s="4">
        <v>5856</v>
      </c>
      <c r="D531" s="2" t="s">
        <v>502</v>
      </c>
      <c r="E531" s="2" t="s">
        <v>1102</v>
      </c>
      <c r="F531" t="e">
        <v>#N/A</v>
      </c>
      <c r="G531" s="6">
        <v>1</v>
      </c>
      <c r="H531" s="6">
        <v>0</v>
      </c>
      <c r="I531">
        <v>0</v>
      </c>
      <c r="J531">
        <v>3336</v>
      </c>
      <c r="K531">
        <v>5610</v>
      </c>
    </row>
    <row r="532" spans="1:11" x14ac:dyDescent="0.25">
      <c r="A532" s="2" t="s">
        <v>500</v>
      </c>
      <c r="B532" s="3" t="s">
        <v>1103</v>
      </c>
      <c r="C532" s="4">
        <v>5360</v>
      </c>
      <c r="D532" s="2" t="s">
        <v>502</v>
      </c>
      <c r="E532" s="2" t="s">
        <v>1104</v>
      </c>
      <c r="F532" t="e">
        <v>#N/A</v>
      </c>
      <c r="G532" s="6">
        <v>0</v>
      </c>
      <c r="H532" s="6">
        <v>0</v>
      </c>
      <c r="I532">
        <v>0</v>
      </c>
      <c r="J532">
        <v>121549</v>
      </c>
      <c r="K532">
        <v>240852</v>
      </c>
    </row>
    <row r="533" spans="1:11" x14ac:dyDescent="0.25">
      <c r="A533" s="2" t="s">
        <v>204</v>
      </c>
      <c r="B533" s="3" t="s">
        <v>1105</v>
      </c>
      <c r="C533" s="4">
        <v>52565</v>
      </c>
      <c r="D533" s="2" t="s">
        <v>206</v>
      </c>
      <c r="E533" s="2" t="s">
        <v>1106</v>
      </c>
      <c r="F533" t="e">
        <v>#N/A</v>
      </c>
      <c r="G533" s="6">
        <v>0</v>
      </c>
      <c r="H533" s="6">
        <v>0</v>
      </c>
      <c r="I533">
        <v>0</v>
      </c>
      <c r="J533">
        <v>3544</v>
      </c>
      <c r="K533">
        <v>4149</v>
      </c>
    </row>
    <row r="534" spans="1:11" x14ac:dyDescent="0.25">
      <c r="A534" s="2" t="s">
        <v>301</v>
      </c>
      <c r="B534" s="3" t="s">
        <v>1107</v>
      </c>
      <c r="C534" s="4">
        <v>13222</v>
      </c>
      <c r="D534" s="2" t="s">
        <v>303</v>
      </c>
      <c r="E534" s="2" t="s">
        <v>1108</v>
      </c>
      <c r="F534" t="e">
        <v>#N/A</v>
      </c>
      <c r="G534" s="6">
        <v>0</v>
      </c>
      <c r="H534" s="6">
        <v>0</v>
      </c>
      <c r="I534">
        <v>0</v>
      </c>
      <c r="J534">
        <v>7409</v>
      </c>
      <c r="K534">
        <v>10093</v>
      </c>
    </row>
    <row r="535" spans="1:11" x14ac:dyDescent="0.25">
      <c r="A535" s="2" t="s">
        <v>901</v>
      </c>
      <c r="B535" s="3" t="s">
        <v>1109</v>
      </c>
      <c r="C535" s="4">
        <v>85136</v>
      </c>
      <c r="D535" s="2" t="s">
        <v>903</v>
      </c>
      <c r="E535" s="2" t="s">
        <v>1110</v>
      </c>
      <c r="F535" t="e">
        <v>#N/A</v>
      </c>
      <c r="G535" s="6">
        <v>0</v>
      </c>
      <c r="H535" s="6">
        <v>0</v>
      </c>
      <c r="I535">
        <v>0</v>
      </c>
      <c r="J535">
        <v>570</v>
      </c>
      <c r="K535">
        <v>763</v>
      </c>
    </row>
    <row r="536" spans="1:11" x14ac:dyDescent="0.25">
      <c r="A536" s="2" t="s">
        <v>204</v>
      </c>
      <c r="B536" s="3" t="s">
        <v>1111</v>
      </c>
      <c r="C536" s="4">
        <v>52240</v>
      </c>
      <c r="D536" s="2" t="s">
        <v>206</v>
      </c>
      <c r="E536" s="2" t="s">
        <v>1112</v>
      </c>
      <c r="F536" t="e">
        <v>#N/A</v>
      </c>
      <c r="G536" s="6">
        <v>1</v>
      </c>
      <c r="H536" s="6">
        <v>0</v>
      </c>
      <c r="I536">
        <v>0</v>
      </c>
      <c r="J536">
        <v>7640</v>
      </c>
      <c r="K536">
        <v>9279</v>
      </c>
    </row>
    <row r="537" spans="1:11" x14ac:dyDescent="0.25">
      <c r="A537" s="2" t="s">
        <v>88</v>
      </c>
      <c r="B537" s="3" t="s">
        <v>1113</v>
      </c>
      <c r="C537" s="4">
        <v>68307</v>
      </c>
      <c r="D537" s="2" t="s">
        <v>90</v>
      </c>
      <c r="E537" s="2" t="s">
        <v>1114</v>
      </c>
      <c r="F537" t="e">
        <v>#N/A</v>
      </c>
      <c r="G537" s="6">
        <v>1</v>
      </c>
      <c r="H537" s="6">
        <v>0</v>
      </c>
      <c r="I537">
        <v>0</v>
      </c>
      <c r="J537">
        <v>67478</v>
      </c>
      <c r="K537">
        <v>102532</v>
      </c>
    </row>
    <row r="538" spans="1:11" x14ac:dyDescent="0.25">
      <c r="A538" s="2" t="s">
        <v>741</v>
      </c>
      <c r="B538" s="3" t="s">
        <v>1115</v>
      </c>
      <c r="C538" s="4">
        <v>66001</v>
      </c>
      <c r="D538" s="2" t="s">
        <v>743</v>
      </c>
      <c r="E538" s="2" t="s">
        <v>1116</v>
      </c>
      <c r="F538" t="e">
        <v>#N/A</v>
      </c>
      <c r="G538" s="6">
        <v>1</v>
      </c>
      <c r="H538" s="6">
        <v>7</v>
      </c>
      <c r="I538">
        <v>1</v>
      </c>
      <c r="J538">
        <v>216588</v>
      </c>
      <c r="K538">
        <v>388084</v>
      </c>
    </row>
    <row r="539" spans="1:11" x14ac:dyDescent="0.25">
      <c r="A539" s="2" t="s">
        <v>27</v>
      </c>
      <c r="B539" s="3" t="s">
        <v>1117</v>
      </c>
      <c r="C539" s="4">
        <v>25594</v>
      </c>
      <c r="D539" s="2" t="s">
        <v>29</v>
      </c>
      <c r="E539" s="2" t="s">
        <v>1118</v>
      </c>
      <c r="F539" t="e">
        <v>#N/A</v>
      </c>
      <c r="G539" s="6">
        <v>0</v>
      </c>
      <c r="H539" s="6">
        <v>0</v>
      </c>
      <c r="I539">
        <v>0</v>
      </c>
      <c r="J539">
        <v>4190</v>
      </c>
      <c r="K539">
        <v>5311</v>
      </c>
    </row>
    <row r="540" spans="1:11" x14ac:dyDescent="0.25">
      <c r="A540" s="2" t="s">
        <v>204</v>
      </c>
      <c r="B540" s="3" t="s">
        <v>1119</v>
      </c>
      <c r="C540" s="4">
        <v>52693</v>
      </c>
      <c r="D540" s="2" t="s">
        <v>206</v>
      </c>
      <c r="E540" s="2" t="s">
        <v>1120</v>
      </c>
      <c r="F540" t="e">
        <v>#N/A</v>
      </c>
      <c r="G540" s="6">
        <v>0</v>
      </c>
      <c r="H540" s="6">
        <v>0</v>
      </c>
      <c r="I540">
        <v>0</v>
      </c>
      <c r="J540">
        <v>8742</v>
      </c>
      <c r="K540">
        <v>11602</v>
      </c>
    </row>
    <row r="541" spans="1:11" x14ac:dyDescent="0.25">
      <c r="A541" s="2" t="s">
        <v>814</v>
      </c>
      <c r="B541" s="3" t="s">
        <v>1121</v>
      </c>
      <c r="C541" s="4">
        <v>63470</v>
      </c>
      <c r="D541" s="2" t="s">
        <v>816</v>
      </c>
      <c r="E541" s="2" t="s">
        <v>1122</v>
      </c>
      <c r="F541" t="e">
        <v>#N/A</v>
      </c>
      <c r="G541" s="6">
        <v>1</v>
      </c>
      <c r="H541" s="6">
        <v>0</v>
      </c>
      <c r="I541">
        <v>0</v>
      </c>
      <c r="J541">
        <v>19337</v>
      </c>
      <c r="K541">
        <v>32771</v>
      </c>
    </row>
    <row r="542" spans="1:11" x14ac:dyDescent="0.25">
      <c r="A542" s="2" t="s">
        <v>500</v>
      </c>
      <c r="B542" s="3" t="s">
        <v>1123</v>
      </c>
      <c r="C542" s="4">
        <v>5145</v>
      </c>
      <c r="D542" s="2" t="s">
        <v>502</v>
      </c>
      <c r="E542" s="2" t="s">
        <v>1124</v>
      </c>
      <c r="F542" t="e">
        <v>#N/A</v>
      </c>
      <c r="G542" s="6">
        <v>1</v>
      </c>
      <c r="H542" s="6">
        <v>0</v>
      </c>
      <c r="I542">
        <v>0</v>
      </c>
      <c r="J542">
        <v>3267</v>
      </c>
      <c r="K542">
        <v>5241</v>
      </c>
    </row>
    <row r="543" spans="1:11" x14ac:dyDescent="0.25">
      <c r="A543" s="2" t="s">
        <v>184</v>
      </c>
      <c r="B543" s="3" t="s">
        <v>1125</v>
      </c>
      <c r="C543" s="4">
        <v>8685</v>
      </c>
      <c r="D543" s="2" t="s">
        <v>186</v>
      </c>
      <c r="E543" s="2" t="s">
        <v>1126</v>
      </c>
      <c r="F543" t="e">
        <v>#N/A</v>
      </c>
      <c r="G543" s="6">
        <v>1</v>
      </c>
      <c r="H543" s="6">
        <v>0</v>
      </c>
      <c r="I543">
        <v>1</v>
      </c>
      <c r="J543">
        <v>17965</v>
      </c>
      <c r="K543">
        <v>25278</v>
      </c>
    </row>
    <row r="544" spans="1:11" x14ac:dyDescent="0.25">
      <c r="A544" s="2" t="s">
        <v>500</v>
      </c>
      <c r="B544" s="3" t="s">
        <v>1127</v>
      </c>
      <c r="C544" s="4">
        <v>5656</v>
      </c>
      <c r="D544" s="2" t="s">
        <v>502</v>
      </c>
      <c r="E544" s="2" t="s">
        <v>1128</v>
      </c>
      <c r="F544" t="e">
        <v>#N/A</v>
      </c>
      <c r="G544" s="6">
        <v>1</v>
      </c>
      <c r="H544" s="6">
        <v>0</v>
      </c>
      <c r="I544">
        <v>0</v>
      </c>
      <c r="J544">
        <v>7306</v>
      </c>
      <c r="K544">
        <v>11821</v>
      </c>
    </row>
    <row r="545" spans="1:11" x14ac:dyDescent="0.25">
      <c r="A545" s="2" t="s">
        <v>500</v>
      </c>
      <c r="B545" s="3" t="s">
        <v>1129</v>
      </c>
      <c r="C545" s="4">
        <v>5364</v>
      </c>
      <c r="D545" s="2" t="s">
        <v>502</v>
      </c>
      <c r="E545" s="2" t="s">
        <v>1130</v>
      </c>
      <c r="F545" t="e">
        <v>#N/A</v>
      </c>
      <c r="G545" s="6">
        <v>0</v>
      </c>
      <c r="H545" s="6">
        <v>2</v>
      </c>
      <c r="I545">
        <v>0</v>
      </c>
      <c r="J545">
        <v>8239</v>
      </c>
      <c r="K545">
        <v>11957</v>
      </c>
    </row>
    <row r="546" spans="1:11" x14ac:dyDescent="0.25">
      <c r="A546" s="2" t="s">
        <v>204</v>
      </c>
      <c r="B546" s="3" t="s">
        <v>1131</v>
      </c>
      <c r="C546" s="4">
        <v>52573</v>
      </c>
      <c r="D546" s="2" t="s">
        <v>206</v>
      </c>
      <c r="E546" s="2" t="s">
        <v>1132</v>
      </c>
      <c r="F546" t="e">
        <v>#N/A</v>
      </c>
      <c r="G546" s="6">
        <v>1</v>
      </c>
      <c r="H546" s="6">
        <v>0</v>
      </c>
      <c r="I546">
        <v>0</v>
      </c>
      <c r="J546">
        <v>6035</v>
      </c>
      <c r="K546">
        <v>7365</v>
      </c>
    </row>
    <row r="547" spans="1:11" x14ac:dyDescent="0.25">
      <c r="A547" s="2" t="s">
        <v>88</v>
      </c>
      <c r="B547" s="3" t="s">
        <v>1133</v>
      </c>
      <c r="C547" s="4">
        <v>68720</v>
      </c>
      <c r="D547" s="2" t="s">
        <v>90</v>
      </c>
      <c r="E547" s="2" t="s">
        <v>1134</v>
      </c>
      <c r="F547" t="e">
        <v>#N/A</v>
      </c>
      <c r="G547" s="6">
        <v>1</v>
      </c>
      <c r="H547" s="6">
        <v>0</v>
      </c>
      <c r="I547">
        <v>0</v>
      </c>
      <c r="J547">
        <v>2309</v>
      </c>
      <c r="K547">
        <v>3056</v>
      </c>
    </row>
    <row r="548" spans="1:11" x14ac:dyDescent="0.25">
      <c r="A548" s="2" t="s">
        <v>295</v>
      </c>
      <c r="B548" s="3" t="s">
        <v>1135</v>
      </c>
      <c r="C548" s="4">
        <v>73443</v>
      </c>
      <c r="D548" s="2" t="s">
        <v>297</v>
      </c>
      <c r="E548" s="2" t="s">
        <v>1136</v>
      </c>
      <c r="F548" t="e">
        <v>#N/A</v>
      </c>
      <c r="G548" s="6">
        <v>0</v>
      </c>
      <c r="H548" s="6">
        <v>0</v>
      </c>
      <c r="I548">
        <v>1</v>
      </c>
      <c r="J548">
        <v>17962</v>
      </c>
      <c r="K548">
        <v>28530</v>
      </c>
    </row>
    <row r="549" spans="1:11" x14ac:dyDescent="0.25">
      <c r="A549" s="2" t="s">
        <v>576</v>
      </c>
      <c r="B549" s="3" t="s">
        <v>1137</v>
      </c>
      <c r="C549" s="4">
        <v>76622</v>
      </c>
      <c r="D549" s="2" t="s">
        <v>578</v>
      </c>
      <c r="E549" s="2" t="s">
        <v>1138</v>
      </c>
      <c r="F549" t="e">
        <v>#N/A</v>
      </c>
      <c r="G549" s="6">
        <v>1</v>
      </c>
      <c r="H549" s="6">
        <v>0</v>
      </c>
      <c r="I549">
        <v>0</v>
      </c>
      <c r="J549">
        <v>18007</v>
      </c>
      <c r="K549">
        <v>28364</v>
      </c>
    </row>
    <row r="550" spans="1:11" x14ac:dyDescent="0.25">
      <c r="A550" s="2" t="s">
        <v>88</v>
      </c>
      <c r="B550" s="3" t="s">
        <v>1139</v>
      </c>
      <c r="C550" s="4">
        <v>68264</v>
      </c>
      <c r="D550" s="2" t="s">
        <v>90</v>
      </c>
      <c r="E550" s="2" t="s">
        <v>1140</v>
      </c>
      <c r="F550" t="e">
        <v>#N/A</v>
      </c>
      <c r="G550" s="6">
        <v>1</v>
      </c>
      <c r="H550" s="6">
        <v>0</v>
      </c>
      <c r="I550">
        <v>0</v>
      </c>
      <c r="J550">
        <v>1730</v>
      </c>
      <c r="K550">
        <v>2260</v>
      </c>
    </row>
    <row r="551" spans="1:11" x14ac:dyDescent="0.25">
      <c r="A551" s="2" t="s">
        <v>901</v>
      </c>
      <c r="B551" s="3" t="s">
        <v>1141</v>
      </c>
      <c r="C551" s="4">
        <v>85325</v>
      </c>
      <c r="D551" s="2" t="s">
        <v>903</v>
      </c>
      <c r="E551" s="2" t="s">
        <v>1142</v>
      </c>
      <c r="F551" t="e">
        <v>#N/A</v>
      </c>
      <c r="G551" s="6">
        <v>0</v>
      </c>
      <c r="H551" s="6">
        <v>0</v>
      </c>
      <c r="I551">
        <v>1</v>
      </c>
      <c r="J551">
        <v>4763</v>
      </c>
      <c r="K551">
        <v>5855</v>
      </c>
    </row>
    <row r="552" spans="1:11" x14ac:dyDescent="0.25">
      <c r="A552" s="2" t="s">
        <v>33</v>
      </c>
      <c r="B552" s="3" t="s">
        <v>1143</v>
      </c>
      <c r="C552" s="4">
        <v>15236</v>
      </c>
      <c r="D552" s="2" t="s">
        <v>35</v>
      </c>
      <c r="E552" s="2" t="s">
        <v>1144</v>
      </c>
      <c r="F552" t="e">
        <v>#N/A</v>
      </c>
      <c r="G552" s="6">
        <v>0</v>
      </c>
      <c r="H552" s="6">
        <v>0</v>
      </c>
      <c r="I552">
        <v>0</v>
      </c>
      <c r="J552">
        <v>1197</v>
      </c>
      <c r="K552">
        <v>1742</v>
      </c>
    </row>
    <row r="553" spans="1:11" x14ac:dyDescent="0.25">
      <c r="A553" s="2" t="s">
        <v>1145</v>
      </c>
      <c r="B553" s="3" t="s">
        <v>1146</v>
      </c>
      <c r="C553" s="4">
        <v>18756</v>
      </c>
      <c r="D553" s="2" t="s">
        <v>1147</v>
      </c>
      <c r="E553" s="2" t="s">
        <v>1148</v>
      </c>
      <c r="F553" t="s">
        <v>2254</v>
      </c>
      <c r="G553" s="6">
        <v>0</v>
      </c>
      <c r="H553" s="6">
        <v>1</v>
      </c>
      <c r="I553">
        <v>0</v>
      </c>
      <c r="J553">
        <v>3929</v>
      </c>
      <c r="K553">
        <v>7644</v>
      </c>
    </row>
    <row r="554" spans="1:11" x14ac:dyDescent="0.25">
      <c r="A554" s="2" t="s">
        <v>1149</v>
      </c>
      <c r="B554" s="3" t="s">
        <v>1150</v>
      </c>
      <c r="C554" s="4">
        <v>20295</v>
      </c>
      <c r="D554" s="2" t="s">
        <v>1151</v>
      </c>
      <c r="E554" s="2" t="s">
        <v>1152</v>
      </c>
      <c r="F554" t="e">
        <v>#N/A</v>
      </c>
      <c r="G554" s="6">
        <v>0</v>
      </c>
      <c r="H554" s="6">
        <v>0</v>
      </c>
      <c r="I554">
        <v>0</v>
      </c>
      <c r="J554">
        <v>7532</v>
      </c>
      <c r="K554">
        <v>10283</v>
      </c>
    </row>
    <row r="555" spans="1:11" x14ac:dyDescent="0.25">
      <c r="A555" s="2" t="s">
        <v>438</v>
      </c>
      <c r="B555" s="3" t="s">
        <v>1153</v>
      </c>
      <c r="C555" s="4">
        <v>17877</v>
      </c>
      <c r="D555" s="2" t="s">
        <v>237</v>
      </c>
      <c r="E555" s="2" t="s">
        <v>1154</v>
      </c>
      <c r="F555" t="e">
        <v>#N/A</v>
      </c>
      <c r="G555" s="6">
        <v>1</v>
      </c>
      <c r="H555" s="6">
        <v>0</v>
      </c>
      <c r="I555">
        <v>0</v>
      </c>
      <c r="J555">
        <v>7881</v>
      </c>
      <c r="K555">
        <v>12719</v>
      </c>
    </row>
    <row r="556" spans="1:11" x14ac:dyDescent="0.25">
      <c r="A556" s="2" t="s">
        <v>27</v>
      </c>
      <c r="B556" s="3" t="s">
        <v>1155</v>
      </c>
      <c r="C556" s="4">
        <v>25841</v>
      </c>
      <c r="D556" s="2" t="s">
        <v>29</v>
      </c>
      <c r="E556" s="2" t="s">
        <v>1156</v>
      </c>
      <c r="F556" t="e">
        <v>#N/A</v>
      </c>
      <c r="G556" s="6">
        <v>0</v>
      </c>
      <c r="H556" s="6">
        <v>0</v>
      </c>
      <c r="I556">
        <v>0</v>
      </c>
      <c r="J556">
        <v>4306</v>
      </c>
      <c r="K556">
        <v>5651</v>
      </c>
    </row>
    <row r="557" spans="1:11" x14ac:dyDescent="0.25">
      <c r="A557" s="2" t="s">
        <v>741</v>
      </c>
      <c r="B557" s="3" t="s">
        <v>1157</v>
      </c>
      <c r="C557" s="4">
        <v>66045</v>
      </c>
      <c r="D557" s="2" t="s">
        <v>743</v>
      </c>
      <c r="E557" s="2" t="s">
        <v>1158</v>
      </c>
      <c r="F557" t="e">
        <v>#N/A</v>
      </c>
      <c r="G557" s="6">
        <v>0</v>
      </c>
      <c r="H557" s="6">
        <v>0</v>
      </c>
      <c r="I557">
        <v>1</v>
      </c>
      <c r="J557">
        <v>6649</v>
      </c>
      <c r="K557">
        <v>10447</v>
      </c>
    </row>
    <row r="558" spans="1:11" x14ac:dyDescent="0.25">
      <c r="A558" s="2" t="s">
        <v>88</v>
      </c>
      <c r="B558" s="3" t="s">
        <v>1159</v>
      </c>
      <c r="C558" s="4">
        <v>68235</v>
      </c>
      <c r="D558" s="2" t="s">
        <v>90</v>
      </c>
      <c r="E558" s="2" t="s">
        <v>1160</v>
      </c>
      <c r="F558" t="e">
        <v>#N/A</v>
      </c>
      <c r="G558" s="6">
        <v>1</v>
      </c>
      <c r="H558" s="6">
        <v>0</v>
      </c>
      <c r="I558">
        <v>0</v>
      </c>
      <c r="J558">
        <v>7287</v>
      </c>
      <c r="K558">
        <v>10548</v>
      </c>
    </row>
    <row r="559" spans="1:11" x14ac:dyDescent="0.25">
      <c r="A559" s="2" t="s">
        <v>576</v>
      </c>
      <c r="B559" s="3" t="s">
        <v>1161</v>
      </c>
      <c r="C559" s="4">
        <v>76823</v>
      </c>
      <c r="D559" s="2" t="s">
        <v>578</v>
      </c>
      <c r="E559" s="2" t="s">
        <v>1162</v>
      </c>
      <c r="F559" t="e">
        <v>#N/A</v>
      </c>
      <c r="G559" s="6">
        <v>0</v>
      </c>
      <c r="H559" s="6">
        <v>0</v>
      </c>
      <c r="I559">
        <v>0</v>
      </c>
      <c r="J559">
        <v>7439</v>
      </c>
      <c r="K559">
        <v>12648</v>
      </c>
    </row>
    <row r="560" spans="1:11" x14ac:dyDescent="0.25">
      <c r="A560" s="2" t="s">
        <v>530</v>
      </c>
      <c r="B560" s="3" t="s">
        <v>1163</v>
      </c>
      <c r="C560" s="4">
        <v>23574</v>
      </c>
      <c r="D560" s="2" t="s">
        <v>532</v>
      </c>
      <c r="E560" s="2" t="s">
        <v>1164</v>
      </c>
      <c r="F560" t="e">
        <v>#N/A</v>
      </c>
      <c r="G560" s="6">
        <v>0</v>
      </c>
      <c r="H560" s="6">
        <v>0</v>
      </c>
      <c r="I560">
        <v>0</v>
      </c>
      <c r="J560">
        <v>12791</v>
      </c>
      <c r="K560">
        <v>17793</v>
      </c>
    </row>
    <row r="561" spans="1:11" x14ac:dyDescent="0.25">
      <c r="A561" s="2" t="s">
        <v>88</v>
      </c>
      <c r="B561" s="3" t="s">
        <v>1165</v>
      </c>
      <c r="C561" s="4">
        <v>68190</v>
      </c>
      <c r="D561" s="2" t="s">
        <v>90</v>
      </c>
      <c r="E561" s="2" t="s">
        <v>1166</v>
      </c>
      <c r="F561" t="e">
        <v>#N/A</v>
      </c>
      <c r="G561" s="6">
        <v>1</v>
      </c>
      <c r="H561" s="6">
        <v>0</v>
      </c>
      <c r="I561">
        <v>0</v>
      </c>
      <c r="J561">
        <v>17338</v>
      </c>
      <c r="K561">
        <v>28014</v>
      </c>
    </row>
    <row r="562" spans="1:11" x14ac:dyDescent="0.25">
      <c r="A562" s="2" t="s">
        <v>500</v>
      </c>
      <c r="B562" s="3" t="s">
        <v>1167</v>
      </c>
      <c r="C562" s="4">
        <v>5585</v>
      </c>
      <c r="D562" s="2" t="s">
        <v>502</v>
      </c>
      <c r="E562" s="2" t="s">
        <v>1168</v>
      </c>
      <c r="F562" t="e">
        <v>#N/A</v>
      </c>
      <c r="G562" s="6">
        <v>0</v>
      </c>
      <c r="H562" s="6">
        <v>0</v>
      </c>
      <c r="I562">
        <v>0</v>
      </c>
      <c r="J562">
        <v>5365</v>
      </c>
      <c r="K562">
        <v>12001</v>
      </c>
    </row>
    <row r="563" spans="1:11" x14ac:dyDescent="0.25">
      <c r="A563" s="2" t="s">
        <v>772</v>
      </c>
      <c r="B563" s="3" t="s">
        <v>1169</v>
      </c>
      <c r="C563" s="4">
        <v>41026</v>
      </c>
      <c r="D563" s="2" t="s">
        <v>774</v>
      </c>
      <c r="E563" s="2" t="s">
        <v>1170</v>
      </c>
      <c r="F563" t="e">
        <v>#N/A</v>
      </c>
      <c r="G563" s="6">
        <v>1</v>
      </c>
      <c r="H563" s="6">
        <v>0</v>
      </c>
      <c r="I563">
        <v>0</v>
      </c>
      <c r="J563">
        <v>2169</v>
      </c>
      <c r="K563">
        <v>2922</v>
      </c>
    </row>
    <row r="564" spans="1:11" x14ac:dyDescent="0.25">
      <c r="A564" s="2" t="s">
        <v>814</v>
      </c>
      <c r="B564" s="3" t="s">
        <v>1171</v>
      </c>
      <c r="C564" s="4">
        <v>63401</v>
      </c>
      <c r="D564" s="2" t="s">
        <v>816</v>
      </c>
      <c r="E564" s="2" t="s">
        <v>1172</v>
      </c>
      <c r="F564" t="e">
        <v>#N/A</v>
      </c>
      <c r="G564" s="6">
        <v>1</v>
      </c>
      <c r="H564" s="6">
        <v>0</v>
      </c>
      <c r="I564">
        <v>1</v>
      </c>
      <c r="J564">
        <v>17247</v>
      </c>
      <c r="K564">
        <v>27179</v>
      </c>
    </row>
    <row r="565" spans="1:11" x14ac:dyDescent="0.25">
      <c r="A565" s="2" t="s">
        <v>321</v>
      </c>
      <c r="B565" s="3" t="s">
        <v>1173</v>
      </c>
      <c r="C565" s="4">
        <v>19022</v>
      </c>
      <c r="D565" s="2" t="s">
        <v>323</v>
      </c>
      <c r="E565" s="2" t="s">
        <v>1174</v>
      </c>
      <c r="F565" t="e">
        <v>#N/A</v>
      </c>
      <c r="G565" s="6">
        <v>0</v>
      </c>
      <c r="H565" s="6">
        <v>1</v>
      </c>
      <c r="I565">
        <v>0</v>
      </c>
      <c r="J565">
        <v>8739</v>
      </c>
      <c r="K565">
        <v>12303</v>
      </c>
    </row>
    <row r="566" spans="1:11" x14ac:dyDescent="0.25">
      <c r="A566" s="2" t="s">
        <v>27</v>
      </c>
      <c r="B566" s="3" t="s">
        <v>1175</v>
      </c>
      <c r="C566" s="4">
        <v>25745</v>
      </c>
      <c r="D566" s="2" t="s">
        <v>29</v>
      </c>
      <c r="E566" s="2" t="s">
        <v>1176</v>
      </c>
      <c r="F566" t="e">
        <v>#N/A</v>
      </c>
      <c r="G566" s="6">
        <v>1</v>
      </c>
      <c r="H566" s="6">
        <v>0</v>
      </c>
      <c r="I566">
        <v>0</v>
      </c>
      <c r="J566">
        <v>5881</v>
      </c>
      <c r="K566">
        <v>8503</v>
      </c>
    </row>
    <row r="567" spans="1:11" x14ac:dyDescent="0.25">
      <c r="A567" s="2" t="s">
        <v>438</v>
      </c>
      <c r="B567" s="3" t="s">
        <v>1177</v>
      </c>
      <c r="C567" s="4">
        <v>17013</v>
      </c>
      <c r="D567" s="2" t="s">
        <v>237</v>
      </c>
      <c r="E567" s="2" t="s">
        <v>1178</v>
      </c>
      <c r="F567" t="e">
        <v>#N/A</v>
      </c>
      <c r="G567" s="6">
        <v>1</v>
      </c>
      <c r="H567" s="6">
        <v>0</v>
      </c>
      <c r="I567">
        <v>0</v>
      </c>
      <c r="J567">
        <v>11508</v>
      </c>
      <c r="K567">
        <v>19138</v>
      </c>
    </row>
    <row r="568" spans="1:11" x14ac:dyDescent="0.25">
      <c r="A568" s="2" t="s">
        <v>295</v>
      </c>
      <c r="B568" s="3" t="s">
        <v>1179</v>
      </c>
      <c r="C568" s="4">
        <v>73043</v>
      </c>
      <c r="D568" s="2" t="s">
        <v>297</v>
      </c>
      <c r="E568" s="2" t="s">
        <v>1180</v>
      </c>
      <c r="F568" t="e">
        <v>#N/A</v>
      </c>
      <c r="G568" s="6">
        <v>0</v>
      </c>
      <c r="H568" s="6">
        <v>0</v>
      </c>
      <c r="I568">
        <v>0</v>
      </c>
      <c r="J568">
        <v>5020</v>
      </c>
      <c r="K568">
        <v>7354</v>
      </c>
    </row>
    <row r="569" spans="1:11" x14ac:dyDescent="0.25">
      <c r="A569" s="2" t="s">
        <v>1149</v>
      </c>
      <c r="B569" s="3" t="s">
        <v>1181</v>
      </c>
      <c r="C569" s="4">
        <v>20310</v>
      </c>
      <c r="D569" s="2" t="s">
        <v>1151</v>
      </c>
      <c r="E569" s="2" t="s">
        <v>1182</v>
      </c>
      <c r="F569" t="e">
        <v>#N/A</v>
      </c>
      <c r="G569" s="6">
        <v>0</v>
      </c>
      <c r="H569" s="6">
        <v>0</v>
      </c>
      <c r="I569">
        <v>0</v>
      </c>
      <c r="J569">
        <v>2893</v>
      </c>
      <c r="K569">
        <v>3779</v>
      </c>
    </row>
    <row r="570" spans="1:11" x14ac:dyDescent="0.25">
      <c r="A570" s="2" t="s">
        <v>500</v>
      </c>
      <c r="B570" s="3" t="s">
        <v>1183</v>
      </c>
      <c r="C570" s="4">
        <v>5353</v>
      </c>
      <c r="D570" s="2" t="s">
        <v>502</v>
      </c>
      <c r="E570" s="2" t="s">
        <v>1184</v>
      </c>
      <c r="F570" t="e">
        <v>#N/A</v>
      </c>
      <c r="G570" s="6">
        <v>0</v>
      </c>
      <c r="H570" s="6">
        <v>0</v>
      </c>
      <c r="I570">
        <v>0</v>
      </c>
      <c r="J570">
        <v>3261</v>
      </c>
      <c r="K570">
        <v>5125</v>
      </c>
    </row>
    <row r="571" spans="1:11" x14ac:dyDescent="0.25">
      <c r="A571" s="2" t="s">
        <v>814</v>
      </c>
      <c r="B571" s="3" t="s">
        <v>1185</v>
      </c>
      <c r="C571" s="4">
        <v>63690</v>
      </c>
      <c r="D571" s="2" t="s">
        <v>816</v>
      </c>
      <c r="E571" s="2" t="s">
        <v>1186</v>
      </c>
      <c r="F571" t="e">
        <v>#N/A</v>
      </c>
      <c r="G571" s="6">
        <v>1</v>
      </c>
      <c r="H571" s="6">
        <v>0</v>
      </c>
      <c r="I571">
        <v>1</v>
      </c>
      <c r="J571">
        <v>3997</v>
      </c>
      <c r="K571">
        <v>5719</v>
      </c>
    </row>
    <row r="572" spans="1:11" x14ac:dyDescent="0.25">
      <c r="A572" s="2" t="s">
        <v>88</v>
      </c>
      <c r="B572" s="3" t="s">
        <v>1187</v>
      </c>
      <c r="C572" s="4">
        <v>68296</v>
      </c>
      <c r="D572" s="2" t="s">
        <v>90</v>
      </c>
      <c r="E572" s="2" t="s">
        <v>1188</v>
      </c>
      <c r="F572" t="e">
        <v>#N/A</v>
      </c>
      <c r="G572" s="6">
        <v>0</v>
      </c>
      <c r="H572" s="6">
        <v>0</v>
      </c>
      <c r="I572">
        <v>0</v>
      </c>
      <c r="J572">
        <v>1798</v>
      </c>
      <c r="K572">
        <v>2512</v>
      </c>
    </row>
    <row r="573" spans="1:11" x14ac:dyDescent="0.25">
      <c r="A573" s="2" t="s">
        <v>500</v>
      </c>
      <c r="B573" s="3" t="s">
        <v>1189</v>
      </c>
      <c r="C573" s="4">
        <v>5501</v>
      </c>
      <c r="D573" s="2" t="s">
        <v>502</v>
      </c>
      <c r="E573" s="2" t="s">
        <v>1190</v>
      </c>
      <c r="F573" t="e">
        <v>#N/A</v>
      </c>
      <c r="G573" s="6">
        <v>0</v>
      </c>
      <c r="H573" s="6">
        <v>0</v>
      </c>
      <c r="I573">
        <v>0</v>
      </c>
      <c r="J573">
        <v>1979</v>
      </c>
      <c r="K573">
        <v>2686</v>
      </c>
    </row>
    <row r="574" spans="1:11" x14ac:dyDescent="0.25">
      <c r="A574" s="2" t="s">
        <v>33</v>
      </c>
      <c r="B574" s="3" t="s">
        <v>1191</v>
      </c>
      <c r="C574" s="4">
        <v>15667</v>
      </c>
      <c r="D574" s="2" t="s">
        <v>35</v>
      </c>
      <c r="E574" s="2" t="s">
        <v>1192</v>
      </c>
      <c r="F574" t="e">
        <v>#N/A</v>
      </c>
      <c r="G574" s="6">
        <v>0</v>
      </c>
      <c r="H574" s="6">
        <v>0</v>
      </c>
      <c r="I574">
        <v>0</v>
      </c>
      <c r="J574">
        <v>3143</v>
      </c>
      <c r="K574">
        <v>4467</v>
      </c>
    </row>
    <row r="575" spans="1:11" x14ac:dyDescent="0.25">
      <c r="A575" s="2" t="s">
        <v>204</v>
      </c>
      <c r="B575" s="3" t="s">
        <v>1193</v>
      </c>
      <c r="C575" s="4">
        <v>52683</v>
      </c>
      <c r="D575" s="2" t="s">
        <v>206</v>
      </c>
      <c r="E575" s="2" t="s">
        <v>1194</v>
      </c>
      <c r="F575" t="e">
        <v>#N/A</v>
      </c>
      <c r="G575" s="6">
        <v>1</v>
      </c>
      <c r="H575" s="6">
        <v>0</v>
      </c>
      <c r="I575">
        <v>0</v>
      </c>
      <c r="J575">
        <v>11973</v>
      </c>
      <c r="K575">
        <v>15880</v>
      </c>
    </row>
    <row r="576" spans="1:11" x14ac:dyDescent="0.25">
      <c r="A576" s="2" t="s">
        <v>96</v>
      </c>
      <c r="B576" s="3" t="s">
        <v>1195</v>
      </c>
      <c r="C576" s="4">
        <v>44378</v>
      </c>
      <c r="D576" s="2" t="s">
        <v>98</v>
      </c>
      <c r="E576" s="2" t="s">
        <v>1196</v>
      </c>
      <c r="F576" t="e">
        <v>#N/A</v>
      </c>
      <c r="G576" s="6">
        <v>1</v>
      </c>
      <c r="H576" s="6">
        <v>0</v>
      </c>
      <c r="I576">
        <v>0</v>
      </c>
      <c r="J576">
        <v>10021</v>
      </c>
      <c r="K576">
        <v>13837</v>
      </c>
    </row>
    <row r="577" spans="1:11" x14ac:dyDescent="0.25">
      <c r="A577" s="2" t="s">
        <v>204</v>
      </c>
      <c r="B577" s="3" t="s">
        <v>1197</v>
      </c>
      <c r="C577" s="4">
        <v>52473</v>
      </c>
      <c r="D577" s="2" t="s">
        <v>206</v>
      </c>
      <c r="E577" s="2" t="s">
        <v>213</v>
      </c>
      <c r="F577" t="s">
        <v>2255</v>
      </c>
      <c r="G577" s="6">
        <v>1</v>
      </c>
      <c r="H577" s="6">
        <v>0</v>
      </c>
      <c r="I577">
        <v>0</v>
      </c>
      <c r="J577">
        <v>4419</v>
      </c>
      <c r="K577">
        <v>5843</v>
      </c>
    </row>
    <row r="578" spans="1:11" x14ac:dyDescent="0.25">
      <c r="A578" s="2" t="s">
        <v>295</v>
      </c>
      <c r="B578" s="3" t="s">
        <v>1198</v>
      </c>
      <c r="C578" s="4">
        <v>73217</v>
      </c>
      <c r="D578" s="2" t="s">
        <v>297</v>
      </c>
      <c r="E578" s="2" t="s">
        <v>1199</v>
      </c>
      <c r="F578" t="e">
        <v>#N/A</v>
      </c>
      <c r="G578" s="6">
        <v>0</v>
      </c>
      <c r="H578" s="6">
        <v>0</v>
      </c>
      <c r="I578">
        <v>0</v>
      </c>
      <c r="J578">
        <v>11358</v>
      </c>
      <c r="K578">
        <v>17301</v>
      </c>
    </row>
    <row r="579" spans="1:11" x14ac:dyDescent="0.25">
      <c r="A579" s="2" t="s">
        <v>88</v>
      </c>
      <c r="B579" s="3" t="s">
        <v>1200</v>
      </c>
      <c r="C579" s="4">
        <v>68001</v>
      </c>
      <c r="D579" s="2" t="s">
        <v>90</v>
      </c>
      <c r="E579" s="2" t="s">
        <v>1201</v>
      </c>
      <c r="F579" t="e">
        <v>#N/A</v>
      </c>
      <c r="G579" s="6">
        <v>1</v>
      </c>
      <c r="H579" s="6">
        <v>7</v>
      </c>
      <c r="I579">
        <v>1</v>
      </c>
      <c r="J579">
        <v>281911</v>
      </c>
      <c r="K579">
        <v>493802</v>
      </c>
    </row>
    <row r="580" spans="1:11" x14ac:dyDescent="0.25">
      <c r="A580" s="2" t="s">
        <v>772</v>
      </c>
      <c r="B580" s="3" t="s">
        <v>1202</v>
      </c>
      <c r="C580" s="4">
        <v>41676</v>
      </c>
      <c r="D580" s="2" t="s">
        <v>774</v>
      </c>
      <c r="E580" s="2" t="s">
        <v>813</v>
      </c>
      <c r="F580" t="e">
        <v>#N/A</v>
      </c>
      <c r="G580" s="6">
        <v>1</v>
      </c>
      <c r="H580" s="6">
        <v>0</v>
      </c>
      <c r="I580">
        <v>0</v>
      </c>
      <c r="J580">
        <v>5472</v>
      </c>
      <c r="K580">
        <v>7798</v>
      </c>
    </row>
    <row r="581" spans="1:11" x14ac:dyDescent="0.25">
      <c r="A581" s="2" t="s">
        <v>438</v>
      </c>
      <c r="B581" s="3" t="s">
        <v>1203</v>
      </c>
      <c r="C581" s="4">
        <v>17616</v>
      </c>
      <c r="D581" s="2" t="s">
        <v>237</v>
      </c>
      <c r="E581" s="2" t="s">
        <v>743</v>
      </c>
      <c r="F581" t="e">
        <v>#N/A</v>
      </c>
      <c r="G581" s="6">
        <v>1</v>
      </c>
      <c r="H581" s="6">
        <v>0</v>
      </c>
      <c r="I581">
        <v>0</v>
      </c>
      <c r="J581">
        <v>6106</v>
      </c>
      <c r="K581">
        <v>10638</v>
      </c>
    </row>
    <row r="582" spans="1:11" x14ac:dyDescent="0.25">
      <c r="A582" s="2" t="s">
        <v>301</v>
      </c>
      <c r="B582" s="3" t="s">
        <v>1204</v>
      </c>
      <c r="C582" s="4">
        <v>13780</v>
      </c>
      <c r="D582" s="2" t="s">
        <v>303</v>
      </c>
      <c r="E582" s="2" t="s">
        <v>1205</v>
      </c>
      <c r="F582" t="e">
        <v>#N/A</v>
      </c>
      <c r="G582" s="6">
        <v>0</v>
      </c>
      <c r="H582" s="6">
        <v>0</v>
      </c>
      <c r="I582">
        <v>0</v>
      </c>
      <c r="J582">
        <v>7000</v>
      </c>
      <c r="K582">
        <v>9305</v>
      </c>
    </row>
    <row r="583" spans="1:11" x14ac:dyDescent="0.25">
      <c r="A583" s="2" t="s">
        <v>438</v>
      </c>
      <c r="B583" s="3" t="s">
        <v>1206</v>
      </c>
      <c r="C583" s="4">
        <v>17388</v>
      </c>
      <c r="D583" s="2" t="s">
        <v>237</v>
      </c>
      <c r="E583" s="2" t="s">
        <v>1207</v>
      </c>
      <c r="F583" t="e">
        <v>#N/A</v>
      </c>
      <c r="G583" s="6">
        <v>1</v>
      </c>
      <c r="H583" s="6">
        <v>0</v>
      </c>
      <c r="I583">
        <v>0</v>
      </c>
      <c r="J583">
        <v>3779</v>
      </c>
      <c r="K583">
        <v>5625</v>
      </c>
    </row>
    <row r="584" spans="1:11" x14ac:dyDescent="0.25">
      <c r="A584" s="2" t="s">
        <v>576</v>
      </c>
      <c r="B584" s="3" t="s">
        <v>1208</v>
      </c>
      <c r="C584" s="4">
        <v>76563</v>
      </c>
      <c r="D584" s="2" t="s">
        <v>578</v>
      </c>
      <c r="E584" s="2" t="s">
        <v>1209</v>
      </c>
      <c r="F584" t="s">
        <v>2252</v>
      </c>
      <c r="G584" s="6">
        <v>1</v>
      </c>
      <c r="H584" s="6">
        <v>0</v>
      </c>
      <c r="I584">
        <v>0</v>
      </c>
      <c r="J584">
        <v>25007</v>
      </c>
      <c r="K584">
        <v>39792</v>
      </c>
    </row>
    <row r="585" spans="1:11" x14ac:dyDescent="0.25">
      <c r="A585" s="2" t="s">
        <v>88</v>
      </c>
      <c r="B585" s="3" t="s">
        <v>1210</v>
      </c>
      <c r="C585" s="4">
        <v>68176</v>
      </c>
      <c r="D585" s="2" t="s">
        <v>90</v>
      </c>
      <c r="E585" s="2" t="s">
        <v>1211</v>
      </c>
      <c r="F585" t="e">
        <v>#N/A</v>
      </c>
      <c r="G585" s="6">
        <v>1</v>
      </c>
      <c r="H585" s="6">
        <v>0</v>
      </c>
      <c r="I585">
        <v>0</v>
      </c>
      <c r="J585">
        <v>1848</v>
      </c>
      <c r="K585">
        <v>2312</v>
      </c>
    </row>
    <row r="586" spans="1:11" x14ac:dyDescent="0.25">
      <c r="A586" s="2" t="s">
        <v>888</v>
      </c>
      <c r="B586" s="3" t="s">
        <v>1212</v>
      </c>
      <c r="C586" s="4">
        <v>27810</v>
      </c>
      <c r="D586" s="2" t="s">
        <v>890</v>
      </c>
      <c r="E586" s="2" t="s">
        <v>1213</v>
      </c>
      <c r="F586" t="e">
        <v>#N/A</v>
      </c>
      <c r="G586" s="6">
        <v>1</v>
      </c>
      <c r="H586" s="6">
        <v>0</v>
      </c>
      <c r="I586">
        <v>0</v>
      </c>
      <c r="J586">
        <v>3764</v>
      </c>
      <c r="K586">
        <v>4974</v>
      </c>
    </row>
    <row r="587" spans="1:11" x14ac:dyDescent="0.25">
      <c r="A587" s="2" t="s">
        <v>88</v>
      </c>
      <c r="B587" s="3" t="s">
        <v>1214</v>
      </c>
      <c r="C587" s="4">
        <v>68615</v>
      </c>
      <c r="D587" s="2" t="s">
        <v>90</v>
      </c>
      <c r="E587" s="2" t="s">
        <v>1215</v>
      </c>
      <c r="F587" t="e">
        <v>#N/A</v>
      </c>
      <c r="G587" s="6">
        <v>1</v>
      </c>
      <c r="H587" s="6">
        <v>0</v>
      </c>
      <c r="I587">
        <v>0</v>
      </c>
      <c r="J587">
        <v>14960</v>
      </c>
      <c r="K587">
        <v>23850</v>
      </c>
    </row>
    <row r="588" spans="1:11" x14ac:dyDescent="0.25">
      <c r="A588" s="2" t="s">
        <v>134</v>
      </c>
      <c r="B588" s="3" t="s">
        <v>1216</v>
      </c>
      <c r="C588" s="4">
        <v>54003</v>
      </c>
      <c r="D588" s="2" t="s">
        <v>136</v>
      </c>
      <c r="E588" s="2" t="s">
        <v>1217</v>
      </c>
      <c r="F588" t="e">
        <v>#N/A</v>
      </c>
      <c r="G588" s="6">
        <v>0</v>
      </c>
      <c r="H588" s="6">
        <v>2</v>
      </c>
      <c r="I588">
        <v>0</v>
      </c>
      <c r="J588">
        <v>13898</v>
      </c>
      <c r="K588">
        <v>20742</v>
      </c>
    </row>
    <row r="589" spans="1:11" x14ac:dyDescent="0.25">
      <c r="A589" s="2" t="s">
        <v>500</v>
      </c>
      <c r="B589" s="3" t="s">
        <v>1218</v>
      </c>
      <c r="C589" s="4">
        <v>5150</v>
      </c>
      <c r="D589" s="2" t="s">
        <v>502</v>
      </c>
      <c r="E589" s="2" t="s">
        <v>1219</v>
      </c>
      <c r="F589" t="e">
        <v>#N/A</v>
      </c>
      <c r="G589" s="6">
        <v>0</v>
      </c>
      <c r="H589" s="6">
        <v>0</v>
      </c>
      <c r="I589">
        <v>0</v>
      </c>
      <c r="J589">
        <v>2742</v>
      </c>
      <c r="K589">
        <v>4026</v>
      </c>
    </row>
    <row r="590" spans="1:11" x14ac:dyDescent="0.25">
      <c r="A590" s="2" t="s">
        <v>500</v>
      </c>
      <c r="B590" s="3" t="s">
        <v>1220</v>
      </c>
      <c r="C590" s="4">
        <v>5315</v>
      </c>
      <c r="D590" s="2" t="s">
        <v>502</v>
      </c>
      <c r="E590" s="2" t="s">
        <v>517</v>
      </c>
      <c r="F590" t="e">
        <v>#N/A</v>
      </c>
      <c r="G590" s="6">
        <v>0</v>
      </c>
      <c r="H590" s="6">
        <v>0</v>
      </c>
      <c r="I590">
        <v>0</v>
      </c>
      <c r="J590">
        <v>3514</v>
      </c>
      <c r="K590">
        <v>5535</v>
      </c>
    </row>
    <row r="591" spans="1:11" x14ac:dyDescent="0.25">
      <c r="A591" s="2" t="s">
        <v>27</v>
      </c>
      <c r="B591" s="3" t="s">
        <v>1221</v>
      </c>
      <c r="C591" s="4">
        <v>25154</v>
      </c>
      <c r="D591" s="2" t="s">
        <v>29</v>
      </c>
      <c r="E591" s="2" t="s">
        <v>1222</v>
      </c>
      <c r="F591" t="e">
        <v>#N/A</v>
      </c>
      <c r="G591" s="6">
        <v>1</v>
      </c>
      <c r="H591" s="6">
        <v>0</v>
      </c>
      <c r="I591">
        <v>0</v>
      </c>
      <c r="J591">
        <v>4567</v>
      </c>
      <c r="K591">
        <v>6156</v>
      </c>
    </row>
    <row r="592" spans="1:11" x14ac:dyDescent="0.25">
      <c r="A592" s="2" t="s">
        <v>772</v>
      </c>
      <c r="B592" s="3" t="s">
        <v>1223</v>
      </c>
      <c r="C592" s="4">
        <v>41503</v>
      </c>
      <c r="D592" s="2" t="s">
        <v>774</v>
      </c>
      <c r="E592" s="2" t="s">
        <v>1224</v>
      </c>
      <c r="F592" t="e">
        <v>#N/A</v>
      </c>
      <c r="G592" s="6">
        <v>1</v>
      </c>
      <c r="H592" s="6">
        <v>0</v>
      </c>
      <c r="I592">
        <v>0</v>
      </c>
      <c r="J592">
        <v>5646</v>
      </c>
      <c r="K592">
        <v>7223</v>
      </c>
    </row>
    <row r="593" spans="1:11" x14ac:dyDescent="0.25">
      <c r="A593" s="2" t="s">
        <v>321</v>
      </c>
      <c r="B593" s="3" t="s">
        <v>1225</v>
      </c>
      <c r="C593" s="4">
        <v>19364</v>
      </c>
      <c r="D593" s="2" t="s">
        <v>323</v>
      </c>
      <c r="E593" s="2" t="s">
        <v>1226</v>
      </c>
      <c r="F593" t="s">
        <v>2252</v>
      </c>
      <c r="G593" s="6">
        <v>1</v>
      </c>
      <c r="H593" s="6">
        <v>0</v>
      </c>
      <c r="I593">
        <v>0</v>
      </c>
      <c r="J593">
        <v>5406</v>
      </c>
      <c r="K593">
        <v>7919</v>
      </c>
    </row>
    <row r="594" spans="1:11" x14ac:dyDescent="0.25">
      <c r="A594" s="2" t="s">
        <v>27</v>
      </c>
      <c r="B594" s="3" t="s">
        <v>1227</v>
      </c>
      <c r="C594" s="4">
        <v>25793</v>
      </c>
      <c r="D594" s="2" t="s">
        <v>29</v>
      </c>
      <c r="E594" s="2" t="s">
        <v>1228</v>
      </c>
      <c r="F594" t="e">
        <v>#N/A</v>
      </c>
      <c r="G594" s="6">
        <v>1</v>
      </c>
      <c r="H594" s="6">
        <v>1</v>
      </c>
      <c r="I594">
        <v>0</v>
      </c>
      <c r="J594">
        <v>4367</v>
      </c>
      <c r="K594">
        <v>5664</v>
      </c>
    </row>
    <row r="595" spans="1:11" x14ac:dyDescent="0.25">
      <c r="A595" s="2" t="s">
        <v>88</v>
      </c>
      <c r="B595" s="3" t="s">
        <v>1229</v>
      </c>
      <c r="C595" s="4">
        <v>68162</v>
      </c>
      <c r="D595" s="2" t="s">
        <v>90</v>
      </c>
      <c r="E595" s="2" t="s">
        <v>1230</v>
      </c>
      <c r="F595" t="e">
        <v>#N/A</v>
      </c>
      <c r="G595" s="6">
        <v>1</v>
      </c>
      <c r="H595" s="6">
        <v>0</v>
      </c>
      <c r="I595">
        <v>0</v>
      </c>
      <c r="J595">
        <v>3434</v>
      </c>
      <c r="K595">
        <v>4764</v>
      </c>
    </row>
    <row r="596" spans="1:11" x14ac:dyDescent="0.25">
      <c r="A596" s="2" t="s">
        <v>27</v>
      </c>
      <c r="B596" s="3" t="s">
        <v>1231</v>
      </c>
      <c r="C596" s="4">
        <v>25095</v>
      </c>
      <c r="D596" s="2" t="s">
        <v>29</v>
      </c>
      <c r="E596" s="2" t="s">
        <v>1232</v>
      </c>
      <c r="F596" t="e">
        <v>#N/A</v>
      </c>
      <c r="G596" s="6">
        <v>0</v>
      </c>
      <c r="H596" s="6">
        <v>0</v>
      </c>
      <c r="I596">
        <v>0</v>
      </c>
      <c r="J596">
        <v>1852</v>
      </c>
      <c r="K596">
        <v>2844</v>
      </c>
    </row>
    <row r="597" spans="1:11" x14ac:dyDescent="0.25">
      <c r="A597" s="2" t="s">
        <v>376</v>
      </c>
      <c r="B597" s="3" t="s">
        <v>1233</v>
      </c>
      <c r="C597" s="4">
        <v>47205</v>
      </c>
      <c r="D597" s="2" t="s">
        <v>378</v>
      </c>
      <c r="E597" s="2" t="s">
        <v>1234</v>
      </c>
      <c r="F597" t="e">
        <v>#N/A</v>
      </c>
      <c r="G597" s="6">
        <v>0</v>
      </c>
      <c r="H597" s="6">
        <v>0</v>
      </c>
      <c r="I597">
        <v>0</v>
      </c>
      <c r="J597">
        <v>8378</v>
      </c>
      <c r="K597">
        <v>10536</v>
      </c>
    </row>
    <row r="598" spans="1:11" x14ac:dyDescent="0.25">
      <c r="A598" s="2" t="s">
        <v>888</v>
      </c>
      <c r="B598" s="3" t="s">
        <v>1235</v>
      </c>
      <c r="C598" s="4">
        <v>27250</v>
      </c>
      <c r="D598" s="2" t="s">
        <v>890</v>
      </c>
      <c r="E598" s="2" t="s">
        <v>1236</v>
      </c>
      <c r="F598" t="s">
        <v>2253</v>
      </c>
      <c r="G598" s="6">
        <v>0</v>
      </c>
      <c r="H598" s="6">
        <v>0</v>
      </c>
      <c r="I598">
        <v>0</v>
      </c>
      <c r="J598">
        <v>4587</v>
      </c>
      <c r="K598">
        <v>7035</v>
      </c>
    </row>
    <row r="599" spans="1:11" x14ac:dyDescent="0.25">
      <c r="A599" s="2" t="s">
        <v>661</v>
      </c>
      <c r="B599" s="3" t="s">
        <v>1237</v>
      </c>
      <c r="C599" s="4">
        <v>70820</v>
      </c>
      <c r="D599" s="2" t="s">
        <v>663</v>
      </c>
      <c r="E599" s="2" t="s">
        <v>1238</v>
      </c>
      <c r="F599" t="e">
        <v>#N/A</v>
      </c>
      <c r="G599" s="6">
        <v>0</v>
      </c>
      <c r="H599" s="6">
        <v>0</v>
      </c>
      <c r="I599">
        <v>0</v>
      </c>
      <c r="J599">
        <v>17345</v>
      </c>
      <c r="K599">
        <v>22550</v>
      </c>
    </row>
    <row r="600" spans="1:11" x14ac:dyDescent="0.25">
      <c r="A600" s="2" t="s">
        <v>88</v>
      </c>
      <c r="B600" s="3" t="s">
        <v>1239</v>
      </c>
      <c r="C600" s="4">
        <v>68689</v>
      </c>
      <c r="D600" s="2" t="s">
        <v>90</v>
      </c>
      <c r="E600" s="2" t="s">
        <v>1240</v>
      </c>
      <c r="F600" t="e">
        <v>#N/A</v>
      </c>
      <c r="G600" s="6">
        <v>1</v>
      </c>
      <c r="H600" s="6">
        <v>1</v>
      </c>
      <c r="I600">
        <v>0</v>
      </c>
      <c r="J600">
        <v>15311</v>
      </c>
      <c r="K600">
        <v>24606</v>
      </c>
    </row>
    <row r="601" spans="1:11" x14ac:dyDescent="0.25">
      <c r="A601" s="2" t="s">
        <v>901</v>
      </c>
      <c r="B601" s="3" t="s">
        <v>1241</v>
      </c>
      <c r="C601" s="4">
        <v>85400</v>
      </c>
      <c r="D601" s="2" t="s">
        <v>903</v>
      </c>
      <c r="E601" s="2" t="s">
        <v>1242</v>
      </c>
      <c r="F601" t="e">
        <v>#N/A</v>
      </c>
      <c r="G601" s="6">
        <v>1</v>
      </c>
      <c r="H601" s="6">
        <v>0</v>
      </c>
      <c r="I601">
        <v>0</v>
      </c>
      <c r="J601">
        <v>3432</v>
      </c>
      <c r="K601">
        <v>4245</v>
      </c>
    </row>
    <row r="602" spans="1:11" x14ac:dyDescent="0.25">
      <c r="A602" s="2" t="s">
        <v>33</v>
      </c>
      <c r="B602" s="3" t="s">
        <v>1243</v>
      </c>
      <c r="C602" s="4">
        <v>15550</v>
      </c>
      <c r="D602" s="2" t="s">
        <v>35</v>
      </c>
      <c r="E602" s="2" t="s">
        <v>1244</v>
      </c>
      <c r="F602" t="e">
        <v>#N/A</v>
      </c>
      <c r="G602" s="6">
        <v>0</v>
      </c>
      <c r="H602" s="6">
        <v>0</v>
      </c>
      <c r="I602">
        <v>0</v>
      </c>
      <c r="J602">
        <v>815</v>
      </c>
      <c r="K602">
        <v>1012</v>
      </c>
    </row>
    <row r="603" spans="1:11" x14ac:dyDescent="0.25">
      <c r="A603" s="2" t="s">
        <v>376</v>
      </c>
      <c r="B603" s="3" t="s">
        <v>1245</v>
      </c>
      <c r="C603" s="4">
        <v>47058</v>
      </c>
      <c r="D603" s="2" t="s">
        <v>378</v>
      </c>
      <c r="E603" s="2" t="s">
        <v>1246</v>
      </c>
      <c r="F603" t="e">
        <v>#N/A</v>
      </c>
      <c r="G603" s="6">
        <v>0</v>
      </c>
      <c r="H603" s="6">
        <v>0</v>
      </c>
      <c r="I603">
        <v>0</v>
      </c>
      <c r="J603">
        <v>14929</v>
      </c>
      <c r="K603">
        <v>21506</v>
      </c>
    </row>
    <row r="604" spans="1:11" x14ac:dyDescent="0.25">
      <c r="A604" s="2" t="s">
        <v>295</v>
      </c>
      <c r="B604" s="3" t="s">
        <v>1247</v>
      </c>
      <c r="C604" s="4">
        <v>73026</v>
      </c>
      <c r="D604" s="2" t="s">
        <v>297</v>
      </c>
      <c r="E604" s="2" t="s">
        <v>1248</v>
      </c>
      <c r="F604" t="e">
        <v>#N/A</v>
      </c>
      <c r="G604" s="6">
        <v>0</v>
      </c>
      <c r="H604" s="6">
        <v>1</v>
      </c>
      <c r="I604">
        <v>0</v>
      </c>
      <c r="J604">
        <v>5738</v>
      </c>
      <c r="K604">
        <v>8364</v>
      </c>
    </row>
    <row r="605" spans="1:11" x14ac:dyDescent="0.25">
      <c r="A605" s="2" t="s">
        <v>21</v>
      </c>
      <c r="B605" s="3" t="s">
        <v>1249</v>
      </c>
      <c r="C605" s="4">
        <v>97001</v>
      </c>
      <c r="D605" s="2" t="s">
        <v>23</v>
      </c>
      <c r="E605" s="2" t="s">
        <v>1250</v>
      </c>
      <c r="F605" t="e">
        <v>#N/A</v>
      </c>
      <c r="G605" s="6">
        <v>1</v>
      </c>
      <c r="H605" s="6">
        <v>2</v>
      </c>
      <c r="I605">
        <v>1</v>
      </c>
      <c r="J605">
        <v>9317</v>
      </c>
      <c r="K605">
        <v>15227</v>
      </c>
    </row>
    <row r="606" spans="1:11" x14ac:dyDescent="0.25">
      <c r="A606" s="2" t="s">
        <v>530</v>
      </c>
      <c r="B606" s="3" t="s">
        <v>1251</v>
      </c>
      <c r="C606" s="4">
        <v>23500</v>
      </c>
      <c r="D606" s="2" t="s">
        <v>532</v>
      </c>
      <c r="E606" s="2" t="s">
        <v>1252</v>
      </c>
      <c r="F606" t="e">
        <v>#N/A</v>
      </c>
      <c r="G606" s="6">
        <v>1</v>
      </c>
      <c r="H606" s="6">
        <v>0</v>
      </c>
      <c r="I606">
        <v>0</v>
      </c>
      <c r="J606">
        <v>13140</v>
      </c>
      <c r="K606">
        <v>17777</v>
      </c>
    </row>
    <row r="607" spans="1:11" x14ac:dyDescent="0.25">
      <c r="A607" s="2" t="s">
        <v>500</v>
      </c>
      <c r="B607" s="3" t="s">
        <v>1253</v>
      </c>
      <c r="C607" s="4">
        <v>5615</v>
      </c>
      <c r="D607" s="2" t="s">
        <v>502</v>
      </c>
      <c r="E607" s="2" t="s">
        <v>1215</v>
      </c>
      <c r="F607" t="e">
        <v>#N/A</v>
      </c>
      <c r="G607" s="6">
        <v>1</v>
      </c>
      <c r="H607" s="6">
        <v>1</v>
      </c>
      <c r="I607">
        <v>1</v>
      </c>
      <c r="J607">
        <v>63016</v>
      </c>
      <c r="K607">
        <v>92437</v>
      </c>
    </row>
    <row r="608" spans="1:11" x14ac:dyDescent="0.25">
      <c r="A608" s="2" t="s">
        <v>772</v>
      </c>
      <c r="B608" s="3" t="s">
        <v>1254</v>
      </c>
      <c r="C608" s="4">
        <v>41801</v>
      </c>
      <c r="D608" s="2" t="s">
        <v>774</v>
      </c>
      <c r="E608" s="2" t="s">
        <v>1255</v>
      </c>
      <c r="F608" t="e">
        <v>#N/A</v>
      </c>
      <c r="G608" s="6">
        <v>1</v>
      </c>
      <c r="H608" s="6">
        <v>1</v>
      </c>
      <c r="I608">
        <v>0</v>
      </c>
      <c r="J608">
        <v>4797</v>
      </c>
      <c r="K608">
        <v>6368</v>
      </c>
    </row>
    <row r="609" spans="1:11" x14ac:dyDescent="0.25">
      <c r="A609" s="2" t="s">
        <v>741</v>
      </c>
      <c r="B609" s="3" t="s">
        <v>1256</v>
      </c>
      <c r="C609" s="4">
        <v>66400</v>
      </c>
      <c r="D609" s="2" t="s">
        <v>743</v>
      </c>
      <c r="E609" s="2" t="s">
        <v>1257</v>
      </c>
      <c r="F609" t="e">
        <v>#N/A</v>
      </c>
      <c r="G609" s="6">
        <v>1</v>
      </c>
      <c r="H609" s="6">
        <v>0</v>
      </c>
      <c r="I609">
        <v>0</v>
      </c>
      <c r="J609">
        <v>18518</v>
      </c>
      <c r="K609">
        <v>31002</v>
      </c>
    </row>
    <row r="610" spans="1:11" x14ac:dyDescent="0.25">
      <c r="A610" s="2" t="s">
        <v>661</v>
      </c>
      <c r="B610" s="3" t="s">
        <v>1258</v>
      </c>
      <c r="C610" s="4">
        <v>70523</v>
      </c>
      <c r="D610" s="2" t="s">
        <v>663</v>
      </c>
      <c r="E610" s="2" t="s">
        <v>1259</v>
      </c>
      <c r="F610" t="s">
        <v>2256</v>
      </c>
      <c r="G610" s="6">
        <v>0</v>
      </c>
      <c r="H610" s="6">
        <v>0</v>
      </c>
      <c r="I610">
        <v>0</v>
      </c>
      <c r="J610">
        <v>7598</v>
      </c>
      <c r="K610">
        <v>9468</v>
      </c>
    </row>
    <row r="611" spans="1:11" x14ac:dyDescent="0.25">
      <c r="A611" s="2" t="s">
        <v>321</v>
      </c>
      <c r="B611" s="3" t="s">
        <v>1260</v>
      </c>
      <c r="C611" s="4">
        <v>19845</v>
      </c>
      <c r="D611" s="2" t="s">
        <v>323</v>
      </c>
      <c r="E611" s="2" t="s">
        <v>1261</v>
      </c>
      <c r="F611" t="e">
        <v>#N/A</v>
      </c>
      <c r="G611" s="6">
        <v>1</v>
      </c>
      <c r="H611" s="6">
        <v>0</v>
      </c>
      <c r="I611">
        <v>0</v>
      </c>
      <c r="J611">
        <v>9116</v>
      </c>
      <c r="K611">
        <v>12761</v>
      </c>
    </row>
    <row r="612" spans="1:11" x14ac:dyDescent="0.25">
      <c r="A612" s="2" t="s">
        <v>321</v>
      </c>
      <c r="B612" s="3" t="s">
        <v>1262</v>
      </c>
      <c r="C612" s="4">
        <v>19130</v>
      </c>
      <c r="D612" s="2" t="s">
        <v>323</v>
      </c>
      <c r="E612" s="2" t="s">
        <v>1263</v>
      </c>
      <c r="F612" t="s">
        <v>2252</v>
      </c>
      <c r="G612" s="6">
        <v>1</v>
      </c>
      <c r="H612" s="6">
        <v>0</v>
      </c>
      <c r="I612">
        <v>0</v>
      </c>
      <c r="J612">
        <v>13962</v>
      </c>
      <c r="K612">
        <v>23039</v>
      </c>
    </row>
    <row r="613" spans="1:11" x14ac:dyDescent="0.25">
      <c r="A613" s="2" t="s">
        <v>33</v>
      </c>
      <c r="B613" s="3" t="s">
        <v>1264</v>
      </c>
      <c r="C613" s="4">
        <v>15223</v>
      </c>
      <c r="D613" s="2" t="s">
        <v>35</v>
      </c>
      <c r="E613" s="2" t="s">
        <v>1265</v>
      </c>
      <c r="F613" t="e">
        <v>#N/A</v>
      </c>
      <c r="G613" s="6">
        <v>0</v>
      </c>
      <c r="H613" s="6">
        <v>0</v>
      </c>
      <c r="I613">
        <v>0</v>
      </c>
      <c r="J613">
        <v>2985</v>
      </c>
      <c r="K613">
        <v>5149</v>
      </c>
    </row>
    <row r="614" spans="1:11" x14ac:dyDescent="0.25">
      <c r="A614" s="2" t="s">
        <v>500</v>
      </c>
      <c r="B614" s="3" t="s">
        <v>1266</v>
      </c>
      <c r="C614" s="4">
        <v>5885</v>
      </c>
      <c r="D614" s="2" t="s">
        <v>502</v>
      </c>
      <c r="E614" s="2" t="s">
        <v>1267</v>
      </c>
      <c r="F614" t="e">
        <v>#N/A</v>
      </c>
      <c r="G614" s="6">
        <v>1</v>
      </c>
      <c r="H614" s="6">
        <v>0</v>
      </c>
      <c r="I614">
        <v>0</v>
      </c>
      <c r="J614">
        <v>3611</v>
      </c>
      <c r="K614">
        <v>5966</v>
      </c>
    </row>
    <row r="615" spans="1:11" x14ac:dyDescent="0.25">
      <c r="A615" s="2" t="s">
        <v>530</v>
      </c>
      <c r="B615" s="3" t="s">
        <v>1268</v>
      </c>
      <c r="C615" s="4">
        <v>23068</v>
      </c>
      <c r="D615" s="2" t="s">
        <v>532</v>
      </c>
      <c r="E615" s="2" t="s">
        <v>1269</v>
      </c>
      <c r="F615" t="e">
        <v>#N/A</v>
      </c>
      <c r="G615" s="6">
        <v>1</v>
      </c>
      <c r="H615" s="6">
        <v>0</v>
      </c>
      <c r="I615">
        <v>0</v>
      </c>
      <c r="J615">
        <v>21695</v>
      </c>
      <c r="K615">
        <v>31667</v>
      </c>
    </row>
    <row r="616" spans="1:11" x14ac:dyDescent="0.25">
      <c r="A616" s="2" t="s">
        <v>661</v>
      </c>
      <c r="B616" s="3" t="s">
        <v>1270</v>
      </c>
      <c r="C616" s="4">
        <v>70670</v>
      </c>
      <c r="D616" s="2" t="s">
        <v>663</v>
      </c>
      <c r="E616" s="2" t="s">
        <v>1271</v>
      </c>
      <c r="F616" t="e">
        <v>#N/A</v>
      </c>
      <c r="G616" s="6">
        <v>1</v>
      </c>
      <c r="H616" s="6">
        <v>0</v>
      </c>
      <c r="I616">
        <v>0</v>
      </c>
      <c r="J616">
        <v>24835</v>
      </c>
      <c r="K616">
        <v>30339</v>
      </c>
    </row>
    <row r="617" spans="1:11" x14ac:dyDescent="0.25">
      <c r="A617" s="2" t="s">
        <v>295</v>
      </c>
      <c r="B617" s="3" t="s">
        <v>1272</v>
      </c>
      <c r="C617" s="4">
        <v>73055</v>
      </c>
      <c r="D617" s="2" t="s">
        <v>297</v>
      </c>
      <c r="E617" s="2" t="s">
        <v>1273</v>
      </c>
      <c r="F617" t="e">
        <v>#N/A</v>
      </c>
      <c r="G617" s="6">
        <v>1</v>
      </c>
      <c r="H617" s="6">
        <v>0</v>
      </c>
      <c r="I617">
        <v>0</v>
      </c>
      <c r="J617">
        <v>6153</v>
      </c>
      <c r="K617">
        <v>10249</v>
      </c>
    </row>
    <row r="618" spans="1:11" x14ac:dyDescent="0.25">
      <c r="A618" s="2" t="s">
        <v>134</v>
      </c>
      <c r="B618" s="3" t="s">
        <v>1274</v>
      </c>
      <c r="C618" s="4">
        <v>54239</v>
      </c>
      <c r="D618" s="2" t="s">
        <v>136</v>
      </c>
      <c r="E618" s="2" t="s">
        <v>1275</v>
      </c>
      <c r="F618" t="e">
        <v>#N/A</v>
      </c>
      <c r="G618" s="6">
        <v>0</v>
      </c>
      <c r="H618" s="6">
        <v>0</v>
      </c>
      <c r="I618">
        <v>0</v>
      </c>
      <c r="J618">
        <v>2900</v>
      </c>
      <c r="K618">
        <v>4237</v>
      </c>
    </row>
    <row r="619" spans="1:11" x14ac:dyDescent="0.25">
      <c r="A619" s="2" t="s">
        <v>500</v>
      </c>
      <c r="B619" s="3" t="s">
        <v>1276</v>
      </c>
      <c r="C619" s="4">
        <v>5036</v>
      </c>
      <c r="D619" s="2" t="s">
        <v>502</v>
      </c>
      <c r="E619" s="2" t="s">
        <v>1277</v>
      </c>
      <c r="F619" t="e">
        <v>#N/A</v>
      </c>
      <c r="G619" s="6">
        <v>1</v>
      </c>
      <c r="H619" s="6">
        <v>0</v>
      </c>
      <c r="I619">
        <v>0</v>
      </c>
      <c r="J619">
        <v>3715</v>
      </c>
      <c r="K619">
        <v>5955</v>
      </c>
    </row>
    <row r="620" spans="1:11" x14ac:dyDescent="0.25">
      <c r="A620" s="2" t="s">
        <v>500</v>
      </c>
      <c r="B620" s="3" t="s">
        <v>1278</v>
      </c>
      <c r="C620" s="4">
        <v>5209</v>
      </c>
      <c r="D620" s="2" t="s">
        <v>502</v>
      </c>
      <c r="E620" s="2" t="s">
        <v>1234</v>
      </c>
      <c r="F620" t="e">
        <v>#N/A</v>
      </c>
      <c r="G620" s="6">
        <v>0</v>
      </c>
      <c r="H620" s="6">
        <v>0</v>
      </c>
      <c r="I620">
        <v>0</v>
      </c>
      <c r="J620">
        <v>7757</v>
      </c>
      <c r="K620">
        <v>15871</v>
      </c>
    </row>
    <row r="621" spans="1:11" x14ac:dyDescent="0.25">
      <c r="A621" s="2" t="s">
        <v>626</v>
      </c>
      <c r="B621" s="3" t="s">
        <v>1279</v>
      </c>
      <c r="C621" s="4">
        <v>95025</v>
      </c>
      <c r="D621" s="2" t="s">
        <v>628</v>
      </c>
      <c r="E621" s="2" t="s">
        <v>1280</v>
      </c>
      <c r="F621" t="s">
        <v>2251</v>
      </c>
      <c r="G621" s="6">
        <v>1</v>
      </c>
      <c r="H621" s="6">
        <v>0</v>
      </c>
      <c r="I621">
        <v>1</v>
      </c>
      <c r="J621">
        <v>6629</v>
      </c>
      <c r="K621">
        <v>9292</v>
      </c>
    </row>
    <row r="622" spans="1:11" x14ac:dyDescent="0.25">
      <c r="A622" s="2" t="s">
        <v>321</v>
      </c>
      <c r="B622" s="3" t="s">
        <v>1281</v>
      </c>
      <c r="C622" s="4">
        <v>19701</v>
      </c>
      <c r="D622" s="2" t="s">
        <v>323</v>
      </c>
      <c r="E622" s="2" t="s">
        <v>1080</v>
      </c>
      <c r="F622" t="e">
        <v>#N/A</v>
      </c>
      <c r="G622" s="6">
        <v>1</v>
      </c>
      <c r="H622" s="6">
        <v>0</v>
      </c>
      <c r="I622">
        <v>0</v>
      </c>
      <c r="J622">
        <v>2845</v>
      </c>
      <c r="K622">
        <v>4046</v>
      </c>
    </row>
    <row r="623" spans="1:11" x14ac:dyDescent="0.25">
      <c r="A623" s="2" t="s">
        <v>661</v>
      </c>
      <c r="B623" s="3" t="s">
        <v>1282</v>
      </c>
      <c r="C623" s="4">
        <v>70702</v>
      </c>
      <c r="D623" s="2" t="s">
        <v>663</v>
      </c>
      <c r="E623" s="2" t="s">
        <v>1283</v>
      </c>
      <c r="F623" t="e">
        <v>#N/A</v>
      </c>
      <c r="G623" s="6">
        <v>1</v>
      </c>
      <c r="H623" s="6">
        <v>0</v>
      </c>
      <c r="I623">
        <v>0</v>
      </c>
      <c r="J623">
        <v>9166</v>
      </c>
      <c r="K623">
        <v>11182</v>
      </c>
    </row>
    <row r="624" spans="1:11" x14ac:dyDescent="0.25">
      <c r="A624" s="2" t="s">
        <v>576</v>
      </c>
      <c r="B624" s="3" t="s">
        <v>1284</v>
      </c>
      <c r="C624" s="4">
        <v>76364</v>
      </c>
      <c r="D624" s="2" t="s">
        <v>578</v>
      </c>
      <c r="E624" s="2" t="s">
        <v>1285</v>
      </c>
      <c r="F624" t="e">
        <v>#N/A</v>
      </c>
      <c r="G624" s="6">
        <v>1</v>
      </c>
      <c r="H624" s="6">
        <v>1</v>
      </c>
      <c r="I624">
        <v>0</v>
      </c>
      <c r="J624">
        <v>50487</v>
      </c>
      <c r="K624">
        <v>93601</v>
      </c>
    </row>
    <row r="625" spans="1:11" x14ac:dyDescent="0.25">
      <c r="A625" s="2" t="s">
        <v>1149</v>
      </c>
      <c r="B625" s="3" t="s">
        <v>1286</v>
      </c>
      <c r="C625" s="4">
        <v>20614</v>
      </c>
      <c r="D625" s="2" t="s">
        <v>1151</v>
      </c>
      <c r="E625" s="2" t="s">
        <v>1287</v>
      </c>
      <c r="F625" t="e">
        <v>#N/A</v>
      </c>
      <c r="G625" s="6">
        <v>1</v>
      </c>
      <c r="H625" s="6">
        <v>0</v>
      </c>
      <c r="I625">
        <v>0</v>
      </c>
      <c r="J625">
        <v>10369</v>
      </c>
      <c r="K625">
        <v>13853</v>
      </c>
    </row>
    <row r="626" spans="1:11" x14ac:dyDescent="0.25">
      <c r="A626" s="2" t="s">
        <v>27</v>
      </c>
      <c r="B626" s="3" t="s">
        <v>1288</v>
      </c>
      <c r="C626" s="4">
        <v>25777</v>
      </c>
      <c r="D626" s="2" t="s">
        <v>29</v>
      </c>
      <c r="E626" s="2" t="s">
        <v>1289</v>
      </c>
      <c r="F626" t="e">
        <v>#N/A</v>
      </c>
      <c r="G626" s="6">
        <v>0</v>
      </c>
      <c r="H626" s="6">
        <v>1</v>
      </c>
      <c r="I626">
        <v>0</v>
      </c>
      <c r="J626">
        <v>2723</v>
      </c>
      <c r="K626">
        <v>4134</v>
      </c>
    </row>
    <row r="627" spans="1:11" x14ac:dyDescent="0.25">
      <c r="A627" s="2" t="s">
        <v>204</v>
      </c>
      <c r="B627" s="3" t="s">
        <v>1290</v>
      </c>
      <c r="C627" s="4">
        <v>52399</v>
      </c>
      <c r="D627" s="2" t="s">
        <v>206</v>
      </c>
      <c r="E627" s="2" t="s">
        <v>664</v>
      </c>
      <c r="F627" t="e">
        <v>#N/A</v>
      </c>
      <c r="G627" s="6">
        <v>1</v>
      </c>
      <c r="H627" s="6">
        <v>0</v>
      </c>
      <c r="I627">
        <v>0</v>
      </c>
      <c r="J627">
        <v>15065</v>
      </c>
      <c r="K627">
        <v>21282</v>
      </c>
    </row>
    <row r="628" spans="1:11" x14ac:dyDescent="0.25">
      <c r="A628" s="2" t="s">
        <v>772</v>
      </c>
      <c r="B628" s="3" t="s">
        <v>1291</v>
      </c>
      <c r="C628" s="4">
        <v>41668</v>
      </c>
      <c r="D628" s="2" t="s">
        <v>774</v>
      </c>
      <c r="E628" s="2" t="s">
        <v>1292</v>
      </c>
      <c r="F628" t="e">
        <v>#N/A</v>
      </c>
      <c r="G628" s="6">
        <v>1</v>
      </c>
      <c r="H628" s="6">
        <v>0</v>
      </c>
      <c r="I628">
        <v>0</v>
      </c>
      <c r="J628">
        <v>15242</v>
      </c>
      <c r="K628">
        <v>23093</v>
      </c>
    </row>
    <row r="629" spans="1:11" x14ac:dyDescent="0.25">
      <c r="A629" s="2" t="s">
        <v>530</v>
      </c>
      <c r="B629" s="3" t="s">
        <v>1293</v>
      </c>
      <c r="C629" s="4">
        <v>23686</v>
      </c>
      <c r="D629" s="2" t="s">
        <v>532</v>
      </c>
      <c r="E629" s="2" t="s">
        <v>1294</v>
      </c>
      <c r="F629" t="e">
        <v>#N/A</v>
      </c>
      <c r="G629" s="6">
        <v>1</v>
      </c>
      <c r="H629" s="6">
        <v>0</v>
      </c>
      <c r="I629">
        <v>0</v>
      </c>
      <c r="J629">
        <v>26147</v>
      </c>
      <c r="K629">
        <v>35189</v>
      </c>
    </row>
    <row r="630" spans="1:11" x14ac:dyDescent="0.25">
      <c r="A630" s="2" t="s">
        <v>772</v>
      </c>
      <c r="B630" s="3" t="s">
        <v>1295</v>
      </c>
      <c r="C630" s="4">
        <v>41306</v>
      </c>
      <c r="D630" s="2" t="s">
        <v>774</v>
      </c>
      <c r="E630" s="2" t="s">
        <v>1296</v>
      </c>
      <c r="F630" t="e">
        <v>#N/A</v>
      </c>
      <c r="G630" s="6">
        <v>0</v>
      </c>
      <c r="H630" s="6">
        <v>0</v>
      </c>
      <c r="I630">
        <v>1</v>
      </c>
      <c r="J630">
        <v>11912</v>
      </c>
      <c r="K630">
        <v>18438</v>
      </c>
    </row>
    <row r="631" spans="1:11" x14ac:dyDescent="0.25">
      <c r="A631" s="2" t="s">
        <v>500</v>
      </c>
      <c r="B631" s="3" t="s">
        <v>1297</v>
      </c>
      <c r="C631" s="4">
        <v>5607</v>
      </c>
      <c r="D631" s="2" t="s">
        <v>502</v>
      </c>
      <c r="E631" s="2" t="s">
        <v>1298</v>
      </c>
      <c r="F631" t="e">
        <v>#N/A</v>
      </c>
      <c r="G631" s="6">
        <v>1</v>
      </c>
      <c r="H631" s="6">
        <v>0</v>
      </c>
      <c r="I631">
        <v>0</v>
      </c>
      <c r="J631">
        <v>10823</v>
      </c>
      <c r="K631">
        <v>14807</v>
      </c>
    </row>
    <row r="632" spans="1:11" x14ac:dyDescent="0.25">
      <c r="A632" s="2" t="s">
        <v>500</v>
      </c>
      <c r="B632" s="3" t="s">
        <v>1299</v>
      </c>
      <c r="C632" s="4">
        <v>5042</v>
      </c>
      <c r="D632" s="2" t="s">
        <v>502</v>
      </c>
      <c r="E632" s="2" t="s">
        <v>1300</v>
      </c>
      <c r="F632" t="e">
        <v>#N/A</v>
      </c>
      <c r="G632" s="6">
        <v>1</v>
      </c>
      <c r="H632" s="6">
        <v>1</v>
      </c>
      <c r="I632">
        <v>0</v>
      </c>
      <c r="J632">
        <v>11574</v>
      </c>
      <c r="K632">
        <v>19600</v>
      </c>
    </row>
    <row r="633" spans="1:11" x14ac:dyDescent="0.25">
      <c r="A633" s="2" t="s">
        <v>295</v>
      </c>
      <c r="B633" s="3" t="s">
        <v>1301</v>
      </c>
      <c r="C633" s="4">
        <v>73461</v>
      </c>
      <c r="D633" s="2" t="s">
        <v>297</v>
      </c>
      <c r="E633" s="2" t="s">
        <v>1302</v>
      </c>
      <c r="F633" t="e">
        <v>#N/A</v>
      </c>
      <c r="G633" s="6">
        <v>1</v>
      </c>
      <c r="H633" s="6">
        <v>1</v>
      </c>
      <c r="I633">
        <v>0</v>
      </c>
      <c r="J633">
        <v>2361</v>
      </c>
      <c r="K633">
        <v>3747</v>
      </c>
    </row>
    <row r="634" spans="1:11" x14ac:dyDescent="0.25">
      <c r="A634" s="2" t="s">
        <v>204</v>
      </c>
      <c r="B634" s="3" t="s">
        <v>1303</v>
      </c>
      <c r="C634" s="4">
        <v>52001</v>
      </c>
      <c r="D634" s="2" t="s">
        <v>206</v>
      </c>
      <c r="E634" s="2" t="s">
        <v>1304</v>
      </c>
      <c r="F634" t="e">
        <v>#N/A</v>
      </c>
      <c r="G634" s="6">
        <v>2</v>
      </c>
      <c r="H634" s="6">
        <v>3</v>
      </c>
      <c r="I634">
        <v>1</v>
      </c>
      <c r="J634">
        <v>174673</v>
      </c>
      <c r="K634">
        <v>278448</v>
      </c>
    </row>
    <row r="635" spans="1:11" x14ac:dyDescent="0.25">
      <c r="A635" s="2" t="s">
        <v>772</v>
      </c>
      <c r="B635" s="3" t="s">
        <v>1305</v>
      </c>
      <c r="C635" s="4">
        <v>41319</v>
      </c>
      <c r="D635" s="2" t="s">
        <v>774</v>
      </c>
      <c r="E635" s="2" t="s">
        <v>517</v>
      </c>
      <c r="F635" t="e">
        <v>#N/A</v>
      </c>
      <c r="G635" s="6">
        <v>0</v>
      </c>
      <c r="H635" s="6">
        <v>0</v>
      </c>
      <c r="I635">
        <v>0</v>
      </c>
      <c r="J635">
        <v>8456</v>
      </c>
      <c r="K635">
        <v>12237</v>
      </c>
    </row>
    <row r="636" spans="1:11" x14ac:dyDescent="0.25">
      <c r="A636" s="2" t="s">
        <v>88</v>
      </c>
      <c r="B636" s="3" t="s">
        <v>1306</v>
      </c>
      <c r="C636" s="4">
        <v>68211</v>
      </c>
      <c r="D636" s="2" t="s">
        <v>90</v>
      </c>
      <c r="E636" s="2" t="s">
        <v>1307</v>
      </c>
      <c r="F636" t="e">
        <v>#N/A</v>
      </c>
      <c r="G636" s="6">
        <v>1</v>
      </c>
      <c r="H636" s="6">
        <v>0</v>
      </c>
      <c r="I636">
        <v>0</v>
      </c>
      <c r="J636">
        <v>2144</v>
      </c>
      <c r="K636">
        <v>2897</v>
      </c>
    </row>
    <row r="637" spans="1:11" x14ac:dyDescent="0.25">
      <c r="A637" s="2" t="s">
        <v>500</v>
      </c>
      <c r="B637" s="3" t="s">
        <v>1308</v>
      </c>
      <c r="C637" s="4">
        <v>5679</v>
      </c>
      <c r="D637" s="2" t="s">
        <v>502</v>
      </c>
      <c r="E637" s="2" t="s">
        <v>314</v>
      </c>
      <c r="F637" t="e">
        <v>#N/A</v>
      </c>
      <c r="G637" s="6">
        <v>1</v>
      </c>
      <c r="H637" s="6">
        <v>0</v>
      </c>
      <c r="I637">
        <v>0</v>
      </c>
      <c r="J637">
        <v>12565</v>
      </c>
      <c r="K637">
        <v>21838</v>
      </c>
    </row>
    <row r="638" spans="1:11" x14ac:dyDescent="0.25">
      <c r="A638" s="2" t="s">
        <v>772</v>
      </c>
      <c r="B638" s="3" t="s">
        <v>1309</v>
      </c>
      <c r="C638" s="4">
        <v>41807</v>
      </c>
      <c r="D638" s="2" t="s">
        <v>774</v>
      </c>
      <c r="E638" s="2" t="s">
        <v>1310</v>
      </c>
      <c r="F638" t="e">
        <v>#N/A</v>
      </c>
      <c r="G638" s="6">
        <v>1</v>
      </c>
      <c r="H638" s="6">
        <v>0</v>
      </c>
      <c r="I638">
        <v>0</v>
      </c>
      <c r="J638">
        <v>10180</v>
      </c>
      <c r="K638">
        <v>14989</v>
      </c>
    </row>
    <row r="639" spans="1:11" x14ac:dyDescent="0.25">
      <c r="A639" s="2" t="s">
        <v>295</v>
      </c>
      <c r="B639" s="3" t="s">
        <v>1311</v>
      </c>
      <c r="C639" s="4">
        <v>73283</v>
      </c>
      <c r="D639" s="2" t="s">
        <v>297</v>
      </c>
      <c r="E639" s="2" t="s">
        <v>1312</v>
      </c>
      <c r="F639" t="e">
        <v>#N/A</v>
      </c>
      <c r="G639" s="6">
        <v>0</v>
      </c>
      <c r="H639" s="6">
        <v>0</v>
      </c>
      <c r="I639">
        <v>0</v>
      </c>
      <c r="J639">
        <v>14844</v>
      </c>
      <c r="K639">
        <v>26084</v>
      </c>
    </row>
    <row r="640" spans="1:11" x14ac:dyDescent="0.25">
      <c r="A640" s="2" t="s">
        <v>576</v>
      </c>
      <c r="B640" s="3" t="s">
        <v>1313</v>
      </c>
      <c r="C640" s="4">
        <v>76275</v>
      </c>
      <c r="D640" s="2" t="s">
        <v>578</v>
      </c>
      <c r="E640" s="2" t="s">
        <v>1314</v>
      </c>
      <c r="F640" t="s">
        <v>2252</v>
      </c>
      <c r="G640" s="6">
        <v>1</v>
      </c>
      <c r="H640" s="6">
        <v>0</v>
      </c>
      <c r="I640">
        <v>0</v>
      </c>
      <c r="J640">
        <v>28082</v>
      </c>
      <c r="K640">
        <v>49564</v>
      </c>
    </row>
    <row r="641" spans="1:11" x14ac:dyDescent="0.25">
      <c r="A641" s="2" t="s">
        <v>661</v>
      </c>
      <c r="B641" s="3" t="s">
        <v>1315</v>
      </c>
      <c r="C641" s="4">
        <v>70124</v>
      </c>
      <c r="D641" s="2" t="s">
        <v>663</v>
      </c>
      <c r="E641" s="2" t="s">
        <v>1316</v>
      </c>
      <c r="F641" t="e">
        <v>#N/A</v>
      </c>
      <c r="G641" s="6">
        <v>1</v>
      </c>
      <c r="H641" s="6">
        <v>0</v>
      </c>
      <c r="I641">
        <v>0</v>
      </c>
      <c r="J641">
        <v>6959</v>
      </c>
      <c r="K641">
        <v>8579</v>
      </c>
    </row>
    <row r="642" spans="1:11" x14ac:dyDescent="0.25">
      <c r="A642" s="2" t="s">
        <v>321</v>
      </c>
      <c r="B642" s="3" t="s">
        <v>1317</v>
      </c>
      <c r="C642" s="4">
        <v>19392</v>
      </c>
      <c r="D642" s="2" t="s">
        <v>323</v>
      </c>
      <c r="E642" s="2" t="s">
        <v>1318</v>
      </c>
      <c r="F642" t="e">
        <v>#N/A</v>
      </c>
      <c r="G642" s="6">
        <v>1</v>
      </c>
      <c r="H642" s="6">
        <v>0</v>
      </c>
      <c r="I642">
        <v>0</v>
      </c>
      <c r="J642">
        <v>0</v>
      </c>
      <c r="K642">
        <v>8732</v>
      </c>
    </row>
    <row r="643" spans="1:11" x14ac:dyDescent="0.25">
      <c r="A643" s="2" t="s">
        <v>772</v>
      </c>
      <c r="B643" s="3" t="s">
        <v>1319</v>
      </c>
      <c r="C643" s="4">
        <v>41615</v>
      </c>
      <c r="D643" s="2" t="s">
        <v>774</v>
      </c>
      <c r="E643" s="2" t="s">
        <v>1320</v>
      </c>
      <c r="F643" t="e">
        <v>#N/A</v>
      </c>
      <c r="G643" s="6">
        <v>0</v>
      </c>
      <c r="H643" s="6">
        <v>0</v>
      </c>
      <c r="I643">
        <v>0</v>
      </c>
      <c r="J643">
        <v>11151</v>
      </c>
      <c r="K643">
        <v>16010</v>
      </c>
    </row>
    <row r="644" spans="1:11" x14ac:dyDescent="0.25">
      <c r="A644" s="2" t="s">
        <v>530</v>
      </c>
      <c r="B644" s="3" t="s">
        <v>1321</v>
      </c>
      <c r="C644" s="4">
        <v>23570</v>
      </c>
      <c r="D644" s="2" t="s">
        <v>532</v>
      </c>
      <c r="E644" s="2" t="s">
        <v>1322</v>
      </c>
      <c r="F644" t="e">
        <v>#N/A</v>
      </c>
      <c r="G644" s="6">
        <v>0</v>
      </c>
      <c r="H644" s="6">
        <v>0</v>
      </c>
      <c r="I644">
        <v>0</v>
      </c>
      <c r="J644">
        <v>17600</v>
      </c>
      <c r="K644">
        <v>23125</v>
      </c>
    </row>
    <row r="645" spans="1:11" x14ac:dyDescent="0.25">
      <c r="A645" s="2" t="s">
        <v>295</v>
      </c>
      <c r="B645" s="3" t="s">
        <v>1323</v>
      </c>
      <c r="C645" s="4">
        <v>73622</v>
      </c>
      <c r="D645" s="2" t="s">
        <v>297</v>
      </c>
      <c r="E645" s="2" t="s">
        <v>1324</v>
      </c>
      <c r="F645" t="e">
        <v>#N/A</v>
      </c>
      <c r="G645" s="6">
        <v>0</v>
      </c>
      <c r="H645" s="6">
        <v>0</v>
      </c>
      <c r="I645">
        <v>0</v>
      </c>
      <c r="J645">
        <v>2594</v>
      </c>
      <c r="K645">
        <v>4103</v>
      </c>
    </row>
    <row r="646" spans="1:11" x14ac:dyDescent="0.25">
      <c r="A646" s="2" t="s">
        <v>204</v>
      </c>
      <c r="B646" s="3" t="s">
        <v>1325</v>
      </c>
      <c r="C646" s="4">
        <v>52378</v>
      </c>
      <c r="D646" s="2" t="s">
        <v>206</v>
      </c>
      <c r="E646" s="2" t="s">
        <v>1326</v>
      </c>
      <c r="F646" t="e">
        <v>#N/A</v>
      </c>
      <c r="G646" s="6">
        <v>0</v>
      </c>
      <c r="H646" s="6">
        <v>1</v>
      </c>
      <c r="I646">
        <v>0</v>
      </c>
      <c r="J646">
        <v>10882</v>
      </c>
      <c r="K646">
        <v>13356</v>
      </c>
    </row>
    <row r="647" spans="1:11" x14ac:dyDescent="0.25">
      <c r="A647" s="2" t="s">
        <v>500</v>
      </c>
      <c r="B647" s="3" t="s">
        <v>1327</v>
      </c>
      <c r="C647" s="4">
        <v>5101</v>
      </c>
      <c r="D647" s="2" t="s">
        <v>502</v>
      </c>
      <c r="E647" s="2" t="s">
        <v>1328</v>
      </c>
      <c r="F647" t="e">
        <v>#N/A</v>
      </c>
      <c r="G647" s="6">
        <v>1</v>
      </c>
      <c r="H647" s="6">
        <v>0</v>
      </c>
      <c r="I647">
        <v>0</v>
      </c>
      <c r="J647">
        <v>11088</v>
      </c>
      <c r="K647">
        <v>23882</v>
      </c>
    </row>
    <row r="648" spans="1:11" x14ac:dyDescent="0.25">
      <c r="A648" s="2" t="s">
        <v>500</v>
      </c>
      <c r="B648" s="3" t="s">
        <v>1329</v>
      </c>
      <c r="C648" s="4">
        <v>5079</v>
      </c>
      <c r="D648" s="2" t="s">
        <v>502</v>
      </c>
      <c r="E648" s="2" t="s">
        <v>740</v>
      </c>
      <c r="F648" t="e">
        <v>#N/A</v>
      </c>
      <c r="G648" s="6">
        <v>1</v>
      </c>
      <c r="H648" s="6">
        <v>0</v>
      </c>
      <c r="I648">
        <v>1</v>
      </c>
      <c r="J648">
        <v>23249</v>
      </c>
      <c r="K648">
        <v>37658</v>
      </c>
    </row>
    <row r="649" spans="1:11" x14ac:dyDescent="0.25">
      <c r="A649" s="2" t="s">
        <v>27</v>
      </c>
      <c r="B649" s="3" t="s">
        <v>1330</v>
      </c>
      <c r="C649" s="4">
        <v>25898</v>
      </c>
      <c r="D649" s="2" t="s">
        <v>29</v>
      </c>
      <c r="E649" s="2" t="s">
        <v>1331</v>
      </c>
      <c r="F649" t="e">
        <v>#N/A</v>
      </c>
      <c r="G649" s="6">
        <v>0</v>
      </c>
      <c r="H649" s="6">
        <v>1</v>
      </c>
      <c r="I649">
        <v>0</v>
      </c>
      <c r="J649">
        <v>3053</v>
      </c>
      <c r="K649">
        <v>4109</v>
      </c>
    </row>
    <row r="650" spans="1:11" x14ac:dyDescent="0.25">
      <c r="A650" s="2" t="s">
        <v>741</v>
      </c>
      <c r="B650" s="3" t="s">
        <v>1332</v>
      </c>
      <c r="C650" s="4">
        <v>66383</v>
      </c>
      <c r="D650" s="2" t="s">
        <v>743</v>
      </c>
      <c r="E650" s="2" t="s">
        <v>1333</v>
      </c>
      <c r="F650" t="e">
        <v>#N/A</v>
      </c>
      <c r="G650" s="6">
        <v>0</v>
      </c>
      <c r="H650" s="6">
        <v>0</v>
      </c>
      <c r="I650">
        <v>0</v>
      </c>
      <c r="J650">
        <v>4182</v>
      </c>
      <c r="K650">
        <v>6424</v>
      </c>
    </row>
    <row r="651" spans="1:11" x14ac:dyDescent="0.25">
      <c r="A651" s="2" t="s">
        <v>901</v>
      </c>
      <c r="B651" s="3" t="s">
        <v>1334</v>
      </c>
      <c r="C651" s="4">
        <v>85230</v>
      </c>
      <c r="D651" s="2" t="s">
        <v>903</v>
      </c>
      <c r="E651" s="2" t="s">
        <v>1335</v>
      </c>
      <c r="F651" t="e">
        <v>#N/A</v>
      </c>
      <c r="G651" s="6">
        <v>1</v>
      </c>
      <c r="H651" s="6">
        <v>0</v>
      </c>
      <c r="I651">
        <v>1</v>
      </c>
      <c r="J651">
        <v>5894</v>
      </c>
      <c r="K651">
        <v>7526</v>
      </c>
    </row>
    <row r="652" spans="1:11" x14ac:dyDescent="0.25">
      <c r="A652" s="2" t="s">
        <v>438</v>
      </c>
      <c r="B652" s="3" t="s">
        <v>1336</v>
      </c>
      <c r="C652" s="4">
        <v>17867</v>
      </c>
      <c r="D652" s="2" t="s">
        <v>237</v>
      </c>
      <c r="E652" s="2" t="s">
        <v>1337</v>
      </c>
      <c r="F652" t="e">
        <v>#N/A</v>
      </c>
      <c r="G652" s="6">
        <v>0</v>
      </c>
      <c r="H652" s="6">
        <v>0</v>
      </c>
      <c r="I652">
        <v>0</v>
      </c>
      <c r="J652">
        <v>5153</v>
      </c>
      <c r="K652">
        <v>8305</v>
      </c>
    </row>
    <row r="653" spans="1:11" x14ac:dyDescent="0.25">
      <c r="A653" s="2" t="s">
        <v>204</v>
      </c>
      <c r="B653" s="3" t="s">
        <v>1338</v>
      </c>
      <c r="C653" s="4">
        <v>52687</v>
      </c>
      <c r="D653" s="2" t="s">
        <v>206</v>
      </c>
      <c r="E653" s="2" t="s">
        <v>1339</v>
      </c>
      <c r="F653" t="e">
        <v>#N/A</v>
      </c>
      <c r="G653" s="6">
        <v>1</v>
      </c>
      <c r="H653" s="6">
        <v>0</v>
      </c>
      <c r="I653">
        <v>0</v>
      </c>
      <c r="J653">
        <v>9685</v>
      </c>
      <c r="K653">
        <v>12516</v>
      </c>
    </row>
    <row r="654" spans="1:11" x14ac:dyDescent="0.25">
      <c r="A654" s="2" t="s">
        <v>88</v>
      </c>
      <c r="B654" s="3" t="s">
        <v>1340</v>
      </c>
      <c r="C654" s="4">
        <v>68385</v>
      </c>
      <c r="D654" s="2" t="s">
        <v>90</v>
      </c>
      <c r="E654" s="2" t="s">
        <v>1341</v>
      </c>
      <c r="F654" t="e">
        <v>#N/A</v>
      </c>
      <c r="G654" s="6">
        <v>1</v>
      </c>
      <c r="H654" s="6">
        <v>0</v>
      </c>
      <c r="I654">
        <v>0</v>
      </c>
      <c r="J654">
        <v>6459</v>
      </c>
      <c r="K654">
        <v>9433</v>
      </c>
    </row>
    <row r="655" spans="1:11" x14ac:dyDescent="0.25">
      <c r="A655" s="2" t="s">
        <v>438</v>
      </c>
      <c r="B655" s="3" t="s">
        <v>1342</v>
      </c>
      <c r="C655" s="4">
        <v>17380</v>
      </c>
      <c r="D655" s="2" t="s">
        <v>237</v>
      </c>
      <c r="E655" s="2" t="s">
        <v>1343</v>
      </c>
      <c r="F655" t="e">
        <v>#N/A</v>
      </c>
      <c r="G655" s="6">
        <v>1</v>
      </c>
      <c r="H655" s="6">
        <v>0</v>
      </c>
      <c r="I655">
        <v>0</v>
      </c>
      <c r="J655">
        <v>32440</v>
      </c>
      <c r="K655">
        <v>58364</v>
      </c>
    </row>
    <row r="656" spans="1:11" x14ac:dyDescent="0.25">
      <c r="A656" s="2" t="s">
        <v>27</v>
      </c>
      <c r="B656" s="3" t="s">
        <v>1344</v>
      </c>
      <c r="C656" s="4">
        <v>25372</v>
      </c>
      <c r="D656" s="2" t="s">
        <v>29</v>
      </c>
      <c r="E656" s="2" t="s">
        <v>1345</v>
      </c>
      <c r="F656" t="e">
        <v>#N/A</v>
      </c>
      <c r="G656" s="6">
        <v>0</v>
      </c>
      <c r="H656" s="6">
        <v>1</v>
      </c>
      <c r="I656">
        <v>0</v>
      </c>
      <c r="J656">
        <v>3730</v>
      </c>
      <c r="K656">
        <v>5523</v>
      </c>
    </row>
    <row r="657" spans="1:11" x14ac:dyDescent="0.25">
      <c r="A657" s="2" t="s">
        <v>772</v>
      </c>
      <c r="B657" s="3" t="s">
        <v>1346</v>
      </c>
      <c r="C657" s="4">
        <v>41298</v>
      </c>
      <c r="D657" s="2" t="s">
        <v>774</v>
      </c>
      <c r="E657" s="2" t="s">
        <v>1347</v>
      </c>
      <c r="F657" t="e">
        <v>#N/A</v>
      </c>
      <c r="G657" s="6">
        <v>1</v>
      </c>
      <c r="H657" s="6">
        <v>0</v>
      </c>
      <c r="I657">
        <v>1</v>
      </c>
      <c r="J657">
        <v>30675</v>
      </c>
      <c r="K657">
        <v>51238</v>
      </c>
    </row>
    <row r="658" spans="1:11" x14ac:dyDescent="0.25">
      <c r="A658" s="2" t="s">
        <v>500</v>
      </c>
      <c r="B658" s="3" t="s">
        <v>1348</v>
      </c>
      <c r="C658" s="4">
        <v>5125</v>
      </c>
      <c r="D658" s="2" t="s">
        <v>502</v>
      </c>
      <c r="E658" s="2" t="s">
        <v>1349</v>
      </c>
      <c r="F658" t="e">
        <v>#N/A</v>
      </c>
      <c r="G658" s="6">
        <v>1</v>
      </c>
      <c r="H658" s="6">
        <v>0</v>
      </c>
      <c r="I658">
        <v>0</v>
      </c>
      <c r="J658">
        <v>3846</v>
      </c>
      <c r="K658">
        <v>6125</v>
      </c>
    </row>
    <row r="659" spans="1:11" x14ac:dyDescent="0.25">
      <c r="A659" s="2" t="s">
        <v>295</v>
      </c>
      <c r="B659" s="3" t="s">
        <v>1350</v>
      </c>
      <c r="C659" s="4">
        <v>73854</v>
      </c>
      <c r="D659" s="2" t="s">
        <v>297</v>
      </c>
      <c r="E659" s="2" t="s">
        <v>1351</v>
      </c>
      <c r="F659" t="e">
        <v>#N/A</v>
      </c>
      <c r="G659" s="6">
        <v>0</v>
      </c>
      <c r="H659" s="6">
        <v>0</v>
      </c>
      <c r="I659">
        <v>0</v>
      </c>
      <c r="J659">
        <v>3493</v>
      </c>
      <c r="K659">
        <v>5016</v>
      </c>
    </row>
    <row r="660" spans="1:11" x14ac:dyDescent="0.25">
      <c r="A660" s="2" t="s">
        <v>500</v>
      </c>
      <c r="B660" s="3" t="s">
        <v>1352</v>
      </c>
      <c r="C660" s="4">
        <v>5761</v>
      </c>
      <c r="D660" s="2" t="s">
        <v>502</v>
      </c>
      <c r="E660" s="2" t="s">
        <v>1353</v>
      </c>
      <c r="F660" t="e">
        <v>#N/A</v>
      </c>
      <c r="G660" s="6">
        <v>1</v>
      </c>
      <c r="H660" s="6">
        <v>0</v>
      </c>
      <c r="I660">
        <v>0</v>
      </c>
      <c r="J660">
        <v>7740</v>
      </c>
      <c r="K660">
        <v>11861</v>
      </c>
    </row>
    <row r="661" spans="1:11" x14ac:dyDescent="0.25">
      <c r="A661" s="2" t="s">
        <v>204</v>
      </c>
      <c r="B661" s="3" t="s">
        <v>1354</v>
      </c>
      <c r="C661" s="4">
        <v>52427</v>
      </c>
      <c r="D661" s="2" t="s">
        <v>206</v>
      </c>
      <c r="E661" s="2" t="s">
        <v>1355</v>
      </c>
      <c r="F661" t="s">
        <v>2255</v>
      </c>
      <c r="G661" s="6">
        <v>0</v>
      </c>
      <c r="H661" s="6">
        <v>0</v>
      </c>
      <c r="I661">
        <v>0</v>
      </c>
      <c r="J661">
        <v>3862</v>
      </c>
      <c r="K661">
        <v>6155</v>
      </c>
    </row>
    <row r="662" spans="1:11" x14ac:dyDescent="0.25">
      <c r="A662" s="2" t="s">
        <v>295</v>
      </c>
      <c r="B662" s="3" t="s">
        <v>1356</v>
      </c>
      <c r="C662" s="4">
        <v>73001</v>
      </c>
      <c r="D662" s="2" t="s">
        <v>297</v>
      </c>
      <c r="E662" s="2" t="s">
        <v>1357</v>
      </c>
      <c r="F662" t="e">
        <v>#N/A</v>
      </c>
      <c r="G662" s="6">
        <v>2</v>
      </c>
      <c r="H662" s="6">
        <v>3</v>
      </c>
      <c r="I662">
        <v>1</v>
      </c>
      <c r="J662">
        <v>222669</v>
      </c>
      <c r="K662">
        <v>388980</v>
      </c>
    </row>
    <row r="663" spans="1:11" x14ac:dyDescent="0.25">
      <c r="A663" s="2" t="s">
        <v>184</v>
      </c>
      <c r="B663" s="3" t="s">
        <v>1358</v>
      </c>
      <c r="C663" s="4">
        <v>8634</v>
      </c>
      <c r="D663" s="2" t="s">
        <v>186</v>
      </c>
      <c r="E663" s="2" t="s">
        <v>1359</v>
      </c>
      <c r="F663" t="e">
        <v>#N/A</v>
      </c>
      <c r="G663" s="6">
        <v>0</v>
      </c>
      <c r="H663" s="6">
        <v>1</v>
      </c>
      <c r="I663">
        <v>0</v>
      </c>
      <c r="J663">
        <v>17367</v>
      </c>
      <c r="K663">
        <v>22387</v>
      </c>
    </row>
    <row r="664" spans="1:11" x14ac:dyDescent="0.25">
      <c r="A664" s="2" t="s">
        <v>500</v>
      </c>
      <c r="B664" s="3" t="s">
        <v>1360</v>
      </c>
      <c r="C664" s="4">
        <v>5088</v>
      </c>
      <c r="D664" s="2" t="s">
        <v>502</v>
      </c>
      <c r="E664" s="2" t="s">
        <v>1361</v>
      </c>
      <c r="F664" t="e">
        <v>#N/A</v>
      </c>
      <c r="G664" s="6">
        <v>1</v>
      </c>
      <c r="H664" s="6">
        <v>0</v>
      </c>
      <c r="I664">
        <v>1</v>
      </c>
      <c r="J664">
        <v>159836</v>
      </c>
      <c r="K664">
        <v>323778</v>
      </c>
    </row>
    <row r="665" spans="1:11" x14ac:dyDescent="0.25">
      <c r="A665" s="2" t="s">
        <v>888</v>
      </c>
      <c r="B665" s="3" t="s">
        <v>1362</v>
      </c>
      <c r="C665" s="4">
        <v>27491</v>
      </c>
      <c r="D665" s="2" t="s">
        <v>890</v>
      </c>
      <c r="E665" s="2" t="s">
        <v>1363</v>
      </c>
      <c r="F665" t="s">
        <v>2253</v>
      </c>
      <c r="G665" s="6">
        <v>0</v>
      </c>
      <c r="H665" s="6">
        <v>0</v>
      </c>
      <c r="I665">
        <v>0</v>
      </c>
      <c r="J665">
        <v>3453</v>
      </c>
      <c r="K665">
        <v>5239</v>
      </c>
    </row>
    <row r="666" spans="1:11" x14ac:dyDescent="0.25">
      <c r="A666" s="2" t="s">
        <v>295</v>
      </c>
      <c r="B666" s="3" t="s">
        <v>1364</v>
      </c>
      <c r="C666" s="4">
        <v>73408</v>
      </c>
      <c r="D666" s="2" t="s">
        <v>297</v>
      </c>
      <c r="E666" s="2" t="s">
        <v>1365</v>
      </c>
      <c r="F666" t="e">
        <v>#N/A</v>
      </c>
      <c r="G666" s="6">
        <v>0</v>
      </c>
      <c r="H666" s="6">
        <v>0</v>
      </c>
      <c r="I666">
        <v>0</v>
      </c>
      <c r="J666">
        <v>10094</v>
      </c>
      <c r="K666">
        <v>15263</v>
      </c>
    </row>
    <row r="667" spans="1:11" x14ac:dyDescent="0.25">
      <c r="A667" s="2" t="s">
        <v>295</v>
      </c>
      <c r="B667" s="3" t="s">
        <v>1366</v>
      </c>
      <c r="C667" s="4">
        <v>73870</v>
      </c>
      <c r="D667" s="2" t="s">
        <v>297</v>
      </c>
      <c r="E667" s="2" t="s">
        <v>1367</v>
      </c>
      <c r="F667" t="e">
        <v>#N/A</v>
      </c>
      <c r="G667" s="6">
        <v>0</v>
      </c>
      <c r="H667" s="6">
        <v>0</v>
      </c>
      <c r="I667">
        <v>0</v>
      </c>
      <c r="J667">
        <v>4589</v>
      </c>
      <c r="K667">
        <v>7156</v>
      </c>
    </row>
    <row r="668" spans="1:11" x14ac:dyDescent="0.25">
      <c r="A668" s="2" t="s">
        <v>772</v>
      </c>
      <c r="B668" s="3" t="s">
        <v>1368</v>
      </c>
      <c r="C668" s="4">
        <v>41378</v>
      </c>
      <c r="D668" s="2" t="s">
        <v>774</v>
      </c>
      <c r="E668" s="2" t="s">
        <v>1369</v>
      </c>
      <c r="F668" t="e">
        <v>#N/A</v>
      </c>
      <c r="G668" s="6">
        <v>1</v>
      </c>
      <c r="H668" s="6">
        <v>1</v>
      </c>
      <c r="I668">
        <v>1</v>
      </c>
      <c r="J668">
        <v>6787</v>
      </c>
      <c r="K668">
        <v>9730</v>
      </c>
    </row>
    <row r="669" spans="1:11" x14ac:dyDescent="0.25">
      <c r="A669" s="2" t="s">
        <v>576</v>
      </c>
      <c r="B669" s="3" t="s">
        <v>1370</v>
      </c>
      <c r="C669" s="4">
        <v>76250</v>
      </c>
      <c r="D669" s="2" t="s">
        <v>578</v>
      </c>
      <c r="E669" s="2" t="s">
        <v>1371</v>
      </c>
      <c r="F669" t="e">
        <v>#N/A</v>
      </c>
      <c r="G669" s="6">
        <v>1</v>
      </c>
      <c r="H669" s="6">
        <v>0</v>
      </c>
      <c r="I669">
        <v>0</v>
      </c>
      <c r="J669">
        <v>5339</v>
      </c>
      <c r="K669">
        <v>9761</v>
      </c>
    </row>
    <row r="670" spans="1:11" x14ac:dyDescent="0.25">
      <c r="A670" s="2" t="s">
        <v>204</v>
      </c>
      <c r="B670" s="3" t="s">
        <v>1372</v>
      </c>
      <c r="C670" s="4">
        <v>52051</v>
      </c>
      <c r="D670" s="2" t="s">
        <v>206</v>
      </c>
      <c r="E670" s="2" t="s">
        <v>1373</v>
      </c>
      <c r="F670" t="e">
        <v>#N/A</v>
      </c>
      <c r="G670" s="6">
        <v>1</v>
      </c>
      <c r="H670" s="6">
        <v>0</v>
      </c>
      <c r="I670">
        <v>0</v>
      </c>
      <c r="J670">
        <v>4502</v>
      </c>
      <c r="K670">
        <v>5649</v>
      </c>
    </row>
    <row r="671" spans="1:11" x14ac:dyDescent="0.25">
      <c r="A671" s="2" t="s">
        <v>295</v>
      </c>
      <c r="B671" s="3" t="s">
        <v>1374</v>
      </c>
      <c r="C671" s="4">
        <v>73152</v>
      </c>
      <c r="D671" s="2" t="s">
        <v>297</v>
      </c>
      <c r="E671" s="2" t="s">
        <v>1375</v>
      </c>
      <c r="F671" t="e">
        <v>#N/A</v>
      </c>
      <c r="G671" s="6">
        <v>0</v>
      </c>
      <c r="H671" s="6">
        <v>0</v>
      </c>
      <c r="I671">
        <v>0</v>
      </c>
      <c r="J671">
        <v>3561</v>
      </c>
      <c r="K671">
        <v>4855</v>
      </c>
    </row>
    <row r="672" spans="1:11" x14ac:dyDescent="0.25">
      <c r="A672" s="2" t="s">
        <v>204</v>
      </c>
      <c r="B672" s="3" t="s">
        <v>1376</v>
      </c>
      <c r="C672" s="4">
        <v>52621</v>
      </c>
      <c r="D672" s="2" t="s">
        <v>206</v>
      </c>
      <c r="E672" s="2" t="s">
        <v>1377</v>
      </c>
      <c r="F672" t="s">
        <v>2255</v>
      </c>
      <c r="G672" s="6">
        <v>0</v>
      </c>
      <c r="H672" s="6">
        <v>0</v>
      </c>
      <c r="I672">
        <v>0</v>
      </c>
      <c r="J672">
        <v>5486</v>
      </c>
      <c r="K672">
        <v>8239</v>
      </c>
    </row>
    <row r="673" spans="1:11" x14ac:dyDescent="0.25">
      <c r="A673" s="2" t="s">
        <v>295</v>
      </c>
      <c r="B673" s="3" t="s">
        <v>1378</v>
      </c>
      <c r="C673" s="4">
        <v>73686</v>
      </c>
      <c r="D673" s="2" t="s">
        <v>297</v>
      </c>
      <c r="E673" s="2" t="s">
        <v>1379</v>
      </c>
      <c r="F673" t="e">
        <v>#N/A</v>
      </c>
      <c r="G673" s="6">
        <v>0</v>
      </c>
      <c r="H673" s="6">
        <v>0</v>
      </c>
      <c r="I673">
        <v>0</v>
      </c>
      <c r="J673">
        <v>3728</v>
      </c>
      <c r="K673">
        <v>5808</v>
      </c>
    </row>
    <row r="674" spans="1:11" x14ac:dyDescent="0.25">
      <c r="A674" s="2" t="s">
        <v>772</v>
      </c>
      <c r="B674" s="3" t="s">
        <v>1380</v>
      </c>
      <c r="C674" s="4">
        <v>41132</v>
      </c>
      <c r="D674" s="2" t="s">
        <v>774</v>
      </c>
      <c r="E674" s="2" t="s">
        <v>1381</v>
      </c>
      <c r="F674" t="e">
        <v>#N/A</v>
      </c>
      <c r="G674" s="6">
        <v>0</v>
      </c>
      <c r="H674" s="6">
        <v>0</v>
      </c>
      <c r="I674">
        <v>0</v>
      </c>
      <c r="J674">
        <v>16171</v>
      </c>
      <c r="K674">
        <v>24506</v>
      </c>
    </row>
    <row r="675" spans="1:11" x14ac:dyDescent="0.25">
      <c r="A675" s="2" t="s">
        <v>27</v>
      </c>
      <c r="B675" s="3" t="s">
        <v>1382</v>
      </c>
      <c r="C675" s="4">
        <v>25807</v>
      </c>
      <c r="D675" s="2" t="s">
        <v>29</v>
      </c>
      <c r="E675" s="2" t="s">
        <v>1383</v>
      </c>
      <c r="F675" t="e">
        <v>#N/A</v>
      </c>
      <c r="G675" s="6">
        <v>0</v>
      </c>
      <c r="H675" s="6">
        <v>0</v>
      </c>
      <c r="I675">
        <v>0</v>
      </c>
      <c r="J675">
        <v>2075</v>
      </c>
      <c r="K675">
        <v>3049</v>
      </c>
    </row>
    <row r="676" spans="1:11" x14ac:dyDescent="0.25">
      <c r="A676" s="2" t="s">
        <v>576</v>
      </c>
      <c r="B676" s="3" t="s">
        <v>1384</v>
      </c>
      <c r="C676" s="4">
        <v>76834</v>
      </c>
      <c r="D676" s="2" t="s">
        <v>578</v>
      </c>
      <c r="E676" s="2" t="s">
        <v>1385</v>
      </c>
      <c r="F676" t="e">
        <v>#N/A</v>
      </c>
      <c r="G676" s="6">
        <v>1</v>
      </c>
      <c r="H676" s="6">
        <v>0</v>
      </c>
      <c r="I676">
        <v>1</v>
      </c>
      <c r="J676">
        <v>91485</v>
      </c>
      <c r="K676">
        <v>155257</v>
      </c>
    </row>
    <row r="677" spans="1:11" x14ac:dyDescent="0.25">
      <c r="A677" s="2" t="s">
        <v>661</v>
      </c>
      <c r="B677" s="3" t="s">
        <v>1386</v>
      </c>
      <c r="C677" s="4">
        <v>70429</v>
      </c>
      <c r="D677" s="2" t="s">
        <v>663</v>
      </c>
      <c r="E677" s="2" t="s">
        <v>1387</v>
      </c>
      <c r="F677" t="e">
        <v>#N/A</v>
      </c>
      <c r="G677" s="6">
        <v>1</v>
      </c>
      <c r="H677" s="6">
        <v>0</v>
      </c>
      <c r="I677">
        <v>0</v>
      </c>
      <c r="J677">
        <v>18664</v>
      </c>
      <c r="K677">
        <v>25655</v>
      </c>
    </row>
    <row r="678" spans="1:11" x14ac:dyDescent="0.25">
      <c r="A678" s="2" t="s">
        <v>888</v>
      </c>
      <c r="B678" s="3" t="s">
        <v>1388</v>
      </c>
      <c r="C678" s="4">
        <v>27580</v>
      </c>
      <c r="D678" s="2" t="s">
        <v>890</v>
      </c>
      <c r="E678" s="2" t="s">
        <v>1389</v>
      </c>
      <c r="F678" t="e">
        <v>#N/A</v>
      </c>
      <c r="G678" s="6">
        <v>0</v>
      </c>
      <c r="H678" s="6">
        <v>0</v>
      </c>
      <c r="I678">
        <v>0</v>
      </c>
      <c r="J678">
        <v>2483</v>
      </c>
      <c r="K678">
        <v>3856</v>
      </c>
    </row>
    <row r="679" spans="1:11" x14ac:dyDescent="0.25">
      <c r="A679" s="2" t="s">
        <v>772</v>
      </c>
      <c r="B679" s="3" t="s">
        <v>1390</v>
      </c>
      <c r="C679" s="4">
        <v>41797</v>
      </c>
      <c r="D679" s="2" t="s">
        <v>774</v>
      </c>
      <c r="E679" s="2" t="s">
        <v>1391</v>
      </c>
      <c r="F679" t="e">
        <v>#N/A</v>
      </c>
      <c r="G679" s="6">
        <v>0</v>
      </c>
      <c r="H679" s="6">
        <v>0</v>
      </c>
      <c r="I679">
        <v>0</v>
      </c>
      <c r="J679">
        <v>5618</v>
      </c>
      <c r="K679">
        <v>7729</v>
      </c>
    </row>
    <row r="680" spans="1:11" x14ac:dyDescent="0.25">
      <c r="A680" s="2" t="s">
        <v>96</v>
      </c>
      <c r="B680" s="3" t="s">
        <v>1392</v>
      </c>
      <c r="C680" s="4">
        <v>44078</v>
      </c>
      <c r="D680" s="2" t="s">
        <v>98</v>
      </c>
      <c r="E680" s="2" t="s">
        <v>1393</v>
      </c>
      <c r="F680" t="e">
        <v>#N/A</v>
      </c>
      <c r="G680" s="6">
        <v>1</v>
      </c>
      <c r="H680" s="6">
        <v>0</v>
      </c>
      <c r="I680">
        <v>0</v>
      </c>
      <c r="J680">
        <v>17323</v>
      </c>
      <c r="K680">
        <v>23524</v>
      </c>
    </row>
    <row r="681" spans="1:11" x14ac:dyDescent="0.25">
      <c r="A681" s="2" t="s">
        <v>576</v>
      </c>
      <c r="B681" s="3" t="s">
        <v>1394</v>
      </c>
      <c r="C681" s="4">
        <v>76606</v>
      </c>
      <c r="D681" s="2" t="s">
        <v>578</v>
      </c>
      <c r="E681" s="2" t="s">
        <v>1395</v>
      </c>
      <c r="F681" t="e">
        <v>#N/A</v>
      </c>
      <c r="G681" s="6">
        <v>1</v>
      </c>
      <c r="H681" s="6">
        <v>0</v>
      </c>
      <c r="I681">
        <v>0</v>
      </c>
      <c r="J681">
        <v>8451</v>
      </c>
      <c r="K681">
        <v>14660</v>
      </c>
    </row>
    <row r="682" spans="1:11" x14ac:dyDescent="0.25">
      <c r="A682" s="2" t="s">
        <v>500</v>
      </c>
      <c r="B682" s="3" t="s">
        <v>1396</v>
      </c>
      <c r="C682" s="4">
        <v>5376</v>
      </c>
      <c r="D682" s="2" t="s">
        <v>502</v>
      </c>
      <c r="E682" s="2" t="s">
        <v>1397</v>
      </c>
      <c r="F682" t="e">
        <v>#N/A</v>
      </c>
      <c r="G682" s="6">
        <v>1</v>
      </c>
      <c r="H682" s="6">
        <v>1</v>
      </c>
      <c r="I682">
        <v>1</v>
      </c>
      <c r="J682">
        <v>30390</v>
      </c>
      <c r="K682">
        <v>43170</v>
      </c>
    </row>
    <row r="683" spans="1:11" x14ac:dyDescent="0.25">
      <c r="A683" s="2" t="s">
        <v>295</v>
      </c>
      <c r="B683" s="3" t="s">
        <v>1398</v>
      </c>
      <c r="C683" s="4">
        <v>73520</v>
      </c>
      <c r="D683" s="2" t="s">
        <v>297</v>
      </c>
      <c r="E683" s="2" t="s">
        <v>1399</v>
      </c>
      <c r="F683" t="e">
        <v>#N/A</v>
      </c>
      <c r="G683" s="6">
        <v>1</v>
      </c>
      <c r="H683" s="6">
        <v>0</v>
      </c>
      <c r="I683">
        <v>0</v>
      </c>
      <c r="J683">
        <v>5002</v>
      </c>
      <c r="K683">
        <v>7334</v>
      </c>
    </row>
    <row r="684" spans="1:11" x14ac:dyDescent="0.25">
      <c r="A684" s="2" t="s">
        <v>204</v>
      </c>
      <c r="B684" s="3" t="s">
        <v>1400</v>
      </c>
      <c r="C684" s="4">
        <v>52788</v>
      </c>
      <c r="D684" s="2" t="s">
        <v>206</v>
      </c>
      <c r="E684" s="2" t="s">
        <v>1401</v>
      </c>
      <c r="F684" t="e">
        <v>#N/A</v>
      </c>
      <c r="G684" s="6">
        <v>0</v>
      </c>
      <c r="H684" s="6">
        <v>1</v>
      </c>
      <c r="I684">
        <v>0</v>
      </c>
      <c r="J684">
        <v>7848</v>
      </c>
      <c r="K684">
        <v>9737</v>
      </c>
    </row>
    <row r="685" spans="1:11" x14ac:dyDescent="0.25">
      <c r="A685" s="2" t="s">
        <v>576</v>
      </c>
      <c r="B685" s="3" t="s">
        <v>1402</v>
      </c>
      <c r="C685" s="4">
        <v>76054</v>
      </c>
      <c r="D685" s="2" t="s">
        <v>578</v>
      </c>
      <c r="E685" s="2" t="s">
        <v>1403</v>
      </c>
      <c r="F685" t="e">
        <v>#N/A</v>
      </c>
      <c r="G685" s="6">
        <v>1</v>
      </c>
      <c r="H685" s="6">
        <v>0</v>
      </c>
      <c r="I685">
        <v>0</v>
      </c>
      <c r="J685">
        <v>3613</v>
      </c>
      <c r="K685">
        <v>6405</v>
      </c>
    </row>
    <row r="686" spans="1:11" x14ac:dyDescent="0.25">
      <c r="A686" s="2" t="s">
        <v>530</v>
      </c>
      <c r="B686" s="3" t="s">
        <v>1404</v>
      </c>
      <c r="C686" s="4">
        <v>23300</v>
      </c>
      <c r="D686" s="2" t="s">
        <v>532</v>
      </c>
      <c r="E686" s="2" t="s">
        <v>1405</v>
      </c>
      <c r="F686" t="e">
        <v>#N/A</v>
      </c>
      <c r="G686" s="6">
        <v>1</v>
      </c>
      <c r="H686" s="6">
        <v>0</v>
      </c>
      <c r="I686">
        <v>1</v>
      </c>
      <c r="J686">
        <v>10987</v>
      </c>
      <c r="K686">
        <v>13797</v>
      </c>
    </row>
    <row r="687" spans="1:11" x14ac:dyDescent="0.25">
      <c r="A687" s="2" t="s">
        <v>500</v>
      </c>
      <c r="B687" s="3" t="s">
        <v>1406</v>
      </c>
      <c r="C687" s="4">
        <v>5306</v>
      </c>
      <c r="D687" s="2" t="s">
        <v>502</v>
      </c>
      <c r="E687" s="2" t="s">
        <v>1407</v>
      </c>
      <c r="F687" t="e">
        <v>#N/A</v>
      </c>
      <c r="G687" s="6">
        <v>0</v>
      </c>
      <c r="H687" s="6">
        <v>0</v>
      </c>
      <c r="I687">
        <v>0</v>
      </c>
      <c r="J687">
        <v>2989</v>
      </c>
      <c r="K687">
        <v>3854</v>
      </c>
    </row>
    <row r="688" spans="1:11" x14ac:dyDescent="0.25">
      <c r="A688" s="2" t="s">
        <v>301</v>
      </c>
      <c r="B688" s="3" t="s">
        <v>1408</v>
      </c>
      <c r="C688" s="4">
        <v>13268</v>
      </c>
      <c r="D688" s="2" t="s">
        <v>303</v>
      </c>
      <c r="E688" s="2" t="s">
        <v>265</v>
      </c>
      <c r="F688" t="e">
        <v>#N/A</v>
      </c>
      <c r="G688" s="6">
        <v>1</v>
      </c>
      <c r="H688" s="6">
        <v>0</v>
      </c>
      <c r="I688">
        <v>0</v>
      </c>
      <c r="J688">
        <v>4076</v>
      </c>
      <c r="K688">
        <v>5528</v>
      </c>
    </row>
    <row r="689" spans="1:11" x14ac:dyDescent="0.25">
      <c r="A689" s="2" t="s">
        <v>741</v>
      </c>
      <c r="B689" s="3" t="s">
        <v>1409</v>
      </c>
      <c r="C689" s="4">
        <v>66075</v>
      </c>
      <c r="D689" s="2" t="s">
        <v>743</v>
      </c>
      <c r="E689" s="2" t="s">
        <v>1410</v>
      </c>
      <c r="F689" t="e">
        <v>#N/A</v>
      </c>
      <c r="G689" s="6">
        <v>1</v>
      </c>
      <c r="H689" s="6">
        <v>0</v>
      </c>
      <c r="I689">
        <v>1</v>
      </c>
      <c r="J689">
        <v>3401</v>
      </c>
      <c r="K689">
        <v>5453</v>
      </c>
    </row>
    <row r="690" spans="1:11" x14ac:dyDescent="0.25">
      <c r="A690" s="2" t="s">
        <v>1149</v>
      </c>
      <c r="B690" s="3" t="s">
        <v>1411</v>
      </c>
      <c r="C690" s="4">
        <v>20787</v>
      </c>
      <c r="D690" s="2" t="s">
        <v>1151</v>
      </c>
      <c r="E690" s="2" t="s">
        <v>1412</v>
      </c>
      <c r="F690" t="e">
        <v>#N/A</v>
      </c>
      <c r="G690" s="6">
        <v>1</v>
      </c>
      <c r="H690" s="6">
        <v>0</v>
      </c>
      <c r="I690">
        <v>0</v>
      </c>
      <c r="J690">
        <v>6641</v>
      </c>
      <c r="K690">
        <v>10026</v>
      </c>
    </row>
    <row r="691" spans="1:11" x14ac:dyDescent="0.25">
      <c r="A691" s="2" t="s">
        <v>661</v>
      </c>
      <c r="B691" s="3" t="s">
        <v>1413</v>
      </c>
      <c r="C691" s="4">
        <v>70233</v>
      </c>
      <c r="D691" s="2" t="s">
        <v>663</v>
      </c>
      <c r="E691" s="2" t="s">
        <v>1414</v>
      </c>
      <c r="F691" t="e">
        <v>#N/A</v>
      </c>
      <c r="G691" s="6">
        <v>0</v>
      </c>
      <c r="H691" s="6">
        <v>0</v>
      </c>
      <c r="I691">
        <v>0</v>
      </c>
      <c r="J691">
        <v>6396</v>
      </c>
      <c r="K691">
        <v>7637</v>
      </c>
    </row>
    <row r="692" spans="1:11" x14ac:dyDescent="0.25">
      <c r="A692" s="2" t="s">
        <v>741</v>
      </c>
      <c r="B692" s="3" t="s">
        <v>1415</v>
      </c>
      <c r="C692" s="4">
        <v>66456</v>
      </c>
      <c r="D692" s="2" t="s">
        <v>743</v>
      </c>
      <c r="E692" s="2" t="s">
        <v>1416</v>
      </c>
      <c r="F692" t="e">
        <v>#N/A</v>
      </c>
      <c r="G692" s="6">
        <v>0</v>
      </c>
      <c r="H692" s="6">
        <v>0</v>
      </c>
      <c r="I692">
        <v>0</v>
      </c>
      <c r="J692">
        <v>7229</v>
      </c>
      <c r="K692">
        <v>10906</v>
      </c>
    </row>
    <row r="693" spans="1:11" x14ac:dyDescent="0.25">
      <c r="A693" s="2" t="s">
        <v>301</v>
      </c>
      <c r="B693" s="3" t="s">
        <v>1417</v>
      </c>
      <c r="C693" s="4">
        <v>13549</v>
      </c>
      <c r="D693" s="2" t="s">
        <v>303</v>
      </c>
      <c r="E693" s="2" t="s">
        <v>1418</v>
      </c>
      <c r="F693" t="e">
        <v>#N/A</v>
      </c>
      <c r="G693" s="6">
        <v>0</v>
      </c>
      <c r="H693" s="6">
        <v>0</v>
      </c>
      <c r="I693">
        <v>0</v>
      </c>
      <c r="J693">
        <v>10574</v>
      </c>
      <c r="K693">
        <v>15774</v>
      </c>
    </row>
    <row r="694" spans="1:11" x14ac:dyDescent="0.25">
      <c r="A694" s="2" t="s">
        <v>814</v>
      </c>
      <c r="B694" s="3" t="s">
        <v>1419</v>
      </c>
      <c r="C694" s="4">
        <v>63111</v>
      </c>
      <c r="D694" s="2" t="s">
        <v>816</v>
      </c>
      <c r="E694" s="2" t="s">
        <v>940</v>
      </c>
      <c r="F694" t="e">
        <v>#N/A</v>
      </c>
      <c r="G694" s="6">
        <v>0</v>
      </c>
      <c r="H694" s="6">
        <v>0</v>
      </c>
      <c r="I694">
        <v>0</v>
      </c>
      <c r="J694">
        <v>1794</v>
      </c>
      <c r="K694">
        <v>2780</v>
      </c>
    </row>
    <row r="695" spans="1:11" x14ac:dyDescent="0.25">
      <c r="A695" s="2" t="s">
        <v>500</v>
      </c>
      <c r="B695" s="3" t="s">
        <v>1420</v>
      </c>
      <c r="C695" s="4">
        <v>5142</v>
      </c>
      <c r="D695" s="2" t="s">
        <v>502</v>
      </c>
      <c r="E695" s="2" t="s">
        <v>1421</v>
      </c>
      <c r="F695" t="e">
        <v>#N/A</v>
      </c>
      <c r="G695" s="6">
        <v>1</v>
      </c>
      <c r="H695" s="6">
        <v>0</v>
      </c>
      <c r="I695">
        <v>0</v>
      </c>
      <c r="J695">
        <v>2810</v>
      </c>
      <c r="K695">
        <v>4810</v>
      </c>
    </row>
    <row r="696" spans="1:11" x14ac:dyDescent="0.25">
      <c r="A696" s="2" t="s">
        <v>376</v>
      </c>
      <c r="B696" s="3" t="s">
        <v>1422</v>
      </c>
      <c r="C696" s="4">
        <v>47570</v>
      </c>
      <c r="D696" s="2" t="s">
        <v>378</v>
      </c>
      <c r="E696" s="2" t="s">
        <v>1423</v>
      </c>
      <c r="F696" t="e">
        <v>#N/A</v>
      </c>
      <c r="G696" s="6">
        <v>0</v>
      </c>
      <c r="H696" s="6">
        <v>0</v>
      </c>
      <c r="I696">
        <v>0</v>
      </c>
      <c r="J696">
        <v>14917</v>
      </c>
      <c r="K696">
        <v>20172</v>
      </c>
    </row>
    <row r="697" spans="1:11" x14ac:dyDescent="0.25">
      <c r="A697" s="2" t="s">
        <v>88</v>
      </c>
      <c r="B697" s="3" t="s">
        <v>1424</v>
      </c>
      <c r="C697" s="4">
        <v>68406</v>
      </c>
      <c r="D697" s="2" t="s">
        <v>90</v>
      </c>
      <c r="E697" s="2" t="s">
        <v>1425</v>
      </c>
      <c r="F697" t="e">
        <v>#N/A</v>
      </c>
      <c r="G697" s="6">
        <v>1</v>
      </c>
      <c r="H697" s="6">
        <v>1</v>
      </c>
      <c r="I697">
        <v>0</v>
      </c>
      <c r="J697">
        <v>20419</v>
      </c>
      <c r="K697">
        <v>28779</v>
      </c>
    </row>
    <row r="698" spans="1:11" x14ac:dyDescent="0.25">
      <c r="A698" s="2" t="s">
        <v>88</v>
      </c>
      <c r="B698" s="3" t="s">
        <v>1426</v>
      </c>
      <c r="C698" s="4">
        <v>68444</v>
      </c>
      <c r="D698" s="2" t="s">
        <v>90</v>
      </c>
      <c r="E698" s="2" t="s">
        <v>1427</v>
      </c>
      <c r="F698" t="e">
        <v>#N/A</v>
      </c>
      <c r="G698" s="6">
        <v>1</v>
      </c>
      <c r="H698" s="6">
        <v>0</v>
      </c>
      <c r="I698">
        <v>0</v>
      </c>
      <c r="J698">
        <v>3703</v>
      </c>
      <c r="K698">
        <v>4795</v>
      </c>
    </row>
    <row r="699" spans="1:11" x14ac:dyDescent="0.25">
      <c r="A699" s="2" t="s">
        <v>901</v>
      </c>
      <c r="B699" s="3" t="s">
        <v>1428</v>
      </c>
      <c r="C699" s="4">
        <v>85010</v>
      </c>
      <c r="D699" s="2" t="s">
        <v>903</v>
      </c>
      <c r="E699" s="2" t="s">
        <v>1429</v>
      </c>
      <c r="F699" t="e">
        <v>#N/A</v>
      </c>
      <c r="G699" s="6">
        <v>1</v>
      </c>
      <c r="H699" s="6">
        <v>0</v>
      </c>
      <c r="I699">
        <v>1</v>
      </c>
      <c r="J699">
        <v>20347</v>
      </c>
      <c r="K699">
        <v>26196</v>
      </c>
    </row>
    <row r="700" spans="1:11" x14ac:dyDescent="0.25">
      <c r="A700" s="2" t="s">
        <v>301</v>
      </c>
      <c r="B700" s="3" t="s">
        <v>1430</v>
      </c>
      <c r="C700" s="4">
        <v>13433</v>
      </c>
      <c r="D700" s="2" t="s">
        <v>303</v>
      </c>
      <c r="E700" s="2" t="s">
        <v>1431</v>
      </c>
      <c r="F700" t="e">
        <v>#N/A</v>
      </c>
      <c r="G700" s="6">
        <v>0</v>
      </c>
      <c r="H700" s="6">
        <v>1</v>
      </c>
      <c r="I700">
        <v>0</v>
      </c>
      <c r="J700">
        <v>12528</v>
      </c>
      <c r="K700">
        <v>19244</v>
      </c>
    </row>
    <row r="701" spans="1:11" x14ac:dyDescent="0.25">
      <c r="A701" s="2" t="s">
        <v>27</v>
      </c>
      <c r="B701" s="3" t="s">
        <v>1432</v>
      </c>
      <c r="C701" s="4">
        <v>25426</v>
      </c>
      <c r="D701" s="2" t="s">
        <v>29</v>
      </c>
      <c r="E701" s="2" t="s">
        <v>1433</v>
      </c>
      <c r="F701" t="e">
        <v>#N/A</v>
      </c>
      <c r="G701" s="6">
        <v>0</v>
      </c>
      <c r="H701" s="6">
        <v>0</v>
      </c>
      <c r="I701">
        <v>0</v>
      </c>
      <c r="J701">
        <v>4246</v>
      </c>
      <c r="K701">
        <v>6147</v>
      </c>
    </row>
    <row r="702" spans="1:11" x14ac:dyDescent="0.25">
      <c r="A702" s="2" t="s">
        <v>134</v>
      </c>
      <c r="B702" s="3" t="s">
        <v>1434</v>
      </c>
      <c r="C702" s="4">
        <v>54001</v>
      </c>
      <c r="D702" s="2" t="s">
        <v>136</v>
      </c>
      <c r="E702" s="2" t="s">
        <v>1435</v>
      </c>
      <c r="F702" t="e">
        <v>#N/A</v>
      </c>
      <c r="G702" s="6">
        <v>1</v>
      </c>
      <c r="H702" s="6">
        <v>4</v>
      </c>
      <c r="I702">
        <v>1</v>
      </c>
      <c r="J702">
        <v>308618</v>
      </c>
      <c r="K702">
        <v>540734</v>
      </c>
    </row>
    <row r="703" spans="1:11" x14ac:dyDescent="0.25">
      <c r="A703" s="2" t="s">
        <v>204</v>
      </c>
      <c r="B703" s="3" t="s">
        <v>1436</v>
      </c>
      <c r="C703" s="4">
        <v>52520</v>
      </c>
      <c r="D703" s="2" t="s">
        <v>206</v>
      </c>
      <c r="E703" s="2" t="s">
        <v>1437</v>
      </c>
      <c r="F703" t="s">
        <v>2255</v>
      </c>
      <c r="G703" s="6">
        <v>1</v>
      </c>
      <c r="H703" s="6">
        <v>0</v>
      </c>
      <c r="I703">
        <v>0</v>
      </c>
      <c r="J703">
        <v>4441</v>
      </c>
      <c r="K703">
        <v>6225</v>
      </c>
    </row>
    <row r="704" spans="1:11" x14ac:dyDescent="0.25">
      <c r="A704" s="2" t="s">
        <v>500</v>
      </c>
      <c r="B704" s="3" t="s">
        <v>1438</v>
      </c>
      <c r="C704" s="4">
        <v>5658</v>
      </c>
      <c r="D704" s="2" t="s">
        <v>502</v>
      </c>
      <c r="E704" s="2" t="s">
        <v>1439</v>
      </c>
      <c r="F704" t="e">
        <v>#N/A</v>
      </c>
      <c r="G704" s="6">
        <v>1</v>
      </c>
      <c r="H704" s="6">
        <v>0</v>
      </c>
      <c r="I704">
        <v>0</v>
      </c>
      <c r="J704">
        <v>2057</v>
      </c>
      <c r="K704">
        <v>3212</v>
      </c>
    </row>
    <row r="705" spans="1:11" x14ac:dyDescent="0.25">
      <c r="A705" s="2" t="s">
        <v>500</v>
      </c>
      <c r="B705" s="3" t="s">
        <v>1440</v>
      </c>
      <c r="C705" s="4">
        <v>5579</v>
      </c>
      <c r="D705" s="2" t="s">
        <v>502</v>
      </c>
      <c r="E705" s="2" t="s">
        <v>1441</v>
      </c>
      <c r="F705" t="e">
        <v>#N/A</v>
      </c>
      <c r="G705" s="6">
        <v>1</v>
      </c>
      <c r="H705" s="6">
        <v>2</v>
      </c>
      <c r="I705">
        <v>0</v>
      </c>
      <c r="J705">
        <v>16476</v>
      </c>
      <c r="K705">
        <v>33726</v>
      </c>
    </row>
    <row r="706" spans="1:11" x14ac:dyDescent="0.25">
      <c r="A706" s="2" t="s">
        <v>376</v>
      </c>
      <c r="B706" s="3" t="s">
        <v>1442</v>
      </c>
      <c r="C706" s="4">
        <v>47245</v>
      </c>
      <c r="D706" s="2" t="s">
        <v>378</v>
      </c>
      <c r="E706" s="2" t="s">
        <v>1443</v>
      </c>
      <c r="F706" t="e">
        <v>#N/A</v>
      </c>
      <c r="G706" s="6">
        <v>1</v>
      </c>
      <c r="H706" s="6">
        <v>0</v>
      </c>
      <c r="I706">
        <v>0</v>
      </c>
      <c r="J706">
        <v>28162</v>
      </c>
      <c r="K706">
        <v>45962</v>
      </c>
    </row>
    <row r="707" spans="1:11" x14ac:dyDescent="0.25">
      <c r="A707" s="2" t="s">
        <v>88</v>
      </c>
      <c r="B707" s="3" t="s">
        <v>1444</v>
      </c>
      <c r="C707" s="4">
        <v>68745</v>
      </c>
      <c r="D707" s="2" t="s">
        <v>90</v>
      </c>
      <c r="E707" s="2" t="s">
        <v>1445</v>
      </c>
      <c r="F707" t="e">
        <v>#N/A</v>
      </c>
      <c r="G707" s="6">
        <v>1</v>
      </c>
      <c r="H707" s="6">
        <v>0</v>
      </c>
      <c r="I707">
        <v>0</v>
      </c>
      <c r="J707">
        <v>4121</v>
      </c>
      <c r="K707">
        <v>5837</v>
      </c>
    </row>
    <row r="708" spans="1:11" x14ac:dyDescent="0.25">
      <c r="A708" s="2" t="s">
        <v>134</v>
      </c>
      <c r="B708" s="3" t="s">
        <v>1446</v>
      </c>
      <c r="C708" s="4">
        <v>54385</v>
      </c>
      <c r="D708" s="2" t="s">
        <v>136</v>
      </c>
      <c r="E708" s="2" t="s">
        <v>1447</v>
      </c>
      <c r="F708" t="e">
        <v>#N/A</v>
      </c>
      <c r="G708" s="6">
        <v>1</v>
      </c>
      <c r="H708" s="6">
        <v>0</v>
      </c>
      <c r="I708">
        <v>0</v>
      </c>
      <c r="J708">
        <v>5749</v>
      </c>
      <c r="K708">
        <v>8067</v>
      </c>
    </row>
    <row r="709" spans="1:11" x14ac:dyDescent="0.25">
      <c r="A709" s="2" t="s">
        <v>321</v>
      </c>
      <c r="B709" s="3" t="s">
        <v>1448</v>
      </c>
      <c r="C709" s="4">
        <v>19455</v>
      </c>
      <c r="D709" s="2" t="s">
        <v>323</v>
      </c>
      <c r="E709" s="2" t="s">
        <v>1449</v>
      </c>
      <c r="F709" t="s">
        <v>2252</v>
      </c>
      <c r="G709" s="6">
        <v>0</v>
      </c>
      <c r="H709" s="6">
        <v>0</v>
      </c>
      <c r="I709">
        <v>0</v>
      </c>
      <c r="J709">
        <v>13218</v>
      </c>
      <c r="K709">
        <v>18355</v>
      </c>
    </row>
    <row r="710" spans="1:11" x14ac:dyDescent="0.25">
      <c r="A710" s="2" t="s">
        <v>888</v>
      </c>
      <c r="B710" s="3" t="s">
        <v>1450</v>
      </c>
      <c r="C710" s="4">
        <v>27050</v>
      </c>
      <c r="D710" s="2" t="s">
        <v>890</v>
      </c>
      <c r="E710" s="2" t="s">
        <v>1451</v>
      </c>
      <c r="F710" t="e">
        <v>#N/A</v>
      </c>
      <c r="G710" s="6">
        <v>0</v>
      </c>
      <c r="H710" s="6">
        <v>1</v>
      </c>
      <c r="I710">
        <v>0</v>
      </c>
      <c r="J710">
        <v>5536</v>
      </c>
      <c r="K710">
        <v>8173</v>
      </c>
    </row>
    <row r="711" spans="1:11" x14ac:dyDescent="0.25">
      <c r="A711" s="2" t="s">
        <v>27</v>
      </c>
      <c r="B711" s="3" t="s">
        <v>1452</v>
      </c>
      <c r="C711" s="4">
        <v>25324</v>
      </c>
      <c r="D711" s="2" t="s">
        <v>29</v>
      </c>
      <c r="E711" s="2" t="s">
        <v>1453</v>
      </c>
      <c r="F711" t="e">
        <v>#N/A</v>
      </c>
      <c r="G711" s="6">
        <v>0</v>
      </c>
      <c r="H711" s="6">
        <v>0</v>
      </c>
      <c r="I711">
        <v>0</v>
      </c>
      <c r="J711">
        <v>1743</v>
      </c>
      <c r="K711">
        <v>2146</v>
      </c>
    </row>
    <row r="712" spans="1:11" x14ac:dyDescent="0.25">
      <c r="A712" s="2" t="s">
        <v>88</v>
      </c>
      <c r="B712" s="3" t="s">
        <v>1454</v>
      </c>
      <c r="C712" s="4">
        <v>68013</v>
      </c>
      <c r="D712" s="2" t="s">
        <v>90</v>
      </c>
      <c r="E712" s="2" t="s">
        <v>1455</v>
      </c>
      <c r="F712" t="e">
        <v>#N/A</v>
      </c>
      <c r="G712" s="6">
        <v>0</v>
      </c>
      <c r="H712" s="6">
        <v>0</v>
      </c>
      <c r="I712">
        <v>0</v>
      </c>
      <c r="J712">
        <v>1293</v>
      </c>
      <c r="K712">
        <v>1462</v>
      </c>
    </row>
    <row r="713" spans="1:11" x14ac:dyDescent="0.25">
      <c r="A713" s="2" t="s">
        <v>1456</v>
      </c>
      <c r="B713" s="3" t="s">
        <v>1457</v>
      </c>
      <c r="C713" s="4">
        <v>86760</v>
      </c>
      <c r="D713" s="2" t="s">
        <v>1458</v>
      </c>
      <c r="E713" s="2" t="s">
        <v>658</v>
      </c>
      <c r="F713" t="e">
        <v>#N/A</v>
      </c>
      <c r="G713" s="6">
        <v>0</v>
      </c>
      <c r="H713" s="6">
        <v>1</v>
      </c>
      <c r="I713">
        <v>0</v>
      </c>
      <c r="J713">
        <v>3657</v>
      </c>
      <c r="K713">
        <v>5787</v>
      </c>
    </row>
    <row r="714" spans="1:11" x14ac:dyDescent="0.25">
      <c r="A714" s="2" t="s">
        <v>1149</v>
      </c>
      <c r="B714" s="3" t="s">
        <v>1459</v>
      </c>
      <c r="C714" s="4">
        <v>20175</v>
      </c>
      <c r="D714" s="2" t="s">
        <v>1151</v>
      </c>
      <c r="E714" s="2" t="s">
        <v>1460</v>
      </c>
      <c r="F714" t="e">
        <v>#N/A</v>
      </c>
      <c r="G714" s="6">
        <v>1</v>
      </c>
      <c r="H714" s="6">
        <v>0</v>
      </c>
      <c r="I714">
        <v>0</v>
      </c>
      <c r="J714">
        <v>14331</v>
      </c>
      <c r="K714">
        <v>23432</v>
      </c>
    </row>
    <row r="715" spans="1:11" x14ac:dyDescent="0.25">
      <c r="A715" s="2" t="s">
        <v>772</v>
      </c>
      <c r="B715" s="3" t="s">
        <v>1461</v>
      </c>
      <c r="C715" s="4">
        <v>41349</v>
      </c>
      <c r="D715" s="2" t="s">
        <v>774</v>
      </c>
      <c r="E715" s="2" t="s">
        <v>1462</v>
      </c>
      <c r="F715" t="e">
        <v>#N/A</v>
      </c>
      <c r="G715" s="6">
        <v>1</v>
      </c>
      <c r="H715" s="6">
        <v>0</v>
      </c>
      <c r="I715">
        <v>0</v>
      </c>
      <c r="J715">
        <v>4071</v>
      </c>
      <c r="K715">
        <v>5394</v>
      </c>
    </row>
    <row r="716" spans="1:11" x14ac:dyDescent="0.25">
      <c r="A716" s="2" t="s">
        <v>741</v>
      </c>
      <c r="B716" s="3" t="s">
        <v>1463</v>
      </c>
      <c r="C716" s="4">
        <v>66594</v>
      </c>
      <c r="D716" s="2" t="s">
        <v>743</v>
      </c>
      <c r="E716" s="2" t="s">
        <v>1464</v>
      </c>
      <c r="F716" t="e">
        <v>#N/A</v>
      </c>
      <c r="G716" s="6">
        <v>1</v>
      </c>
      <c r="H716" s="6">
        <v>0</v>
      </c>
      <c r="I716">
        <v>0</v>
      </c>
      <c r="J716">
        <v>13471</v>
      </c>
      <c r="K716">
        <v>20467</v>
      </c>
    </row>
    <row r="717" spans="1:11" x14ac:dyDescent="0.25">
      <c r="A717" s="2" t="s">
        <v>321</v>
      </c>
      <c r="B717" s="3" t="s">
        <v>1465</v>
      </c>
      <c r="C717" s="4">
        <v>19698</v>
      </c>
      <c r="D717" s="2" t="s">
        <v>323</v>
      </c>
      <c r="E717" s="2" t="s">
        <v>1466</v>
      </c>
      <c r="F717" t="s">
        <v>2252</v>
      </c>
      <c r="G717" s="6">
        <v>1</v>
      </c>
      <c r="H717" s="6">
        <v>1</v>
      </c>
      <c r="I717">
        <v>0</v>
      </c>
      <c r="J717">
        <v>43911</v>
      </c>
      <c r="K717">
        <v>72350</v>
      </c>
    </row>
    <row r="718" spans="1:11" x14ac:dyDescent="0.25">
      <c r="A718" s="2" t="s">
        <v>204</v>
      </c>
      <c r="B718" s="3" t="s">
        <v>1467</v>
      </c>
      <c r="C718" s="4">
        <v>52480</v>
      </c>
      <c r="D718" s="2" t="s">
        <v>206</v>
      </c>
      <c r="E718" s="2" t="s">
        <v>206</v>
      </c>
      <c r="F718" t="e">
        <v>#N/A</v>
      </c>
      <c r="G718" s="6">
        <v>0</v>
      </c>
      <c r="H718" s="6">
        <v>1</v>
      </c>
      <c r="I718">
        <v>0</v>
      </c>
      <c r="J718">
        <v>3417</v>
      </c>
      <c r="K718">
        <v>3982</v>
      </c>
    </row>
    <row r="719" spans="1:11" x14ac:dyDescent="0.25">
      <c r="A719" s="2" t="s">
        <v>1149</v>
      </c>
      <c r="B719" s="3" t="s">
        <v>1468</v>
      </c>
      <c r="C719" s="4">
        <v>20710</v>
      </c>
      <c r="D719" s="2" t="s">
        <v>1151</v>
      </c>
      <c r="E719" s="2" t="s">
        <v>1469</v>
      </c>
      <c r="F719" t="e">
        <v>#N/A</v>
      </c>
      <c r="G719" s="6">
        <v>0</v>
      </c>
      <c r="H719" s="6">
        <v>0</v>
      </c>
      <c r="I719">
        <v>0</v>
      </c>
      <c r="J719">
        <v>11980</v>
      </c>
      <c r="K719">
        <v>17851</v>
      </c>
    </row>
    <row r="720" spans="1:11" x14ac:dyDescent="0.25">
      <c r="A720" s="2" t="s">
        <v>96</v>
      </c>
      <c r="B720" s="3" t="s">
        <v>1470</v>
      </c>
      <c r="C720" s="4">
        <v>44855</v>
      </c>
      <c r="D720" s="2" t="s">
        <v>98</v>
      </c>
      <c r="E720" s="2" t="s">
        <v>1471</v>
      </c>
      <c r="F720" t="e">
        <v>#N/A</v>
      </c>
      <c r="G720" s="6">
        <v>0</v>
      </c>
      <c r="H720" s="6">
        <v>0</v>
      </c>
      <c r="I720">
        <v>0</v>
      </c>
      <c r="J720">
        <v>6280</v>
      </c>
      <c r="K720">
        <v>7847</v>
      </c>
    </row>
    <row r="721" spans="1:11" x14ac:dyDescent="0.25">
      <c r="A721" s="2" t="s">
        <v>204</v>
      </c>
      <c r="B721" s="3" t="s">
        <v>1472</v>
      </c>
      <c r="C721" s="4">
        <v>52036</v>
      </c>
      <c r="D721" s="2" t="s">
        <v>206</v>
      </c>
      <c r="E721" s="2" t="s">
        <v>1473</v>
      </c>
      <c r="F721" t="e">
        <v>#N/A</v>
      </c>
      <c r="G721" s="6">
        <v>0</v>
      </c>
      <c r="H721" s="6">
        <v>0</v>
      </c>
      <c r="I721">
        <v>0</v>
      </c>
      <c r="J721">
        <v>5530</v>
      </c>
      <c r="K721">
        <v>7138</v>
      </c>
    </row>
    <row r="722" spans="1:11" x14ac:dyDescent="0.25">
      <c r="A722" s="2" t="s">
        <v>96</v>
      </c>
      <c r="B722" s="3" t="s">
        <v>1474</v>
      </c>
      <c r="C722" s="4">
        <v>44035</v>
      </c>
      <c r="D722" s="2" t="s">
        <v>98</v>
      </c>
      <c r="E722" s="2" t="s">
        <v>203</v>
      </c>
      <c r="F722" t="e">
        <v>#N/A</v>
      </c>
      <c r="G722" s="6">
        <v>1</v>
      </c>
      <c r="H722" s="6">
        <v>0</v>
      </c>
      <c r="I722">
        <v>0</v>
      </c>
      <c r="J722">
        <v>11013</v>
      </c>
      <c r="K722">
        <v>16476</v>
      </c>
    </row>
    <row r="723" spans="1:11" x14ac:dyDescent="0.25">
      <c r="A723" s="2" t="s">
        <v>772</v>
      </c>
      <c r="B723" s="3" t="s">
        <v>1475</v>
      </c>
      <c r="C723" s="4">
        <v>41791</v>
      </c>
      <c r="D723" s="2" t="s">
        <v>774</v>
      </c>
      <c r="E723" s="2" t="s">
        <v>1476</v>
      </c>
      <c r="F723" t="e">
        <v>#N/A</v>
      </c>
      <c r="G723" s="6">
        <v>1</v>
      </c>
      <c r="H723" s="6">
        <v>0</v>
      </c>
      <c r="I723">
        <v>0</v>
      </c>
      <c r="J723">
        <v>8782</v>
      </c>
      <c r="K723">
        <v>11400</v>
      </c>
    </row>
    <row r="724" spans="1:11" x14ac:dyDescent="0.25">
      <c r="A724" s="2" t="s">
        <v>772</v>
      </c>
      <c r="B724" s="3" t="s">
        <v>1477</v>
      </c>
      <c r="C724" s="4">
        <v>41530</v>
      </c>
      <c r="D724" s="2" t="s">
        <v>774</v>
      </c>
      <c r="E724" s="2" t="s">
        <v>877</v>
      </c>
      <c r="F724" t="e">
        <v>#N/A</v>
      </c>
      <c r="G724" s="6">
        <v>1</v>
      </c>
      <c r="H724" s="6">
        <v>0</v>
      </c>
      <c r="I724">
        <v>0</v>
      </c>
      <c r="J724">
        <v>6003</v>
      </c>
      <c r="K724">
        <v>8312</v>
      </c>
    </row>
    <row r="725" spans="1:11" x14ac:dyDescent="0.25">
      <c r="A725" s="2" t="s">
        <v>204</v>
      </c>
      <c r="B725" s="3" t="s">
        <v>1478</v>
      </c>
      <c r="C725" s="4">
        <v>52260</v>
      </c>
      <c r="D725" s="2" t="s">
        <v>206</v>
      </c>
      <c r="E725" s="2" t="s">
        <v>1479</v>
      </c>
      <c r="F725" t="e">
        <v>#N/A</v>
      </c>
      <c r="G725" s="6">
        <v>1</v>
      </c>
      <c r="H725" s="6">
        <v>0</v>
      </c>
      <c r="I725">
        <v>0</v>
      </c>
      <c r="J725">
        <v>8411</v>
      </c>
      <c r="K725">
        <v>11057</v>
      </c>
    </row>
    <row r="726" spans="1:11" x14ac:dyDescent="0.25">
      <c r="A726" s="2" t="s">
        <v>530</v>
      </c>
      <c r="B726" s="3" t="s">
        <v>1480</v>
      </c>
      <c r="C726" s="4">
        <v>23555</v>
      </c>
      <c r="D726" s="2" t="s">
        <v>532</v>
      </c>
      <c r="E726" s="2" t="s">
        <v>1481</v>
      </c>
      <c r="F726" t="e">
        <v>#N/A</v>
      </c>
      <c r="G726" s="6">
        <v>1</v>
      </c>
      <c r="H726" s="6">
        <v>0</v>
      </c>
      <c r="I726">
        <v>1</v>
      </c>
      <c r="J726">
        <v>35720</v>
      </c>
      <c r="K726">
        <v>52639</v>
      </c>
    </row>
    <row r="727" spans="1:11" x14ac:dyDescent="0.25">
      <c r="A727" s="2" t="s">
        <v>321</v>
      </c>
      <c r="B727" s="3" t="s">
        <v>1482</v>
      </c>
      <c r="C727" s="4">
        <v>19807</v>
      </c>
      <c r="D727" s="2" t="s">
        <v>323</v>
      </c>
      <c r="E727" s="2" t="s">
        <v>1483</v>
      </c>
      <c r="F727" t="e">
        <v>#N/A</v>
      </c>
      <c r="G727" s="6">
        <v>1</v>
      </c>
      <c r="H727" s="6">
        <v>0</v>
      </c>
      <c r="I727">
        <v>0</v>
      </c>
      <c r="J727">
        <v>17622</v>
      </c>
      <c r="K727">
        <v>24308</v>
      </c>
    </row>
    <row r="728" spans="1:11" x14ac:dyDescent="0.25">
      <c r="A728" s="2" t="s">
        <v>295</v>
      </c>
      <c r="B728" s="3" t="s">
        <v>1484</v>
      </c>
      <c r="C728" s="4">
        <v>73124</v>
      </c>
      <c r="D728" s="2" t="s">
        <v>297</v>
      </c>
      <c r="E728" s="2" t="s">
        <v>1485</v>
      </c>
      <c r="F728" t="e">
        <v>#N/A</v>
      </c>
      <c r="G728" s="6">
        <v>0</v>
      </c>
      <c r="H728" s="6">
        <v>1</v>
      </c>
      <c r="I728">
        <v>0</v>
      </c>
      <c r="J728">
        <v>10143</v>
      </c>
      <c r="K728">
        <v>16101</v>
      </c>
    </row>
    <row r="729" spans="1:11" x14ac:dyDescent="0.25">
      <c r="A729" s="2" t="s">
        <v>134</v>
      </c>
      <c r="B729" s="3" t="s">
        <v>1486</v>
      </c>
      <c r="C729" s="4">
        <v>54553</v>
      </c>
      <c r="D729" s="2" t="s">
        <v>136</v>
      </c>
      <c r="E729" s="2" t="s">
        <v>1487</v>
      </c>
      <c r="F729" t="e">
        <v>#N/A</v>
      </c>
      <c r="G729" s="6">
        <v>1</v>
      </c>
      <c r="H729" s="6">
        <v>0</v>
      </c>
      <c r="I729">
        <v>0</v>
      </c>
      <c r="J729">
        <v>5539</v>
      </c>
      <c r="K729">
        <v>12784</v>
      </c>
    </row>
    <row r="730" spans="1:11" x14ac:dyDescent="0.25">
      <c r="A730" s="2" t="s">
        <v>901</v>
      </c>
      <c r="B730" s="3" t="s">
        <v>1488</v>
      </c>
      <c r="C730" s="4">
        <v>85410</v>
      </c>
      <c r="D730" s="2" t="s">
        <v>903</v>
      </c>
      <c r="E730" s="2" t="s">
        <v>1489</v>
      </c>
      <c r="F730" t="e">
        <v>#N/A</v>
      </c>
      <c r="G730" s="6">
        <v>1</v>
      </c>
      <c r="H730" s="6">
        <v>0</v>
      </c>
      <c r="I730">
        <v>1</v>
      </c>
      <c r="J730">
        <v>11864</v>
      </c>
      <c r="K730">
        <v>15308</v>
      </c>
    </row>
    <row r="731" spans="1:11" x14ac:dyDescent="0.25">
      <c r="A731" s="2" t="s">
        <v>530</v>
      </c>
      <c r="B731" s="3" t="s">
        <v>1490</v>
      </c>
      <c r="C731" s="4">
        <v>23079</v>
      </c>
      <c r="D731" s="2" t="s">
        <v>532</v>
      </c>
      <c r="E731" s="2" t="s">
        <v>940</v>
      </c>
      <c r="F731" t="e">
        <v>#N/A</v>
      </c>
      <c r="G731" s="6">
        <v>1</v>
      </c>
      <c r="H731" s="6">
        <v>0</v>
      </c>
      <c r="I731">
        <v>0</v>
      </c>
      <c r="J731">
        <v>12639</v>
      </c>
      <c r="K731">
        <v>17486</v>
      </c>
    </row>
    <row r="732" spans="1:11" x14ac:dyDescent="0.25">
      <c r="A732" s="2" t="s">
        <v>134</v>
      </c>
      <c r="B732" s="3" t="s">
        <v>1491</v>
      </c>
      <c r="C732" s="4">
        <v>54398</v>
      </c>
      <c r="D732" s="2" t="s">
        <v>136</v>
      </c>
      <c r="E732" s="2" t="s">
        <v>1492</v>
      </c>
      <c r="F732" t="e">
        <v>#N/A</v>
      </c>
      <c r="G732" s="6">
        <v>0</v>
      </c>
      <c r="H732" s="6">
        <v>0</v>
      </c>
      <c r="I732">
        <v>0</v>
      </c>
      <c r="J732">
        <v>4012</v>
      </c>
      <c r="K732">
        <v>6444</v>
      </c>
    </row>
    <row r="733" spans="1:11" x14ac:dyDescent="0.25">
      <c r="A733" s="2" t="s">
        <v>758</v>
      </c>
      <c r="B733" s="3" t="s">
        <v>1493</v>
      </c>
      <c r="C733" s="4">
        <v>50318</v>
      </c>
      <c r="D733" s="2" t="s">
        <v>760</v>
      </c>
      <c r="E733" s="2" t="s">
        <v>547</v>
      </c>
      <c r="F733" t="e">
        <v>#N/A</v>
      </c>
      <c r="G733" s="6">
        <v>1</v>
      </c>
      <c r="H733" s="6">
        <v>0</v>
      </c>
      <c r="I733">
        <v>0</v>
      </c>
      <c r="J733">
        <v>7421</v>
      </c>
      <c r="K733">
        <v>10347</v>
      </c>
    </row>
    <row r="734" spans="1:11" x14ac:dyDescent="0.25">
      <c r="A734" s="2" t="s">
        <v>530</v>
      </c>
      <c r="B734" s="3" t="s">
        <v>1494</v>
      </c>
      <c r="C734" s="4">
        <v>23090</v>
      </c>
      <c r="D734" s="2" t="s">
        <v>532</v>
      </c>
      <c r="E734" s="2" t="s">
        <v>1495</v>
      </c>
      <c r="F734" t="e">
        <v>#N/A</v>
      </c>
      <c r="G734" s="6">
        <v>0</v>
      </c>
      <c r="H734" s="6">
        <v>0</v>
      </c>
      <c r="I734">
        <v>0</v>
      </c>
      <c r="J734">
        <v>10887</v>
      </c>
      <c r="K734">
        <v>15834</v>
      </c>
    </row>
    <row r="735" spans="1:11" x14ac:dyDescent="0.25">
      <c r="A735" s="2" t="s">
        <v>772</v>
      </c>
      <c r="B735" s="3" t="s">
        <v>1496</v>
      </c>
      <c r="C735" s="4">
        <v>41006</v>
      </c>
      <c r="D735" s="2" t="s">
        <v>774</v>
      </c>
      <c r="E735" s="2" t="s">
        <v>1497</v>
      </c>
      <c r="F735" t="e">
        <v>#N/A</v>
      </c>
      <c r="G735" s="6">
        <v>0</v>
      </c>
      <c r="H735" s="6">
        <v>0</v>
      </c>
      <c r="I735">
        <v>0</v>
      </c>
      <c r="J735">
        <v>12698</v>
      </c>
      <c r="K735">
        <v>18127</v>
      </c>
    </row>
    <row r="736" spans="1:11" x14ac:dyDescent="0.25">
      <c r="A736" s="2" t="s">
        <v>741</v>
      </c>
      <c r="B736" s="3" t="s">
        <v>1498</v>
      </c>
      <c r="C736" s="4">
        <v>66687</v>
      </c>
      <c r="D736" s="2" t="s">
        <v>743</v>
      </c>
      <c r="E736" s="2" t="s">
        <v>1499</v>
      </c>
      <c r="F736" t="e">
        <v>#N/A</v>
      </c>
      <c r="G736" s="6">
        <v>0</v>
      </c>
      <c r="H736" s="6">
        <v>0</v>
      </c>
      <c r="I736">
        <v>0</v>
      </c>
      <c r="J736">
        <v>6862</v>
      </c>
      <c r="K736">
        <v>12230</v>
      </c>
    </row>
    <row r="737" spans="1:11" x14ac:dyDescent="0.25">
      <c r="A737" s="2" t="s">
        <v>295</v>
      </c>
      <c r="B737" s="3" t="s">
        <v>1500</v>
      </c>
      <c r="C737" s="4">
        <v>73352</v>
      </c>
      <c r="D737" s="2" t="s">
        <v>297</v>
      </c>
      <c r="E737" s="2" t="s">
        <v>1501</v>
      </c>
      <c r="F737" t="e">
        <v>#N/A</v>
      </c>
      <c r="G737" s="6">
        <v>1</v>
      </c>
      <c r="H737" s="6">
        <v>0</v>
      </c>
      <c r="I737">
        <v>0</v>
      </c>
      <c r="J737">
        <v>5295</v>
      </c>
      <c r="K737">
        <v>8382</v>
      </c>
    </row>
    <row r="738" spans="1:11" x14ac:dyDescent="0.25">
      <c r="A738" s="2" t="s">
        <v>772</v>
      </c>
      <c r="B738" s="3" t="s">
        <v>1502</v>
      </c>
      <c r="C738" s="4">
        <v>41020</v>
      </c>
      <c r="D738" s="2" t="s">
        <v>774</v>
      </c>
      <c r="E738" s="2" t="s">
        <v>1503</v>
      </c>
      <c r="F738" t="s">
        <v>2254</v>
      </c>
      <c r="G738" s="6">
        <v>1</v>
      </c>
      <c r="H738" s="6">
        <v>0</v>
      </c>
      <c r="I738">
        <v>0</v>
      </c>
      <c r="J738">
        <v>9704</v>
      </c>
      <c r="K738">
        <v>14296</v>
      </c>
    </row>
    <row r="739" spans="1:11" x14ac:dyDescent="0.25">
      <c r="A739" s="2" t="s">
        <v>376</v>
      </c>
      <c r="B739" s="3" t="s">
        <v>1504</v>
      </c>
      <c r="C739" s="4">
        <v>47541</v>
      </c>
      <c r="D739" s="2" t="s">
        <v>378</v>
      </c>
      <c r="E739" s="2" t="s">
        <v>1505</v>
      </c>
      <c r="F739" t="e">
        <v>#N/A</v>
      </c>
      <c r="G739" s="6">
        <v>0</v>
      </c>
      <c r="H739" s="6">
        <v>0</v>
      </c>
      <c r="I739">
        <v>0</v>
      </c>
      <c r="J739">
        <v>7188</v>
      </c>
      <c r="K739">
        <v>8957</v>
      </c>
    </row>
    <row r="740" spans="1:11" x14ac:dyDescent="0.25">
      <c r="A740" s="2" t="s">
        <v>772</v>
      </c>
      <c r="B740" s="3" t="s">
        <v>1506</v>
      </c>
      <c r="C740" s="4">
        <v>41660</v>
      </c>
      <c r="D740" s="2" t="s">
        <v>774</v>
      </c>
      <c r="E740" s="2" t="s">
        <v>1507</v>
      </c>
      <c r="F740" t="e">
        <v>#N/A</v>
      </c>
      <c r="G740" s="6">
        <v>0</v>
      </c>
      <c r="H740" s="6">
        <v>0</v>
      </c>
      <c r="I740">
        <v>0</v>
      </c>
      <c r="J740">
        <v>1464</v>
      </c>
      <c r="K740">
        <v>8414</v>
      </c>
    </row>
    <row r="741" spans="1:11" x14ac:dyDescent="0.25">
      <c r="A741" s="2" t="s">
        <v>321</v>
      </c>
      <c r="B741" s="3" t="s">
        <v>1508</v>
      </c>
      <c r="C741" s="4">
        <v>19100</v>
      </c>
      <c r="D741" s="2" t="s">
        <v>323</v>
      </c>
      <c r="E741" s="2" t="s">
        <v>303</v>
      </c>
      <c r="F741" t="e">
        <v>#N/A</v>
      </c>
      <c r="G741" s="6">
        <v>1</v>
      </c>
      <c r="H741" s="6">
        <v>1</v>
      </c>
      <c r="I741">
        <v>0</v>
      </c>
      <c r="J741">
        <v>17384</v>
      </c>
      <c r="K741">
        <v>30776</v>
      </c>
    </row>
    <row r="742" spans="1:11" x14ac:dyDescent="0.25">
      <c r="A742" s="2" t="s">
        <v>500</v>
      </c>
      <c r="B742" s="3" t="s">
        <v>1509</v>
      </c>
      <c r="C742" s="4">
        <v>5134</v>
      </c>
      <c r="D742" s="2" t="s">
        <v>502</v>
      </c>
      <c r="E742" s="2" t="s">
        <v>1510</v>
      </c>
      <c r="F742" t="e">
        <v>#N/A</v>
      </c>
      <c r="G742" s="6">
        <v>1</v>
      </c>
      <c r="H742" s="6">
        <v>0</v>
      </c>
      <c r="I742">
        <v>0</v>
      </c>
      <c r="J742">
        <v>3562</v>
      </c>
      <c r="K742">
        <v>6190</v>
      </c>
    </row>
    <row r="743" spans="1:11" x14ac:dyDescent="0.25">
      <c r="A743" s="2" t="s">
        <v>500</v>
      </c>
      <c r="B743" s="3" t="s">
        <v>1511</v>
      </c>
      <c r="C743" s="4">
        <v>5148</v>
      </c>
      <c r="D743" s="2" t="s">
        <v>502</v>
      </c>
      <c r="E743" s="2" t="s">
        <v>1512</v>
      </c>
      <c r="F743" t="e">
        <v>#N/A</v>
      </c>
      <c r="G743" s="6">
        <v>1</v>
      </c>
      <c r="H743" s="6">
        <v>1</v>
      </c>
      <c r="I743">
        <v>0</v>
      </c>
      <c r="J743">
        <v>21946</v>
      </c>
      <c r="K743">
        <v>32302</v>
      </c>
    </row>
    <row r="744" spans="1:11" x14ac:dyDescent="0.25">
      <c r="A744" s="2" t="s">
        <v>301</v>
      </c>
      <c r="B744" s="3" t="s">
        <v>1513</v>
      </c>
      <c r="C744" s="4">
        <v>13600</v>
      </c>
      <c r="D744" s="2" t="s">
        <v>303</v>
      </c>
      <c r="E744" s="2" t="s">
        <v>1514</v>
      </c>
      <c r="F744" t="e">
        <v>#N/A</v>
      </c>
      <c r="G744" s="6">
        <v>1</v>
      </c>
      <c r="H744" s="6">
        <v>0</v>
      </c>
      <c r="I744">
        <v>0</v>
      </c>
      <c r="J744">
        <v>4226</v>
      </c>
      <c r="K744">
        <v>5743</v>
      </c>
    </row>
    <row r="745" spans="1:11" x14ac:dyDescent="0.25">
      <c r="A745" s="2" t="s">
        <v>96</v>
      </c>
      <c r="B745" s="3" t="s">
        <v>1515</v>
      </c>
      <c r="C745" s="4">
        <v>44420</v>
      </c>
      <c r="D745" s="2" t="s">
        <v>98</v>
      </c>
      <c r="E745" s="2" t="s">
        <v>1516</v>
      </c>
      <c r="F745" t="e">
        <v>#N/A</v>
      </c>
      <c r="G745" s="6">
        <v>0</v>
      </c>
      <c r="H745" s="6">
        <v>0</v>
      </c>
      <c r="I745">
        <v>0</v>
      </c>
      <c r="J745">
        <v>3001</v>
      </c>
      <c r="K745">
        <v>3857</v>
      </c>
    </row>
    <row r="746" spans="1:11" x14ac:dyDescent="0.25">
      <c r="A746" s="2" t="s">
        <v>888</v>
      </c>
      <c r="B746" s="3" t="s">
        <v>1517</v>
      </c>
      <c r="C746" s="4">
        <v>27495</v>
      </c>
      <c r="D746" s="2" t="s">
        <v>890</v>
      </c>
      <c r="E746" s="2" t="s">
        <v>1518</v>
      </c>
      <c r="F746" t="e">
        <v>#N/A</v>
      </c>
      <c r="G746" s="6">
        <v>1</v>
      </c>
      <c r="H746" s="6">
        <v>0</v>
      </c>
      <c r="I746">
        <v>0</v>
      </c>
      <c r="J746">
        <v>3566</v>
      </c>
      <c r="K746">
        <v>5335</v>
      </c>
    </row>
    <row r="747" spans="1:11" x14ac:dyDescent="0.25">
      <c r="A747" s="2" t="s">
        <v>204</v>
      </c>
      <c r="B747" s="3" t="s">
        <v>1519</v>
      </c>
      <c r="C747" s="4">
        <v>52207</v>
      </c>
      <c r="D747" s="2" t="s">
        <v>206</v>
      </c>
      <c r="E747" s="2" t="s">
        <v>1520</v>
      </c>
      <c r="F747" t="e">
        <v>#N/A</v>
      </c>
      <c r="G747" s="6">
        <v>1</v>
      </c>
      <c r="H747" s="6">
        <v>0</v>
      </c>
      <c r="I747">
        <v>0</v>
      </c>
      <c r="J747">
        <v>6682</v>
      </c>
      <c r="K747">
        <v>8440</v>
      </c>
    </row>
    <row r="748" spans="1:11" x14ac:dyDescent="0.25">
      <c r="A748" s="2" t="s">
        <v>204</v>
      </c>
      <c r="B748" s="3" t="s">
        <v>1521</v>
      </c>
      <c r="C748" s="4">
        <v>52224</v>
      </c>
      <c r="D748" s="2" t="s">
        <v>206</v>
      </c>
      <c r="E748" s="2" t="s">
        <v>1522</v>
      </c>
      <c r="F748" t="e">
        <v>#N/A</v>
      </c>
      <c r="G748" s="6">
        <v>0</v>
      </c>
      <c r="H748" s="6">
        <v>1</v>
      </c>
      <c r="I748">
        <v>0</v>
      </c>
      <c r="J748">
        <v>5544</v>
      </c>
      <c r="K748">
        <v>7040</v>
      </c>
    </row>
    <row r="749" spans="1:11" x14ac:dyDescent="0.25">
      <c r="A749" s="2" t="s">
        <v>576</v>
      </c>
      <c r="B749" s="3" t="s">
        <v>1523</v>
      </c>
      <c r="C749" s="4">
        <v>76126</v>
      </c>
      <c r="D749" s="2" t="s">
        <v>578</v>
      </c>
      <c r="E749" s="2" t="s">
        <v>1524</v>
      </c>
      <c r="F749" t="e">
        <v>#N/A</v>
      </c>
      <c r="G749" s="6">
        <v>0</v>
      </c>
      <c r="H749" s="6">
        <v>0</v>
      </c>
      <c r="I749">
        <v>0</v>
      </c>
      <c r="J749">
        <v>8232</v>
      </c>
      <c r="K749">
        <v>13830</v>
      </c>
    </row>
    <row r="750" spans="1:11" x14ac:dyDescent="0.25">
      <c r="A750" s="2" t="s">
        <v>500</v>
      </c>
      <c r="B750" s="3" t="s">
        <v>1525</v>
      </c>
      <c r="C750" s="4">
        <v>5890</v>
      </c>
      <c r="D750" s="2" t="s">
        <v>502</v>
      </c>
      <c r="E750" s="2" t="s">
        <v>1526</v>
      </c>
      <c r="F750" t="e">
        <v>#N/A</v>
      </c>
      <c r="G750" s="6">
        <v>1</v>
      </c>
      <c r="H750" s="6">
        <v>0</v>
      </c>
      <c r="I750">
        <v>0</v>
      </c>
      <c r="J750">
        <v>7867</v>
      </c>
      <c r="K750">
        <v>15743</v>
      </c>
    </row>
    <row r="751" spans="1:11" x14ac:dyDescent="0.25">
      <c r="A751" s="2" t="s">
        <v>204</v>
      </c>
      <c r="B751" s="3" t="s">
        <v>1527</v>
      </c>
      <c r="C751" s="4">
        <v>52381</v>
      </c>
      <c r="D751" s="2" t="s">
        <v>206</v>
      </c>
      <c r="E751" s="2" t="s">
        <v>1528</v>
      </c>
      <c r="F751" t="e">
        <v>#N/A</v>
      </c>
      <c r="G751" s="6">
        <v>1</v>
      </c>
      <c r="H751" s="6">
        <v>1</v>
      </c>
      <c r="I751">
        <v>0</v>
      </c>
      <c r="J751">
        <v>7250</v>
      </c>
      <c r="K751">
        <v>8851</v>
      </c>
    </row>
    <row r="752" spans="1:11" x14ac:dyDescent="0.25">
      <c r="A752" s="2" t="s">
        <v>301</v>
      </c>
      <c r="B752" s="3" t="s">
        <v>1529</v>
      </c>
      <c r="C752" s="4">
        <v>13580</v>
      </c>
      <c r="D752" s="2" t="s">
        <v>303</v>
      </c>
      <c r="E752" s="2" t="s">
        <v>1530</v>
      </c>
      <c r="F752" t="e">
        <v>#N/A</v>
      </c>
      <c r="G752" s="6">
        <v>0</v>
      </c>
      <c r="H752" s="6">
        <v>0</v>
      </c>
      <c r="I752">
        <v>0</v>
      </c>
      <c r="J752">
        <v>3483</v>
      </c>
      <c r="K752">
        <v>4412</v>
      </c>
    </row>
    <row r="753" spans="1:11" x14ac:dyDescent="0.25">
      <c r="A753" s="2" t="s">
        <v>741</v>
      </c>
      <c r="B753" s="3" t="s">
        <v>1531</v>
      </c>
      <c r="C753" s="4">
        <v>66318</v>
      </c>
      <c r="D753" s="2" t="s">
        <v>743</v>
      </c>
      <c r="E753" s="2" t="s">
        <v>1532</v>
      </c>
      <c r="F753" t="e">
        <v>#N/A</v>
      </c>
      <c r="G753" s="6">
        <v>1</v>
      </c>
      <c r="H753" s="6">
        <v>0</v>
      </c>
      <c r="I753">
        <v>0</v>
      </c>
      <c r="J753">
        <v>6867</v>
      </c>
      <c r="K753">
        <v>10301</v>
      </c>
    </row>
    <row r="754" spans="1:11" x14ac:dyDescent="0.25">
      <c r="A754" s="2" t="s">
        <v>88</v>
      </c>
      <c r="B754" s="3" t="s">
        <v>1533</v>
      </c>
      <c r="C754" s="4">
        <v>68575</v>
      </c>
      <c r="D754" s="2" t="s">
        <v>90</v>
      </c>
      <c r="E754" s="2" t="s">
        <v>1534</v>
      </c>
      <c r="F754" t="e">
        <v>#N/A</v>
      </c>
      <c r="G754" s="6">
        <v>1</v>
      </c>
      <c r="H754" s="6">
        <v>0</v>
      </c>
      <c r="I754">
        <v>0</v>
      </c>
      <c r="J754">
        <v>15209</v>
      </c>
      <c r="K754">
        <v>22685</v>
      </c>
    </row>
    <row r="755" spans="1:11" x14ac:dyDescent="0.25">
      <c r="A755" s="2" t="s">
        <v>772</v>
      </c>
      <c r="B755" s="3" t="s">
        <v>1535</v>
      </c>
      <c r="C755" s="4">
        <v>41001</v>
      </c>
      <c r="D755" s="2" t="s">
        <v>774</v>
      </c>
      <c r="E755" s="2" t="s">
        <v>1536</v>
      </c>
      <c r="F755" t="e">
        <v>#N/A</v>
      </c>
      <c r="G755" s="6">
        <v>2</v>
      </c>
      <c r="H755" s="6">
        <v>5</v>
      </c>
      <c r="I755">
        <v>1</v>
      </c>
      <c r="J755">
        <v>158436</v>
      </c>
      <c r="K755">
        <v>251764</v>
      </c>
    </row>
    <row r="756" spans="1:11" x14ac:dyDescent="0.25">
      <c r="A756" s="2" t="s">
        <v>888</v>
      </c>
      <c r="B756" s="3" t="s">
        <v>1537</v>
      </c>
      <c r="C756" s="4">
        <v>27600</v>
      </c>
      <c r="D756" s="2" t="s">
        <v>890</v>
      </c>
      <c r="E756" s="2" t="s">
        <v>1538</v>
      </c>
      <c r="F756" t="e">
        <v>#N/A</v>
      </c>
      <c r="G756" s="6">
        <v>0</v>
      </c>
      <c r="H756" s="6">
        <v>0</v>
      </c>
      <c r="I756">
        <v>0</v>
      </c>
      <c r="J756">
        <v>4555</v>
      </c>
      <c r="K756">
        <v>6060</v>
      </c>
    </row>
    <row r="757" spans="1:11" x14ac:dyDescent="0.25">
      <c r="A757" s="2" t="s">
        <v>27</v>
      </c>
      <c r="B757" s="3" t="s">
        <v>1539</v>
      </c>
      <c r="C757" s="4">
        <v>25436</v>
      </c>
      <c r="D757" s="2" t="s">
        <v>29</v>
      </c>
      <c r="E757" s="2" t="s">
        <v>1540</v>
      </c>
      <c r="F757" t="e">
        <v>#N/A</v>
      </c>
      <c r="G757" s="6">
        <v>1</v>
      </c>
      <c r="H757" s="6">
        <v>0</v>
      </c>
      <c r="I757">
        <v>0</v>
      </c>
      <c r="J757">
        <v>3087</v>
      </c>
      <c r="K757">
        <v>4042</v>
      </c>
    </row>
    <row r="758" spans="1:11" x14ac:dyDescent="0.25">
      <c r="A758" s="2" t="s">
        <v>576</v>
      </c>
      <c r="B758" s="3" t="s">
        <v>1541</v>
      </c>
      <c r="C758" s="4">
        <v>76670</v>
      </c>
      <c r="D758" s="2" t="s">
        <v>578</v>
      </c>
      <c r="E758" s="2" t="s">
        <v>898</v>
      </c>
      <c r="F758" t="e">
        <v>#N/A</v>
      </c>
      <c r="G758" s="6">
        <v>0</v>
      </c>
      <c r="H758" s="6">
        <v>0</v>
      </c>
      <c r="I758">
        <v>0</v>
      </c>
      <c r="J758">
        <v>9250</v>
      </c>
      <c r="K758">
        <v>14600</v>
      </c>
    </row>
    <row r="759" spans="1:11" x14ac:dyDescent="0.25">
      <c r="A759" s="2" t="s">
        <v>321</v>
      </c>
      <c r="B759" s="3" t="s">
        <v>1542</v>
      </c>
      <c r="C759" s="4">
        <v>19622</v>
      </c>
      <c r="D759" s="2" t="s">
        <v>323</v>
      </c>
      <c r="E759" s="2" t="s">
        <v>1543</v>
      </c>
      <c r="F759" t="e">
        <v>#N/A</v>
      </c>
      <c r="G759" s="6">
        <v>1</v>
      </c>
      <c r="H759" s="6">
        <v>0</v>
      </c>
      <c r="I759">
        <v>0</v>
      </c>
      <c r="J759">
        <v>6062</v>
      </c>
      <c r="K759">
        <v>8486</v>
      </c>
    </row>
    <row r="760" spans="1:11" x14ac:dyDescent="0.25">
      <c r="A760" s="2" t="s">
        <v>500</v>
      </c>
      <c r="B760" s="3" t="s">
        <v>1544</v>
      </c>
      <c r="C760" s="4">
        <v>5736</v>
      </c>
      <c r="D760" s="2" t="s">
        <v>502</v>
      </c>
      <c r="E760" s="2" t="s">
        <v>1545</v>
      </c>
      <c r="F760" t="s">
        <v>2257</v>
      </c>
      <c r="G760" s="6">
        <v>1</v>
      </c>
      <c r="H760" s="6">
        <v>1</v>
      </c>
      <c r="I760">
        <v>0</v>
      </c>
      <c r="J760">
        <v>12431</v>
      </c>
      <c r="K760">
        <v>25580</v>
      </c>
    </row>
    <row r="761" spans="1:11" x14ac:dyDescent="0.25">
      <c r="A761" s="2" t="s">
        <v>758</v>
      </c>
      <c r="B761" s="3" t="s">
        <v>1546</v>
      </c>
      <c r="C761" s="4">
        <v>50573</v>
      </c>
      <c r="D761" s="2" t="s">
        <v>760</v>
      </c>
      <c r="E761" s="2" t="s">
        <v>1547</v>
      </c>
      <c r="F761" t="e">
        <v>#N/A</v>
      </c>
      <c r="G761" s="6">
        <v>0</v>
      </c>
      <c r="H761" s="6">
        <v>1</v>
      </c>
      <c r="I761">
        <v>0</v>
      </c>
      <c r="J761">
        <v>15570</v>
      </c>
      <c r="K761">
        <v>22865</v>
      </c>
    </row>
    <row r="762" spans="1:11" x14ac:dyDescent="0.25">
      <c r="A762" s="2" t="s">
        <v>27</v>
      </c>
      <c r="B762" s="3" t="s">
        <v>1548</v>
      </c>
      <c r="C762" s="4">
        <v>25299</v>
      </c>
      <c r="D762" s="2" t="s">
        <v>29</v>
      </c>
      <c r="E762" s="2" t="s">
        <v>1549</v>
      </c>
      <c r="F762" t="e">
        <v>#N/A</v>
      </c>
      <c r="G762" s="6">
        <v>0</v>
      </c>
      <c r="H762" s="6">
        <v>0</v>
      </c>
      <c r="I762">
        <v>0</v>
      </c>
      <c r="J762">
        <v>2227</v>
      </c>
      <c r="K762">
        <v>3077</v>
      </c>
    </row>
    <row r="763" spans="1:11" x14ac:dyDescent="0.25">
      <c r="A763" s="2" t="s">
        <v>500</v>
      </c>
      <c r="B763" s="3" t="s">
        <v>1550</v>
      </c>
      <c r="C763" s="4">
        <v>5347</v>
      </c>
      <c r="D763" s="2" t="s">
        <v>502</v>
      </c>
      <c r="E763" s="2" t="s">
        <v>1551</v>
      </c>
      <c r="F763" t="e">
        <v>#N/A</v>
      </c>
      <c r="G763" s="6">
        <v>1</v>
      </c>
      <c r="H763" s="6">
        <v>0</v>
      </c>
      <c r="I763">
        <v>0</v>
      </c>
      <c r="J763">
        <v>4012</v>
      </c>
      <c r="K763">
        <v>6115</v>
      </c>
    </row>
    <row r="764" spans="1:11" x14ac:dyDescent="0.25">
      <c r="A764" s="2" t="s">
        <v>530</v>
      </c>
      <c r="B764" s="3" t="s">
        <v>1552</v>
      </c>
      <c r="C764" s="4">
        <v>23419</v>
      </c>
      <c r="D764" s="2" t="s">
        <v>532</v>
      </c>
      <c r="E764" s="2" t="s">
        <v>1553</v>
      </c>
      <c r="F764" t="e">
        <v>#N/A</v>
      </c>
      <c r="G764" s="6">
        <v>0</v>
      </c>
      <c r="H764" s="6">
        <v>0</v>
      </c>
      <c r="I764">
        <v>0</v>
      </c>
      <c r="J764">
        <v>9619</v>
      </c>
      <c r="K764">
        <v>13560</v>
      </c>
    </row>
    <row r="765" spans="1:11" x14ac:dyDescent="0.25">
      <c r="A765" s="2" t="s">
        <v>1149</v>
      </c>
      <c r="B765" s="3" t="s">
        <v>1554</v>
      </c>
      <c r="C765" s="4">
        <v>20032</v>
      </c>
      <c r="D765" s="2" t="s">
        <v>1151</v>
      </c>
      <c r="E765" s="2" t="s">
        <v>1555</v>
      </c>
      <c r="F765" t="e">
        <v>#N/A</v>
      </c>
      <c r="G765" s="6">
        <v>1</v>
      </c>
      <c r="H765" s="6">
        <v>0</v>
      </c>
      <c r="I765">
        <v>0</v>
      </c>
      <c r="J765">
        <v>9743</v>
      </c>
      <c r="K765">
        <v>13784</v>
      </c>
    </row>
    <row r="766" spans="1:11" x14ac:dyDescent="0.25">
      <c r="A766" s="2" t="s">
        <v>500</v>
      </c>
      <c r="B766" s="3" t="s">
        <v>1556</v>
      </c>
      <c r="C766" s="4">
        <v>5440</v>
      </c>
      <c r="D766" s="2" t="s">
        <v>502</v>
      </c>
      <c r="E766" s="2" t="s">
        <v>1557</v>
      </c>
      <c r="F766" t="e">
        <v>#N/A</v>
      </c>
      <c r="G766" s="6">
        <v>1</v>
      </c>
      <c r="H766" s="6">
        <v>2</v>
      </c>
      <c r="I766">
        <v>0</v>
      </c>
      <c r="J766">
        <v>23188</v>
      </c>
      <c r="K766">
        <v>36910</v>
      </c>
    </row>
    <row r="767" spans="1:11" x14ac:dyDescent="0.25">
      <c r="A767" s="2" t="s">
        <v>772</v>
      </c>
      <c r="B767" s="3" t="s">
        <v>1558</v>
      </c>
      <c r="C767" s="4">
        <v>41078</v>
      </c>
      <c r="D767" s="2" t="s">
        <v>774</v>
      </c>
      <c r="E767" s="2" t="s">
        <v>1559</v>
      </c>
      <c r="F767" t="e">
        <v>#N/A</v>
      </c>
      <c r="G767" s="6">
        <v>0</v>
      </c>
      <c r="H767" s="6">
        <v>1</v>
      </c>
      <c r="I767">
        <v>0</v>
      </c>
      <c r="J767">
        <v>4090</v>
      </c>
      <c r="K767">
        <v>6334</v>
      </c>
    </row>
    <row r="768" spans="1:11" x14ac:dyDescent="0.25">
      <c r="A768" s="2" t="s">
        <v>901</v>
      </c>
      <c r="B768" s="3" t="s">
        <v>1560</v>
      </c>
      <c r="C768" s="4">
        <v>85125</v>
      </c>
      <c r="D768" s="2" t="s">
        <v>903</v>
      </c>
      <c r="E768" s="2" t="s">
        <v>1561</v>
      </c>
      <c r="F768" t="e">
        <v>#N/A</v>
      </c>
      <c r="G768" s="6">
        <v>1</v>
      </c>
      <c r="H768" s="6">
        <v>0</v>
      </c>
      <c r="I768">
        <v>0</v>
      </c>
      <c r="J768">
        <v>5302</v>
      </c>
      <c r="K768">
        <v>7676</v>
      </c>
    </row>
    <row r="769" spans="1:11" x14ac:dyDescent="0.25">
      <c r="A769" s="2" t="s">
        <v>772</v>
      </c>
      <c r="B769" s="3" t="s">
        <v>1562</v>
      </c>
      <c r="C769" s="4">
        <v>41359</v>
      </c>
      <c r="D769" s="2" t="s">
        <v>774</v>
      </c>
      <c r="E769" s="2" t="s">
        <v>1563</v>
      </c>
      <c r="F769" t="e">
        <v>#N/A</v>
      </c>
      <c r="G769" s="6">
        <v>1</v>
      </c>
      <c r="H769" s="6">
        <v>0</v>
      </c>
      <c r="I769">
        <v>0</v>
      </c>
      <c r="J769">
        <v>13081</v>
      </c>
      <c r="K769">
        <v>17863</v>
      </c>
    </row>
    <row r="770" spans="1:11" x14ac:dyDescent="0.25">
      <c r="A770" s="2" t="s">
        <v>758</v>
      </c>
      <c r="B770" s="3" t="s">
        <v>1564</v>
      </c>
      <c r="C770" s="4">
        <v>50680</v>
      </c>
      <c r="D770" s="2" t="s">
        <v>760</v>
      </c>
      <c r="E770" s="2" t="s">
        <v>1565</v>
      </c>
      <c r="F770" t="e">
        <v>#N/A</v>
      </c>
      <c r="G770" s="6">
        <v>1</v>
      </c>
      <c r="H770" s="6">
        <v>0</v>
      </c>
      <c r="I770">
        <v>0</v>
      </c>
      <c r="J770">
        <v>6055</v>
      </c>
      <c r="K770">
        <v>8182</v>
      </c>
    </row>
    <row r="771" spans="1:11" x14ac:dyDescent="0.25">
      <c r="A771" s="2" t="s">
        <v>500</v>
      </c>
      <c r="B771" s="3" t="s">
        <v>1566</v>
      </c>
      <c r="C771" s="4">
        <v>5604</v>
      </c>
      <c r="D771" s="2" t="s">
        <v>502</v>
      </c>
      <c r="E771" s="2" t="s">
        <v>1567</v>
      </c>
      <c r="F771" t="s">
        <v>2257</v>
      </c>
      <c r="G771" s="6">
        <v>1</v>
      </c>
      <c r="H771" s="6">
        <v>0</v>
      </c>
      <c r="I771">
        <v>0</v>
      </c>
      <c r="J771">
        <v>8213</v>
      </c>
      <c r="K771">
        <v>16675</v>
      </c>
    </row>
    <row r="772" spans="1:11" x14ac:dyDescent="0.25">
      <c r="A772" s="2" t="s">
        <v>134</v>
      </c>
      <c r="B772" s="3" t="s">
        <v>1568</v>
      </c>
      <c r="C772" s="4">
        <v>54418</v>
      </c>
      <c r="D772" s="2" t="s">
        <v>136</v>
      </c>
      <c r="E772" s="2" t="s">
        <v>1569</v>
      </c>
      <c r="F772" t="e">
        <v>#N/A</v>
      </c>
      <c r="G772" s="6">
        <v>0</v>
      </c>
      <c r="H772" s="6">
        <v>0</v>
      </c>
      <c r="I772">
        <v>0</v>
      </c>
      <c r="J772">
        <v>2412</v>
      </c>
      <c r="K772">
        <v>3183</v>
      </c>
    </row>
    <row r="773" spans="1:11" x14ac:dyDescent="0.25">
      <c r="A773" s="2" t="s">
        <v>500</v>
      </c>
      <c r="B773" s="3" t="s">
        <v>1570</v>
      </c>
      <c r="C773" s="4">
        <v>5001</v>
      </c>
      <c r="D773" s="2" t="s">
        <v>502</v>
      </c>
      <c r="E773" s="2" t="s">
        <v>1571</v>
      </c>
      <c r="F773" t="e">
        <v>#N/A</v>
      </c>
      <c r="G773" s="6">
        <v>3</v>
      </c>
      <c r="H773" s="6">
        <v>6</v>
      </c>
      <c r="I773">
        <v>1</v>
      </c>
      <c r="J773">
        <v>736339</v>
      </c>
      <c r="K773">
        <v>1486004</v>
      </c>
    </row>
    <row r="774" spans="1:11" x14ac:dyDescent="0.25">
      <c r="A774" s="2" t="s">
        <v>204</v>
      </c>
      <c r="B774" s="3" t="s">
        <v>1572</v>
      </c>
      <c r="C774" s="4">
        <v>52215</v>
      </c>
      <c r="D774" s="2" t="s">
        <v>206</v>
      </c>
      <c r="E774" s="2" t="s">
        <v>532</v>
      </c>
      <c r="F774" t="e">
        <v>#N/A</v>
      </c>
      <c r="G774" s="6">
        <v>1</v>
      </c>
      <c r="H774" s="6">
        <v>1</v>
      </c>
      <c r="I774">
        <v>0</v>
      </c>
      <c r="J774">
        <v>7029</v>
      </c>
      <c r="K774">
        <v>9885</v>
      </c>
    </row>
    <row r="775" spans="1:11" x14ac:dyDescent="0.25">
      <c r="A775" s="2" t="s">
        <v>758</v>
      </c>
      <c r="B775" s="3" t="s">
        <v>1573</v>
      </c>
      <c r="C775" s="4">
        <v>50450</v>
      </c>
      <c r="D775" s="2" t="s">
        <v>760</v>
      </c>
      <c r="E775" s="2" t="s">
        <v>1574</v>
      </c>
      <c r="F775" t="s">
        <v>2251</v>
      </c>
      <c r="G775" s="6">
        <v>0</v>
      </c>
      <c r="H775" s="6">
        <v>0</v>
      </c>
      <c r="I775">
        <v>1</v>
      </c>
      <c r="J775">
        <v>3876</v>
      </c>
      <c r="K775">
        <v>5835</v>
      </c>
    </row>
    <row r="776" spans="1:11" x14ac:dyDescent="0.25">
      <c r="A776" s="2" t="s">
        <v>901</v>
      </c>
      <c r="B776" s="3" t="s">
        <v>1575</v>
      </c>
      <c r="C776" s="4">
        <v>85440</v>
      </c>
      <c r="D776" s="2" t="s">
        <v>903</v>
      </c>
      <c r="E776" s="2" t="s">
        <v>167</v>
      </c>
      <c r="F776" t="e">
        <v>#N/A</v>
      </c>
      <c r="G776" s="6">
        <v>1</v>
      </c>
      <c r="H776" s="6">
        <v>0</v>
      </c>
      <c r="I776">
        <v>1</v>
      </c>
      <c r="J776">
        <v>13549</v>
      </c>
      <c r="K776">
        <v>19363</v>
      </c>
    </row>
    <row r="777" spans="1:11" x14ac:dyDescent="0.25">
      <c r="A777" s="2" t="s">
        <v>901</v>
      </c>
      <c r="B777" s="3" t="s">
        <v>1576</v>
      </c>
      <c r="C777" s="4">
        <v>85250</v>
      </c>
      <c r="D777" s="2" t="s">
        <v>903</v>
      </c>
      <c r="E777" s="2" t="s">
        <v>1577</v>
      </c>
      <c r="F777" t="e">
        <v>#N/A</v>
      </c>
      <c r="G777" s="6">
        <v>1</v>
      </c>
      <c r="H777" s="6">
        <v>0</v>
      </c>
      <c r="I777">
        <v>0</v>
      </c>
      <c r="J777">
        <v>16337</v>
      </c>
      <c r="K777">
        <v>22597</v>
      </c>
    </row>
    <row r="778" spans="1:11" x14ac:dyDescent="0.25">
      <c r="A778" s="2" t="s">
        <v>500</v>
      </c>
      <c r="B778" s="3" t="s">
        <v>1578</v>
      </c>
      <c r="C778" s="4">
        <v>5642</v>
      </c>
      <c r="D778" s="2" t="s">
        <v>502</v>
      </c>
      <c r="E778" s="2" t="s">
        <v>1579</v>
      </c>
      <c r="F778" t="e">
        <v>#N/A</v>
      </c>
      <c r="G778" s="6">
        <v>1</v>
      </c>
      <c r="H778" s="6">
        <v>0</v>
      </c>
      <c r="I778">
        <v>0</v>
      </c>
      <c r="J778">
        <v>5912</v>
      </c>
      <c r="K778">
        <v>13334</v>
      </c>
    </row>
    <row r="779" spans="1:11" x14ac:dyDescent="0.25">
      <c r="A779" s="2" t="s">
        <v>295</v>
      </c>
      <c r="B779" s="3" t="s">
        <v>1580</v>
      </c>
      <c r="C779" s="4">
        <v>73024</v>
      </c>
      <c r="D779" s="2" t="s">
        <v>297</v>
      </c>
      <c r="E779" s="2" t="s">
        <v>1581</v>
      </c>
      <c r="F779" t="e">
        <v>#N/A</v>
      </c>
      <c r="G779" s="6">
        <v>1</v>
      </c>
      <c r="H779" s="6">
        <v>0</v>
      </c>
      <c r="I779">
        <v>0</v>
      </c>
      <c r="J779">
        <v>2589</v>
      </c>
      <c r="K779">
        <v>3667</v>
      </c>
    </row>
    <row r="780" spans="1:11" x14ac:dyDescent="0.25">
      <c r="A780" s="2" t="s">
        <v>295</v>
      </c>
      <c r="B780" s="3" t="s">
        <v>1582</v>
      </c>
      <c r="C780" s="4">
        <v>73483</v>
      </c>
      <c r="D780" s="2" t="s">
        <v>297</v>
      </c>
      <c r="E780" s="2" t="s">
        <v>1583</v>
      </c>
      <c r="F780" t="e">
        <v>#N/A</v>
      </c>
      <c r="G780" s="6">
        <v>1</v>
      </c>
      <c r="H780" s="6">
        <v>0</v>
      </c>
      <c r="I780">
        <v>0</v>
      </c>
      <c r="J780">
        <v>9361</v>
      </c>
      <c r="K780">
        <v>15631</v>
      </c>
    </row>
    <row r="781" spans="1:11" x14ac:dyDescent="0.25">
      <c r="A781" s="2" t="s">
        <v>295</v>
      </c>
      <c r="B781" s="3" t="s">
        <v>1584</v>
      </c>
      <c r="C781" s="4">
        <v>73873</v>
      </c>
      <c r="D781" s="2" t="s">
        <v>297</v>
      </c>
      <c r="E781" s="2" t="s">
        <v>1585</v>
      </c>
      <c r="F781" t="e">
        <v>#N/A</v>
      </c>
      <c r="G781" s="6">
        <v>0</v>
      </c>
      <c r="H781" s="6">
        <v>0</v>
      </c>
      <c r="I781">
        <v>0</v>
      </c>
      <c r="J781">
        <v>3173</v>
      </c>
      <c r="K781">
        <v>5221</v>
      </c>
    </row>
    <row r="782" spans="1:11" x14ac:dyDescent="0.25">
      <c r="A782" s="2" t="s">
        <v>500</v>
      </c>
      <c r="B782" s="3" t="s">
        <v>1586</v>
      </c>
      <c r="C782" s="4">
        <v>5190</v>
      </c>
      <c r="D782" s="2" t="s">
        <v>502</v>
      </c>
      <c r="E782" s="2" t="s">
        <v>1587</v>
      </c>
      <c r="F782" t="e">
        <v>#N/A</v>
      </c>
      <c r="G782" s="6">
        <v>1</v>
      </c>
      <c r="H782" s="6">
        <v>0</v>
      </c>
      <c r="I782">
        <v>0</v>
      </c>
      <c r="J782">
        <v>6591</v>
      </c>
      <c r="K782">
        <v>11130</v>
      </c>
    </row>
    <row r="783" spans="1:11" x14ac:dyDescent="0.25">
      <c r="A783" s="2" t="s">
        <v>88</v>
      </c>
      <c r="B783" s="3" t="s">
        <v>1588</v>
      </c>
      <c r="C783" s="4">
        <v>68344</v>
      </c>
      <c r="D783" s="2" t="s">
        <v>90</v>
      </c>
      <c r="E783" s="2" t="s">
        <v>1589</v>
      </c>
      <c r="F783" t="e">
        <v>#N/A</v>
      </c>
      <c r="G783" s="6">
        <v>1</v>
      </c>
      <c r="H783" s="6">
        <v>0</v>
      </c>
      <c r="I783">
        <v>0</v>
      </c>
      <c r="J783">
        <v>1459</v>
      </c>
      <c r="K783">
        <v>1790</v>
      </c>
    </row>
    <row r="784" spans="1:11" x14ac:dyDescent="0.25">
      <c r="A784" s="2" t="s">
        <v>901</v>
      </c>
      <c r="B784" s="3" t="s">
        <v>1590</v>
      </c>
      <c r="C784" s="4">
        <v>85162</v>
      </c>
      <c r="D784" s="2" t="s">
        <v>903</v>
      </c>
      <c r="E784" s="2" t="s">
        <v>1591</v>
      </c>
      <c r="F784" t="e">
        <v>#N/A</v>
      </c>
      <c r="G784" s="6">
        <v>0</v>
      </c>
      <c r="H784" s="6">
        <v>0</v>
      </c>
      <c r="I784">
        <v>0</v>
      </c>
      <c r="J784">
        <v>8344</v>
      </c>
      <c r="K784">
        <v>10732</v>
      </c>
    </row>
    <row r="785" spans="1:11" x14ac:dyDescent="0.25">
      <c r="A785" s="2" t="s">
        <v>134</v>
      </c>
      <c r="B785" s="3" t="s">
        <v>1592</v>
      </c>
      <c r="C785" s="4">
        <v>54261</v>
      </c>
      <c r="D785" s="2" t="s">
        <v>136</v>
      </c>
      <c r="E785" s="2" t="s">
        <v>1593</v>
      </c>
      <c r="F785" t="e">
        <v>#N/A</v>
      </c>
      <c r="G785" s="6">
        <v>1</v>
      </c>
      <c r="H785" s="6">
        <v>0</v>
      </c>
      <c r="I785">
        <v>0</v>
      </c>
      <c r="J785">
        <v>12928</v>
      </c>
      <c r="K785">
        <v>19880</v>
      </c>
    </row>
    <row r="786" spans="1:11" x14ac:dyDescent="0.25">
      <c r="A786" s="2" t="s">
        <v>500</v>
      </c>
      <c r="B786" s="3" t="s">
        <v>1594</v>
      </c>
      <c r="C786" s="4">
        <v>5154</v>
      </c>
      <c r="D786" s="2" t="s">
        <v>502</v>
      </c>
      <c r="E786" s="2" t="s">
        <v>1595</v>
      </c>
      <c r="F786" t="s">
        <v>2257</v>
      </c>
      <c r="G786" s="6">
        <v>1</v>
      </c>
      <c r="H786" s="6">
        <v>1</v>
      </c>
      <c r="I786">
        <v>0</v>
      </c>
      <c r="J786">
        <v>39299</v>
      </c>
      <c r="K786">
        <v>64536</v>
      </c>
    </row>
    <row r="787" spans="1:11" x14ac:dyDescent="0.25">
      <c r="A787" s="2" t="s">
        <v>901</v>
      </c>
      <c r="B787" s="3" t="s">
        <v>1596</v>
      </c>
      <c r="C787" s="4">
        <v>85001</v>
      </c>
      <c r="D787" s="2" t="s">
        <v>903</v>
      </c>
      <c r="E787" s="2" t="s">
        <v>1597</v>
      </c>
      <c r="F787" t="e">
        <v>#N/A</v>
      </c>
      <c r="G787" s="6">
        <v>1</v>
      </c>
      <c r="H787" s="6">
        <v>4</v>
      </c>
      <c r="I787">
        <v>1</v>
      </c>
      <c r="J787">
        <v>75017</v>
      </c>
      <c r="K787">
        <v>99400</v>
      </c>
    </row>
    <row r="788" spans="1:11" x14ac:dyDescent="0.25">
      <c r="A788" s="2" t="s">
        <v>758</v>
      </c>
      <c r="B788" s="3" t="s">
        <v>1598</v>
      </c>
      <c r="C788" s="4">
        <v>50150</v>
      </c>
      <c r="D788" s="2" t="s">
        <v>760</v>
      </c>
      <c r="E788" s="2" t="s">
        <v>1599</v>
      </c>
      <c r="F788" t="e">
        <v>#N/A</v>
      </c>
      <c r="G788" s="6">
        <v>1</v>
      </c>
      <c r="H788" s="6">
        <v>0</v>
      </c>
      <c r="I788">
        <v>0</v>
      </c>
      <c r="J788">
        <v>8501</v>
      </c>
      <c r="K788">
        <v>9931</v>
      </c>
    </row>
    <row r="789" spans="1:11" x14ac:dyDescent="0.25">
      <c r="A789" s="2" t="s">
        <v>27</v>
      </c>
      <c r="B789" s="3" t="s">
        <v>1600</v>
      </c>
      <c r="C789" s="4">
        <v>25368</v>
      </c>
      <c r="D789" s="2" t="s">
        <v>29</v>
      </c>
      <c r="E789" s="2" t="s">
        <v>1601</v>
      </c>
      <c r="F789" t="e">
        <v>#N/A</v>
      </c>
      <c r="G789" s="6">
        <v>0</v>
      </c>
      <c r="H789" s="6">
        <v>0</v>
      </c>
      <c r="I789">
        <v>0</v>
      </c>
      <c r="J789">
        <v>1826</v>
      </c>
      <c r="K789">
        <v>2715</v>
      </c>
    </row>
    <row r="790" spans="1:11" x14ac:dyDescent="0.25">
      <c r="A790" s="2" t="s">
        <v>500</v>
      </c>
      <c r="B790" s="3" t="s">
        <v>1602</v>
      </c>
      <c r="C790" s="4">
        <v>5390</v>
      </c>
      <c r="D790" s="2" t="s">
        <v>502</v>
      </c>
      <c r="E790" s="2" t="s">
        <v>1603</v>
      </c>
      <c r="F790" t="e">
        <v>#N/A</v>
      </c>
      <c r="G790" s="6">
        <v>1</v>
      </c>
      <c r="H790" s="6">
        <v>0</v>
      </c>
      <c r="I790">
        <v>0</v>
      </c>
      <c r="J790">
        <v>4515</v>
      </c>
      <c r="K790">
        <v>6407</v>
      </c>
    </row>
    <row r="791" spans="1:11" x14ac:dyDescent="0.25">
      <c r="A791" s="2" t="s">
        <v>1145</v>
      </c>
      <c r="B791" s="3" t="s">
        <v>1604</v>
      </c>
      <c r="C791" s="4">
        <v>18753</v>
      </c>
      <c r="D791" s="2" t="s">
        <v>1147</v>
      </c>
      <c r="E791" s="2" t="s">
        <v>1605</v>
      </c>
      <c r="F791" t="s">
        <v>2254</v>
      </c>
      <c r="G791" s="6">
        <v>1</v>
      </c>
      <c r="H791" s="6">
        <v>2</v>
      </c>
      <c r="I791">
        <v>0</v>
      </c>
      <c r="J791">
        <v>16152</v>
      </c>
      <c r="K791">
        <v>31044</v>
      </c>
    </row>
    <row r="792" spans="1:11" x14ac:dyDescent="0.25">
      <c r="A792" s="2" t="s">
        <v>376</v>
      </c>
      <c r="B792" s="3" t="s">
        <v>1606</v>
      </c>
      <c r="C792" s="4">
        <v>47161</v>
      </c>
      <c r="D792" s="2" t="s">
        <v>378</v>
      </c>
      <c r="E792" s="2" t="s">
        <v>1607</v>
      </c>
      <c r="F792" t="e">
        <v>#N/A</v>
      </c>
      <c r="G792" s="6">
        <v>0</v>
      </c>
      <c r="H792" s="6">
        <v>0</v>
      </c>
      <c r="I792">
        <v>0</v>
      </c>
      <c r="J792">
        <v>5985</v>
      </c>
      <c r="K792">
        <v>8286</v>
      </c>
    </row>
    <row r="793" spans="1:11" x14ac:dyDescent="0.25">
      <c r="A793" s="2" t="s">
        <v>295</v>
      </c>
      <c r="B793" s="3" t="s">
        <v>1608</v>
      </c>
      <c r="C793" s="4">
        <v>73226</v>
      </c>
      <c r="D793" s="2" t="s">
        <v>297</v>
      </c>
      <c r="E793" s="2" t="s">
        <v>1609</v>
      </c>
      <c r="F793" t="e">
        <v>#N/A</v>
      </c>
      <c r="G793" s="6">
        <v>0</v>
      </c>
      <c r="H793" s="6">
        <v>0</v>
      </c>
      <c r="I793">
        <v>0</v>
      </c>
      <c r="J793">
        <v>4668</v>
      </c>
      <c r="K793">
        <v>7274</v>
      </c>
    </row>
    <row r="794" spans="1:11" x14ac:dyDescent="0.25">
      <c r="A794" s="2" t="s">
        <v>321</v>
      </c>
      <c r="B794" s="3" t="s">
        <v>1610</v>
      </c>
      <c r="C794" s="4">
        <v>19532</v>
      </c>
      <c r="D794" s="2" t="s">
        <v>323</v>
      </c>
      <c r="E794" s="2" t="s">
        <v>1611</v>
      </c>
      <c r="F794" t="s">
        <v>2252</v>
      </c>
      <c r="G794" s="6">
        <v>1</v>
      </c>
      <c r="H794" s="6">
        <v>0</v>
      </c>
      <c r="I794">
        <v>0</v>
      </c>
      <c r="J794">
        <v>13806</v>
      </c>
      <c r="K794">
        <v>25371</v>
      </c>
    </row>
    <row r="795" spans="1:11" x14ac:dyDescent="0.25">
      <c r="A795" s="2" t="s">
        <v>204</v>
      </c>
      <c r="B795" s="3" t="s">
        <v>1612</v>
      </c>
      <c r="C795" s="4">
        <v>52254</v>
      </c>
      <c r="D795" s="2" t="s">
        <v>206</v>
      </c>
      <c r="E795" s="2" t="s">
        <v>1613</v>
      </c>
      <c r="F795" t="e">
        <v>#N/A</v>
      </c>
      <c r="G795" s="6">
        <v>1</v>
      </c>
      <c r="H795" s="6">
        <v>0</v>
      </c>
      <c r="I795">
        <v>0</v>
      </c>
      <c r="J795">
        <v>4459</v>
      </c>
      <c r="K795">
        <v>5265</v>
      </c>
    </row>
    <row r="796" spans="1:11" x14ac:dyDescent="0.25">
      <c r="A796" s="2" t="s">
        <v>500</v>
      </c>
      <c r="B796" s="3" t="s">
        <v>1614</v>
      </c>
      <c r="C796" s="4">
        <v>5887</v>
      </c>
      <c r="D796" s="2" t="s">
        <v>502</v>
      </c>
      <c r="E796" s="2" t="s">
        <v>1615</v>
      </c>
      <c r="F796" t="e">
        <v>#N/A</v>
      </c>
      <c r="G796" s="6">
        <v>1</v>
      </c>
      <c r="H796" s="6">
        <v>0</v>
      </c>
      <c r="I796">
        <v>0</v>
      </c>
      <c r="J796">
        <v>16720</v>
      </c>
      <c r="K796">
        <v>32671</v>
      </c>
    </row>
    <row r="797" spans="1:11" x14ac:dyDescent="0.25">
      <c r="A797" s="2" t="s">
        <v>301</v>
      </c>
      <c r="B797" s="3" t="s">
        <v>1616</v>
      </c>
      <c r="C797" s="4">
        <v>13655</v>
      </c>
      <c r="D797" s="2" t="s">
        <v>303</v>
      </c>
      <c r="E797" s="2" t="s">
        <v>1617</v>
      </c>
      <c r="F797" t="e">
        <v>#N/A</v>
      </c>
      <c r="G797" s="6">
        <v>0</v>
      </c>
      <c r="H797" s="6">
        <v>0</v>
      </c>
      <c r="I797">
        <v>0</v>
      </c>
      <c r="J797">
        <v>4879</v>
      </c>
      <c r="K797">
        <v>6718</v>
      </c>
    </row>
    <row r="798" spans="1:11" x14ac:dyDescent="0.25">
      <c r="A798" s="2" t="s">
        <v>134</v>
      </c>
      <c r="B798" s="3" t="s">
        <v>1618</v>
      </c>
      <c r="C798" s="4">
        <v>54109</v>
      </c>
      <c r="D798" s="2" t="s">
        <v>136</v>
      </c>
      <c r="E798" s="2" t="s">
        <v>1619</v>
      </c>
      <c r="F798" t="e">
        <v>#N/A</v>
      </c>
      <c r="G798" s="6">
        <v>0</v>
      </c>
      <c r="H798" s="6">
        <v>0</v>
      </c>
      <c r="I798">
        <v>0</v>
      </c>
      <c r="J798">
        <v>2922</v>
      </c>
      <c r="K798">
        <v>4130</v>
      </c>
    </row>
    <row r="799" spans="1:11" x14ac:dyDescent="0.25">
      <c r="A799" s="2" t="s">
        <v>204</v>
      </c>
      <c r="B799" s="3" t="s">
        <v>1620</v>
      </c>
      <c r="C799" s="4">
        <v>52390</v>
      </c>
      <c r="D799" s="2" t="s">
        <v>206</v>
      </c>
      <c r="E799" s="2" t="s">
        <v>1621</v>
      </c>
      <c r="F799" t="s">
        <v>2255</v>
      </c>
      <c r="G799" s="6">
        <v>0</v>
      </c>
      <c r="H799" s="6">
        <v>0</v>
      </c>
      <c r="I799">
        <v>0</v>
      </c>
      <c r="J799">
        <v>3457</v>
      </c>
      <c r="K799">
        <v>4940</v>
      </c>
    </row>
    <row r="800" spans="1:11" x14ac:dyDescent="0.25">
      <c r="A800" s="2" t="s">
        <v>500</v>
      </c>
      <c r="B800" s="3" t="s">
        <v>1622</v>
      </c>
      <c r="C800" s="4">
        <v>5091</v>
      </c>
      <c r="D800" s="2" t="s">
        <v>502</v>
      </c>
      <c r="E800" s="2" t="s">
        <v>1623</v>
      </c>
      <c r="F800" t="e">
        <v>#N/A</v>
      </c>
      <c r="G800" s="6">
        <v>0</v>
      </c>
      <c r="H800" s="6">
        <v>1</v>
      </c>
      <c r="I800">
        <v>0</v>
      </c>
      <c r="J800">
        <v>5188</v>
      </c>
      <c r="K800">
        <v>8317</v>
      </c>
    </row>
    <row r="801" spans="1:11" x14ac:dyDescent="0.25">
      <c r="A801" s="2" t="s">
        <v>376</v>
      </c>
      <c r="B801" s="3" t="s">
        <v>1624</v>
      </c>
      <c r="C801" s="4">
        <v>47745</v>
      </c>
      <c r="D801" s="2" t="s">
        <v>378</v>
      </c>
      <c r="E801" s="2" t="s">
        <v>1625</v>
      </c>
      <c r="F801" t="e">
        <v>#N/A</v>
      </c>
      <c r="G801" s="6">
        <v>0</v>
      </c>
      <c r="H801" s="6">
        <v>0</v>
      </c>
      <c r="I801">
        <v>0</v>
      </c>
      <c r="J801">
        <v>11906</v>
      </c>
      <c r="K801">
        <v>17725</v>
      </c>
    </row>
    <row r="802" spans="1:11" x14ac:dyDescent="0.25">
      <c r="A802" s="2" t="s">
        <v>758</v>
      </c>
      <c r="B802" s="3" t="s">
        <v>1626</v>
      </c>
      <c r="C802" s="4">
        <v>50001</v>
      </c>
      <c r="D802" s="2" t="s">
        <v>760</v>
      </c>
      <c r="E802" s="2" t="s">
        <v>1627</v>
      </c>
      <c r="F802" t="e">
        <v>#N/A</v>
      </c>
      <c r="G802" s="6">
        <v>2</v>
      </c>
      <c r="H802" s="6">
        <v>3</v>
      </c>
      <c r="I802">
        <v>1</v>
      </c>
      <c r="J802">
        <v>220422</v>
      </c>
      <c r="K802">
        <v>330274</v>
      </c>
    </row>
    <row r="803" spans="1:11" x14ac:dyDescent="0.25">
      <c r="A803" s="2" t="s">
        <v>204</v>
      </c>
      <c r="B803" s="3" t="s">
        <v>1628</v>
      </c>
      <c r="C803" s="4">
        <v>52435</v>
      </c>
      <c r="D803" s="2" t="s">
        <v>206</v>
      </c>
      <c r="E803" s="2" t="s">
        <v>1629</v>
      </c>
      <c r="F803" t="e">
        <v>#N/A</v>
      </c>
      <c r="G803" s="6">
        <v>1</v>
      </c>
      <c r="H803" s="6">
        <v>0</v>
      </c>
      <c r="I803">
        <v>0</v>
      </c>
      <c r="J803">
        <v>4254</v>
      </c>
      <c r="K803">
        <v>5775</v>
      </c>
    </row>
    <row r="804" spans="1:11" x14ac:dyDescent="0.25">
      <c r="A804" s="2" t="s">
        <v>576</v>
      </c>
      <c r="B804" s="3" t="s">
        <v>1630</v>
      </c>
      <c r="C804" s="4">
        <v>76828</v>
      </c>
      <c r="D804" s="2" t="s">
        <v>578</v>
      </c>
      <c r="E804" s="2" t="s">
        <v>1631</v>
      </c>
      <c r="F804" t="e">
        <v>#N/A</v>
      </c>
      <c r="G804" s="6">
        <v>1</v>
      </c>
      <c r="H804" s="6">
        <v>0</v>
      </c>
      <c r="I804">
        <v>0</v>
      </c>
      <c r="J804">
        <v>9155</v>
      </c>
      <c r="K804">
        <v>15791</v>
      </c>
    </row>
    <row r="805" spans="1:11" x14ac:dyDescent="0.25">
      <c r="A805" s="2" t="s">
        <v>27</v>
      </c>
      <c r="B805" s="3" t="s">
        <v>1632</v>
      </c>
      <c r="C805" s="4">
        <v>25653</v>
      </c>
      <c r="D805" s="2" t="s">
        <v>29</v>
      </c>
      <c r="E805" s="2" t="s">
        <v>835</v>
      </c>
      <c r="F805" t="e">
        <v>#N/A</v>
      </c>
      <c r="G805" s="6">
        <v>0</v>
      </c>
      <c r="H805" s="6">
        <v>0</v>
      </c>
      <c r="I805">
        <v>0</v>
      </c>
      <c r="J805">
        <v>3042</v>
      </c>
      <c r="K805">
        <v>4379</v>
      </c>
    </row>
    <row r="806" spans="1:11" x14ac:dyDescent="0.25">
      <c r="A806" s="2" t="s">
        <v>301</v>
      </c>
      <c r="B806" s="3" t="s">
        <v>1633</v>
      </c>
      <c r="C806" s="4">
        <v>13873</v>
      </c>
      <c r="D806" s="2" t="s">
        <v>303</v>
      </c>
      <c r="E806" s="2" t="s">
        <v>167</v>
      </c>
      <c r="F806" t="e">
        <v>#N/A</v>
      </c>
      <c r="G806" s="6">
        <v>0</v>
      </c>
      <c r="H806" s="6">
        <v>0</v>
      </c>
      <c r="I806">
        <v>1</v>
      </c>
      <c r="J806">
        <v>10899</v>
      </c>
      <c r="K806">
        <v>14855</v>
      </c>
    </row>
    <row r="807" spans="1:11" x14ac:dyDescent="0.25">
      <c r="A807" s="2" t="s">
        <v>901</v>
      </c>
      <c r="B807" s="3" t="s">
        <v>1634</v>
      </c>
      <c r="C807" s="4">
        <v>85300</v>
      </c>
      <c r="D807" s="2" t="s">
        <v>903</v>
      </c>
      <c r="E807" s="2" t="s">
        <v>519</v>
      </c>
      <c r="F807" t="e">
        <v>#N/A</v>
      </c>
      <c r="G807" s="6">
        <v>0</v>
      </c>
      <c r="H807" s="6">
        <v>0</v>
      </c>
      <c r="I807">
        <v>0</v>
      </c>
      <c r="J807">
        <v>2188</v>
      </c>
      <c r="K807">
        <v>2675</v>
      </c>
    </row>
    <row r="808" spans="1:11" x14ac:dyDescent="0.25">
      <c r="A808" s="2" t="s">
        <v>295</v>
      </c>
      <c r="B808" s="3" t="s">
        <v>1635</v>
      </c>
      <c r="C808" s="4">
        <v>73675</v>
      </c>
      <c r="D808" s="2" t="s">
        <v>297</v>
      </c>
      <c r="E808" s="2" t="s">
        <v>1636</v>
      </c>
      <c r="F808" t="e">
        <v>#N/A</v>
      </c>
      <c r="G808" s="6">
        <v>1</v>
      </c>
      <c r="H808" s="6">
        <v>0</v>
      </c>
      <c r="I808">
        <v>0</v>
      </c>
      <c r="J808">
        <v>6560</v>
      </c>
      <c r="K808">
        <v>10044</v>
      </c>
    </row>
    <row r="809" spans="1:11" x14ac:dyDescent="0.25">
      <c r="A809" s="2" t="s">
        <v>530</v>
      </c>
      <c r="B809" s="3" t="s">
        <v>1637</v>
      </c>
      <c r="C809" s="4">
        <v>23001</v>
      </c>
      <c r="D809" s="2" t="s">
        <v>532</v>
      </c>
      <c r="E809" s="2" t="s">
        <v>1638</v>
      </c>
      <c r="F809" t="e">
        <v>#N/A</v>
      </c>
      <c r="G809" s="6">
        <v>1</v>
      </c>
      <c r="H809" s="6">
        <v>2</v>
      </c>
      <c r="I809">
        <v>1</v>
      </c>
      <c r="J809">
        <v>199113</v>
      </c>
      <c r="K809">
        <v>299681</v>
      </c>
    </row>
    <row r="810" spans="1:11" x14ac:dyDescent="0.25">
      <c r="A810" s="2" t="s">
        <v>204</v>
      </c>
      <c r="B810" s="3" t="s">
        <v>1639</v>
      </c>
      <c r="C810" s="4">
        <v>52490</v>
      </c>
      <c r="D810" s="2" t="s">
        <v>206</v>
      </c>
      <c r="E810" s="2" t="s">
        <v>1640</v>
      </c>
      <c r="F810" t="s">
        <v>2255</v>
      </c>
      <c r="G810" s="6">
        <v>1</v>
      </c>
      <c r="H810" s="6">
        <v>0</v>
      </c>
      <c r="I810">
        <v>0</v>
      </c>
      <c r="J810">
        <v>8707</v>
      </c>
      <c r="K810">
        <v>13338</v>
      </c>
    </row>
    <row r="811" spans="1:11" x14ac:dyDescent="0.25">
      <c r="A811" s="2" t="s">
        <v>27</v>
      </c>
      <c r="B811" s="3" t="s">
        <v>1641</v>
      </c>
      <c r="C811" s="4">
        <v>25288</v>
      </c>
      <c r="D811" s="2" t="s">
        <v>29</v>
      </c>
      <c r="E811" s="2" t="s">
        <v>1642</v>
      </c>
      <c r="F811" t="e">
        <v>#N/A</v>
      </c>
      <c r="G811" s="6">
        <v>1</v>
      </c>
      <c r="H811" s="6">
        <v>0</v>
      </c>
      <c r="I811">
        <v>0</v>
      </c>
      <c r="J811">
        <v>3005</v>
      </c>
      <c r="K811">
        <v>3888</v>
      </c>
    </row>
    <row r="812" spans="1:11" x14ac:dyDescent="0.25">
      <c r="A812" s="2" t="s">
        <v>626</v>
      </c>
      <c r="B812" s="3" t="s">
        <v>1643</v>
      </c>
      <c r="C812" s="4">
        <v>95015</v>
      </c>
      <c r="D812" s="2" t="s">
        <v>628</v>
      </c>
      <c r="E812" s="2" t="s">
        <v>697</v>
      </c>
      <c r="F812" t="s">
        <v>2251</v>
      </c>
      <c r="G812" s="6">
        <v>0</v>
      </c>
      <c r="H812" s="6">
        <v>1</v>
      </c>
      <c r="I812">
        <v>1</v>
      </c>
      <c r="J812">
        <v>3245</v>
      </c>
      <c r="K812">
        <v>5672</v>
      </c>
    </row>
    <row r="813" spans="1:11" x14ac:dyDescent="0.25">
      <c r="A813" s="2" t="s">
        <v>1456</v>
      </c>
      <c r="B813" s="3" t="s">
        <v>1644</v>
      </c>
      <c r="C813" s="4">
        <v>86571</v>
      </c>
      <c r="D813" s="2" t="s">
        <v>1458</v>
      </c>
      <c r="E813" s="2" t="s">
        <v>1645</v>
      </c>
      <c r="F813" t="s">
        <v>2258</v>
      </c>
      <c r="G813" s="6">
        <v>1</v>
      </c>
      <c r="H813" s="6">
        <v>0</v>
      </c>
      <c r="I813">
        <v>0</v>
      </c>
      <c r="J813">
        <v>6282</v>
      </c>
      <c r="K813">
        <v>10578</v>
      </c>
    </row>
    <row r="814" spans="1:11" x14ac:dyDescent="0.25">
      <c r="A814" s="2" t="s">
        <v>500</v>
      </c>
      <c r="B814" s="3" t="s">
        <v>1646</v>
      </c>
      <c r="C814" s="4">
        <v>5895</v>
      </c>
      <c r="D814" s="2" t="s">
        <v>502</v>
      </c>
      <c r="E814" s="2" t="s">
        <v>1647</v>
      </c>
      <c r="F814" t="s">
        <v>2257</v>
      </c>
      <c r="G814" s="6">
        <v>1</v>
      </c>
      <c r="H814" s="6">
        <v>0</v>
      </c>
      <c r="I814">
        <v>0</v>
      </c>
      <c r="J814">
        <v>10996</v>
      </c>
      <c r="K814">
        <v>18549</v>
      </c>
    </row>
    <row r="815" spans="1:11" x14ac:dyDescent="0.25">
      <c r="A815" s="2" t="s">
        <v>772</v>
      </c>
      <c r="B815" s="3" t="s">
        <v>1648</v>
      </c>
      <c r="C815" s="4">
        <v>41770</v>
      </c>
      <c r="D815" s="2" t="s">
        <v>774</v>
      </c>
      <c r="E815" s="2" t="s">
        <v>1649</v>
      </c>
      <c r="F815" t="e">
        <v>#N/A</v>
      </c>
      <c r="G815" s="6">
        <v>1</v>
      </c>
      <c r="H815" s="6">
        <v>0</v>
      </c>
      <c r="I815">
        <v>0</v>
      </c>
      <c r="J815">
        <v>8642</v>
      </c>
      <c r="K815">
        <v>11552</v>
      </c>
    </row>
    <row r="816" spans="1:11" x14ac:dyDescent="0.25">
      <c r="A816" s="2" t="s">
        <v>96</v>
      </c>
      <c r="B816" s="3" t="s">
        <v>1650</v>
      </c>
      <c r="C816" s="4">
        <v>44001</v>
      </c>
      <c r="D816" s="2" t="s">
        <v>98</v>
      </c>
      <c r="E816" s="2" t="s">
        <v>1651</v>
      </c>
      <c r="F816" t="e">
        <v>#N/A</v>
      </c>
      <c r="G816" s="6">
        <v>1</v>
      </c>
      <c r="H816" s="6">
        <v>3</v>
      </c>
      <c r="I816">
        <v>0</v>
      </c>
      <c r="J816">
        <v>70249</v>
      </c>
      <c r="K816">
        <v>107380</v>
      </c>
    </row>
    <row r="817" spans="1:11" x14ac:dyDescent="0.25">
      <c r="A817" s="2" t="s">
        <v>376</v>
      </c>
      <c r="B817" s="3" t="s">
        <v>1652</v>
      </c>
      <c r="C817" s="4">
        <v>47960</v>
      </c>
      <c r="D817" s="2" t="s">
        <v>378</v>
      </c>
      <c r="E817" s="2" t="s">
        <v>1653</v>
      </c>
      <c r="F817" t="e">
        <v>#N/A</v>
      </c>
      <c r="G817" s="6">
        <v>0</v>
      </c>
      <c r="H817" s="6">
        <v>0</v>
      </c>
      <c r="I817">
        <v>0</v>
      </c>
      <c r="J817">
        <v>6364</v>
      </c>
      <c r="K817">
        <v>7672</v>
      </c>
    </row>
    <row r="818" spans="1:11" x14ac:dyDescent="0.25">
      <c r="A818" s="2" t="s">
        <v>438</v>
      </c>
      <c r="B818" s="3" t="s">
        <v>1654</v>
      </c>
      <c r="C818" s="4">
        <v>17444</v>
      </c>
      <c r="D818" s="2" t="s">
        <v>237</v>
      </c>
      <c r="E818" s="2" t="s">
        <v>1655</v>
      </c>
      <c r="F818" t="e">
        <v>#N/A</v>
      </c>
      <c r="G818" s="6">
        <v>0</v>
      </c>
      <c r="H818" s="6">
        <v>0</v>
      </c>
      <c r="I818">
        <v>0</v>
      </c>
      <c r="J818">
        <v>6938</v>
      </c>
      <c r="K818">
        <v>11341</v>
      </c>
    </row>
    <row r="819" spans="1:11" x14ac:dyDescent="0.25">
      <c r="A819" s="2" t="s">
        <v>295</v>
      </c>
      <c r="B819" s="3" t="s">
        <v>1656</v>
      </c>
      <c r="C819" s="4">
        <v>73555</v>
      </c>
      <c r="D819" s="2" t="s">
        <v>297</v>
      </c>
      <c r="E819" s="2" t="s">
        <v>1657</v>
      </c>
      <c r="F819" t="s">
        <v>2259</v>
      </c>
      <c r="G819" s="6">
        <v>1</v>
      </c>
      <c r="H819" s="6">
        <v>0</v>
      </c>
      <c r="I819">
        <v>0</v>
      </c>
      <c r="J819">
        <v>12176</v>
      </c>
      <c r="K819">
        <v>19096</v>
      </c>
    </row>
    <row r="820" spans="1:11" x14ac:dyDescent="0.25">
      <c r="A820" s="2" t="s">
        <v>321</v>
      </c>
      <c r="B820" s="3" t="s">
        <v>1658</v>
      </c>
      <c r="C820" s="4">
        <v>19075</v>
      </c>
      <c r="D820" s="2" t="s">
        <v>323</v>
      </c>
      <c r="E820" s="2" t="s">
        <v>1410</v>
      </c>
      <c r="F820" t="s">
        <v>2252</v>
      </c>
      <c r="G820" s="6">
        <v>1</v>
      </c>
      <c r="H820" s="6">
        <v>0</v>
      </c>
      <c r="I820">
        <v>0</v>
      </c>
      <c r="J820">
        <v>10169</v>
      </c>
      <c r="K820">
        <v>15913</v>
      </c>
    </row>
    <row r="821" spans="1:11" x14ac:dyDescent="0.25">
      <c r="A821" s="2" t="s">
        <v>321</v>
      </c>
      <c r="B821" s="3" t="s">
        <v>1659</v>
      </c>
      <c r="C821" s="4">
        <v>19290</v>
      </c>
      <c r="D821" s="2" t="s">
        <v>323</v>
      </c>
      <c r="E821" s="2" t="s">
        <v>1660</v>
      </c>
      <c r="F821" t="e">
        <v>#N/A</v>
      </c>
      <c r="G821" s="6">
        <v>0</v>
      </c>
      <c r="H821" s="6">
        <v>0</v>
      </c>
      <c r="I821">
        <v>0</v>
      </c>
      <c r="J821">
        <v>3543</v>
      </c>
      <c r="K821">
        <v>4481</v>
      </c>
    </row>
    <row r="822" spans="1:11" x14ac:dyDescent="0.25">
      <c r="A822" s="2" t="s">
        <v>500</v>
      </c>
      <c r="B822" s="3" t="s">
        <v>1661</v>
      </c>
      <c r="C822" s="4">
        <v>5647</v>
      </c>
      <c r="D822" s="2" t="s">
        <v>502</v>
      </c>
      <c r="E822" s="2" t="s">
        <v>41</v>
      </c>
      <c r="F822" t="e">
        <v>#N/A</v>
      </c>
      <c r="G822" s="6">
        <v>0</v>
      </c>
      <c r="H822" s="6">
        <v>0</v>
      </c>
      <c r="I822">
        <v>0</v>
      </c>
      <c r="J822">
        <v>3026</v>
      </c>
      <c r="K822">
        <v>5072</v>
      </c>
    </row>
    <row r="823" spans="1:11" x14ac:dyDescent="0.25">
      <c r="A823" s="2" t="s">
        <v>758</v>
      </c>
      <c r="B823" s="3" t="s">
        <v>1662</v>
      </c>
      <c r="C823" s="4">
        <v>50006</v>
      </c>
      <c r="D823" s="2" t="s">
        <v>760</v>
      </c>
      <c r="E823" s="2" t="s">
        <v>1663</v>
      </c>
      <c r="F823" t="e">
        <v>#N/A</v>
      </c>
      <c r="G823" s="6">
        <v>1</v>
      </c>
      <c r="H823" s="6">
        <v>0</v>
      </c>
      <c r="I823">
        <v>1</v>
      </c>
      <c r="J823">
        <v>40489</v>
      </c>
      <c r="K823">
        <v>55195</v>
      </c>
    </row>
    <row r="824" spans="1:11" x14ac:dyDescent="0.25">
      <c r="A824" s="2" t="s">
        <v>814</v>
      </c>
      <c r="B824" s="3" t="s">
        <v>1664</v>
      </c>
      <c r="C824" s="4">
        <v>63212</v>
      </c>
      <c r="D824" s="2" t="s">
        <v>816</v>
      </c>
      <c r="E824" s="2" t="s">
        <v>532</v>
      </c>
      <c r="F824" t="e">
        <v>#N/A</v>
      </c>
      <c r="G824" s="6">
        <v>0</v>
      </c>
      <c r="H824" s="6">
        <v>0</v>
      </c>
      <c r="I824">
        <v>0</v>
      </c>
      <c r="J824">
        <v>3423</v>
      </c>
      <c r="K824">
        <v>4959</v>
      </c>
    </row>
    <row r="825" spans="1:11" x14ac:dyDescent="0.25">
      <c r="A825" s="2" t="s">
        <v>88</v>
      </c>
      <c r="B825" s="3" t="s">
        <v>1665</v>
      </c>
      <c r="C825" s="4">
        <v>68780</v>
      </c>
      <c r="D825" s="2" t="s">
        <v>90</v>
      </c>
      <c r="E825" s="2" t="s">
        <v>1666</v>
      </c>
      <c r="F825" t="e">
        <v>#N/A</v>
      </c>
      <c r="G825" s="6">
        <v>0</v>
      </c>
      <c r="H825" s="6">
        <v>0</v>
      </c>
      <c r="I825">
        <v>0</v>
      </c>
      <c r="J825">
        <v>2400</v>
      </c>
      <c r="K825">
        <v>2944</v>
      </c>
    </row>
    <row r="826" spans="1:11" x14ac:dyDescent="0.25">
      <c r="A826" s="2" t="s">
        <v>321</v>
      </c>
      <c r="B826" s="3" t="s">
        <v>1667</v>
      </c>
      <c r="C826" s="4">
        <v>19110</v>
      </c>
      <c r="D826" s="2" t="s">
        <v>323</v>
      </c>
      <c r="E826" s="2" t="s">
        <v>1668</v>
      </c>
      <c r="F826" t="s">
        <v>2252</v>
      </c>
      <c r="G826" s="6">
        <v>0</v>
      </c>
      <c r="H826" s="6">
        <v>0</v>
      </c>
      <c r="I826">
        <v>0</v>
      </c>
      <c r="J826">
        <v>9728</v>
      </c>
      <c r="K826">
        <v>15529</v>
      </c>
    </row>
    <row r="827" spans="1:11" x14ac:dyDescent="0.25">
      <c r="A827" s="2" t="s">
        <v>1669</v>
      </c>
      <c r="B827" s="3" t="s">
        <v>1670</v>
      </c>
      <c r="C827" s="4">
        <v>81300</v>
      </c>
      <c r="D827" s="2" t="s">
        <v>1671</v>
      </c>
      <c r="E827" s="2" t="s">
        <v>1672</v>
      </c>
      <c r="F827" t="s">
        <v>2260</v>
      </c>
      <c r="G827" s="6">
        <v>1</v>
      </c>
      <c r="H827" s="6">
        <v>0</v>
      </c>
      <c r="I827">
        <v>0</v>
      </c>
      <c r="J827">
        <v>7092</v>
      </c>
      <c r="K827">
        <v>11241</v>
      </c>
    </row>
    <row r="828" spans="1:11" x14ac:dyDescent="0.25">
      <c r="A828" s="2" t="s">
        <v>530</v>
      </c>
      <c r="B828" s="3" t="s">
        <v>1673</v>
      </c>
      <c r="C828" s="4">
        <v>23350</v>
      </c>
      <c r="D828" s="2" t="s">
        <v>532</v>
      </c>
      <c r="E828" s="2" t="s">
        <v>1674</v>
      </c>
      <c r="F828" t="e">
        <v>#N/A</v>
      </c>
      <c r="G828" s="6">
        <v>1</v>
      </c>
      <c r="H828" s="6">
        <v>0</v>
      </c>
      <c r="I828">
        <v>0</v>
      </c>
      <c r="J828">
        <v>8768</v>
      </c>
      <c r="K828">
        <v>12269</v>
      </c>
    </row>
    <row r="829" spans="1:11" x14ac:dyDescent="0.25">
      <c r="A829" s="2" t="s">
        <v>661</v>
      </c>
      <c r="B829" s="3" t="s">
        <v>1675</v>
      </c>
      <c r="C829" s="4">
        <v>70235</v>
      </c>
      <c r="D829" s="2" t="s">
        <v>663</v>
      </c>
      <c r="E829" s="2" t="s">
        <v>1676</v>
      </c>
      <c r="F829" t="e">
        <v>#N/A</v>
      </c>
      <c r="G829" s="6">
        <v>1</v>
      </c>
      <c r="H829" s="6">
        <v>0</v>
      </c>
      <c r="I829">
        <v>0</v>
      </c>
      <c r="J829">
        <v>12426</v>
      </c>
      <c r="K829">
        <v>15502</v>
      </c>
    </row>
    <row r="830" spans="1:11" x14ac:dyDescent="0.25">
      <c r="A830" s="2" t="s">
        <v>1149</v>
      </c>
      <c r="B830" s="3" t="s">
        <v>1677</v>
      </c>
      <c r="C830" s="4">
        <v>20250</v>
      </c>
      <c r="D830" s="2" t="s">
        <v>1151</v>
      </c>
      <c r="E830" s="2" t="s">
        <v>1678</v>
      </c>
      <c r="F830" t="e">
        <v>#N/A</v>
      </c>
      <c r="G830" s="6">
        <v>1</v>
      </c>
      <c r="H830" s="6">
        <v>0</v>
      </c>
      <c r="I830">
        <v>0</v>
      </c>
      <c r="J830">
        <v>14235</v>
      </c>
      <c r="K830">
        <v>19491</v>
      </c>
    </row>
    <row r="831" spans="1:11" x14ac:dyDescent="0.25">
      <c r="A831" s="2" t="s">
        <v>376</v>
      </c>
      <c r="B831" s="3" t="s">
        <v>1679</v>
      </c>
      <c r="C831" s="4">
        <v>47189</v>
      </c>
      <c r="D831" s="2" t="s">
        <v>378</v>
      </c>
      <c r="E831" s="2" t="s">
        <v>1680</v>
      </c>
      <c r="F831" t="s">
        <v>2261</v>
      </c>
      <c r="G831" s="6">
        <v>1</v>
      </c>
      <c r="H831" s="6">
        <v>0</v>
      </c>
      <c r="I831">
        <v>1</v>
      </c>
      <c r="J831">
        <v>53251</v>
      </c>
      <c r="K831">
        <v>79965</v>
      </c>
    </row>
    <row r="832" spans="1:11" x14ac:dyDescent="0.25">
      <c r="A832" s="2" t="s">
        <v>888</v>
      </c>
      <c r="B832" s="3" t="s">
        <v>1681</v>
      </c>
      <c r="C832" s="4">
        <v>27205</v>
      </c>
      <c r="D832" s="2" t="s">
        <v>890</v>
      </c>
      <c r="E832" s="2" t="s">
        <v>1682</v>
      </c>
      <c r="F832" t="s">
        <v>2253</v>
      </c>
      <c r="G832" s="6">
        <v>1</v>
      </c>
      <c r="H832" s="6">
        <v>0</v>
      </c>
      <c r="I832">
        <v>0</v>
      </c>
      <c r="J832">
        <v>6812</v>
      </c>
      <c r="K832">
        <v>10518</v>
      </c>
    </row>
    <row r="833" spans="1:11" x14ac:dyDescent="0.25">
      <c r="A833" s="2" t="s">
        <v>1456</v>
      </c>
      <c r="B833" s="3" t="s">
        <v>1683</v>
      </c>
      <c r="C833" s="4">
        <v>86755</v>
      </c>
      <c r="D833" s="2" t="s">
        <v>1458</v>
      </c>
      <c r="E833" s="2" t="s">
        <v>349</v>
      </c>
      <c r="F833" t="e">
        <v>#N/A</v>
      </c>
      <c r="G833" s="6">
        <v>0</v>
      </c>
      <c r="H833" s="6">
        <v>0</v>
      </c>
      <c r="I833">
        <v>0</v>
      </c>
      <c r="J833">
        <v>3611</v>
      </c>
      <c r="K833">
        <v>4893</v>
      </c>
    </row>
    <row r="834" spans="1:11" x14ac:dyDescent="0.25">
      <c r="A834" s="2" t="s">
        <v>204</v>
      </c>
      <c r="B834" s="3" t="s">
        <v>1684</v>
      </c>
      <c r="C834" s="4">
        <v>52079</v>
      </c>
      <c r="D834" s="2" t="s">
        <v>206</v>
      </c>
      <c r="E834" s="2" t="s">
        <v>1685</v>
      </c>
      <c r="F834" t="s">
        <v>2255</v>
      </c>
      <c r="G834" s="6">
        <v>0</v>
      </c>
      <c r="H834" s="6">
        <v>0</v>
      </c>
      <c r="I834">
        <v>0</v>
      </c>
      <c r="J834">
        <v>11236</v>
      </c>
      <c r="K834">
        <v>20576</v>
      </c>
    </row>
    <row r="835" spans="1:11" x14ac:dyDescent="0.25">
      <c r="A835" s="2" t="s">
        <v>295</v>
      </c>
      <c r="B835" s="3" t="s">
        <v>1686</v>
      </c>
      <c r="C835" s="4">
        <v>73168</v>
      </c>
      <c r="D835" s="2" t="s">
        <v>297</v>
      </c>
      <c r="E835" s="2" t="s">
        <v>1687</v>
      </c>
      <c r="F835" t="s">
        <v>2259</v>
      </c>
      <c r="G835" s="6">
        <v>0</v>
      </c>
      <c r="H835" s="6">
        <v>1</v>
      </c>
      <c r="I835">
        <v>0</v>
      </c>
      <c r="J835">
        <v>20451</v>
      </c>
      <c r="K835">
        <v>38246</v>
      </c>
    </row>
    <row r="836" spans="1:11" x14ac:dyDescent="0.25">
      <c r="A836" s="2" t="s">
        <v>500</v>
      </c>
      <c r="B836" s="3" t="s">
        <v>1688</v>
      </c>
      <c r="C836" s="4">
        <v>5038</v>
      </c>
      <c r="D836" s="2" t="s">
        <v>502</v>
      </c>
      <c r="E836" s="2" t="s">
        <v>1689</v>
      </c>
      <c r="F836" t="e">
        <v>#N/A</v>
      </c>
      <c r="G836" s="6">
        <v>0</v>
      </c>
      <c r="H836" s="6">
        <v>1</v>
      </c>
      <c r="I836">
        <v>0</v>
      </c>
      <c r="J836">
        <v>5132</v>
      </c>
      <c r="K836">
        <v>8920</v>
      </c>
    </row>
    <row r="837" spans="1:11" x14ac:dyDescent="0.25">
      <c r="A837" s="2" t="s">
        <v>500</v>
      </c>
      <c r="B837" s="3" t="s">
        <v>1690</v>
      </c>
      <c r="C837" s="4">
        <v>5031</v>
      </c>
      <c r="D837" s="2" t="s">
        <v>502</v>
      </c>
      <c r="E837" s="2" t="s">
        <v>1691</v>
      </c>
      <c r="F837" t="s">
        <v>2257</v>
      </c>
      <c r="G837" s="6">
        <v>0</v>
      </c>
      <c r="H837" s="6">
        <v>0</v>
      </c>
      <c r="I837">
        <v>0</v>
      </c>
      <c r="J837">
        <v>8821</v>
      </c>
      <c r="K837">
        <v>16626</v>
      </c>
    </row>
    <row r="838" spans="1:11" x14ac:dyDescent="0.25">
      <c r="A838" s="2" t="s">
        <v>301</v>
      </c>
      <c r="B838" s="3" t="s">
        <v>1692</v>
      </c>
      <c r="C838" s="4">
        <v>13042</v>
      </c>
      <c r="D838" s="2" t="s">
        <v>303</v>
      </c>
      <c r="E838" s="2" t="s">
        <v>1693</v>
      </c>
      <c r="F838" t="s">
        <v>2262</v>
      </c>
      <c r="G838" s="6">
        <v>1</v>
      </c>
      <c r="H838" s="6">
        <v>0</v>
      </c>
      <c r="I838">
        <v>0</v>
      </c>
      <c r="J838">
        <v>3993</v>
      </c>
      <c r="K838">
        <v>5468</v>
      </c>
    </row>
    <row r="839" spans="1:11" x14ac:dyDescent="0.25">
      <c r="A839" s="2" t="s">
        <v>27</v>
      </c>
      <c r="B839" s="3" t="s">
        <v>1694</v>
      </c>
      <c r="C839" s="4">
        <v>25281</v>
      </c>
      <c r="D839" s="2" t="s">
        <v>29</v>
      </c>
      <c r="E839" s="2" t="s">
        <v>1695</v>
      </c>
      <c r="F839" t="e">
        <v>#N/A</v>
      </c>
      <c r="G839" s="6">
        <v>0</v>
      </c>
      <c r="H839" s="6">
        <v>0</v>
      </c>
      <c r="I839">
        <v>0</v>
      </c>
      <c r="J839">
        <v>4200</v>
      </c>
      <c r="K839">
        <v>5440</v>
      </c>
    </row>
    <row r="840" spans="1:11" x14ac:dyDescent="0.25">
      <c r="A840" s="2" t="s">
        <v>500</v>
      </c>
      <c r="B840" s="3" t="s">
        <v>1696</v>
      </c>
      <c r="C840" s="4">
        <v>5690</v>
      </c>
      <c r="D840" s="2" t="s">
        <v>502</v>
      </c>
      <c r="E840" s="2" t="s">
        <v>1697</v>
      </c>
      <c r="F840" t="e">
        <v>#N/A</v>
      </c>
      <c r="G840" s="6">
        <v>1</v>
      </c>
      <c r="H840" s="6">
        <v>0</v>
      </c>
      <c r="I840">
        <v>0</v>
      </c>
      <c r="J840">
        <v>5743</v>
      </c>
      <c r="K840">
        <v>9151</v>
      </c>
    </row>
    <row r="841" spans="1:11" x14ac:dyDescent="0.25">
      <c r="A841" s="2" t="s">
        <v>301</v>
      </c>
      <c r="B841" s="3" t="s">
        <v>1698</v>
      </c>
      <c r="C841" s="4">
        <v>13006</v>
      </c>
      <c r="D841" s="2" t="s">
        <v>303</v>
      </c>
      <c r="E841" s="2" t="s">
        <v>1699</v>
      </c>
      <c r="F841" t="e">
        <v>#N/A</v>
      </c>
      <c r="G841" s="6">
        <v>0</v>
      </c>
      <c r="H841" s="6">
        <v>0</v>
      </c>
      <c r="I841">
        <v>0</v>
      </c>
      <c r="J841">
        <v>11053</v>
      </c>
      <c r="K841">
        <v>15648</v>
      </c>
    </row>
    <row r="842" spans="1:11" x14ac:dyDescent="0.25">
      <c r="A842" s="2" t="s">
        <v>321</v>
      </c>
      <c r="B842" s="3" t="s">
        <v>1700</v>
      </c>
      <c r="C842" s="4">
        <v>19212</v>
      </c>
      <c r="D842" s="2" t="s">
        <v>323</v>
      </c>
      <c r="E842" s="2" t="s">
        <v>1701</v>
      </c>
      <c r="F842" t="s">
        <v>2252</v>
      </c>
      <c r="G842" s="6">
        <v>0</v>
      </c>
      <c r="H842" s="6">
        <v>0</v>
      </c>
      <c r="I842">
        <v>0</v>
      </c>
      <c r="J842">
        <v>11978</v>
      </c>
      <c r="K842">
        <v>17201</v>
      </c>
    </row>
    <row r="843" spans="1:11" x14ac:dyDescent="0.25">
      <c r="A843" s="2" t="s">
        <v>500</v>
      </c>
      <c r="B843" s="3" t="s">
        <v>1702</v>
      </c>
      <c r="C843" s="4">
        <v>5120</v>
      </c>
      <c r="D843" s="2" t="s">
        <v>502</v>
      </c>
      <c r="E843" s="2" t="s">
        <v>1703</v>
      </c>
      <c r="F843" t="s">
        <v>2257</v>
      </c>
      <c r="G843" s="6">
        <v>0</v>
      </c>
      <c r="H843" s="6">
        <v>0</v>
      </c>
      <c r="I843">
        <v>0</v>
      </c>
      <c r="J843">
        <v>11301</v>
      </c>
      <c r="K843">
        <v>19614</v>
      </c>
    </row>
    <row r="844" spans="1:11" x14ac:dyDescent="0.25">
      <c r="A844" s="2" t="s">
        <v>204</v>
      </c>
      <c r="B844" s="3" t="s">
        <v>1704</v>
      </c>
      <c r="C844" s="4">
        <v>52233</v>
      </c>
      <c r="D844" s="2" t="s">
        <v>206</v>
      </c>
      <c r="E844" s="2" t="s">
        <v>1705</v>
      </c>
      <c r="F844" t="s">
        <v>2252</v>
      </c>
      <c r="G844" s="6">
        <v>1</v>
      </c>
      <c r="H844" s="6">
        <v>0</v>
      </c>
      <c r="I844">
        <v>0</v>
      </c>
      <c r="J844">
        <v>4265</v>
      </c>
      <c r="K844">
        <v>5947</v>
      </c>
    </row>
    <row r="845" spans="1:11" x14ac:dyDescent="0.25">
      <c r="A845" s="2" t="s">
        <v>301</v>
      </c>
      <c r="B845" s="3" t="s">
        <v>1706</v>
      </c>
      <c r="C845" s="4">
        <v>13430</v>
      </c>
      <c r="D845" s="2" t="s">
        <v>303</v>
      </c>
      <c r="E845" s="2" t="s">
        <v>1707</v>
      </c>
      <c r="F845" t="e">
        <v>#N/A</v>
      </c>
      <c r="G845" s="6">
        <v>1</v>
      </c>
      <c r="H845" s="6">
        <v>1</v>
      </c>
      <c r="I845">
        <v>0</v>
      </c>
      <c r="J845">
        <v>61470</v>
      </c>
      <c r="K845">
        <v>95099</v>
      </c>
    </row>
    <row r="846" spans="1:11" x14ac:dyDescent="0.25">
      <c r="A846" s="2" t="s">
        <v>321</v>
      </c>
      <c r="B846" s="3" t="s">
        <v>1708</v>
      </c>
      <c r="C846" s="4">
        <v>19821</v>
      </c>
      <c r="D846" s="2" t="s">
        <v>323</v>
      </c>
      <c r="E846" s="2" t="s">
        <v>1709</v>
      </c>
      <c r="F846" t="s">
        <v>2252</v>
      </c>
      <c r="G846" s="6">
        <v>1</v>
      </c>
      <c r="H846" s="6">
        <v>0</v>
      </c>
      <c r="I846">
        <v>0</v>
      </c>
      <c r="J846">
        <v>10397</v>
      </c>
      <c r="K846">
        <v>16320</v>
      </c>
    </row>
    <row r="847" spans="1:11" x14ac:dyDescent="0.25">
      <c r="A847" s="2" t="s">
        <v>500</v>
      </c>
      <c r="B847" s="3" t="s">
        <v>1710</v>
      </c>
      <c r="C847" s="4">
        <v>5591</v>
      </c>
      <c r="D847" s="2" t="s">
        <v>502</v>
      </c>
      <c r="E847" s="2" t="s">
        <v>1711</v>
      </c>
      <c r="F847" t="e">
        <v>#N/A</v>
      </c>
      <c r="G847" s="6">
        <v>1</v>
      </c>
      <c r="H847" s="6">
        <v>0</v>
      </c>
      <c r="I847">
        <v>0</v>
      </c>
      <c r="J847">
        <v>8365</v>
      </c>
      <c r="K847">
        <v>12627</v>
      </c>
    </row>
    <row r="848" spans="1:11" x14ac:dyDescent="0.25">
      <c r="A848" s="2" t="s">
        <v>888</v>
      </c>
      <c r="B848" s="3" t="s">
        <v>1712</v>
      </c>
      <c r="C848" s="4">
        <v>27430</v>
      </c>
      <c r="D848" s="2" t="s">
        <v>890</v>
      </c>
      <c r="E848" s="2" t="s">
        <v>1713</v>
      </c>
      <c r="F848" t="e">
        <v>#N/A</v>
      </c>
      <c r="G848" s="6">
        <v>0</v>
      </c>
      <c r="H848" s="6">
        <v>1</v>
      </c>
      <c r="I848">
        <v>0</v>
      </c>
      <c r="J848">
        <v>5336</v>
      </c>
      <c r="K848">
        <v>7567</v>
      </c>
    </row>
    <row r="849" spans="1:11" x14ac:dyDescent="0.25">
      <c r="A849" s="2" t="s">
        <v>500</v>
      </c>
      <c r="B849" s="3" t="s">
        <v>1714</v>
      </c>
      <c r="C849" s="4">
        <v>5138</v>
      </c>
      <c r="D849" s="2" t="s">
        <v>502</v>
      </c>
      <c r="E849" s="2" t="s">
        <v>1715</v>
      </c>
      <c r="F849" t="e">
        <v>#N/A</v>
      </c>
      <c r="G849" s="6">
        <v>1</v>
      </c>
      <c r="H849" s="6">
        <v>0</v>
      </c>
      <c r="I849">
        <v>0</v>
      </c>
      <c r="J849">
        <v>8021</v>
      </c>
      <c r="K849">
        <v>13318</v>
      </c>
    </row>
    <row r="850" spans="1:11" x14ac:dyDescent="0.25">
      <c r="A850" s="2" t="s">
        <v>301</v>
      </c>
      <c r="B850" s="3" t="s">
        <v>1716</v>
      </c>
      <c r="C850" s="4">
        <v>13160</v>
      </c>
      <c r="D850" s="2" t="s">
        <v>303</v>
      </c>
      <c r="E850" s="2" t="s">
        <v>1717</v>
      </c>
      <c r="F850" t="s">
        <v>2262</v>
      </c>
      <c r="G850" s="6">
        <v>0</v>
      </c>
      <c r="H850" s="6">
        <v>0</v>
      </c>
      <c r="I850">
        <v>0</v>
      </c>
      <c r="J850">
        <v>4386</v>
      </c>
      <c r="K850">
        <v>5957</v>
      </c>
    </row>
    <row r="851" spans="1:11" x14ac:dyDescent="0.25">
      <c r="A851" s="2" t="s">
        <v>901</v>
      </c>
      <c r="B851" s="3" t="s">
        <v>1718</v>
      </c>
      <c r="C851" s="4">
        <v>85279</v>
      </c>
      <c r="D851" s="2" t="s">
        <v>903</v>
      </c>
      <c r="E851" s="2" t="s">
        <v>1719</v>
      </c>
      <c r="F851" t="e">
        <v>#N/A</v>
      </c>
      <c r="G851" s="6">
        <v>0</v>
      </c>
      <c r="H851" s="6">
        <v>0</v>
      </c>
      <c r="I851">
        <v>0</v>
      </c>
      <c r="J851">
        <v>1087</v>
      </c>
      <c r="K851">
        <v>1212</v>
      </c>
    </row>
    <row r="852" spans="1:11" x14ac:dyDescent="0.25">
      <c r="A852" s="2" t="s">
        <v>1149</v>
      </c>
      <c r="B852" s="3" t="s">
        <v>1720</v>
      </c>
      <c r="C852" s="4">
        <v>20770</v>
      </c>
      <c r="D852" s="2" t="s">
        <v>1151</v>
      </c>
      <c r="E852" s="2" t="s">
        <v>1721</v>
      </c>
      <c r="F852" t="e">
        <v>#N/A</v>
      </c>
      <c r="G852" s="6">
        <v>0</v>
      </c>
      <c r="H852" s="6">
        <v>0</v>
      </c>
      <c r="I852">
        <v>0</v>
      </c>
      <c r="J852">
        <v>10699</v>
      </c>
      <c r="K852">
        <v>13954</v>
      </c>
    </row>
    <row r="853" spans="1:11" x14ac:dyDescent="0.25">
      <c r="A853" s="2" t="s">
        <v>321</v>
      </c>
      <c r="B853" s="3" t="s">
        <v>1722</v>
      </c>
      <c r="C853" s="4">
        <v>19473</v>
      </c>
      <c r="D853" s="2" t="s">
        <v>323</v>
      </c>
      <c r="E853" s="2" t="s">
        <v>1723</v>
      </c>
      <c r="F853" t="s">
        <v>2252</v>
      </c>
      <c r="G853" s="6">
        <v>0</v>
      </c>
      <c r="H853" s="6">
        <v>1</v>
      </c>
      <c r="I853">
        <v>0</v>
      </c>
      <c r="J853">
        <v>12218</v>
      </c>
      <c r="K853">
        <v>18271</v>
      </c>
    </row>
    <row r="854" spans="1:11" x14ac:dyDescent="0.25">
      <c r="A854" s="2" t="s">
        <v>901</v>
      </c>
      <c r="B854" s="3" t="s">
        <v>1724</v>
      </c>
      <c r="C854" s="4">
        <v>85263</v>
      </c>
      <c r="D854" s="2" t="s">
        <v>903</v>
      </c>
      <c r="E854" s="2" t="s">
        <v>1725</v>
      </c>
      <c r="F854" t="e">
        <v>#N/A</v>
      </c>
      <c r="G854" s="6">
        <v>0</v>
      </c>
      <c r="H854" s="6">
        <v>0</v>
      </c>
      <c r="I854">
        <v>0</v>
      </c>
      <c r="J854">
        <v>5223</v>
      </c>
      <c r="K854">
        <v>6457</v>
      </c>
    </row>
    <row r="855" spans="1:11" x14ac:dyDescent="0.25">
      <c r="A855" s="2" t="s">
        <v>321</v>
      </c>
      <c r="B855" s="3" t="s">
        <v>1726</v>
      </c>
      <c r="C855" s="4">
        <v>19256</v>
      </c>
      <c r="D855" s="2" t="s">
        <v>323</v>
      </c>
      <c r="E855" s="2" t="s">
        <v>1479</v>
      </c>
      <c r="F855" t="s">
        <v>2252</v>
      </c>
      <c r="G855" s="6">
        <v>0</v>
      </c>
      <c r="H855" s="6">
        <v>1</v>
      </c>
      <c r="I855">
        <v>0</v>
      </c>
      <c r="J855">
        <v>19661</v>
      </c>
      <c r="K855">
        <v>34228</v>
      </c>
    </row>
    <row r="856" spans="1:11" x14ac:dyDescent="0.25">
      <c r="A856" s="2" t="s">
        <v>134</v>
      </c>
      <c r="B856" s="3" t="s">
        <v>1727</v>
      </c>
      <c r="C856" s="4">
        <v>54245</v>
      </c>
      <c r="D856" s="2" t="s">
        <v>136</v>
      </c>
      <c r="E856" s="2" t="s">
        <v>1160</v>
      </c>
      <c r="F856" t="s">
        <v>2263</v>
      </c>
      <c r="G856" s="6">
        <v>1</v>
      </c>
      <c r="H856" s="6">
        <v>1</v>
      </c>
      <c r="I856">
        <v>0</v>
      </c>
      <c r="J856">
        <v>6488</v>
      </c>
      <c r="K856">
        <v>9899</v>
      </c>
    </row>
    <row r="857" spans="1:11" x14ac:dyDescent="0.25">
      <c r="A857" s="2" t="s">
        <v>27</v>
      </c>
      <c r="B857" s="3" t="s">
        <v>1728</v>
      </c>
      <c r="C857" s="4">
        <v>25326</v>
      </c>
      <c r="D857" s="2" t="s">
        <v>29</v>
      </c>
      <c r="E857" s="2" t="s">
        <v>1729</v>
      </c>
      <c r="F857" t="e">
        <v>#N/A</v>
      </c>
      <c r="G857" s="6">
        <v>1</v>
      </c>
      <c r="H857" s="6">
        <v>0</v>
      </c>
      <c r="I857">
        <v>0</v>
      </c>
      <c r="J857">
        <v>3791</v>
      </c>
      <c r="K857">
        <v>4912</v>
      </c>
    </row>
    <row r="858" spans="1:11" x14ac:dyDescent="0.25">
      <c r="A858" s="2" t="s">
        <v>758</v>
      </c>
      <c r="B858" s="3" t="s">
        <v>1730</v>
      </c>
      <c r="C858" s="4">
        <v>50325</v>
      </c>
      <c r="D858" s="2" t="s">
        <v>760</v>
      </c>
      <c r="E858" s="2" t="s">
        <v>1731</v>
      </c>
      <c r="F858" t="s">
        <v>2251</v>
      </c>
      <c r="G858" s="6">
        <v>0</v>
      </c>
      <c r="H858" s="6">
        <v>0</v>
      </c>
      <c r="I858">
        <v>0</v>
      </c>
      <c r="J858">
        <v>2815</v>
      </c>
      <c r="K858">
        <v>5452</v>
      </c>
    </row>
    <row r="859" spans="1:11" x14ac:dyDescent="0.25">
      <c r="A859" s="2" t="s">
        <v>772</v>
      </c>
      <c r="B859" s="3" t="s">
        <v>1732</v>
      </c>
      <c r="C859" s="4">
        <v>41551</v>
      </c>
      <c r="D859" s="2" t="s">
        <v>774</v>
      </c>
      <c r="E859" s="2" t="s">
        <v>1733</v>
      </c>
      <c r="F859" t="e">
        <v>#N/A</v>
      </c>
      <c r="G859" s="6">
        <v>1</v>
      </c>
      <c r="H859" s="6">
        <v>0</v>
      </c>
      <c r="I859">
        <v>0</v>
      </c>
      <c r="J859">
        <v>52343</v>
      </c>
      <c r="K859">
        <v>87792</v>
      </c>
    </row>
    <row r="860" spans="1:11" x14ac:dyDescent="0.25">
      <c r="A860" s="2" t="s">
        <v>758</v>
      </c>
      <c r="B860" s="3" t="s">
        <v>1734</v>
      </c>
      <c r="C860" s="4">
        <v>50226</v>
      </c>
      <c r="D860" s="2" t="s">
        <v>760</v>
      </c>
      <c r="E860" s="2" t="s">
        <v>1735</v>
      </c>
      <c r="F860" t="e">
        <v>#N/A</v>
      </c>
      <c r="G860" s="6">
        <v>0</v>
      </c>
      <c r="H860" s="6">
        <v>0</v>
      </c>
      <c r="I860">
        <v>0</v>
      </c>
      <c r="J860">
        <v>11122</v>
      </c>
      <c r="K860">
        <v>15441</v>
      </c>
    </row>
    <row r="861" spans="1:11" x14ac:dyDescent="0.25">
      <c r="A861" s="2" t="s">
        <v>500</v>
      </c>
      <c r="B861" s="3" t="s">
        <v>1736</v>
      </c>
      <c r="C861" s="4">
        <v>5059</v>
      </c>
      <c r="D861" s="2" t="s">
        <v>502</v>
      </c>
      <c r="E861" s="2" t="s">
        <v>918</v>
      </c>
      <c r="F861" t="e">
        <v>#N/A</v>
      </c>
      <c r="G861" s="6">
        <v>0</v>
      </c>
      <c r="H861" s="6">
        <v>0</v>
      </c>
      <c r="I861">
        <v>0</v>
      </c>
      <c r="J861">
        <v>2652</v>
      </c>
      <c r="K861">
        <v>4800</v>
      </c>
    </row>
    <row r="862" spans="1:11" x14ac:dyDescent="0.25">
      <c r="A862" s="2" t="s">
        <v>888</v>
      </c>
      <c r="B862" s="3" t="s">
        <v>1737</v>
      </c>
      <c r="C862" s="4">
        <v>27450</v>
      </c>
      <c r="D862" s="2" t="s">
        <v>890</v>
      </c>
      <c r="E862" s="2" t="s">
        <v>1738</v>
      </c>
      <c r="F862" t="s">
        <v>2253</v>
      </c>
      <c r="G862" s="6">
        <v>0</v>
      </c>
      <c r="H862" s="6">
        <v>0</v>
      </c>
      <c r="I862">
        <v>0</v>
      </c>
      <c r="J862">
        <v>4624</v>
      </c>
      <c r="K862">
        <v>7412</v>
      </c>
    </row>
    <row r="863" spans="1:11" x14ac:dyDescent="0.25">
      <c r="A863" s="2" t="s">
        <v>758</v>
      </c>
      <c r="B863" s="3" t="s">
        <v>1739</v>
      </c>
      <c r="C863" s="4">
        <v>50287</v>
      </c>
      <c r="D863" s="2" t="s">
        <v>760</v>
      </c>
      <c r="E863" s="2" t="s">
        <v>1740</v>
      </c>
      <c r="F863" t="e">
        <v>#N/A</v>
      </c>
      <c r="G863" s="6">
        <v>0</v>
      </c>
      <c r="H863" s="6">
        <v>0</v>
      </c>
      <c r="I863">
        <v>1</v>
      </c>
      <c r="J863">
        <v>6694</v>
      </c>
      <c r="K863">
        <v>9397</v>
      </c>
    </row>
    <row r="864" spans="1:11" x14ac:dyDescent="0.25">
      <c r="A864" s="2" t="s">
        <v>301</v>
      </c>
      <c r="B864" s="3" t="s">
        <v>1741</v>
      </c>
      <c r="C864" s="4">
        <v>13667</v>
      </c>
      <c r="D864" s="2" t="s">
        <v>303</v>
      </c>
      <c r="E864" s="2" t="s">
        <v>1742</v>
      </c>
      <c r="F864" t="e">
        <v>#N/A</v>
      </c>
      <c r="G864" s="6">
        <v>1</v>
      </c>
      <c r="H864" s="6">
        <v>0</v>
      </c>
      <c r="I864">
        <v>0</v>
      </c>
      <c r="J864">
        <v>7210</v>
      </c>
      <c r="K864">
        <v>10603</v>
      </c>
    </row>
    <row r="865" spans="1:11" x14ac:dyDescent="0.25">
      <c r="A865" s="2" t="s">
        <v>1456</v>
      </c>
      <c r="B865" s="3" t="s">
        <v>1743</v>
      </c>
      <c r="C865" s="4">
        <v>86219</v>
      </c>
      <c r="D865" s="2" t="s">
        <v>1458</v>
      </c>
      <c r="E865" s="2" t="s">
        <v>1744</v>
      </c>
      <c r="F865" t="e">
        <v>#N/A</v>
      </c>
      <c r="G865" s="6">
        <v>1</v>
      </c>
      <c r="H865" s="6">
        <v>0</v>
      </c>
      <c r="I865">
        <v>0</v>
      </c>
      <c r="J865">
        <v>3207</v>
      </c>
      <c r="K865">
        <v>4161</v>
      </c>
    </row>
    <row r="866" spans="1:11" x14ac:dyDescent="0.25">
      <c r="A866" s="2" t="s">
        <v>295</v>
      </c>
      <c r="B866" s="3" t="s">
        <v>1745</v>
      </c>
      <c r="C866" s="4">
        <v>73624</v>
      </c>
      <c r="D866" s="2" t="s">
        <v>297</v>
      </c>
      <c r="E866" s="2" t="s">
        <v>1746</v>
      </c>
      <c r="F866" t="e">
        <v>#N/A</v>
      </c>
      <c r="G866" s="6">
        <v>0</v>
      </c>
      <c r="H866" s="6">
        <v>0</v>
      </c>
      <c r="I866">
        <v>0</v>
      </c>
      <c r="J866">
        <v>11140</v>
      </c>
      <c r="K866">
        <v>19587</v>
      </c>
    </row>
    <row r="867" spans="1:11" x14ac:dyDescent="0.25">
      <c r="A867" s="2" t="s">
        <v>96</v>
      </c>
      <c r="B867" s="3" t="s">
        <v>1747</v>
      </c>
      <c r="C867" s="4">
        <v>44279</v>
      </c>
      <c r="D867" s="2" t="s">
        <v>98</v>
      </c>
      <c r="E867" s="2" t="s">
        <v>1748</v>
      </c>
      <c r="F867" t="s">
        <v>2261</v>
      </c>
      <c r="G867" s="6">
        <v>1</v>
      </c>
      <c r="H867" s="6">
        <v>1</v>
      </c>
      <c r="I867">
        <v>0</v>
      </c>
      <c r="J867">
        <v>18514</v>
      </c>
      <c r="K867">
        <v>25262</v>
      </c>
    </row>
    <row r="868" spans="1:11" x14ac:dyDescent="0.25">
      <c r="A868" s="2" t="s">
        <v>500</v>
      </c>
      <c r="B868" s="3" t="s">
        <v>1749</v>
      </c>
      <c r="C868" s="4">
        <v>5495</v>
      </c>
      <c r="D868" s="2" t="s">
        <v>502</v>
      </c>
      <c r="E868" s="2" t="s">
        <v>1750</v>
      </c>
      <c r="F868" t="s">
        <v>2257</v>
      </c>
      <c r="G868" s="6">
        <v>0</v>
      </c>
      <c r="H868" s="6">
        <v>0</v>
      </c>
      <c r="I868">
        <v>0</v>
      </c>
      <c r="J868">
        <v>11041</v>
      </c>
      <c r="K868">
        <v>18035</v>
      </c>
    </row>
    <row r="869" spans="1:11" x14ac:dyDescent="0.25">
      <c r="A869" s="2" t="s">
        <v>426</v>
      </c>
      <c r="B869" s="3" t="s">
        <v>1751</v>
      </c>
      <c r="C869" s="4">
        <v>99001</v>
      </c>
      <c r="D869" s="2" t="s">
        <v>428</v>
      </c>
      <c r="E869" s="2" t="s">
        <v>1752</v>
      </c>
      <c r="F869" t="e">
        <v>#N/A</v>
      </c>
      <c r="G869" s="6">
        <v>0</v>
      </c>
      <c r="H869" s="6">
        <v>4</v>
      </c>
      <c r="I869">
        <v>0</v>
      </c>
      <c r="J869">
        <v>9351</v>
      </c>
      <c r="K869">
        <v>16922</v>
      </c>
    </row>
    <row r="870" spans="1:11" x14ac:dyDescent="0.25">
      <c r="A870" s="2" t="s">
        <v>295</v>
      </c>
      <c r="B870" s="3" t="s">
        <v>1753</v>
      </c>
      <c r="C870" s="4">
        <v>73616</v>
      </c>
      <c r="D870" s="2" t="s">
        <v>297</v>
      </c>
      <c r="E870" s="2" t="s">
        <v>1754</v>
      </c>
      <c r="F870" t="s">
        <v>2259</v>
      </c>
      <c r="G870" s="6">
        <v>1</v>
      </c>
      <c r="H870" s="6">
        <v>0</v>
      </c>
      <c r="I870">
        <v>0</v>
      </c>
      <c r="J870">
        <v>9293</v>
      </c>
      <c r="K870">
        <v>15942</v>
      </c>
    </row>
    <row r="871" spans="1:11" x14ac:dyDescent="0.25">
      <c r="A871" s="2" t="s">
        <v>500</v>
      </c>
      <c r="B871" s="3" t="s">
        <v>1755</v>
      </c>
      <c r="C871" s="4">
        <v>5854</v>
      </c>
      <c r="D871" s="2" t="s">
        <v>502</v>
      </c>
      <c r="E871" s="2" t="s">
        <v>1756</v>
      </c>
      <c r="F871" t="s">
        <v>2257</v>
      </c>
      <c r="G871" s="6">
        <v>1</v>
      </c>
      <c r="H871" s="6">
        <v>0</v>
      </c>
      <c r="I871">
        <v>0</v>
      </c>
      <c r="J871">
        <v>6461</v>
      </c>
      <c r="K871">
        <v>11914</v>
      </c>
    </row>
    <row r="872" spans="1:11" x14ac:dyDescent="0.25">
      <c r="A872" s="2" t="s">
        <v>438</v>
      </c>
      <c r="B872" s="3" t="s">
        <v>1757</v>
      </c>
      <c r="C872" s="4">
        <v>17446</v>
      </c>
      <c r="D872" s="2" t="s">
        <v>237</v>
      </c>
      <c r="E872" s="2" t="s">
        <v>1758</v>
      </c>
      <c r="F872" t="e">
        <v>#N/A</v>
      </c>
      <c r="G872" s="6">
        <v>0</v>
      </c>
      <c r="H872" s="6">
        <v>0</v>
      </c>
      <c r="I872">
        <v>0</v>
      </c>
      <c r="J872">
        <v>1772</v>
      </c>
      <c r="K872">
        <v>2655</v>
      </c>
    </row>
    <row r="873" spans="1:11" x14ac:dyDescent="0.25">
      <c r="A873" s="2" t="s">
        <v>500</v>
      </c>
      <c r="B873" s="3" t="s">
        <v>1759</v>
      </c>
      <c r="C873" s="4">
        <v>5541</v>
      </c>
      <c r="D873" s="2" t="s">
        <v>502</v>
      </c>
      <c r="E873" s="2" t="s">
        <v>1760</v>
      </c>
      <c r="F873" t="e">
        <v>#N/A</v>
      </c>
      <c r="G873" s="6">
        <v>0</v>
      </c>
      <c r="H873" s="6">
        <v>0</v>
      </c>
      <c r="I873">
        <v>0</v>
      </c>
      <c r="J873">
        <v>9934</v>
      </c>
      <c r="K873">
        <v>15696</v>
      </c>
    </row>
    <row r="874" spans="1:11" x14ac:dyDescent="0.25">
      <c r="A874" s="2" t="s">
        <v>134</v>
      </c>
      <c r="B874" s="3" t="s">
        <v>1761</v>
      </c>
      <c r="C874" s="4">
        <v>54498</v>
      </c>
      <c r="D874" s="2" t="s">
        <v>136</v>
      </c>
      <c r="E874" s="2" t="s">
        <v>1762</v>
      </c>
      <c r="F874" t="e">
        <v>#N/A</v>
      </c>
      <c r="G874" s="6">
        <v>1</v>
      </c>
      <c r="H874" s="6">
        <v>4</v>
      </c>
      <c r="I874">
        <v>0</v>
      </c>
      <c r="J874">
        <v>48204</v>
      </c>
      <c r="K874">
        <v>76899</v>
      </c>
    </row>
    <row r="875" spans="1:11" x14ac:dyDescent="0.25">
      <c r="A875" s="2" t="s">
        <v>1669</v>
      </c>
      <c r="B875" s="3" t="s">
        <v>1763</v>
      </c>
      <c r="C875" s="4">
        <v>81065</v>
      </c>
      <c r="D875" s="2" t="s">
        <v>1671</v>
      </c>
      <c r="E875" s="2" t="s">
        <v>1764</v>
      </c>
      <c r="F875" t="s">
        <v>2260</v>
      </c>
      <c r="G875" s="6">
        <v>1</v>
      </c>
      <c r="H875" s="6">
        <v>0</v>
      </c>
      <c r="I875">
        <v>0</v>
      </c>
      <c r="J875">
        <v>16330</v>
      </c>
      <c r="K875">
        <v>26603</v>
      </c>
    </row>
    <row r="876" spans="1:11" x14ac:dyDescent="0.25">
      <c r="A876" s="2" t="s">
        <v>1456</v>
      </c>
      <c r="B876" s="3" t="s">
        <v>1765</v>
      </c>
      <c r="C876" s="4">
        <v>86320</v>
      </c>
      <c r="D876" s="2" t="s">
        <v>1458</v>
      </c>
      <c r="E876" s="2" t="s">
        <v>1766</v>
      </c>
      <c r="F876" t="s">
        <v>2258</v>
      </c>
      <c r="G876" s="6">
        <v>0</v>
      </c>
      <c r="H876" s="6">
        <v>0</v>
      </c>
      <c r="I876">
        <v>0</v>
      </c>
      <c r="J876">
        <v>16317</v>
      </c>
      <c r="K876">
        <v>25385</v>
      </c>
    </row>
    <row r="877" spans="1:11" x14ac:dyDescent="0.25">
      <c r="A877" s="2" t="s">
        <v>758</v>
      </c>
      <c r="B877" s="3" t="s">
        <v>1767</v>
      </c>
      <c r="C877" s="4">
        <v>50606</v>
      </c>
      <c r="D877" s="2" t="s">
        <v>760</v>
      </c>
      <c r="E877" s="2" t="s">
        <v>1395</v>
      </c>
      <c r="F877" t="e">
        <v>#N/A</v>
      </c>
      <c r="G877" s="6">
        <v>1</v>
      </c>
      <c r="H877" s="6">
        <v>0</v>
      </c>
      <c r="I877">
        <v>0</v>
      </c>
      <c r="J877">
        <v>9517</v>
      </c>
      <c r="K877">
        <v>14685</v>
      </c>
    </row>
    <row r="878" spans="1:11" x14ac:dyDescent="0.25">
      <c r="A878" s="2" t="s">
        <v>772</v>
      </c>
      <c r="B878" s="3" t="s">
        <v>1768</v>
      </c>
      <c r="C878" s="4">
        <v>41206</v>
      </c>
      <c r="D878" s="2" t="s">
        <v>774</v>
      </c>
      <c r="E878" s="2" t="s">
        <v>1769</v>
      </c>
      <c r="F878" t="e">
        <v>#N/A</v>
      </c>
      <c r="G878" s="6">
        <v>1</v>
      </c>
      <c r="H878" s="6">
        <v>0</v>
      </c>
      <c r="I878">
        <v>0</v>
      </c>
      <c r="J878">
        <v>4680</v>
      </c>
      <c r="K878">
        <v>6714</v>
      </c>
    </row>
    <row r="879" spans="1:11" x14ac:dyDescent="0.25">
      <c r="A879" s="2" t="s">
        <v>321</v>
      </c>
      <c r="B879" s="3" t="s">
        <v>1770</v>
      </c>
      <c r="C879" s="4">
        <v>19050</v>
      </c>
      <c r="D879" s="2" t="s">
        <v>323</v>
      </c>
      <c r="E879" s="2" t="s">
        <v>1403</v>
      </c>
      <c r="F879" t="s">
        <v>2252</v>
      </c>
      <c r="G879" s="6">
        <v>1</v>
      </c>
      <c r="H879" s="6">
        <v>0</v>
      </c>
      <c r="I879">
        <v>0</v>
      </c>
      <c r="J879">
        <v>12522</v>
      </c>
      <c r="K879">
        <v>17455</v>
      </c>
    </row>
    <row r="880" spans="1:11" x14ac:dyDescent="0.25">
      <c r="A880" s="2" t="s">
        <v>576</v>
      </c>
      <c r="B880" s="3" t="s">
        <v>1771</v>
      </c>
      <c r="C880" s="4">
        <v>76233</v>
      </c>
      <c r="D880" s="2" t="s">
        <v>578</v>
      </c>
      <c r="E880" s="2" t="s">
        <v>1772</v>
      </c>
      <c r="F880" t="e">
        <v>#N/A</v>
      </c>
      <c r="G880" s="6">
        <v>1</v>
      </c>
      <c r="H880" s="6">
        <v>0</v>
      </c>
      <c r="I880">
        <v>0</v>
      </c>
      <c r="J880">
        <v>19522</v>
      </c>
      <c r="K880">
        <v>34678</v>
      </c>
    </row>
    <row r="881" spans="1:11" x14ac:dyDescent="0.25">
      <c r="A881" s="2" t="s">
        <v>301</v>
      </c>
      <c r="B881" s="3" t="s">
        <v>1773</v>
      </c>
      <c r="C881" s="4">
        <v>13248</v>
      </c>
      <c r="D881" s="2" t="s">
        <v>303</v>
      </c>
      <c r="E881" s="2" t="s">
        <v>1774</v>
      </c>
      <c r="F881" t="s">
        <v>2256</v>
      </c>
      <c r="G881" s="6">
        <v>0</v>
      </c>
      <c r="H881" s="6">
        <v>0</v>
      </c>
      <c r="I881">
        <v>0</v>
      </c>
      <c r="J881">
        <v>6001</v>
      </c>
      <c r="K881">
        <v>7226</v>
      </c>
    </row>
    <row r="882" spans="1:11" x14ac:dyDescent="0.25">
      <c r="A882" s="2" t="s">
        <v>758</v>
      </c>
      <c r="B882" s="3" t="s">
        <v>1775</v>
      </c>
      <c r="C882" s="4">
        <v>50590</v>
      </c>
      <c r="D882" s="2" t="s">
        <v>760</v>
      </c>
      <c r="E882" s="2" t="s">
        <v>1776</v>
      </c>
      <c r="F882" t="s">
        <v>2251</v>
      </c>
      <c r="G882" s="6">
        <v>0</v>
      </c>
      <c r="H882" s="6">
        <v>0</v>
      </c>
      <c r="I882">
        <v>0</v>
      </c>
      <c r="J882">
        <v>5350</v>
      </c>
      <c r="K882">
        <v>8006</v>
      </c>
    </row>
    <row r="883" spans="1:11" x14ac:dyDescent="0.25">
      <c r="A883" s="2" t="s">
        <v>376</v>
      </c>
      <c r="B883" s="3" t="s">
        <v>1777</v>
      </c>
      <c r="C883" s="4">
        <v>47980</v>
      </c>
      <c r="D883" s="2" t="s">
        <v>378</v>
      </c>
      <c r="E883" s="2" t="s">
        <v>1778</v>
      </c>
      <c r="F883" t="e">
        <v>#N/A</v>
      </c>
      <c r="G883" s="6">
        <v>1</v>
      </c>
      <c r="H883" s="6">
        <v>0</v>
      </c>
      <c r="I883">
        <v>0</v>
      </c>
      <c r="J883">
        <v>27828</v>
      </c>
      <c r="K883">
        <v>42583</v>
      </c>
    </row>
    <row r="884" spans="1:11" x14ac:dyDescent="0.25">
      <c r="A884" s="2" t="s">
        <v>295</v>
      </c>
      <c r="B884" s="3" t="s">
        <v>1779</v>
      </c>
      <c r="C884" s="4">
        <v>73236</v>
      </c>
      <c r="D884" s="2" t="s">
        <v>297</v>
      </c>
      <c r="E884" s="2" t="s">
        <v>1780</v>
      </c>
      <c r="F884" t="e">
        <v>#N/A</v>
      </c>
      <c r="G884" s="6">
        <v>0</v>
      </c>
      <c r="H884" s="6">
        <v>0</v>
      </c>
      <c r="I884">
        <v>0</v>
      </c>
      <c r="J884">
        <v>4472</v>
      </c>
      <c r="K884">
        <v>6694</v>
      </c>
    </row>
    <row r="885" spans="1:11" x14ac:dyDescent="0.25">
      <c r="A885" s="2" t="s">
        <v>888</v>
      </c>
      <c r="B885" s="3" t="s">
        <v>1781</v>
      </c>
      <c r="C885" s="4">
        <v>27413</v>
      </c>
      <c r="D885" s="2" t="s">
        <v>890</v>
      </c>
      <c r="E885" s="2" t="s">
        <v>1782</v>
      </c>
      <c r="F885" t="e">
        <v>#N/A</v>
      </c>
      <c r="G885" s="6">
        <v>1</v>
      </c>
      <c r="H885" s="6">
        <v>0</v>
      </c>
      <c r="I885">
        <v>0</v>
      </c>
      <c r="J885">
        <v>5097</v>
      </c>
      <c r="K885">
        <v>7492</v>
      </c>
    </row>
    <row r="886" spans="1:11" x14ac:dyDescent="0.25">
      <c r="A886" s="2" t="s">
        <v>295</v>
      </c>
      <c r="B886" s="3" t="s">
        <v>1783</v>
      </c>
      <c r="C886" s="4">
        <v>73067</v>
      </c>
      <c r="D886" s="2" t="s">
        <v>297</v>
      </c>
      <c r="E886" s="2" t="s">
        <v>1784</v>
      </c>
      <c r="F886" t="s">
        <v>2259</v>
      </c>
      <c r="G886" s="6">
        <v>0</v>
      </c>
      <c r="H886" s="6">
        <v>1</v>
      </c>
      <c r="I886">
        <v>0</v>
      </c>
      <c r="J886">
        <v>9908</v>
      </c>
      <c r="K886">
        <v>14986</v>
      </c>
    </row>
    <row r="887" spans="1:11" x14ac:dyDescent="0.25">
      <c r="A887" s="2" t="s">
        <v>661</v>
      </c>
      <c r="B887" s="3" t="s">
        <v>1785</v>
      </c>
      <c r="C887" s="4">
        <v>70215</v>
      </c>
      <c r="D887" s="2" t="s">
        <v>663</v>
      </c>
      <c r="E887" s="2" t="s">
        <v>1786</v>
      </c>
      <c r="F887" t="e">
        <v>#N/A</v>
      </c>
      <c r="G887" s="6">
        <v>0</v>
      </c>
      <c r="H887" s="6">
        <v>1</v>
      </c>
      <c r="I887">
        <v>1</v>
      </c>
      <c r="J887">
        <v>33522</v>
      </c>
      <c r="K887">
        <v>45698</v>
      </c>
    </row>
    <row r="888" spans="1:11" x14ac:dyDescent="0.25">
      <c r="A888" s="2" t="s">
        <v>1149</v>
      </c>
      <c r="B888" s="3" t="s">
        <v>1787</v>
      </c>
      <c r="C888" s="4">
        <v>20011</v>
      </c>
      <c r="D888" s="2" t="s">
        <v>1151</v>
      </c>
      <c r="E888" s="2" t="s">
        <v>1788</v>
      </c>
      <c r="F888" t="e">
        <v>#N/A</v>
      </c>
      <c r="G888" s="6">
        <v>1</v>
      </c>
      <c r="H888" s="6">
        <v>1</v>
      </c>
      <c r="I888">
        <v>0</v>
      </c>
      <c r="J888">
        <v>43885</v>
      </c>
      <c r="K888">
        <v>64114</v>
      </c>
    </row>
    <row r="889" spans="1:11" x14ac:dyDescent="0.25">
      <c r="A889" s="2" t="s">
        <v>301</v>
      </c>
      <c r="B889" s="3" t="s">
        <v>1789</v>
      </c>
      <c r="C889" s="4">
        <v>13473</v>
      </c>
      <c r="D889" s="2" t="s">
        <v>303</v>
      </c>
      <c r="E889" s="2" t="s">
        <v>1723</v>
      </c>
      <c r="F889" t="s">
        <v>2262</v>
      </c>
      <c r="G889" s="6">
        <v>1</v>
      </c>
      <c r="H889" s="6">
        <v>0</v>
      </c>
      <c r="I889">
        <v>0</v>
      </c>
      <c r="J889">
        <v>7914</v>
      </c>
      <c r="K889">
        <v>10682</v>
      </c>
    </row>
    <row r="890" spans="1:11" x14ac:dyDescent="0.25">
      <c r="A890" s="2" t="s">
        <v>204</v>
      </c>
      <c r="B890" s="3" t="s">
        <v>1790</v>
      </c>
      <c r="C890" s="4">
        <v>52405</v>
      </c>
      <c r="D890" s="2" t="s">
        <v>206</v>
      </c>
      <c r="E890" s="2" t="s">
        <v>1791</v>
      </c>
      <c r="F890" t="s">
        <v>2252</v>
      </c>
      <c r="G890" s="6">
        <v>1</v>
      </c>
      <c r="H890" s="6">
        <v>0</v>
      </c>
      <c r="I890">
        <v>0</v>
      </c>
      <c r="J890">
        <v>5204</v>
      </c>
      <c r="K890">
        <v>7141</v>
      </c>
    </row>
    <row r="891" spans="1:11" x14ac:dyDescent="0.25">
      <c r="A891" s="2" t="s">
        <v>376</v>
      </c>
      <c r="B891" s="3" t="s">
        <v>1792</v>
      </c>
      <c r="C891" s="4">
        <v>47170</v>
      </c>
      <c r="D891" s="2" t="s">
        <v>378</v>
      </c>
      <c r="E891" s="2" t="s">
        <v>1793</v>
      </c>
      <c r="F891" t="e">
        <v>#N/A</v>
      </c>
      <c r="G891" s="6">
        <v>0</v>
      </c>
      <c r="H891" s="6">
        <v>0</v>
      </c>
      <c r="I891">
        <v>0</v>
      </c>
      <c r="J891">
        <v>9959</v>
      </c>
      <c r="K891">
        <v>12869</v>
      </c>
    </row>
    <row r="892" spans="1:11" x14ac:dyDescent="0.25">
      <c r="A892" s="2" t="s">
        <v>814</v>
      </c>
      <c r="B892" s="3" t="s">
        <v>1794</v>
      </c>
      <c r="C892" s="4">
        <v>63302</v>
      </c>
      <c r="D892" s="2" t="s">
        <v>816</v>
      </c>
      <c r="E892" s="2" t="s">
        <v>1795</v>
      </c>
      <c r="F892" t="e">
        <v>#N/A</v>
      </c>
      <c r="G892" s="6">
        <v>1</v>
      </c>
      <c r="H892" s="6">
        <v>0</v>
      </c>
      <c r="I892">
        <v>0</v>
      </c>
      <c r="J892">
        <v>4656</v>
      </c>
      <c r="K892">
        <v>7270</v>
      </c>
    </row>
    <row r="893" spans="1:11" x14ac:dyDescent="0.25">
      <c r="A893" s="2" t="s">
        <v>661</v>
      </c>
      <c r="B893" s="3" t="s">
        <v>1796</v>
      </c>
      <c r="C893" s="4">
        <v>70717</v>
      </c>
      <c r="D893" s="2" t="s">
        <v>663</v>
      </c>
      <c r="E893" s="2" t="s">
        <v>898</v>
      </c>
      <c r="F893" t="e">
        <v>#N/A</v>
      </c>
      <c r="G893" s="6">
        <v>1</v>
      </c>
      <c r="H893" s="6">
        <v>0</v>
      </c>
      <c r="I893">
        <v>0</v>
      </c>
      <c r="J893">
        <v>12340</v>
      </c>
      <c r="K893">
        <v>16088</v>
      </c>
    </row>
    <row r="894" spans="1:11" x14ac:dyDescent="0.25">
      <c r="A894" s="2" t="s">
        <v>576</v>
      </c>
      <c r="B894" s="3" t="s">
        <v>1797</v>
      </c>
      <c r="C894" s="4">
        <v>76616</v>
      </c>
      <c r="D894" s="2" t="s">
        <v>578</v>
      </c>
      <c r="E894" s="2" t="s">
        <v>1798</v>
      </c>
      <c r="F894" t="e">
        <v>#N/A</v>
      </c>
      <c r="G894" s="6">
        <v>1</v>
      </c>
      <c r="H894" s="6">
        <v>0</v>
      </c>
      <c r="I894">
        <v>0</v>
      </c>
      <c r="J894">
        <v>9404</v>
      </c>
      <c r="K894">
        <v>15884</v>
      </c>
    </row>
    <row r="895" spans="1:11" x14ac:dyDescent="0.25">
      <c r="A895" s="2" t="s">
        <v>500</v>
      </c>
      <c r="B895" s="3" t="s">
        <v>1799</v>
      </c>
      <c r="C895" s="4">
        <v>5697</v>
      </c>
      <c r="D895" s="2" t="s">
        <v>502</v>
      </c>
      <c r="E895" s="2" t="s">
        <v>1499</v>
      </c>
      <c r="F895" t="e">
        <v>#N/A</v>
      </c>
      <c r="G895" s="6">
        <v>1</v>
      </c>
      <c r="H895" s="6">
        <v>0</v>
      </c>
      <c r="I895">
        <v>0</v>
      </c>
      <c r="J895">
        <v>14937</v>
      </c>
      <c r="K895">
        <v>25778</v>
      </c>
    </row>
    <row r="896" spans="1:11" x14ac:dyDescent="0.25">
      <c r="A896" s="2" t="s">
        <v>888</v>
      </c>
      <c r="B896" s="3" t="s">
        <v>1800</v>
      </c>
      <c r="C896" s="4">
        <v>27025</v>
      </c>
      <c r="D896" s="2" t="s">
        <v>890</v>
      </c>
      <c r="E896" s="2" t="s">
        <v>1801</v>
      </c>
      <c r="F896" t="e">
        <v>#N/A</v>
      </c>
      <c r="G896" s="6">
        <v>0</v>
      </c>
      <c r="H896" s="6">
        <v>0</v>
      </c>
      <c r="I896">
        <v>0</v>
      </c>
      <c r="J896">
        <v>6352</v>
      </c>
      <c r="K896">
        <v>9552</v>
      </c>
    </row>
    <row r="897" spans="1:11" x14ac:dyDescent="0.25">
      <c r="A897" s="2" t="s">
        <v>1149</v>
      </c>
      <c r="B897" s="3" t="s">
        <v>1802</v>
      </c>
      <c r="C897" s="4">
        <v>20001</v>
      </c>
      <c r="D897" s="2" t="s">
        <v>1151</v>
      </c>
      <c r="E897" s="2" t="s">
        <v>1803</v>
      </c>
      <c r="F897" t="s">
        <v>2261</v>
      </c>
      <c r="G897" s="6">
        <v>2</v>
      </c>
      <c r="H897" s="6">
        <v>4</v>
      </c>
      <c r="I897">
        <v>1</v>
      </c>
      <c r="J897">
        <v>161366</v>
      </c>
      <c r="K897">
        <v>273561</v>
      </c>
    </row>
    <row r="898" spans="1:11" x14ac:dyDescent="0.25">
      <c r="A898" s="2" t="s">
        <v>1149</v>
      </c>
      <c r="B898" s="3" t="s">
        <v>1804</v>
      </c>
      <c r="C898" s="4">
        <v>20570</v>
      </c>
      <c r="D898" s="2" t="s">
        <v>1151</v>
      </c>
      <c r="E898" s="2" t="s">
        <v>1805</v>
      </c>
      <c r="F898" t="s">
        <v>2261</v>
      </c>
      <c r="G898" s="6">
        <v>0</v>
      </c>
      <c r="H898" s="6">
        <v>0</v>
      </c>
      <c r="I898">
        <v>0</v>
      </c>
      <c r="J898">
        <v>9604</v>
      </c>
      <c r="K898">
        <v>15068</v>
      </c>
    </row>
    <row r="899" spans="1:11" x14ac:dyDescent="0.25">
      <c r="A899" s="2" t="s">
        <v>576</v>
      </c>
      <c r="B899" s="3" t="s">
        <v>1806</v>
      </c>
      <c r="C899" s="4">
        <v>76113</v>
      </c>
      <c r="D899" s="2" t="s">
        <v>578</v>
      </c>
      <c r="E899" s="2" t="s">
        <v>1807</v>
      </c>
      <c r="F899" t="e">
        <v>#N/A</v>
      </c>
      <c r="G899" s="6">
        <v>0</v>
      </c>
      <c r="H899" s="6">
        <v>0</v>
      </c>
      <c r="I899">
        <v>0</v>
      </c>
      <c r="J899">
        <v>12168</v>
      </c>
      <c r="K899">
        <v>18971</v>
      </c>
    </row>
    <row r="900" spans="1:11" x14ac:dyDescent="0.25">
      <c r="A900" s="2" t="s">
        <v>376</v>
      </c>
      <c r="B900" s="3" t="s">
        <v>1808</v>
      </c>
      <c r="C900" s="4">
        <v>47001</v>
      </c>
      <c r="D900" s="2" t="s">
        <v>378</v>
      </c>
      <c r="E900" s="2" t="s">
        <v>1809</v>
      </c>
      <c r="F900" t="s">
        <v>2261</v>
      </c>
      <c r="G900" s="6">
        <v>1</v>
      </c>
      <c r="H900" s="6">
        <v>3</v>
      </c>
      <c r="I900">
        <v>1</v>
      </c>
      <c r="J900">
        <v>186980</v>
      </c>
      <c r="K900">
        <v>317780</v>
      </c>
    </row>
    <row r="901" spans="1:11" x14ac:dyDescent="0.25">
      <c r="A901" s="2" t="s">
        <v>500</v>
      </c>
      <c r="B901" s="3" t="s">
        <v>1810</v>
      </c>
      <c r="C901" s="4">
        <v>5674</v>
      </c>
      <c r="D901" s="2" t="s">
        <v>502</v>
      </c>
      <c r="E901" s="2" t="s">
        <v>1811</v>
      </c>
      <c r="F901" t="e">
        <v>#N/A</v>
      </c>
      <c r="G901" s="6">
        <v>1</v>
      </c>
      <c r="H901" s="6">
        <v>0</v>
      </c>
      <c r="I901">
        <v>0</v>
      </c>
      <c r="J901">
        <v>10799</v>
      </c>
      <c r="K901">
        <v>16327</v>
      </c>
    </row>
    <row r="902" spans="1:11" x14ac:dyDescent="0.25">
      <c r="A902" s="2" t="s">
        <v>88</v>
      </c>
      <c r="B902" s="3" t="s">
        <v>1812</v>
      </c>
      <c r="C902" s="4">
        <v>68573</v>
      </c>
      <c r="D902" s="2" t="s">
        <v>90</v>
      </c>
      <c r="E902" s="2" t="s">
        <v>1813</v>
      </c>
      <c r="F902" t="e">
        <v>#N/A</v>
      </c>
      <c r="G902" s="6">
        <v>1</v>
      </c>
      <c r="H902" s="6">
        <v>0</v>
      </c>
      <c r="I902">
        <v>0</v>
      </c>
      <c r="J902">
        <v>3599</v>
      </c>
      <c r="K902">
        <v>6114</v>
      </c>
    </row>
    <row r="903" spans="1:11" x14ac:dyDescent="0.25">
      <c r="A903" s="2" t="s">
        <v>758</v>
      </c>
      <c r="B903" s="3" t="s">
        <v>1814</v>
      </c>
      <c r="C903" s="4">
        <v>50568</v>
      </c>
      <c r="D903" s="2" t="s">
        <v>760</v>
      </c>
      <c r="E903" s="2" t="s">
        <v>1815</v>
      </c>
      <c r="F903" t="e">
        <v>#N/A</v>
      </c>
      <c r="G903" s="6">
        <v>1</v>
      </c>
      <c r="H903" s="6">
        <v>0</v>
      </c>
      <c r="I903">
        <v>1</v>
      </c>
      <c r="J903">
        <v>15411</v>
      </c>
      <c r="K903">
        <v>22072</v>
      </c>
    </row>
    <row r="904" spans="1:11" x14ac:dyDescent="0.25">
      <c r="A904" s="2" t="s">
        <v>321</v>
      </c>
      <c r="B904" s="3" t="s">
        <v>1816</v>
      </c>
      <c r="C904" s="4">
        <v>19785</v>
      </c>
      <c r="D904" s="2" t="s">
        <v>323</v>
      </c>
      <c r="E904" s="2" t="s">
        <v>663</v>
      </c>
      <c r="F904" t="e">
        <v>#N/A</v>
      </c>
      <c r="G904" s="6">
        <v>0</v>
      </c>
      <c r="H904" s="6">
        <v>0</v>
      </c>
      <c r="I904">
        <v>0</v>
      </c>
      <c r="J904">
        <v>4228</v>
      </c>
      <c r="K904">
        <v>5380</v>
      </c>
    </row>
    <row r="905" spans="1:11" x14ac:dyDescent="0.25">
      <c r="A905" s="2" t="s">
        <v>27</v>
      </c>
      <c r="B905" s="3" t="s">
        <v>1817</v>
      </c>
      <c r="C905" s="4">
        <v>25483</v>
      </c>
      <c r="D905" s="2" t="s">
        <v>29</v>
      </c>
      <c r="E905" s="2" t="s">
        <v>206</v>
      </c>
      <c r="F905" t="e">
        <v>#N/A</v>
      </c>
      <c r="G905" s="6">
        <v>0</v>
      </c>
      <c r="H905" s="6">
        <v>0</v>
      </c>
      <c r="I905">
        <v>0</v>
      </c>
      <c r="J905">
        <v>1931</v>
      </c>
      <c r="K905">
        <v>2495</v>
      </c>
    </row>
    <row r="906" spans="1:11" x14ac:dyDescent="0.25">
      <c r="A906" s="2" t="s">
        <v>1669</v>
      </c>
      <c r="B906" s="3" t="s">
        <v>1818</v>
      </c>
      <c r="C906" s="4">
        <v>81220</v>
      </c>
      <c r="D906" s="2" t="s">
        <v>1671</v>
      </c>
      <c r="E906" s="2" t="s">
        <v>1819</v>
      </c>
      <c r="F906" t="e">
        <v>#N/A</v>
      </c>
      <c r="G906" s="6">
        <v>0</v>
      </c>
      <c r="H906" s="6">
        <v>0</v>
      </c>
      <c r="I906">
        <v>0</v>
      </c>
      <c r="J906">
        <v>2322</v>
      </c>
      <c r="K906">
        <v>3363</v>
      </c>
    </row>
    <row r="907" spans="1:11" x14ac:dyDescent="0.25">
      <c r="A907" s="2" t="s">
        <v>1145</v>
      </c>
      <c r="B907" s="3" t="s">
        <v>1820</v>
      </c>
      <c r="C907" s="4">
        <v>18460</v>
      </c>
      <c r="D907" s="2" t="s">
        <v>1147</v>
      </c>
      <c r="E907" s="2" t="s">
        <v>1821</v>
      </c>
      <c r="F907" t="s">
        <v>2254</v>
      </c>
      <c r="G907" s="6">
        <v>0</v>
      </c>
      <c r="H907" s="6">
        <v>1</v>
      </c>
      <c r="I907">
        <v>0</v>
      </c>
      <c r="J907">
        <v>4043</v>
      </c>
      <c r="K907">
        <v>6786</v>
      </c>
    </row>
    <row r="908" spans="1:11" x14ac:dyDescent="0.25">
      <c r="A908" s="2" t="s">
        <v>814</v>
      </c>
      <c r="B908" s="3" t="s">
        <v>1822</v>
      </c>
      <c r="C908" s="4">
        <v>63548</v>
      </c>
      <c r="D908" s="2" t="s">
        <v>816</v>
      </c>
      <c r="E908" s="2" t="s">
        <v>1823</v>
      </c>
      <c r="F908" t="e">
        <v>#N/A</v>
      </c>
      <c r="G908" s="6">
        <v>1</v>
      </c>
      <c r="H908" s="6">
        <v>0</v>
      </c>
      <c r="I908">
        <v>1</v>
      </c>
      <c r="J908">
        <v>3673</v>
      </c>
      <c r="K908">
        <v>6027</v>
      </c>
    </row>
    <row r="909" spans="1:11" x14ac:dyDescent="0.25">
      <c r="A909" s="2" t="s">
        <v>500</v>
      </c>
      <c r="B909" s="3" t="s">
        <v>1824</v>
      </c>
      <c r="C909" s="4">
        <v>5467</v>
      </c>
      <c r="D909" s="2" t="s">
        <v>502</v>
      </c>
      <c r="E909" s="2" t="s">
        <v>1825</v>
      </c>
      <c r="F909" t="e">
        <v>#N/A</v>
      </c>
      <c r="G909" s="6">
        <v>1</v>
      </c>
      <c r="H909" s="6">
        <v>0</v>
      </c>
      <c r="I909">
        <v>0</v>
      </c>
      <c r="J909">
        <v>3775</v>
      </c>
      <c r="K909">
        <v>6020</v>
      </c>
    </row>
    <row r="910" spans="1:11" x14ac:dyDescent="0.25">
      <c r="A910" s="2" t="s">
        <v>134</v>
      </c>
      <c r="B910" s="3" t="s">
        <v>1826</v>
      </c>
      <c r="C910" s="4">
        <v>54720</v>
      </c>
      <c r="D910" s="2" t="s">
        <v>136</v>
      </c>
      <c r="E910" s="2" t="s">
        <v>1827</v>
      </c>
      <c r="F910" t="s">
        <v>2263</v>
      </c>
      <c r="G910" s="6">
        <v>1</v>
      </c>
      <c r="H910" s="6">
        <v>0</v>
      </c>
      <c r="I910">
        <v>0</v>
      </c>
      <c r="J910">
        <v>9493</v>
      </c>
      <c r="K910">
        <v>16744</v>
      </c>
    </row>
    <row r="911" spans="1:11" x14ac:dyDescent="0.25">
      <c r="A911" s="2" t="s">
        <v>321</v>
      </c>
      <c r="B911" s="3" t="s">
        <v>1828</v>
      </c>
      <c r="C911" s="4">
        <v>19001</v>
      </c>
      <c r="D911" s="2" t="s">
        <v>323</v>
      </c>
      <c r="E911" s="2" t="s">
        <v>1829</v>
      </c>
      <c r="F911" t="e">
        <v>#N/A</v>
      </c>
      <c r="G911" s="6">
        <v>2</v>
      </c>
      <c r="H911" s="6">
        <v>5</v>
      </c>
      <c r="I911">
        <v>0</v>
      </c>
      <c r="J911">
        <v>127103</v>
      </c>
      <c r="K911">
        <v>220562</v>
      </c>
    </row>
    <row r="912" spans="1:11" x14ac:dyDescent="0.25">
      <c r="A912" s="2" t="s">
        <v>500</v>
      </c>
      <c r="B912" s="3" t="s">
        <v>1830</v>
      </c>
      <c r="C912" s="4">
        <v>5107</v>
      </c>
      <c r="D912" s="2" t="s">
        <v>502</v>
      </c>
      <c r="E912" s="2" t="s">
        <v>507</v>
      </c>
      <c r="F912" t="s">
        <v>2257</v>
      </c>
      <c r="G912" s="6">
        <v>1</v>
      </c>
      <c r="H912" s="6">
        <v>0</v>
      </c>
      <c r="I912">
        <v>0</v>
      </c>
      <c r="J912">
        <v>3864</v>
      </c>
      <c r="K912">
        <v>6062</v>
      </c>
    </row>
    <row r="913" spans="1:11" x14ac:dyDescent="0.25">
      <c r="A913" s="2" t="s">
        <v>1145</v>
      </c>
      <c r="B913" s="3" t="s">
        <v>1831</v>
      </c>
      <c r="C913" s="4">
        <v>18592</v>
      </c>
      <c r="D913" s="2" t="s">
        <v>1147</v>
      </c>
      <c r="E913" s="2" t="s">
        <v>1776</v>
      </c>
      <c r="F913" t="s">
        <v>2254</v>
      </c>
      <c r="G913" s="6">
        <v>1</v>
      </c>
      <c r="H913" s="6">
        <v>0</v>
      </c>
      <c r="I913">
        <v>0</v>
      </c>
      <c r="J913">
        <v>9840</v>
      </c>
      <c r="K913">
        <v>18601</v>
      </c>
    </row>
    <row r="914" spans="1:11" x14ac:dyDescent="0.25">
      <c r="A914" s="2" t="s">
        <v>88</v>
      </c>
      <c r="B914" s="3" t="s">
        <v>1832</v>
      </c>
      <c r="C914" s="4">
        <v>68655</v>
      </c>
      <c r="D914" s="2" t="s">
        <v>90</v>
      </c>
      <c r="E914" s="2" t="s">
        <v>1833</v>
      </c>
      <c r="F914" t="e">
        <v>#N/A</v>
      </c>
      <c r="G914" s="6">
        <v>1</v>
      </c>
      <c r="H914" s="6">
        <v>0</v>
      </c>
      <c r="I914">
        <v>1</v>
      </c>
      <c r="J914">
        <v>13745</v>
      </c>
      <c r="K914">
        <v>20177</v>
      </c>
    </row>
    <row r="915" spans="1:11" x14ac:dyDescent="0.25">
      <c r="A915" s="2" t="s">
        <v>96</v>
      </c>
      <c r="B915" s="3" t="s">
        <v>1834</v>
      </c>
      <c r="C915" s="4">
        <v>44874</v>
      </c>
      <c r="D915" s="2" t="s">
        <v>98</v>
      </c>
      <c r="E915" s="2" t="s">
        <v>167</v>
      </c>
      <c r="F915" t="e">
        <v>#N/A</v>
      </c>
      <c r="G915" s="6">
        <v>1</v>
      </c>
      <c r="H915" s="6">
        <v>0</v>
      </c>
      <c r="I915">
        <v>0</v>
      </c>
      <c r="J915">
        <v>12728</v>
      </c>
      <c r="K915">
        <v>17920</v>
      </c>
    </row>
    <row r="916" spans="1:11" x14ac:dyDescent="0.25">
      <c r="A916" s="2" t="s">
        <v>204</v>
      </c>
      <c r="B916" s="3" t="s">
        <v>1835</v>
      </c>
      <c r="C916" s="4">
        <v>52678</v>
      </c>
      <c r="D916" s="2" t="s">
        <v>206</v>
      </c>
      <c r="E916" s="2" t="s">
        <v>1836</v>
      </c>
      <c r="F916" t="e">
        <v>#N/A</v>
      </c>
      <c r="G916" s="6">
        <v>1</v>
      </c>
      <c r="H916" s="6">
        <v>1</v>
      </c>
      <c r="I916">
        <v>0</v>
      </c>
      <c r="J916">
        <v>15384</v>
      </c>
      <c r="K916">
        <v>22149</v>
      </c>
    </row>
    <row r="917" spans="1:11" x14ac:dyDescent="0.25">
      <c r="A917" s="2" t="s">
        <v>661</v>
      </c>
      <c r="B917" s="3" t="s">
        <v>1837</v>
      </c>
      <c r="C917" s="4">
        <v>70473</v>
      </c>
      <c r="D917" s="2" t="s">
        <v>663</v>
      </c>
      <c r="E917" s="2" t="s">
        <v>1838</v>
      </c>
      <c r="F917" t="s">
        <v>2256</v>
      </c>
      <c r="G917" s="6">
        <v>1</v>
      </c>
      <c r="H917" s="6">
        <v>0</v>
      </c>
      <c r="I917">
        <v>0</v>
      </c>
      <c r="J917">
        <v>9990</v>
      </c>
      <c r="K917">
        <v>12554</v>
      </c>
    </row>
    <row r="918" spans="1:11" x14ac:dyDescent="0.25">
      <c r="A918" s="2" t="s">
        <v>1669</v>
      </c>
      <c r="B918" s="3" t="s">
        <v>1839</v>
      </c>
      <c r="C918" s="4">
        <v>81001</v>
      </c>
      <c r="D918" s="2" t="s">
        <v>1671</v>
      </c>
      <c r="E918" s="2" t="s">
        <v>1671</v>
      </c>
      <c r="F918" t="e">
        <v>#N/A</v>
      </c>
      <c r="G918" s="6">
        <v>1</v>
      </c>
      <c r="H918" s="6">
        <v>5</v>
      </c>
      <c r="I918">
        <v>1</v>
      </c>
      <c r="J918">
        <v>39309</v>
      </c>
      <c r="K918">
        <v>66150</v>
      </c>
    </row>
    <row r="919" spans="1:11" x14ac:dyDescent="0.25">
      <c r="A919" s="2" t="s">
        <v>376</v>
      </c>
      <c r="B919" s="3" t="s">
        <v>1840</v>
      </c>
      <c r="C919" s="4">
        <v>47798</v>
      </c>
      <c r="D919" s="2" t="s">
        <v>378</v>
      </c>
      <c r="E919" s="2" t="s">
        <v>1841</v>
      </c>
      <c r="F919" t="e">
        <v>#N/A</v>
      </c>
      <c r="G919" s="6">
        <v>1</v>
      </c>
      <c r="H919" s="6">
        <v>0</v>
      </c>
      <c r="I919">
        <v>0</v>
      </c>
      <c r="J919">
        <v>7614</v>
      </c>
      <c r="K919">
        <v>9729</v>
      </c>
    </row>
    <row r="920" spans="1:11" x14ac:dyDescent="0.25">
      <c r="A920" s="2" t="s">
        <v>500</v>
      </c>
      <c r="B920" s="3" t="s">
        <v>1842</v>
      </c>
      <c r="C920" s="4">
        <v>5250</v>
      </c>
      <c r="D920" s="2" t="s">
        <v>502</v>
      </c>
      <c r="E920" s="2" t="s">
        <v>1843</v>
      </c>
      <c r="F920" t="s">
        <v>2257</v>
      </c>
      <c r="G920" s="6">
        <v>0</v>
      </c>
      <c r="H920" s="6">
        <v>1</v>
      </c>
      <c r="I920">
        <v>0</v>
      </c>
      <c r="J920">
        <v>20758</v>
      </c>
      <c r="K920">
        <v>35135</v>
      </c>
    </row>
    <row r="921" spans="1:11" x14ac:dyDescent="0.25">
      <c r="A921" s="2" t="s">
        <v>1456</v>
      </c>
      <c r="B921" s="3" t="s">
        <v>1844</v>
      </c>
      <c r="C921" s="4">
        <v>86757</v>
      </c>
      <c r="D921" s="2" t="s">
        <v>1458</v>
      </c>
      <c r="E921" s="2" t="s">
        <v>1845</v>
      </c>
      <c r="F921" t="s">
        <v>2258</v>
      </c>
      <c r="G921" s="6">
        <v>0</v>
      </c>
      <c r="H921" s="6">
        <v>1</v>
      </c>
      <c r="I921">
        <v>0</v>
      </c>
      <c r="J921">
        <v>6931</v>
      </c>
      <c r="K921">
        <v>11457</v>
      </c>
    </row>
    <row r="922" spans="1:11" x14ac:dyDescent="0.25">
      <c r="A922" s="2" t="s">
        <v>88</v>
      </c>
      <c r="B922" s="3" t="s">
        <v>1846</v>
      </c>
      <c r="C922" s="4">
        <v>68081</v>
      </c>
      <c r="D922" s="2" t="s">
        <v>90</v>
      </c>
      <c r="E922" s="2" t="s">
        <v>1847</v>
      </c>
      <c r="F922" t="e">
        <v>#N/A</v>
      </c>
      <c r="G922" s="6">
        <v>0</v>
      </c>
      <c r="H922" s="6">
        <v>1</v>
      </c>
      <c r="I922">
        <v>1</v>
      </c>
      <c r="J922">
        <v>115198</v>
      </c>
      <c r="K922">
        <v>164274</v>
      </c>
    </row>
    <row r="923" spans="1:11" x14ac:dyDescent="0.25">
      <c r="A923" s="2" t="s">
        <v>204</v>
      </c>
      <c r="B923" s="3" t="s">
        <v>1848</v>
      </c>
      <c r="C923" s="4">
        <v>52696</v>
      </c>
      <c r="D923" s="2" t="s">
        <v>206</v>
      </c>
      <c r="E923" s="2" t="s">
        <v>1849</v>
      </c>
      <c r="F923" t="s">
        <v>2255</v>
      </c>
      <c r="G923" s="6">
        <v>0</v>
      </c>
      <c r="H923" s="6">
        <v>0</v>
      </c>
      <c r="I923">
        <v>0</v>
      </c>
      <c r="J923">
        <v>4783</v>
      </c>
      <c r="K923">
        <v>6966</v>
      </c>
    </row>
    <row r="924" spans="1:11" x14ac:dyDescent="0.25">
      <c r="A924" s="2" t="s">
        <v>500</v>
      </c>
      <c r="B924" s="3" t="s">
        <v>1850</v>
      </c>
      <c r="C924" s="4">
        <v>5819</v>
      </c>
      <c r="D924" s="2" t="s">
        <v>502</v>
      </c>
      <c r="E924" s="2" t="s">
        <v>495</v>
      </c>
      <c r="F924" t="e">
        <v>#N/A</v>
      </c>
      <c r="G924" s="6">
        <v>0</v>
      </c>
      <c r="H924" s="6">
        <v>0</v>
      </c>
      <c r="I924">
        <v>0</v>
      </c>
      <c r="J924">
        <v>2659</v>
      </c>
      <c r="K924">
        <v>4283</v>
      </c>
    </row>
    <row r="925" spans="1:11" x14ac:dyDescent="0.25">
      <c r="A925" s="2" t="s">
        <v>758</v>
      </c>
      <c r="B925" s="3" t="s">
        <v>1851</v>
      </c>
      <c r="C925" s="4">
        <v>50330</v>
      </c>
      <c r="D925" s="2" t="s">
        <v>760</v>
      </c>
      <c r="E925" s="2" t="s">
        <v>1852</v>
      </c>
      <c r="F925" t="s">
        <v>2251</v>
      </c>
      <c r="G925" s="6">
        <v>0</v>
      </c>
      <c r="H925" s="6">
        <v>0</v>
      </c>
      <c r="I925">
        <v>0</v>
      </c>
      <c r="J925">
        <v>4906</v>
      </c>
      <c r="K925">
        <v>7493</v>
      </c>
    </row>
    <row r="926" spans="1:11" x14ac:dyDescent="0.25">
      <c r="A926" s="2" t="s">
        <v>758</v>
      </c>
      <c r="B926" s="3" t="s">
        <v>1853</v>
      </c>
      <c r="C926" s="4">
        <v>50689</v>
      </c>
      <c r="D926" s="2" t="s">
        <v>760</v>
      </c>
      <c r="E926" s="2" t="s">
        <v>1721</v>
      </c>
      <c r="F926" t="e">
        <v>#N/A</v>
      </c>
      <c r="G926" s="6">
        <v>0</v>
      </c>
      <c r="H926" s="6">
        <v>0</v>
      </c>
      <c r="I926">
        <v>0</v>
      </c>
      <c r="J926">
        <v>11768</v>
      </c>
      <c r="K926">
        <v>17711</v>
      </c>
    </row>
    <row r="927" spans="1:11" x14ac:dyDescent="0.25">
      <c r="A927" s="2" t="s">
        <v>1145</v>
      </c>
      <c r="B927" s="3" t="s">
        <v>1854</v>
      </c>
      <c r="C927" s="4">
        <v>18410</v>
      </c>
      <c r="D927" s="2" t="s">
        <v>1147</v>
      </c>
      <c r="E927" s="2" t="s">
        <v>1855</v>
      </c>
      <c r="F927" t="s">
        <v>2254</v>
      </c>
      <c r="G927" s="6">
        <v>1</v>
      </c>
      <c r="H927" s="6">
        <v>0</v>
      </c>
      <c r="I927">
        <v>0</v>
      </c>
      <c r="J927">
        <v>6285</v>
      </c>
      <c r="K927">
        <v>10522</v>
      </c>
    </row>
    <row r="928" spans="1:11" x14ac:dyDescent="0.25">
      <c r="A928" s="2" t="s">
        <v>1669</v>
      </c>
      <c r="B928" s="3" t="s">
        <v>1856</v>
      </c>
      <c r="C928" s="4">
        <v>81736</v>
      </c>
      <c r="D928" s="2" t="s">
        <v>1671</v>
      </c>
      <c r="E928" s="2" t="s">
        <v>1857</v>
      </c>
      <c r="F928" t="s">
        <v>2260</v>
      </c>
      <c r="G928" s="6">
        <v>1</v>
      </c>
      <c r="H928" s="6">
        <v>1</v>
      </c>
      <c r="I928">
        <v>0</v>
      </c>
      <c r="J928">
        <v>17194</v>
      </c>
      <c r="K928">
        <v>30872</v>
      </c>
    </row>
    <row r="929" spans="1:11" x14ac:dyDescent="0.25">
      <c r="A929" s="2" t="s">
        <v>88</v>
      </c>
      <c r="B929" s="3" t="s">
        <v>1858</v>
      </c>
      <c r="C929" s="4">
        <v>68255</v>
      </c>
      <c r="D929" s="2" t="s">
        <v>90</v>
      </c>
      <c r="E929" s="2" t="s">
        <v>1859</v>
      </c>
      <c r="F929" t="e">
        <v>#N/A</v>
      </c>
      <c r="G929" s="6">
        <v>1</v>
      </c>
      <c r="H929" s="6">
        <v>0</v>
      </c>
      <c r="I929">
        <v>0</v>
      </c>
      <c r="J929">
        <v>7182</v>
      </c>
      <c r="K929">
        <v>11459</v>
      </c>
    </row>
    <row r="930" spans="1:11" x14ac:dyDescent="0.25">
      <c r="A930" s="2" t="s">
        <v>301</v>
      </c>
      <c r="B930" s="3" t="s">
        <v>1860</v>
      </c>
      <c r="C930" s="4">
        <v>13744</v>
      </c>
      <c r="D930" s="2" t="s">
        <v>303</v>
      </c>
      <c r="E930" s="2" t="s">
        <v>1861</v>
      </c>
      <c r="F930" t="s">
        <v>2262</v>
      </c>
      <c r="G930" s="6">
        <v>1</v>
      </c>
      <c r="H930" s="6">
        <v>1</v>
      </c>
      <c r="I930">
        <v>0</v>
      </c>
      <c r="J930">
        <v>8139</v>
      </c>
      <c r="K930">
        <v>11814</v>
      </c>
    </row>
    <row r="931" spans="1:11" x14ac:dyDescent="0.25">
      <c r="A931" s="2" t="s">
        <v>500</v>
      </c>
      <c r="B931" s="3" t="s">
        <v>1862</v>
      </c>
      <c r="C931" s="4">
        <v>5321</v>
      </c>
      <c r="D931" s="2" t="s">
        <v>502</v>
      </c>
      <c r="E931" s="2" t="s">
        <v>1863</v>
      </c>
      <c r="F931" t="e">
        <v>#N/A</v>
      </c>
      <c r="G931" s="6">
        <v>1</v>
      </c>
      <c r="H931" s="6">
        <v>0</v>
      </c>
      <c r="I931">
        <v>0</v>
      </c>
      <c r="J931">
        <v>4722</v>
      </c>
      <c r="K931">
        <v>6354</v>
      </c>
    </row>
    <row r="932" spans="1:11" x14ac:dyDescent="0.25">
      <c r="A932" s="2" t="s">
        <v>295</v>
      </c>
      <c r="B932" s="3" t="s">
        <v>1864</v>
      </c>
      <c r="C932" s="4">
        <v>73411</v>
      </c>
      <c r="D932" s="2" t="s">
        <v>297</v>
      </c>
      <c r="E932" s="2" t="s">
        <v>1865</v>
      </c>
      <c r="F932" t="e">
        <v>#N/A</v>
      </c>
      <c r="G932" s="6">
        <v>0</v>
      </c>
      <c r="H932" s="6">
        <v>0</v>
      </c>
      <c r="I932">
        <v>0</v>
      </c>
      <c r="J932">
        <v>17004</v>
      </c>
      <c r="K932">
        <v>33081</v>
      </c>
    </row>
    <row r="933" spans="1:11" x14ac:dyDescent="0.25">
      <c r="A933" s="2" t="s">
        <v>33</v>
      </c>
      <c r="B933" s="3" t="s">
        <v>1866</v>
      </c>
      <c r="C933" s="4">
        <v>15518</v>
      </c>
      <c r="D933" s="2" t="s">
        <v>35</v>
      </c>
      <c r="E933" s="2" t="s">
        <v>1867</v>
      </c>
      <c r="F933" t="e">
        <v>#N/A</v>
      </c>
      <c r="G933" s="6">
        <v>0</v>
      </c>
      <c r="H933" s="6">
        <v>0</v>
      </c>
      <c r="I933">
        <v>0</v>
      </c>
      <c r="J933">
        <v>1372</v>
      </c>
      <c r="K933">
        <v>1644</v>
      </c>
    </row>
    <row r="934" spans="1:11" x14ac:dyDescent="0.25">
      <c r="A934" s="2" t="s">
        <v>204</v>
      </c>
      <c r="B934" s="3" t="s">
        <v>1868</v>
      </c>
      <c r="C934" s="4">
        <v>52411</v>
      </c>
      <c r="D934" s="2" t="s">
        <v>206</v>
      </c>
      <c r="E934" s="2" t="s">
        <v>1869</v>
      </c>
      <c r="F934" t="e">
        <v>#N/A</v>
      </c>
      <c r="G934" s="6">
        <v>1</v>
      </c>
      <c r="H934" s="6">
        <v>0</v>
      </c>
      <c r="I934">
        <v>0</v>
      </c>
      <c r="J934">
        <v>6675</v>
      </c>
      <c r="K934">
        <v>8302</v>
      </c>
    </row>
    <row r="935" spans="1:11" x14ac:dyDescent="0.25">
      <c r="A935" s="2" t="s">
        <v>1456</v>
      </c>
      <c r="B935" s="3" t="s">
        <v>1870</v>
      </c>
      <c r="C935" s="4">
        <v>86865</v>
      </c>
      <c r="D935" s="2" t="s">
        <v>1458</v>
      </c>
      <c r="E935" s="2" t="s">
        <v>1871</v>
      </c>
      <c r="F935" t="s">
        <v>2258</v>
      </c>
      <c r="G935" s="6">
        <v>1</v>
      </c>
      <c r="H935" s="6">
        <v>2</v>
      </c>
      <c r="I935">
        <v>0</v>
      </c>
      <c r="J935">
        <v>12378</v>
      </c>
      <c r="K935">
        <v>22706</v>
      </c>
    </row>
    <row r="936" spans="1:11" x14ac:dyDescent="0.25">
      <c r="A936" s="2" t="s">
        <v>500</v>
      </c>
      <c r="B936" s="3" t="s">
        <v>1872</v>
      </c>
      <c r="C936" s="4">
        <v>5425</v>
      </c>
      <c r="D936" s="2" t="s">
        <v>502</v>
      </c>
      <c r="E936" s="2" t="s">
        <v>1873</v>
      </c>
      <c r="F936" t="e">
        <v>#N/A</v>
      </c>
      <c r="G936" s="6">
        <v>1</v>
      </c>
      <c r="H936" s="6">
        <v>0</v>
      </c>
      <c r="I936">
        <v>0</v>
      </c>
      <c r="J936">
        <v>4447</v>
      </c>
      <c r="K936">
        <v>7362</v>
      </c>
    </row>
    <row r="937" spans="1:11" x14ac:dyDescent="0.25">
      <c r="A937" s="2" t="s">
        <v>1149</v>
      </c>
      <c r="B937" s="3" t="s">
        <v>1874</v>
      </c>
      <c r="C937" s="4">
        <v>20383</v>
      </c>
      <c r="D937" s="2" t="s">
        <v>1151</v>
      </c>
      <c r="E937" s="2" t="s">
        <v>1875</v>
      </c>
      <c r="F937" t="e">
        <v>#N/A</v>
      </c>
      <c r="G937" s="6">
        <v>0</v>
      </c>
      <c r="H937" s="6">
        <v>0</v>
      </c>
      <c r="I937">
        <v>0</v>
      </c>
      <c r="J937">
        <v>7564</v>
      </c>
      <c r="K937">
        <v>10447</v>
      </c>
    </row>
    <row r="938" spans="1:11" x14ac:dyDescent="0.25">
      <c r="A938" s="2" t="s">
        <v>901</v>
      </c>
      <c r="B938" s="3" t="s">
        <v>1876</v>
      </c>
      <c r="C938" s="4">
        <v>85139</v>
      </c>
      <c r="D938" s="2" t="s">
        <v>903</v>
      </c>
      <c r="E938" s="2" t="s">
        <v>1877</v>
      </c>
      <c r="F938" t="e">
        <v>#N/A</v>
      </c>
      <c r="G938" s="6">
        <v>1</v>
      </c>
      <c r="H938" s="6">
        <v>0</v>
      </c>
      <c r="I938">
        <v>1</v>
      </c>
      <c r="J938">
        <v>7577</v>
      </c>
      <c r="K938">
        <v>9766</v>
      </c>
    </row>
    <row r="939" spans="1:11" x14ac:dyDescent="0.25">
      <c r="A939" s="2" t="s">
        <v>33</v>
      </c>
      <c r="B939" s="3" t="s">
        <v>1878</v>
      </c>
      <c r="C939" s="4">
        <v>15514</v>
      </c>
      <c r="D939" s="2" t="s">
        <v>35</v>
      </c>
      <c r="E939" s="2" t="s">
        <v>1879</v>
      </c>
      <c r="F939" t="e">
        <v>#N/A</v>
      </c>
      <c r="G939" s="6">
        <v>0</v>
      </c>
      <c r="H939" s="6">
        <v>0</v>
      </c>
      <c r="I939">
        <v>0</v>
      </c>
      <c r="J939">
        <v>1841</v>
      </c>
      <c r="K939">
        <v>2311</v>
      </c>
    </row>
    <row r="940" spans="1:11" x14ac:dyDescent="0.25">
      <c r="A940" s="2" t="s">
        <v>530</v>
      </c>
      <c r="B940" s="3" t="s">
        <v>1880</v>
      </c>
      <c r="C940" s="4">
        <v>23682</v>
      </c>
      <c r="D940" s="2" t="s">
        <v>1881</v>
      </c>
      <c r="E940" s="2" t="s">
        <v>1882</v>
      </c>
      <c r="F940" t="s">
        <v>2264</v>
      </c>
      <c r="G940" s="6">
        <v>0</v>
      </c>
      <c r="H940" s="6">
        <v>0</v>
      </c>
      <c r="I940">
        <v>0</v>
      </c>
      <c r="J940">
        <v>5138</v>
      </c>
      <c r="K940">
        <v>7114</v>
      </c>
    </row>
    <row r="941" spans="1:11" x14ac:dyDescent="0.25">
      <c r="A941" s="2" t="s">
        <v>500</v>
      </c>
      <c r="B941" s="3" t="s">
        <v>1883</v>
      </c>
      <c r="C941" s="4">
        <v>5411</v>
      </c>
      <c r="D941" s="2" t="s">
        <v>502</v>
      </c>
      <c r="E941" s="2" t="s">
        <v>1884</v>
      </c>
      <c r="F941" t="e">
        <v>#N/A</v>
      </c>
      <c r="G941" s="6">
        <v>0</v>
      </c>
      <c r="H941" s="6">
        <v>1</v>
      </c>
      <c r="I941">
        <v>0</v>
      </c>
      <c r="J941">
        <v>6303</v>
      </c>
      <c r="K941">
        <v>9109</v>
      </c>
    </row>
    <row r="942" spans="1:11" x14ac:dyDescent="0.25">
      <c r="A942" s="2" t="s">
        <v>758</v>
      </c>
      <c r="B942" s="3" t="s">
        <v>1885</v>
      </c>
      <c r="C942" s="4">
        <v>50223</v>
      </c>
      <c r="D942" s="2" t="s">
        <v>760</v>
      </c>
      <c r="E942" s="2" t="s">
        <v>1886</v>
      </c>
      <c r="F942" t="e">
        <v>#N/A</v>
      </c>
      <c r="G942" s="6">
        <v>1</v>
      </c>
      <c r="H942" s="6">
        <v>0</v>
      </c>
      <c r="I942">
        <v>0</v>
      </c>
      <c r="J942">
        <v>3552</v>
      </c>
      <c r="K942">
        <v>4942</v>
      </c>
    </row>
    <row r="943" spans="1:11" x14ac:dyDescent="0.25">
      <c r="A943" s="2" t="s">
        <v>376</v>
      </c>
      <c r="B943" s="3" t="s">
        <v>1887</v>
      </c>
      <c r="C943" s="4">
        <v>47555</v>
      </c>
      <c r="D943" s="2" t="s">
        <v>378</v>
      </c>
      <c r="E943" s="2" t="s">
        <v>1888</v>
      </c>
      <c r="F943" t="e">
        <v>#N/A</v>
      </c>
      <c r="G943" s="6">
        <v>0</v>
      </c>
      <c r="H943" s="6">
        <v>0</v>
      </c>
      <c r="I943">
        <v>0</v>
      </c>
      <c r="J943">
        <v>13009</v>
      </c>
      <c r="K943">
        <v>38623</v>
      </c>
    </row>
    <row r="944" spans="1:11" x14ac:dyDescent="0.25">
      <c r="A944" s="2" t="s">
        <v>500</v>
      </c>
      <c r="B944" s="3" t="s">
        <v>1889</v>
      </c>
      <c r="C944" s="4">
        <v>5858</v>
      </c>
      <c r="D944" s="2" t="s">
        <v>502</v>
      </c>
      <c r="E944" s="2" t="s">
        <v>1890</v>
      </c>
      <c r="F944" t="e">
        <v>#N/A</v>
      </c>
      <c r="G944" s="6">
        <v>1</v>
      </c>
      <c r="H944" s="6">
        <v>0</v>
      </c>
      <c r="I944">
        <v>0</v>
      </c>
      <c r="J944">
        <v>5436</v>
      </c>
      <c r="K944">
        <v>9942</v>
      </c>
    </row>
    <row r="945" spans="1:11" x14ac:dyDescent="0.25">
      <c r="A945" s="2" t="s">
        <v>1456</v>
      </c>
      <c r="B945" s="3" t="s">
        <v>1891</v>
      </c>
      <c r="C945" s="4">
        <v>86749</v>
      </c>
      <c r="D945" s="2" t="s">
        <v>1458</v>
      </c>
      <c r="E945" s="2" t="s">
        <v>1892</v>
      </c>
      <c r="F945" t="e">
        <v>#N/A</v>
      </c>
      <c r="G945" s="6">
        <v>1</v>
      </c>
      <c r="H945" s="6">
        <v>0</v>
      </c>
      <c r="I945">
        <v>0</v>
      </c>
      <c r="J945">
        <v>7160</v>
      </c>
      <c r="K945">
        <v>10076</v>
      </c>
    </row>
    <row r="946" spans="1:11" x14ac:dyDescent="0.25">
      <c r="A946" s="2" t="s">
        <v>500</v>
      </c>
      <c r="B946" s="3" t="s">
        <v>1893</v>
      </c>
      <c r="C946" s="4">
        <v>5002</v>
      </c>
      <c r="D946" s="2" t="s">
        <v>502</v>
      </c>
      <c r="E946" s="2" t="s">
        <v>1894</v>
      </c>
      <c r="F946" t="e">
        <v>#N/A</v>
      </c>
      <c r="G946" s="6">
        <v>1</v>
      </c>
      <c r="H946" s="6">
        <v>0</v>
      </c>
      <c r="I946">
        <v>0</v>
      </c>
      <c r="J946">
        <v>8687</v>
      </c>
      <c r="K946">
        <v>15152</v>
      </c>
    </row>
    <row r="947" spans="1:11" x14ac:dyDescent="0.25">
      <c r="A947" s="2" t="s">
        <v>1145</v>
      </c>
      <c r="B947" s="3" t="s">
        <v>1895</v>
      </c>
      <c r="C947" s="4">
        <v>18150</v>
      </c>
      <c r="D947" s="2" t="s">
        <v>1147</v>
      </c>
      <c r="E947" s="2" t="s">
        <v>1896</v>
      </c>
      <c r="F947" t="s">
        <v>2254</v>
      </c>
      <c r="G947" s="6">
        <v>0</v>
      </c>
      <c r="H947" s="6">
        <v>0</v>
      </c>
      <c r="I947">
        <v>0</v>
      </c>
      <c r="J947">
        <v>9801</v>
      </c>
      <c r="K947">
        <v>18368</v>
      </c>
    </row>
    <row r="948" spans="1:11" x14ac:dyDescent="0.25">
      <c r="A948" s="2" t="s">
        <v>301</v>
      </c>
      <c r="B948" s="3" t="s">
        <v>1897</v>
      </c>
      <c r="C948" s="4">
        <v>13074</v>
      </c>
      <c r="D948" s="2" t="s">
        <v>303</v>
      </c>
      <c r="E948" s="2" t="s">
        <v>1898</v>
      </c>
      <c r="F948" t="e">
        <v>#N/A</v>
      </c>
      <c r="G948" s="6">
        <v>0</v>
      </c>
      <c r="H948" s="6">
        <v>0</v>
      </c>
      <c r="I948">
        <v>0</v>
      </c>
      <c r="J948">
        <v>7819</v>
      </c>
      <c r="K948">
        <v>10906</v>
      </c>
    </row>
    <row r="949" spans="1:11" x14ac:dyDescent="0.25">
      <c r="A949" s="2" t="s">
        <v>758</v>
      </c>
      <c r="B949" s="3" t="s">
        <v>1899</v>
      </c>
      <c r="C949" s="4">
        <v>50577</v>
      </c>
      <c r="D949" s="2" t="s">
        <v>760</v>
      </c>
      <c r="E949" s="2" t="s">
        <v>1900</v>
      </c>
      <c r="F949" t="s">
        <v>2251</v>
      </c>
      <c r="G949" s="6">
        <v>1</v>
      </c>
      <c r="H949" s="6">
        <v>1</v>
      </c>
      <c r="I949">
        <v>0</v>
      </c>
      <c r="J949">
        <v>4300</v>
      </c>
      <c r="K949">
        <v>6307</v>
      </c>
    </row>
    <row r="950" spans="1:11" x14ac:dyDescent="0.25">
      <c r="A950" s="2" t="s">
        <v>376</v>
      </c>
      <c r="B950" s="3" t="s">
        <v>1901</v>
      </c>
      <c r="C950" s="4">
        <v>47258</v>
      </c>
      <c r="D950" s="2" t="s">
        <v>378</v>
      </c>
      <c r="E950" s="2" t="s">
        <v>1902</v>
      </c>
      <c r="F950" t="e">
        <v>#N/A</v>
      </c>
      <c r="G950" s="6">
        <v>1</v>
      </c>
      <c r="H950" s="6">
        <v>0</v>
      </c>
      <c r="I950">
        <v>0</v>
      </c>
      <c r="J950">
        <v>10097</v>
      </c>
      <c r="K950">
        <v>13181</v>
      </c>
    </row>
    <row r="951" spans="1:11" x14ac:dyDescent="0.25">
      <c r="A951" s="2" t="s">
        <v>888</v>
      </c>
      <c r="B951" s="3" t="s">
        <v>1903</v>
      </c>
      <c r="C951" s="4">
        <v>27245</v>
      </c>
      <c r="D951" s="2" t="s">
        <v>890</v>
      </c>
      <c r="E951" s="2" t="s">
        <v>1160</v>
      </c>
      <c r="F951" t="e">
        <v>#N/A</v>
      </c>
      <c r="G951" s="6">
        <v>1</v>
      </c>
      <c r="H951" s="6">
        <v>0</v>
      </c>
      <c r="I951">
        <v>0</v>
      </c>
      <c r="J951">
        <v>3923</v>
      </c>
      <c r="K951">
        <v>5786</v>
      </c>
    </row>
    <row r="952" spans="1:11" x14ac:dyDescent="0.25">
      <c r="A952" s="2" t="s">
        <v>500</v>
      </c>
      <c r="B952" s="3" t="s">
        <v>1904</v>
      </c>
      <c r="C952" s="4">
        <v>5670</v>
      </c>
      <c r="D952" s="2" t="s">
        <v>502</v>
      </c>
      <c r="E952" s="2" t="s">
        <v>1905</v>
      </c>
      <c r="F952" t="e">
        <v>#N/A</v>
      </c>
      <c r="G952" s="6">
        <v>1</v>
      </c>
      <c r="H952" s="6">
        <v>0</v>
      </c>
      <c r="I952">
        <v>0</v>
      </c>
      <c r="J952">
        <v>8806</v>
      </c>
      <c r="K952">
        <v>14341</v>
      </c>
    </row>
    <row r="953" spans="1:11" x14ac:dyDescent="0.25">
      <c r="A953" s="2" t="s">
        <v>134</v>
      </c>
      <c r="B953" s="3" t="s">
        <v>1906</v>
      </c>
      <c r="C953" s="4">
        <v>54344</v>
      </c>
      <c r="D953" s="2" t="s">
        <v>136</v>
      </c>
      <c r="E953" s="2" t="s">
        <v>1907</v>
      </c>
      <c r="F953" t="s">
        <v>2263</v>
      </c>
      <c r="G953" s="6">
        <v>1</v>
      </c>
      <c r="H953" s="6">
        <v>0</v>
      </c>
      <c r="I953">
        <v>0</v>
      </c>
      <c r="J953">
        <v>4825</v>
      </c>
      <c r="K953">
        <v>6779</v>
      </c>
    </row>
    <row r="954" spans="1:11" x14ac:dyDescent="0.25">
      <c r="A954" s="2" t="s">
        <v>321</v>
      </c>
      <c r="B954" s="3" t="s">
        <v>1908</v>
      </c>
      <c r="C954" s="4">
        <v>19418</v>
      </c>
      <c r="D954" s="2" t="s">
        <v>323</v>
      </c>
      <c r="E954" s="2" t="s">
        <v>1909</v>
      </c>
      <c r="F954" t="s">
        <v>2265</v>
      </c>
      <c r="G954" s="6">
        <v>1</v>
      </c>
      <c r="H954" s="6">
        <v>0</v>
      </c>
      <c r="I954">
        <v>0</v>
      </c>
      <c r="J954">
        <v>7880</v>
      </c>
      <c r="K954">
        <v>12326</v>
      </c>
    </row>
    <row r="955" spans="1:11" x14ac:dyDescent="0.25">
      <c r="A955" s="2" t="s">
        <v>321</v>
      </c>
      <c r="B955" s="3" t="s">
        <v>1910</v>
      </c>
      <c r="C955" s="4">
        <v>19318</v>
      </c>
      <c r="D955" s="2" t="s">
        <v>323</v>
      </c>
      <c r="E955" s="2" t="s">
        <v>1911</v>
      </c>
      <c r="F955" t="s">
        <v>2265</v>
      </c>
      <c r="G955" s="6">
        <v>1</v>
      </c>
      <c r="H955" s="6">
        <v>1</v>
      </c>
      <c r="I955">
        <v>0</v>
      </c>
      <c r="J955">
        <v>11063</v>
      </c>
      <c r="K955">
        <v>18874</v>
      </c>
    </row>
    <row r="956" spans="1:11" x14ac:dyDescent="0.25">
      <c r="A956" s="2" t="s">
        <v>301</v>
      </c>
      <c r="B956" s="3" t="s">
        <v>1912</v>
      </c>
      <c r="C956" s="4">
        <v>13688</v>
      </c>
      <c r="D956" s="2" t="s">
        <v>303</v>
      </c>
      <c r="E956" s="2" t="s">
        <v>1913</v>
      </c>
      <c r="F956" t="s">
        <v>2262</v>
      </c>
      <c r="G956" s="6">
        <v>1</v>
      </c>
      <c r="H956" s="6">
        <v>1</v>
      </c>
      <c r="I956">
        <v>0</v>
      </c>
      <c r="J956">
        <v>13165</v>
      </c>
      <c r="K956">
        <v>18622</v>
      </c>
    </row>
    <row r="957" spans="1:11" x14ac:dyDescent="0.25">
      <c r="A957" s="2" t="s">
        <v>321</v>
      </c>
      <c r="B957" s="3" t="s">
        <v>1914</v>
      </c>
      <c r="C957" s="4">
        <v>19142</v>
      </c>
      <c r="D957" s="2" t="s">
        <v>323</v>
      </c>
      <c r="E957" s="2" t="s">
        <v>1915</v>
      </c>
      <c r="F957" t="s">
        <v>2252</v>
      </c>
      <c r="G957" s="6">
        <v>0</v>
      </c>
      <c r="H957" s="6">
        <v>0</v>
      </c>
      <c r="I957">
        <v>0</v>
      </c>
      <c r="J957">
        <v>11605</v>
      </c>
      <c r="K957">
        <v>17566</v>
      </c>
    </row>
    <row r="958" spans="1:11" x14ac:dyDescent="0.25">
      <c r="A958" s="2" t="s">
        <v>438</v>
      </c>
      <c r="B958" s="3" t="s">
        <v>1916</v>
      </c>
      <c r="C958" s="4">
        <v>17541</v>
      </c>
      <c r="D958" s="2" t="s">
        <v>237</v>
      </c>
      <c r="E958" s="2" t="s">
        <v>1917</v>
      </c>
      <c r="F958" t="e">
        <v>#N/A</v>
      </c>
      <c r="G958" s="6">
        <v>1</v>
      </c>
      <c r="H958" s="6">
        <v>0</v>
      </c>
      <c r="I958">
        <v>0</v>
      </c>
      <c r="J958">
        <v>9619</v>
      </c>
      <c r="K958">
        <v>16724</v>
      </c>
    </row>
    <row r="959" spans="1:11" x14ac:dyDescent="0.25">
      <c r="A959" s="2" t="s">
        <v>500</v>
      </c>
      <c r="B959" s="3" t="s">
        <v>1918</v>
      </c>
      <c r="C959" s="4">
        <v>5893</v>
      </c>
      <c r="D959" s="2" t="s">
        <v>502</v>
      </c>
      <c r="E959" s="2" t="s">
        <v>1919</v>
      </c>
      <c r="F959" t="s">
        <v>2262</v>
      </c>
      <c r="G959" s="6">
        <v>1</v>
      </c>
      <c r="H959" s="6">
        <v>0</v>
      </c>
      <c r="I959">
        <v>0</v>
      </c>
      <c r="J959">
        <v>9209</v>
      </c>
      <c r="K959">
        <v>11931</v>
      </c>
    </row>
    <row r="960" spans="1:11" x14ac:dyDescent="0.25">
      <c r="A960" s="2" t="s">
        <v>500</v>
      </c>
      <c r="B960" s="3" t="s">
        <v>1920</v>
      </c>
      <c r="C960" s="4">
        <v>5790</v>
      </c>
      <c r="D960" s="2" t="s">
        <v>502</v>
      </c>
      <c r="E960" s="2" t="s">
        <v>1921</v>
      </c>
      <c r="F960" t="s">
        <v>2257</v>
      </c>
      <c r="G960" s="6">
        <v>1</v>
      </c>
      <c r="H960" s="6">
        <v>1</v>
      </c>
      <c r="I960">
        <v>0</v>
      </c>
      <c r="J960">
        <v>12883</v>
      </c>
      <c r="K960">
        <v>25717</v>
      </c>
    </row>
    <row r="961" spans="1:11" x14ac:dyDescent="0.25">
      <c r="A961" s="2" t="s">
        <v>376</v>
      </c>
      <c r="B961" s="3" t="s">
        <v>1922</v>
      </c>
      <c r="C961" s="4">
        <v>47268</v>
      </c>
      <c r="D961" s="2" t="s">
        <v>378</v>
      </c>
      <c r="E961" s="2" t="s">
        <v>1923</v>
      </c>
      <c r="F961" t="e">
        <v>#N/A</v>
      </c>
      <c r="G961" s="6">
        <v>0</v>
      </c>
      <c r="H961" s="6">
        <v>0</v>
      </c>
      <c r="I961">
        <v>0</v>
      </c>
      <c r="J961">
        <v>9135</v>
      </c>
      <c r="K961">
        <v>12598</v>
      </c>
    </row>
    <row r="962" spans="1:11" x14ac:dyDescent="0.25">
      <c r="A962" s="2" t="s">
        <v>1149</v>
      </c>
      <c r="B962" s="3" t="s">
        <v>1924</v>
      </c>
      <c r="C962" s="4">
        <v>20443</v>
      </c>
      <c r="D962" s="2" t="s">
        <v>1151</v>
      </c>
      <c r="E962" s="2" t="s">
        <v>1925</v>
      </c>
      <c r="F962" t="s">
        <v>2261</v>
      </c>
      <c r="G962" s="6">
        <v>1</v>
      </c>
      <c r="H962" s="6">
        <v>0</v>
      </c>
      <c r="I962">
        <v>0</v>
      </c>
      <c r="J962">
        <v>5349</v>
      </c>
      <c r="K962">
        <v>6808</v>
      </c>
    </row>
    <row r="963" spans="1:11" x14ac:dyDescent="0.25">
      <c r="A963" s="2" t="s">
        <v>1149</v>
      </c>
      <c r="B963" s="3" t="s">
        <v>1926</v>
      </c>
      <c r="C963" s="4">
        <v>20060</v>
      </c>
      <c r="D963" s="2" t="s">
        <v>1151</v>
      </c>
      <c r="E963" s="2" t="s">
        <v>1927</v>
      </c>
      <c r="F963" t="e">
        <v>#N/A</v>
      </c>
      <c r="G963" s="6">
        <v>1</v>
      </c>
      <c r="H963" s="6">
        <v>0</v>
      </c>
      <c r="I963">
        <v>1</v>
      </c>
      <c r="J963">
        <v>16798</v>
      </c>
      <c r="K963">
        <v>25356</v>
      </c>
    </row>
    <row r="964" spans="1:11" x14ac:dyDescent="0.25">
      <c r="A964" s="2" t="s">
        <v>1456</v>
      </c>
      <c r="B964" s="3" t="s">
        <v>1928</v>
      </c>
      <c r="C964" s="4">
        <v>86569</v>
      </c>
      <c r="D964" s="2" t="s">
        <v>1458</v>
      </c>
      <c r="E964" s="2" t="s">
        <v>1929</v>
      </c>
      <c r="F964" t="s">
        <v>2258</v>
      </c>
      <c r="G964" s="6">
        <v>1</v>
      </c>
      <c r="H964" s="6">
        <v>0</v>
      </c>
      <c r="I964">
        <v>0</v>
      </c>
      <c r="J964">
        <v>5939</v>
      </c>
      <c r="K964">
        <v>8778</v>
      </c>
    </row>
    <row r="965" spans="1:11" x14ac:dyDescent="0.25">
      <c r="A965" s="2" t="s">
        <v>901</v>
      </c>
      <c r="B965" s="3" t="s">
        <v>1930</v>
      </c>
      <c r="C965" s="4">
        <v>85315</v>
      </c>
      <c r="D965" s="2" t="s">
        <v>903</v>
      </c>
      <c r="E965" s="2" t="s">
        <v>1931</v>
      </c>
      <c r="F965" t="e">
        <v>#N/A</v>
      </c>
      <c r="G965" s="6">
        <v>1</v>
      </c>
      <c r="H965" s="6">
        <v>0</v>
      </c>
      <c r="I965">
        <v>0</v>
      </c>
      <c r="J965">
        <v>1203</v>
      </c>
      <c r="K965">
        <v>1515</v>
      </c>
    </row>
    <row r="966" spans="1:11" x14ac:dyDescent="0.25">
      <c r="A966" s="2" t="s">
        <v>204</v>
      </c>
      <c r="B966" s="3" t="s">
        <v>1932</v>
      </c>
      <c r="C966" s="4">
        <v>52418</v>
      </c>
      <c r="D966" s="2" t="s">
        <v>206</v>
      </c>
      <c r="E966" s="2" t="s">
        <v>1933</v>
      </c>
      <c r="F966" t="s">
        <v>2252</v>
      </c>
      <c r="G966" s="6">
        <v>1</v>
      </c>
      <c r="H966" s="6">
        <v>0</v>
      </c>
      <c r="I966">
        <v>0</v>
      </c>
      <c r="J966">
        <v>5330</v>
      </c>
      <c r="K966">
        <v>6953</v>
      </c>
    </row>
    <row r="967" spans="1:11" x14ac:dyDescent="0.25">
      <c r="A967" s="2" t="s">
        <v>11</v>
      </c>
      <c r="B967" s="3" t="s">
        <v>1934</v>
      </c>
      <c r="C967" s="4">
        <v>94001</v>
      </c>
      <c r="D967" s="2" t="s">
        <v>13</v>
      </c>
      <c r="E967" s="2" t="s">
        <v>1935</v>
      </c>
      <c r="F967" t="e">
        <v>#N/A</v>
      </c>
      <c r="G967" s="6">
        <v>1</v>
      </c>
      <c r="H967" s="6">
        <v>2</v>
      </c>
      <c r="I967">
        <v>0</v>
      </c>
      <c r="J967">
        <v>12110</v>
      </c>
      <c r="K967">
        <v>18210</v>
      </c>
    </row>
    <row r="968" spans="1:11" x14ac:dyDescent="0.25">
      <c r="A968" s="2" t="s">
        <v>204</v>
      </c>
      <c r="B968" s="3" t="s">
        <v>1936</v>
      </c>
      <c r="C968" s="4">
        <v>52385</v>
      </c>
      <c r="D968" s="2" t="s">
        <v>206</v>
      </c>
      <c r="E968" s="2" t="s">
        <v>1937</v>
      </c>
      <c r="F968" t="e">
        <v>#N/A</v>
      </c>
      <c r="G968" s="6">
        <v>0</v>
      </c>
      <c r="H968" s="6">
        <v>1</v>
      </c>
      <c r="I968">
        <v>0</v>
      </c>
      <c r="J968">
        <v>2772</v>
      </c>
      <c r="K968">
        <v>3272</v>
      </c>
    </row>
    <row r="969" spans="1:11" x14ac:dyDescent="0.25">
      <c r="A969" s="2" t="s">
        <v>888</v>
      </c>
      <c r="B969" s="3" t="s">
        <v>1938</v>
      </c>
      <c r="C969" s="4">
        <v>27787</v>
      </c>
      <c r="D969" s="2" t="s">
        <v>890</v>
      </c>
      <c r="E969" s="2" t="s">
        <v>1939</v>
      </c>
      <c r="F969" t="e">
        <v>#N/A</v>
      </c>
      <c r="G969" s="6">
        <v>1</v>
      </c>
      <c r="H969" s="6">
        <v>0</v>
      </c>
      <c r="I969">
        <v>0</v>
      </c>
      <c r="J969">
        <v>8216</v>
      </c>
      <c r="K969">
        <v>12471</v>
      </c>
    </row>
    <row r="970" spans="1:11" x14ac:dyDescent="0.25">
      <c r="A970" s="2" t="s">
        <v>500</v>
      </c>
      <c r="B970" s="3" t="s">
        <v>1940</v>
      </c>
      <c r="C970" s="4">
        <v>5004</v>
      </c>
      <c r="D970" s="2" t="s">
        <v>502</v>
      </c>
      <c r="E970" s="2" t="s">
        <v>1941</v>
      </c>
      <c r="F970" t="e">
        <v>#N/A</v>
      </c>
      <c r="G970" s="6">
        <v>0</v>
      </c>
      <c r="H970" s="6">
        <v>0</v>
      </c>
      <c r="I970">
        <v>0</v>
      </c>
      <c r="J970">
        <v>1350</v>
      </c>
      <c r="K970">
        <v>1911</v>
      </c>
    </row>
    <row r="971" spans="1:11" x14ac:dyDescent="0.25">
      <c r="A971" s="2" t="s">
        <v>301</v>
      </c>
      <c r="B971" s="3" t="s">
        <v>1942</v>
      </c>
      <c r="C971" s="4">
        <v>13442</v>
      </c>
      <c r="D971" s="2" t="s">
        <v>303</v>
      </c>
      <c r="E971" s="2" t="s">
        <v>1943</v>
      </c>
      <c r="F971" t="s">
        <v>2256</v>
      </c>
      <c r="G971" s="6">
        <v>0</v>
      </c>
      <c r="H971" s="6">
        <v>0</v>
      </c>
      <c r="I971">
        <v>0</v>
      </c>
      <c r="J971">
        <v>21936</v>
      </c>
      <c r="K971">
        <v>36579</v>
      </c>
    </row>
    <row r="972" spans="1:11" x14ac:dyDescent="0.25">
      <c r="A972" s="2" t="s">
        <v>1149</v>
      </c>
      <c r="B972" s="3" t="s">
        <v>1944</v>
      </c>
      <c r="C972" s="4">
        <v>20238</v>
      </c>
      <c r="D972" s="2" t="s">
        <v>1151</v>
      </c>
      <c r="E972" s="2" t="s">
        <v>1945</v>
      </c>
      <c r="F972" t="e">
        <v>#N/A</v>
      </c>
      <c r="G972" s="6">
        <v>1</v>
      </c>
      <c r="H972" s="6">
        <v>0</v>
      </c>
      <c r="I972">
        <v>0</v>
      </c>
      <c r="J972">
        <v>15126</v>
      </c>
      <c r="K972">
        <v>23212</v>
      </c>
    </row>
    <row r="973" spans="1:11" x14ac:dyDescent="0.25">
      <c r="A973" s="2" t="s">
        <v>661</v>
      </c>
      <c r="B973" s="3" t="s">
        <v>1946</v>
      </c>
      <c r="C973" s="4">
        <v>70265</v>
      </c>
      <c r="D973" s="2" t="s">
        <v>663</v>
      </c>
      <c r="E973" s="2" t="s">
        <v>1947</v>
      </c>
      <c r="F973" t="e">
        <v>#N/A</v>
      </c>
      <c r="G973" s="6">
        <v>1</v>
      </c>
      <c r="H973" s="6">
        <v>0</v>
      </c>
      <c r="I973">
        <v>0</v>
      </c>
      <c r="J973">
        <v>9140</v>
      </c>
      <c r="K973">
        <v>12472</v>
      </c>
    </row>
    <row r="974" spans="1:11" x14ac:dyDescent="0.25">
      <c r="A974" s="2" t="s">
        <v>661</v>
      </c>
      <c r="B974" s="3" t="s">
        <v>1948</v>
      </c>
      <c r="C974" s="4">
        <v>70678</v>
      </c>
      <c r="D974" s="2" t="s">
        <v>663</v>
      </c>
      <c r="E974" s="2" t="s">
        <v>1949</v>
      </c>
      <c r="F974" t="e">
        <v>#N/A</v>
      </c>
      <c r="G974" s="6">
        <v>1</v>
      </c>
      <c r="H974" s="6">
        <v>0</v>
      </c>
      <c r="I974">
        <v>0</v>
      </c>
      <c r="J974">
        <v>14566</v>
      </c>
      <c r="K974">
        <v>18406</v>
      </c>
    </row>
    <row r="975" spans="1:11" x14ac:dyDescent="0.25">
      <c r="A975" s="2" t="s">
        <v>96</v>
      </c>
      <c r="B975" s="3" t="s">
        <v>1950</v>
      </c>
      <c r="C975" s="4">
        <v>44650</v>
      </c>
      <c r="D975" s="2" t="s">
        <v>98</v>
      </c>
      <c r="E975" s="2" t="s">
        <v>1951</v>
      </c>
      <c r="F975" t="s">
        <v>2261</v>
      </c>
      <c r="G975" s="6">
        <v>0</v>
      </c>
      <c r="H975" s="6">
        <v>0</v>
      </c>
      <c r="I975">
        <v>0</v>
      </c>
      <c r="J975">
        <v>22666</v>
      </c>
      <c r="K975">
        <v>30823</v>
      </c>
    </row>
    <row r="976" spans="1:11" x14ac:dyDescent="0.25">
      <c r="A976" s="2" t="s">
        <v>758</v>
      </c>
      <c r="B976" s="3" t="s">
        <v>1952</v>
      </c>
      <c r="C976" s="4">
        <v>50124</v>
      </c>
      <c r="D976" s="2" t="s">
        <v>760</v>
      </c>
      <c r="E976" s="2" t="s">
        <v>1953</v>
      </c>
      <c r="F976" t="e">
        <v>#N/A</v>
      </c>
      <c r="G976" s="6">
        <v>0</v>
      </c>
      <c r="H976" s="6">
        <v>0</v>
      </c>
      <c r="I976">
        <v>0</v>
      </c>
      <c r="J976">
        <v>3515</v>
      </c>
      <c r="K976">
        <v>4514</v>
      </c>
    </row>
    <row r="977" spans="1:11" x14ac:dyDescent="0.25">
      <c r="A977" s="2" t="s">
        <v>500</v>
      </c>
      <c r="B977" s="3" t="s">
        <v>1954</v>
      </c>
      <c r="C977" s="4">
        <v>5628</v>
      </c>
      <c r="D977" s="2" t="s">
        <v>502</v>
      </c>
      <c r="E977" s="2" t="s">
        <v>519</v>
      </c>
      <c r="F977" t="e">
        <v>#N/A</v>
      </c>
      <c r="G977" s="6">
        <v>1</v>
      </c>
      <c r="H977" s="6">
        <v>0</v>
      </c>
      <c r="I977">
        <v>0</v>
      </c>
      <c r="J977">
        <v>4959</v>
      </c>
      <c r="K977">
        <v>6918</v>
      </c>
    </row>
    <row r="978" spans="1:11" x14ac:dyDescent="0.25">
      <c r="A978" s="2" t="s">
        <v>758</v>
      </c>
      <c r="B978" s="3" t="s">
        <v>1955</v>
      </c>
      <c r="C978" s="4">
        <v>50313</v>
      </c>
      <c r="D978" s="2" t="s">
        <v>760</v>
      </c>
      <c r="E978" s="2" t="s">
        <v>483</v>
      </c>
      <c r="F978" t="e">
        <v>#N/A</v>
      </c>
      <c r="G978" s="6">
        <v>0</v>
      </c>
      <c r="H978" s="6">
        <v>2</v>
      </c>
      <c r="I978">
        <v>0</v>
      </c>
      <c r="J978">
        <v>31019</v>
      </c>
      <c r="K978">
        <v>47874</v>
      </c>
    </row>
    <row r="979" spans="1:11" x14ac:dyDescent="0.25">
      <c r="A979" s="2" t="s">
        <v>758</v>
      </c>
      <c r="B979" s="3" t="s">
        <v>1956</v>
      </c>
      <c r="C979" s="4">
        <v>50110</v>
      </c>
      <c r="D979" s="2" t="s">
        <v>760</v>
      </c>
      <c r="E979" s="2" t="s">
        <v>1957</v>
      </c>
      <c r="F979" t="e">
        <v>#N/A</v>
      </c>
      <c r="G979" s="6">
        <v>0</v>
      </c>
      <c r="H979" s="6">
        <v>0</v>
      </c>
      <c r="I979">
        <v>0</v>
      </c>
      <c r="J979">
        <v>3093</v>
      </c>
      <c r="K979">
        <v>4185</v>
      </c>
    </row>
    <row r="980" spans="1:11" x14ac:dyDescent="0.25">
      <c r="A980" s="2" t="s">
        <v>204</v>
      </c>
      <c r="B980" s="3" t="s">
        <v>1958</v>
      </c>
      <c r="C980" s="4">
        <v>52258</v>
      </c>
      <c r="D980" s="2" t="s">
        <v>206</v>
      </c>
      <c r="E980" s="2" t="s">
        <v>1959</v>
      </c>
      <c r="F980" t="e">
        <v>#N/A</v>
      </c>
      <c r="G980" s="6">
        <v>1</v>
      </c>
      <c r="H980" s="6">
        <v>0</v>
      </c>
      <c r="I980">
        <v>0</v>
      </c>
      <c r="J980">
        <v>8648</v>
      </c>
      <c r="K980">
        <v>10631</v>
      </c>
    </row>
    <row r="981" spans="1:11" x14ac:dyDescent="0.25">
      <c r="A981" s="2" t="s">
        <v>530</v>
      </c>
      <c r="B981" s="3" t="s">
        <v>1960</v>
      </c>
      <c r="C981" s="4">
        <v>23807</v>
      </c>
      <c r="D981" s="2" t="s">
        <v>532</v>
      </c>
      <c r="E981" s="2" t="s">
        <v>1961</v>
      </c>
      <c r="F981" t="s">
        <v>2264</v>
      </c>
      <c r="G981" s="6">
        <v>1</v>
      </c>
      <c r="H981" s="6">
        <v>1</v>
      </c>
      <c r="I981">
        <v>0</v>
      </c>
      <c r="J981">
        <v>39419</v>
      </c>
      <c r="K981">
        <v>60094</v>
      </c>
    </row>
    <row r="982" spans="1:11" x14ac:dyDescent="0.25">
      <c r="A982" s="2" t="s">
        <v>500</v>
      </c>
      <c r="B982" s="3" t="s">
        <v>1962</v>
      </c>
      <c r="C982" s="4">
        <v>5044</v>
      </c>
      <c r="D982" s="2" t="s">
        <v>502</v>
      </c>
      <c r="E982" s="2" t="s">
        <v>1963</v>
      </c>
      <c r="F982" t="e">
        <v>#N/A</v>
      </c>
      <c r="G982" s="6">
        <v>0</v>
      </c>
      <c r="H982" s="6">
        <v>0</v>
      </c>
      <c r="I982">
        <v>0</v>
      </c>
      <c r="J982">
        <v>3827</v>
      </c>
      <c r="K982">
        <v>5620</v>
      </c>
    </row>
    <row r="983" spans="1:11" x14ac:dyDescent="0.25">
      <c r="A983" s="2" t="s">
        <v>96</v>
      </c>
      <c r="B983" s="3" t="s">
        <v>1964</v>
      </c>
      <c r="C983" s="4">
        <v>44090</v>
      </c>
      <c r="D983" s="2" t="s">
        <v>98</v>
      </c>
      <c r="E983" s="2" t="s">
        <v>1965</v>
      </c>
      <c r="F983" t="s">
        <v>2261</v>
      </c>
      <c r="G983" s="6">
        <v>1</v>
      </c>
      <c r="H983" s="6">
        <v>0</v>
      </c>
      <c r="I983">
        <v>0</v>
      </c>
      <c r="J983">
        <v>12824</v>
      </c>
      <c r="K983">
        <v>20534</v>
      </c>
    </row>
    <row r="984" spans="1:11" x14ac:dyDescent="0.25">
      <c r="A984" s="2" t="s">
        <v>301</v>
      </c>
      <c r="B984" s="3" t="s">
        <v>1966</v>
      </c>
      <c r="C984" s="4">
        <v>13458</v>
      </c>
      <c r="D984" s="2" t="s">
        <v>303</v>
      </c>
      <c r="E984" s="2" t="s">
        <v>1967</v>
      </c>
      <c r="F984" t="e">
        <v>#N/A</v>
      </c>
      <c r="G984" s="6">
        <v>1</v>
      </c>
      <c r="H984" s="6">
        <v>0</v>
      </c>
      <c r="I984">
        <v>0</v>
      </c>
      <c r="J984">
        <v>5186</v>
      </c>
      <c r="K984">
        <v>8251</v>
      </c>
    </row>
    <row r="985" spans="1:11" x14ac:dyDescent="0.25">
      <c r="A985" s="2" t="s">
        <v>888</v>
      </c>
      <c r="B985" s="3" t="s">
        <v>1968</v>
      </c>
      <c r="C985" s="4">
        <v>27660</v>
      </c>
      <c r="D985" s="2" t="s">
        <v>890</v>
      </c>
      <c r="E985" s="2" t="s">
        <v>1969</v>
      </c>
      <c r="F985" t="e">
        <v>#N/A</v>
      </c>
      <c r="G985" s="6">
        <v>1</v>
      </c>
      <c r="H985" s="6">
        <v>0</v>
      </c>
      <c r="I985">
        <v>0</v>
      </c>
      <c r="J985">
        <v>2497</v>
      </c>
      <c r="K985">
        <v>4111</v>
      </c>
    </row>
    <row r="986" spans="1:11" x14ac:dyDescent="0.25">
      <c r="A986" s="2" t="s">
        <v>500</v>
      </c>
      <c r="B986" s="3" t="s">
        <v>1970</v>
      </c>
      <c r="C986" s="4">
        <v>5756</v>
      </c>
      <c r="D986" s="2" t="s">
        <v>502</v>
      </c>
      <c r="E986" s="2" t="s">
        <v>1971</v>
      </c>
      <c r="F986" t="e">
        <v>#N/A</v>
      </c>
      <c r="G986" s="6">
        <v>1</v>
      </c>
      <c r="H986" s="6">
        <v>0</v>
      </c>
      <c r="I986">
        <v>1</v>
      </c>
      <c r="J986">
        <v>15327</v>
      </c>
      <c r="K986">
        <v>26976</v>
      </c>
    </row>
    <row r="987" spans="1:11" x14ac:dyDescent="0.25">
      <c r="A987" s="2" t="s">
        <v>500</v>
      </c>
      <c r="B987" s="3" t="s">
        <v>1972</v>
      </c>
      <c r="C987" s="4">
        <v>5040</v>
      </c>
      <c r="D987" s="2" t="s">
        <v>502</v>
      </c>
      <c r="E987" s="2" t="s">
        <v>1973</v>
      </c>
      <c r="F987" t="s">
        <v>2257</v>
      </c>
      <c r="G987" s="6">
        <v>1</v>
      </c>
      <c r="H987" s="6">
        <v>0</v>
      </c>
      <c r="I987">
        <v>0</v>
      </c>
      <c r="J987">
        <v>6272</v>
      </c>
      <c r="K987">
        <v>10907</v>
      </c>
    </row>
    <row r="988" spans="1:11" x14ac:dyDescent="0.25">
      <c r="A988" s="2" t="s">
        <v>888</v>
      </c>
      <c r="B988" s="3" t="s">
        <v>1974</v>
      </c>
      <c r="C988" s="4">
        <v>27361</v>
      </c>
      <c r="D988" s="2" t="s">
        <v>890</v>
      </c>
      <c r="E988" s="2" t="s">
        <v>1975</v>
      </c>
      <c r="F988" t="s">
        <v>2253</v>
      </c>
      <c r="G988" s="6">
        <v>1</v>
      </c>
      <c r="H988" s="6">
        <v>0</v>
      </c>
      <c r="I988">
        <v>0</v>
      </c>
      <c r="J988">
        <v>12661</v>
      </c>
      <c r="K988">
        <v>20860</v>
      </c>
    </row>
    <row r="989" spans="1:11" x14ac:dyDescent="0.25">
      <c r="A989" s="2" t="s">
        <v>134</v>
      </c>
      <c r="B989" s="3" t="s">
        <v>1976</v>
      </c>
      <c r="C989" s="4">
        <v>54800</v>
      </c>
      <c r="D989" s="2" t="s">
        <v>136</v>
      </c>
      <c r="E989" s="2" t="s">
        <v>1977</v>
      </c>
      <c r="F989" t="s">
        <v>2263</v>
      </c>
      <c r="G989" s="6">
        <v>1</v>
      </c>
      <c r="H989" s="6">
        <v>0</v>
      </c>
      <c r="I989">
        <v>0</v>
      </c>
      <c r="J989">
        <v>6521</v>
      </c>
      <c r="K989">
        <v>9346</v>
      </c>
    </row>
    <row r="990" spans="1:11" x14ac:dyDescent="0.25">
      <c r="A990" s="2" t="s">
        <v>134</v>
      </c>
      <c r="B990" s="3" t="s">
        <v>1978</v>
      </c>
      <c r="C990" s="4">
        <v>54810</v>
      </c>
      <c r="D990" s="2" t="s">
        <v>136</v>
      </c>
      <c r="E990" s="2" t="s">
        <v>1979</v>
      </c>
      <c r="F990" t="s">
        <v>2263</v>
      </c>
      <c r="G990" s="6">
        <v>1</v>
      </c>
      <c r="H990" s="6">
        <v>0</v>
      </c>
      <c r="I990">
        <v>1</v>
      </c>
      <c r="J990">
        <v>15242</v>
      </c>
      <c r="K990">
        <v>30308</v>
      </c>
    </row>
    <row r="991" spans="1:11" x14ac:dyDescent="0.25">
      <c r="A991" s="2" t="s">
        <v>661</v>
      </c>
      <c r="B991" s="3" t="s">
        <v>1980</v>
      </c>
      <c r="C991" s="4">
        <v>70001</v>
      </c>
      <c r="D991" s="2" t="s">
        <v>663</v>
      </c>
      <c r="E991" s="2" t="s">
        <v>1981</v>
      </c>
      <c r="F991" t="e">
        <v>#N/A</v>
      </c>
      <c r="G991" s="6">
        <v>0</v>
      </c>
      <c r="H991" s="6">
        <v>2</v>
      </c>
      <c r="I991">
        <v>1</v>
      </c>
      <c r="J991">
        <v>139976</v>
      </c>
      <c r="K991">
        <v>193233</v>
      </c>
    </row>
    <row r="992" spans="1:11" x14ac:dyDescent="0.25">
      <c r="A992" s="2" t="s">
        <v>321</v>
      </c>
      <c r="B992" s="3" t="s">
        <v>1982</v>
      </c>
      <c r="C992" s="4">
        <v>19450</v>
      </c>
      <c r="D992" s="2" t="s">
        <v>323</v>
      </c>
      <c r="E992" s="2" t="s">
        <v>1983</v>
      </c>
      <c r="F992" t="s">
        <v>2252</v>
      </c>
      <c r="G992" s="6">
        <v>1</v>
      </c>
      <c r="H992" s="6">
        <v>0</v>
      </c>
      <c r="I992">
        <v>0</v>
      </c>
      <c r="J992">
        <v>8858</v>
      </c>
      <c r="K992">
        <v>13870</v>
      </c>
    </row>
    <row r="993" spans="1:11" x14ac:dyDescent="0.25">
      <c r="A993" s="2" t="s">
        <v>295</v>
      </c>
      <c r="B993" s="3" t="s">
        <v>1984</v>
      </c>
      <c r="C993" s="4">
        <v>73563</v>
      </c>
      <c r="D993" s="2" t="s">
        <v>297</v>
      </c>
      <c r="E993" s="2" t="s">
        <v>1985</v>
      </c>
      <c r="F993" t="e">
        <v>#N/A</v>
      </c>
      <c r="G993" s="6">
        <v>0</v>
      </c>
      <c r="H993" s="6">
        <v>0</v>
      </c>
      <c r="I993">
        <v>0</v>
      </c>
      <c r="J993">
        <v>5502</v>
      </c>
      <c r="K993">
        <v>7931</v>
      </c>
    </row>
    <row r="994" spans="1:11" x14ac:dyDescent="0.25">
      <c r="A994" s="2" t="s">
        <v>1145</v>
      </c>
      <c r="B994" s="3" t="s">
        <v>1986</v>
      </c>
      <c r="C994" s="4">
        <v>18860</v>
      </c>
      <c r="D994" s="2" t="s">
        <v>1147</v>
      </c>
      <c r="E994" s="2" t="s">
        <v>1102</v>
      </c>
      <c r="F994" t="s">
        <v>2254</v>
      </c>
      <c r="G994" s="6">
        <v>0</v>
      </c>
      <c r="H994" s="6">
        <v>0</v>
      </c>
      <c r="I994">
        <v>0</v>
      </c>
      <c r="J994">
        <v>3582</v>
      </c>
      <c r="K994">
        <v>6087</v>
      </c>
    </row>
    <row r="995" spans="1:11" x14ac:dyDescent="0.25">
      <c r="A995" s="2" t="s">
        <v>741</v>
      </c>
      <c r="B995" s="3" t="s">
        <v>1987</v>
      </c>
      <c r="C995" s="4">
        <v>66572</v>
      </c>
      <c r="D995" s="2" t="s">
        <v>743</v>
      </c>
      <c r="E995" s="2" t="s">
        <v>1988</v>
      </c>
      <c r="F995" t="e">
        <v>#N/A</v>
      </c>
      <c r="G995" s="6">
        <v>0</v>
      </c>
      <c r="H995" s="6">
        <v>0</v>
      </c>
      <c r="I995">
        <v>1</v>
      </c>
      <c r="J995">
        <v>5907</v>
      </c>
      <c r="K995">
        <v>9062</v>
      </c>
    </row>
    <row r="996" spans="1:11" x14ac:dyDescent="0.25">
      <c r="A996" s="2" t="s">
        <v>1669</v>
      </c>
      <c r="B996" s="3" t="s">
        <v>1989</v>
      </c>
      <c r="C996" s="4">
        <v>81591</v>
      </c>
      <c r="D996" s="2" t="s">
        <v>1671</v>
      </c>
      <c r="E996" s="2" t="s">
        <v>1990</v>
      </c>
      <c r="F996" t="e">
        <v>#N/A</v>
      </c>
      <c r="G996" s="6">
        <v>0</v>
      </c>
      <c r="H996" s="6">
        <v>0</v>
      </c>
      <c r="I996">
        <v>0</v>
      </c>
      <c r="J996">
        <v>2310</v>
      </c>
      <c r="K996">
        <v>3985</v>
      </c>
    </row>
    <row r="997" spans="1:11" x14ac:dyDescent="0.25">
      <c r="A997" s="2" t="s">
        <v>438</v>
      </c>
      <c r="B997" s="3" t="s">
        <v>1991</v>
      </c>
      <c r="C997" s="4">
        <v>17495</v>
      </c>
      <c r="D997" s="2" t="s">
        <v>237</v>
      </c>
      <c r="E997" s="2" t="s">
        <v>1992</v>
      </c>
      <c r="F997" t="e">
        <v>#N/A</v>
      </c>
      <c r="G997" s="6">
        <v>0</v>
      </c>
      <c r="H997" s="6">
        <v>0</v>
      </c>
      <c r="I997">
        <v>0</v>
      </c>
      <c r="J997">
        <v>3787</v>
      </c>
      <c r="K997">
        <v>5706</v>
      </c>
    </row>
    <row r="998" spans="1:11" x14ac:dyDescent="0.25">
      <c r="A998" s="2" t="s">
        <v>1149</v>
      </c>
      <c r="B998" s="3" t="s">
        <v>1993</v>
      </c>
      <c r="C998" s="4">
        <v>20621</v>
      </c>
      <c r="D998" s="2" t="s">
        <v>1151</v>
      </c>
      <c r="E998" s="2" t="s">
        <v>448</v>
      </c>
      <c r="F998" t="s">
        <v>2261</v>
      </c>
      <c r="G998" s="6">
        <v>1</v>
      </c>
      <c r="H998" s="6">
        <v>0</v>
      </c>
      <c r="I998">
        <v>0</v>
      </c>
      <c r="J998">
        <v>12543</v>
      </c>
      <c r="K998">
        <v>18441</v>
      </c>
    </row>
    <row r="999" spans="1:11" x14ac:dyDescent="0.25">
      <c r="A999" s="2" t="s">
        <v>1456</v>
      </c>
      <c r="B999" s="3" t="s">
        <v>1994</v>
      </c>
      <c r="C999" s="4">
        <v>86573</v>
      </c>
      <c r="D999" s="2" t="s">
        <v>1458</v>
      </c>
      <c r="E999" s="2" t="s">
        <v>1995</v>
      </c>
      <c r="F999" t="s">
        <v>2258</v>
      </c>
      <c r="G999" s="6">
        <v>1</v>
      </c>
      <c r="H999" s="6">
        <v>2</v>
      </c>
      <c r="I999">
        <v>0</v>
      </c>
      <c r="J999">
        <v>6919</v>
      </c>
      <c r="K999">
        <v>14478</v>
      </c>
    </row>
    <row r="1000" spans="1:11" x14ac:dyDescent="0.25">
      <c r="A1000" s="2" t="s">
        <v>376</v>
      </c>
      <c r="B1000" s="3" t="s">
        <v>1996</v>
      </c>
      <c r="C1000" s="4">
        <v>47030</v>
      </c>
      <c r="D1000" s="2" t="s">
        <v>378</v>
      </c>
      <c r="E1000" s="2" t="s">
        <v>1997</v>
      </c>
      <c r="F1000" t="e">
        <v>#N/A</v>
      </c>
      <c r="G1000" s="6">
        <v>1</v>
      </c>
      <c r="H1000" s="6">
        <v>0</v>
      </c>
      <c r="I1000">
        <v>0</v>
      </c>
      <c r="J1000">
        <v>6498</v>
      </c>
      <c r="K1000">
        <v>9288</v>
      </c>
    </row>
    <row r="1001" spans="1:11" x14ac:dyDescent="0.25">
      <c r="A1001" s="2" t="s">
        <v>1145</v>
      </c>
      <c r="B1001" s="3" t="s">
        <v>1998</v>
      </c>
      <c r="C1001" s="4">
        <v>18247</v>
      </c>
      <c r="D1001" s="2" t="s">
        <v>1147</v>
      </c>
      <c r="E1001" s="2" t="s">
        <v>1999</v>
      </c>
      <c r="F1001" t="s">
        <v>2254</v>
      </c>
      <c r="G1001" s="6">
        <v>0</v>
      </c>
      <c r="H1001" s="6">
        <v>0</v>
      </c>
      <c r="I1001">
        <v>0</v>
      </c>
      <c r="J1001">
        <v>8136</v>
      </c>
      <c r="K1001">
        <v>15472</v>
      </c>
    </row>
    <row r="1002" spans="1:11" x14ac:dyDescent="0.25">
      <c r="A1002" s="2" t="s">
        <v>376</v>
      </c>
      <c r="B1002" s="3" t="s">
        <v>2000</v>
      </c>
      <c r="C1002" s="4">
        <v>47675</v>
      </c>
      <c r="D1002" s="2" t="s">
        <v>378</v>
      </c>
      <c r="E1002" s="2" t="s">
        <v>996</v>
      </c>
      <c r="F1002" t="e">
        <v>#N/A</v>
      </c>
      <c r="G1002" s="6">
        <v>1</v>
      </c>
      <c r="H1002" s="6">
        <v>0</v>
      </c>
      <c r="I1002">
        <v>0</v>
      </c>
      <c r="J1002">
        <v>5677</v>
      </c>
      <c r="K1002">
        <v>7410</v>
      </c>
    </row>
    <row r="1003" spans="1:11" x14ac:dyDescent="0.25">
      <c r="A1003" s="2" t="s">
        <v>321</v>
      </c>
      <c r="B1003" s="3" t="s">
        <v>2001</v>
      </c>
      <c r="C1003" s="4">
        <v>19533</v>
      </c>
      <c r="D1003" s="2" t="s">
        <v>323</v>
      </c>
      <c r="E1003" s="2" t="s">
        <v>2002</v>
      </c>
      <c r="F1003" t="e">
        <v>#N/A</v>
      </c>
      <c r="G1003" s="6">
        <v>1</v>
      </c>
      <c r="H1003" s="6">
        <v>0</v>
      </c>
      <c r="I1003">
        <v>0</v>
      </c>
      <c r="J1003">
        <v>3289</v>
      </c>
      <c r="K1003">
        <v>4891</v>
      </c>
    </row>
    <row r="1004" spans="1:11" x14ac:dyDescent="0.25">
      <c r="A1004" s="2" t="s">
        <v>530</v>
      </c>
      <c r="B1004" s="3" t="s">
        <v>2003</v>
      </c>
      <c r="C1004" s="4">
        <v>23466</v>
      </c>
      <c r="D1004" s="2" t="s">
        <v>532</v>
      </c>
      <c r="E1004" s="2" t="s">
        <v>2004</v>
      </c>
      <c r="F1004" t="s">
        <v>2264</v>
      </c>
      <c r="G1004" s="6">
        <v>1</v>
      </c>
      <c r="H1004" s="6">
        <v>0</v>
      </c>
      <c r="I1004">
        <v>1</v>
      </c>
      <c r="J1004">
        <v>35832</v>
      </c>
      <c r="K1004">
        <v>53724</v>
      </c>
    </row>
    <row r="1005" spans="1:11" x14ac:dyDescent="0.25">
      <c r="A1005" s="2" t="s">
        <v>626</v>
      </c>
      <c r="B1005" s="3" t="s">
        <v>2005</v>
      </c>
      <c r="C1005" s="4">
        <v>95001</v>
      </c>
      <c r="D1005" s="2" t="s">
        <v>628</v>
      </c>
      <c r="E1005" s="2" t="s">
        <v>2006</v>
      </c>
      <c r="F1005" t="s">
        <v>2251</v>
      </c>
      <c r="G1005" s="6">
        <v>1</v>
      </c>
      <c r="H1005" s="6">
        <v>2</v>
      </c>
      <c r="I1005">
        <v>1</v>
      </c>
      <c r="J1005">
        <v>23258</v>
      </c>
      <c r="K1005">
        <v>37297</v>
      </c>
    </row>
    <row r="1006" spans="1:11" x14ac:dyDescent="0.25">
      <c r="A1006" s="2" t="s">
        <v>576</v>
      </c>
      <c r="B1006" s="3" t="s">
        <v>2007</v>
      </c>
      <c r="C1006" s="4">
        <v>76109</v>
      </c>
      <c r="D1006" s="2" t="s">
        <v>578</v>
      </c>
      <c r="E1006" s="2" t="s">
        <v>2008</v>
      </c>
      <c r="F1006" t="s">
        <v>2265</v>
      </c>
      <c r="G1006" s="6">
        <v>1</v>
      </c>
      <c r="H1006" s="6">
        <v>3</v>
      </c>
      <c r="I1006">
        <v>0</v>
      </c>
      <c r="J1006">
        <v>123565</v>
      </c>
      <c r="K1006">
        <v>216333</v>
      </c>
    </row>
    <row r="1007" spans="1:11" x14ac:dyDescent="0.25">
      <c r="A1007" s="2" t="s">
        <v>27</v>
      </c>
      <c r="B1007" s="3" t="s">
        <v>2009</v>
      </c>
      <c r="C1007" s="4">
        <v>25407</v>
      </c>
      <c r="D1007" s="2" t="s">
        <v>29</v>
      </c>
      <c r="E1007" s="2" t="s">
        <v>2010</v>
      </c>
      <c r="F1007" t="e">
        <v>#N/A</v>
      </c>
      <c r="G1007" s="6">
        <v>1</v>
      </c>
      <c r="H1007" s="6">
        <v>0</v>
      </c>
      <c r="I1007">
        <v>0</v>
      </c>
      <c r="J1007">
        <v>5439</v>
      </c>
      <c r="K1007">
        <v>6875</v>
      </c>
    </row>
    <row r="1008" spans="1:11" x14ac:dyDescent="0.25">
      <c r="A1008" s="2" t="s">
        <v>500</v>
      </c>
      <c r="B1008" s="3" t="s">
        <v>2011</v>
      </c>
      <c r="C1008" s="4">
        <v>5045</v>
      </c>
      <c r="D1008" s="2" t="s">
        <v>502</v>
      </c>
      <c r="E1008" s="2" t="s">
        <v>2012</v>
      </c>
      <c r="F1008" t="s">
        <v>2266</v>
      </c>
      <c r="G1008" s="6">
        <v>1</v>
      </c>
      <c r="H1008" s="6">
        <v>3</v>
      </c>
      <c r="I1008">
        <v>0</v>
      </c>
      <c r="J1008">
        <v>48812</v>
      </c>
      <c r="K1008">
        <v>86968</v>
      </c>
    </row>
    <row r="1009" spans="1:11" x14ac:dyDescent="0.25">
      <c r="A1009" s="2" t="s">
        <v>376</v>
      </c>
      <c r="B1009" s="3" t="s">
        <v>2013</v>
      </c>
      <c r="C1009" s="4">
        <v>47053</v>
      </c>
      <c r="D1009" s="2" t="s">
        <v>378</v>
      </c>
      <c r="E1009" s="2" t="s">
        <v>2014</v>
      </c>
      <c r="F1009" t="s">
        <v>2261</v>
      </c>
      <c r="G1009" s="6">
        <v>0</v>
      </c>
      <c r="H1009" s="6">
        <v>0</v>
      </c>
      <c r="I1009">
        <v>0</v>
      </c>
      <c r="J1009">
        <v>16517</v>
      </c>
      <c r="K1009">
        <v>26389</v>
      </c>
    </row>
    <row r="1010" spans="1:11" x14ac:dyDescent="0.25">
      <c r="A1010" s="2" t="s">
        <v>1145</v>
      </c>
      <c r="B1010" s="3" t="s">
        <v>2015</v>
      </c>
      <c r="C1010" s="4">
        <v>18610</v>
      </c>
      <c r="D1010" s="2" t="s">
        <v>1147</v>
      </c>
      <c r="E1010" s="2" t="s">
        <v>2016</v>
      </c>
      <c r="F1010" t="s">
        <v>2254</v>
      </c>
      <c r="G1010" s="6">
        <v>0</v>
      </c>
      <c r="H1010" s="6">
        <v>1</v>
      </c>
      <c r="I1010">
        <v>0</v>
      </c>
      <c r="J1010">
        <v>5803</v>
      </c>
      <c r="K1010">
        <v>8704</v>
      </c>
    </row>
    <row r="1011" spans="1:11" x14ac:dyDescent="0.25">
      <c r="A1011" s="2" t="s">
        <v>888</v>
      </c>
      <c r="B1011" s="3" t="s">
        <v>2017</v>
      </c>
      <c r="C1011" s="4">
        <v>27077</v>
      </c>
      <c r="D1011" s="2" t="s">
        <v>890</v>
      </c>
      <c r="E1011" s="2" t="s">
        <v>2018</v>
      </c>
      <c r="F1011" t="e">
        <v>#N/A</v>
      </c>
      <c r="G1011" s="6">
        <v>0</v>
      </c>
      <c r="H1011" s="6">
        <v>1</v>
      </c>
      <c r="I1011">
        <v>0</v>
      </c>
      <c r="J1011">
        <v>6366</v>
      </c>
      <c r="K1011">
        <v>9990</v>
      </c>
    </row>
    <row r="1012" spans="1:11" x14ac:dyDescent="0.25">
      <c r="A1012" s="2" t="s">
        <v>888</v>
      </c>
      <c r="B1012" s="3" t="s">
        <v>2019</v>
      </c>
      <c r="C1012" s="4">
        <v>27075</v>
      </c>
      <c r="D1012" s="2" t="s">
        <v>890</v>
      </c>
      <c r="E1012" s="2" t="s">
        <v>2020</v>
      </c>
      <c r="F1012" t="e">
        <v>#N/A</v>
      </c>
      <c r="G1012" s="6">
        <v>1</v>
      </c>
      <c r="H1012" s="6">
        <v>1</v>
      </c>
      <c r="I1012">
        <v>0</v>
      </c>
      <c r="J1012">
        <v>4906</v>
      </c>
      <c r="K1012">
        <v>7364</v>
      </c>
    </row>
    <row r="1013" spans="1:11" x14ac:dyDescent="0.25">
      <c r="A1013" s="2" t="s">
        <v>500</v>
      </c>
      <c r="B1013" s="3" t="s">
        <v>2021</v>
      </c>
      <c r="C1013" s="4">
        <v>5206</v>
      </c>
      <c r="D1013" s="2" t="s">
        <v>502</v>
      </c>
      <c r="E1013" s="2" t="s">
        <v>955</v>
      </c>
      <c r="F1013" t="e">
        <v>#N/A</v>
      </c>
      <c r="G1013" s="6">
        <v>0</v>
      </c>
      <c r="H1013" s="6">
        <v>0</v>
      </c>
      <c r="I1013">
        <v>0</v>
      </c>
      <c r="J1013">
        <v>2857</v>
      </c>
      <c r="K1013">
        <v>4354</v>
      </c>
    </row>
    <row r="1014" spans="1:11" x14ac:dyDescent="0.25">
      <c r="A1014" s="2" t="s">
        <v>758</v>
      </c>
      <c r="B1014" s="3" t="s">
        <v>2022</v>
      </c>
      <c r="C1014" s="4">
        <v>50711</v>
      </c>
      <c r="D1014" s="2" t="s">
        <v>760</v>
      </c>
      <c r="E1014" s="2" t="s">
        <v>2023</v>
      </c>
      <c r="F1014" t="s">
        <v>2251</v>
      </c>
      <c r="G1014" s="6">
        <v>0</v>
      </c>
      <c r="H1014" s="6">
        <v>0</v>
      </c>
      <c r="I1014">
        <v>0</v>
      </c>
      <c r="J1014">
        <v>7971</v>
      </c>
      <c r="K1014">
        <v>12048</v>
      </c>
    </row>
    <row r="1015" spans="1:11" x14ac:dyDescent="0.25">
      <c r="A1015" s="2" t="s">
        <v>500</v>
      </c>
      <c r="B1015" s="3" t="s">
        <v>2024</v>
      </c>
      <c r="C1015" s="4">
        <v>5400</v>
      </c>
      <c r="D1015" s="2" t="s">
        <v>502</v>
      </c>
      <c r="E1015" s="2" t="s">
        <v>2025</v>
      </c>
      <c r="F1015" t="e">
        <v>#N/A</v>
      </c>
      <c r="G1015" s="6">
        <v>0</v>
      </c>
      <c r="H1015" s="6">
        <v>0</v>
      </c>
      <c r="I1015">
        <v>0</v>
      </c>
      <c r="J1015">
        <v>10849</v>
      </c>
      <c r="K1015">
        <v>15827</v>
      </c>
    </row>
    <row r="1016" spans="1:11" x14ac:dyDescent="0.25">
      <c r="A1016" s="2" t="s">
        <v>1149</v>
      </c>
      <c r="B1016" s="3" t="s">
        <v>2026</v>
      </c>
      <c r="C1016" s="4">
        <v>20178</v>
      </c>
      <c r="D1016" s="2" t="s">
        <v>1151</v>
      </c>
      <c r="E1016" s="2" t="s">
        <v>2027</v>
      </c>
      <c r="F1016" t="e">
        <v>#N/A</v>
      </c>
      <c r="G1016" s="6">
        <v>1</v>
      </c>
      <c r="H1016" s="6">
        <v>0</v>
      </c>
      <c r="I1016">
        <v>0</v>
      </c>
      <c r="J1016">
        <v>14356</v>
      </c>
      <c r="K1016">
        <v>20256</v>
      </c>
    </row>
    <row r="1017" spans="1:11" x14ac:dyDescent="0.25">
      <c r="A1017" s="2" t="s">
        <v>1669</v>
      </c>
      <c r="B1017" s="3" t="s">
        <v>2028</v>
      </c>
      <c r="C1017" s="4">
        <v>81794</v>
      </c>
      <c r="D1017" s="2" t="s">
        <v>1671</v>
      </c>
      <c r="E1017" s="2" t="s">
        <v>2029</v>
      </c>
      <c r="F1017" t="s">
        <v>2260</v>
      </c>
      <c r="G1017" s="6">
        <v>1</v>
      </c>
      <c r="H1017" s="6">
        <v>2</v>
      </c>
      <c r="I1017">
        <v>0</v>
      </c>
      <c r="J1017">
        <v>18000</v>
      </c>
      <c r="K1017">
        <v>30748</v>
      </c>
    </row>
    <row r="1018" spans="1:11" x14ac:dyDescent="0.25">
      <c r="A1018" s="2" t="s">
        <v>1145</v>
      </c>
      <c r="B1018" s="3" t="s">
        <v>2030</v>
      </c>
      <c r="C1018" s="4">
        <v>18256</v>
      </c>
      <c r="D1018" s="2" t="s">
        <v>1147</v>
      </c>
      <c r="E1018" s="2" t="s">
        <v>2031</v>
      </c>
      <c r="F1018" t="s">
        <v>2254</v>
      </c>
      <c r="G1018" s="6">
        <v>1</v>
      </c>
      <c r="H1018" s="6">
        <v>0</v>
      </c>
      <c r="I1018">
        <v>0</v>
      </c>
      <c r="J1018">
        <v>6502</v>
      </c>
      <c r="K1018">
        <v>11623</v>
      </c>
    </row>
    <row r="1019" spans="1:11" x14ac:dyDescent="0.25">
      <c r="A1019" s="2" t="s">
        <v>1145</v>
      </c>
      <c r="B1019" s="3" t="s">
        <v>2032</v>
      </c>
      <c r="C1019" s="4">
        <v>18205</v>
      </c>
      <c r="D1019" s="2" t="s">
        <v>1147</v>
      </c>
      <c r="E1019" s="2" t="s">
        <v>2033</v>
      </c>
      <c r="F1019" t="s">
        <v>2254</v>
      </c>
      <c r="G1019" s="6">
        <v>0</v>
      </c>
      <c r="H1019" s="6">
        <v>0</v>
      </c>
      <c r="I1019">
        <v>0</v>
      </c>
      <c r="J1019">
        <v>3867</v>
      </c>
      <c r="K1019">
        <v>7459</v>
      </c>
    </row>
    <row r="1020" spans="1:11" x14ac:dyDescent="0.25">
      <c r="A1020" s="2" t="s">
        <v>661</v>
      </c>
      <c r="B1020" s="3" t="s">
        <v>2034</v>
      </c>
      <c r="C1020" s="4">
        <v>70771</v>
      </c>
      <c r="D1020" s="2" t="s">
        <v>663</v>
      </c>
      <c r="E1020" s="2" t="s">
        <v>663</v>
      </c>
      <c r="F1020" t="e">
        <v>#N/A</v>
      </c>
      <c r="G1020" s="6">
        <v>1</v>
      </c>
      <c r="H1020" s="6">
        <v>0</v>
      </c>
      <c r="I1020">
        <v>0</v>
      </c>
      <c r="J1020">
        <v>15013</v>
      </c>
      <c r="K1020">
        <v>20489</v>
      </c>
    </row>
    <row r="1021" spans="1:11" x14ac:dyDescent="0.25">
      <c r="A1021" s="2" t="s">
        <v>758</v>
      </c>
      <c r="B1021" s="3" t="s">
        <v>2035</v>
      </c>
      <c r="C1021" s="4">
        <v>50683</v>
      </c>
      <c r="D1021" s="2" t="s">
        <v>760</v>
      </c>
      <c r="E1021" s="2" t="s">
        <v>2036</v>
      </c>
      <c r="F1021" t="e">
        <v>#N/A</v>
      </c>
      <c r="G1021" s="6">
        <v>1</v>
      </c>
      <c r="H1021" s="6">
        <v>0</v>
      </c>
      <c r="I1021">
        <v>0</v>
      </c>
      <c r="J1021">
        <v>4025</v>
      </c>
      <c r="K1021">
        <v>5962</v>
      </c>
    </row>
    <row r="1022" spans="1:11" x14ac:dyDescent="0.25">
      <c r="A1022" s="2" t="s">
        <v>301</v>
      </c>
      <c r="B1022" s="3" t="s">
        <v>2037</v>
      </c>
      <c r="C1022" s="4">
        <v>13030</v>
      </c>
      <c r="D1022" s="2" t="s">
        <v>303</v>
      </c>
      <c r="E1022" s="2" t="s">
        <v>2038</v>
      </c>
      <c r="F1022" t="e">
        <v>#N/A</v>
      </c>
      <c r="G1022" s="6">
        <v>0</v>
      </c>
      <c r="H1022" s="6">
        <v>0</v>
      </c>
      <c r="I1022">
        <v>0</v>
      </c>
      <c r="J1022">
        <v>4617</v>
      </c>
      <c r="K1022">
        <v>6491</v>
      </c>
    </row>
    <row r="1023" spans="1:11" x14ac:dyDescent="0.25">
      <c r="A1023" s="2" t="s">
        <v>204</v>
      </c>
      <c r="B1023" s="3" t="s">
        <v>2039</v>
      </c>
      <c r="C1023" s="4">
        <v>52250</v>
      </c>
      <c r="D1023" s="2" t="s">
        <v>206</v>
      </c>
      <c r="E1023" s="2" t="s">
        <v>2040</v>
      </c>
      <c r="F1023" t="s">
        <v>2255</v>
      </c>
      <c r="G1023" s="6">
        <v>0</v>
      </c>
      <c r="H1023" s="6">
        <v>0</v>
      </c>
      <c r="I1023">
        <v>0</v>
      </c>
      <c r="J1023">
        <v>9793</v>
      </c>
      <c r="K1023">
        <v>15122</v>
      </c>
    </row>
    <row r="1024" spans="1:11" x14ac:dyDescent="0.25">
      <c r="A1024" s="2" t="s">
        <v>204</v>
      </c>
      <c r="B1024" s="3" t="s">
        <v>2041</v>
      </c>
      <c r="C1024" s="4">
        <v>52835</v>
      </c>
      <c r="D1024" s="2" t="s">
        <v>206</v>
      </c>
      <c r="E1024" s="2" t="s">
        <v>2042</v>
      </c>
      <c r="F1024" t="s">
        <v>2255</v>
      </c>
      <c r="G1024" s="6">
        <v>1</v>
      </c>
      <c r="H1024" s="6">
        <v>1</v>
      </c>
      <c r="I1024">
        <v>0</v>
      </c>
      <c r="J1024">
        <v>64022</v>
      </c>
      <c r="K1024">
        <v>120094</v>
      </c>
    </row>
    <row r="1025" spans="1:11" x14ac:dyDescent="0.25">
      <c r="A1025" s="2" t="s">
        <v>376</v>
      </c>
      <c r="B1025" s="3" t="s">
        <v>2043</v>
      </c>
      <c r="C1025" s="4">
        <v>47551</v>
      </c>
      <c r="D1025" s="2" t="s">
        <v>378</v>
      </c>
      <c r="E1025" s="2" t="s">
        <v>2044</v>
      </c>
      <c r="F1025" t="e">
        <v>#N/A</v>
      </c>
      <c r="G1025" s="6">
        <v>0</v>
      </c>
      <c r="H1025" s="6">
        <v>0</v>
      </c>
      <c r="I1025">
        <v>0</v>
      </c>
      <c r="J1025">
        <v>19446</v>
      </c>
      <c r="K1025">
        <v>28043</v>
      </c>
    </row>
    <row r="1026" spans="1:11" x14ac:dyDescent="0.25">
      <c r="A1026" s="2" t="s">
        <v>500</v>
      </c>
      <c r="B1026" s="3" t="s">
        <v>2045</v>
      </c>
      <c r="C1026" s="4">
        <v>5051</v>
      </c>
      <c r="D1026" s="2" t="s">
        <v>502</v>
      </c>
      <c r="E1026" s="2" t="s">
        <v>2046</v>
      </c>
      <c r="F1026" t="e">
        <v>#N/A</v>
      </c>
      <c r="G1026" s="6">
        <v>1</v>
      </c>
      <c r="H1026" s="6">
        <v>0</v>
      </c>
      <c r="I1026">
        <v>0</v>
      </c>
      <c r="J1026">
        <v>13129</v>
      </c>
      <c r="K1026">
        <v>21255</v>
      </c>
    </row>
    <row r="1027" spans="1:11" x14ac:dyDescent="0.25">
      <c r="A1027" s="2" t="s">
        <v>204</v>
      </c>
      <c r="B1027" s="3" t="s">
        <v>2047</v>
      </c>
      <c r="C1027" s="4">
        <v>52786</v>
      </c>
      <c r="D1027" s="2" t="s">
        <v>206</v>
      </c>
      <c r="E1027" s="2" t="s">
        <v>2048</v>
      </c>
      <c r="F1027" t="e">
        <v>#N/A</v>
      </c>
      <c r="G1027" s="6">
        <v>1</v>
      </c>
      <c r="H1027" s="6">
        <v>0</v>
      </c>
      <c r="I1027">
        <v>0</v>
      </c>
      <c r="J1027">
        <v>9710</v>
      </c>
      <c r="K1027">
        <v>13451</v>
      </c>
    </row>
    <row r="1028" spans="1:11" x14ac:dyDescent="0.25">
      <c r="A1028" s="2" t="s">
        <v>500</v>
      </c>
      <c r="B1028" s="3" t="s">
        <v>2049</v>
      </c>
      <c r="C1028" s="4">
        <v>5113</v>
      </c>
      <c r="D1028" s="2" t="s">
        <v>502</v>
      </c>
      <c r="E1028" s="2" t="s">
        <v>2050</v>
      </c>
      <c r="F1028" t="e">
        <v>#N/A</v>
      </c>
      <c r="G1028" s="6">
        <v>1</v>
      </c>
      <c r="H1028" s="6">
        <v>0</v>
      </c>
      <c r="I1028">
        <v>0</v>
      </c>
      <c r="J1028">
        <v>4534</v>
      </c>
      <c r="K1028">
        <v>6742</v>
      </c>
    </row>
    <row r="1029" spans="1:11" x14ac:dyDescent="0.25">
      <c r="A1029" s="2" t="s">
        <v>1145</v>
      </c>
      <c r="B1029" s="3" t="s">
        <v>2051</v>
      </c>
      <c r="C1029" s="4">
        <v>18785</v>
      </c>
      <c r="D1029" s="2" t="s">
        <v>1147</v>
      </c>
      <c r="E1029" s="2" t="s">
        <v>2052</v>
      </c>
      <c r="F1029" t="s">
        <v>2254</v>
      </c>
      <c r="G1029" s="6">
        <v>1</v>
      </c>
      <c r="H1029" s="6">
        <v>0</v>
      </c>
      <c r="I1029">
        <v>0</v>
      </c>
      <c r="J1029">
        <v>3456</v>
      </c>
      <c r="K1029">
        <v>6136</v>
      </c>
    </row>
    <row r="1030" spans="1:11" x14ac:dyDescent="0.25">
      <c r="A1030" s="2" t="s">
        <v>500</v>
      </c>
      <c r="B1030" s="3" t="s">
        <v>2053</v>
      </c>
      <c r="C1030" s="4">
        <v>5659</v>
      </c>
      <c r="D1030" s="2" t="s">
        <v>502</v>
      </c>
      <c r="E1030" s="2" t="s">
        <v>2054</v>
      </c>
      <c r="F1030" t="e">
        <v>#N/A</v>
      </c>
      <c r="G1030" s="6">
        <v>1</v>
      </c>
      <c r="H1030" s="6">
        <v>0</v>
      </c>
      <c r="I1030">
        <v>0</v>
      </c>
      <c r="J1030">
        <v>10685</v>
      </c>
      <c r="K1030">
        <v>17081</v>
      </c>
    </row>
    <row r="1031" spans="1:11" x14ac:dyDescent="0.25">
      <c r="A1031" s="2" t="s">
        <v>758</v>
      </c>
      <c r="B1031" s="3" t="s">
        <v>2055</v>
      </c>
      <c r="C1031" s="4">
        <v>50400</v>
      </c>
      <c r="D1031" s="2" t="s">
        <v>760</v>
      </c>
      <c r="E1031" s="2" t="s">
        <v>2056</v>
      </c>
      <c r="F1031" t="e">
        <v>#N/A</v>
      </c>
      <c r="G1031" s="6">
        <v>0</v>
      </c>
      <c r="H1031" s="6">
        <v>0</v>
      </c>
      <c r="I1031">
        <v>0</v>
      </c>
      <c r="J1031">
        <v>3615</v>
      </c>
      <c r="K1031">
        <v>7871</v>
      </c>
    </row>
    <row r="1032" spans="1:11" x14ac:dyDescent="0.25">
      <c r="A1032" s="2" t="s">
        <v>1145</v>
      </c>
      <c r="B1032" s="3" t="s">
        <v>2057</v>
      </c>
      <c r="C1032" s="4">
        <v>18029</v>
      </c>
      <c r="D1032" s="2" t="s">
        <v>1147</v>
      </c>
      <c r="E1032" s="2" t="s">
        <v>203</v>
      </c>
      <c r="F1032" t="s">
        <v>2254</v>
      </c>
      <c r="G1032" s="6">
        <v>0</v>
      </c>
      <c r="H1032" s="6">
        <v>0</v>
      </c>
      <c r="I1032">
        <v>0</v>
      </c>
      <c r="J1032">
        <v>2791</v>
      </c>
      <c r="K1032">
        <v>3885</v>
      </c>
    </row>
    <row r="1033" spans="1:11" x14ac:dyDescent="0.25">
      <c r="A1033" s="2" t="s">
        <v>500</v>
      </c>
      <c r="B1033" s="3" t="s">
        <v>2058</v>
      </c>
      <c r="C1033" s="4">
        <v>5483</v>
      </c>
      <c r="D1033" s="2" t="s">
        <v>502</v>
      </c>
      <c r="E1033" s="2" t="s">
        <v>206</v>
      </c>
      <c r="F1033" t="e">
        <v>#N/A</v>
      </c>
      <c r="G1033" s="6">
        <v>0</v>
      </c>
      <c r="H1033" s="6">
        <v>0</v>
      </c>
      <c r="I1033">
        <v>0</v>
      </c>
      <c r="J1033">
        <v>5163</v>
      </c>
      <c r="K1033">
        <v>8937</v>
      </c>
    </row>
    <row r="1034" spans="1:11" x14ac:dyDescent="0.25">
      <c r="A1034" s="2" t="s">
        <v>1149</v>
      </c>
      <c r="B1034" s="3" t="s">
        <v>2059</v>
      </c>
      <c r="C1034" s="4">
        <v>20550</v>
      </c>
      <c r="D1034" s="2" t="s">
        <v>1151</v>
      </c>
      <c r="E1034" s="2" t="s">
        <v>2060</v>
      </c>
      <c r="F1034" t="e">
        <v>#N/A</v>
      </c>
      <c r="G1034" s="6">
        <v>1</v>
      </c>
      <c r="H1034" s="6">
        <v>0</v>
      </c>
      <c r="I1034">
        <v>1</v>
      </c>
      <c r="J1034">
        <v>8891</v>
      </c>
      <c r="K1034">
        <v>13305</v>
      </c>
    </row>
    <row r="1035" spans="1:11" x14ac:dyDescent="0.25">
      <c r="A1035" s="2" t="s">
        <v>301</v>
      </c>
      <c r="B1035" s="3" t="s">
        <v>2061</v>
      </c>
      <c r="C1035" s="4">
        <v>13810</v>
      </c>
      <c r="D1035" s="2" t="s">
        <v>303</v>
      </c>
      <c r="E1035" s="2" t="s">
        <v>2062</v>
      </c>
      <c r="F1035" t="e">
        <v>#N/A</v>
      </c>
      <c r="G1035" s="6">
        <v>1</v>
      </c>
      <c r="H1035" s="6">
        <v>0</v>
      </c>
      <c r="I1035">
        <v>0</v>
      </c>
      <c r="J1035">
        <v>8744</v>
      </c>
      <c r="K1035">
        <v>12233</v>
      </c>
    </row>
    <row r="1036" spans="1:11" x14ac:dyDescent="0.25">
      <c r="A1036" s="2" t="s">
        <v>1149</v>
      </c>
      <c r="B1036" s="3" t="s">
        <v>2063</v>
      </c>
      <c r="C1036" s="4">
        <v>20400</v>
      </c>
      <c r="D1036" s="2" t="s">
        <v>1151</v>
      </c>
      <c r="E1036" s="2" t="s">
        <v>2064</v>
      </c>
      <c r="F1036" t="s">
        <v>2261</v>
      </c>
      <c r="G1036" s="6">
        <v>1</v>
      </c>
      <c r="H1036" s="6">
        <v>0</v>
      </c>
      <c r="I1036">
        <v>1</v>
      </c>
      <c r="J1036">
        <v>18768</v>
      </c>
      <c r="K1036">
        <v>23849</v>
      </c>
    </row>
    <row r="1037" spans="1:11" x14ac:dyDescent="0.25">
      <c r="A1037" s="2" t="s">
        <v>661</v>
      </c>
      <c r="B1037" s="3" t="s">
        <v>2065</v>
      </c>
      <c r="C1037" s="4">
        <v>70823</v>
      </c>
      <c r="D1037" s="2" t="s">
        <v>663</v>
      </c>
      <c r="E1037" s="2" t="s">
        <v>2066</v>
      </c>
      <c r="F1037" t="s">
        <v>2256</v>
      </c>
      <c r="G1037" s="6">
        <v>0</v>
      </c>
      <c r="H1037" s="6">
        <v>0</v>
      </c>
      <c r="I1037">
        <v>0</v>
      </c>
      <c r="J1037">
        <v>13652</v>
      </c>
      <c r="K1037">
        <v>17592</v>
      </c>
    </row>
    <row r="1038" spans="1:11" x14ac:dyDescent="0.25">
      <c r="A1038" s="2" t="s">
        <v>500</v>
      </c>
      <c r="B1038" s="3" t="s">
        <v>2067</v>
      </c>
      <c r="C1038" s="4">
        <v>5490</v>
      </c>
      <c r="D1038" s="2" t="s">
        <v>502</v>
      </c>
      <c r="E1038" s="2" t="s">
        <v>2068</v>
      </c>
      <c r="F1038" t="s">
        <v>2266</v>
      </c>
      <c r="G1038" s="6">
        <v>1</v>
      </c>
      <c r="H1038" s="6">
        <v>0</v>
      </c>
      <c r="I1038">
        <v>0</v>
      </c>
      <c r="J1038">
        <v>19859</v>
      </c>
      <c r="K1038">
        <v>32553</v>
      </c>
    </row>
    <row r="1039" spans="1:11" x14ac:dyDescent="0.25">
      <c r="A1039" s="2" t="s">
        <v>500</v>
      </c>
      <c r="B1039" s="3" t="s">
        <v>2069</v>
      </c>
      <c r="C1039" s="4">
        <v>5847</v>
      </c>
      <c r="D1039" s="2" t="s">
        <v>502</v>
      </c>
      <c r="E1039" s="2" t="s">
        <v>2070</v>
      </c>
      <c r="F1039" t="e">
        <v>#N/A</v>
      </c>
      <c r="G1039" s="6">
        <v>0</v>
      </c>
      <c r="H1039" s="6">
        <v>0</v>
      </c>
      <c r="I1039">
        <v>0</v>
      </c>
      <c r="J1039">
        <v>10834</v>
      </c>
      <c r="K1039">
        <v>22019</v>
      </c>
    </row>
    <row r="1040" spans="1:11" x14ac:dyDescent="0.25">
      <c r="A1040" s="2" t="s">
        <v>661</v>
      </c>
      <c r="B1040" s="3" t="s">
        <v>2071</v>
      </c>
      <c r="C1040" s="4">
        <v>70713</v>
      </c>
      <c r="D1040" s="2" t="s">
        <v>663</v>
      </c>
      <c r="E1040" s="2" t="s">
        <v>2072</v>
      </c>
      <c r="F1040" t="s">
        <v>2256</v>
      </c>
      <c r="G1040" s="6">
        <v>1</v>
      </c>
      <c r="H1040" s="6">
        <v>0</v>
      </c>
      <c r="I1040">
        <v>0</v>
      </c>
      <c r="J1040">
        <v>24362</v>
      </c>
      <c r="K1040">
        <v>40126</v>
      </c>
    </row>
    <row r="1041" spans="1:11" x14ac:dyDescent="0.25">
      <c r="A1041" s="2" t="s">
        <v>321</v>
      </c>
      <c r="B1041" s="3" t="s">
        <v>2073</v>
      </c>
      <c r="C1041" s="4">
        <v>19809</v>
      </c>
      <c r="D1041" s="2" t="s">
        <v>323</v>
      </c>
      <c r="E1041" s="2" t="s">
        <v>2074</v>
      </c>
      <c r="F1041" t="s">
        <v>2265</v>
      </c>
      <c r="G1041" s="6">
        <v>0</v>
      </c>
      <c r="H1041" s="6">
        <v>0</v>
      </c>
      <c r="I1041">
        <v>0</v>
      </c>
      <c r="J1041">
        <v>9818</v>
      </c>
      <c r="K1041">
        <v>14108</v>
      </c>
    </row>
    <row r="1042" spans="1:11" x14ac:dyDescent="0.25">
      <c r="A1042" s="2" t="s">
        <v>1456</v>
      </c>
      <c r="B1042" s="3" t="s">
        <v>2075</v>
      </c>
      <c r="C1042" s="4">
        <v>86568</v>
      </c>
      <c r="D1042" s="2" t="s">
        <v>1458</v>
      </c>
      <c r="E1042" s="2" t="s">
        <v>2076</v>
      </c>
      <c r="F1042" t="s">
        <v>2258</v>
      </c>
      <c r="G1042" s="6">
        <v>1</v>
      </c>
      <c r="H1042" s="6">
        <v>0</v>
      </c>
      <c r="I1042">
        <v>0</v>
      </c>
      <c r="J1042">
        <v>21790</v>
      </c>
      <c r="K1042">
        <v>40642</v>
      </c>
    </row>
    <row r="1043" spans="1:11" x14ac:dyDescent="0.25">
      <c r="A1043" s="2" t="s">
        <v>530</v>
      </c>
      <c r="B1043" s="3" t="s">
        <v>2077</v>
      </c>
      <c r="C1043" s="4">
        <v>23580</v>
      </c>
      <c r="D1043" s="2" t="s">
        <v>532</v>
      </c>
      <c r="E1043" s="2" t="s">
        <v>2078</v>
      </c>
      <c r="F1043" t="s">
        <v>2264</v>
      </c>
      <c r="G1043" s="6">
        <v>1</v>
      </c>
      <c r="H1043" s="6">
        <v>0</v>
      </c>
      <c r="I1043">
        <v>0</v>
      </c>
      <c r="J1043">
        <v>17674</v>
      </c>
      <c r="K1043">
        <v>25476</v>
      </c>
    </row>
    <row r="1044" spans="1:11" x14ac:dyDescent="0.25">
      <c r="A1044" s="2" t="s">
        <v>1145</v>
      </c>
      <c r="B1044" s="3" t="s">
        <v>2079</v>
      </c>
      <c r="C1044" s="4">
        <v>18094</v>
      </c>
      <c r="D1044" s="2" t="s">
        <v>1147</v>
      </c>
      <c r="E1044" s="2" t="s">
        <v>2080</v>
      </c>
      <c r="F1044" t="s">
        <v>2254</v>
      </c>
      <c r="G1044" s="6">
        <v>1</v>
      </c>
      <c r="H1044" s="6">
        <v>0</v>
      </c>
      <c r="I1044">
        <v>0</v>
      </c>
      <c r="J1044">
        <v>4657</v>
      </c>
      <c r="K1044">
        <v>8103</v>
      </c>
    </row>
    <row r="1045" spans="1:11" x14ac:dyDescent="0.25">
      <c r="A1045" s="2" t="s">
        <v>1145</v>
      </c>
      <c r="B1045" s="3" t="s">
        <v>2081</v>
      </c>
      <c r="C1045" s="4">
        <v>18001</v>
      </c>
      <c r="D1045" s="2" t="s">
        <v>1147</v>
      </c>
      <c r="E1045" s="2" t="s">
        <v>1660</v>
      </c>
      <c r="F1045" t="s">
        <v>2254</v>
      </c>
      <c r="G1045" s="6">
        <v>1</v>
      </c>
      <c r="H1045" s="6">
        <v>5</v>
      </c>
      <c r="I1045">
        <v>1</v>
      </c>
      <c r="J1045">
        <v>66708</v>
      </c>
      <c r="K1045">
        <v>114199</v>
      </c>
    </row>
    <row r="1046" spans="1:11" x14ac:dyDescent="0.25">
      <c r="A1046" s="2" t="s">
        <v>530</v>
      </c>
      <c r="B1046" s="3" t="s">
        <v>2082</v>
      </c>
      <c r="C1046" s="4">
        <v>23855</v>
      </c>
      <c r="D1046" s="2" t="s">
        <v>532</v>
      </c>
      <c r="E1046" s="2" t="s">
        <v>2083</v>
      </c>
      <c r="F1046" t="s">
        <v>2264</v>
      </c>
      <c r="G1046" s="6">
        <v>0</v>
      </c>
      <c r="H1046" s="6">
        <v>0</v>
      </c>
      <c r="I1046">
        <v>0</v>
      </c>
      <c r="J1046">
        <v>17265</v>
      </c>
      <c r="K1046">
        <v>24750</v>
      </c>
    </row>
    <row r="1047" spans="1:11" x14ac:dyDescent="0.25">
      <c r="A1047" s="2" t="s">
        <v>1456</v>
      </c>
      <c r="B1047" s="3" t="s">
        <v>2084</v>
      </c>
      <c r="C1047" s="4">
        <v>86885</v>
      </c>
      <c r="D1047" s="2" t="s">
        <v>1458</v>
      </c>
      <c r="E1047" s="2" t="s">
        <v>2085</v>
      </c>
      <c r="F1047" t="s">
        <v>2258</v>
      </c>
      <c r="G1047" s="6">
        <v>1</v>
      </c>
      <c r="H1047" s="6">
        <v>0</v>
      </c>
      <c r="I1047">
        <v>0</v>
      </c>
      <c r="J1047">
        <v>10103</v>
      </c>
      <c r="K1047">
        <v>15279</v>
      </c>
    </row>
    <row r="1048" spans="1:11" x14ac:dyDescent="0.25">
      <c r="A1048" s="2" t="s">
        <v>96</v>
      </c>
      <c r="B1048" s="3" t="s">
        <v>2086</v>
      </c>
      <c r="C1048" s="4">
        <v>44110</v>
      </c>
      <c r="D1048" s="2" t="s">
        <v>98</v>
      </c>
      <c r="E1048" s="2" t="s">
        <v>2087</v>
      </c>
      <c r="F1048" t="e">
        <v>#N/A</v>
      </c>
      <c r="G1048" s="6">
        <v>0</v>
      </c>
      <c r="H1048" s="6">
        <v>0</v>
      </c>
      <c r="I1048">
        <v>0</v>
      </c>
      <c r="J1048">
        <v>5308</v>
      </c>
      <c r="K1048">
        <v>6714</v>
      </c>
    </row>
    <row r="1049" spans="1:11" x14ac:dyDescent="0.25">
      <c r="A1049" s="2" t="s">
        <v>204</v>
      </c>
      <c r="B1049" s="3" t="s">
        <v>2088</v>
      </c>
      <c r="C1049" s="4">
        <v>52612</v>
      </c>
      <c r="D1049" s="2" t="s">
        <v>206</v>
      </c>
      <c r="E1049" s="2" t="s">
        <v>674</v>
      </c>
      <c r="F1049" t="s">
        <v>2255</v>
      </c>
      <c r="G1049" s="6">
        <v>0</v>
      </c>
      <c r="H1049" s="6">
        <v>1</v>
      </c>
      <c r="I1049">
        <v>0</v>
      </c>
      <c r="J1049">
        <v>8119</v>
      </c>
      <c r="K1049">
        <v>13038</v>
      </c>
    </row>
    <row r="1050" spans="1:11" x14ac:dyDescent="0.25">
      <c r="A1050" s="2" t="s">
        <v>204</v>
      </c>
      <c r="B1050" s="3" t="s">
        <v>2089</v>
      </c>
      <c r="C1050" s="4">
        <v>52256</v>
      </c>
      <c r="D1050" s="2" t="s">
        <v>206</v>
      </c>
      <c r="E1050" s="2" t="s">
        <v>2090</v>
      </c>
      <c r="F1050" t="s">
        <v>2252</v>
      </c>
      <c r="G1050" s="6">
        <v>0</v>
      </c>
      <c r="H1050" s="6">
        <v>0</v>
      </c>
      <c r="I1050">
        <v>0</v>
      </c>
      <c r="J1050">
        <v>5106</v>
      </c>
      <c r="K1050">
        <v>6479</v>
      </c>
    </row>
    <row r="1051" spans="1:11" x14ac:dyDescent="0.25">
      <c r="A1051" s="2" t="s">
        <v>661</v>
      </c>
      <c r="B1051" s="3" t="s">
        <v>2091</v>
      </c>
      <c r="C1051" s="4">
        <v>70418</v>
      </c>
      <c r="D1051" s="2" t="s">
        <v>663</v>
      </c>
      <c r="E1051" s="2" t="s">
        <v>2092</v>
      </c>
      <c r="F1051" t="s">
        <v>2256</v>
      </c>
      <c r="G1051" s="6">
        <v>0</v>
      </c>
      <c r="H1051" s="6">
        <v>0</v>
      </c>
      <c r="I1051">
        <v>0</v>
      </c>
      <c r="J1051">
        <v>14534</v>
      </c>
      <c r="K1051">
        <v>17425</v>
      </c>
    </row>
    <row r="1052" spans="1:11" x14ac:dyDescent="0.25">
      <c r="A1052" s="2" t="s">
        <v>134</v>
      </c>
      <c r="B1052" s="3" t="s">
        <v>2093</v>
      </c>
      <c r="C1052" s="4">
        <v>54206</v>
      </c>
      <c r="D1052" s="2" t="s">
        <v>136</v>
      </c>
      <c r="E1052" s="2" t="s">
        <v>2094</v>
      </c>
      <c r="F1052" t="s">
        <v>2263</v>
      </c>
      <c r="G1052" s="6">
        <v>1</v>
      </c>
      <c r="H1052" s="6">
        <v>0</v>
      </c>
      <c r="I1052">
        <v>0</v>
      </c>
      <c r="J1052">
        <v>7552</v>
      </c>
      <c r="K1052">
        <v>14647</v>
      </c>
    </row>
    <row r="1053" spans="1:11" x14ac:dyDescent="0.25">
      <c r="A1053" s="2" t="s">
        <v>1149</v>
      </c>
      <c r="B1053" s="3" t="s">
        <v>2095</v>
      </c>
      <c r="C1053" s="4">
        <v>20013</v>
      </c>
      <c r="D1053" s="2" t="s">
        <v>1151</v>
      </c>
      <c r="E1053" s="2" t="s">
        <v>2096</v>
      </c>
      <c r="F1053" t="s">
        <v>2261</v>
      </c>
      <c r="G1053" s="6">
        <v>1</v>
      </c>
      <c r="H1053" s="6">
        <v>0</v>
      </c>
      <c r="I1053">
        <v>0</v>
      </c>
      <c r="J1053">
        <v>30237</v>
      </c>
      <c r="K1053">
        <v>44827</v>
      </c>
    </row>
    <row r="1054" spans="1:11" x14ac:dyDescent="0.25">
      <c r="A1054" s="2" t="s">
        <v>204</v>
      </c>
      <c r="B1054" s="3" t="s">
        <v>2097</v>
      </c>
      <c r="C1054" s="4">
        <v>52540</v>
      </c>
      <c r="D1054" s="2" t="s">
        <v>206</v>
      </c>
      <c r="E1054" s="2" t="s">
        <v>2098</v>
      </c>
      <c r="F1054" t="s">
        <v>2252</v>
      </c>
      <c r="G1054" s="6">
        <v>1</v>
      </c>
      <c r="H1054" s="6">
        <v>0</v>
      </c>
      <c r="I1054">
        <v>0</v>
      </c>
      <c r="J1054">
        <v>7119</v>
      </c>
      <c r="K1054">
        <v>10011</v>
      </c>
    </row>
    <row r="1055" spans="1:11" x14ac:dyDescent="0.25">
      <c r="A1055" s="2" t="s">
        <v>500</v>
      </c>
      <c r="B1055" s="3" t="s">
        <v>2099</v>
      </c>
      <c r="C1055" s="4">
        <v>5842</v>
      </c>
      <c r="D1055" s="2" t="s">
        <v>502</v>
      </c>
      <c r="E1055" s="2" t="s">
        <v>2100</v>
      </c>
      <c r="F1055" t="e">
        <v>#N/A</v>
      </c>
      <c r="G1055" s="6">
        <v>0</v>
      </c>
      <c r="H1055" s="6">
        <v>0</v>
      </c>
      <c r="I1055">
        <v>0</v>
      </c>
      <c r="J1055">
        <v>4099</v>
      </c>
      <c r="K1055">
        <v>6234</v>
      </c>
    </row>
    <row r="1056" spans="1:11" x14ac:dyDescent="0.25">
      <c r="A1056" s="2" t="s">
        <v>134</v>
      </c>
      <c r="B1056" s="3" t="s">
        <v>2101</v>
      </c>
      <c r="C1056" s="4">
        <v>54670</v>
      </c>
      <c r="D1056" s="2" t="s">
        <v>136</v>
      </c>
      <c r="E1056" s="2" t="s">
        <v>2102</v>
      </c>
      <c r="F1056" t="s">
        <v>2263</v>
      </c>
      <c r="G1056" s="6">
        <v>0</v>
      </c>
      <c r="H1056" s="6">
        <v>0</v>
      </c>
      <c r="I1056">
        <v>0</v>
      </c>
      <c r="J1056">
        <v>4498</v>
      </c>
      <c r="K1056">
        <v>6884</v>
      </c>
    </row>
    <row r="1057" spans="1:11" x14ac:dyDescent="0.25">
      <c r="A1057" s="2" t="s">
        <v>888</v>
      </c>
      <c r="B1057" s="3" t="s">
        <v>2103</v>
      </c>
      <c r="C1057" s="4">
        <v>27001</v>
      </c>
      <c r="D1057" s="2" t="s">
        <v>890</v>
      </c>
      <c r="E1057" s="2" t="s">
        <v>2104</v>
      </c>
      <c r="F1057" t="e">
        <v>#N/A</v>
      </c>
      <c r="G1057" s="6">
        <v>1</v>
      </c>
      <c r="H1057" s="6">
        <v>6</v>
      </c>
      <c r="I1057">
        <v>0</v>
      </c>
      <c r="J1057">
        <v>44167</v>
      </c>
      <c r="K1057">
        <v>79259</v>
      </c>
    </row>
    <row r="1058" spans="1:11" x14ac:dyDescent="0.25">
      <c r="A1058" s="2" t="s">
        <v>301</v>
      </c>
      <c r="B1058" s="3" t="s">
        <v>2105</v>
      </c>
      <c r="C1058" s="4">
        <v>13657</v>
      </c>
      <c r="D1058" s="2" t="s">
        <v>303</v>
      </c>
      <c r="E1058" s="2" t="s">
        <v>2106</v>
      </c>
      <c r="F1058" t="s">
        <v>2256</v>
      </c>
      <c r="G1058" s="6">
        <v>1</v>
      </c>
      <c r="H1058" s="6">
        <v>0</v>
      </c>
      <c r="I1058">
        <v>0</v>
      </c>
      <c r="J1058">
        <v>20608</v>
      </c>
      <c r="K1058">
        <v>29826</v>
      </c>
    </row>
    <row r="1059" spans="1:11" x14ac:dyDescent="0.25">
      <c r="A1059" s="2" t="s">
        <v>500</v>
      </c>
      <c r="B1059" s="3" t="s">
        <v>2107</v>
      </c>
      <c r="C1059" s="4">
        <v>5172</v>
      </c>
      <c r="D1059" s="2" t="s">
        <v>502</v>
      </c>
      <c r="E1059" s="2" t="s">
        <v>2108</v>
      </c>
      <c r="F1059" t="s">
        <v>2266</v>
      </c>
      <c r="G1059" s="6">
        <v>1</v>
      </c>
      <c r="H1059" s="6">
        <v>1</v>
      </c>
      <c r="I1059">
        <v>0</v>
      </c>
      <c r="J1059">
        <v>25130</v>
      </c>
      <c r="K1059">
        <v>43916</v>
      </c>
    </row>
    <row r="1060" spans="1:11" x14ac:dyDescent="0.25">
      <c r="A1060" s="2" t="s">
        <v>758</v>
      </c>
      <c r="B1060" s="3" t="s">
        <v>2109</v>
      </c>
      <c r="C1060" s="4">
        <v>50270</v>
      </c>
      <c r="D1060" s="2" t="s">
        <v>760</v>
      </c>
      <c r="E1060" s="2" t="s">
        <v>2110</v>
      </c>
      <c r="F1060" t="e">
        <v>#N/A</v>
      </c>
      <c r="G1060" s="6">
        <v>0</v>
      </c>
      <c r="H1060" s="6">
        <v>0</v>
      </c>
      <c r="I1060">
        <v>0</v>
      </c>
      <c r="J1060">
        <v>2200</v>
      </c>
      <c r="K1060">
        <v>2756</v>
      </c>
    </row>
    <row r="1061" spans="1:11" x14ac:dyDescent="0.25">
      <c r="A1061" s="2" t="s">
        <v>376</v>
      </c>
      <c r="B1061" s="3" t="s">
        <v>2111</v>
      </c>
      <c r="C1061" s="4">
        <v>47660</v>
      </c>
      <c r="D1061" s="2" t="s">
        <v>378</v>
      </c>
      <c r="E1061" s="2" t="s">
        <v>2112</v>
      </c>
      <c r="F1061" t="e">
        <v>#N/A</v>
      </c>
      <c r="G1061" s="6">
        <v>0</v>
      </c>
      <c r="H1061" s="6">
        <v>0</v>
      </c>
      <c r="I1061">
        <v>0</v>
      </c>
      <c r="J1061">
        <v>4333</v>
      </c>
      <c r="K1061">
        <v>10358</v>
      </c>
    </row>
    <row r="1062" spans="1:11" x14ac:dyDescent="0.25">
      <c r="A1062" s="2" t="s">
        <v>888</v>
      </c>
      <c r="B1062" s="3" t="s">
        <v>2113</v>
      </c>
      <c r="C1062" s="4">
        <v>27745</v>
      </c>
      <c r="D1062" s="2" t="s">
        <v>890</v>
      </c>
      <c r="E1062" s="2" t="s">
        <v>2114</v>
      </c>
      <c r="F1062" t="s">
        <v>2253</v>
      </c>
      <c r="G1062" s="6">
        <v>0</v>
      </c>
      <c r="H1062" s="6">
        <v>0</v>
      </c>
      <c r="I1062">
        <v>0</v>
      </c>
      <c r="J1062">
        <v>1707</v>
      </c>
      <c r="K1062">
        <v>2444</v>
      </c>
    </row>
    <row r="1063" spans="1:11" x14ac:dyDescent="0.25">
      <c r="A1063" s="2" t="s">
        <v>301</v>
      </c>
      <c r="B1063" s="3" t="s">
        <v>2115</v>
      </c>
      <c r="C1063" s="4">
        <v>13670</v>
      </c>
      <c r="D1063" s="2" t="s">
        <v>303</v>
      </c>
      <c r="E1063" s="2" t="s">
        <v>1120</v>
      </c>
      <c r="F1063" t="s">
        <v>2262</v>
      </c>
      <c r="G1063" s="6">
        <v>1</v>
      </c>
      <c r="H1063" s="6">
        <v>1</v>
      </c>
      <c r="I1063">
        <v>0</v>
      </c>
      <c r="J1063">
        <v>11652</v>
      </c>
      <c r="K1063">
        <v>16949</v>
      </c>
    </row>
    <row r="1064" spans="1:11" x14ac:dyDescent="0.25">
      <c r="A1064" s="2" t="s">
        <v>500</v>
      </c>
      <c r="B1064" s="3" t="s">
        <v>2116</v>
      </c>
      <c r="C1064" s="4">
        <v>5837</v>
      </c>
      <c r="D1064" s="2" t="s">
        <v>502</v>
      </c>
      <c r="E1064" s="2" t="s">
        <v>2117</v>
      </c>
      <c r="F1064" t="s">
        <v>2266</v>
      </c>
      <c r="G1064" s="6">
        <v>0</v>
      </c>
      <c r="H1064" s="6">
        <v>2</v>
      </c>
      <c r="I1064">
        <v>0</v>
      </c>
      <c r="J1064">
        <v>49592</v>
      </c>
      <c r="K1064">
        <v>83949</v>
      </c>
    </row>
    <row r="1065" spans="1:11" x14ac:dyDescent="0.25">
      <c r="A1065" s="2" t="s">
        <v>888</v>
      </c>
      <c r="B1065" s="3" t="s">
        <v>2118</v>
      </c>
      <c r="C1065" s="4">
        <v>27372</v>
      </c>
      <c r="D1065" s="2" t="s">
        <v>890</v>
      </c>
      <c r="E1065" s="2" t="s">
        <v>2119</v>
      </c>
      <c r="F1065" t="e">
        <v>#N/A</v>
      </c>
      <c r="G1065" s="6">
        <v>0</v>
      </c>
      <c r="H1065" s="6">
        <v>0</v>
      </c>
      <c r="I1065">
        <v>0</v>
      </c>
      <c r="J1065">
        <v>1681</v>
      </c>
      <c r="K1065">
        <v>2944</v>
      </c>
    </row>
    <row r="1066" spans="1:11" x14ac:dyDescent="0.25">
      <c r="A1066" s="2" t="s">
        <v>888</v>
      </c>
      <c r="B1066" s="3" t="s">
        <v>2120</v>
      </c>
      <c r="C1066" s="4">
        <v>27800</v>
      </c>
      <c r="D1066" s="2" t="s">
        <v>890</v>
      </c>
      <c r="E1066" s="2" t="s">
        <v>2121</v>
      </c>
      <c r="F1066" t="s">
        <v>2253</v>
      </c>
      <c r="G1066" s="6">
        <v>0</v>
      </c>
      <c r="H1066" s="6">
        <v>0</v>
      </c>
      <c r="I1066">
        <v>0</v>
      </c>
      <c r="J1066">
        <v>4939</v>
      </c>
      <c r="K1066">
        <v>8275</v>
      </c>
    </row>
    <row r="1067" spans="1:11" x14ac:dyDescent="0.25">
      <c r="A1067" s="2" t="s">
        <v>1145</v>
      </c>
      <c r="B1067" s="3" t="s">
        <v>2122</v>
      </c>
      <c r="C1067" s="4">
        <v>18479</v>
      </c>
      <c r="D1067" s="2" t="s">
        <v>1147</v>
      </c>
      <c r="E1067" s="2" t="s">
        <v>2123</v>
      </c>
      <c r="F1067" t="s">
        <v>2254</v>
      </c>
      <c r="G1067" s="6">
        <v>0</v>
      </c>
      <c r="H1067" s="6">
        <v>0</v>
      </c>
      <c r="I1067">
        <v>0</v>
      </c>
      <c r="J1067">
        <v>2350</v>
      </c>
      <c r="K1067">
        <v>3404</v>
      </c>
    </row>
    <row r="1068" spans="1:11" x14ac:dyDescent="0.25">
      <c r="A1068" s="2" t="s">
        <v>321</v>
      </c>
      <c r="B1068" s="3" t="s">
        <v>2124</v>
      </c>
      <c r="C1068" s="4">
        <v>19780</v>
      </c>
      <c r="D1068" s="2" t="s">
        <v>323</v>
      </c>
      <c r="E1068" s="2" t="s">
        <v>401</v>
      </c>
      <c r="F1068" t="s">
        <v>2252</v>
      </c>
      <c r="G1068" s="6">
        <v>0</v>
      </c>
      <c r="H1068" s="6">
        <v>0</v>
      </c>
      <c r="I1068">
        <v>0</v>
      </c>
      <c r="J1068">
        <v>7718</v>
      </c>
      <c r="K1068">
        <v>15580</v>
      </c>
    </row>
    <row r="1069" spans="1:11" x14ac:dyDescent="0.25">
      <c r="A1069" s="2" t="s">
        <v>500</v>
      </c>
      <c r="B1069" s="3" t="s">
        <v>2125</v>
      </c>
      <c r="C1069" s="4">
        <v>5475</v>
      </c>
      <c r="D1069" s="2" t="s">
        <v>502</v>
      </c>
      <c r="E1069" s="2" t="s">
        <v>2126</v>
      </c>
      <c r="F1069" t="s">
        <v>2253</v>
      </c>
      <c r="G1069" s="6">
        <v>0</v>
      </c>
      <c r="H1069" s="6">
        <v>1</v>
      </c>
      <c r="I1069">
        <v>0</v>
      </c>
      <c r="J1069">
        <v>1825</v>
      </c>
      <c r="K1069">
        <v>2642</v>
      </c>
    </row>
    <row r="1070" spans="1:11" x14ac:dyDescent="0.25">
      <c r="A1070" s="2" t="s">
        <v>888</v>
      </c>
      <c r="B1070" s="3" t="s">
        <v>2127</v>
      </c>
      <c r="C1070" s="4">
        <v>27073</v>
      </c>
      <c r="D1070" s="2" t="s">
        <v>890</v>
      </c>
      <c r="E1070" s="2" t="s">
        <v>2128</v>
      </c>
      <c r="F1070" t="e">
        <v>#N/A</v>
      </c>
      <c r="G1070" s="6">
        <v>0</v>
      </c>
      <c r="H1070" s="6">
        <v>0</v>
      </c>
      <c r="I1070">
        <v>0</v>
      </c>
      <c r="J1070">
        <v>5109</v>
      </c>
      <c r="K1070">
        <v>8431</v>
      </c>
    </row>
    <row r="1071" spans="1:11" x14ac:dyDescent="0.25">
      <c r="A1071" s="2" t="s">
        <v>500</v>
      </c>
      <c r="B1071" s="3" t="s">
        <v>2129</v>
      </c>
      <c r="C1071" s="4">
        <v>5147</v>
      </c>
      <c r="D1071" s="2" t="s">
        <v>502</v>
      </c>
      <c r="E1071" s="2" t="s">
        <v>2130</v>
      </c>
      <c r="F1071" t="s">
        <v>2266</v>
      </c>
      <c r="G1071" s="6">
        <v>1</v>
      </c>
      <c r="H1071" s="6">
        <v>0</v>
      </c>
      <c r="I1071">
        <v>0</v>
      </c>
      <c r="J1071">
        <v>22481</v>
      </c>
      <c r="K1071">
        <v>40741</v>
      </c>
    </row>
    <row r="1072" spans="1:11" x14ac:dyDescent="0.25">
      <c r="A1072" s="2" t="s">
        <v>376</v>
      </c>
      <c r="B1072" s="3" t="s">
        <v>2131</v>
      </c>
      <c r="C1072" s="4">
        <v>47288</v>
      </c>
      <c r="D1072" s="2" t="s">
        <v>378</v>
      </c>
      <c r="E1072" s="2" t="s">
        <v>2132</v>
      </c>
      <c r="F1072" t="s">
        <v>2261</v>
      </c>
      <c r="G1072" s="6">
        <v>1</v>
      </c>
      <c r="H1072" s="6">
        <v>0</v>
      </c>
      <c r="I1072">
        <v>0</v>
      </c>
      <c r="J1072">
        <v>31251</v>
      </c>
      <c r="K1072">
        <v>49825</v>
      </c>
    </row>
    <row r="1073" spans="1:11" x14ac:dyDescent="0.25">
      <c r="A1073" s="2" t="s">
        <v>500</v>
      </c>
      <c r="B1073" s="3" t="s">
        <v>2133</v>
      </c>
      <c r="C1073" s="4">
        <v>5284</v>
      </c>
      <c r="D1073" s="2" t="s">
        <v>502</v>
      </c>
      <c r="E1073" s="2" t="s">
        <v>2134</v>
      </c>
      <c r="F1073" t="e">
        <v>#N/A</v>
      </c>
      <c r="G1073" s="6">
        <v>0</v>
      </c>
      <c r="H1073" s="6">
        <v>0</v>
      </c>
      <c r="I1073">
        <v>0</v>
      </c>
      <c r="J1073">
        <v>8915</v>
      </c>
      <c r="K1073">
        <v>16552</v>
      </c>
    </row>
    <row r="1074" spans="1:11" x14ac:dyDescent="0.25">
      <c r="A1074" s="2" t="s">
        <v>1149</v>
      </c>
      <c r="B1074" s="3" t="s">
        <v>2135</v>
      </c>
      <c r="C1074" s="4">
        <v>20045</v>
      </c>
      <c r="D1074" s="2" t="s">
        <v>1151</v>
      </c>
      <c r="E1074" s="2" t="s">
        <v>2136</v>
      </c>
      <c r="F1074" t="s">
        <v>2261</v>
      </c>
      <c r="G1074" s="6">
        <v>0</v>
      </c>
      <c r="H1074" s="6">
        <v>0</v>
      </c>
      <c r="I1074">
        <v>0</v>
      </c>
      <c r="J1074">
        <v>9643</v>
      </c>
      <c r="K1074">
        <v>13948</v>
      </c>
    </row>
    <row r="1075" spans="1:11" x14ac:dyDescent="0.25">
      <c r="A1075" s="2" t="s">
        <v>661</v>
      </c>
      <c r="B1075" s="3" t="s">
        <v>2137</v>
      </c>
      <c r="C1075" s="4">
        <v>70110</v>
      </c>
      <c r="D1075" s="2" t="s">
        <v>663</v>
      </c>
      <c r="E1075" s="2" t="s">
        <v>940</v>
      </c>
      <c r="F1075" t="e">
        <v>#N/A</v>
      </c>
      <c r="G1075" s="6">
        <v>0</v>
      </c>
      <c r="H1075" s="6">
        <v>0</v>
      </c>
      <c r="I1075">
        <v>0</v>
      </c>
      <c r="J1075">
        <v>7093</v>
      </c>
      <c r="K1075">
        <v>9429</v>
      </c>
    </row>
    <row r="1076" spans="1:11" x14ac:dyDescent="0.25">
      <c r="A1076" s="2" t="s">
        <v>500</v>
      </c>
      <c r="B1076" s="3" t="s">
        <v>2138</v>
      </c>
      <c r="C1076" s="4">
        <v>5234</v>
      </c>
      <c r="D1076" s="2" t="s">
        <v>502</v>
      </c>
      <c r="E1076" s="2" t="s">
        <v>2139</v>
      </c>
      <c r="F1076" t="s">
        <v>2266</v>
      </c>
      <c r="G1076" s="6">
        <v>0</v>
      </c>
      <c r="H1076" s="6">
        <v>1</v>
      </c>
      <c r="I1076">
        <v>0</v>
      </c>
      <c r="J1076">
        <v>9095</v>
      </c>
      <c r="K1076">
        <v>16651</v>
      </c>
    </row>
    <row r="1077" spans="1:11" x14ac:dyDescent="0.25">
      <c r="A1077" s="2" t="s">
        <v>1149</v>
      </c>
      <c r="B1077" s="3" t="s">
        <v>2140</v>
      </c>
      <c r="C1077" s="4">
        <v>20517</v>
      </c>
      <c r="D1077" s="2" t="s">
        <v>1151</v>
      </c>
      <c r="E1077" s="2" t="s">
        <v>2141</v>
      </c>
      <c r="F1077" t="e">
        <v>#N/A</v>
      </c>
      <c r="G1077" s="6">
        <v>1</v>
      </c>
      <c r="H1077" s="6">
        <v>0</v>
      </c>
      <c r="I1077">
        <v>0</v>
      </c>
      <c r="J1077">
        <v>9330</v>
      </c>
      <c r="K1077">
        <v>13782</v>
      </c>
    </row>
    <row r="1078" spans="1:11" x14ac:dyDescent="0.25">
      <c r="A1078" s="2" t="s">
        <v>1149</v>
      </c>
      <c r="B1078" s="3" t="s">
        <v>2142</v>
      </c>
      <c r="C1078" s="4">
        <v>20228</v>
      </c>
      <c r="D1078" s="2" t="s">
        <v>1151</v>
      </c>
      <c r="E1078" s="2" t="s">
        <v>2143</v>
      </c>
      <c r="F1078" t="e">
        <v>#N/A</v>
      </c>
      <c r="G1078" s="6">
        <v>1</v>
      </c>
      <c r="H1078" s="6">
        <v>0</v>
      </c>
      <c r="I1078">
        <v>0</v>
      </c>
      <c r="J1078">
        <v>15383</v>
      </c>
      <c r="K1078">
        <v>24404</v>
      </c>
    </row>
    <row r="1079" spans="1:11" x14ac:dyDescent="0.25">
      <c r="A1079" s="2" t="s">
        <v>301</v>
      </c>
      <c r="B1079" s="3" t="s">
        <v>2144</v>
      </c>
      <c r="C1079" s="4">
        <v>13490</v>
      </c>
      <c r="D1079" s="2" t="s">
        <v>303</v>
      </c>
      <c r="E1079" s="2" t="s">
        <v>2145</v>
      </c>
      <c r="F1079" t="e">
        <v>#N/A</v>
      </c>
      <c r="G1079" s="6">
        <v>0</v>
      </c>
      <c r="H1079" s="6">
        <v>0</v>
      </c>
      <c r="I1079">
        <v>0</v>
      </c>
      <c r="J1079">
        <v>2531</v>
      </c>
      <c r="K1079">
        <v>3640</v>
      </c>
    </row>
    <row r="1080" spans="1:11" x14ac:dyDescent="0.25">
      <c r="A1080" s="2" t="s">
        <v>758</v>
      </c>
      <c r="B1080" s="3" t="s">
        <v>2146</v>
      </c>
      <c r="C1080" s="4">
        <v>50251</v>
      </c>
      <c r="D1080" s="2" t="s">
        <v>760</v>
      </c>
      <c r="E1080" s="2" t="s">
        <v>2147</v>
      </c>
      <c r="F1080" t="e">
        <v>#N/A</v>
      </c>
      <c r="G1080" s="6">
        <v>1</v>
      </c>
      <c r="H1080" s="6">
        <v>0</v>
      </c>
      <c r="I1080">
        <v>1</v>
      </c>
      <c r="J1080">
        <v>3600</v>
      </c>
      <c r="K1080">
        <v>5266</v>
      </c>
    </row>
    <row r="1081" spans="1:11" x14ac:dyDescent="0.25">
      <c r="A1081" s="2" t="s">
        <v>500</v>
      </c>
      <c r="B1081" s="3" t="s">
        <v>2148</v>
      </c>
      <c r="C1081" s="4">
        <v>5093</v>
      </c>
      <c r="D1081" s="2" t="s">
        <v>502</v>
      </c>
      <c r="E1081" s="2" t="s">
        <v>716</v>
      </c>
      <c r="F1081" t="e">
        <v>#N/A</v>
      </c>
      <c r="G1081" s="6">
        <v>1</v>
      </c>
      <c r="H1081" s="6">
        <v>0</v>
      </c>
      <c r="I1081">
        <v>0</v>
      </c>
      <c r="J1081">
        <v>7361</v>
      </c>
      <c r="K1081">
        <v>13225</v>
      </c>
    </row>
    <row r="1082" spans="1:11" x14ac:dyDescent="0.25">
      <c r="A1082" s="2" t="s">
        <v>1456</v>
      </c>
      <c r="B1082" s="3" t="s">
        <v>2149</v>
      </c>
      <c r="C1082" s="4">
        <v>86001</v>
      </c>
      <c r="D1082" s="2" t="s">
        <v>1458</v>
      </c>
      <c r="E1082" s="2" t="s">
        <v>2150</v>
      </c>
      <c r="F1082" t="s">
        <v>2258</v>
      </c>
      <c r="G1082" s="6">
        <v>0</v>
      </c>
      <c r="H1082" s="6">
        <v>4</v>
      </c>
      <c r="I1082">
        <v>0</v>
      </c>
      <c r="J1082">
        <v>22624</v>
      </c>
      <c r="K1082">
        <v>34221</v>
      </c>
    </row>
    <row r="1083" spans="1:11" x14ac:dyDescent="0.25">
      <c r="A1083" s="2" t="s">
        <v>27</v>
      </c>
      <c r="B1083" s="3" t="s">
        <v>2151</v>
      </c>
      <c r="C1083" s="4">
        <v>25779</v>
      </c>
      <c r="D1083" s="2" t="s">
        <v>29</v>
      </c>
      <c r="E1083" s="2" t="s">
        <v>2152</v>
      </c>
      <c r="F1083" t="e">
        <v>#N/A</v>
      </c>
      <c r="G1083" s="6">
        <v>1</v>
      </c>
      <c r="H1083" s="6">
        <v>0</v>
      </c>
      <c r="I1083">
        <v>0</v>
      </c>
      <c r="J1083">
        <v>3432</v>
      </c>
      <c r="K1083">
        <v>5157</v>
      </c>
    </row>
    <row r="1084" spans="1:11" x14ac:dyDescent="0.25">
      <c r="A1084" s="2" t="s">
        <v>500</v>
      </c>
      <c r="B1084" s="3" t="s">
        <v>2153</v>
      </c>
      <c r="C1084" s="4">
        <v>5361</v>
      </c>
      <c r="D1084" s="2" t="s">
        <v>502</v>
      </c>
      <c r="E1084" s="2" t="s">
        <v>2154</v>
      </c>
      <c r="F1084" t="s">
        <v>2257</v>
      </c>
      <c r="G1084" s="6">
        <v>1</v>
      </c>
      <c r="H1084" s="6">
        <v>1</v>
      </c>
      <c r="I1084">
        <v>0</v>
      </c>
      <c r="J1084">
        <v>6869</v>
      </c>
      <c r="K1084">
        <v>17155</v>
      </c>
    </row>
    <row r="1085" spans="1:11" x14ac:dyDescent="0.25">
      <c r="A1085" s="2" t="s">
        <v>901</v>
      </c>
      <c r="B1085" s="3" t="s">
        <v>2155</v>
      </c>
      <c r="C1085" s="4">
        <v>85015</v>
      </c>
      <c r="D1085" s="2" t="s">
        <v>903</v>
      </c>
      <c r="E1085" s="2" t="s">
        <v>2156</v>
      </c>
      <c r="F1085" t="e">
        <v>#N/A</v>
      </c>
      <c r="G1085" s="6">
        <v>1</v>
      </c>
      <c r="H1085" s="6">
        <v>0</v>
      </c>
      <c r="I1085">
        <v>0</v>
      </c>
      <c r="J1085">
        <v>1386</v>
      </c>
      <c r="K1085">
        <v>1485</v>
      </c>
    </row>
    <row r="1086" spans="1:11" x14ac:dyDescent="0.25">
      <c r="A1086" s="2" t="s">
        <v>888</v>
      </c>
      <c r="B1086" s="3" t="s">
        <v>2157</v>
      </c>
      <c r="C1086" s="4">
        <v>27615</v>
      </c>
      <c r="D1086" s="2" t="s">
        <v>890</v>
      </c>
      <c r="E1086" s="2" t="s">
        <v>974</v>
      </c>
      <c r="F1086" t="s">
        <v>2253</v>
      </c>
      <c r="G1086" s="6">
        <v>0</v>
      </c>
      <c r="H1086" s="6">
        <v>0</v>
      </c>
      <c r="I1086">
        <v>0</v>
      </c>
      <c r="J1086">
        <v>8015</v>
      </c>
      <c r="K1086">
        <v>13330</v>
      </c>
    </row>
    <row r="1087" spans="1:11" x14ac:dyDescent="0.25">
      <c r="A1087" s="2" t="s">
        <v>301</v>
      </c>
      <c r="B1087" s="3" t="s">
        <v>2158</v>
      </c>
      <c r="C1087" s="4">
        <v>13894</v>
      </c>
      <c r="D1087" s="2" t="s">
        <v>303</v>
      </c>
      <c r="E1087" s="2" t="s">
        <v>2159</v>
      </c>
      <c r="F1087" t="s">
        <v>2256</v>
      </c>
      <c r="G1087" s="6">
        <v>0</v>
      </c>
      <c r="H1087" s="6">
        <v>0</v>
      </c>
      <c r="I1087">
        <v>0</v>
      </c>
      <c r="J1087">
        <v>6331</v>
      </c>
      <c r="K1087">
        <v>8599</v>
      </c>
    </row>
    <row r="1088" spans="1:11" x14ac:dyDescent="0.25">
      <c r="A1088" s="2" t="s">
        <v>1149</v>
      </c>
      <c r="B1088" s="3" t="s">
        <v>2160</v>
      </c>
      <c r="C1088" s="4">
        <v>20750</v>
      </c>
      <c r="D1088" s="2" t="s">
        <v>1151</v>
      </c>
      <c r="E1088" s="2" t="s">
        <v>2161</v>
      </c>
      <c r="F1088" t="s">
        <v>2261</v>
      </c>
      <c r="G1088" s="6">
        <v>0</v>
      </c>
      <c r="H1088" s="6">
        <v>0</v>
      </c>
      <c r="I1088">
        <v>0</v>
      </c>
      <c r="J1088">
        <v>9689</v>
      </c>
      <c r="K1088">
        <v>13540</v>
      </c>
    </row>
    <row r="1089" spans="1:11" x14ac:dyDescent="0.25">
      <c r="A1089" s="2" t="s">
        <v>301</v>
      </c>
      <c r="B1089" s="3" t="s">
        <v>2162</v>
      </c>
      <c r="C1089" s="4">
        <v>13244</v>
      </c>
      <c r="D1089" s="2" t="s">
        <v>303</v>
      </c>
      <c r="E1089" s="2" t="s">
        <v>2163</v>
      </c>
      <c r="F1089" t="s">
        <v>2256</v>
      </c>
      <c r="G1089" s="6">
        <v>1</v>
      </c>
      <c r="H1089" s="6">
        <v>1</v>
      </c>
      <c r="I1089">
        <v>0</v>
      </c>
      <c r="J1089">
        <v>35175</v>
      </c>
      <c r="K1089">
        <v>52113</v>
      </c>
    </row>
    <row r="1090" spans="1:11" x14ac:dyDescent="0.25">
      <c r="A1090" s="2" t="s">
        <v>500</v>
      </c>
      <c r="B1090" s="3" t="s">
        <v>2164</v>
      </c>
      <c r="C1090" s="4">
        <v>5543</v>
      </c>
      <c r="D1090" s="2" t="s">
        <v>502</v>
      </c>
      <c r="E1090" s="2" t="s">
        <v>2165</v>
      </c>
      <c r="F1090" t="e">
        <v>#N/A</v>
      </c>
      <c r="G1090" s="6">
        <v>0</v>
      </c>
      <c r="H1090" s="6">
        <v>0</v>
      </c>
      <c r="I1090">
        <v>0</v>
      </c>
      <c r="J1090">
        <v>4150</v>
      </c>
      <c r="K1090">
        <v>5967</v>
      </c>
    </row>
    <row r="1091" spans="1:11" x14ac:dyDescent="0.25">
      <c r="A1091" s="2" t="s">
        <v>134</v>
      </c>
      <c r="B1091" s="3" t="s">
        <v>2166</v>
      </c>
      <c r="C1091" s="4">
        <v>54250</v>
      </c>
      <c r="D1091" s="2" t="s">
        <v>136</v>
      </c>
      <c r="E1091" s="2" t="s">
        <v>2167</v>
      </c>
      <c r="F1091" t="s">
        <v>2263</v>
      </c>
      <c r="G1091" s="6">
        <v>1</v>
      </c>
      <c r="H1091" s="6">
        <v>0</v>
      </c>
      <c r="I1091">
        <v>0</v>
      </c>
      <c r="J1091">
        <v>6699</v>
      </c>
      <c r="K1091">
        <v>10059</v>
      </c>
    </row>
    <row r="1092" spans="1:11" x14ac:dyDescent="0.25">
      <c r="A1092" s="2" t="s">
        <v>438</v>
      </c>
      <c r="B1092" s="3" t="s">
        <v>2168</v>
      </c>
      <c r="C1092" s="4">
        <v>17662</v>
      </c>
      <c r="D1092" s="2" t="s">
        <v>237</v>
      </c>
      <c r="E1092" s="2" t="s">
        <v>2169</v>
      </c>
      <c r="F1092" t="e">
        <v>#N/A</v>
      </c>
      <c r="G1092" s="6">
        <v>1</v>
      </c>
      <c r="H1092" s="6">
        <v>0</v>
      </c>
      <c r="I1092">
        <v>0</v>
      </c>
      <c r="J1092">
        <v>10316</v>
      </c>
      <c r="K1092">
        <v>16160</v>
      </c>
    </row>
    <row r="1093" spans="1:11" x14ac:dyDescent="0.25">
      <c r="A1093" s="2" t="s">
        <v>661</v>
      </c>
      <c r="B1093" s="3" t="s">
        <v>2170</v>
      </c>
      <c r="C1093" s="4">
        <v>70508</v>
      </c>
      <c r="D1093" s="2" t="s">
        <v>663</v>
      </c>
      <c r="E1093" s="2" t="s">
        <v>2171</v>
      </c>
      <c r="F1093" t="s">
        <v>2256</v>
      </c>
      <c r="G1093" s="6">
        <v>0</v>
      </c>
      <c r="H1093" s="6">
        <v>1</v>
      </c>
      <c r="I1093">
        <v>0</v>
      </c>
      <c r="J1093">
        <v>15538</v>
      </c>
      <c r="K1093">
        <v>19998</v>
      </c>
    </row>
    <row r="1094" spans="1:11" x14ac:dyDescent="0.25">
      <c r="A1094" s="2" t="s">
        <v>301</v>
      </c>
      <c r="B1094" s="3" t="s">
        <v>2172</v>
      </c>
      <c r="C1094" s="4">
        <v>13654</v>
      </c>
      <c r="D1094" s="2" t="s">
        <v>303</v>
      </c>
      <c r="E1094" s="2" t="s">
        <v>2173</v>
      </c>
      <c r="F1094" t="s">
        <v>2256</v>
      </c>
      <c r="G1094" s="6">
        <v>0</v>
      </c>
      <c r="H1094" s="6">
        <v>0</v>
      </c>
      <c r="I1094">
        <v>0</v>
      </c>
      <c r="J1094">
        <v>15494</v>
      </c>
      <c r="K1094">
        <v>19970</v>
      </c>
    </row>
    <row r="1095" spans="1:11" x14ac:dyDescent="0.25">
      <c r="A1095" s="2" t="s">
        <v>376</v>
      </c>
      <c r="B1095" s="3" t="s">
        <v>2174</v>
      </c>
      <c r="C1095" s="4">
        <v>47605</v>
      </c>
      <c r="D1095" s="2" t="s">
        <v>378</v>
      </c>
      <c r="E1095" s="2" t="s">
        <v>2175</v>
      </c>
      <c r="F1095" t="e">
        <v>#N/A</v>
      </c>
      <c r="G1095" s="6">
        <v>0</v>
      </c>
      <c r="H1095" s="6">
        <v>0</v>
      </c>
      <c r="I1095">
        <v>0</v>
      </c>
      <c r="J1095">
        <v>5208</v>
      </c>
      <c r="K1095">
        <v>6693</v>
      </c>
    </row>
    <row r="1096" spans="1:11" x14ac:dyDescent="0.25">
      <c r="A1096" s="2" t="s">
        <v>500</v>
      </c>
      <c r="B1096" s="3" t="s">
        <v>2176</v>
      </c>
      <c r="C1096" s="4">
        <v>5649</v>
      </c>
      <c r="D1096" s="2" t="s">
        <v>502</v>
      </c>
      <c r="E1096" s="2" t="s">
        <v>930</v>
      </c>
      <c r="F1096" t="e">
        <v>#N/A</v>
      </c>
      <c r="G1096" s="6">
        <v>1</v>
      </c>
      <c r="H1096" s="6">
        <v>0</v>
      </c>
      <c r="I1096">
        <v>0</v>
      </c>
      <c r="J1096">
        <v>8671</v>
      </c>
      <c r="K1096">
        <v>13676</v>
      </c>
    </row>
    <row r="1097" spans="1:11" x14ac:dyDescent="0.25">
      <c r="A1097" s="2" t="s">
        <v>661</v>
      </c>
      <c r="B1097" s="3" t="s">
        <v>2177</v>
      </c>
      <c r="C1097" s="4">
        <v>70230</v>
      </c>
      <c r="D1097" s="2" t="s">
        <v>663</v>
      </c>
      <c r="E1097" s="2" t="s">
        <v>2178</v>
      </c>
      <c r="F1097" t="s">
        <v>2256</v>
      </c>
      <c r="G1097" s="6">
        <v>0</v>
      </c>
      <c r="H1097" s="6">
        <v>0</v>
      </c>
      <c r="I1097">
        <v>0</v>
      </c>
      <c r="J1097">
        <v>3592</v>
      </c>
      <c r="K1097">
        <v>4310</v>
      </c>
    </row>
    <row r="1098" spans="1:11" x14ac:dyDescent="0.25">
      <c r="A1098" s="2" t="s">
        <v>500</v>
      </c>
      <c r="B1098" s="3" t="s">
        <v>2179</v>
      </c>
      <c r="C1098" s="4">
        <v>5665</v>
      </c>
      <c r="D1098" s="2" t="s">
        <v>502</v>
      </c>
      <c r="E1098" s="2" t="s">
        <v>2180</v>
      </c>
      <c r="F1098" t="s">
        <v>2266</v>
      </c>
      <c r="G1098" s="6">
        <v>0</v>
      </c>
      <c r="H1098" s="6">
        <v>0</v>
      </c>
      <c r="I1098">
        <v>0</v>
      </c>
      <c r="J1098">
        <v>15243</v>
      </c>
      <c r="K1098">
        <v>24606</v>
      </c>
    </row>
    <row r="1099" spans="1:11" x14ac:dyDescent="0.25">
      <c r="A1099" s="2" t="s">
        <v>500</v>
      </c>
      <c r="B1099" s="3" t="s">
        <v>2181</v>
      </c>
      <c r="C1099" s="4">
        <v>5480</v>
      </c>
      <c r="D1099" s="2" t="s">
        <v>502</v>
      </c>
      <c r="E1099" s="2" t="s">
        <v>2182</v>
      </c>
      <c r="F1099" t="s">
        <v>2266</v>
      </c>
      <c r="G1099" s="6">
        <v>0</v>
      </c>
      <c r="H1099" s="6">
        <v>0</v>
      </c>
      <c r="I1099">
        <v>0</v>
      </c>
      <c r="J1099">
        <v>7289</v>
      </c>
      <c r="K1099">
        <v>13241</v>
      </c>
    </row>
    <row r="1100" spans="1:11" x14ac:dyDescent="0.25">
      <c r="A1100" s="2" t="s">
        <v>301</v>
      </c>
      <c r="B1100" s="3" t="s">
        <v>2183</v>
      </c>
      <c r="C1100" s="4">
        <v>13212</v>
      </c>
      <c r="D1100" s="2" t="s">
        <v>303</v>
      </c>
      <c r="E1100" s="2" t="s">
        <v>532</v>
      </c>
      <c r="F1100" t="s">
        <v>2256</v>
      </c>
      <c r="G1100" s="6">
        <v>0</v>
      </c>
      <c r="H1100" s="6">
        <v>0</v>
      </c>
      <c r="I1100">
        <v>0</v>
      </c>
      <c r="J1100">
        <v>10173</v>
      </c>
      <c r="K1100">
        <v>12929</v>
      </c>
    </row>
    <row r="1101" spans="1:11" x14ac:dyDescent="0.25">
      <c r="A1101" s="2" t="s">
        <v>500</v>
      </c>
      <c r="B1101" s="3" t="s">
        <v>2184</v>
      </c>
      <c r="C1101" s="4">
        <v>5873</v>
      </c>
      <c r="D1101" s="2" t="s">
        <v>502</v>
      </c>
      <c r="E1101" s="2" t="s">
        <v>2185</v>
      </c>
      <c r="F1101" t="s">
        <v>2253</v>
      </c>
      <c r="G1101" s="6">
        <v>0</v>
      </c>
      <c r="H1101" s="6">
        <v>0</v>
      </c>
      <c r="I1101">
        <v>0</v>
      </c>
      <c r="J1101">
        <v>3918</v>
      </c>
      <c r="K1101">
        <v>5271</v>
      </c>
    </row>
    <row r="1102" spans="1:11" x14ac:dyDescent="0.25">
      <c r="A1102" s="2" t="s">
        <v>500</v>
      </c>
      <c r="B1102" s="3" t="s">
        <v>2186</v>
      </c>
      <c r="C1102" s="4">
        <v>5667</v>
      </c>
      <c r="D1102" s="2" t="s">
        <v>502</v>
      </c>
      <c r="E1102" s="2" t="s">
        <v>2187</v>
      </c>
      <c r="F1102" t="e">
        <v>#N/A</v>
      </c>
      <c r="G1102" s="6">
        <v>1</v>
      </c>
      <c r="H1102" s="6">
        <v>0</v>
      </c>
      <c r="I1102">
        <v>0</v>
      </c>
      <c r="J1102">
        <v>7501</v>
      </c>
      <c r="K1102">
        <v>11996</v>
      </c>
    </row>
    <row r="1103" spans="1:11" x14ac:dyDescent="0.25">
      <c r="A1103" s="2" t="s">
        <v>888</v>
      </c>
      <c r="B1103" s="3" t="s">
        <v>2188</v>
      </c>
      <c r="C1103" s="4">
        <v>27150</v>
      </c>
      <c r="D1103" s="2" t="s">
        <v>890</v>
      </c>
      <c r="E1103" s="2" t="s">
        <v>2189</v>
      </c>
      <c r="F1103" t="s">
        <v>2253</v>
      </c>
      <c r="G1103" s="6">
        <v>0</v>
      </c>
      <c r="H1103" s="6">
        <v>0</v>
      </c>
      <c r="I1103">
        <v>0</v>
      </c>
      <c r="J1103">
        <v>3567</v>
      </c>
      <c r="K1103">
        <v>5331</v>
      </c>
    </row>
    <row r="1104" spans="1:11" x14ac:dyDescent="0.25">
      <c r="A1104" s="2" t="s">
        <v>2190</v>
      </c>
      <c r="B1104" s="3" t="s">
        <v>2191</v>
      </c>
      <c r="C1104" s="4">
        <v>27099</v>
      </c>
      <c r="D1104" s="2" t="s">
        <v>890</v>
      </c>
      <c r="E1104" s="2" t="s">
        <v>2192</v>
      </c>
      <c r="F1104" t="s">
        <v>2253</v>
      </c>
      <c r="G1104" s="6">
        <v>0</v>
      </c>
      <c r="H1104" s="6">
        <v>0</v>
      </c>
      <c r="I1104">
        <v>0</v>
      </c>
      <c r="J1104">
        <v>4565</v>
      </c>
      <c r="K1104">
        <v>6671</v>
      </c>
    </row>
    <row r="1105" spans="1:11" x14ac:dyDescent="0.25">
      <c r="A1105" s="2" t="s">
        <v>500</v>
      </c>
      <c r="B1105" s="3" t="s">
        <v>2193</v>
      </c>
      <c r="C1105" s="4">
        <v>5197</v>
      </c>
      <c r="D1105" s="2" t="s">
        <v>502</v>
      </c>
      <c r="E1105" s="2" t="s">
        <v>2194</v>
      </c>
      <c r="F1105" t="e">
        <v>#N/A</v>
      </c>
      <c r="G1105" s="6">
        <v>1</v>
      </c>
      <c r="H1105" s="6">
        <v>0</v>
      </c>
      <c r="I1105">
        <v>0</v>
      </c>
      <c r="J1105">
        <v>8195</v>
      </c>
      <c r="K1105">
        <v>12790</v>
      </c>
    </row>
    <row r="1106" spans="1:11" x14ac:dyDescent="0.25">
      <c r="A1106" s="2" t="s">
        <v>661</v>
      </c>
      <c r="B1106" s="3" t="s">
        <v>2195</v>
      </c>
      <c r="C1106" s="4">
        <v>70204</v>
      </c>
      <c r="D1106" s="2" t="s">
        <v>663</v>
      </c>
      <c r="E1106" s="2" t="s">
        <v>2196</v>
      </c>
      <c r="F1106" t="s">
        <v>2256</v>
      </c>
      <c r="G1106" s="6">
        <v>0</v>
      </c>
      <c r="H1106" s="6">
        <v>0</v>
      </c>
      <c r="I1106">
        <v>0</v>
      </c>
      <c r="J1106">
        <v>5451</v>
      </c>
      <c r="K1106">
        <v>6708</v>
      </c>
    </row>
    <row r="1107" spans="1:11" x14ac:dyDescent="0.25">
      <c r="A1107" s="2" t="s">
        <v>500</v>
      </c>
      <c r="B1107" s="3" t="s">
        <v>2197</v>
      </c>
      <c r="C1107" s="4">
        <v>5021</v>
      </c>
      <c r="D1107" s="2" t="s">
        <v>502</v>
      </c>
      <c r="E1107" s="2" t="s">
        <v>2198</v>
      </c>
      <c r="F1107" t="e">
        <v>#N/A</v>
      </c>
      <c r="G1107" s="6">
        <v>1</v>
      </c>
      <c r="H1107" s="6">
        <v>0</v>
      </c>
      <c r="I1107">
        <v>0</v>
      </c>
      <c r="J1107">
        <v>3347</v>
      </c>
      <c r="K1107">
        <v>4532</v>
      </c>
    </row>
    <row r="1108" spans="1:11" x14ac:dyDescent="0.25">
      <c r="A1108" s="2" t="s">
        <v>888</v>
      </c>
      <c r="B1108" s="3" t="s">
        <v>2199</v>
      </c>
      <c r="C1108" s="4">
        <v>27006</v>
      </c>
      <c r="D1108" s="2" t="s">
        <v>890</v>
      </c>
      <c r="E1108" s="2" t="s">
        <v>2200</v>
      </c>
      <c r="F1108" t="s">
        <v>2253</v>
      </c>
      <c r="G1108" s="6">
        <v>0</v>
      </c>
      <c r="H1108" s="6">
        <v>0</v>
      </c>
      <c r="I1108">
        <v>0</v>
      </c>
      <c r="J1108">
        <v>5221</v>
      </c>
      <c r="K1108">
        <v>8189</v>
      </c>
    </row>
    <row r="1109" spans="1:11" x14ac:dyDescent="0.25">
      <c r="A1109" s="2" t="s">
        <v>500</v>
      </c>
      <c r="B1109" s="3" t="s">
        <v>2201</v>
      </c>
      <c r="C1109" s="4">
        <v>5313</v>
      </c>
      <c r="D1109" s="2" t="s">
        <v>502</v>
      </c>
      <c r="E1109" s="2" t="s">
        <v>483</v>
      </c>
      <c r="F1109" t="e">
        <v>#N/A</v>
      </c>
      <c r="G1109" s="6">
        <v>1</v>
      </c>
      <c r="H1109" s="6">
        <v>0</v>
      </c>
      <c r="I1109">
        <v>0</v>
      </c>
      <c r="J1109">
        <v>4882</v>
      </c>
      <c r="K1109">
        <v>10153</v>
      </c>
    </row>
    <row r="1110" spans="1:11" x14ac:dyDescent="0.25">
      <c r="A1110" s="2" t="s">
        <v>500</v>
      </c>
      <c r="B1110" s="3" t="s">
        <v>2202</v>
      </c>
      <c r="C1110" s="4">
        <v>5055</v>
      </c>
      <c r="D1110" s="2" t="s">
        <v>502</v>
      </c>
      <c r="E1110" s="2" t="s">
        <v>1403</v>
      </c>
      <c r="F1110" t="e">
        <v>#N/A</v>
      </c>
      <c r="G1110" s="6">
        <v>1</v>
      </c>
      <c r="H1110" s="6">
        <v>0</v>
      </c>
      <c r="I1110">
        <v>0</v>
      </c>
      <c r="J1110">
        <v>3962</v>
      </c>
      <c r="K1110">
        <v>6590</v>
      </c>
    </row>
    <row r="1111" spans="1:11" x14ac:dyDescent="0.25">
      <c r="A1111" s="2" t="s">
        <v>500</v>
      </c>
      <c r="B1111" s="3" t="s">
        <v>2203</v>
      </c>
      <c r="C1111" s="4">
        <v>5652</v>
      </c>
      <c r="D1111" s="2" t="s">
        <v>502</v>
      </c>
      <c r="E1111" s="2" t="s">
        <v>349</v>
      </c>
      <c r="F1111" t="e">
        <v>#N/A</v>
      </c>
      <c r="G1111" s="6">
        <v>1</v>
      </c>
      <c r="H1111" s="6">
        <v>0</v>
      </c>
      <c r="I1111">
        <v>0</v>
      </c>
      <c r="J1111">
        <v>3960</v>
      </c>
      <c r="K1111">
        <v>6632</v>
      </c>
    </row>
    <row r="1112" spans="1:11" x14ac:dyDescent="0.25">
      <c r="A1112" s="2" t="s">
        <v>500</v>
      </c>
      <c r="B1112" s="3" t="s">
        <v>2204</v>
      </c>
      <c r="C1112" s="4">
        <v>5660</v>
      </c>
      <c r="D1112" s="2" t="s">
        <v>502</v>
      </c>
      <c r="E1112" s="2" t="s">
        <v>1090</v>
      </c>
      <c r="F1112" t="e">
        <v>#N/A</v>
      </c>
      <c r="G1112" s="6">
        <v>1</v>
      </c>
      <c r="H1112" s="6">
        <v>0</v>
      </c>
      <c r="I1112">
        <v>0</v>
      </c>
      <c r="J1112">
        <v>6356</v>
      </c>
      <c r="K1112">
        <v>10263</v>
      </c>
    </row>
    <row r="1113" spans="1:11" x14ac:dyDescent="0.25">
      <c r="A1113" s="2" t="s">
        <v>5</v>
      </c>
      <c r="B1113" s="3" t="s">
        <v>2205</v>
      </c>
      <c r="C1113" s="4">
        <v>91263</v>
      </c>
      <c r="D1113" s="2" t="s">
        <v>7</v>
      </c>
      <c r="E1113" s="2" t="s">
        <v>2206</v>
      </c>
      <c r="F1113" t="e">
        <v>#N/A</v>
      </c>
      <c r="G1113" s="6">
        <v>0</v>
      </c>
      <c r="H1113" s="6">
        <v>0</v>
      </c>
      <c r="I1113">
        <v>0</v>
      </c>
      <c r="K1113">
        <v>753</v>
      </c>
    </row>
    <row r="1114" spans="1:11" x14ac:dyDescent="0.25">
      <c r="A1114" s="2" t="s">
        <v>5</v>
      </c>
      <c r="B1114" s="3" t="s">
        <v>2207</v>
      </c>
      <c r="C1114" s="4">
        <v>91405</v>
      </c>
      <c r="D1114" s="2" t="s">
        <v>7</v>
      </c>
      <c r="E1114" s="2" t="s">
        <v>2208</v>
      </c>
      <c r="F1114" t="e">
        <v>#N/A</v>
      </c>
      <c r="G1114" s="6">
        <v>0</v>
      </c>
      <c r="H1114" s="6">
        <v>0</v>
      </c>
      <c r="I1114">
        <v>0</v>
      </c>
      <c r="K1114">
        <v>1048</v>
      </c>
    </row>
    <row r="1115" spans="1:11" x14ac:dyDescent="0.25">
      <c r="A1115" s="2" t="s">
        <v>5</v>
      </c>
      <c r="B1115" s="3" t="s">
        <v>2209</v>
      </c>
      <c r="C1115" s="4">
        <v>91407</v>
      </c>
      <c r="D1115" s="2" t="s">
        <v>7</v>
      </c>
      <c r="E1115" s="2" t="s">
        <v>2210</v>
      </c>
      <c r="F1115" t="e">
        <v>#N/A</v>
      </c>
      <c r="G1115" s="6">
        <v>0</v>
      </c>
      <c r="H1115" s="6">
        <v>0</v>
      </c>
      <c r="I1115">
        <v>0</v>
      </c>
      <c r="K1115">
        <v>1024</v>
      </c>
    </row>
    <row r="1116" spans="1:11" x14ac:dyDescent="0.25">
      <c r="A1116" s="2" t="s">
        <v>5</v>
      </c>
      <c r="B1116" s="3" t="s">
        <v>2211</v>
      </c>
      <c r="C1116" s="4">
        <v>91430</v>
      </c>
      <c r="D1116" s="2" t="s">
        <v>7</v>
      </c>
      <c r="E1116" s="2" t="s">
        <v>2212</v>
      </c>
      <c r="F1116" t="e">
        <v>#N/A</v>
      </c>
      <c r="G1116" s="6">
        <v>0</v>
      </c>
      <c r="H1116" s="6">
        <v>0</v>
      </c>
      <c r="I1116">
        <v>0</v>
      </c>
      <c r="K1116">
        <v>21</v>
      </c>
    </row>
    <row r="1117" spans="1:11" x14ac:dyDescent="0.25">
      <c r="A1117" s="2" t="s">
        <v>5</v>
      </c>
      <c r="B1117" s="3" t="s">
        <v>2213</v>
      </c>
      <c r="C1117" s="4">
        <v>91530</v>
      </c>
      <c r="D1117" s="2" t="s">
        <v>7</v>
      </c>
      <c r="E1117" s="2" t="s">
        <v>2214</v>
      </c>
      <c r="F1117" t="e">
        <v>#N/A</v>
      </c>
      <c r="G1117" s="6">
        <v>0</v>
      </c>
      <c r="H1117" s="6">
        <v>0</v>
      </c>
      <c r="I1117">
        <v>0</v>
      </c>
      <c r="K1117">
        <v>259</v>
      </c>
    </row>
    <row r="1118" spans="1:11" x14ac:dyDescent="0.25">
      <c r="A1118" s="2" t="s">
        <v>5</v>
      </c>
      <c r="B1118" s="3" t="s">
        <v>2215</v>
      </c>
      <c r="C1118" s="4">
        <v>91669</v>
      </c>
      <c r="D1118" s="2" t="s">
        <v>7</v>
      </c>
      <c r="E1118" s="2" t="s">
        <v>2216</v>
      </c>
      <c r="F1118" t="e">
        <v>#N/A</v>
      </c>
      <c r="G1118" s="6">
        <v>0</v>
      </c>
      <c r="H1118" s="6">
        <v>0</v>
      </c>
      <c r="I1118">
        <v>0</v>
      </c>
      <c r="K1118">
        <v>652</v>
      </c>
    </row>
    <row r="1119" spans="1:11" x14ac:dyDescent="0.25">
      <c r="A1119" s="2" t="s">
        <v>5</v>
      </c>
      <c r="B1119" s="3" t="s">
        <v>2217</v>
      </c>
      <c r="C1119" s="4">
        <v>91798</v>
      </c>
      <c r="D1119" s="2" t="s">
        <v>7</v>
      </c>
      <c r="E1119" s="2" t="s">
        <v>2218</v>
      </c>
      <c r="F1119" t="e">
        <v>#N/A</v>
      </c>
      <c r="G1119" s="6">
        <v>0</v>
      </c>
      <c r="H1119" s="6">
        <v>0</v>
      </c>
      <c r="I1119">
        <v>0</v>
      </c>
      <c r="K1119">
        <v>1330</v>
      </c>
    </row>
    <row r="1120" spans="1:11" x14ac:dyDescent="0.25">
      <c r="A1120" s="2" t="s">
        <v>11</v>
      </c>
      <c r="B1120" s="3" t="s">
        <v>2219</v>
      </c>
      <c r="C1120" s="4">
        <v>94343</v>
      </c>
      <c r="D1120" s="2" t="s">
        <v>13</v>
      </c>
      <c r="E1120" s="2" t="s">
        <v>2220</v>
      </c>
      <c r="F1120" t="e">
        <v>#N/A</v>
      </c>
      <c r="G1120" s="6">
        <v>0</v>
      </c>
      <c r="H1120" s="6">
        <v>0</v>
      </c>
      <c r="I1120">
        <v>0</v>
      </c>
      <c r="K1120">
        <v>2075</v>
      </c>
    </row>
    <row r="1121" spans="1:11" x14ac:dyDescent="0.25">
      <c r="A1121" s="2" t="s">
        <v>11</v>
      </c>
      <c r="B1121" s="3" t="s">
        <v>2221</v>
      </c>
      <c r="C1121" s="4">
        <v>94663</v>
      </c>
      <c r="D1121" s="2" t="s">
        <v>13</v>
      </c>
      <c r="E1121" s="2" t="s">
        <v>2222</v>
      </c>
      <c r="F1121" t="e">
        <v>#N/A</v>
      </c>
      <c r="G1121" s="6">
        <v>0</v>
      </c>
      <c r="H1121" s="6">
        <v>0</v>
      </c>
      <c r="I1121">
        <v>0</v>
      </c>
      <c r="K1121">
        <v>598</v>
      </c>
    </row>
    <row r="1122" spans="1:11" x14ac:dyDescent="0.25">
      <c r="A1122" s="2" t="s">
        <v>11</v>
      </c>
      <c r="B1122" s="3" t="s">
        <v>2223</v>
      </c>
      <c r="C1122" s="4">
        <v>94884</v>
      </c>
      <c r="D1122" s="2" t="s">
        <v>13</v>
      </c>
      <c r="E1122" s="2" t="s">
        <v>2224</v>
      </c>
      <c r="F1122" t="e">
        <v>#N/A</v>
      </c>
      <c r="G1122" s="6">
        <v>0</v>
      </c>
      <c r="H1122" s="6">
        <v>0</v>
      </c>
      <c r="I1122">
        <v>0</v>
      </c>
      <c r="K1122">
        <v>1200</v>
      </c>
    </row>
    <row r="1123" spans="1:11" x14ac:dyDescent="0.25">
      <c r="A1123" s="2" t="s">
        <v>11</v>
      </c>
      <c r="B1123" s="3" t="s">
        <v>2225</v>
      </c>
      <c r="C1123" s="4">
        <v>94888</v>
      </c>
      <c r="D1123" s="2" t="s">
        <v>13</v>
      </c>
      <c r="E1123" s="2" t="s">
        <v>2226</v>
      </c>
      <c r="F1123" t="e">
        <v>#N/A</v>
      </c>
      <c r="G1123" s="6">
        <v>0</v>
      </c>
      <c r="H1123" s="6">
        <v>0</v>
      </c>
      <c r="I1123">
        <v>0</v>
      </c>
      <c r="K1123">
        <v>189</v>
      </c>
    </row>
    <row r="1124" spans="1:11" x14ac:dyDescent="0.25">
      <c r="A1124" s="2" t="s">
        <v>21</v>
      </c>
      <c r="B1124" s="3" t="s">
        <v>2227</v>
      </c>
      <c r="C1124" s="4">
        <v>97889</v>
      </c>
      <c r="D1124" s="2" t="s">
        <v>23</v>
      </c>
      <c r="E1124" s="2" t="s">
        <v>2228</v>
      </c>
      <c r="F1124" t="e">
        <v>#N/A</v>
      </c>
      <c r="G1124" s="6">
        <v>0</v>
      </c>
      <c r="H1124" s="6">
        <v>0</v>
      </c>
      <c r="I1124">
        <v>0</v>
      </c>
      <c r="K1124">
        <v>1049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"/>
  <sheetViews>
    <sheetView topLeftCell="B1" workbookViewId="0">
      <selection activeCell="R19" sqref="R19"/>
    </sheetView>
  </sheetViews>
  <sheetFormatPr baseColWidth="10" defaultRowHeight="15" x14ac:dyDescent="0.25"/>
  <sheetData>
    <row r="1" spans="1:18" x14ac:dyDescent="0.25">
      <c r="A1" s="37" t="s">
        <v>2343</v>
      </c>
      <c r="B1" t="s">
        <v>2344</v>
      </c>
      <c r="C1" t="s">
        <v>2694</v>
      </c>
      <c r="D1" t="s">
        <v>2695</v>
      </c>
      <c r="E1" t="s">
        <v>2696</v>
      </c>
      <c r="F1" t="s">
        <v>2697</v>
      </c>
      <c r="G1" t="s">
        <v>2700</v>
      </c>
      <c r="H1" t="s">
        <v>2701</v>
      </c>
      <c r="I1" t="s">
        <v>2698</v>
      </c>
      <c r="J1" t="s">
        <v>2699</v>
      </c>
      <c r="K1" t="s">
        <v>2702</v>
      </c>
      <c r="L1" t="s">
        <v>2703</v>
      </c>
      <c r="M1" t="s">
        <v>2704</v>
      </c>
      <c r="N1" t="s">
        <v>2705</v>
      </c>
      <c r="O1" t="s">
        <v>2724</v>
      </c>
      <c r="P1" t="s">
        <v>2725</v>
      </c>
      <c r="Q1" t="s">
        <v>2726</v>
      </c>
      <c r="R1" t="s">
        <v>2727</v>
      </c>
    </row>
    <row r="2" spans="1:18" x14ac:dyDescent="0.25">
      <c r="A2" s="17" t="s">
        <v>2252</v>
      </c>
      <c r="B2">
        <v>24</v>
      </c>
      <c r="C2">
        <v>10</v>
      </c>
      <c r="D2">
        <v>14</v>
      </c>
      <c r="E2" s="43">
        <v>0.41666666666666669</v>
      </c>
      <c r="F2" s="43">
        <v>0.58333333333333337</v>
      </c>
      <c r="G2">
        <v>21</v>
      </c>
      <c r="H2">
        <v>3</v>
      </c>
      <c r="I2" s="43">
        <v>0.875</v>
      </c>
      <c r="J2" s="43">
        <v>0.125</v>
      </c>
      <c r="K2">
        <v>24</v>
      </c>
      <c r="M2" s="59">
        <v>1</v>
      </c>
      <c r="N2" s="59">
        <v>0</v>
      </c>
      <c r="O2">
        <v>313774</v>
      </c>
      <c r="P2">
        <v>501078</v>
      </c>
      <c r="Q2" s="43">
        <v>0.62619791729032204</v>
      </c>
      <c r="R2" s="43">
        <v>0.37380208270967796</v>
      </c>
    </row>
    <row r="3" spans="1:18" x14ac:dyDescent="0.25">
      <c r="A3" s="17" t="s">
        <v>2260</v>
      </c>
      <c r="B3">
        <v>4</v>
      </c>
      <c r="D3">
        <v>4</v>
      </c>
      <c r="E3" s="43">
        <v>0</v>
      </c>
      <c r="F3" s="43">
        <v>1</v>
      </c>
      <c r="G3">
        <v>2</v>
      </c>
      <c r="H3">
        <v>2</v>
      </c>
      <c r="I3" s="43">
        <v>0.5</v>
      </c>
      <c r="J3" s="43">
        <v>0.5</v>
      </c>
      <c r="K3">
        <v>4</v>
      </c>
      <c r="M3" s="59">
        <v>1</v>
      </c>
      <c r="N3" s="59">
        <v>0</v>
      </c>
      <c r="O3">
        <v>58616</v>
      </c>
      <c r="P3">
        <v>99464</v>
      </c>
      <c r="Q3" s="43">
        <v>0.58931874849191668</v>
      </c>
      <c r="R3" s="43">
        <v>0.41068125150808332</v>
      </c>
    </row>
    <row r="4" spans="1:18" x14ac:dyDescent="0.25">
      <c r="A4" s="17" t="s">
        <v>2257</v>
      </c>
      <c r="B4">
        <v>13</v>
      </c>
      <c r="C4">
        <v>4</v>
      </c>
      <c r="D4">
        <v>9</v>
      </c>
      <c r="E4" s="43">
        <v>0.30769230769230771</v>
      </c>
      <c r="F4" s="43">
        <v>0.69230769230769229</v>
      </c>
      <c r="G4">
        <v>8</v>
      </c>
      <c r="H4">
        <v>5</v>
      </c>
      <c r="I4" s="43">
        <v>0.61538461538461542</v>
      </c>
      <c r="J4" s="43">
        <v>0.38461538461538464</v>
      </c>
      <c r="K4">
        <v>13</v>
      </c>
      <c r="M4" s="59">
        <v>1</v>
      </c>
      <c r="N4" s="59">
        <v>0</v>
      </c>
      <c r="O4">
        <v>159209</v>
      </c>
      <c r="P4">
        <v>286505</v>
      </c>
      <c r="Q4" s="43">
        <v>0.55569361791242733</v>
      </c>
      <c r="R4" s="43">
        <v>0.44430638208757267</v>
      </c>
    </row>
    <row r="5" spans="1:18" x14ac:dyDescent="0.25">
      <c r="A5" s="17" t="s">
        <v>2263</v>
      </c>
      <c r="B5">
        <v>8</v>
      </c>
      <c r="C5">
        <v>1</v>
      </c>
      <c r="D5">
        <v>7</v>
      </c>
      <c r="E5" s="43">
        <v>0.125</v>
      </c>
      <c r="F5" s="43">
        <v>0.875</v>
      </c>
      <c r="G5">
        <v>7</v>
      </c>
      <c r="H5">
        <v>1</v>
      </c>
      <c r="I5" s="43">
        <v>0.875</v>
      </c>
      <c r="J5" s="43">
        <v>0.125</v>
      </c>
      <c r="K5">
        <v>7</v>
      </c>
      <c r="L5">
        <v>1</v>
      </c>
      <c r="M5" s="59">
        <v>0.875</v>
      </c>
      <c r="N5" s="59">
        <v>0.125</v>
      </c>
      <c r="O5">
        <v>61318</v>
      </c>
      <c r="P5">
        <v>104666</v>
      </c>
      <c r="Q5" s="43">
        <v>0.58584449582481413</v>
      </c>
      <c r="R5" s="43">
        <v>0.41415550417518587</v>
      </c>
    </row>
    <row r="6" spans="1:18" x14ac:dyDescent="0.25">
      <c r="A6" s="17" t="s">
        <v>2253</v>
      </c>
      <c r="B6">
        <v>14</v>
      </c>
      <c r="C6">
        <v>12</v>
      </c>
      <c r="D6">
        <v>2</v>
      </c>
      <c r="E6" s="43">
        <v>0.8571428571428571</v>
      </c>
      <c r="F6" s="43">
        <v>0.14285714285714285</v>
      </c>
      <c r="G6">
        <v>13</v>
      </c>
      <c r="H6">
        <v>1</v>
      </c>
      <c r="I6" s="43">
        <v>0.9285714285714286</v>
      </c>
      <c r="J6" s="43">
        <v>7.1428571428571425E-2</v>
      </c>
      <c r="K6">
        <v>14</v>
      </c>
      <c r="M6" s="59">
        <v>1</v>
      </c>
      <c r="N6" s="59">
        <v>0</v>
      </c>
      <c r="O6">
        <v>69756</v>
      </c>
      <c r="P6">
        <v>108894</v>
      </c>
      <c r="Q6" s="43">
        <v>0.64058625819604387</v>
      </c>
      <c r="R6" s="43">
        <v>0.35941374180395613</v>
      </c>
    </row>
    <row r="7" spans="1:18" x14ac:dyDescent="0.25">
      <c r="A7" s="17" t="s">
        <v>2254</v>
      </c>
      <c r="B7">
        <v>17</v>
      </c>
      <c r="C7">
        <v>9</v>
      </c>
      <c r="D7">
        <v>8</v>
      </c>
      <c r="E7" s="43">
        <v>0.52941176470588236</v>
      </c>
      <c r="F7" s="43">
        <v>0.47058823529411764</v>
      </c>
      <c r="G7">
        <v>12</v>
      </c>
      <c r="H7">
        <v>5</v>
      </c>
      <c r="I7" s="43">
        <v>0.70588235294117652</v>
      </c>
      <c r="J7" s="43">
        <v>0.29411764705882354</v>
      </c>
      <c r="K7">
        <v>16</v>
      </c>
      <c r="L7">
        <v>1</v>
      </c>
      <c r="M7" s="59">
        <v>0.94117647058823528</v>
      </c>
      <c r="N7" s="59">
        <v>5.8823529411764705E-2</v>
      </c>
      <c r="O7">
        <v>167606</v>
      </c>
      <c r="P7">
        <v>292333</v>
      </c>
      <c r="Q7" s="43">
        <v>0.57333930825462742</v>
      </c>
      <c r="R7" s="43">
        <v>0.42666069174537258</v>
      </c>
    </row>
    <row r="8" spans="1:18" x14ac:dyDescent="0.25">
      <c r="A8" s="17" t="s">
        <v>2251</v>
      </c>
      <c r="B8">
        <v>12</v>
      </c>
      <c r="C8">
        <v>9</v>
      </c>
      <c r="D8">
        <v>3</v>
      </c>
      <c r="E8" s="43">
        <v>0.75</v>
      </c>
      <c r="F8" s="43">
        <v>0.25</v>
      </c>
      <c r="G8">
        <v>8</v>
      </c>
      <c r="H8">
        <v>4</v>
      </c>
      <c r="I8" s="43">
        <v>0.66666666666666663</v>
      </c>
      <c r="J8" s="43">
        <v>0.33333333333333331</v>
      </c>
      <c r="K8">
        <v>7</v>
      </c>
      <c r="L8">
        <v>5</v>
      </c>
      <c r="M8" s="59">
        <v>0.58333333333333337</v>
      </c>
      <c r="N8" s="59">
        <v>0.41666666666666669</v>
      </c>
      <c r="O8">
        <v>72536</v>
      </c>
      <c r="P8">
        <v>114131</v>
      </c>
      <c r="Q8" s="43">
        <v>0.63555037632194589</v>
      </c>
      <c r="R8" s="43">
        <v>0.36444962367805411</v>
      </c>
    </row>
    <row r="9" spans="1:18" x14ac:dyDescent="0.25">
      <c r="A9" s="17" t="s">
        <v>2256</v>
      </c>
      <c r="B9">
        <v>15</v>
      </c>
      <c r="C9">
        <v>11</v>
      </c>
      <c r="D9">
        <v>4</v>
      </c>
      <c r="E9" s="43">
        <v>0.73333333333333328</v>
      </c>
      <c r="F9" s="43">
        <v>0.26666666666666666</v>
      </c>
      <c r="G9">
        <v>13</v>
      </c>
      <c r="H9">
        <v>2</v>
      </c>
      <c r="I9" s="43">
        <v>0.8666666666666667</v>
      </c>
      <c r="J9" s="43">
        <v>0.13333333333333333</v>
      </c>
      <c r="K9">
        <v>15</v>
      </c>
      <c r="M9" s="59">
        <v>1</v>
      </c>
      <c r="N9" s="59">
        <v>0</v>
      </c>
      <c r="O9">
        <v>210435</v>
      </c>
      <c r="P9">
        <v>295423</v>
      </c>
      <c r="Q9" s="43">
        <v>0.71231759206290646</v>
      </c>
      <c r="R9" s="43">
        <v>0.28768240793709354</v>
      </c>
    </row>
    <row r="10" spans="1:18" x14ac:dyDescent="0.25">
      <c r="A10" s="17" t="s">
        <v>2265</v>
      </c>
      <c r="B10">
        <v>4</v>
      </c>
      <c r="C10">
        <v>1</v>
      </c>
      <c r="D10">
        <v>3</v>
      </c>
      <c r="E10" s="43">
        <v>0.25</v>
      </c>
      <c r="F10" s="43">
        <v>0.75</v>
      </c>
      <c r="G10">
        <v>2</v>
      </c>
      <c r="H10">
        <v>2</v>
      </c>
      <c r="I10" s="43">
        <v>0.5</v>
      </c>
      <c r="J10" s="43">
        <v>0.5</v>
      </c>
      <c r="K10">
        <v>4</v>
      </c>
      <c r="M10" s="59">
        <v>1</v>
      </c>
      <c r="N10" s="59">
        <v>0</v>
      </c>
      <c r="O10">
        <v>152326</v>
      </c>
      <c r="P10">
        <v>261641</v>
      </c>
      <c r="Q10" s="43">
        <v>0.58219468661257223</v>
      </c>
      <c r="R10" s="43">
        <v>0.41780531338742777</v>
      </c>
    </row>
    <row r="11" spans="1:18" x14ac:dyDescent="0.25">
      <c r="A11" s="17" t="s">
        <v>2255</v>
      </c>
      <c r="B11">
        <v>11</v>
      </c>
      <c r="C11">
        <v>7</v>
      </c>
      <c r="D11">
        <v>4</v>
      </c>
      <c r="E11" s="43">
        <v>0.63636363636363635</v>
      </c>
      <c r="F11" s="43">
        <v>0.36363636363636365</v>
      </c>
      <c r="G11">
        <v>9</v>
      </c>
      <c r="H11">
        <v>2</v>
      </c>
      <c r="I11" s="43">
        <v>0.81818181818181823</v>
      </c>
      <c r="J11" s="43">
        <v>0.18181818181818182</v>
      </c>
      <c r="K11">
        <v>11</v>
      </c>
      <c r="M11" s="59">
        <v>1</v>
      </c>
      <c r="N11" s="59">
        <v>0</v>
      </c>
      <c r="O11">
        <v>128325</v>
      </c>
      <c r="P11">
        <v>220536</v>
      </c>
      <c r="Q11" s="43">
        <v>0.58187778866035478</v>
      </c>
      <c r="R11" s="43">
        <v>0.41812221133964522</v>
      </c>
    </row>
    <row r="12" spans="1:18" x14ac:dyDescent="0.25">
      <c r="A12" s="17" t="s">
        <v>2258</v>
      </c>
      <c r="B12">
        <v>9</v>
      </c>
      <c r="C12">
        <v>3</v>
      </c>
      <c r="D12">
        <v>6</v>
      </c>
      <c r="E12" s="43">
        <v>0.33333333333333331</v>
      </c>
      <c r="F12" s="43">
        <v>0.66666666666666663</v>
      </c>
      <c r="G12">
        <v>5</v>
      </c>
      <c r="H12">
        <v>4</v>
      </c>
      <c r="I12" s="43">
        <v>0.55555555555555558</v>
      </c>
      <c r="J12" s="43">
        <v>0.44444444444444442</v>
      </c>
      <c r="K12">
        <v>9</v>
      </c>
      <c r="M12" s="59">
        <v>1</v>
      </c>
      <c r="N12" s="59">
        <v>0</v>
      </c>
      <c r="O12">
        <v>109283</v>
      </c>
      <c r="P12">
        <v>183524</v>
      </c>
      <c r="Q12" s="43">
        <v>0.59546980231468361</v>
      </c>
      <c r="R12" s="43">
        <v>0.40453019768531639</v>
      </c>
    </row>
    <row r="13" spans="1:18" x14ac:dyDescent="0.25">
      <c r="A13" s="17" t="s">
        <v>2261</v>
      </c>
      <c r="B13">
        <v>15</v>
      </c>
      <c r="C13">
        <v>5</v>
      </c>
      <c r="D13">
        <v>10</v>
      </c>
      <c r="E13" s="43">
        <v>0.33333333333333331</v>
      </c>
      <c r="F13" s="43">
        <v>0.66666666666666663</v>
      </c>
      <c r="G13">
        <v>12</v>
      </c>
      <c r="H13">
        <v>3</v>
      </c>
      <c r="I13" s="43">
        <v>0.8</v>
      </c>
      <c r="J13" s="43">
        <v>0.2</v>
      </c>
      <c r="K13">
        <v>11</v>
      </c>
      <c r="L13">
        <v>4</v>
      </c>
      <c r="M13" s="59">
        <v>0.73333333333333328</v>
      </c>
      <c r="N13" s="59">
        <v>0.26666666666666666</v>
      </c>
      <c r="O13">
        <v>599202</v>
      </c>
      <c r="P13">
        <v>960620</v>
      </c>
      <c r="Q13" s="43">
        <v>0.62376590118881559</v>
      </c>
      <c r="R13" s="43">
        <v>0.37623409881118441</v>
      </c>
    </row>
    <row r="14" spans="1:18" x14ac:dyDescent="0.25">
      <c r="A14" s="17" t="s">
        <v>2262</v>
      </c>
      <c r="B14">
        <v>7</v>
      </c>
      <c r="C14">
        <v>1</v>
      </c>
      <c r="D14">
        <v>6</v>
      </c>
      <c r="E14" s="43">
        <v>0.14285714285714285</v>
      </c>
      <c r="F14" s="43">
        <v>0.8571428571428571</v>
      </c>
      <c r="G14">
        <v>4</v>
      </c>
      <c r="H14">
        <v>3</v>
      </c>
      <c r="I14" s="43">
        <v>0.5714285714285714</v>
      </c>
      <c r="J14" s="43">
        <v>0.42857142857142855</v>
      </c>
      <c r="K14">
        <v>7</v>
      </c>
      <c r="M14" s="59">
        <v>1</v>
      </c>
      <c r="N14" s="59">
        <v>0</v>
      </c>
      <c r="O14">
        <v>58458</v>
      </c>
      <c r="P14">
        <v>81423</v>
      </c>
      <c r="Q14" s="43">
        <v>0.71795438635275044</v>
      </c>
      <c r="R14" s="43">
        <v>0.28204561364724956</v>
      </c>
    </row>
    <row r="15" spans="1:18" x14ac:dyDescent="0.25">
      <c r="A15" s="17" t="s">
        <v>2264</v>
      </c>
      <c r="B15">
        <v>5</v>
      </c>
      <c r="C15">
        <v>2</v>
      </c>
      <c r="D15">
        <v>3</v>
      </c>
      <c r="E15" s="43">
        <v>0.4</v>
      </c>
      <c r="F15" s="43">
        <v>0.6</v>
      </c>
      <c r="G15">
        <v>4</v>
      </c>
      <c r="H15">
        <v>1</v>
      </c>
      <c r="I15" s="43">
        <v>0.8</v>
      </c>
      <c r="J15" s="43">
        <v>0.2</v>
      </c>
      <c r="K15">
        <v>4</v>
      </c>
      <c r="L15">
        <v>1</v>
      </c>
      <c r="M15" s="59">
        <v>0.8</v>
      </c>
      <c r="N15" s="59">
        <v>0.2</v>
      </c>
      <c r="O15">
        <v>115328</v>
      </c>
      <c r="P15">
        <v>171158</v>
      </c>
      <c r="Q15" s="43">
        <v>0.67381016370838642</v>
      </c>
      <c r="R15" s="43">
        <v>0.32618983629161358</v>
      </c>
    </row>
    <row r="16" spans="1:18" x14ac:dyDescent="0.25">
      <c r="A16" s="17" t="s">
        <v>2259</v>
      </c>
      <c r="B16">
        <v>4</v>
      </c>
      <c r="C16">
        <v>2</v>
      </c>
      <c r="D16">
        <v>2</v>
      </c>
      <c r="E16" s="43">
        <v>0.5</v>
      </c>
      <c r="F16" s="43">
        <v>0.5</v>
      </c>
      <c r="G16">
        <v>2</v>
      </c>
      <c r="H16">
        <v>2</v>
      </c>
      <c r="I16" s="43">
        <v>0.5</v>
      </c>
      <c r="J16" s="43">
        <v>0.5</v>
      </c>
      <c r="K16">
        <v>4</v>
      </c>
      <c r="M16" s="59">
        <v>1</v>
      </c>
      <c r="N16" s="59">
        <v>0</v>
      </c>
      <c r="O16">
        <v>51828</v>
      </c>
      <c r="P16">
        <v>88270</v>
      </c>
      <c r="Q16" s="43">
        <v>0.5871530531324346</v>
      </c>
      <c r="R16" s="43">
        <v>0.4128469468675654</v>
      </c>
    </row>
    <row r="17" spans="1:18" x14ac:dyDescent="0.25">
      <c r="A17" s="17" t="s">
        <v>2266</v>
      </c>
      <c r="B17">
        <v>8</v>
      </c>
      <c r="C17">
        <v>4</v>
      </c>
      <c r="D17">
        <v>4</v>
      </c>
      <c r="E17" s="43">
        <v>0.5</v>
      </c>
      <c r="F17" s="43">
        <v>0.5</v>
      </c>
      <c r="G17">
        <v>4</v>
      </c>
      <c r="H17">
        <v>4</v>
      </c>
      <c r="I17" s="43">
        <v>0.5</v>
      </c>
      <c r="J17" s="43">
        <v>0.5</v>
      </c>
      <c r="K17">
        <v>8</v>
      </c>
      <c r="M17" s="59">
        <v>1</v>
      </c>
      <c r="N17" s="59">
        <v>0</v>
      </c>
      <c r="O17">
        <v>197501</v>
      </c>
      <c r="P17">
        <v>342625</v>
      </c>
      <c r="Q17" s="43">
        <v>0.57643487778183145</v>
      </c>
      <c r="R17" s="43">
        <v>0.42356512221816855</v>
      </c>
    </row>
    <row r="18" spans="1:18" x14ac:dyDescent="0.25">
      <c r="A18" s="17" t="s">
        <v>2387</v>
      </c>
      <c r="B18">
        <v>170</v>
      </c>
      <c r="C18">
        <v>81</v>
      </c>
      <c r="D18">
        <v>89</v>
      </c>
      <c r="E18" s="43">
        <v>0.47647058823529409</v>
      </c>
      <c r="F18" s="43">
        <v>0.52352941176470591</v>
      </c>
      <c r="G18">
        <v>126</v>
      </c>
      <c r="H18">
        <v>44</v>
      </c>
      <c r="I18" s="43">
        <v>0.74117647058823533</v>
      </c>
      <c r="J18" s="43">
        <v>0.25882352941176473</v>
      </c>
      <c r="K18">
        <v>158</v>
      </c>
      <c r="L18">
        <v>12</v>
      </c>
      <c r="M18" s="59">
        <v>0.92941176470588238</v>
      </c>
      <c r="N18" s="59">
        <v>7.0588235294117646E-2</v>
      </c>
      <c r="O18">
        <v>2525501</v>
      </c>
      <c r="P18">
        <v>4112291</v>
      </c>
      <c r="Q18" s="43">
        <v>0.61413479736720966</v>
      </c>
      <c r="R18" s="43">
        <v>0.38586520263279034</v>
      </c>
    </row>
    <row r="19" spans="1:18" x14ac:dyDescent="0.25">
      <c r="A19" s="36" t="s">
        <v>2458</v>
      </c>
      <c r="B19">
        <v>1122</v>
      </c>
      <c r="C19">
        <v>513</v>
      </c>
      <c r="D19">
        <v>609</v>
      </c>
      <c r="E19" s="43">
        <v>0.45721925133689839</v>
      </c>
      <c r="F19" s="43">
        <v>0.54278074866310155</v>
      </c>
      <c r="G19">
        <v>952</v>
      </c>
      <c r="H19">
        <v>170</v>
      </c>
      <c r="I19" s="43">
        <v>0.84848484848484851</v>
      </c>
      <c r="J19" s="43">
        <v>0.15151515151515152</v>
      </c>
      <c r="K19">
        <v>1008</v>
      </c>
      <c r="L19">
        <v>114</v>
      </c>
      <c r="M19" s="59">
        <v>0.89839572192513373</v>
      </c>
      <c r="N19" s="59">
        <v>0.10160427807486631</v>
      </c>
      <c r="O19">
        <v>20089321</v>
      </c>
      <c r="P19">
        <v>33849909</v>
      </c>
      <c r="Q19" s="43">
        <v>0.59348227494496364</v>
      </c>
      <c r="R19" s="43">
        <v>0.40651772505503636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opLeftCell="A16" zoomScale="70" zoomScaleNormal="70" workbookViewId="0">
      <selection activeCell="B17" sqref="B17"/>
    </sheetView>
  </sheetViews>
  <sheetFormatPr baseColWidth="10" defaultRowHeight="15" x14ac:dyDescent="0.25"/>
  <cols>
    <col min="1" max="1" width="26.85546875" style="61" customWidth="1"/>
    <col min="2" max="2" width="37.7109375" style="61" customWidth="1"/>
  </cols>
  <sheetData>
    <row r="1" spans="1:2" x14ac:dyDescent="0.25">
      <c r="A1" s="61" t="s">
        <v>2343</v>
      </c>
      <c r="B1" s="61" t="s">
        <v>2729</v>
      </c>
    </row>
    <row r="2" spans="1:2" ht="258" customHeight="1" x14ac:dyDescent="0.25">
      <c r="A2" s="61" t="s">
        <v>2252</v>
      </c>
      <c r="B2" s="61">
        <v>1</v>
      </c>
    </row>
    <row r="3" spans="1:2" ht="258" customHeight="1" x14ac:dyDescent="0.25">
      <c r="A3" s="61" t="s">
        <v>2260</v>
      </c>
      <c r="B3" s="61">
        <v>2</v>
      </c>
    </row>
    <row r="4" spans="1:2" ht="258" customHeight="1" x14ac:dyDescent="0.25">
      <c r="A4" s="61" t="s">
        <v>2257</v>
      </c>
      <c r="B4" s="61">
        <v>3</v>
      </c>
    </row>
    <row r="5" spans="1:2" ht="258" customHeight="1" x14ac:dyDescent="0.25">
      <c r="A5" s="61" t="s">
        <v>2263</v>
      </c>
      <c r="B5" s="61">
        <v>4</v>
      </c>
    </row>
    <row r="6" spans="1:2" ht="258" customHeight="1" x14ac:dyDescent="0.25">
      <c r="A6" s="61" t="s">
        <v>2253</v>
      </c>
      <c r="B6" s="61">
        <v>5</v>
      </c>
    </row>
    <row r="7" spans="1:2" ht="258" customHeight="1" x14ac:dyDescent="0.25">
      <c r="A7" s="61" t="s">
        <v>2254</v>
      </c>
      <c r="B7" s="61">
        <v>6</v>
      </c>
    </row>
    <row r="8" spans="1:2" ht="258" customHeight="1" x14ac:dyDescent="0.25">
      <c r="A8" s="61" t="s">
        <v>2251</v>
      </c>
      <c r="B8" s="61">
        <v>7</v>
      </c>
    </row>
    <row r="9" spans="1:2" ht="258" customHeight="1" x14ac:dyDescent="0.25">
      <c r="A9" s="61" t="s">
        <v>2256</v>
      </c>
      <c r="B9" s="61">
        <v>8</v>
      </c>
    </row>
    <row r="10" spans="1:2" ht="258" customHeight="1" x14ac:dyDescent="0.25">
      <c r="A10" s="61" t="s">
        <v>2265</v>
      </c>
      <c r="B10" s="61">
        <v>9</v>
      </c>
    </row>
    <row r="11" spans="1:2" ht="258" customHeight="1" x14ac:dyDescent="0.25">
      <c r="A11" s="61" t="s">
        <v>2255</v>
      </c>
      <c r="B11" s="61">
        <v>10</v>
      </c>
    </row>
    <row r="12" spans="1:2" ht="258" customHeight="1" x14ac:dyDescent="0.25">
      <c r="A12" s="61" t="s">
        <v>2258</v>
      </c>
      <c r="B12" s="61">
        <v>11</v>
      </c>
    </row>
    <row r="13" spans="1:2" ht="258" customHeight="1" x14ac:dyDescent="0.25">
      <c r="A13" s="61" t="s">
        <v>2261</v>
      </c>
      <c r="B13" s="61">
        <v>12</v>
      </c>
    </row>
    <row r="14" spans="1:2" ht="258" customHeight="1" x14ac:dyDescent="0.25">
      <c r="A14" s="61" t="s">
        <v>2262</v>
      </c>
      <c r="B14" s="61">
        <v>13</v>
      </c>
    </row>
    <row r="15" spans="1:2" ht="258" customHeight="1" x14ac:dyDescent="0.25">
      <c r="A15" s="61" t="s">
        <v>2264</v>
      </c>
      <c r="B15" s="61">
        <v>14</v>
      </c>
    </row>
    <row r="16" spans="1:2" ht="258" customHeight="1" x14ac:dyDescent="0.25">
      <c r="A16" s="61" t="s">
        <v>2259</v>
      </c>
      <c r="B16" s="61">
        <v>15</v>
      </c>
    </row>
    <row r="17" spans="1:2" ht="258" customHeight="1" x14ac:dyDescent="0.25">
      <c r="A17" s="61" t="s">
        <v>2266</v>
      </c>
      <c r="B17" s="61">
        <v>16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9"/>
  <sheetViews>
    <sheetView topLeftCell="H1" workbookViewId="0">
      <selection activeCell="L22" sqref="L22:M22"/>
    </sheetView>
  </sheetViews>
  <sheetFormatPr baseColWidth="10" defaultRowHeight="15" x14ac:dyDescent="0.25"/>
  <cols>
    <col min="13" max="13" width="13.42578125" customWidth="1"/>
  </cols>
  <sheetData>
    <row r="1" spans="1:20" ht="60" x14ac:dyDescent="0.25">
      <c r="A1" s="60" t="s">
        <v>2272</v>
      </c>
      <c r="B1" s="39" t="s">
        <v>2274</v>
      </c>
      <c r="C1" s="39" t="s">
        <v>2707</v>
      </c>
      <c r="D1" s="39" t="s">
        <v>2708</v>
      </c>
      <c r="E1" s="39" t="s">
        <v>2709</v>
      </c>
      <c r="F1" s="39" t="s">
        <v>2710</v>
      </c>
      <c r="G1" s="39" t="s">
        <v>2711</v>
      </c>
      <c r="H1" s="32" t="str">
        <f>+"% "&amp;C1</f>
        <v>% IICA - Muy Alto</v>
      </c>
      <c r="I1" s="32" t="str">
        <f t="shared" ref="I1:L1" si="0">+"% "&amp;D1</f>
        <v>% IICA - Alto</v>
      </c>
      <c r="J1" s="32" t="str">
        <f t="shared" si="0"/>
        <v>% IICA - Medio</v>
      </c>
      <c r="K1" s="32" t="str">
        <f t="shared" si="0"/>
        <v>% IICA - Medio Bajo</v>
      </c>
      <c r="L1" s="32" t="str">
        <f t="shared" si="0"/>
        <v>% IICA - Bajo</v>
      </c>
      <c r="M1" s="32" t="s">
        <v>2713</v>
      </c>
      <c r="N1" s="32" t="s">
        <v>2714</v>
      </c>
      <c r="O1" s="32" t="s">
        <v>2715</v>
      </c>
      <c r="P1" s="32" t="s">
        <v>2716</v>
      </c>
      <c r="Q1" s="32" t="s">
        <v>2717</v>
      </c>
      <c r="R1" s="32" t="s">
        <v>2242</v>
      </c>
      <c r="S1" s="32" t="s">
        <v>2243</v>
      </c>
      <c r="T1" s="32" t="s">
        <v>2761</v>
      </c>
    </row>
    <row r="2" spans="1:20" x14ac:dyDescent="0.25">
      <c r="A2" s="17" t="s">
        <v>2252</v>
      </c>
      <c r="B2" s="15">
        <v>24</v>
      </c>
      <c r="C2" s="15">
        <v>6</v>
      </c>
      <c r="D2" s="15">
        <v>8</v>
      </c>
      <c r="E2" s="15">
        <v>6</v>
      </c>
      <c r="F2" s="15">
        <v>4</v>
      </c>
      <c r="G2" s="15"/>
      <c r="H2">
        <f>C2/B2</f>
        <v>0.25</v>
      </c>
      <c r="I2">
        <f>D2/B2</f>
        <v>0.33333333333333331</v>
      </c>
      <c r="J2">
        <f>E2/B2</f>
        <v>0.25</v>
      </c>
      <c r="K2">
        <f>F2/B2</f>
        <v>0.16666666666666666</v>
      </c>
      <c r="L2">
        <f>G2/B2</f>
        <v>0</v>
      </c>
      <c r="M2" s="40">
        <v>275609</v>
      </c>
      <c r="N2" s="15">
        <v>5</v>
      </c>
      <c r="O2" s="15">
        <v>405</v>
      </c>
      <c r="P2" s="15">
        <v>683</v>
      </c>
      <c r="Q2" s="52">
        <v>23.961892285449228</v>
      </c>
      <c r="R2">
        <v>54</v>
      </c>
      <c r="S2" s="15">
        <v>6383.2000000000007</v>
      </c>
      <c r="T2">
        <v>10418.580000000004</v>
      </c>
    </row>
    <row r="3" spans="1:20" x14ac:dyDescent="0.25">
      <c r="A3" s="17" t="s">
        <v>2260</v>
      </c>
      <c r="B3" s="15">
        <v>4</v>
      </c>
      <c r="C3" s="15">
        <v>3</v>
      </c>
      <c r="D3" s="15">
        <v>1</v>
      </c>
      <c r="E3" s="15"/>
      <c r="F3" s="15"/>
      <c r="G3" s="15"/>
      <c r="H3">
        <f t="shared" ref="H3:H19" si="1">C3/B3</f>
        <v>0.75</v>
      </c>
      <c r="I3">
        <f t="shared" ref="I3:I19" si="2">D3/B3</f>
        <v>0.25</v>
      </c>
      <c r="J3">
        <f t="shared" ref="J3:J19" si="3">E3/B3</f>
        <v>0</v>
      </c>
      <c r="K3">
        <f t="shared" ref="K3:K19" si="4">F3/B3</f>
        <v>0</v>
      </c>
      <c r="L3">
        <f t="shared" ref="L3:L19" si="5">G3/B3</f>
        <v>0</v>
      </c>
      <c r="M3" s="40">
        <v>94740</v>
      </c>
      <c r="N3" s="15">
        <v>10</v>
      </c>
      <c r="O3" s="15">
        <v>75</v>
      </c>
      <c r="P3" s="15">
        <v>577</v>
      </c>
      <c r="Q3" s="52">
        <v>29.284962085866809</v>
      </c>
      <c r="R3">
        <v>5</v>
      </c>
      <c r="S3" s="15">
        <v>15.2</v>
      </c>
      <c r="T3">
        <v>8.91</v>
      </c>
    </row>
    <row r="4" spans="1:20" x14ac:dyDescent="0.25">
      <c r="A4" s="17" t="s">
        <v>2257</v>
      </c>
      <c r="B4" s="15">
        <v>13</v>
      </c>
      <c r="C4" s="15">
        <v>5</v>
      </c>
      <c r="D4" s="15">
        <v>7</v>
      </c>
      <c r="E4" s="15"/>
      <c r="F4" s="15">
        <v>1</v>
      </c>
      <c r="G4" s="15"/>
      <c r="H4">
        <f t="shared" si="1"/>
        <v>0.38461538461538464</v>
      </c>
      <c r="I4">
        <f t="shared" si="2"/>
        <v>0.53846153846153844</v>
      </c>
      <c r="J4">
        <f t="shared" si="3"/>
        <v>0</v>
      </c>
      <c r="K4">
        <f t="shared" si="4"/>
        <v>7.6923076923076927E-2</v>
      </c>
      <c r="L4">
        <f t="shared" si="5"/>
        <v>0</v>
      </c>
      <c r="M4" s="40">
        <v>244948</v>
      </c>
      <c r="N4" s="15">
        <v>2</v>
      </c>
      <c r="O4" s="15">
        <v>290</v>
      </c>
      <c r="P4" s="15">
        <v>1069</v>
      </c>
      <c r="Q4" s="52">
        <v>27.466797243520148</v>
      </c>
      <c r="R4">
        <v>11</v>
      </c>
      <c r="S4" s="15">
        <v>2250.3599999999997</v>
      </c>
      <c r="T4">
        <v>8512.2400000000016</v>
      </c>
    </row>
    <row r="5" spans="1:20" x14ac:dyDescent="0.25">
      <c r="A5" s="17" t="s">
        <v>2263</v>
      </c>
      <c r="B5" s="15">
        <v>8</v>
      </c>
      <c r="C5" s="15">
        <v>7</v>
      </c>
      <c r="D5" s="15">
        <v>1</v>
      </c>
      <c r="E5" s="15"/>
      <c r="F5" s="15"/>
      <c r="G5" s="15"/>
      <c r="H5">
        <f t="shared" si="1"/>
        <v>0.875</v>
      </c>
      <c r="I5">
        <f t="shared" si="2"/>
        <v>0.125</v>
      </c>
      <c r="J5">
        <f t="shared" si="3"/>
        <v>0</v>
      </c>
      <c r="K5">
        <f t="shared" si="4"/>
        <v>0</v>
      </c>
      <c r="L5">
        <f t="shared" si="5"/>
        <v>0</v>
      </c>
      <c r="M5" s="40">
        <v>173459</v>
      </c>
      <c r="N5" s="15">
        <v>10</v>
      </c>
      <c r="O5" s="15">
        <v>128</v>
      </c>
      <c r="P5" s="15">
        <v>706</v>
      </c>
      <c r="Q5" s="52">
        <v>42.483386295596979</v>
      </c>
      <c r="R5">
        <v>5</v>
      </c>
      <c r="S5" s="15">
        <v>11403.420000000002</v>
      </c>
      <c r="T5">
        <v>24389.01</v>
      </c>
    </row>
    <row r="6" spans="1:20" x14ac:dyDescent="0.25">
      <c r="A6" s="17" t="s">
        <v>2253</v>
      </c>
      <c r="B6" s="15">
        <v>14</v>
      </c>
      <c r="C6" s="15">
        <v>1</v>
      </c>
      <c r="D6" s="15">
        <v>5</v>
      </c>
      <c r="E6" s="15">
        <v>1</v>
      </c>
      <c r="F6" s="15">
        <v>7</v>
      </c>
      <c r="G6" s="15"/>
      <c r="H6">
        <f t="shared" si="1"/>
        <v>7.1428571428571425E-2</v>
      </c>
      <c r="I6">
        <f t="shared" si="2"/>
        <v>0.35714285714285715</v>
      </c>
      <c r="J6">
        <f t="shared" si="3"/>
        <v>7.1428571428571425E-2</v>
      </c>
      <c r="K6">
        <f t="shared" si="4"/>
        <v>0.5</v>
      </c>
      <c r="L6">
        <f t="shared" si="5"/>
        <v>0</v>
      </c>
      <c r="M6" s="40">
        <v>263800</v>
      </c>
      <c r="N6" s="15">
        <v>2</v>
      </c>
      <c r="O6" s="15">
        <v>47</v>
      </c>
      <c r="P6" s="15">
        <v>69</v>
      </c>
      <c r="Q6" s="52">
        <v>54.610827052356534</v>
      </c>
      <c r="R6">
        <v>30</v>
      </c>
      <c r="S6" s="15">
        <v>1054.8</v>
      </c>
      <c r="T6">
        <v>1164.81</v>
      </c>
    </row>
    <row r="7" spans="1:20" x14ac:dyDescent="0.25">
      <c r="A7" s="17" t="s">
        <v>2254</v>
      </c>
      <c r="B7" s="15">
        <v>17</v>
      </c>
      <c r="C7" s="15">
        <v>12</v>
      </c>
      <c r="D7" s="15">
        <v>3</v>
      </c>
      <c r="E7" s="15">
        <v>2</v>
      </c>
      <c r="F7" s="15"/>
      <c r="G7" s="15"/>
      <c r="H7">
        <f t="shared" si="1"/>
        <v>0.70588235294117652</v>
      </c>
      <c r="I7">
        <f t="shared" si="2"/>
        <v>0.17647058823529413</v>
      </c>
      <c r="J7">
        <f t="shared" si="3"/>
        <v>0.11764705882352941</v>
      </c>
      <c r="K7">
        <f t="shared" si="4"/>
        <v>0</v>
      </c>
      <c r="L7">
        <f t="shared" si="5"/>
        <v>0</v>
      </c>
      <c r="M7" s="40">
        <v>329064</v>
      </c>
      <c r="N7" s="15">
        <v>1</v>
      </c>
      <c r="O7" s="15">
        <v>152</v>
      </c>
      <c r="P7" s="15">
        <v>1008</v>
      </c>
      <c r="Q7" s="52">
        <v>36.167272312833404</v>
      </c>
      <c r="R7">
        <v>18</v>
      </c>
      <c r="S7" s="15">
        <v>7712.4700000000012</v>
      </c>
      <c r="T7">
        <v>9343.1099999999988</v>
      </c>
    </row>
    <row r="8" spans="1:20" x14ac:dyDescent="0.25">
      <c r="A8" s="17" t="s">
        <v>2251</v>
      </c>
      <c r="B8" s="15">
        <v>12</v>
      </c>
      <c r="C8" s="15">
        <v>10</v>
      </c>
      <c r="D8" s="15">
        <v>2</v>
      </c>
      <c r="E8" s="15"/>
      <c r="F8" s="15"/>
      <c r="G8" s="15"/>
      <c r="H8">
        <f t="shared" si="1"/>
        <v>0.83333333333333337</v>
      </c>
      <c r="I8">
        <f t="shared" si="2"/>
        <v>0.16666666666666666</v>
      </c>
      <c r="J8">
        <f t="shared" si="3"/>
        <v>0</v>
      </c>
      <c r="K8">
        <f t="shared" si="4"/>
        <v>0</v>
      </c>
      <c r="L8">
        <f t="shared" si="5"/>
        <v>0</v>
      </c>
      <c r="M8" s="40">
        <v>223509</v>
      </c>
      <c r="N8" s="15">
        <v>0</v>
      </c>
      <c r="O8" s="15">
        <v>60</v>
      </c>
      <c r="P8" s="15">
        <v>1114</v>
      </c>
      <c r="Q8" s="52">
        <v>21.405398451182734</v>
      </c>
      <c r="R8">
        <v>14</v>
      </c>
      <c r="S8" s="15">
        <v>10269.31</v>
      </c>
      <c r="T8">
        <v>12253.46</v>
      </c>
    </row>
    <row r="9" spans="1:20" x14ac:dyDescent="0.25">
      <c r="A9" s="17" t="s">
        <v>2256</v>
      </c>
      <c r="B9" s="15">
        <v>15</v>
      </c>
      <c r="C9" s="15"/>
      <c r="D9" s="15">
        <v>6</v>
      </c>
      <c r="E9" s="15">
        <v>2</v>
      </c>
      <c r="F9" s="15">
        <v>6</v>
      </c>
      <c r="G9" s="15">
        <v>1</v>
      </c>
      <c r="H9">
        <f t="shared" si="1"/>
        <v>0</v>
      </c>
      <c r="I9">
        <f t="shared" si="2"/>
        <v>0.4</v>
      </c>
      <c r="J9">
        <f t="shared" si="3"/>
        <v>0.13333333333333333</v>
      </c>
      <c r="K9">
        <f t="shared" si="4"/>
        <v>0.4</v>
      </c>
      <c r="L9">
        <f t="shared" si="5"/>
        <v>6.6666666666666666E-2</v>
      </c>
      <c r="M9" s="40">
        <v>449468</v>
      </c>
      <c r="N9" s="15">
        <v>0</v>
      </c>
      <c r="O9" s="15">
        <v>39</v>
      </c>
      <c r="P9" s="15">
        <v>260</v>
      </c>
      <c r="Q9" s="52">
        <v>59.711499682903082</v>
      </c>
      <c r="R9">
        <v>28</v>
      </c>
      <c r="S9" s="15">
        <v>0</v>
      </c>
      <c r="T9">
        <v>0</v>
      </c>
    </row>
    <row r="10" spans="1:20" x14ac:dyDescent="0.25">
      <c r="A10" s="17" t="s">
        <v>2265</v>
      </c>
      <c r="B10" s="15">
        <v>4</v>
      </c>
      <c r="C10" s="15"/>
      <c r="D10" s="15">
        <v>1</v>
      </c>
      <c r="E10" s="15">
        <v>3</v>
      </c>
      <c r="F10" s="15"/>
      <c r="G10" s="15"/>
      <c r="H10">
        <f t="shared" si="1"/>
        <v>0</v>
      </c>
      <c r="I10">
        <f t="shared" si="2"/>
        <v>0.25</v>
      </c>
      <c r="J10">
        <f t="shared" si="3"/>
        <v>0.75</v>
      </c>
      <c r="K10">
        <f t="shared" si="4"/>
        <v>0</v>
      </c>
      <c r="L10">
        <f t="shared" si="5"/>
        <v>0</v>
      </c>
      <c r="M10" s="40">
        <v>308224</v>
      </c>
      <c r="N10" s="15">
        <v>3</v>
      </c>
      <c r="O10" s="15">
        <v>73</v>
      </c>
      <c r="P10" s="15">
        <v>35</v>
      </c>
      <c r="Q10" s="52">
        <v>38.487579336028055</v>
      </c>
      <c r="R10">
        <v>21</v>
      </c>
      <c r="S10" s="15">
        <v>2659.4300000000003</v>
      </c>
      <c r="T10">
        <v>3553.33</v>
      </c>
    </row>
    <row r="11" spans="1:20" x14ac:dyDescent="0.25">
      <c r="A11" s="17" t="s">
        <v>2255</v>
      </c>
      <c r="B11" s="15">
        <v>11</v>
      </c>
      <c r="C11" s="15">
        <v>7</v>
      </c>
      <c r="D11" s="15">
        <v>1</v>
      </c>
      <c r="E11" s="15">
        <v>2</v>
      </c>
      <c r="F11" s="15">
        <v>1</v>
      </c>
      <c r="G11" s="15"/>
      <c r="H11">
        <f t="shared" si="1"/>
        <v>0.63636363636363635</v>
      </c>
      <c r="I11">
        <f t="shared" si="2"/>
        <v>9.0909090909090912E-2</v>
      </c>
      <c r="J11">
        <f t="shared" si="3"/>
        <v>0.18181818181818182</v>
      </c>
      <c r="K11">
        <f t="shared" si="4"/>
        <v>9.0909090909090912E-2</v>
      </c>
      <c r="L11">
        <f t="shared" si="5"/>
        <v>0</v>
      </c>
      <c r="M11" s="40">
        <v>259542</v>
      </c>
      <c r="N11" s="15">
        <v>3</v>
      </c>
      <c r="O11" s="15">
        <v>221</v>
      </c>
      <c r="P11" s="15">
        <v>438</v>
      </c>
      <c r="Q11" s="52">
        <v>25.096449158263965</v>
      </c>
      <c r="R11">
        <v>11</v>
      </c>
      <c r="S11" s="15">
        <v>26585.410000000003</v>
      </c>
      <c r="T11">
        <v>37212.83</v>
      </c>
    </row>
    <row r="12" spans="1:20" x14ac:dyDescent="0.25">
      <c r="A12" s="17" t="s">
        <v>2258</v>
      </c>
      <c r="B12" s="15">
        <v>9</v>
      </c>
      <c r="C12" s="15">
        <v>7</v>
      </c>
      <c r="D12" s="15">
        <v>1</v>
      </c>
      <c r="E12" s="15">
        <v>1</v>
      </c>
      <c r="F12" s="15"/>
      <c r="G12" s="15"/>
      <c r="H12">
        <f t="shared" si="1"/>
        <v>0.77777777777777779</v>
      </c>
      <c r="I12">
        <f t="shared" si="2"/>
        <v>0.1111111111111111</v>
      </c>
      <c r="J12">
        <f t="shared" si="3"/>
        <v>0.1111111111111111</v>
      </c>
      <c r="K12">
        <f t="shared" si="4"/>
        <v>0</v>
      </c>
      <c r="L12">
        <f t="shared" si="5"/>
        <v>0</v>
      </c>
      <c r="M12" s="40">
        <v>229505</v>
      </c>
      <c r="N12" s="15">
        <v>2</v>
      </c>
      <c r="O12" s="15">
        <v>102</v>
      </c>
      <c r="P12" s="15">
        <v>434</v>
      </c>
      <c r="Q12" s="52">
        <v>37.948006715528656</v>
      </c>
      <c r="R12">
        <v>19</v>
      </c>
      <c r="S12" s="15">
        <v>20062.989999999998</v>
      </c>
      <c r="T12">
        <v>25157.13</v>
      </c>
    </row>
    <row r="13" spans="1:20" x14ac:dyDescent="0.25">
      <c r="A13" s="17" t="s">
        <v>2261</v>
      </c>
      <c r="B13" s="15">
        <v>15</v>
      </c>
      <c r="C13" s="15"/>
      <c r="D13" s="15">
        <v>6</v>
      </c>
      <c r="E13" s="15">
        <v>6</v>
      </c>
      <c r="F13" s="15">
        <v>3</v>
      </c>
      <c r="G13" s="15"/>
      <c r="H13">
        <f t="shared" si="1"/>
        <v>0</v>
      </c>
      <c r="I13">
        <f t="shared" si="2"/>
        <v>0.4</v>
      </c>
      <c r="J13">
        <f t="shared" si="3"/>
        <v>0.4</v>
      </c>
      <c r="K13">
        <f t="shared" si="4"/>
        <v>0.2</v>
      </c>
      <c r="L13">
        <f t="shared" si="5"/>
        <v>0</v>
      </c>
      <c r="M13" s="40">
        <v>494080</v>
      </c>
      <c r="N13" s="15">
        <v>3</v>
      </c>
      <c r="O13" s="15">
        <v>250</v>
      </c>
      <c r="P13" s="15">
        <v>136</v>
      </c>
      <c r="Q13" s="52">
        <v>40.223681433791185</v>
      </c>
      <c r="R13">
        <v>42</v>
      </c>
      <c r="S13" s="15">
        <v>6.81</v>
      </c>
      <c r="T13">
        <v>34.93</v>
      </c>
    </row>
    <row r="14" spans="1:20" x14ac:dyDescent="0.25">
      <c r="A14" s="17" t="s">
        <v>2262</v>
      </c>
      <c r="B14" s="15">
        <v>7</v>
      </c>
      <c r="C14" s="15">
        <v>2</v>
      </c>
      <c r="D14" s="15">
        <v>4</v>
      </c>
      <c r="E14" s="15">
        <v>1</v>
      </c>
      <c r="F14" s="15"/>
      <c r="G14" s="15"/>
      <c r="H14">
        <f t="shared" si="1"/>
        <v>0.2857142857142857</v>
      </c>
      <c r="I14">
        <f t="shared" si="2"/>
        <v>0.5714285714285714</v>
      </c>
      <c r="J14">
        <f t="shared" si="3"/>
        <v>0.14285714285714285</v>
      </c>
      <c r="K14">
        <f t="shared" si="4"/>
        <v>0</v>
      </c>
      <c r="L14">
        <f t="shared" si="5"/>
        <v>0</v>
      </c>
      <c r="M14" s="40">
        <v>128055</v>
      </c>
      <c r="N14" s="15">
        <v>0</v>
      </c>
      <c r="O14" s="15">
        <v>34</v>
      </c>
      <c r="P14" s="15">
        <v>344</v>
      </c>
      <c r="Q14" s="52">
        <v>31.765856008693778</v>
      </c>
      <c r="R14">
        <v>3</v>
      </c>
      <c r="S14" s="15">
        <v>701.42</v>
      </c>
      <c r="T14">
        <v>3316.77</v>
      </c>
    </row>
    <row r="15" spans="1:20" x14ac:dyDescent="0.25">
      <c r="A15" s="17" t="s">
        <v>2264</v>
      </c>
      <c r="B15" s="15">
        <v>5</v>
      </c>
      <c r="C15" s="15">
        <v>1</v>
      </c>
      <c r="D15" s="15">
        <v>2</v>
      </c>
      <c r="E15" s="15"/>
      <c r="F15" s="15">
        <v>2</v>
      </c>
      <c r="G15" s="15"/>
      <c r="H15">
        <f t="shared" si="1"/>
        <v>0.2</v>
      </c>
      <c r="I15">
        <f t="shared" si="2"/>
        <v>0.4</v>
      </c>
      <c r="J15">
        <f t="shared" si="3"/>
        <v>0</v>
      </c>
      <c r="K15">
        <f t="shared" si="4"/>
        <v>0.4</v>
      </c>
      <c r="L15">
        <f t="shared" si="5"/>
        <v>0</v>
      </c>
      <c r="M15" s="40">
        <v>241113</v>
      </c>
      <c r="N15" s="15">
        <v>0</v>
      </c>
      <c r="O15" s="15">
        <v>77</v>
      </c>
      <c r="P15" s="15">
        <v>265</v>
      </c>
      <c r="Q15" s="52">
        <v>41.099754267597994</v>
      </c>
      <c r="R15">
        <v>4</v>
      </c>
      <c r="S15" s="15">
        <v>1363.05</v>
      </c>
      <c r="T15">
        <v>2668.29</v>
      </c>
    </row>
    <row r="16" spans="1:20" x14ac:dyDescent="0.25">
      <c r="A16" s="17" t="s">
        <v>2259</v>
      </c>
      <c r="B16" s="15">
        <v>4</v>
      </c>
      <c r="C16" s="15">
        <v>1</v>
      </c>
      <c r="D16" s="15">
        <v>2</v>
      </c>
      <c r="E16" s="15">
        <v>1</v>
      </c>
      <c r="F16" s="15"/>
      <c r="G16" s="15"/>
      <c r="H16">
        <f t="shared" si="1"/>
        <v>0.25</v>
      </c>
      <c r="I16">
        <f t="shared" si="2"/>
        <v>0.5</v>
      </c>
      <c r="J16">
        <f t="shared" si="3"/>
        <v>0.25</v>
      </c>
      <c r="K16">
        <f t="shared" si="4"/>
        <v>0</v>
      </c>
      <c r="L16">
        <f t="shared" si="5"/>
        <v>0</v>
      </c>
      <c r="M16" s="40">
        <v>94726</v>
      </c>
      <c r="N16" s="15">
        <v>1</v>
      </c>
      <c r="O16" s="15">
        <v>31</v>
      </c>
      <c r="P16" s="15">
        <v>344</v>
      </c>
      <c r="Q16" s="52">
        <v>22.951972201010673</v>
      </c>
      <c r="R16">
        <v>3</v>
      </c>
      <c r="S16" s="15">
        <v>0</v>
      </c>
      <c r="T16">
        <v>0</v>
      </c>
    </row>
    <row r="17" spans="1:20" x14ac:dyDescent="0.25">
      <c r="A17" s="17" t="s">
        <v>2266</v>
      </c>
      <c r="B17" s="15">
        <v>8</v>
      </c>
      <c r="C17" s="15">
        <v>1</v>
      </c>
      <c r="D17" s="15">
        <v>1</v>
      </c>
      <c r="E17" s="15"/>
      <c r="F17" s="15">
        <v>6</v>
      </c>
      <c r="G17" s="15"/>
      <c r="H17">
        <f t="shared" si="1"/>
        <v>0.125</v>
      </c>
      <c r="I17">
        <f t="shared" si="2"/>
        <v>0.125</v>
      </c>
      <c r="J17">
        <f t="shared" si="3"/>
        <v>0</v>
      </c>
      <c r="K17">
        <f t="shared" si="4"/>
        <v>0.75</v>
      </c>
      <c r="L17">
        <f t="shared" si="5"/>
        <v>0</v>
      </c>
      <c r="M17" s="40">
        <v>417281</v>
      </c>
      <c r="N17" s="15">
        <v>1</v>
      </c>
      <c r="O17" s="15">
        <v>197</v>
      </c>
      <c r="P17" s="15">
        <v>258</v>
      </c>
      <c r="Q17" s="52">
        <v>64.445527509724641</v>
      </c>
      <c r="R17">
        <v>17</v>
      </c>
      <c r="S17" s="15">
        <v>61.19</v>
      </c>
      <c r="T17">
        <v>122.46</v>
      </c>
    </row>
    <row r="18" spans="1:20" x14ac:dyDescent="0.25">
      <c r="A18" s="17" t="s">
        <v>2343</v>
      </c>
      <c r="B18" s="15">
        <f>SUM(B2:B17)</f>
        <v>170</v>
      </c>
      <c r="C18" s="15">
        <f t="shared" ref="C18:G18" si="6">SUM(C2:C17)</f>
        <v>63</v>
      </c>
      <c r="D18" s="15">
        <f t="shared" si="6"/>
        <v>51</v>
      </c>
      <c r="E18" s="15">
        <f t="shared" si="6"/>
        <v>25</v>
      </c>
      <c r="F18" s="15">
        <f t="shared" si="6"/>
        <v>30</v>
      </c>
      <c r="G18" s="15">
        <f t="shared" si="6"/>
        <v>1</v>
      </c>
      <c r="H18">
        <f t="shared" si="1"/>
        <v>0.37058823529411766</v>
      </c>
      <c r="I18">
        <f t="shared" si="2"/>
        <v>0.3</v>
      </c>
      <c r="J18">
        <f t="shared" si="3"/>
        <v>0.14705882352941177</v>
      </c>
      <c r="K18">
        <f t="shared" si="4"/>
        <v>0.17647058823529413</v>
      </c>
      <c r="L18">
        <f t="shared" si="5"/>
        <v>5.8823529411764705E-3</v>
      </c>
      <c r="M18" s="40">
        <v>4227123</v>
      </c>
      <c r="N18" s="15">
        <v>43</v>
      </c>
      <c r="O18" s="15">
        <v>2181</v>
      </c>
      <c r="P18" s="15">
        <v>7740</v>
      </c>
      <c r="Q18" s="52">
        <v>37.242491851447127</v>
      </c>
      <c r="R18">
        <v>285</v>
      </c>
      <c r="S18" s="15">
        <v>90529.06</v>
      </c>
      <c r="T18">
        <v>138155.85999999999</v>
      </c>
    </row>
    <row r="19" spans="1:20" x14ac:dyDescent="0.25">
      <c r="A19" s="36" t="s">
        <v>2274</v>
      </c>
      <c r="B19" s="18">
        <v>1122</v>
      </c>
      <c r="C19" s="18">
        <v>81</v>
      </c>
      <c r="D19" s="18">
        <v>106</v>
      </c>
      <c r="E19" s="18">
        <v>141</v>
      </c>
      <c r="F19" s="18">
        <v>411</v>
      </c>
      <c r="G19" s="18">
        <v>383</v>
      </c>
      <c r="H19">
        <f t="shared" si="1"/>
        <v>7.2192513368983954E-2</v>
      </c>
      <c r="I19">
        <f t="shared" si="2"/>
        <v>9.4474153297682703E-2</v>
      </c>
      <c r="J19">
        <f t="shared" si="3"/>
        <v>0.12566844919786097</v>
      </c>
      <c r="K19">
        <f t="shared" si="4"/>
        <v>0.36631016042780751</v>
      </c>
      <c r="L19">
        <f t="shared" si="5"/>
        <v>0.3413547237076649</v>
      </c>
      <c r="M19" s="40">
        <v>7689093</v>
      </c>
      <c r="N19" s="15">
        <v>205</v>
      </c>
      <c r="O19" s="15">
        <v>12262</v>
      </c>
      <c r="P19" s="15">
        <v>11486</v>
      </c>
      <c r="Q19" s="52">
        <v>16.2</v>
      </c>
      <c r="R19">
        <v>522</v>
      </c>
      <c r="S19" s="15">
        <v>96084.55</v>
      </c>
      <c r="T19" s="64">
        <v>146140.12999999998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24"/>
  <sheetViews>
    <sheetView workbookViewId="0">
      <selection activeCell="L22" sqref="L22:M22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5" width="23.42578125" style="6" customWidth="1"/>
    <col min="8" max="9" width="14.42578125" customWidth="1"/>
  </cols>
  <sheetData>
    <row r="1" spans="1:19" s="23" customFormat="1" x14ac:dyDescent="0.25">
      <c r="A1" s="11">
        <f t="shared" ref="A1:S1" si="0">+COLUMN(A:A)</f>
        <v>1</v>
      </c>
      <c r="B1" s="11">
        <f t="shared" si="0"/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  <c r="I1" s="11">
        <f t="shared" si="0"/>
        <v>9</v>
      </c>
      <c r="J1" s="11">
        <f t="shared" si="0"/>
        <v>10</v>
      </c>
      <c r="K1" s="11">
        <f t="shared" si="0"/>
        <v>11</v>
      </c>
      <c r="L1" s="11">
        <f t="shared" si="0"/>
        <v>12</v>
      </c>
      <c r="M1" s="11">
        <f t="shared" si="0"/>
        <v>13</v>
      </c>
      <c r="N1" s="11">
        <f t="shared" si="0"/>
        <v>14</v>
      </c>
      <c r="O1" s="11">
        <f t="shared" si="0"/>
        <v>15</v>
      </c>
      <c r="P1" s="11">
        <f t="shared" si="0"/>
        <v>16</v>
      </c>
      <c r="Q1" s="11">
        <f t="shared" si="0"/>
        <v>17</v>
      </c>
      <c r="R1" s="11">
        <f t="shared" si="0"/>
        <v>18</v>
      </c>
      <c r="S1" s="11">
        <f t="shared" si="0"/>
        <v>19</v>
      </c>
    </row>
    <row r="2" spans="1:19" s="32" customFormat="1" ht="6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1" t="s">
        <v>2281</v>
      </c>
      <c r="H2" s="1" t="s">
        <v>2283</v>
      </c>
      <c r="I2" s="1" t="s">
        <v>2284</v>
      </c>
      <c r="J2" s="1" t="s">
        <v>2285</v>
      </c>
      <c r="K2" s="1" t="s">
        <v>2286</v>
      </c>
      <c r="L2" s="1" t="s">
        <v>2287</v>
      </c>
      <c r="M2" s="31" t="s">
        <v>2293</v>
      </c>
      <c r="N2" s="31" t="s">
        <v>2294</v>
      </c>
      <c r="O2" s="31" t="s">
        <v>2295</v>
      </c>
      <c r="P2" s="1" t="s">
        <v>2296</v>
      </c>
      <c r="Q2" s="1" t="s">
        <v>2297</v>
      </c>
      <c r="R2" s="1" t="s">
        <v>2298</v>
      </c>
      <c r="S2" s="1" t="s">
        <v>2299</v>
      </c>
    </row>
    <row r="3" spans="1:19" x14ac:dyDescent="0.25">
      <c r="A3" s="2" t="s">
        <v>5</v>
      </c>
      <c r="B3" s="3" t="s">
        <v>6</v>
      </c>
      <c r="C3" s="4">
        <v>91460</v>
      </c>
      <c r="D3" s="2" t="s">
        <v>7</v>
      </c>
      <c r="E3" s="2" t="s">
        <v>8</v>
      </c>
      <c r="F3" t="e">
        <v>#N/A</v>
      </c>
      <c r="G3" t="e">
        <f>+VLOOKUP(B3,'[2]listado ZVTN y PTN y PDET'!$A$1:$A$26,1,FALSE)</f>
        <v>#N/A</v>
      </c>
      <c r="H3">
        <v>46</v>
      </c>
      <c r="I3">
        <v>0</v>
      </c>
      <c r="J3" t="s">
        <v>2288</v>
      </c>
      <c r="K3" t="s">
        <v>2288</v>
      </c>
      <c r="L3" t="s">
        <v>2288</v>
      </c>
      <c r="M3">
        <v>0</v>
      </c>
      <c r="N3">
        <v>0</v>
      </c>
      <c r="O3" t="s">
        <v>2300</v>
      </c>
      <c r="P3" t="s">
        <v>2300</v>
      </c>
      <c r="Q3" t="s">
        <v>2300</v>
      </c>
      <c r="R3" t="s">
        <v>2300</v>
      </c>
      <c r="S3" t="s">
        <v>2300</v>
      </c>
    </row>
    <row r="4" spans="1:19" x14ac:dyDescent="0.25">
      <c r="A4" s="2" t="s">
        <v>5</v>
      </c>
      <c r="B4" s="3" t="s">
        <v>9</v>
      </c>
      <c r="C4" s="4">
        <v>91536</v>
      </c>
      <c r="D4" s="2" t="s">
        <v>7</v>
      </c>
      <c r="E4" s="2" t="s">
        <v>10</v>
      </c>
      <c r="F4" t="e">
        <v>#N/A</v>
      </c>
      <c r="G4" t="e">
        <f>+VLOOKUP(B4,'[2]listado ZVTN y PTN y PDET'!$A$1:$A$26,1,FALSE)</f>
        <v>#N/A</v>
      </c>
      <c r="H4">
        <v>193</v>
      </c>
      <c r="I4">
        <v>0</v>
      </c>
      <c r="J4" t="s">
        <v>2288</v>
      </c>
      <c r="K4" t="s">
        <v>2288</v>
      </c>
      <c r="L4" t="s">
        <v>2288</v>
      </c>
      <c r="M4">
        <v>0</v>
      </c>
      <c r="N4">
        <v>0</v>
      </c>
      <c r="O4" t="s">
        <v>2300</v>
      </c>
      <c r="P4" t="s">
        <v>2300</v>
      </c>
      <c r="Q4" t="s">
        <v>2300</v>
      </c>
      <c r="R4" t="s">
        <v>2300</v>
      </c>
      <c r="S4" t="s">
        <v>2300</v>
      </c>
    </row>
    <row r="5" spans="1:19" x14ac:dyDescent="0.25">
      <c r="A5" s="2" t="s">
        <v>11</v>
      </c>
      <c r="B5" s="3" t="s">
        <v>12</v>
      </c>
      <c r="C5" s="4">
        <v>94883</v>
      </c>
      <c r="D5" s="2" t="s">
        <v>13</v>
      </c>
      <c r="E5" s="2" t="s">
        <v>14</v>
      </c>
      <c r="F5" t="e">
        <v>#N/A</v>
      </c>
      <c r="G5" t="e">
        <f>+VLOOKUP(B5,'[2]listado ZVTN y PTN y PDET'!$A$1:$A$26,1,FALSE)</f>
        <v>#N/A</v>
      </c>
      <c r="H5">
        <v>203</v>
      </c>
      <c r="I5">
        <v>0</v>
      </c>
      <c r="J5" t="s">
        <v>2288</v>
      </c>
      <c r="K5" t="s">
        <v>2288</v>
      </c>
      <c r="L5" t="s">
        <v>2288</v>
      </c>
      <c r="M5">
        <v>0</v>
      </c>
      <c r="N5">
        <v>0</v>
      </c>
      <c r="O5" t="s">
        <v>2300</v>
      </c>
      <c r="P5" t="s">
        <v>2300</v>
      </c>
      <c r="Q5" t="s">
        <v>2300</v>
      </c>
      <c r="R5" t="s">
        <v>2300</v>
      </c>
      <c r="S5" t="s">
        <v>2300</v>
      </c>
    </row>
    <row r="6" spans="1:19" x14ac:dyDescent="0.25">
      <c r="A6" s="2" t="s">
        <v>11</v>
      </c>
      <c r="B6" s="3" t="s">
        <v>15</v>
      </c>
      <c r="C6" s="4">
        <v>94885</v>
      </c>
      <c r="D6" s="2" t="s">
        <v>13</v>
      </c>
      <c r="E6" s="2" t="s">
        <v>16</v>
      </c>
      <c r="F6" t="e">
        <v>#N/A</v>
      </c>
      <c r="G6" t="e">
        <f>+VLOOKUP(B6,'[2]listado ZVTN y PTN y PDET'!$A$1:$A$26,1,FALSE)</f>
        <v>#N/A</v>
      </c>
      <c r="H6">
        <v>16</v>
      </c>
      <c r="I6">
        <v>0</v>
      </c>
      <c r="J6" t="s">
        <v>2288</v>
      </c>
      <c r="K6" t="s">
        <v>2288</v>
      </c>
      <c r="L6" t="s">
        <v>2288</v>
      </c>
      <c r="M6">
        <v>0</v>
      </c>
      <c r="N6">
        <v>0</v>
      </c>
      <c r="O6" t="s">
        <v>2300</v>
      </c>
      <c r="P6" t="s">
        <v>2300</v>
      </c>
      <c r="Q6" t="s">
        <v>2300</v>
      </c>
      <c r="R6" t="s">
        <v>2300</v>
      </c>
      <c r="S6" t="s">
        <v>2300</v>
      </c>
    </row>
    <row r="7" spans="1:19" x14ac:dyDescent="0.25">
      <c r="A7" s="2" t="s">
        <v>11</v>
      </c>
      <c r="B7" s="3" t="s">
        <v>17</v>
      </c>
      <c r="C7" s="4">
        <v>94886</v>
      </c>
      <c r="D7" s="2" t="s">
        <v>13</v>
      </c>
      <c r="E7" s="2" t="s">
        <v>18</v>
      </c>
      <c r="F7" t="e">
        <v>#N/A</v>
      </c>
      <c r="G7" t="e">
        <f>+VLOOKUP(B7,'[2]listado ZVTN y PTN y PDET'!$A$1:$A$26,1,FALSE)</f>
        <v>#N/A</v>
      </c>
      <c r="H7">
        <v>27</v>
      </c>
      <c r="I7">
        <v>0</v>
      </c>
      <c r="J7" t="s">
        <v>2288</v>
      </c>
      <c r="K7" t="s">
        <v>2288</v>
      </c>
      <c r="L7" t="s">
        <v>2288</v>
      </c>
      <c r="M7">
        <v>0</v>
      </c>
      <c r="N7">
        <v>0</v>
      </c>
      <c r="O7" t="s">
        <v>2300</v>
      </c>
      <c r="P7" t="s">
        <v>2300</v>
      </c>
      <c r="Q7" t="s">
        <v>2300</v>
      </c>
      <c r="R7" t="s">
        <v>2300</v>
      </c>
      <c r="S7" t="s">
        <v>2300</v>
      </c>
    </row>
    <row r="8" spans="1:19" x14ac:dyDescent="0.25">
      <c r="A8" s="2" t="s">
        <v>11</v>
      </c>
      <c r="B8" s="3" t="s">
        <v>19</v>
      </c>
      <c r="C8" s="4">
        <v>94887</v>
      </c>
      <c r="D8" s="2" t="s">
        <v>13</v>
      </c>
      <c r="E8" s="2" t="s">
        <v>20</v>
      </c>
      <c r="F8" t="e">
        <v>#N/A</v>
      </c>
      <c r="G8" t="e">
        <f>+VLOOKUP(B8,'[2]listado ZVTN y PTN y PDET'!$A$1:$A$26,1,FALSE)</f>
        <v>#N/A</v>
      </c>
      <c r="H8">
        <v>28</v>
      </c>
      <c r="I8">
        <v>0</v>
      </c>
      <c r="J8" t="s">
        <v>2288</v>
      </c>
      <c r="K8" t="s">
        <v>2288</v>
      </c>
      <c r="L8" t="s">
        <v>2288</v>
      </c>
      <c r="M8">
        <v>0</v>
      </c>
      <c r="N8">
        <v>0</v>
      </c>
      <c r="O8" t="s">
        <v>2300</v>
      </c>
      <c r="P8" t="s">
        <v>2300</v>
      </c>
      <c r="Q8" t="s">
        <v>2300</v>
      </c>
      <c r="R8" t="s">
        <v>2300</v>
      </c>
      <c r="S8" t="s">
        <v>2300</v>
      </c>
    </row>
    <row r="9" spans="1:19" x14ac:dyDescent="0.25">
      <c r="A9" s="2" t="s">
        <v>21</v>
      </c>
      <c r="B9" s="3" t="s">
        <v>22</v>
      </c>
      <c r="C9" s="4">
        <v>97511</v>
      </c>
      <c r="D9" s="2" t="s">
        <v>23</v>
      </c>
      <c r="E9" s="2" t="s">
        <v>24</v>
      </c>
      <c r="F9" t="e">
        <v>#N/A</v>
      </c>
      <c r="G9" t="e">
        <f>+VLOOKUP(B9,'[2]listado ZVTN y PTN y PDET'!$A$1:$A$26,1,FALSE)</f>
        <v>#N/A</v>
      </c>
      <c r="H9">
        <v>152</v>
      </c>
      <c r="I9">
        <v>0</v>
      </c>
      <c r="J9" t="s">
        <v>2288</v>
      </c>
      <c r="K9" t="s">
        <v>2288</v>
      </c>
      <c r="L9" t="s">
        <v>2288</v>
      </c>
      <c r="M9">
        <v>0</v>
      </c>
      <c r="N9">
        <v>0</v>
      </c>
      <c r="O9" t="s">
        <v>2300</v>
      </c>
      <c r="P9" t="s">
        <v>2300</v>
      </c>
      <c r="Q9" t="s">
        <v>2300</v>
      </c>
      <c r="R9" t="s">
        <v>2300</v>
      </c>
      <c r="S9" t="s">
        <v>2300</v>
      </c>
    </row>
    <row r="10" spans="1:19" x14ac:dyDescent="0.25">
      <c r="A10" s="2" t="s">
        <v>21</v>
      </c>
      <c r="B10" s="3" t="s">
        <v>25</v>
      </c>
      <c r="C10" s="4">
        <v>97777</v>
      </c>
      <c r="D10" s="2" t="s">
        <v>23</v>
      </c>
      <c r="E10" s="2" t="s">
        <v>26</v>
      </c>
      <c r="F10" t="e">
        <v>#N/A</v>
      </c>
      <c r="G10" t="e">
        <f>+VLOOKUP(B10,'[2]listado ZVTN y PTN y PDET'!$A$1:$A$26,1,FALSE)</f>
        <v>#N/A</v>
      </c>
      <c r="H10">
        <v>69</v>
      </c>
      <c r="I10">
        <v>0</v>
      </c>
      <c r="J10" t="s">
        <v>2288</v>
      </c>
      <c r="K10" t="s">
        <v>2288</v>
      </c>
      <c r="L10" t="s">
        <v>2288</v>
      </c>
      <c r="M10">
        <v>0</v>
      </c>
      <c r="N10">
        <v>0</v>
      </c>
      <c r="O10" t="s">
        <v>2300</v>
      </c>
      <c r="P10" t="s">
        <v>2300</v>
      </c>
      <c r="Q10" t="s">
        <v>2300</v>
      </c>
      <c r="R10" t="s">
        <v>2300</v>
      </c>
      <c r="S10" t="s">
        <v>2300</v>
      </c>
    </row>
    <row r="11" spans="1:19" x14ac:dyDescent="0.25">
      <c r="A11" s="2" t="s">
        <v>27</v>
      </c>
      <c r="B11" s="3" t="s">
        <v>28</v>
      </c>
      <c r="C11" s="4">
        <v>25754</v>
      </c>
      <c r="D11" s="2" t="s">
        <v>29</v>
      </c>
      <c r="E11" s="2" t="s">
        <v>30</v>
      </c>
      <c r="F11" t="e">
        <v>#N/A</v>
      </c>
      <c r="G11" t="e">
        <f>+VLOOKUP(B11,'[2]listado ZVTN y PTN y PDET'!$A$1:$A$26,1,FALSE)</f>
        <v>#N/A</v>
      </c>
      <c r="H11">
        <v>3610</v>
      </c>
      <c r="I11">
        <v>0</v>
      </c>
      <c r="J11" t="s">
        <v>2289</v>
      </c>
      <c r="K11" t="s">
        <v>2289</v>
      </c>
      <c r="L11" t="s">
        <v>2288</v>
      </c>
      <c r="M11">
        <v>189</v>
      </c>
      <c r="N11">
        <v>1</v>
      </c>
      <c r="O11" t="s">
        <v>2300</v>
      </c>
      <c r="P11" t="s">
        <v>2300</v>
      </c>
      <c r="Q11" t="s">
        <v>2300</v>
      </c>
      <c r="R11" t="s">
        <v>2300</v>
      </c>
      <c r="S11" t="s">
        <v>2300</v>
      </c>
    </row>
    <row r="12" spans="1:19" x14ac:dyDescent="0.25">
      <c r="A12" s="2" t="s">
        <v>5</v>
      </c>
      <c r="B12" s="3" t="s">
        <v>31</v>
      </c>
      <c r="C12" s="4">
        <v>91540</v>
      </c>
      <c r="D12" s="2" t="s">
        <v>7</v>
      </c>
      <c r="E12" s="2" t="s">
        <v>32</v>
      </c>
      <c r="F12" t="e">
        <v>#N/A</v>
      </c>
      <c r="G12" t="e">
        <f>+VLOOKUP(B12,'[2]listado ZVTN y PTN y PDET'!$A$1:$A$26,1,FALSE)</f>
        <v>#N/A</v>
      </c>
      <c r="H12">
        <v>54</v>
      </c>
      <c r="I12">
        <v>0</v>
      </c>
      <c r="J12" t="s">
        <v>2288</v>
      </c>
      <c r="K12" t="s">
        <v>2288</v>
      </c>
      <c r="L12" t="s">
        <v>2288</v>
      </c>
      <c r="M12">
        <v>1</v>
      </c>
      <c r="N12">
        <v>0</v>
      </c>
      <c r="O12" t="s">
        <v>2300</v>
      </c>
      <c r="P12" t="s">
        <v>2300</v>
      </c>
      <c r="Q12" t="s">
        <v>2300</v>
      </c>
      <c r="R12" t="s">
        <v>2300</v>
      </c>
      <c r="S12" t="s">
        <v>2300</v>
      </c>
    </row>
    <row r="13" spans="1:19" x14ac:dyDescent="0.25">
      <c r="A13" s="2" t="s">
        <v>33</v>
      </c>
      <c r="B13" s="3" t="s">
        <v>34</v>
      </c>
      <c r="C13" s="4">
        <v>15187</v>
      </c>
      <c r="D13" s="2" t="s">
        <v>35</v>
      </c>
      <c r="E13" s="2" t="s">
        <v>36</v>
      </c>
      <c r="F13" t="e">
        <v>#N/A</v>
      </c>
      <c r="G13" t="e">
        <f>+VLOOKUP(B13,'[2]listado ZVTN y PTN y PDET'!$A$1:$A$26,1,FALSE)</f>
        <v>#N/A</v>
      </c>
      <c r="H13">
        <v>7</v>
      </c>
      <c r="I13">
        <v>0</v>
      </c>
      <c r="J13" t="s">
        <v>2288</v>
      </c>
      <c r="K13" t="s">
        <v>2288</v>
      </c>
      <c r="L13" t="s">
        <v>2288</v>
      </c>
      <c r="M13">
        <v>0</v>
      </c>
      <c r="N13">
        <v>0</v>
      </c>
      <c r="O13" t="s">
        <v>2300</v>
      </c>
      <c r="P13" t="s">
        <v>2300</v>
      </c>
      <c r="Q13" t="s">
        <v>2300</v>
      </c>
      <c r="R13" t="s">
        <v>2300</v>
      </c>
      <c r="S13" t="s">
        <v>2300</v>
      </c>
    </row>
    <row r="14" spans="1:19" x14ac:dyDescent="0.25">
      <c r="A14" s="2" t="s">
        <v>33</v>
      </c>
      <c r="B14" s="3" t="s">
        <v>37</v>
      </c>
      <c r="C14" s="4">
        <v>15476</v>
      </c>
      <c r="D14" s="2" t="s">
        <v>35</v>
      </c>
      <c r="E14" s="2" t="s">
        <v>38</v>
      </c>
      <c r="F14" t="e">
        <v>#N/A</v>
      </c>
      <c r="G14" t="e">
        <f>+VLOOKUP(B14,'[2]listado ZVTN y PTN y PDET'!$A$1:$A$26,1,FALSE)</f>
        <v>#N/A</v>
      </c>
      <c r="H14">
        <v>11</v>
      </c>
      <c r="I14">
        <v>0</v>
      </c>
      <c r="J14" t="s">
        <v>2288</v>
      </c>
      <c r="K14" t="s">
        <v>2288</v>
      </c>
      <c r="L14" t="s">
        <v>2288</v>
      </c>
      <c r="M14">
        <v>0</v>
      </c>
      <c r="N14">
        <v>0</v>
      </c>
      <c r="O14" t="s">
        <v>2300</v>
      </c>
      <c r="P14" t="s">
        <v>2300</v>
      </c>
      <c r="Q14" t="s">
        <v>2300</v>
      </c>
      <c r="R14" t="s">
        <v>2300</v>
      </c>
      <c r="S14" t="s">
        <v>2300</v>
      </c>
    </row>
    <row r="15" spans="1:19" x14ac:dyDescent="0.25">
      <c r="A15" s="2" t="s">
        <v>39</v>
      </c>
      <c r="B15" s="3" t="s">
        <v>40</v>
      </c>
      <c r="C15" s="4">
        <v>88564</v>
      </c>
      <c r="D15" s="2" t="s">
        <v>41</v>
      </c>
      <c r="E15" s="2" t="s">
        <v>42</v>
      </c>
      <c r="F15" t="e">
        <v>#N/A</v>
      </c>
      <c r="G15" t="e">
        <f>+VLOOKUP(B15,'[2]listado ZVTN y PTN y PDET'!$A$1:$A$26,1,FALSE)</f>
        <v>#N/A</v>
      </c>
      <c r="H15">
        <v>7</v>
      </c>
      <c r="I15">
        <v>0</v>
      </c>
      <c r="J15" t="s">
        <v>2289</v>
      </c>
      <c r="K15" t="s">
        <v>2288</v>
      </c>
      <c r="L15" t="s">
        <v>2288</v>
      </c>
      <c r="M15">
        <v>0</v>
      </c>
      <c r="N15">
        <v>0</v>
      </c>
      <c r="O15" t="s">
        <v>2300</v>
      </c>
      <c r="P15" t="s">
        <v>2300</v>
      </c>
      <c r="Q15" t="s">
        <v>2300</v>
      </c>
      <c r="R15" t="s">
        <v>2300</v>
      </c>
      <c r="S15" t="s">
        <v>2300</v>
      </c>
    </row>
    <row r="16" spans="1:19" x14ac:dyDescent="0.25">
      <c r="A16" s="2" t="s">
        <v>33</v>
      </c>
      <c r="B16" s="3" t="s">
        <v>43</v>
      </c>
      <c r="C16" s="4">
        <v>15500</v>
      </c>
      <c r="D16" s="2" t="s">
        <v>35</v>
      </c>
      <c r="E16" s="2" t="s">
        <v>44</v>
      </c>
      <c r="F16" t="e">
        <v>#N/A</v>
      </c>
      <c r="G16" t="e">
        <f>+VLOOKUP(B16,'[2]listado ZVTN y PTN y PDET'!$A$1:$A$26,1,FALSE)</f>
        <v>#N/A</v>
      </c>
      <c r="H16">
        <v>6</v>
      </c>
      <c r="I16">
        <v>0</v>
      </c>
      <c r="J16" t="s">
        <v>2288</v>
      </c>
      <c r="K16" t="s">
        <v>2288</v>
      </c>
      <c r="L16" t="s">
        <v>2288</v>
      </c>
      <c r="M16">
        <v>0</v>
      </c>
      <c r="N16">
        <v>0</v>
      </c>
      <c r="O16" t="s">
        <v>2300</v>
      </c>
      <c r="P16" t="s">
        <v>2300</v>
      </c>
      <c r="Q16" t="s">
        <v>2300</v>
      </c>
      <c r="R16" t="s">
        <v>2300</v>
      </c>
      <c r="S16" t="s">
        <v>2300</v>
      </c>
    </row>
    <row r="17" spans="1:19" x14ac:dyDescent="0.25">
      <c r="A17" s="2" t="s">
        <v>33</v>
      </c>
      <c r="B17" s="3" t="s">
        <v>45</v>
      </c>
      <c r="C17" s="4">
        <v>15224</v>
      </c>
      <c r="D17" s="2" t="s">
        <v>35</v>
      </c>
      <c r="E17" s="2" t="s">
        <v>46</v>
      </c>
      <c r="F17" t="e">
        <v>#N/A</v>
      </c>
      <c r="G17" t="e">
        <f>+VLOOKUP(B17,'[2]listado ZVTN y PTN y PDET'!$A$1:$A$26,1,FALSE)</f>
        <v>#N/A</v>
      </c>
      <c r="H17">
        <v>16</v>
      </c>
      <c r="I17">
        <v>0</v>
      </c>
      <c r="J17" t="s">
        <v>2289</v>
      </c>
      <c r="K17" t="s">
        <v>2288</v>
      </c>
      <c r="L17" t="s">
        <v>2288</v>
      </c>
      <c r="M17">
        <v>0</v>
      </c>
      <c r="N17">
        <v>0</v>
      </c>
      <c r="O17" t="s">
        <v>2300</v>
      </c>
      <c r="P17" t="s">
        <v>2300</v>
      </c>
      <c r="Q17" t="s">
        <v>2300</v>
      </c>
      <c r="R17" t="s">
        <v>2300</v>
      </c>
      <c r="S17" t="s">
        <v>2300</v>
      </c>
    </row>
    <row r="18" spans="1:19" x14ac:dyDescent="0.25">
      <c r="A18" s="2" t="s">
        <v>33</v>
      </c>
      <c r="B18" s="3" t="s">
        <v>47</v>
      </c>
      <c r="C18" s="4">
        <v>15092</v>
      </c>
      <c r="D18" s="2" t="s">
        <v>35</v>
      </c>
      <c r="E18" s="2" t="s">
        <v>48</v>
      </c>
      <c r="F18" t="e">
        <v>#N/A</v>
      </c>
      <c r="G18" t="e">
        <f>+VLOOKUP(B18,'[2]listado ZVTN y PTN y PDET'!$A$1:$A$26,1,FALSE)</f>
        <v>#N/A</v>
      </c>
      <c r="H18">
        <v>20</v>
      </c>
      <c r="I18">
        <v>0</v>
      </c>
      <c r="J18" t="s">
        <v>2288</v>
      </c>
      <c r="K18" t="s">
        <v>2288</v>
      </c>
      <c r="L18" t="s">
        <v>2288</v>
      </c>
      <c r="M18">
        <v>0</v>
      </c>
      <c r="N18">
        <v>0</v>
      </c>
      <c r="O18" t="s">
        <v>2300</v>
      </c>
      <c r="P18" t="s">
        <v>2300</v>
      </c>
      <c r="Q18" t="s">
        <v>2300</v>
      </c>
      <c r="R18" t="s">
        <v>2300</v>
      </c>
      <c r="S18" t="s">
        <v>2300</v>
      </c>
    </row>
    <row r="19" spans="1:19" x14ac:dyDescent="0.25">
      <c r="A19" s="2" t="s">
        <v>33</v>
      </c>
      <c r="B19" s="3" t="s">
        <v>49</v>
      </c>
      <c r="C19" s="4">
        <v>15879</v>
      </c>
      <c r="D19" s="2" t="s">
        <v>35</v>
      </c>
      <c r="E19" s="2" t="s">
        <v>50</v>
      </c>
      <c r="F19" t="e">
        <v>#N/A</v>
      </c>
      <c r="G19" t="e">
        <f>+VLOOKUP(B19,'[2]listado ZVTN y PTN y PDET'!$A$1:$A$26,1,FALSE)</f>
        <v>#N/A</v>
      </c>
      <c r="H19">
        <v>6</v>
      </c>
      <c r="I19">
        <v>0</v>
      </c>
      <c r="J19" t="s">
        <v>2288</v>
      </c>
      <c r="K19" t="s">
        <v>2288</v>
      </c>
      <c r="L19" t="s">
        <v>2288</v>
      </c>
      <c r="M19">
        <v>1</v>
      </c>
      <c r="N19">
        <v>0</v>
      </c>
      <c r="O19" t="s">
        <v>2300</v>
      </c>
      <c r="P19" t="s">
        <v>2300</v>
      </c>
      <c r="Q19" t="s">
        <v>2300</v>
      </c>
      <c r="R19" t="s">
        <v>2300</v>
      </c>
      <c r="S19" t="s">
        <v>2300</v>
      </c>
    </row>
    <row r="20" spans="1:19" x14ac:dyDescent="0.25">
      <c r="A20" s="2" t="s">
        <v>33</v>
      </c>
      <c r="B20" s="3" t="s">
        <v>51</v>
      </c>
      <c r="C20" s="4">
        <v>15861</v>
      </c>
      <c r="D20" s="2" t="s">
        <v>35</v>
      </c>
      <c r="E20" s="2" t="s">
        <v>52</v>
      </c>
      <c r="F20" t="e">
        <v>#N/A</v>
      </c>
      <c r="G20" t="e">
        <f>+VLOOKUP(B20,'[2]listado ZVTN y PTN y PDET'!$A$1:$A$26,1,FALSE)</f>
        <v>#N/A</v>
      </c>
      <c r="H20">
        <v>36</v>
      </c>
      <c r="I20">
        <v>0</v>
      </c>
      <c r="J20" t="s">
        <v>2288</v>
      </c>
      <c r="K20" t="s">
        <v>2288</v>
      </c>
      <c r="L20" t="s">
        <v>2288</v>
      </c>
      <c r="M20">
        <v>1</v>
      </c>
      <c r="N20">
        <v>0</v>
      </c>
      <c r="O20" t="s">
        <v>2300</v>
      </c>
      <c r="P20" t="s">
        <v>2300</v>
      </c>
      <c r="Q20" t="s">
        <v>2300</v>
      </c>
      <c r="R20" t="s">
        <v>2300</v>
      </c>
      <c r="S20" t="s">
        <v>2300</v>
      </c>
    </row>
    <row r="21" spans="1:19" x14ac:dyDescent="0.25">
      <c r="A21" s="2" t="s">
        <v>33</v>
      </c>
      <c r="B21" s="3" t="s">
        <v>53</v>
      </c>
      <c r="C21" s="4">
        <v>15740</v>
      </c>
      <c r="D21" s="2" t="s">
        <v>35</v>
      </c>
      <c r="E21" s="2" t="s">
        <v>54</v>
      </c>
      <c r="F21" t="e">
        <v>#N/A</v>
      </c>
      <c r="G21" t="e">
        <f>+VLOOKUP(B21,'[2]listado ZVTN y PTN y PDET'!$A$1:$A$26,1,FALSE)</f>
        <v>#N/A</v>
      </c>
      <c r="H21">
        <v>15</v>
      </c>
      <c r="I21">
        <v>0</v>
      </c>
      <c r="J21" t="s">
        <v>2288</v>
      </c>
      <c r="K21" t="s">
        <v>2288</v>
      </c>
      <c r="L21" t="s">
        <v>2288</v>
      </c>
      <c r="M21">
        <v>0</v>
      </c>
      <c r="N21">
        <v>0</v>
      </c>
      <c r="O21" t="s">
        <v>2300</v>
      </c>
      <c r="P21" t="s">
        <v>2300</v>
      </c>
      <c r="Q21" t="s">
        <v>2300</v>
      </c>
      <c r="R21" t="s">
        <v>2300</v>
      </c>
      <c r="S21" t="s">
        <v>2300</v>
      </c>
    </row>
    <row r="22" spans="1:19" x14ac:dyDescent="0.25">
      <c r="A22" s="2" t="s">
        <v>33</v>
      </c>
      <c r="B22" s="3" t="s">
        <v>55</v>
      </c>
      <c r="C22" s="4">
        <v>15762</v>
      </c>
      <c r="D22" s="2" t="s">
        <v>35</v>
      </c>
      <c r="E22" s="2" t="s">
        <v>56</v>
      </c>
      <c r="F22" t="e">
        <v>#N/A</v>
      </c>
      <c r="G22" t="e">
        <f>+VLOOKUP(B22,'[2]listado ZVTN y PTN y PDET'!$A$1:$A$26,1,FALSE)</f>
        <v>#N/A</v>
      </c>
      <c r="H22">
        <v>3</v>
      </c>
      <c r="I22">
        <v>0</v>
      </c>
      <c r="J22" t="s">
        <v>2288</v>
      </c>
      <c r="K22" t="s">
        <v>2288</v>
      </c>
      <c r="L22" t="s">
        <v>2288</v>
      </c>
      <c r="M22">
        <v>0</v>
      </c>
      <c r="N22">
        <v>0</v>
      </c>
      <c r="O22" t="s">
        <v>2300</v>
      </c>
      <c r="P22" t="s">
        <v>2300</v>
      </c>
      <c r="Q22" t="s">
        <v>2300</v>
      </c>
      <c r="R22" t="s">
        <v>2300</v>
      </c>
      <c r="S22" t="s">
        <v>2300</v>
      </c>
    </row>
    <row r="23" spans="1:19" x14ac:dyDescent="0.25">
      <c r="A23" s="2" t="s">
        <v>39</v>
      </c>
      <c r="B23" s="3" t="s">
        <v>57</v>
      </c>
      <c r="C23" s="4">
        <v>88001</v>
      </c>
      <c r="D23" s="2" t="s">
        <v>41</v>
      </c>
      <c r="E23" s="2" t="s">
        <v>41</v>
      </c>
      <c r="F23" t="e">
        <v>#N/A</v>
      </c>
      <c r="G23" t="e">
        <f>+VLOOKUP(B23,'[2]listado ZVTN y PTN y PDET'!$A$1:$A$26,1,FALSE)</f>
        <v>#N/A</v>
      </c>
      <c r="H23">
        <v>90</v>
      </c>
      <c r="I23">
        <v>0</v>
      </c>
      <c r="J23" t="s">
        <v>2288</v>
      </c>
      <c r="K23" t="s">
        <v>2288</v>
      </c>
      <c r="L23" t="s">
        <v>2288</v>
      </c>
      <c r="M23">
        <v>12</v>
      </c>
      <c r="N23">
        <v>0</v>
      </c>
      <c r="O23" t="s">
        <v>2300</v>
      </c>
      <c r="P23" t="s">
        <v>2300</v>
      </c>
      <c r="Q23" t="s">
        <v>2300</v>
      </c>
      <c r="R23" t="s">
        <v>2300</v>
      </c>
      <c r="S23" t="s">
        <v>2300</v>
      </c>
    </row>
    <row r="24" spans="1:19" x14ac:dyDescent="0.25">
      <c r="A24" s="2" t="s">
        <v>33</v>
      </c>
      <c r="B24" s="3" t="s">
        <v>58</v>
      </c>
      <c r="C24" s="4">
        <v>15676</v>
      </c>
      <c r="D24" s="2" t="s">
        <v>35</v>
      </c>
      <c r="E24" s="2" t="s">
        <v>59</v>
      </c>
      <c r="F24" t="e">
        <v>#N/A</v>
      </c>
      <c r="G24" t="e">
        <f>+VLOOKUP(B24,'[2]listado ZVTN y PTN y PDET'!$A$1:$A$26,1,FALSE)</f>
        <v>#N/A</v>
      </c>
      <c r="H24">
        <v>6</v>
      </c>
      <c r="I24">
        <v>0</v>
      </c>
      <c r="J24" t="s">
        <v>2288</v>
      </c>
      <c r="K24" t="s">
        <v>2288</v>
      </c>
      <c r="L24" t="s">
        <v>2288</v>
      </c>
      <c r="M24">
        <v>1</v>
      </c>
      <c r="N24">
        <v>0</v>
      </c>
      <c r="O24" t="s">
        <v>2300</v>
      </c>
      <c r="P24" t="s">
        <v>2300</v>
      </c>
      <c r="Q24" t="s">
        <v>2300</v>
      </c>
      <c r="R24" t="s">
        <v>2300</v>
      </c>
      <c r="S24" t="s">
        <v>2300</v>
      </c>
    </row>
    <row r="25" spans="1:19" x14ac:dyDescent="0.25">
      <c r="A25" s="2" t="s">
        <v>33</v>
      </c>
      <c r="B25" s="3" t="s">
        <v>60</v>
      </c>
      <c r="C25" s="4">
        <v>15632</v>
      </c>
      <c r="D25" s="2" t="s">
        <v>35</v>
      </c>
      <c r="E25" s="2" t="s">
        <v>61</v>
      </c>
      <c r="F25" t="e">
        <v>#N/A</v>
      </c>
      <c r="G25" t="e">
        <f>+VLOOKUP(B25,'[2]listado ZVTN y PTN y PDET'!$A$1:$A$26,1,FALSE)</f>
        <v>#N/A</v>
      </c>
      <c r="H25">
        <v>53</v>
      </c>
      <c r="I25">
        <v>0</v>
      </c>
      <c r="J25" t="s">
        <v>2288</v>
      </c>
      <c r="K25" t="s">
        <v>2288</v>
      </c>
      <c r="L25" t="s">
        <v>2288</v>
      </c>
      <c r="M25">
        <v>1</v>
      </c>
      <c r="N25">
        <v>0</v>
      </c>
      <c r="O25" t="s">
        <v>2300</v>
      </c>
      <c r="P25" t="s">
        <v>2300</v>
      </c>
      <c r="Q25" t="s">
        <v>2300</v>
      </c>
      <c r="R25" t="s">
        <v>2300</v>
      </c>
      <c r="S25" t="s">
        <v>2300</v>
      </c>
    </row>
    <row r="26" spans="1:19" x14ac:dyDescent="0.25">
      <c r="A26" s="2" t="s">
        <v>33</v>
      </c>
      <c r="B26" s="3" t="s">
        <v>62</v>
      </c>
      <c r="C26" s="4">
        <v>15723</v>
      </c>
      <c r="D26" s="2" t="s">
        <v>35</v>
      </c>
      <c r="E26" s="2" t="s">
        <v>63</v>
      </c>
      <c r="F26" t="e">
        <v>#N/A</v>
      </c>
      <c r="G26" t="e">
        <f>+VLOOKUP(B26,'[2]listado ZVTN y PTN y PDET'!$A$1:$A$26,1,FALSE)</f>
        <v>#N/A</v>
      </c>
      <c r="H26">
        <v>22</v>
      </c>
      <c r="I26">
        <v>0</v>
      </c>
      <c r="J26" t="s">
        <v>2288</v>
      </c>
      <c r="K26" t="s">
        <v>2288</v>
      </c>
      <c r="L26" t="s">
        <v>2288</v>
      </c>
      <c r="M26">
        <v>0</v>
      </c>
      <c r="N26">
        <v>0</v>
      </c>
      <c r="O26" t="s">
        <v>2300</v>
      </c>
      <c r="P26" t="s">
        <v>2300</v>
      </c>
      <c r="Q26" t="s">
        <v>2300</v>
      </c>
      <c r="R26" t="s">
        <v>2300</v>
      </c>
      <c r="S26" t="s">
        <v>2300</v>
      </c>
    </row>
    <row r="27" spans="1:19" x14ac:dyDescent="0.25">
      <c r="A27" s="2" t="s">
        <v>27</v>
      </c>
      <c r="B27" s="3" t="s">
        <v>64</v>
      </c>
      <c r="C27" s="4">
        <v>25290</v>
      </c>
      <c r="D27" s="2" t="s">
        <v>29</v>
      </c>
      <c r="E27" s="2" t="s">
        <v>65</v>
      </c>
      <c r="F27" t="e">
        <v>#N/A</v>
      </c>
      <c r="G27" t="e">
        <f>+VLOOKUP(B27,'[2]listado ZVTN y PTN y PDET'!$A$1:$A$26,1,FALSE)</f>
        <v>#N/A</v>
      </c>
      <c r="H27">
        <v>2305</v>
      </c>
      <c r="I27">
        <v>0</v>
      </c>
      <c r="J27" t="s">
        <v>2290</v>
      </c>
      <c r="K27" t="s">
        <v>2288</v>
      </c>
      <c r="L27" t="s">
        <v>2289</v>
      </c>
      <c r="M27">
        <v>22</v>
      </c>
      <c r="N27">
        <v>0</v>
      </c>
      <c r="O27" t="s">
        <v>2300</v>
      </c>
      <c r="P27" t="s">
        <v>2300</v>
      </c>
      <c r="Q27" t="s">
        <v>2300</v>
      </c>
      <c r="R27" t="s">
        <v>2300</v>
      </c>
      <c r="S27" t="s">
        <v>2300</v>
      </c>
    </row>
    <row r="28" spans="1:19" x14ac:dyDescent="0.25">
      <c r="A28" s="2" t="s">
        <v>33</v>
      </c>
      <c r="B28" s="3" t="s">
        <v>66</v>
      </c>
      <c r="C28" s="4">
        <v>15808</v>
      </c>
      <c r="D28" s="2" t="s">
        <v>35</v>
      </c>
      <c r="E28" s="2" t="s">
        <v>67</v>
      </c>
      <c r="F28" t="e">
        <v>#N/A</v>
      </c>
      <c r="G28" t="e">
        <f>+VLOOKUP(B28,'[2]listado ZVTN y PTN y PDET'!$A$1:$A$26,1,FALSE)</f>
        <v>#N/A</v>
      </c>
      <c r="H28">
        <v>5</v>
      </c>
      <c r="I28">
        <v>0</v>
      </c>
      <c r="J28" t="s">
        <v>2290</v>
      </c>
      <c r="K28" t="s">
        <v>2288</v>
      </c>
      <c r="L28" t="s">
        <v>2289</v>
      </c>
      <c r="M28">
        <v>0</v>
      </c>
      <c r="N28">
        <v>0</v>
      </c>
      <c r="O28" t="s">
        <v>2300</v>
      </c>
      <c r="P28" t="s">
        <v>2300</v>
      </c>
      <c r="Q28" t="s">
        <v>2300</v>
      </c>
      <c r="R28" t="s">
        <v>2300</v>
      </c>
      <c r="S28" t="s">
        <v>2300</v>
      </c>
    </row>
    <row r="29" spans="1:19" x14ac:dyDescent="0.25">
      <c r="A29" s="2" t="s">
        <v>33</v>
      </c>
      <c r="B29" s="3" t="s">
        <v>68</v>
      </c>
      <c r="C29" s="4">
        <v>15466</v>
      </c>
      <c r="D29" s="2" t="s">
        <v>35</v>
      </c>
      <c r="E29" s="2" t="s">
        <v>69</v>
      </c>
      <c r="F29" t="e">
        <v>#N/A</v>
      </c>
      <c r="G29" t="e">
        <f>+VLOOKUP(B29,'[2]listado ZVTN y PTN y PDET'!$A$1:$A$26,1,FALSE)</f>
        <v>#N/A</v>
      </c>
      <c r="H29">
        <v>18</v>
      </c>
      <c r="I29">
        <v>0</v>
      </c>
      <c r="J29" t="s">
        <v>2289</v>
      </c>
      <c r="K29" t="s">
        <v>2288</v>
      </c>
      <c r="L29" t="s">
        <v>2288</v>
      </c>
      <c r="M29">
        <v>1</v>
      </c>
      <c r="N29">
        <v>0</v>
      </c>
      <c r="O29" t="s">
        <v>2300</v>
      </c>
      <c r="P29" t="s">
        <v>2300</v>
      </c>
      <c r="Q29" t="s">
        <v>2300</v>
      </c>
      <c r="R29" t="s">
        <v>2300</v>
      </c>
      <c r="S29" t="s">
        <v>2300</v>
      </c>
    </row>
    <row r="30" spans="1:19" x14ac:dyDescent="0.25">
      <c r="A30" s="2" t="s">
        <v>33</v>
      </c>
      <c r="B30" s="3" t="s">
        <v>70</v>
      </c>
      <c r="C30" s="4">
        <v>15204</v>
      </c>
      <c r="D30" s="2" t="s">
        <v>35</v>
      </c>
      <c r="E30" s="2" t="s">
        <v>71</v>
      </c>
      <c r="F30" t="e">
        <v>#N/A</v>
      </c>
      <c r="G30" t="e">
        <f>+VLOOKUP(B30,'[2]listado ZVTN y PTN y PDET'!$A$1:$A$26,1,FALSE)</f>
        <v>#N/A</v>
      </c>
      <c r="H30">
        <v>20</v>
      </c>
      <c r="I30">
        <v>0</v>
      </c>
      <c r="J30" t="s">
        <v>2288</v>
      </c>
      <c r="K30" t="s">
        <v>2288</v>
      </c>
      <c r="L30" t="s">
        <v>2288</v>
      </c>
      <c r="M30">
        <v>4</v>
      </c>
      <c r="N30">
        <v>0</v>
      </c>
      <c r="O30" t="s">
        <v>2300</v>
      </c>
      <c r="P30" t="s">
        <v>2300</v>
      </c>
      <c r="Q30" t="s">
        <v>2300</v>
      </c>
      <c r="R30" t="s">
        <v>2300</v>
      </c>
      <c r="S30" t="s">
        <v>2300</v>
      </c>
    </row>
    <row r="31" spans="1:19" x14ac:dyDescent="0.25">
      <c r="A31" s="2" t="s">
        <v>27</v>
      </c>
      <c r="B31" s="3" t="s">
        <v>72</v>
      </c>
      <c r="C31" s="4">
        <v>25394</v>
      </c>
      <c r="D31" s="2" t="s">
        <v>29</v>
      </c>
      <c r="E31" s="2" t="s">
        <v>73</v>
      </c>
      <c r="F31" t="e">
        <v>#N/A</v>
      </c>
      <c r="G31" t="e">
        <f>+VLOOKUP(B31,'[2]listado ZVTN y PTN y PDET'!$A$1:$A$26,1,FALSE)</f>
        <v>#N/A</v>
      </c>
      <c r="H31">
        <v>15988</v>
      </c>
      <c r="I31">
        <v>24</v>
      </c>
      <c r="J31" t="s">
        <v>2291</v>
      </c>
      <c r="K31" t="s">
        <v>2288</v>
      </c>
      <c r="L31" t="s">
        <v>2292</v>
      </c>
      <c r="M31">
        <v>3</v>
      </c>
      <c r="N31">
        <v>1</v>
      </c>
      <c r="O31" t="s">
        <v>2300</v>
      </c>
      <c r="P31" t="s">
        <v>2300</v>
      </c>
      <c r="Q31" t="s">
        <v>2300</v>
      </c>
      <c r="R31" t="s">
        <v>2300</v>
      </c>
      <c r="S31" t="s">
        <v>2300</v>
      </c>
    </row>
    <row r="32" spans="1:19" x14ac:dyDescent="0.25">
      <c r="A32" s="2" t="s">
        <v>33</v>
      </c>
      <c r="B32" s="3" t="s">
        <v>74</v>
      </c>
      <c r="C32" s="4">
        <v>15842</v>
      </c>
      <c r="D32" s="2" t="s">
        <v>35</v>
      </c>
      <c r="E32" s="2" t="s">
        <v>75</v>
      </c>
      <c r="F32" t="e">
        <v>#N/A</v>
      </c>
      <c r="G32" t="e">
        <f>+VLOOKUP(B32,'[2]listado ZVTN y PTN y PDET'!$A$1:$A$26,1,FALSE)</f>
        <v>#N/A</v>
      </c>
      <c r="H32">
        <v>79</v>
      </c>
      <c r="I32">
        <v>0</v>
      </c>
      <c r="J32" t="s">
        <v>2288</v>
      </c>
      <c r="K32" t="s">
        <v>2288</v>
      </c>
      <c r="L32" t="s">
        <v>2288</v>
      </c>
      <c r="M32">
        <v>4</v>
      </c>
      <c r="N32">
        <v>0</v>
      </c>
      <c r="O32" t="s">
        <v>2300</v>
      </c>
      <c r="P32" t="s">
        <v>2300</v>
      </c>
      <c r="Q32" t="s">
        <v>2300</v>
      </c>
      <c r="R32" t="s">
        <v>2300</v>
      </c>
      <c r="S32" t="s">
        <v>2300</v>
      </c>
    </row>
    <row r="33" spans="1:19" x14ac:dyDescent="0.25">
      <c r="A33" s="2" t="s">
        <v>33</v>
      </c>
      <c r="B33" s="3" t="s">
        <v>76</v>
      </c>
      <c r="C33" s="4">
        <v>15600</v>
      </c>
      <c r="D33" s="2" t="s">
        <v>35</v>
      </c>
      <c r="E33" s="2" t="s">
        <v>77</v>
      </c>
      <c r="F33" t="e">
        <v>#N/A</v>
      </c>
      <c r="G33" t="e">
        <f>+VLOOKUP(B33,'[2]listado ZVTN y PTN y PDET'!$A$1:$A$26,1,FALSE)</f>
        <v>#N/A</v>
      </c>
      <c r="H33">
        <v>9</v>
      </c>
      <c r="I33">
        <v>0</v>
      </c>
      <c r="J33" t="s">
        <v>2288</v>
      </c>
      <c r="K33" t="s">
        <v>2288</v>
      </c>
      <c r="L33" t="s">
        <v>2288</v>
      </c>
      <c r="M33">
        <v>1</v>
      </c>
      <c r="N33">
        <v>0</v>
      </c>
      <c r="O33" t="s">
        <v>2300</v>
      </c>
      <c r="P33" t="s">
        <v>2300</v>
      </c>
      <c r="Q33" t="s">
        <v>2300</v>
      </c>
      <c r="R33" t="s">
        <v>2300</v>
      </c>
      <c r="S33" t="s">
        <v>2300</v>
      </c>
    </row>
    <row r="34" spans="1:19" x14ac:dyDescent="0.25">
      <c r="A34" s="2" t="s">
        <v>33</v>
      </c>
      <c r="B34" s="3" t="s">
        <v>78</v>
      </c>
      <c r="C34" s="4">
        <v>15276</v>
      </c>
      <c r="D34" s="2" t="s">
        <v>35</v>
      </c>
      <c r="E34" s="2" t="s">
        <v>79</v>
      </c>
      <c r="F34" t="e">
        <v>#N/A</v>
      </c>
      <c r="G34" t="e">
        <f>+VLOOKUP(B34,'[2]listado ZVTN y PTN y PDET'!$A$1:$A$26,1,FALSE)</f>
        <v>#N/A</v>
      </c>
      <c r="H34">
        <v>11</v>
      </c>
      <c r="I34">
        <v>0</v>
      </c>
      <c r="J34" t="s">
        <v>2288</v>
      </c>
      <c r="K34" t="s">
        <v>2288</v>
      </c>
      <c r="L34" t="s">
        <v>2288</v>
      </c>
      <c r="M34">
        <v>0</v>
      </c>
      <c r="N34">
        <v>0</v>
      </c>
      <c r="O34" t="s">
        <v>2300</v>
      </c>
      <c r="P34" t="s">
        <v>2300</v>
      </c>
      <c r="Q34" t="s">
        <v>2300</v>
      </c>
      <c r="R34" t="s">
        <v>2300</v>
      </c>
      <c r="S34" t="s">
        <v>2300</v>
      </c>
    </row>
    <row r="35" spans="1:19" x14ac:dyDescent="0.25">
      <c r="A35" s="2" t="s">
        <v>33</v>
      </c>
      <c r="B35" s="3" t="s">
        <v>80</v>
      </c>
      <c r="C35" s="4">
        <v>15638</v>
      </c>
      <c r="D35" s="2" t="s">
        <v>35</v>
      </c>
      <c r="E35" s="2" t="s">
        <v>81</v>
      </c>
      <c r="F35" t="e">
        <v>#N/A</v>
      </c>
      <c r="G35" t="e">
        <f>+VLOOKUP(B35,'[2]listado ZVTN y PTN y PDET'!$A$1:$A$26,1,FALSE)</f>
        <v>#N/A</v>
      </c>
      <c r="H35">
        <v>10</v>
      </c>
      <c r="I35">
        <v>0</v>
      </c>
      <c r="J35" t="s">
        <v>2288</v>
      </c>
      <c r="K35" t="s">
        <v>2288</v>
      </c>
      <c r="L35" t="s">
        <v>2288</v>
      </c>
      <c r="M35">
        <v>0</v>
      </c>
      <c r="N35">
        <v>0</v>
      </c>
      <c r="O35" t="s">
        <v>2300</v>
      </c>
      <c r="P35" t="s">
        <v>2300</v>
      </c>
      <c r="Q35" t="s">
        <v>2300</v>
      </c>
      <c r="R35" t="s">
        <v>2300</v>
      </c>
      <c r="S35" t="s">
        <v>2300</v>
      </c>
    </row>
    <row r="36" spans="1:19" x14ac:dyDescent="0.25">
      <c r="A36" s="2" t="s">
        <v>33</v>
      </c>
      <c r="B36" s="3" t="s">
        <v>82</v>
      </c>
      <c r="C36" s="4">
        <v>15494</v>
      </c>
      <c r="D36" s="2" t="s">
        <v>35</v>
      </c>
      <c r="E36" s="2" t="s">
        <v>83</v>
      </c>
      <c r="F36" t="e">
        <v>#N/A</v>
      </c>
      <c r="G36" t="e">
        <f>+VLOOKUP(B36,'[2]listado ZVTN y PTN y PDET'!$A$1:$A$26,1,FALSE)</f>
        <v>#N/A</v>
      </c>
      <c r="H36">
        <v>33</v>
      </c>
      <c r="I36">
        <v>0</v>
      </c>
      <c r="J36" t="s">
        <v>2288</v>
      </c>
      <c r="K36" t="s">
        <v>2288</v>
      </c>
      <c r="L36" t="s">
        <v>2288</v>
      </c>
      <c r="M36">
        <v>1</v>
      </c>
      <c r="N36">
        <v>0</v>
      </c>
      <c r="O36" t="s">
        <v>2300</v>
      </c>
      <c r="P36" t="s">
        <v>2300</v>
      </c>
      <c r="Q36" t="s">
        <v>2300</v>
      </c>
      <c r="R36" t="s">
        <v>2300</v>
      </c>
      <c r="S36" t="s">
        <v>2300</v>
      </c>
    </row>
    <row r="37" spans="1:19" x14ac:dyDescent="0.25">
      <c r="A37" s="2" t="s">
        <v>33</v>
      </c>
      <c r="B37" s="3" t="s">
        <v>84</v>
      </c>
      <c r="C37" s="4">
        <v>15822</v>
      </c>
      <c r="D37" s="2" t="s">
        <v>35</v>
      </c>
      <c r="E37" s="2" t="s">
        <v>85</v>
      </c>
      <c r="F37" t="e">
        <v>#N/A</v>
      </c>
      <c r="G37" t="e">
        <f>+VLOOKUP(B37,'[2]listado ZVTN y PTN y PDET'!$A$1:$A$26,1,FALSE)</f>
        <v>#N/A</v>
      </c>
      <c r="H37">
        <v>19</v>
      </c>
      <c r="I37">
        <v>0</v>
      </c>
      <c r="J37" t="s">
        <v>2288</v>
      </c>
      <c r="K37" t="s">
        <v>2288</v>
      </c>
      <c r="L37" t="s">
        <v>2288</v>
      </c>
      <c r="M37">
        <v>0</v>
      </c>
      <c r="N37">
        <v>0</v>
      </c>
      <c r="O37" t="s">
        <v>2300</v>
      </c>
      <c r="P37" t="s">
        <v>2300</v>
      </c>
      <c r="Q37" t="s">
        <v>2300</v>
      </c>
      <c r="R37" t="s">
        <v>2300</v>
      </c>
      <c r="S37" t="s">
        <v>2300</v>
      </c>
    </row>
    <row r="38" spans="1:19" x14ac:dyDescent="0.25">
      <c r="A38" s="2" t="s">
        <v>27</v>
      </c>
      <c r="B38" s="3" t="s">
        <v>86</v>
      </c>
      <c r="C38" s="4">
        <v>25001</v>
      </c>
      <c r="D38" s="2" t="s">
        <v>29</v>
      </c>
      <c r="E38" s="2" t="s">
        <v>87</v>
      </c>
      <c r="F38" t="e">
        <v>#N/A</v>
      </c>
      <c r="G38" t="e">
        <f>+VLOOKUP(B38,'[2]listado ZVTN y PTN y PDET'!$A$1:$A$26,1,FALSE)</f>
        <v>#N/A</v>
      </c>
      <c r="H38">
        <v>343</v>
      </c>
      <c r="I38">
        <v>0</v>
      </c>
      <c r="J38" t="s">
        <v>2289</v>
      </c>
      <c r="K38" t="s">
        <v>2288</v>
      </c>
      <c r="L38" t="s">
        <v>2288</v>
      </c>
      <c r="M38">
        <v>0</v>
      </c>
      <c r="N38">
        <v>0</v>
      </c>
      <c r="O38" t="s">
        <v>2300</v>
      </c>
      <c r="P38" t="s">
        <v>2300</v>
      </c>
      <c r="Q38" t="s">
        <v>2300</v>
      </c>
      <c r="R38" t="s">
        <v>2300</v>
      </c>
      <c r="S38" t="s">
        <v>2300</v>
      </c>
    </row>
    <row r="39" spans="1:19" x14ac:dyDescent="0.25">
      <c r="A39" s="2" t="s">
        <v>88</v>
      </c>
      <c r="B39" s="3" t="s">
        <v>89</v>
      </c>
      <c r="C39" s="4">
        <v>68370</v>
      </c>
      <c r="D39" s="2" t="s">
        <v>90</v>
      </c>
      <c r="E39" s="2" t="s">
        <v>91</v>
      </c>
      <c r="F39" t="e">
        <v>#N/A</v>
      </c>
      <c r="G39" t="e">
        <f>+VLOOKUP(B39,'[2]listado ZVTN y PTN y PDET'!$A$1:$A$26,1,FALSE)</f>
        <v>#N/A</v>
      </c>
      <c r="H39">
        <v>46</v>
      </c>
      <c r="I39">
        <v>0</v>
      </c>
      <c r="J39" t="s">
        <v>2288</v>
      </c>
      <c r="K39" t="s">
        <v>2288</v>
      </c>
      <c r="L39" t="s">
        <v>2289</v>
      </c>
      <c r="M39">
        <v>0</v>
      </c>
      <c r="N39">
        <v>0</v>
      </c>
      <c r="O39" t="s">
        <v>2300</v>
      </c>
      <c r="P39" t="s">
        <v>2300</v>
      </c>
      <c r="Q39" t="s">
        <v>2300</v>
      </c>
      <c r="R39" t="s">
        <v>2300</v>
      </c>
      <c r="S39" t="s">
        <v>2300</v>
      </c>
    </row>
    <row r="40" spans="1:19" x14ac:dyDescent="0.25">
      <c r="A40" s="2" t="s">
        <v>33</v>
      </c>
      <c r="B40" s="3" t="s">
        <v>92</v>
      </c>
      <c r="C40" s="4">
        <v>15189</v>
      </c>
      <c r="D40" s="2" t="s">
        <v>35</v>
      </c>
      <c r="E40" s="2" t="s">
        <v>93</v>
      </c>
      <c r="F40" t="e">
        <v>#N/A</v>
      </c>
      <c r="G40" t="e">
        <f>+VLOOKUP(B40,'[2]listado ZVTN y PTN y PDET'!$A$1:$A$26,1,FALSE)</f>
        <v>#N/A</v>
      </c>
      <c r="H40">
        <v>6</v>
      </c>
      <c r="I40">
        <v>0</v>
      </c>
      <c r="J40" t="s">
        <v>2288</v>
      </c>
      <c r="K40" t="s">
        <v>2288</v>
      </c>
      <c r="L40" t="s">
        <v>2288</v>
      </c>
      <c r="M40">
        <v>0</v>
      </c>
      <c r="N40">
        <v>0</v>
      </c>
      <c r="O40" t="s">
        <v>2300</v>
      </c>
      <c r="P40" t="s">
        <v>2300</v>
      </c>
      <c r="Q40" t="s">
        <v>2300</v>
      </c>
      <c r="R40" t="s">
        <v>2300</v>
      </c>
      <c r="S40" t="s">
        <v>2300</v>
      </c>
    </row>
    <row r="41" spans="1:19" x14ac:dyDescent="0.25">
      <c r="A41" s="2" t="s">
        <v>33</v>
      </c>
      <c r="B41" s="3" t="s">
        <v>94</v>
      </c>
      <c r="C41" s="4">
        <v>15798</v>
      </c>
      <c r="D41" s="2" t="s">
        <v>35</v>
      </c>
      <c r="E41" s="2" t="s">
        <v>95</v>
      </c>
      <c r="F41" t="e">
        <v>#N/A</v>
      </c>
      <c r="G41" t="e">
        <f>+VLOOKUP(B41,'[2]listado ZVTN y PTN y PDET'!$A$1:$A$26,1,FALSE)</f>
        <v>#N/A</v>
      </c>
      <c r="H41">
        <v>6</v>
      </c>
      <c r="I41">
        <v>0</v>
      </c>
      <c r="J41" t="s">
        <v>2288</v>
      </c>
      <c r="K41" t="s">
        <v>2288</v>
      </c>
      <c r="L41" t="s">
        <v>2288</v>
      </c>
      <c r="M41">
        <v>0</v>
      </c>
      <c r="N41">
        <v>0</v>
      </c>
      <c r="O41" t="s">
        <v>2300</v>
      </c>
      <c r="P41" t="s">
        <v>2300</v>
      </c>
      <c r="Q41" t="s">
        <v>2300</v>
      </c>
      <c r="R41" t="s">
        <v>2300</v>
      </c>
      <c r="S41" t="s">
        <v>2300</v>
      </c>
    </row>
    <row r="42" spans="1:19" x14ac:dyDescent="0.25">
      <c r="A42" s="2" t="s">
        <v>96</v>
      </c>
      <c r="B42" s="3" t="s">
        <v>97</v>
      </c>
      <c r="C42" s="4">
        <v>44847</v>
      </c>
      <c r="D42" s="2" t="s">
        <v>98</v>
      </c>
      <c r="E42" s="2" t="s">
        <v>99</v>
      </c>
      <c r="F42" t="e">
        <v>#N/A</v>
      </c>
      <c r="G42" t="e">
        <f>+VLOOKUP(B42,'[2]listado ZVTN y PTN y PDET'!$A$1:$A$26,1,FALSE)</f>
        <v>#N/A</v>
      </c>
      <c r="H42">
        <v>2831</v>
      </c>
      <c r="I42">
        <v>4</v>
      </c>
      <c r="J42" t="s">
        <v>2288</v>
      </c>
      <c r="K42" t="s">
        <v>2288</v>
      </c>
      <c r="L42" t="s">
        <v>2288</v>
      </c>
      <c r="M42">
        <v>6</v>
      </c>
      <c r="N42">
        <v>0</v>
      </c>
      <c r="O42" t="s">
        <v>2300</v>
      </c>
      <c r="P42" t="s">
        <v>2300</v>
      </c>
      <c r="Q42" t="s">
        <v>2301</v>
      </c>
      <c r="R42" t="s">
        <v>2301</v>
      </c>
      <c r="S42" t="s">
        <v>2300</v>
      </c>
    </row>
    <row r="43" spans="1:19" x14ac:dyDescent="0.25">
      <c r="A43" s="2" t="s">
        <v>27</v>
      </c>
      <c r="B43" s="3" t="s">
        <v>100</v>
      </c>
      <c r="C43" s="4">
        <v>25878</v>
      </c>
      <c r="D43" s="2" t="s">
        <v>29</v>
      </c>
      <c r="E43" s="2" t="s">
        <v>101</v>
      </c>
      <c r="F43" t="e">
        <v>#N/A</v>
      </c>
      <c r="G43" t="e">
        <f>+VLOOKUP(B43,'[2]listado ZVTN y PTN y PDET'!$A$1:$A$26,1,FALSE)</f>
        <v>#N/A</v>
      </c>
      <c r="H43">
        <v>11615</v>
      </c>
      <c r="I43">
        <v>0</v>
      </c>
      <c r="J43" t="s">
        <v>2292</v>
      </c>
      <c r="K43" t="s">
        <v>2288</v>
      </c>
      <c r="L43" t="s">
        <v>2290</v>
      </c>
      <c r="M43">
        <v>2</v>
      </c>
      <c r="N43">
        <v>0</v>
      </c>
      <c r="O43" t="s">
        <v>2300</v>
      </c>
      <c r="P43" t="s">
        <v>2300</v>
      </c>
      <c r="Q43" t="s">
        <v>2300</v>
      </c>
      <c r="R43" t="s">
        <v>2300</v>
      </c>
      <c r="S43" t="s">
        <v>2300</v>
      </c>
    </row>
    <row r="44" spans="1:19" x14ac:dyDescent="0.25">
      <c r="A44" s="2" t="s">
        <v>33</v>
      </c>
      <c r="B44" s="3" t="s">
        <v>102</v>
      </c>
      <c r="C44" s="4">
        <v>15810</v>
      </c>
      <c r="D44" s="2" t="s">
        <v>35</v>
      </c>
      <c r="E44" s="2" t="s">
        <v>103</v>
      </c>
      <c r="F44" t="e">
        <v>#N/A</v>
      </c>
      <c r="G44" t="e">
        <f>+VLOOKUP(B44,'[2]listado ZVTN y PTN y PDET'!$A$1:$A$26,1,FALSE)</f>
        <v>#N/A</v>
      </c>
      <c r="H44">
        <v>26</v>
      </c>
      <c r="I44">
        <v>0</v>
      </c>
      <c r="J44" t="s">
        <v>2288</v>
      </c>
      <c r="K44" t="s">
        <v>2288</v>
      </c>
      <c r="L44" t="s">
        <v>2288</v>
      </c>
      <c r="M44">
        <v>1</v>
      </c>
      <c r="N44">
        <v>0</v>
      </c>
      <c r="O44" t="s">
        <v>2300</v>
      </c>
      <c r="P44" t="s">
        <v>2300</v>
      </c>
      <c r="Q44" t="s">
        <v>2300</v>
      </c>
      <c r="R44" t="s">
        <v>2300</v>
      </c>
      <c r="S44" t="s">
        <v>2300</v>
      </c>
    </row>
    <row r="45" spans="1:19" x14ac:dyDescent="0.25">
      <c r="A45" s="2" t="s">
        <v>33</v>
      </c>
      <c r="B45" s="3" t="s">
        <v>104</v>
      </c>
      <c r="C45" s="4">
        <v>15272</v>
      </c>
      <c r="D45" s="2" t="s">
        <v>35</v>
      </c>
      <c r="E45" s="2" t="s">
        <v>105</v>
      </c>
      <c r="F45" t="e">
        <v>#N/A</v>
      </c>
      <c r="G45" t="e">
        <f>+VLOOKUP(B45,'[2]listado ZVTN y PTN y PDET'!$A$1:$A$26,1,FALSE)</f>
        <v>#N/A</v>
      </c>
      <c r="H45">
        <v>9</v>
      </c>
      <c r="I45">
        <v>0</v>
      </c>
      <c r="J45" t="s">
        <v>2288</v>
      </c>
      <c r="K45" t="s">
        <v>2288</v>
      </c>
      <c r="L45" t="s">
        <v>2288</v>
      </c>
      <c r="M45">
        <v>0</v>
      </c>
      <c r="N45">
        <v>0</v>
      </c>
      <c r="O45" t="s">
        <v>2300</v>
      </c>
      <c r="P45" t="s">
        <v>2300</v>
      </c>
      <c r="Q45" t="s">
        <v>2300</v>
      </c>
      <c r="R45" t="s">
        <v>2300</v>
      </c>
      <c r="S45" t="s">
        <v>2300</v>
      </c>
    </row>
    <row r="46" spans="1:19" x14ac:dyDescent="0.25">
      <c r="A46" s="2" t="s">
        <v>33</v>
      </c>
      <c r="B46" s="3" t="s">
        <v>106</v>
      </c>
      <c r="C46" s="4">
        <v>15537</v>
      </c>
      <c r="D46" s="2" t="s">
        <v>35</v>
      </c>
      <c r="E46" s="2" t="s">
        <v>107</v>
      </c>
      <c r="F46" t="e">
        <v>#N/A</v>
      </c>
      <c r="G46" t="e">
        <f>+VLOOKUP(B46,'[2]listado ZVTN y PTN y PDET'!$A$1:$A$26,1,FALSE)</f>
        <v>#N/A</v>
      </c>
      <c r="H46">
        <v>74</v>
      </c>
      <c r="I46">
        <v>0</v>
      </c>
      <c r="J46" t="s">
        <v>2289</v>
      </c>
      <c r="K46" t="s">
        <v>2288</v>
      </c>
      <c r="L46" t="s">
        <v>2288</v>
      </c>
      <c r="M46">
        <v>0</v>
      </c>
      <c r="N46">
        <v>0</v>
      </c>
      <c r="O46" t="s">
        <v>2300</v>
      </c>
      <c r="P46" t="s">
        <v>2300</v>
      </c>
      <c r="Q46" t="s">
        <v>2300</v>
      </c>
      <c r="R46" t="s">
        <v>2300</v>
      </c>
      <c r="S46" t="s">
        <v>2300</v>
      </c>
    </row>
    <row r="47" spans="1:19" x14ac:dyDescent="0.25">
      <c r="A47" s="2" t="s">
        <v>33</v>
      </c>
      <c r="B47" s="3" t="s">
        <v>108</v>
      </c>
      <c r="C47" s="4">
        <v>15114</v>
      </c>
      <c r="D47" s="2" t="s">
        <v>35</v>
      </c>
      <c r="E47" s="2" t="s">
        <v>109</v>
      </c>
      <c r="F47" t="e">
        <v>#N/A</v>
      </c>
      <c r="G47" t="e">
        <f>+VLOOKUP(B47,'[2]listado ZVTN y PTN y PDET'!$A$1:$A$26,1,FALSE)</f>
        <v>#N/A</v>
      </c>
      <c r="H47">
        <v>4</v>
      </c>
      <c r="I47">
        <v>0</v>
      </c>
      <c r="J47" t="s">
        <v>2288</v>
      </c>
      <c r="K47" t="s">
        <v>2288</v>
      </c>
      <c r="L47" t="s">
        <v>2288</v>
      </c>
      <c r="M47">
        <v>0</v>
      </c>
      <c r="N47">
        <v>0</v>
      </c>
      <c r="O47" t="s">
        <v>2300</v>
      </c>
      <c r="P47" t="s">
        <v>2300</v>
      </c>
      <c r="Q47" t="s">
        <v>2300</v>
      </c>
      <c r="R47" t="s">
        <v>2300</v>
      </c>
      <c r="S47" t="s">
        <v>2300</v>
      </c>
    </row>
    <row r="48" spans="1:19" x14ac:dyDescent="0.25">
      <c r="A48" s="2" t="s">
        <v>33</v>
      </c>
      <c r="B48" s="3" t="s">
        <v>110</v>
      </c>
      <c r="C48" s="4">
        <v>15804</v>
      </c>
      <c r="D48" s="2" t="s">
        <v>35</v>
      </c>
      <c r="E48" s="2" t="s">
        <v>111</v>
      </c>
      <c r="F48" t="e">
        <v>#N/A</v>
      </c>
      <c r="G48" t="e">
        <f>+VLOOKUP(B48,'[2]listado ZVTN y PTN y PDET'!$A$1:$A$26,1,FALSE)</f>
        <v>#N/A</v>
      </c>
      <c r="H48">
        <v>53</v>
      </c>
      <c r="I48">
        <v>0</v>
      </c>
      <c r="J48" t="s">
        <v>2288</v>
      </c>
      <c r="K48" t="s">
        <v>2288</v>
      </c>
      <c r="L48" t="s">
        <v>2288</v>
      </c>
      <c r="M48">
        <v>2</v>
      </c>
      <c r="N48">
        <v>0</v>
      </c>
      <c r="O48" t="s">
        <v>2300</v>
      </c>
      <c r="P48" t="s">
        <v>2300</v>
      </c>
      <c r="Q48" t="s">
        <v>2300</v>
      </c>
      <c r="R48" t="s">
        <v>2300</v>
      </c>
      <c r="S48" t="s">
        <v>2300</v>
      </c>
    </row>
    <row r="49" spans="1:19" x14ac:dyDescent="0.25">
      <c r="A49" s="2" t="s">
        <v>33</v>
      </c>
      <c r="B49" s="3" t="s">
        <v>112</v>
      </c>
      <c r="C49" s="4">
        <v>15232</v>
      </c>
      <c r="D49" s="2" t="s">
        <v>35</v>
      </c>
      <c r="E49" s="2" t="s">
        <v>113</v>
      </c>
      <c r="F49" t="e">
        <v>#N/A</v>
      </c>
      <c r="G49" t="e">
        <f>+VLOOKUP(B49,'[2]listado ZVTN y PTN y PDET'!$A$1:$A$26,1,FALSE)</f>
        <v>#N/A</v>
      </c>
      <c r="H49">
        <v>10</v>
      </c>
      <c r="I49">
        <v>0</v>
      </c>
      <c r="J49" t="s">
        <v>2288</v>
      </c>
      <c r="K49" t="s">
        <v>2288</v>
      </c>
      <c r="L49" t="s">
        <v>2288</v>
      </c>
      <c r="M49">
        <v>0</v>
      </c>
      <c r="N49">
        <v>0</v>
      </c>
      <c r="O49" t="s">
        <v>2300</v>
      </c>
      <c r="P49" t="s">
        <v>2300</v>
      </c>
      <c r="Q49" t="s">
        <v>2300</v>
      </c>
      <c r="R49" t="s">
        <v>2300</v>
      </c>
      <c r="S49" t="s">
        <v>2300</v>
      </c>
    </row>
    <row r="50" spans="1:19" x14ac:dyDescent="0.25">
      <c r="A50" s="2" t="s">
        <v>33</v>
      </c>
      <c r="B50" s="3" t="s">
        <v>114</v>
      </c>
      <c r="C50" s="4">
        <v>15380</v>
      </c>
      <c r="D50" s="2" t="s">
        <v>35</v>
      </c>
      <c r="E50" s="2" t="s">
        <v>115</v>
      </c>
      <c r="F50" t="e">
        <v>#N/A</v>
      </c>
      <c r="G50" t="e">
        <f>+VLOOKUP(B50,'[2]listado ZVTN y PTN y PDET'!$A$1:$A$26,1,FALSE)</f>
        <v>#N/A</v>
      </c>
      <c r="H50">
        <v>38</v>
      </c>
      <c r="I50">
        <v>0</v>
      </c>
      <c r="J50" t="s">
        <v>2288</v>
      </c>
      <c r="K50" t="s">
        <v>2288</v>
      </c>
      <c r="L50" t="s">
        <v>2288</v>
      </c>
      <c r="M50">
        <v>0</v>
      </c>
      <c r="N50">
        <v>0</v>
      </c>
      <c r="O50" t="s">
        <v>2300</v>
      </c>
      <c r="P50" t="s">
        <v>2300</v>
      </c>
      <c r="Q50" t="s">
        <v>2300</v>
      </c>
      <c r="R50" t="s">
        <v>2300</v>
      </c>
      <c r="S50" t="s">
        <v>2300</v>
      </c>
    </row>
    <row r="51" spans="1:19" x14ac:dyDescent="0.25">
      <c r="A51" s="2" t="s">
        <v>33</v>
      </c>
      <c r="B51" s="3" t="s">
        <v>116</v>
      </c>
      <c r="C51" s="4">
        <v>15162</v>
      </c>
      <c r="D51" s="2" t="s">
        <v>35</v>
      </c>
      <c r="E51" s="2" t="s">
        <v>117</v>
      </c>
      <c r="F51" t="e">
        <v>#N/A</v>
      </c>
      <c r="G51" t="e">
        <f>+VLOOKUP(B51,'[2]listado ZVTN y PTN y PDET'!$A$1:$A$26,1,FALSE)</f>
        <v>#N/A</v>
      </c>
      <c r="H51">
        <v>31</v>
      </c>
      <c r="I51">
        <v>0</v>
      </c>
      <c r="J51" t="s">
        <v>2289</v>
      </c>
      <c r="K51" t="s">
        <v>2288</v>
      </c>
      <c r="L51" t="s">
        <v>2288</v>
      </c>
      <c r="M51">
        <v>1</v>
      </c>
      <c r="N51">
        <v>0</v>
      </c>
      <c r="O51" t="s">
        <v>2300</v>
      </c>
      <c r="P51" t="s">
        <v>2300</v>
      </c>
      <c r="Q51" t="s">
        <v>2300</v>
      </c>
      <c r="R51" t="s">
        <v>2300</v>
      </c>
      <c r="S51" t="s">
        <v>2300</v>
      </c>
    </row>
    <row r="52" spans="1:19" x14ac:dyDescent="0.25">
      <c r="A52" s="2" t="s">
        <v>33</v>
      </c>
      <c r="B52" s="3" t="s">
        <v>118</v>
      </c>
      <c r="C52" s="4">
        <v>15367</v>
      </c>
      <c r="D52" s="2" t="s">
        <v>35</v>
      </c>
      <c r="E52" s="2" t="s">
        <v>119</v>
      </c>
      <c r="F52" t="e">
        <v>#N/A</v>
      </c>
      <c r="G52" t="e">
        <f>+VLOOKUP(B52,'[2]listado ZVTN y PTN y PDET'!$A$1:$A$26,1,FALSE)</f>
        <v>#N/A</v>
      </c>
      <c r="H52">
        <v>35</v>
      </c>
      <c r="I52">
        <v>0</v>
      </c>
      <c r="J52" t="s">
        <v>2288</v>
      </c>
      <c r="K52" t="s">
        <v>2288</v>
      </c>
      <c r="L52" t="s">
        <v>2288</v>
      </c>
      <c r="M52">
        <v>0</v>
      </c>
      <c r="N52">
        <v>0</v>
      </c>
      <c r="O52" t="s">
        <v>2300</v>
      </c>
      <c r="P52" t="s">
        <v>2300</v>
      </c>
      <c r="Q52" t="s">
        <v>2300</v>
      </c>
      <c r="R52" t="s">
        <v>2300</v>
      </c>
      <c r="S52" t="s">
        <v>2300</v>
      </c>
    </row>
    <row r="53" spans="1:19" x14ac:dyDescent="0.25">
      <c r="A53" s="2" t="s">
        <v>33</v>
      </c>
      <c r="B53" s="3" t="s">
        <v>120</v>
      </c>
      <c r="C53" s="4">
        <v>15764</v>
      </c>
      <c r="D53" s="2" t="s">
        <v>35</v>
      </c>
      <c r="E53" s="2" t="s">
        <v>121</v>
      </c>
      <c r="F53" t="e">
        <v>#N/A</v>
      </c>
      <c r="G53" t="e">
        <f>+VLOOKUP(B53,'[2]listado ZVTN y PTN y PDET'!$A$1:$A$26,1,FALSE)</f>
        <v>#N/A</v>
      </c>
      <c r="H53">
        <v>11</v>
      </c>
      <c r="I53">
        <v>0</v>
      </c>
      <c r="J53" t="s">
        <v>2288</v>
      </c>
      <c r="K53" t="s">
        <v>2288</v>
      </c>
      <c r="L53" t="s">
        <v>2288</v>
      </c>
      <c r="M53">
        <v>0</v>
      </c>
      <c r="N53">
        <v>0</v>
      </c>
      <c r="O53" t="s">
        <v>2300</v>
      </c>
      <c r="P53" t="s">
        <v>2300</v>
      </c>
      <c r="Q53" t="s">
        <v>2300</v>
      </c>
      <c r="R53" t="s">
        <v>2300</v>
      </c>
      <c r="S53" t="s">
        <v>2300</v>
      </c>
    </row>
    <row r="54" spans="1:19" x14ac:dyDescent="0.25">
      <c r="A54" s="2" t="s">
        <v>27</v>
      </c>
      <c r="B54" s="3" t="s">
        <v>122</v>
      </c>
      <c r="C54" s="4">
        <v>25269</v>
      </c>
      <c r="D54" s="2" t="s">
        <v>29</v>
      </c>
      <c r="E54" s="2" t="s">
        <v>123</v>
      </c>
      <c r="F54" t="e">
        <v>#N/A</v>
      </c>
      <c r="G54" t="e">
        <f>+VLOOKUP(B54,'[2]listado ZVTN y PTN y PDET'!$A$1:$A$26,1,FALSE)</f>
        <v>#N/A</v>
      </c>
      <c r="H54">
        <v>388</v>
      </c>
      <c r="I54">
        <v>0</v>
      </c>
      <c r="J54" t="s">
        <v>2289</v>
      </c>
      <c r="K54" t="s">
        <v>2288</v>
      </c>
      <c r="L54" t="s">
        <v>2288</v>
      </c>
      <c r="M54">
        <v>15</v>
      </c>
      <c r="N54">
        <v>0</v>
      </c>
      <c r="O54" t="s">
        <v>2300</v>
      </c>
      <c r="P54" t="s">
        <v>2300</v>
      </c>
      <c r="Q54" t="s">
        <v>2300</v>
      </c>
      <c r="R54" t="s">
        <v>2300</v>
      </c>
      <c r="S54" t="s">
        <v>2300</v>
      </c>
    </row>
    <row r="55" spans="1:19" x14ac:dyDescent="0.25">
      <c r="A55" s="2" t="s">
        <v>88</v>
      </c>
      <c r="B55" s="3" t="s">
        <v>124</v>
      </c>
      <c r="C55" s="4">
        <v>68418</v>
      </c>
      <c r="D55" s="2" t="s">
        <v>90</v>
      </c>
      <c r="E55" s="2" t="s">
        <v>125</v>
      </c>
      <c r="F55" t="e">
        <v>#N/A</v>
      </c>
      <c r="G55" t="e">
        <f>+VLOOKUP(B55,'[2]listado ZVTN y PTN y PDET'!$A$1:$A$26,1,FALSE)</f>
        <v>#N/A</v>
      </c>
      <c r="H55">
        <v>102</v>
      </c>
      <c r="I55">
        <v>0</v>
      </c>
      <c r="J55" t="s">
        <v>2288</v>
      </c>
      <c r="K55" t="s">
        <v>2288</v>
      </c>
      <c r="L55" t="s">
        <v>2288</v>
      </c>
      <c r="M55">
        <v>1</v>
      </c>
      <c r="N55">
        <v>0</v>
      </c>
      <c r="O55" t="s">
        <v>2300</v>
      </c>
      <c r="P55" t="s">
        <v>2300</v>
      </c>
      <c r="Q55" t="s">
        <v>2300</v>
      </c>
      <c r="R55" t="s">
        <v>2300</v>
      </c>
      <c r="S55" t="s">
        <v>2300</v>
      </c>
    </row>
    <row r="56" spans="1:19" x14ac:dyDescent="0.25">
      <c r="A56" s="2" t="s">
        <v>33</v>
      </c>
      <c r="B56" s="3" t="s">
        <v>126</v>
      </c>
      <c r="C56" s="4">
        <v>15835</v>
      </c>
      <c r="D56" s="2" t="s">
        <v>35</v>
      </c>
      <c r="E56" s="2" t="s">
        <v>127</v>
      </c>
      <c r="F56" t="e">
        <v>#N/A</v>
      </c>
      <c r="G56" t="e">
        <f>+VLOOKUP(B56,'[2]listado ZVTN y PTN y PDET'!$A$1:$A$26,1,FALSE)</f>
        <v>#N/A</v>
      </c>
      <c r="H56">
        <v>11</v>
      </c>
      <c r="I56">
        <v>0</v>
      </c>
      <c r="J56" t="s">
        <v>2288</v>
      </c>
      <c r="K56" t="s">
        <v>2288</v>
      </c>
      <c r="L56" t="s">
        <v>2288</v>
      </c>
      <c r="M56">
        <v>0</v>
      </c>
      <c r="N56">
        <v>0</v>
      </c>
      <c r="O56" t="s">
        <v>2300</v>
      </c>
      <c r="P56" t="s">
        <v>2300</v>
      </c>
      <c r="Q56" t="s">
        <v>2300</v>
      </c>
      <c r="R56" t="s">
        <v>2300</v>
      </c>
      <c r="S56" t="s">
        <v>2300</v>
      </c>
    </row>
    <row r="57" spans="1:19" x14ac:dyDescent="0.25">
      <c r="A57" s="2" t="s">
        <v>33</v>
      </c>
      <c r="B57" s="3" t="s">
        <v>128</v>
      </c>
      <c r="C57" s="4">
        <v>15837</v>
      </c>
      <c r="D57" s="2" t="s">
        <v>35</v>
      </c>
      <c r="E57" s="2" t="s">
        <v>129</v>
      </c>
      <c r="F57" t="e">
        <v>#N/A</v>
      </c>
      <c r="G57" t="e">
        <f>+VLOOKUP(B57,'[2]listado ZVTN y PTN y PDET'!$A$1:$A$26,1,FALSE)</f>
        <v>#N/A</v>
      </c>
      <c r="H57">
        <v>28</v>
      </c>
      <c r="I57">
        <v>0</v>
      </c>
      <c r="J57" t="s">
        <v>2288</v>
      </c>
      <c r="K57" t="s">
        <v>2288</v>
      </c>
      <c r="L57" t="s">
        <v>2288</v>
      </c>
      <c r="M57">
        <v>0</v>
      </c>
      <c r="N57">
        <v>0</v>
      </c>
      <c r="O57" t="s">
        <v>2300</v>
      </c>
      <c r="P57" t="s">
        <v>2300</v>
      </c>
      <c r="Q57" t="s">
        <v>2300</v>
      </c>
      <c r="R57" t="s">
        <v>2300</v>
      </c>
      <c r="S57" t="s">
        <v>2300</v>
      </c>
    </row>
    <row r="58" spans="1:19" x14ac:dyDescent="0.25">
      <c r="A58" s="2" t="s">
        <v>88</v>
      </c>
      <c r="B58" s="3" t="s">
        <v>130</v>
      </c>
      <c r="C58" s="4">
        <v>68549</v>
      </c>
      <c r="D58" s="2" t="s">
        <v>90</v>
      </c>
      <c r="E58" s="2" t="s">
        <v>131</v>
      </c>
      <c r="F58" t="e">
        <v>#N/A</v>
      </c>
      <c r="G58" t="e">
        <f>+VLOOKUP(B58,'[2]listado ZVTN y PTN y PDET'!$A$1:$A$26,1,FALSE)</f>
        <v>#N/A</v>
      </c>
      <c r="H58">
        <v>46</v>
      </c>
      <c r="I58">
        <v>0</v>
      </c>
      <c r="J58" t="s">
        <v>2289</v>
      </c>
      <c r="K58" t="s">
        <v>2288</v>
      </c>
      <c r="L58" t="s">
        <v>2288</v>
      </c>
      <c r="M58">
        <v>0</v>
      </c>
      <c r="N58">
        <v>0</v>
      </c>
      <c r="O58" t="s">
        <v>2300</v>
      </c>
      <c r="P58" t="s">
        <v>2300</v>
      </c>
      <c r="Q58" t="s">
        <v>2300</v>
      </c>
      <c r="R58" t="s">
        <v>2300</v>
      </c>
      <c r="S58" t="s">
        <v>2300</v>
      </c>
    </row>
    <row r="59" spans="1:19" x14ac:dyDescent="0.25">
      <c r="A59" s="2" t="s">
        <v>33</v>
      </c>
      <c r="B59" s="3" t="s">
        <v>132</v>
      </c>
      <c r="C59" s="4">
        <v>15317</v>
      </c>
      <c r="D59" s="2" t="s">
        <v>35</v>
      </c>
      <c r="E59" s="2" t="s">
        <v>133</v>
      </c>
      <c r="F59" t="e">
        <v>#N/A</v>
      </c>
      <c r="G59" t="e">
        <f>+VLOOKUP(B59,'[2]listado ZVTN y PTN y PDET'!$A$1:$A$26,1,FALSE)</f>
        <v>#N/A</v>
      </c>
      <c r="H59">
        <v>73</v>
      </c>
      <c r="I59">
        <v>0</v>
      </c>
      <c r="J59" t="s">
        <v>2289</v>
      </c>
      <c r="K59" t="s">
        <v>2288</v>
      </c>
      <c r="L59" t="s">
        <v>2288</v>
      </c>
      <c r="M59">
        <v>0</v>
      </c>
      <c r="N59">
        <v>0</v>
      </c>
      <c r="O59" t="s">
        <v>2300</v>
      </c>
      <c r="P59" t="s">
        <v>2300</v>
      </c>
      <c r="Q59" t="s">
        <v>2300</v>
      </c>
      <c r="R59" t="s">
        <v>2300</v>
      </c>
      <c r="S59" t="s">
        <v>2300</v>
      </c>
    </row>
    <row r="60" spans="1:19" x14ac:dyDescent="0.25">
      <c r="A60" s="2" t="s">
        <v>134</v>
      </c>
      <c r="B60" s="3" t="s">
        <v>135</v>
      </c>
      <c r="C60" s="4">
        <v>54480</v>
      </c>
      <c r="D60" s="2" t="s">
        <v>136</v>
      </c>
      <c r="E60" s="2" t="s">
        <v>137</v>
      </c>
      <c r="F60" t="e">
        <v>#N/A</v>
      </c>
      <c r="G60" t="e">
        <f>+VLOOKUP(B60,'[2]listado ZVTN y PTN y PDET'!$A$1:$A$26,1,FALSE)</f>
        <v>#N/A</v>
      </c>
      <c r="H60">
        <v>64</v>
      </c>
      <c r="I60">
        <v>0</v>
      </c>
      <c r="J60" t="s">
        <v>2289</v>
      </c>
      <c r="K60" t="s">
        <v>2288</v>
      </c>
      <c r="L60" t="s">
        <v>2288</v>
      </c>
      <c r="M60">
        <v>1</v>
      </c>
      <c r="N60">
        <v>0</v>
      </c>
      <c r="O60" t="s">
        <v>2300</v>
      </c>
      <c r="P60" t="s">
        <v>2300</v>
      </c>
      <c r="Q60" t="s">
        <v>2300</v>
      </c>
      <c r="R60" t="s">
        <v>2300</v>
      </c>
      <c r="S60" t="s">
        <v>2300</v>
      </c>
    </row>
    <row r="61" spans="1:19" x14ac:dyDescent="0.25">
      <c r="A61" s="2" t="s">
        <v>96</v>
      </c>
      <c r="B61" s="3" t="s">
        <v>138</v>
      </c>
      <c r="C61" s="4">
        <v>44560</v>
      </c>
      <c r="D61" s="2" t="s">
        <v>98</v>
      </c>
      <c r="E61" s="2" t="s">
        <v>139</v>
      </c>
      <c r="F61" t="e">
        <v>#N/A</v>
      </c>
      <c r="G61" t="e">
        <f>+VLOOKUP(B61,'[2]listado ZVTN y PTN y PDET'!$A$1:$A$26,1,FALSE)</f>
        <v>#N/A</v>
      </c>
      <c r="H61">
        <v>893</v>
      </c>
      <c r="I61">
        <v>0</v>
      </c>
      <c r="J61" t="s">
        <v>2288</v>
      </c>
      <c r="K61" t="s">
        <v>2288</v>
      </c>
      <c r="L61" t="s">
        <v>2288</v>
      </c>
      <c r="M61">
        <v>3</v>
      </c>
      <c r="N61">
        <v>0</v>
      </c>
      <c r="O61" t="s">
        <v>2300</v>
      </c>
      <c r="P61" t="s">
        <v>2300</v>
      </c>
      <c r="Q61" t="s">
        <v>2300</v>
      </c>
      <c r="R61" t="s">
        <v>2300</v>
      </c>
      <c r="S61" t="s">
        <v>2300</v>
      </c>
    </row>
    <row r="62" spans="1:19" x14ac:dyDescent="0.25">
      <c r="A62" s="2" t="s">
        <v>88</v>
      </c>
      <c r="B62" s="3" t="s">
        <v>140</v>
      </c>
      <c r="C62" s="4">
        <v>68229</v>
      </c>
      <c r="D62" s="2" t="s">
        <v>90</v>
      </c>
      <c r="E62" s="2" t="s">
        <v>141</v>
      </c>
      <c r="F62" t="e">
        <v>#N/A</v>
      </c>
      <c r="G62" t="e">
        <f>+VLOOKUP(B62,'[2]listado ZVTN y PTN y PDET'!$A$1:$A$26,1,FALSE)</f>
        <v>#N/A</v>
      </c>
      <c r="H62">
        <v>90</v>
      </c>
      <c r="I62">
        <v>7</v>
      </c>
      <c r="J62" t="s">
        <v>2288</v>
      </c>
      <c r="K62" t="s">
        <v>2288</v>
      </c>
      <c r="L62" t="s">
        <v>2288</v>
      </c>
      <c r="M62">
        <v>0</v>
      </c>
      <c r="N62">
        <v>0</v>
      </c>
      <c r="O62" t="s">
        <v>2300</v>
      </c>
      <c r="P62" t="s">
        <v>2300</v>
      </c>
      <c r="Q62" t="s">
        <v>2300</v>
      </c>
      <c r="R62" t="s">
        <v>2300</v>
      </c>
      <c r="S62" t="s">
        <v>2300</v>
      </c>
    </row>
    <row r="63" spans="1:19" x14ac:dyDescent="0.25">
      <c r="A63" s="2" t="s">
        <v>33</v>
      </c>
      <c r="B63" s="3" t="s">
        <v>142</v>
      </c>
      <c r="C63" s="4">
        <v>15763</v>
      </c>
      <c r="D63" s="2" t="s">
        <v>35</v>
      </c>
      <c r="E63" s="2" t="s">
        <v>143</v>
      </c>
      <c r="F63" t="e">
        <v>#N/A</v>
      </c>
      <c r="G63" t="e">
        <f>+VLOOKUP(B63,'[2]listado ZVTN y PTN y PDET'!$A$1:$A$26,1,FALSE)</f>
        <v>#N/A</v>
      </c>
      <c r="H63">
        <v>26</v>
      </c>
      <c r="I63">
        <v>0</v>
      </c>
      <c r="J63" t="s">
        <v>2288</v>
      </c>
      <c r="K63" t="s">
        <v>2288</v>
      </c>
      <c r="L63" t="s">
        <v>2288</v>
      </c>
      <c r="M63">
        <v>0</v>
      </c>
      <c r="N63">
        <v>0</v>
      </c>
      <c r="O63" t="s">
        <v>2300</v>
      </c>
      <c r="P63" t="s">
        <v>2300</v>
      </c>
      <c r="Q63" t="s">
        <v>2300</v>
      </c>
      <c r="R63" t="s">
        <v>2300</v>
      </c>
      <c r="S63" t="s">
        <v>2300</v>
      </c>
    </row>
    <row r="64" spans="1:19" x14ac:dyDescent="0.25">
      <c r="A64" s="2" t="s">
        <v>27</v>
      </c>
      <c r="B64" s="3" t="s">
        <v>144</v>
      </c>
      <c r="C64" s="4">
        <v>25148</v>
      </c>
      <c r="D64" s="2" t="s">
        <v>29</v>
      </c>
      <c r="E64" s="2" t="s">
        <v>145</v>
      </c>
      <c r="F64" t="e">
        <v>#N/A</v>
      </c>
      <c r="G64" t="e">
        <f>+VLOOKUP(B64,'[2]listado ZVTN y PTN y PDET'!$A$1:$A$26,1,FALSE)</f>
        <v>#N/A</v>
      </c>
      <c r="H64">
        <v>7314</v>
      </c>
      <c r="I64">
        <v>5</v>
      </c>
      <c r="J64" t="s">
        <v>2290</v>
      </c>
      <c r="K64" t="s">
        <v>2288</v>
      </c>
      <c r="L64" t="s">
        <v>2289</v>
      </c>
      <c r="M64">
        <v>0</v>
      </c>
      <c r="N64">
        <v>0</v>
      </c>
      <c r="O64" t="s">
        <v>2300</v>
      </c>
      <c r="P64" t="s">
        <v>2300</v>
      </c>
      <c r="Q64" t="s">
        <v>2300</v>
      </c>
      <c r="R64" t="s">
        <v>2300</v>
      </c>
      <c r="S64" t="s">
        <v>2300</v>
      </c>
    </row>
    <row r="65" spans="1:19" x14ac:dyDescent="0.25">
      <c r="A65" s="2" t="s">
        <v>33</v>
      </c>
      <c r="B65" s="3" t="s">
        <v>146</v>
      </c>
      <c r="C65" s="4">
        <v>15814</v>
      </c>
      <c r="D65" s="2" t="s">
        <v>35</v>
      </c>
      <c r="E65" s="2" t="s">
        <v>147</v>
      </c>
      <c r="F65" t="e">
        <v>#N/A</v>
      </c>
      <c r="G65" t="e">
        <f>+VLOOKUP(B65,'[2]listado ZVTN y PTN y PDET'!$A$1:$A$26,1,FALSE)</f>
        <v>#N/A</v>
      </c>
      <c r="H65">
        <v>11</v>
      </c>
      <c r="I65">
        <v>0</v>
      </c>
      <c r="J65" t="s">
        <v>2288</v>
      </c>
      <c r="K65" t="s">
        <v>2288</v>
      </c>
      <c r="L65" t="s">
        <v>2288</v>
      </c>
      <c r="M65">
        <v>0</v>
      </c>
      <c r="N65">
        <v>0</v>
      </c>
      <c r="O65" t="s">
        <v>2300</v>
      </c>
      <c r="P65" t="s">
        <v>2300</v>
      </c>
      <c r="Q65" t="s">
        <v>2300</v>
      </c>
      <c r="R65" t="s">
        <v>2300</v>
      </c>
      <c r="S65" t="s">
        <v>2300</v>
      </c>
    </row>
    <row r="66" spans="1:19" x14ac:dyDescent="0.25">
      <c r="A66" s="2" t="s">
        <v>33</v>
      </c>
      <c r="B66" s="3" t="s">
        <v>148</v>
      </c>
      <c r="C66" s="4">
        <v>15215</v>
      </c>
      <c r="D66" s="2" t="s">
        <v>35</v>
      </c>
      <c r="E66" s="2" t="s">
        <v>149</v>
      </c>
      <c r="F66" t="e">
        <v>#N/A</v>
      </c>
      <c r="G66" t="e">
        <f>+VLOOKUP(B66,'[2]listado ZVTN y PTN y PDET'!$A$1:$A$26,1,FALSE)</f>
        <v>#N/A</v>
      </c>
      <c r="I66">
        <v>0</v>
      </c>
      <c r="J66" t="s">
        <v>2289</v>
      </c>
      <c r="K66" t="s">
        <v>2288</v>
      </c>
      <c r="L66" t="s">
        <v>2288</v>
      </c>
      <c r="M66">
        <v>0</v>
      </c>
      <c r="N66">
        <v>0</v>
      </c>
      <c r="O66" t="s">
        <v>2300</v>
      </c>
      <c r="P66" t="s">
        <v>2300</v>
      </c>
      <c r="Q66" t="s">
        <v>2300</v>
      </c>
      <c r="R66" t="s">
        <v>2300</v>
      </c>
      <c r="S66" t="s">
        <v>2300</v>
      </c>
    </row>
    <row r="67" spans="1:19" x14ac:dyDescent="0.25">
      <c r="A67" s="2" t="s">
        <v>33</v>
      </c>
      <c r="B67" s="3" t="s">
        <v>150</v>
      </c>
      <c r="C67" s="4">
        <v>15218</v>
      </c>
      <c r="D67" s="2" t="s">
        <v>35</v>
      </c>
      <c r="E67" s="2" t="s">
        <v>151</v>
      </c>
      <c r="F67" t="e">
        <v>#N/A</v>
      </c>
      <c r="G67" t="e">
        <f>+VLOOKUP(B67,'[2]listado ZVTN y PTN y PDET'!$A$1:$A$26,1,FALSE)</f>
        <v>#N/A</v>
      </c>
      <c r="H67">
        <v>230</v>
      </c>
      <c r="I67">
        <v>0</v>
      </c>
      <c r="J67" t="s">
        <v>2289</v>
      </c>
      <c r="K67" t="s">
        <v>2288</v>
      </c>
      <c r="L67" t="s">
        <v>2288</v>
      </c>
      <c r="M67">
        <v>1</v>
      </c>
      <c r="N67">
        <v>0</v>
      </c>
      <c r="O67" t="s">
        <v>2300</v>
      </c>
      <c r="P67" t="s">
        <v>2300</v>
      </c>
      <c r="Q67" t="s">
        <v>2300</v>
      </c>
      <c r="R67" t="s">
        <v>2300</v>
      </c>
      <c r="S67" t="s">
        <v>2300</v>
      </c>
    </row>
    <row r="68" spans="1:19" x14ac:dyDescent="0.25">
      <c r="A68" s="2" t="s">
        <v>88</v>
      </c>
      <c r="B68" s="3" t="s">
        <v>152</v>
      </c>
      <c r="C68" s="4">
        <v>68498</v>
      </c>
      <c r="D68" s="2" t="s">
        <v>90</v>
      </c>
      <c r="E68" s="2" t="s">
        <v>153</v>
      </c>
      <c r="F68" t="e">
        <v>#N/A</v>
      </c>
      <c r="G68" t="e">
        <f>+VLOOKUP(B68,'[2]listado ZVTN y PTN y PDET'!$A$1:$A$26,1,FALSE)</f>
        <v>#N/A</v>
      </c>
      <c r="H68">
        <v>75</v>
      </c>
      <c r="I68">
        <v>0</v>
      </c>
      <c r="J68" t="s">
        <v>2288</v>
      </c>
      <c r="K68" t="s">
        <v>2288</v>
      </c>
      <c r="L68" t="s">
        <v>2288</v>
      </c>
      <c r="M68">
        <v>0</v>
      </c>
      <c r="N68">
        <v>0</v>
      </c>
      <c r="O68" t="s">
        <v>2300</v>
      </c>
      <c r="P68" t="s">
        <v>2300</v>
      </c>
      <c r="Q68" t="s">
        <v>2300</v>
      </c>
      <c r="R68" t="s">
        <v>2300</v>
      </c>
      <c r="S68" t="s">
        <v>2300</v>
      </c>
    </row>
    <row r="69" spans="1:19" x14ac:dyDescent="0.25">
      <c r="A69" s="2" t="s">
        <v>27</v>
      </c>
      <c r="B69" s="3" t="s">
        <v>154</v>
      </c>
      <c r="C69" s="4">
        <v>25307</v>
      </c>
      <c r="D69" s="2" t="s">
        <v>29</v>
      </c>
      <c r="E69" s="2" t="s">
        <v>155</v>
      </c>
      <c r="F69" t="e">
        <v>#N/A</v>
      </c>
      <c r="G69" t="e">
        <f>+VLOOKUP(B69,'[2]listado ZVTN y PTN y PDET'!$A$1:$A$26,1,FALSE)</f>
        <v>#N/A</v>
      </c>
      <c r="H69">
        <v>669</v>
      </c>
      <c r="I69">
        <v>0</v>
      </c>
      <c r="J69" t="s">
        <v>2289</v>
      </c>
      <c r="K69" t="s">
        <v>2288</v>
      </c>
      <c r="L69" t="s">
        <v>2288</v>
      </c>
      <c r="M69">
        <v>33</v>
      </c>
      <c r="N69">
        <v>0</v>
      </c>
      <c r="O69" t="s">
        <v>2300</v>
      </c>
      <c r="P69" t="s">
        <v>2300</v>
      </c>
      <c r="Q69" t="s">
        <v>2300</v>
      </c>
      <c r="R69" t="s">
        <v>2300</v>
      </c>
      <c r="S69" t="s">
        <v>2300</v>
      </c>
    </row>
    <row r="70" spans="1:19" x14ac:dyDescent="0.25">
      <c r="A70" s="2" t="s">
        <v>33</v>
      </c>
      <c r="B70" s="3" t="s">
        <v>156</v>
      </c>
      <c r="C70" s="4">
        <v>15332</v>
      </c>
      <c r="D70" s="2" t="s">
        <v>35</v>
      </c>
      <c r="E70" s="2" t="s">
        <v>157</v>
      </c>
      <c r="F70" t="e">
        <v>#N/A</v>
      </c>
      <c r="G70" t="e">
        <f>+VLOOKUP(B70,'[2]listado ZVTN y PTN y PDET'!$A$1:$A$26,1,FALSE)</f>
        <v>#N/A</v>
      </c>
      <c r="H70">
        <v>362</v>
      </c>
      <c r="I70">
        <v>0</v>
      </c>
      <c r="J70" t="s">
        <v>2290</v>
      </c>
      <c r="K70" t="s">
        <v>2288</v>
      </c>
      <c r="L70" t="s">
        <v>2288</v>
      </c>
      <c r="M70">
        <v>0</v>
      </c>
      <c r="N70">
        <v>0</v>
      </c>
      <c r="O70" t="s">
        <v>2300</v>
      </c>
      <c r="P70" t="s">
        <v>2300</v>
      </c>
      <c r="Q70" t="s">
        <v>2300</v>
      </c>
      <c r="R70" t="s">
        <v>2300</v>
      </c>
      <c r="S70" t="s">
        <v>2300</v>
      </c>
    </row>
    <row r="71" spans="1:19" x14ac:dyDescent="0.25">
      <c r="A71" s="2" t="s">
        <v>33</v>
      </c>
      <c r="B71" s="3" t="s">
        <v>158</v>
      </c>
      <c r="C71" s="4">
        <v>15542</v>
      </c>
      <c r="D71" s="2" t="s">
        <v>35</v>
      </c>
      <c r="E71" s="2" t="s">
        <v>159</v>
      </c>
      <c r="F71" t="e">
        <v>#N/A</v>
      </c>
      <c r="G71" t="e">
        <f>+VLOOKUP(B71,'[2]listado ZVTN y PTN y PDET'!$A$1:$A$26,1,FALSE)</f>
        <v>#N/A</v>
      </c>
      <c r="H71">
        <v>145</v>
      </c>
      <c r="I71">
        <v>0</v>
      </c>
      <c r="J71" t="s">
        <v>2288</v>
      </c>
      <c r="K71" t="s">
        <v>2288</v>
      </c>
      <c r="L71" t="s">
        <v>2288</v>
      </c>
      <c r="M71">
        <v>0</v>
      </c>
      <c r="N71">
        <v>0</v>
      </c>
      <c r="O71" t="s">
        <v>2300</v>
      </c>
      <c r="P71" t="s">
        <v>2300</v>
      </c>
      <c r="Q71" t="s">
        <v>2300</v>
      </c>
      <c r="R71" t="s">
        <v>2300</v>
      </c>
      <c r="S71" t="s">
        <v>2300</v>
      </c>
    </row>
    <row r="72" spans="1:19" x14ac:dyDescent="0.25">
      <c r="A72" s="2" t="s">
        <v>33</v>
      </c>
      <c r="B72" s="3" t="s">
        <v>160</v>
      </c>
      <c r="C72" s="4">
        <v>15774</v>
      </c>
      <c r="D72" s="2" t="s">
        <v>35</v>
      </c>
      <c r="E72" s="2" t="s">
        <v>161</v>
      </c>
      <c r="F72" t="e">
        <v>#N/A</v>
      </c>
      <c r="G72" t="e">
        <f>+VLOOKUP(B72,'[2]listado ZVTN y PTN y PDET'!$A$1:$A$26,1,FALSE)</f>
        <v>#N/A</v>
      </c>
      <c r="H72">
        <v>164</v>
      </c>
      <c r="I72">
        <v>0</v>
      </c>
      <c r="J72" t="s">
        <v>2290</v>
      </c>
      <c r="K72" t="s">
        <v>2288</v>
      </c>
      <c r="L72" t="s">
        <v>2289</v>
      </c>
      <c r="M72">
        <v>1</v>
      </c>
      <c r="N72">
        <v>0</v>
      </c>
      <c r="O72" t="s">
        <v>2300</v>
      </c>
      <c r="P72" t="s">
        <v>2300</v>
      </c>
      <c r="Q72" t="s">
        <v>2300</v>
      </c>
      <c r="R72" t="s">
        <v>2300</v>
      </c>
      <c r="S72" t="s">
        <v>2300</v>
      </c>
    </row>
    <row r="73" spans="1:19" x14ac:dyDescent="0.25">
      <c r="A73" s="2" t="s">
        <v>88</v>
      </c>
      <c r="B73" s="3" t="s">
        <v>162</v>
      </c>
      <c r="C73" s="4">
        <v>68298</v>
      </c>
      <c r="D73" s="2" t="s">
        <v>90</v>
      </c>
      <c r="E73" s="2" t="s">
        <v>163</v>
      </c>
      <c r="F73" t="e">
        <v>#N/A</v>
      </c>
      <c r="G73" t="e">
        <f>+VLOOKUP(B73,'[2]listado ZVTN y PTN y PDET'!$A$1:$A$26,1,FALSE)</f>
        <v>#N/A</v>
      </c>
      <c r="H73">
        <v>473</v>
      </c>
      <c r="I73">
        <v>0</v>
      </c>
      <c r="J73" t="s">
        <v>2288</v>
      </c>
      <c r="K73" t="s">
        <v>2288</v>
      </c>
      <c r="L73" t="s">
        <v>2288</v>
      </c>
      <c r="M73">
        <v>0</v>
      </c>
      <c r="N73">
        <v>0</v>
      </c>
      <c r="O73" t="s">
        <v>2300</v>
      </c>
      <c r="P73" t="s">
        <v>2300</v>
      </c>
      <c r="Q73" t="s">
        <v>2300</v>
      </c>
      <c r="R73" t="s">
        <v>2300</v>
      </c>
      <c r="S73" t="s">
        <v>2300</v>
      </c>
    </row>
    <row r="74" spans="1:19" x14ac:dyDescent="0.25">
      <c r="A74" s="2" t="s">
        <v>27</v>
      </c>
      <c r="B74" s="3" t="s">
        <v>164</v>
      </c>
      <c r="C74" s="4">
        <v>25438</v>
      </c>
      <c r="D74" s="2" t="s">
        <v>29</v>
      </c>
      <c r="E74" s="2" t="s">
        <v>165</v>
      </c>
      <c r="F74" t="e">
        <v>#N/A</v>
      </c>
      <c r="G74" t="e">
        <f>+VLOOKUP(B74,'[2]listado ZVTN y PTN y PDET'!$A$1:$A$26,1,FALSE)</f>
        <v>#N/A</v>
      </c>
      <c r="H74">
        <v>5704</v>
      </c>
      <c r="I74">
        <v>2</v>
      </c>
      <c r="J74" t="s">
        <v>2291</v>
      </c>
      <c r="K74" t="s">
        <v>2288</v>
      </c>
      <c r="L74" t="s">
        <v>2292</v>
      </c>
      <c r="M74">
        <v>0</v>
      </c>
      <c r="N74">
        <v>0</v>
      </c>
      <c r="O74" t="s">
        <v>2300</v>
      </c>
      <c r="P74" t="s">
        <v>2300</v>
      </c>
      <c r="Q74" t="s">
        <v>2300</v>
      </c>
      <c r="R74" t="s">
        <v>2300</v>
      </c>
      <c r="S74" t="s">
        <v>2300</v>
      </c>
    </row>
    <row r="75" spans="1:19" x14ac:dyDescent="0.25">
      <c r="A75" s="2" t="s">
        <v>88</v>
      </c>
      <c r="B75" s="3" t="s">
        <v>166</v>
      </c>
      <c r="C75" s="4">
        <v>68872</v>
      </c>
      <c r="D75" s="2" t="s">
        <v>90</v>
      </c>
      <c r="E75" s="2" t="s">
        <v>167</v>
      </c>
      <c r="F75" t="e">
        <v>#N/A</v>
      </c>
      <c r="G75" t="e">
        <f>+VLOOKUP(B75,'[2]listado ZVTN y PTN y PDET'!$A$1:$A$26,1,FALSE)</f>
        <v>#N/A</v>
      </c>
      <c r="H75">
        <v>71</v>
      </c>
      <c r="I75">
        <v>0</v>
      </c>
      <c r="J75" t="s">
        <v>2288</v>
      </c>
      <c r="K75" t="s">
        <v>2288</v>
      </c>
      <c r="L75" t="s">
        <v>2288</v>
      </c>
      <c r="M75">
        <v>0</v>
      </c>
      <c r="N75">
        <v>0</v>
      </c>
      <c r="O75" t="s">
        <v>2300</v>
      </c>
      <c r="P75" t="s">
        <v>2300</v>
      </c>
      <c r="Q75" t="s">
        <v>2300</v>
      </c>
      <c r="R75" t="s">
        <v>2300</v>
      </c>
      <c r="S75" t="s">
        <v>2300</v>
      </c>
    </row>
    <row r="76" spans="1:19" x14ac:dyDescent="0.25">
      <c r="A76" s="2" t="s">
        <v>33</v>
      </c>
      <c r="B76" s="3" t="s">
        <v>168</v>
      </c>
      <c r="C76" s="4">
        <v>15839</v>
      </c>
      <c r="D76" s="2" t="s">
        <v>35</v>
      </c>
      <c r="E76" s="2" t="s">
        <v>169</v>
      </c>
      <c r="F76" t="e">
        <v>#N/A</v>
      </c>
      <c r="G76" t="e">
        <f>+VLOOKUP(B76,'[2]listado ZVTN y PTN y PDET'!$A$1:$A$26,1,FALSE)</f>
        <v>#N/A</v>
      </c>
      <c r="H76">
        <v>109</v>
      </c>
      <c r="I76">
        <v>0</v>
      </c>
      <c r="J76" t="s">
        <v>2289</v>
      </c>
      <c r="K76" t="s">
        <v>2288</v>
      </c>
      <c r="L76" t="s">
        <v>2289</v>
      </c>
      <c r="M76">
        <v>0</v>
      </c>
      <c r="N76">
        <v>0</v>
      </c>
      <c r="O76" t="s">
        <v>2300</v>
      </c>
      <c r="P76" t="s">
        <v>2300</v>
      </c>
      <c r="Q76" t="s">
        <v>2300</v>
      </c>
      <c r="R76" t="s">
        <v>2300</v>
      </c>
      <c r="S76" t="s">
        <v>2300</v>
      </c>
    </row>
    <row r="77" spans="1:19" x14ac:dyDescent="0.25">
      <c r="A77" s="2" t="s">
        <v>88</v>
      </c>
      <c r="B77" s="3" t="s">
        <v>170</v>
      </c>
      <c r="C77" s="4">
        <v>68179</v>
      </c>
      <c r="D77" s="2" t="s">
        <v>90</v>
      </c>
      <c r="E77" s="2" t="s">
        <v>171</v>
      </c>
      <c r="F77" t="e">
        <v>#N/A</v>
      </c>
      <c r="G77" t="e">
        <f>+VLOOKUP(B77,'[2]listado ZVTN y PTN y PDET'!$A$1:$A$26,1,FALSE)</f>
        <v>#N/A</v>
      </c>
      <c r="H77">
        <v>144</v>
      </c>
      <c r="I77">
        <v>0</v>
      </c>
      <c r="J77" t="s">
        <v>2289</v>
      </c>
      <c r="K77" t="s">
        <v>2288</v>
      </c>
      <c r="L77" t="s">
        <v>2288</v>
      </c>
      <c r="M77">
        <v>0</v>
      </c>
      <c r="N77">
        <v>0</v>
      </c>
      <c r="O77" t="s">
        <v>2300</v>
      </c>
      <c r="P77" t="s">
        <v>2300</v>
      </c>
      <c r="Q77" t="s">
        <v>2300</v>
      </c>
      <c r="R77" t="s">
        <v>2300</v>
      </c>
      <c r="S77" t="s">
        <v>2300</v>
      </c>
    </row>
    <row r="78" spans="1:19" x14ac:dyDescent="0.25">
      <c r="A78" s="2" t="s">
        <v>27</v>
      </c>
      <c r="B78" s="3" t="s">
        <v>172</v>
      </c>
      <c r="C78" s="4">
        <v>25885</v>
      </c>
      <c r="D78" s="2" t="s">
        <v>29</v>
      </c>
      <c r="E78" s="2" t="s">
        <v>173</v>
      </c>
      <c r="F78" t="e">
        <v>#N/A</v>
      </c>
      <c r="G78" t="e">
        <f>+VLOOKUP(B78,'[2]listado ZVTN y PTN y PDET'!$A$1:$A$26,1,FALSE)</f>
        <v>#N/A</v>
      </c>
      <c r="H78">
        <v>6858</v>
      </c>
      <c r="I78">
        <v>0</v>
      </c>
      <c r="J78" t="s">
        <v>2289</v>
      </c>
      <c r="K78" t="s">
        <v>2288</v>
      </c>
      <c r="L78" t="s">
        <v>2289</v>
      </c>
      <c r="M78">
        <v>0</v>
      </c>
      <c r="N78">
        <v>0</v>
      </c>
      <c r="O78" t="s">
        <v>2300</v>
      </c>
      <c r="P78" t="s">
        <v>2300</v>
      </c>
      <c r="Q78" t="s">
        <v>2300</v>
      </c>
      <c r="R78" t="s">
        <v>2300</v>
      </c>
      <c r="S78" t="s">
        <v>2300</v>
      </c>
    </row>
    <row r="79" spans="1:19" x14ac:dyDescent="0.25">
      <c r="A79" s="2" t="s">
        <v>33</v>
      </c>
      <c r="B79" s="3" t="s">
        <v>174</v>
      </c>
      <c r="C79" s="4">
        <v>15097</v>
      </c>
      <c r="D79" s="2" t="s">
        <v>35</v>
      </c>
      <c r="E79" s="2" t="s">
        <v>175</v>
      </c>
      <c r="F79" t="e">
        <v>#N/A</v>
      </c>
      <c r="G79" t="e">
        <f>+VLOOKUP(B79,'[2]listado ZVTN y PTN y PDET'!$A$1:$A$26,1,FALSE)</f>
        <v>#N/A</v>
      </c>
      <c r="H79">
        <v>108</v>
      </c>
      <c r="I79">
        <v>0</v>
      </c>
      <c r="J79" t="s">
        <v>2288</v>
      </c>
      <c r="K79" t="s">
        <v>2288</v>
      </c>
      <c r="L79" t="s">
        <v>2288</v>
      </c>
      <c r="M79">
        <v>0</v>
      </c>
      <c r="N79">
        <v>0</v>
      </c>
      <c r="O79" t="s">
        <v>2300</v>
      </c>
      <c r="P79" t="s">
        <v>2300</v>
      </c>
      <c r="Q79" t="s">
        <v>2300</v>
      </c>
      <c r="R79" t="s">
        <v>2300</v>
      </c>
      <c r="S79" t="s">
        <v>2300</v>
      </c>
    </row>
    <row r="80" spans="1:19" x14ac:dyDescent="0.25">
      <c r="A80" s="2" t="s">
        <v>88</v>
      </c>
      <c r="B80" s="3" t="s">
        <v>176</v>
      </c>
      <c r="C80" s="4">
        <v>68121</v>
      </c>
      <c r="D80" s="2" t="s">
        <v>90</v>
      </c>
      <c r="E80" s="2" t="s">
        <v>177</v>
      </c>
      <c r="F80" t="e">
        <v>#N/A</v>
      </c>
      <c r="G80" t="e">
        <f>+VLOOKUP(B80,'[2]listado ZVTN y PTN y PDET'!$A$1:$A$26,1,FALSE)</f>
        <v>#N/A</v>
      </c>
      <c r="H80">
        <v>25</v>
      </c>
      <c r="I80">
        <v>0</v>
      </c>
      <c r="J80" t="s">
        <v>2288</v>
      </c>
      <c r="K80" t="s">
        <v>2288</v>
      </c>
      <c r="L80" t="s">
        <v>2288</v>
      </c>
      <c r="M80">
        <v>0</v>
      </c>
      <c r="N80">
        <v>0</v>
      </c>
      <c r="O80" t="s">
        <v>2300</v>
      </c>
      <c r="P80" t="s">
        <v>2300</v>
      </c>
      <c r="Q80" t="s">
        <v>2300</v>
      </c>
      <c r="R80" t="s">
        <v>2300</v>
      </c>
      <c r="S80" t="s">
        <v>2300</v>
      </c>
    </row>
    <row r="81" spans="1:19" x14ac:dyDescent="0.25">
      <c r="A81" s="2" t="s">
        <v>27</v>
      </c>
      <c r="B81" s="3" t="s">
        <v>178</v>
      </c>
      <c r="C81" s="4">
        <v>25175</v>
      </c>
      <c r="D81" s="2" t="s">
        <v>29</v>
      </c>
      <c r="E81" s="2" t="s">
        <v>179</v>
      </c>
      <c r="F81" t="e">
        <v>#N/A</v>
      </c>
      <c r="G81" t="e">
        <f>+VLOOKUP(B81,'[2]listado ZVTN y PTN y PDET'!$A$1:$A$26,1,FALSE)</f>
        <v>#N/A</v>
      </c>
      <c r="H81">
        <v>105</v>
      </c>
      <c r="I81">
        <v>0</v>
      </c>
      <c r="J81" t="s">
        <v>2289</v>
      </c>
      <c r="K81" t="s">
        <v>2288</v>
      </c>
      <c r="L81" t="s">
        <v>2288</v>
      </c>
      <c r="M81">
        <v>7</v>
      </c>
      <c r="N81">
        <v>0</v>
      </c>
      <c r="O81" t="s">
        <v>2300</v>
      </c>
      <c r="P81" t="s">
        <v>2300</v>
      </c>
      <c r="Q81" t="s">
        <v>2300</v>
      </c>
      <c r="R81" t="s">
        <v>2300</v>
      </c>
      <c r="S81" t="s">
        <v>2300</v>
      </c>
    </row>
    <row r="82" spans="1:19" x14ac:dyDescent="0.25">
      <c r="A82" s="2" t="s">
        <v>27</v>
      </c>
      <c r="B82" s="3" t="s">
        <v>180</v>
      </c>
      <c r="C82" s="4">
        <v>25430</v>
      </c>
      <c r="D82" s="2" t="s">
        <v>29</v>
      </c>
      <c r="E82" s="2" t="s">
        <v>181</v>
      </c>
      <c r="F82" t="e">
        <v>#N/A</v>
      </c>
      <c r="G82" t="e">
        <f>+VLOOKUP(B82,'[2]listado ZVTN y PTN y PDET'!$A$1:$A$26,1,FALSE)</f>
        <v>#N/A</v>
      </c>
      <c r="H82">
        <v>107</v>
      </c>
      <c r="I82">
        <v>0</v>
      </c>
      <c r="J82" t="s">
        <v>2288</v>
      </c>
      <c r="K82" t="s">
        <v>2288</v>
      </c>
      <c r="L82" t="s">
        <v>2288</v>
      </c>
      <c r="M82">
        <v>7</v>
      </c>
      <c r="N82">
        <v>1</v>
      </c>
      <c r="O82" t="s">
        <v>2300</v>
      </c>
      <c r="P82" t="s">
        <v>2300</v>
      </c>
      <c r="Q82" t="s">
        <v>2300</v>
      </c>
      <c r="R82" t="s">
        <v>2300</v>
      </c>
      <c r="S82" t="s">
        <v>2300</v>
      </c>
    </row>
    <row r="83" spans="1:19" x14ac:dyDescent="0.25">
      <c r="A83" s="2" t="s">
        <v>88</v>
      </c>
      <c r="B83" s="3" t="s">
        <v>182</v>
      </c>
      <c r="C83" s="4">
        <v>68533</v>
      </c>
      <c r="D83" s="2" t="s">
        <v>90</v>
      </c>
      <c r="E83" s="2" t="s">
        <v>183</v>
      </c>
      <c r="F83" t="e">
        <v>#N/A</v>
      </c>
      <c r="G83" t="e">
        <f>+VLOOKUP(B83,'[2]listado ZVTN y PTN y PDET'!$A$1:$A$26,1,FALSE)</f>
        <v>#N/A</v>
      </c>
      <c r="H83">
        <v>25</v>
      </c>
      <c r="I83">
        <v>0</v>
      </c>
      <c r="J83" t="s">
        <v>2290</v>
      </c>
      <c r="K83" t="s">
        <v>2288</v>
      </c>
      <c r="L83" t="s">
        <v>2288</v>
      </c>
      <c r="M83">
        <v>1</v>
      </c>
      <c r="N83">
        <v>0</v>
      </c>
      <c r="O83" t="s">
        <v>2300</v>
      </c>
      <c r="P83" t="s">
        <v>2300</v>
      </c>
      <c r="Q83" t="s">
        <v>2300</v>
      </c>
      <c r="R83" t="s">
        <v>2300</v>
      </c>
      <c r="S83" t="s">
        <v>2300</v>
      </c>
    </row>
    <row r="84" spans="1:19" x14ac:dyDescent="0.25">
      <c r="A84" s="2" t="s">
        <v>184</v>
      </c>
      <c r="B84" s="3" t="s">
        <v>185</v>
      </c>
      <c r="C84" s="4">
        <v>8849</v>
      </c>
      <c r="D84" s="2" t="s">
        <v>186</v>
      </c>
      <c r="E84" s="2" t="s">
        <v>187</v>
      </c>
      <c r="F84" t="e">
        <v>#N/A</v>
      </c>
      <c r="G84" t="e">
        <f>+VLOOKUP(B84,'[2]listado ZVTN y PTN y PDET'!$A$1:$A$26,1,FALSE)</f>
        <v>#N/A</v>
      </c>
      <c r="H84">
        <v>36</v>
      </c>
      <c r="I84">
        <v>0</v>
      </c>
      <c r="J84" t="s">
        <v>2289</v>
      </c>
      <c r="K84" t="s">
        <v>2288</v>
      </c>
      <c r="L84" t="s">
        <v>2288</v>
      </c>
      <c r="M84">
        <v>1</v>
      </c>
      <c r="N84">
        <v>0</v>
      </c>
      <c r="O84" t="s">
        <v>2300</v>
      </c>
      <c r="P84" t="s">
        <v>2300</v>
      </c>
      <c r="Q84" t="s">
        <v>2300</v>
      </c>
      <c r="R84" t="s">
        <v>2300</v>
      </c>
      <c r="S84" t="s">
        <v>2300</v>
      </c>
    </row>
    <row r="85" spans="1:19" x14ac:dyDescent="0.25">
      <c r="A85" s="2" t="s">
        <v>33</v>
      </c>
      <c r="B85" s="3" t="s">
        <v>188</v>
      </c>
      <c r="C85" s="4">
        <v>15693</v>
      </c>
      <c r="D85" s="2" t="s">
        <v>35</v>
      </c>
      <c r="E85" s="2" t="s">
        <v>189</v>
      </c>
      <c r="F85" t="e">
        <v>#N/A</v>
      </c>
      <c r="G85" t="e">
        <f>+VLOOKUP(B85,'[2]listado ZVTN y PTN y PDET'!$A$1:$A$26,1,FALSE)</f>
        <v>#N/A</v>
      </c>
      <c r="H85">
        <v>44</v>
      </c>
      <c r="I85">
        <v>0</v>
      </c>
      <c r="J85" t="s">
        <v>2288</v>
      </c>
      <c r="K85" t="s">
        <v>2288</v>
      </c>
      <c r="L85" t="s">
        <v>2288</v>
      </c>
      <c r="M85">
        <v>0</v>
      </c>
      <c r="N85">
        <v>0</v>
      </c>
      <c r="O85" t="s">
        <v>2300</v>
      </c>
      <c r="P85" t="s">
        <v>2300</v>
      </c>
      <c r="Q85" t="s">
        <v>2300</v>
      </c>
      <c r="R85" t="s">
        <v>2300</v>
      </c>
      <c r="S85" t="s">
        <v>2300</v>
      </c>
    </row>
    <row r="86" spans="1:19" x14ac:dyDescent="0.25">
      <c r="A86" s="2" t="s">
        <v>27</v>
      </c>
      <c r="B86" s="3" t="s">
        <v>190</v>
      </c>
      <c r="C86" s="4">
        <v>25286</v>
      </c>
      <c r="D86" s="2" t="s">
        <v>29</v>
      </c>
      <c r="E86" s="2" t="s">
        <v>191</v>
      </c>
      <c r="F86" t="e">
        <v>#N/A</v>
      </c>
      <c r="G86" t="e">
        <f>+VLOOKUP(B86,'[2]listado ZVTN y PTN y PDET'!$A$1:$A$26,1,FALSE)</f>
        <v>#N/A</v>
      </c>
      <c r="H86">
        <v>107</v>
      </c>
      <c r="I86">
        <v>0</v>
      </c>
      <c r="J86" t="s">
        <v>2288</v>
      </c>
      <c r="K86" t="s">
        <v>2288</v>
      </c>
      <c r="L86" t="s">
        <v>2288</v>
      </c>
      <c r="M86">
        <v>7</v>
      </c>
      <c r="N86">
        <v>0</v>
      </c>
      <c r="O86" t="s">
        <v>2300</v>
      </c>
      <c r="P86" t="s">
        <v>2300</v>
      </c>
      <c r="Q86" t="s">
        <v>2300</v>
      </c>
      <c r="R86" t="s">
        <v>2300</v>
      </c>
      <c r="S86" t="s">
        <v>2300</v>
      </c>
    </row>
    <row r="87" spans="1:19" x14ac:dyDescent="0.25">
      <c r="A87" s="2" t="s">
        <v>27</v>
      </c>
      <c r="B87" s="3" t="s">
        <v>192</v>
      </c>
      <c r="C87" s="4">
        <v>25743</v>
      </c>
      <c r="D87" s="2" t="s">
        <v>29</v>
      </c>
      <c r="E87" s="2" t="s">
        <v>193</v>
      </c>
      <c r="F87" t="e">
        <v>#N/A</v>
      </c>
      <c r="G87" t="e">
        <f>+VLOOKUP(B87,'[2]listado ZVTN y PTN y PDET'!$A$1:$A$26,1,FALSE)</f>
        <v>#N/A</v>
      </c>
      <c r="H87">
        <v>3513</v>
      </c>
      <c r="I87">
        <v>0</v>
      </c>
      <c r="J87" t="s">
        <v>2291</v>
      </c>
      <c r="K87" t="s">
        <v>2288</v>
      </c>
      <c r="L87" t="s">
        <v>2290</v>
      </c>
      <c r="M87">
        <v>12</v>
      </c>
      <c r="N87">
        <v>0</v>
      </c>
      <c r="O87" t="s">
        <v>2300</v>
      </c>
      <c r="P87" t="s">
        <v>2300</v>
      </c>
      <c r="Q87" t="s">
        <v>2300</v>
      </c>
      <c r="R87" t="s">
        <v>2300</v>
      </c>
      <c r="S87" t="s">
        <v>2300</v>
      </c>
    </row>
    <row r="88" spans="1:19" x14ac:dyDescent="0.25">
      <c r="A88" s="2" t="s">
        <v>33</v>
      </c>
      <c r="B88" s="3" t="s">
        <v>194</v>
      </c>
      <c r="C88" s="4">
        <v>15522</v>
      </c>
      <c r="D88" s="2" t="s">
        <v>35</v>
      </c>
      <c r="E88" s="2" t="s">
        <v>195</v>
      </c>
      <c r="F88" t="e">
        <v>#N/A</v>
      </c>
      <c r="G88" t="e">
        <f>+VLOOKUP(B88,'[2]listado ZVTN y PTN y PDET'!$A$1:$A$26,1,FALSE)</f>
        <v>#N/A</v>
      </c>
      <c r="H88">
        <v>80</v>
      </c>
      <c r="I88">
        <v>0</v>
      </c>
      <c r="J88" t="s">
        <v>2288</v>
      </c>
      <c r="K88" t="s">
        <v>2288</v>
      </c>
      <c r="L88" t="s">
        <v>2288</v>
      </c>
      <c r="M88">
        <v>1</v>
      </c>
      <c r="N88">
        <v>0</v>
      </c>
      <c r="O88" t="s">
        <v>2300</v>
      </c>
      <c r="P88" t="s">
        <v>2300</v>
      </c>
      <c r="Q88" t="s">
        <v>2300</v>
      </c>
      <c r="R88" t="s">
        <v>2300</v>
      </c>
      <c r="S88" t="s">
        <v>2300</v>
      </c>
    </row>
    <row r="89" spans="1:19" x14ac:dyDescent="0.25">
      <c r="A89" s="2" t="s">
        <v>33</v>
      </c>
      <c r="B89" s="3" t="s">
        <v>196</v>
      </c>
      <c r="C89" s="4">
        <v>15293</v>
      </c>
      <c r="D89" s="2" t="s">
        <v>35</v>
      </c>
      <c r="E89" s="2" t="s">
        <v>197</v>
      </c>
      <c r="F89" t="e">
        <v>#N/A</v>
      </c>
      <c r="G89" t="e">
        <f>+VLOOKUP(B89,'[2]listado ZVTN y PTN y PDET'!$A$1:$A$26,1,FALSE)</f>
        <v>#N/A</v>
      </c>
      <c r="H89">
        <v>16</v>
      </c>
      <c r="I89">
        <v>0</v>
      </c>
      <c r="J89" t="s">
        <v>2289</v>
      </c>
      <c r="K89" t="s">
        <v>2288</v>
      </c>
      <c r="L89" t="s">
        <v>2288</v>
      </c>
      <c r="M89">
        <v>1</v>
      </c>
      <c r="N89">
        <v>0</v>
      </c>
      <c r="O89" t="s">
        <v>2300</v>
      </c>
      <c r="P89" t="s">
        <v>2300</v>
      </c>
      <c r="Q89" t="s">
        <v>2300</v>
      </c>
      <c r="R89" t="s">
        <v>2300</v>
      </c>
      <c r="S89" t="s">
        <v>2300</v>
      </c>
    </row>
    <row r="90" spans="1:19" x14ac:dyDescent="0.25">
      <c r="A90" s="2" t="s">
        <v>27</v>
      </c>
      <c r="B90" s="3" t="s">
        <v>198</v>
      </c>
      <c r="C90" s="4">
        <v>25530</v>
      </c>
      <c r="D90" s="2" t="s">
        <v>29</v>
      </c>
      <c r="E90" s="2" t="s">
        <v>199</v>
      </c>
      <c r="F90" t="e">
        <v>#N/A</v>
      </c>
      <c r="G90" t="e">
        <f>+VLOOKUP(B90,'[2]listado ZVTN y PTN y PDET'!$A$1:$A$26,1,FALSE)</f>
        <v>#N/A</v>
      </c>
      <c r="H90">
        <v>1397</v>
      </c>
      <c r="I90">
        <v>0</v>
      </c>
      <c r="J90" t="s">
        <v>2291</v>
      </c>
      <c r="K90" t="s">
        <v>2288</v>
      </c>
      <c r="L90" t="s">
        <v>2290</v>
      </c>
      <c r="M90">
        <v>3</v>
      </c>
      <c r="N90">
        <v>0</v>
      </c>
      <c r="O90" t="s">
        <v>2300</v>
      </c>
      <c r="P90" t="s">
        <v>2300</v>
      </c>
      <c r="Q90" t="s">
        <v>2300</v>
      </c>
      <c r="R90" t="s">
        <v>2300</v>
      </c>
      <c r="S90" t="s">
        <v>2300</v>
      </c>
    </row>
    <row r="91" spans="1:19" x14ac:dyDescent="0.25">
      <c r="A91" s="2" t="s">
        <v>33</v>
      </c>
      <c r="B91" s="3" t="s">
        <v>200</v>
      </c>
      <c r="C91" s="4">
        <v>15790</v>
      </c>
      <c r="D91" s="2" t="s">
        <v>35</v>
      </c>
      <c r="E91" s="2" t="s">
        <v>201</v>
      </c>
      <c r="F91" t="e">
        <v>#N/A</v>
      </c>
      <c r="G91" t="e">
        <f>+VLOOKUP(B91,'[2]listado ZVTN y PTN y PDET'!$A$1:$A$26,1,FALSE)</f>
        <v>#N/A</v>
      </c>
      <c r="H91">
        <v>75</v>
      </c>
      <c r="I91">
        <v>1</v>
      </c>
      <c r="J91" t="s">
        <v>2288</v>
      </c>
      <c r="K91" t="s">
        <v>2288</v>
      </c>
      <c r="L91" t="s">
        <v>2288</v>
      </c>
      <c r="M91">
        <v>0</v>
      </c>
      <c r="N91">
        <v>0</v>
      </c>
      <c r="O91" t="s">
        <v>2300</v>
      </c>
      <c r="P91" t="s">
        <v>2300</v>
      </c>
      <c r="Q91" t="s">
        <v>2300</v>
      </c>
      <c r="R91" t="s">
        <v>2300</v>
      </c>
      <c r="S91" t="s">
        <v>2300</v>
      </c>
    </row>
    <row r="92" spans="1:19" x14ac:dyDescent="0.25">
      <c r="A92" s="2" t="s">
        <v>88</v>
      </c>
      <c r="B92" s="3" t="s">
        <v>202</v>
      </c>
      <c r="C92" s="4">
        <v>68020</v>
      </c>
      <c r="D92" s="2" t="s">
        <v>90</v>
      </c>
      <c r="E92" s="2" t="s">
        <v>203</v>
      </c>
      <c r="F92" t="e">
        <v>#N/A</v>
      </c>
      <c r="G92" t="e">
        <f>+VLOOKUP(B92,'[2]listado ZVTN y PTN y PDET'!$A$1:$A$26,1,FALSE)</f>
        <v>#N/A</v>
      </c>
      <c r="H92">
        <v>371</v>
      </c>
      <c r="I92">
        <v>0</v>
      </c>
      <c r="J92" t="s">
        <v>2289</v>
      </c>
      <c r="K92" t="s">
        <v>2288</v>
      </c>
      <c r="L92" t="s">
        <v>2288</v>
      </c>
      <c r="M92">
        <v>2</v>
      </c>
      <c r="N92">
        <v>0</v>
      </c>
      <c r="O92" t="s">
        <v>2300</v>
      </c>
      <c r="P92" t="s">
        <v>2300</v>
      </c>
      <c r="Q92" t="s">
        <v>2300</v>
      </c>
      <c r="R92" t="s">
        <v>2300</v>
      </c>
      <c r="S92" t="s">
        <v>2300</v>
      </c>
    </row>
    <row r="93" spans="1:19" x14ac:dyDescent="0.25">
      <c r="A93" s="2" t="s">
        <v>204</v>
      </c>
      <c r="B93" s="3" t="s">
        <v>205</v>
      </c>
      <c r="C93" s="4">
        <v>52317</v>
      </c>
      <c r="D93" s="2" t="s">
        <v>206</v>
      </c>
      <c r="E93" s="2" t="s">
        <v>207</v>
      </c>
      <c r="F93" t="e">
        <v>#N/A</v>
      </c>
      <c r="G93" t="e">
        <f>+VLOOKUP(B93,'[2]listado ZVTN y PTN y PDET'!$A$1:$A$26,1,FALSE)</f>
        <v>#N/A</v>
      </c>
      <c r="H93">
        <v>222</v>
      </c>
      <c r="I93">
        <v>0</v>
      </c>
      <c r="J93" t="s">
        <v>2290</v>
      </c>
      <c r="K93" t="s">
        <v>2288</v>
      </c>
      <c r="L93" t="s">
        <v>2288</v>
      </c>
      <c r="M93">
        <v>1</v>
      </c>
      <c r="N93">
        <v>0</v>
      </c>
      <c r="O93" t="s">
        <v>2300</v>
      </c>
      <c r="P93" t="s">
        <v>2300</v>
      </c>
      <c r="Q93" t="s">
        <v>2300</v>
      </c>
      <c r="R93" t="s">
        <v>2300</v>
      </c>
      <c r="S93" t="s">
        <v>2300</v>
      </c>
    </row>
    <row r="94" spans="1:19" x14ac:dyDescent="0.25">
      <c r="A94" s="2" t="s">
        <v>204</v>
      </c>
      <c r="B94" s="3" t="s">
        <v>208</v>
      </c>
      <c r="C94" s="4">
        <v>52506</v>
      </c>
      <c r="D94" s="2" t="s">
        <v>206</v>
      </c>
      <c r="E94" s="2" t="s">
        <v>209</v>
      </c>
      <c r="F94" t="e">
        <v>#N/A</v>
      </c>
      <c r="G94" t="e">
        <f>+VLOOKUP(B94,'[2]listado ZVTN y PTN y PDET'!$A$1:$A$26,1,FALSE)</f>
        <v>#N/A</v>
      </c>
      <c r="H94">
        <v>46</v>
      </c>
      <c r="I94">
        <v>0</v>
      </c>
      <c r="J94" t="s">
        <v>2288</v>
      </c>
      <c r="K94" t="s">
        <v>2288</v>
      </c>
      <c r="L94" t="s">
        <v>2288</v>
      </c>
      <c r="M94">
        <v>0</v>
      </c>
      <c r="N94">
        <v>0</v>
      </c>
      <c r="O94" t="s">
        <v>2300</v>
      </c>
      <c r="P94" t="s">
        <v>2300</v>
      </c>
      <c r="Q94" t="s">
        <v>2300</v>
      </c>
      <c r="R94" t="s">
        <v>2300</v>
      </c>
      <c r="S94" t="s">
        <v>2300</v>
      </c>
    </row>
    <row r="95" spans="1:19" x14ac:dyDescent="0.25">
      <c r="A95" s="2" t="s">
        <v>27</v>
      </c>
      <c r="B95" s="3" t="s">
        <v>210</v>
      </c>
      <c r="C95" s="4">
        <v>25572</v>
      </c>
      <c r="D95" s="2" t="s">
        <v>29</v>
      </c>
      <c r="E95" s="2" t="s">
        <v>211</v>
      </c>
      <c r="F95" t="e">
        <v>#N/A</v>
      </c>
      <c r="G95" t="e">
        <f>+VLOOKUP(B95,'[2]listado ZVTN y PTN y PDET'!$A$1:$A$26,1,FALSE)</f>
        <v>#N/A</v>
      </c>
      <c r="H95">
        <v>656</v>
      </c>
      <c r="I95">
        <v>0</v>
      </c>
      <c r="J95" t="s">
        <v>2288</v>
      </c>
      <c r="K95" t="s">
        <v>2288</v>
      </c>
      <c r="L95" t="s">
        <v>2288</v>
      </c>
      <c r="M95">
        <v>8</v>
      </c>
      <c r="N95">
        <v>1</v>
      </c>
      <c r="O95" t="s">
        <v>2300</v>
      </c>
      <c r="P95" t="s">
        <v>2300</v>
      </c>
      <c r="Q95" t="s">
        <v>2300</v>
      </c>
      <c r="R95" t="s">
        <v>2300</v>
      </c>
      <c r="S95" t="s">
        <v>2300</v>
      </c>
    </row>
    <row r="96" spans="1:19" x14ac:dyDescent="0.25">
      <c r="A96" s="2" t="s">
        <v>27</v>
      </c>
      <c r="B96" s="3" t="s">
        <v>212</v>
      </c>
      <c r="C96" s="4">
        <v>25473</v>
      </c>
      <c r="D96" s="2" t="s">
        <v>29</v>
      </c>
      <c r="E96" s="2" t="s">
        <v>213</v>
      </c>
      <c r="F96" t="e">
        <v>#N/A</v>
      </c>
      <c r="G96" t="e">
        <f>+VLOOKUP(B96,'[2]listado ZVTN y PTN y PDET'!$A$1:$A$26,1,FALSE)</f>
        <v>#N/A</v>
      </c>
      <c r="H96">
        <v>133</v>
      </c>
      <c r="I96">
        <v>0</v>
      </c>
      <c r="J96" t="s">
        <v>2289</v>
      </c>
      <c r="K96" t="s">
        <v>2288</v>
      </c>
      <c r="L96" t="s">
        <v>2288</v>
      </c>
      <c r="M96">
        <v>13</v>
      </c>
      <c r="N96">
        <v>0</v>
      </c>
      <c r="O96" t="s">
        <v>2300</v>
      </c>
      <c r="P96" t="s">
        <v>2300</v>
      </c>
      <c r="Q96" t="s">
        <v>2300</v>
      </c>
      <c r="R96" t="s">
        <v>2300</v>
      </c>
      <c r="S96" t="s">
        <v>2300</v>
      </c>
    </row>
    <row r="97" spans="1:19" x14ac:dyDescent="0.25">
      <c r="A97" s="2" t="s">
        <v>88</v>
      </c>
      <c r="B97" s="3" t="s">
        <v>214</v>
      </c>
      <c r="C97" s="4">
        <v>68468</v>
      </c>
      <c r="D97" s="2" t="s">
        <v>90</v>
      </c>
      <c r="E97" s="2" t="s">
        <v>215</v>
      </c>
      <c r="F97" t="e">
        <v>#N/A</v>
      </c>
      <c r="G97" t="e">
        <f>+VLOOKUP(B97,'[2]listado ZVTN y PTN y PDET'!$A$1:$A$26,1,FALSE)</f>
        <v>#N/A</v>
      </c>
      <c r="H97">
        <v>472</v>
      </c>
      <c r="I97">
        <v>0</v>
      </c>
      <c r="J97" t="s">
        <v>2288</v>
      </c>
      <c r="K97" t="s">
        <v>2288</v>
      </c>
      <c r="L97" t="s">
        <v>2288</v>
      </c>
      <c r="M97">
        <v>0</v>
      </c>
      <c r="N97">
        <v>0</v>
      </c>
      <c r="O97" t="s">
        <v>2300</v>
      </c>
      <c r="P97" t="s">
        <v>2300</v>
      </c>
      <c r="Q97" t="s">
        <v>2300</v>
      </c>
      <c r="R97" t="s">
        <v>2300</v>
      </c>
      <c r="S97" t="s">
        <v>2300</v>
      </c>
    </row>
    <row r="98" spans="1:19" x14ac:dyDescent="0.25">
      <c r="A98" s="2" t="s">
        <v>33</v>
      </c>
      <c r="B98" s="3" t="s">
        <v>216</v>
      </c>
      <c r="C98" s="4">
        <v>15599</v>
      </c>
      <c r="D98" s="2" t="s">
        <v>35</v>
      </c>
      <c r="E98" s="2" t="s">
        <v>217</v>
      </c>
      <c r="F98" t="e">
        <v>#N/A</v>
      </c>
      <c r="G98" t="e">
        <f>+VLOOKUP(B98,'[2]listado ZVTN y PTN y PDET'!$A$1:$A$26,1,FALSE)</f>
        <v>#N/A</v>
      </c>
      <c r="H98">
        <v>131</v>
      </c>
      <c r="I98">
        <v>0</v>
      </c>
      <c r="J98" t="s">
        <v>2288</v>
      </c>
      <c r="K98" t="s">
        <v>2288</v>
      </c>
      <c r="L98" t="s">
        <v>2288</v>
      </c>
      <c r="M98">
        <v>0</v>
      </c>
      <c r="N98">
        <v>0</v>
      </c>
      <c r="O98" t="s">
        <v>2300</v>
      </c>
      <c r="P98" t="s">
        <v>2300</v>
      </c>
      <c r="Q98" t="s">
        <v>2300</v>
      </c>
      <c r="R98" t="s">
        <v>2300</v>
      </c>
      <c r="S98" t="s">
        <v>2300</v>
      </c>
    </row>
    <row r="99" spans="1:19" x14ac:dyDescent="0.25">
      <c r="A99" s="2" t="s">
        <v>27</v>
      </c>
      <c r="B99" s="3" t="s">
        <v>218</v>
      </c>
      <c r="C99" s="4">
        <v>25320</v>
      </c>
      <c r="D99" s="2" t="s">
        <v>29</v>
      </c>
      <c r="E99" s="2" t="s">
        <v>219</v>
      </c>
      <c r="F99" t="e">
        <v>#N/A</v>
      </c>
      <c r="G99" t="e">
        <f>+VLOOKUP(B99,'[2]listado ZVTN y PTN y PDET'!$A$1:$A$26,1,FALSE)</f>
        <v>#N/A</v>
      </c>
      <c r="H99">
        <v>1984</v>
      </c>
      <c r="I99">
        <v>9</v>
      </c>
      <c r="J99" t="s">
        <v>2292</v>
      </c>
      <c r="K99" t="s">
        <v>2288</v>
      </c>
      <c r="L99" t="s">
        <v>2289</v>
      </c>
      <c r="M99">
        <v>1</v>
      </c>
      <c r="N99">
        <v>0</v>
      </c>
      <c r="O99" t="s">
        <v>2300</v>
      </c>
      <c r="P99" t="s">
        <v>2300</v>
      </c>
      <c r="Q99" t="s">
        <v>2300</v>
      </c>
      <c r="R99" t="s">
        <v>2300</v>
      </c>
      <c r="S99" t="s">
        <v>2300</v>
      </c>
    </row>
    <row r="100" spans="1:19" x14ac:dyDescent="0.25">
      <c r="A100" s="2" t="s">
        <v>33</v>
      </c>
      <c r="B100" s="3" t="s">
        <v>220</v>
      </c>
      <c r="C100" s="4">
        <v>15491</v>
      </c>
      <c r="D100" s="2" t="s">
        <v>35</v>
      </c>
      <c r="E100" s="2" t="s">
        <v>221</v>
      </c>
      <c r="F100" t="e">
        <v>#N/A</v>
      </c>
      <c r="G100" t="e">
        <f>+VLOOKUP(B100,'[2]listado ZVTN y PTN y PDET'!$A$1:$A$26,1,FALSE)</f>
        <v>#N/A</v>
      </c>
      <c r="H100">
        <v>46</v>
      </c>
      <c r="I100">
        <v>0</v>
      </c>
      <c r="J100" t="s">
        <v>2288</v>
      </c>
      <c r="K100" t="s">
        <v>2288</v>
      </c>
      <c r="L100" t="s">
        <v>2288</v>
      </c>
      <c r="M100">
        <v>0</v>
      </c>
      <c r="N100">
        <v>0</v>
      </c>
      <c r="O100" t="s">
        <v>2300</v>
      </c>
      <c r="P100" t="s">
        <v>2300</v>
      </c>
      <c r="Q100" t="s">
        <v>2300</v>
      </c>
      <c r="R100" t="s">
        <v>2300</v>
      </c>
      <c r="S100" t="s">
        <v>2300</v>
      </c>
    </row>
    <row r="101" spans="1:19" x14ac:dyDescent="0.25">
      <c r="A101" s="2" t="s">
        <v>88</v>
      </c>
      <c r="B101" s="3" t="s">
        <v>222</v>
      </c>
      <c r="C101" s="4">
        <v>68684</v>
      </c>
      <c r="D101" s="2" t="s">
        <v>90</v>
      </c>
      <c r="E101" s="2" t="s">
        <v>223</v>
      </c>
      <c r="F101" t="e">
        <v>#N/A</v>
      </c>
      <c r="G101" t="e">
        <f>+VLOOKUP(B101,'[2]listado ZVTN y PTN y PDET'!$A$1:$A$26,1,FALSE)</f>
        <v>#N/A</v>
      </c>
      <c r="H101">
        <v>191</v>
      </c>
      <c r="I101">
        <v>0</v>
      </c>
      <c r="J101" t="s">
        <v>2289</v>
      </c>
      <c r="K101" t="s">
        <v>2288</v>
      </c>
      <c r="L101" t="s">
        <v>2288</v>
      </c>
      <c r="M101">
        <v>0</v>
      </c>
      <c r="N101">
        <v>0</v>
      </c>
      <c r="O101" t="s">
        <v>2300</v>
      </c>
      <c r="P101" t="s">
        <v>2300</v>
      </c>
      <c r="Q101" t="s">
        <v>2300</v>
      </c>
      <c r="R101" t="s">
        <v>2300</v>
      </c>
      <c r="S101" t="s">
        <v>2300</v>
      </c>
    </row>
    <row r="102" spans="1:19" x14ac:dyDescent="0.25">
      <c r="A102" s="2" t="s">
        <v>33</v>
      </c>
      <c r="B102" s="3" t="s">
        <v>224</v>
      </c>
      <c r="C102" s="4">
        <v>15776</v>
      </c>
      <c r="D102" s="2" t="s">
        <v>35</v>
      </c>
      <c r="E102" s="2" t="s">
        <v>225</v>
      </c>
      <c r="F102" t="e">
        <v>#N/A</v>
      </c>
      <c r="G102" t="e">
        <f>+VLOOKUP(B102,'[2]listado ZVTN y PTN y PDET'!$A$1:$A$26,1,FALSE)</f>
        <v>#N/A</v>
      </c>
      <c r="H102">
        <v>12</v>
      </c>
      <c r="I102">
        <v>0</v>
      </c>
      <c r="J102" t="s">
        <v>2288</v>
      </c>
      <c r="K102" t="s">
        <v>2288</v>
      </c>
      <c r="L102" t="s">
        <v>2288</v>
      </c>
      <c r="M102">
        <v>1</v>
      </c>
      <c r="N102">
        <v>0</v>
      </c>
      <c r="O102" t="s">
        <v>2300</v>
      </c>
      <c r="P102" t="s">
        <v>2300</v>
      </c>
      <c r="Q102" t="s">
        <v>2300</v>
      </c>
      <c r="R102" t="s">
        <v>2300</v>
      </c>
      <c r="S102" t="s">
        <v>2300</v>
      </c>
    </row>
    <row r="103" spans="1:19" x14ac:dyDescent="0.25">
      <c r="A103" s="2" t="s">
        <v>88</v>
      </c>
      <c r="B103" s="3" t="s">
        <v>226</v>
      </c>
      <c r="C103" s="4">
        <v>68079</v>
      </c>
      <c r="D103" s="2" t="s">
        <v>90</v>
      </c>
      <c r="E103" s="2" t="s">
        <v>227</v>
      </c>
      <c r="F103" t="e">
        <v>#N/A</v>
      </c>
      <c r="G103" t="e">
        <f>+VLOOKUP(B103,'[2]listado ZVTN y PTN y PDET'!$A$1:$A$26,1,FALSE)</f>
        <v>#N/A</v>
      </c>
      <c r="H103">
        <v>83</v>
      </c>
      <c r="I103">
        <v>0</v>
      </c>
      <c r="J103" t="s">
        <v>2289</v>
      </c>
      <c r="K103" t="s">
        <v>2288</v>
      </c>
      <c r="L103" t="s">
        <v>2288</v>
      </c>
      <c r="M103">
        <v>0</v>
      </c>
      <c r="N103">
        <v>0</v>
      </c>
      <c r="O103" t="s">
        <v>2300</v>
      </c>
      <c r="P103" t="s">
        <v>2300</v>
      </c>
      <c r="Q103" t="s">
        <v>2300</v>
      </c>
      <c r="R103" t="s">
        <v>2300</v>
      </c>
      <c r="S103" t="s">
        <v>2300</v>
      </c>
    </row>
    <row r="104" spans="1:19" x14ac:dyDescent="0.25">
      <c r="A104" s="2" t="s">
        <v>33</v>
      </c>
      <c r="B104" s="3" t="s">
        <v>228</v>
      </c>
      <c r="C104" s="4">
        <v>15401</v>
      </c>
      <c r="D104" s="2" t="s">
        <v>35</v>
      </c>
      <c r="E104" s="2" t="s">
        <v>229</v>
      </c>
      <c r="F104" t="e">
        <v>#N/A</v>
      </c>
      <c r="G104" t="e">
        <f>+VLOOKUP(B104,'[2]listado ZVTN y PTN y PDET'!$A$1:$A$26,1,FALSE)</f>
        <v>#N/A</v>
      </c>
      <c r="H104">
        <v>58</v>
      </c>
      <c r="I104">
        <v>0</v>
      </c>
      <c r="J104" t="s">
        <v>2288</v>
      </c>
      <c r="K104" t="s">
        <v>2288</v>
      </c>
      <c r="L104" t="s">
        <v>2288</v>
      </c>
      <c r="M104">
        <v>0</v>
      </c>
      <c r="N104">
        <v>0</v>
      </c>
      <c r="O104" t="s">
        <v>2300</v>
      </c>
      <c r="P104" t="s">
        <v>2300</v>
      </c>
      <c r="Q104" t="s">
        <v>2300</v>
      </c>
      <c r="R104" t="s">
        <v>2300</v>
      </c>
      <c r="S104" t="s">
        <v>2300</v>
      </c>
    </row>
    <row r="105" spans="1:19" x14ac:dyDescent="0.25">
      <c r="A105" s="2" t="s">
        <v>33</v>
      </c>
      <c r="B105" s="3" t="s">
        <v>230</v>
      </c>
      <c r="C105" s="4">
        <v>15248</v>
      </c>
      <c r="D105" s="2" t="s">
        <v>35</v>
      </c>
      <c r="E105" s="2" t="s">
        <v>231</v>
      </c>
      <c r="F105" t="e">
        <v>#N/A</v>
      </c>
      <c r="G105" t="e">
        <f>+VLOOKUP(B105,'[2]listado ZVTN y PTN y PDET'!$A$1:$A$26,1,FALSE)</f>
        <v>#N/A</v>
      </c>
      <c r="H105">
        <v>262</v>
      </c>
      <c r="I105">
        <v>0</v>
      </c>
      <c r="J105" t="s">
        <v>2291</v>
      </c>
      <c r="K105" t="s">
        <v>2288</v>
      </c>
      <c r="L105" t="s">
        <v>2289</v>
      </c>
      <c r="M105">
        <v>0</v>
      </c>
      <c r="N105">
        <v>0</v>
      </c>
      <c r="O105" t="s">
        <v>2300</v>
      </c>
      <c r="P105" t="s">
        <v>2300</v>
      </c>
      <c r="Q105" t="s">
        <v>2300</v>
      </c>
      <c r="R105" t="s">
        <v>2300</v>
      </c>
      <c r="S105" t="s">
        <v>2300</v>
      </c>
    </row>
    <row r="106" spans="1:19" x14ac:dyDescent="0.25">
      <c r="A106" s="2" t="s">
        <v>33</v>
      </c>
      <c r="B106" s="3" t="s">
        <v>232</v>
      </c>
      <c r="C106" s="4">
        <v>15832</v>
      </c>
      <c r="D106" s="2" t="s">
        <v>35</v>
      </c>
      <c r="E106" s="2" t="s">
        <v>233</v>
      </c>
      <c r="F106" t="e">
        <v>#N/A</v>
      </c>
      <c r="G106" t="e">
        <f>+VLOOKUP(B106,'[2]listado ZVTN y PTN y PDET'!$A$1:$A$26,1,FALSE)</f>
        <v>#N/A</v>
      </c>
      <c r="H106">
        <v>75</v>
      </c>
      <c r="I106">
        <v>0</v>
      </c>
      <c r="J106" t="s">
        <v>2288</v>
      </c>
      <c r="K106" t="s">
        <v>2288</v>
      </c>
      <c r="L106" t="s">
        <v>2288</v>
      </c>
      <c r="M106">
        <v>0</v>
      </c>
      <c r="N106">
        <v>0</v>
      </c>
      <c r="O106" t="s">
        <v>2300</v>
      </c>
      <c r="P106" t="s">
        <v>2300</v>
      </c>
      <c r="Q106" t="s">
        <v>2300</v>
      </c>
      <c r="R106" t="s">
        <v>2300</v>
      </c>
      <c r="S106" t="s">
        <v>2300</v>
      </c>
    </row>
    <row r="107" spans="1:19" x14ac:dyDescent="0.25">
      <c r="A107" s="2" t="s">
        <v>33</v>
      </c>
      <c r="B107" s="3" t="s">
        <v>234</v>
      </c>
      <c r="C107" s="4">
        <v>15816</v>
      </c>
      <c r="D107" s="2" t="s">
        <v>35</v>
      </c>
      <c r="E107" s="2" t="s">
        <v>235</v>
      </c>
      <c r="F107" t="e">
        <v>#N/A</v>
      </c>
      <c r="G107" t="e">
        <f>+VLOOKUP(B107,'[2]listado ZVTN y PTN y PDET'!$A$1:$A$26,1,FALSE)</f>
        <v>#N/A</v>
      </c>
      <c r="H107">
        <v>72</v>
      </c>
      <c r="I107">
        <v>0</v>
      </c>
      <c r="J107" t="s">
        <v>2289</v>
      </c>
      <c r="K107" t="s">
        <v>2288</v>
      </c>
      <c r="L107" t="s">
        <v>2288</v>
      </c>
      <c r="M107">
        <v>0</v>
      </c>
      <c r="N107">
        <v>0</v>
      </c>
      <c r="O107" t="s">
        <v>2300</v>
      </c>
      <c r="P107" t="s">
        <v>2300</v>
      </c>
      <c r="Q107" t="s">
        <v>2300</v>
      </c>
      <c r="R107" t="s">
        <v>2300</v>
      </c>
      <c r="S107" t="s">
        <v>2300</v>
      </c>
    </row>
    <row r="108" spans="1:19" x14ac:dyDescent="0.25">
      <c r="A108" s="2" t="s">
        <v>33</v>
      </c>
      <c r="B108" s="3" t="s">
        <v>236</v>
      </c>
      <c r="C108" s="4">
        <v>15131</v>
      </c>
      <c r="D108" s="2" t="s">
        <v>35</v>
      </c>
      <c r="E108" s="2" t="s">
        <v>237</v>
      </c>
      <c r="F108" t="e">
        <v>#N/A</v>
      </c>
      <c r="G108" t="e">
        <f>+VLOOKUP(B108,'[2]listado ZVTN y PTN y PDET'!$A$1:$A$26,1,FALSE)</f>
        <v>#N/A</v>
      </c>
      <c r="H108">
        <v>21</v>
      </c>
      <c r="I108">
        <v>0</v>
      </c>
      <c r="J108" t="s">
        <v>2288</v>
      </c>
      <c r="K108" t="s">
        <v>2288</v>
      </c>
      <c r="L108" t="s">
        <v>2288</v>
      </c>
      <c r="M108">
        <v>0</v>
      </c>
      <c r="N108">
        <v>0</v>
      </c>
      <c r="O108" t="s">
        <v>2300</v>
      </c>
      <c r="P108" t="s">
        <v>2300</v>
      </c>
      <c r="Q108" t="s">
        <v>2300</v>
      </c>
      <c r="R108" t="s">
        <v>2300</v>
      </c>
      <c r="S108" t="s">
        <v>2300</v>
      </c>
    </row>
    <row r="109" spans="1:19" x14ac:dyDescent="0.25">
      <c r="A109" s="2" t="s">
        <v>27</v>
      </c>
      <c r="B109" s="3" t="s">
        <v>238</v>
      </c>
      <c r="C109" s="4">
        <v>25899</v>
      </c>
      <c r="D109" s="2" t="s">
        <v>29</v>
      </c>
      <c r="E109" s="2" t="s">
        <v>239</v>
      </c>
      <c r="F109" t="e">
        <v>#N/A</v>
      </c>
      <c r="G109" t="e">
        <f>+VLOOKUP(B109,'[2]listado ZVTN y PTN y PDET'!$A$1:$A$26,1,FALSE)</f>
        <v>#N/A</v>
      </c>
      <c r="H109">
        <v>121</v>
      </c>
      <c r="I109">
        <v>0</v>
      </c>
      <c r="J109" t="s">
        <v>2289</v>
      </c>
      <c r="K109" t="s">
        <v>2288</v>
      </c>
      <c r="L109" t="s">
        <v>2288</v>
      </c>
      <c r="M109">
        <v>21</v>
      </c>
      <c r="N109">
        <v>1</v>
      </c>
      <c r="O109" t="s">
        <v>2300</v>
      </c>
      <c r="P109" t="s">
        <v>2300</v>
      </c>
      <c r="Q109" t="s">
        <v>2300</v>
      </c>
      <c r="R109" t="s">
        <v>2300</v>
      </c>
      <c r="S109" t="s">
        <v>2300</v>
      </c>
    </row>
    <row r="110" spans="1:19" x14ac:dyDescent="0.25">
      <c r="A110" s="2" t="s">
        <v>33</v>
      </c>
      <c r="B110" s="3" t="s">
        <v>240</v>
      </c>
      <c r="C110" s="4">
        <v>15806</v>
      </c>
      <c r="D110" s="2" t="s">
        <v>35</v>
      </c>
      <c r="E110" s="2" t="s">
        <v>241</v>
      </c>
      <c r="F110" t="e">
        <v>#N/A</v>
      </c>
      <c r="G110" t="e">
        <f>+VLOOKUP(B110,'[2]listado ZVTN y PTN y PDET'!$A$1:$A$26,1,FALSE)</f>
        <v>#N/A</v>
      </c>
      <c r="H110">
        <v>9</v>
      </c>
      <c r="I110">
        <v>0</v>
      </c>
      <c r="J110" t="s">
        <v>2289</v>
      </c>
      <c r="K110" t="s">
        <v>2288</v>
      </c>
      <c r="L110" t="s">
        <v>2288</v>
      </c>
      <c r="M110">
        <v>0</v>
      </c>
      <c r="N110">
        <v>0</v>
      </c>
      <c r="O110" t="s">
        <v>2300</v>
      </c>
      <c r="P110" t="s">
        <v>2300</v>
      </c>
      <c r="Q110" t="s">
        <v>2300</v>
      </c>
      <c r="R110" t="s">
        <v>2300</v>
      </c>
      <c r="S110" t="s">
        <v>2300</v>
      </c>
    </row>
    <row r="111" spans="1:19" x14ac:dyDescent="0.25">
      <c r="A111" s="2" t="s">
        <v>27</v>
      </c>
      <c r="B111" s="3" t="s">
        <v>242</v>
      </c>
      <c r="C111" s="4">
        <v>25823</v>
      </c>
      <c r="D111" s="2" t="s">
        <v>29</v>
      </c>
      <c r="E111" s="2" t="s">
        <v>243</v>
      </c>
      <c r="F111" t="e">
        <v>#N/A</v>
      </c>
      <c r="G111" t="e">
        <f>+VLOOKUP(B111,'[2]listado ZVTN y PTN y PDET'!$A$1:$A$26,1,FALSE)</f>
        <v>#N/A</v>
      </c>
      <c r="H111">
        <v>3255</v>
      </c>
      <c r="I111">
        <v>6</v>
      </c>
      <c r="J111" t="s">
        <v>2291</v>
      </c>
      <c r="K111" t="s">
        <v>2288</v>
      </c>
      <c r="L111" t="s">
        <v>2292</v>
      </c>
      <c r="M111">
        <v>3</v>
      </c>
      <c r="N111">
        <v>0</v>
      </c>
      <c r="O111" t="s">
        <v>2300</v>
      </c>
      <c r="P111" t="s">
        <v>2300</v>
      </c>
      <c r="Q111" t="s">
        <v>2300</v>
      </c>
      <c r="R111" t="s">
        <v>2300</v>
      </c>
      <c r="S111" t="s">
        <v>2300</v>
      </c>
    </row>
    <row r="112" spans="1:19" x14ac:dyDescent="0.25">
      <c r="A112" s="2" t="s">
        <v>88</v>
      </c>
      <c r="B112" s="3" t="s">
        <v>244</v>
      </c>
      <c r="C112" s="4">
        <v>68522</v>
      </c>
      <c r="D112" s="2" t="s">
        <v>90</v>
      </c>
      <c r="E112" s="2" t="s">
        <v>245</v>
      </c>
      <c r="F112" t="e">
        <v>#N/A</v>
      </c>
      <c r="G112" t="e">
        <f>+VLOOKUP(B112,'[2]listado ZVTN y PTN y PDET'!$A$1:$A$26,1,FALSE)</f>
        <v>#N/A</v>
      </c>
      <c r="H112">
        <v>42</v>
      </c>
      <c r="I112">
        <v>0</v>
      </c>
      <c r="J112" t="s">
        <v>2288</v>
      </c>
      <c r="K112" t="s">
        <v>2288</v>
      </c>
      <c r="L112" t="s">
        <v>2288</v>
      </c>
      <c r="M112">
        <v>0</v>
      </c>
      <c r="N112">
        <v>0</v>
      </c>
      <c r="O112" t="s">
        <v>2300</v>
      </c>
      <c r="P112" t="s">
        <v>2300</v>
      </c>
      <c r="Q112" t="s">
        <v>2300</v>
      </c>
      <c r="R112" t="s">
        <v>2300</v>
      </c>
      <c r="S112" t="s">
        <v>2300</v>
      </c>
    </row>
    <row r="113" spans="1:19" x14ac:dyDescent="0.25">
      <c r="A113" s="2" t="s">
        <v>33</v>
      </c>
      <c r="B113" s="3" t="s">
        <v>246</v>
      </c>
      <c r="C113" s="4">
        <v>15407</v>
      </c>
      <c r="D113" s="2" t="s">
        <v>35</v>
      </c>
      <c r="E113" s="2" t="s">
        <v>247</v>
      </c>
      <c r="F113" t="e">
        <v>#N/A</v>
      </c>
      <c r="G113" t="e">
        <f>+VLOOKUP(B113,'[2]listado ZVTN y PTN y PDET'!$A$1:$A$26,1,FALSE)</f>
        <v>#N/A</v>
      </c>
      <c r="H113">
        <v>1</v>
      </c>
      <c r="I113">
        <v>0</v>
      </c>
      <c r="J113" t="s">
        <v>2288</v>
      </c>
      <c r="K113" t="s">
        <v>2288</v>
      </c>
      <c r="L113" t="s">
        <v>2288</v>
      </c>
      <c r="M113">
        <v>0</v>
      </c>
      <c r="N113">
        <v>0</v>
      </c>
      <c r="O113" t="s">
        <v>2300</v>
      </c>
      <c r="P113" t="s">
        <v>2300</v>
      </c>
      <c r="Q113" t="s">
        <v>2300</v>
      </c>
      <c r="R113" t="s">
        <v>2300</v>
      </c>
      <c r="S113" t="s">
        <v>2300</v>
      </c>
    </row>
    <row r="114" spans="1:19" x14ac:dyDescent="0.25">
      <c r="A114" s="2" t="s">
        <v>33</v>
      </c>
      <c r="B114" s="3" t="s">
        <v>248</v>
      </c>
      <c r="C114" s="4">
        <v>15212</v>
      </c>
      <c r="D114" s="2" t="s">
        <v>35</v>
      </c>
      <c r="E114" s="2" t="s">
        <v>249</v>
      </c>
      <c r="F114" t="e">
        <v>#N/A</v>
      </c>
      <c r="G114" t="e">
        <f>+VLOOKUP(B114,'[2]listado ZVTN y PTN y PDET'!$A$1:$A$26,1,FALSE)</f>
        <v>#N/A</v>
      </c>
      <c r="H114">
        <v>97</v>
      </c>
      <c r="I114">
        <v>0</v>
      </c>
      <c r="J114" t="s">
        <v>2290</v>
      </c>
      <c r="K114" t="s">
        <v>2288</v>
      </c>
      <c r="L114" t="s">
        <v>2288</v>
      </c>
      <c r="M114">
        <v>2</v>
      </c>
      <c r="N114">
        <v>0</v>
      </c>
      <c r="O114" t="s">
        <v>2300</v>
      </c>
      <c r="P114" t="s">
        <v>2300</v>
      </c>
      <c r="Q114" t="s">
        <v>2300</v>
      </c>
      <c r="R114" t="s">
        <v>2300</v>
      </c>
      <c r="S114" t="s">
        <v>2300</v>
      </c>
    </row>
    <row r="115" spans="1:19" x14ac:dyDescent="0.25">
      <c r="A115" s="2" t="s">
        <v>33</v>
      </c>
      <c r="B115" s="3" t="s">
        <v>250</v>
      </c>
      <c r="C115" s="4">
        <v>15516</v>
      </c>
      <c r="D115" s="2" t="s">
        <v>35</v>
      </c>
      <c r="E115" s="2" t="s">
        <v>251</v>
      </c>
      <c r="F115" t="e">
        <v>#N/A</v>
      </c>
      <c r="G115" t="e">
        <f>+VLOOKUP(B115,'[2]listado ZVTN y PTN y PDET'!$A$1:$A$26,1,FALSE)</f>
        <v>#N/A</v>
      </c>
      <c r="H115">
        <v>62</v>
      </c>
      <c r="I115">
        <v>0</v>
      </c>
      <c r="J115" t="s">
        <v>2288</v>
      </c>
      <c r="K115" t="s">
        <v>2288</v>
      </c>
      <c r="L115" t="s">
        <v>2288</v>
      </c>
      <c r="M115">
        <v>1</v>
      </c>
      <c r="N115">
        <v>0</v>
      </c>
      <c r="O115" t="s">
        <v>2300</v>
      </c>
      <c r="P115" t="s">
        <v>2300</v>
      </c>
      <c r="Q115" t="s">
        <v>2300</v>
      </c>
      <c r="R115" t="s">
        <v>2300</v>
      </c>
      <c r="S115" t="s">
        <v>2300</v>
      </c>
    </row>
    <row r="116" spans="1:19" x14ac:dyDescent="0.25">
      <c r="A116" s="2" t="s">
        <v>88</v>
      </c>
      <c r="B116" s="3" t="s">
        <v>252</v>
      </c>
      <c r="C116" s="4">
        <v>68152</v>
      </c>
      <c r="D116" s="2" t="s">
        <v>90</v>
      </c>
      <c r="E116" s="2" t="s">
        <v>253</v>
      </c>
      <c r="F116" t="e">
        <v>#N/A</v>
      </c>
      <c r="G116" t="e">
        <f>+VLOOKUP(B116,'[2]listado ZVTN y PTN y PDET'!$A$1:$A$26,1,FALSE)</f>
        <v>#N/A</v>
      </c>
      <c r="H116">
        <v>443</v>
      </c>
      <c r="I116">
        <v>0</v>
      </c>
      <c r="J116" t="s">
        <v>2288</v>
      </c>
      <c r="K116" t="s">
        <v>2288</v>
      </c>
      <c r="L116" t="s">
        <v>2288</v>
      </c>
      <c r="M116">
        <v>0</v>
      </c>
      <c r="N116">
        <v>0</v>
      </c>
      <c r="O116" t="s">
        <v>2300</v>
      </c>
      <c r="P116" t="s">
        <v>2300</v>
      </c>
      <c r="Q116" t="s">
        <v>2300</v>
      </c>
      <c r="R116" t="s">
        <v>2300</v>
      </c>
      <c r="S116" t="s">
        <v>2300</v>
      </c>
    </row>
    <row r="117" spans="1:19" x14ac:dyDescent="0.25">
      <c r="A117" s="2" t="s">
        <v>27</v>
      </c>
      <c r="B117" s="3" t="s">
        <v>254</v>
      </c>
      <c r="C117" s="4">
        <v>25513</v>
      </c>
      <c r="D117" s="2" t="s">
        <v>29</v>
      </c>
      <c r="E117" s="2" t="s">
        <v>255</v>
      </c>
      <c r="F117" t="e">
        <v>#N/A</v>
      </c>
      <c r="G117" t="e">
        <f>+VLOOKUP(B117,'[2]listado ZVTN y PTN y PDET'!$A$1:$A$26,1,FALSE)</f>
        <v>#N/A</v>
      </c>
      <c r="H117">
        <v>1265</v>
      </c>
      <c r="I117">
        <v>0</v>
      </c>
      <c r="J117" t="s">
        <v>2289</v>
      </c>
      <c r="K117" t="s">
        <v>2288</v>
      </c>
      <c r="L117" t="s">
        <v>2288</v>
      </c>
      <c r="M117">
        <v>2</v>
      </c>
      <c r="N117">
        <v>0</v>
      </c>
      <c r="O117" t="s">
        <v>2300</v>
      </c>
      <c r="P117" t="s">
        <v>2300</v>
      </c>
      <c r="Q117" t="s">
        <v>2300</v>
      </c>
      <c r="R117" t="s">
        <v>2300</v>
      </c>
      <c r="S117" t="s">
        <v>2300</v>
      </c>
    </row>
    <row r="118" spans="1:19" x14ac:dyDescent="0.25">
      <c r="A118" s="2" t="s">
        <v>33</v>
      </c>
      <c r="B118" s="3" t="s">
        <v>256</v>
      </c>
      <c r="C118" s="4">
        <v>15362</v>
      </c>
      <c r="D118" s="2" t="s">
        <v>35</v>
      </c>
      <c r="E118" s="2" t="s">
        <v>257</v>
      </c>
      <c r="F118" t="e">
        <v>#N/A</v>
      </c>
      <c r="G118" t="e">
        <f>+VLOOKUP(B118,'[2]listado ZVTN y PTN y PDET'!$A$1:$A$26,1,FALSE)</f>
        <v>#N/A</v>
      </c>
      <c r="H118">
        <v>24</v>
      </c>
      <c r="I118">
        <v>0</v>
      </c>
      <c r="J118" t="s">
        <v>2288</v>
      </c>
      <c r="K118" t="s">
        <v>2288</v>
      </c>
      <c r="L118" t="s">
        <v>2288</v>
      </c>
      <c r="M118">
        <v>0</v>
      </c>
      <c r="N118">
        <v>0</v>
      </c>
      <c r="O118" t="s">
        <v>2300</v>
      </c>
      <c r="P118" t="s">
        <v>2300</v>
      </c>
      <c r="Q118" t="s">
        <v>2300</v>
      </c>
      <c r="R118" t="s">
        <v>2300</v>
      </c>
      <c r="S118" t="s">
        <v>2300</v>
      </c>
    </row>
    <row r="119" spans="1:19" x14ac:dyDescent="0.25">
      <c r="A119" s="2" t="s">
        <v>33</v>
      </c>
      <c r="B119" s="3" t="s">
        <v>258</v>
      </c>
      <c r="C119" s="4">
        <v>15238</v>
      </c>
      <c r="D119" s="2" t="s">
        <v>35</v>
      </c>
      <c r="E119" s="2" t="s">
        <v>259</v>
      </c>
      <c r="F119" t="e">
        <v>#N/A</v>
      </c>
      <c r="G119" t="e">
        <f>+VLOOKUP(B119,'[2]listado ZVTN y PTN y PDET'!$A$1:$A$26,1,FALSE)</f>
        <v>#N/A</v>
      </c>
      <c r="H119">
        <v>319</v>
      </c>
      <c r="I119">
        <v>3</v>
      </c>
      <c r="J119" t="s">
        <v>2289</v>
      </c>
      <c r="K119" t="s">
        <v>2288</v>
      </c>
      <c r="L119" t="s">
        <v>2288</v>
      </c>
      <c r="M119">
        <v>4</v>
      </c>
      <c r="N119">
        <v>0</v>
      </c>
      <c r="O119" t="s">
        <v>2300</v>
      </c>
      <c r="P119" t="s">
        <v>2300</v>
      </c>
      <c r="Q119" t="s">
        <v>2300</v>
      </c>
      <c r="R119" t="s">
        <v>2300</v>
      </c>
      <c r="S119" t="s">
        <v>2300</v>
      </c>
    </row>
    <row r="120" spans="1:19" x14ac:dyDescent="0.25">
      <c r="A120" s="2" t="s">
        <v>27</v>
      </c>
      <c r="B120" s="3" t="s">
        <v>260</v>
      </c>
      <c r="C120" s="4">
        <v>25386</v>
      </c>
      <c r="D120" s="2" t="s">
        <v>29</v>
      </c>
      <c r="E120" s="2" t="s">
        <v>261</v>
      </c>
      <c r="F120" t="e">
        <v>#N/A</v>
      </c>
      <c r="G120" t="e">
        <f>+VLOOKUP(B120,'[2]listado ZVTN y PTN y PDET'!$A$1:$A$26,1,FALSE)</f>
        <v>#N/A</v>
      </c>
      <c r="H120">
        <v>830</v>
      </c>
      <c r="I120">
        <v>0</v>
      </c>
      <c r="J120" t="s">
        <v>2290</v>
      </c>
      <c r="K120" t="s">
        <v>2288</v>
      </c>
      <c r="L120" t="s">
        <v>2289</v>
      </c>
      <c r="M120">
        <v>3</v>
      </c>
      <c r="N120">
        <v>0</v>
      </c>
      <c r="O120" t="s">
        <v>2300</v>
      </c>
      <c r="P120" t="s">
        <v>2300</v>
      </c>
      <c r="Q120" t="s">
        <v>2300</v>
      </c>
      <c r="R120" t="s">
        <v>2300</v>
      </c>
      <c r="S120" t="s">
        <v>2300</v>
      </c>
    </row>
    <row r="121" spans="1:19" x14ac:dyDescent="0.25">
      <c r="A121" s="2" t="s">
        <v>33</v>
      </c>
      <c r="B121" s="3" t="s">
        <v>262</v>
      </c>
      <c r="C121" s="4">
        <v>15511</v>
      </c>
      <c r="D121" s="2" t="s">
        <v>35</v>
      </c>
      <c r="E121" s="2" t="s">
        <v>263</v>
      </c>
      <c r="F121" t="e">
        <v>#N/A</v>
      </c>
      <c r="G121" t="e">
        <f>+VLOOKUP(B121,'[2]listado ZVTN y PTN y PDET'!$A$1:$A$26,1,FALSE)</f>
        <v>#N/A</v>
      </c>
      <c r="H121">
        <v>14</v>
      </c>
      <c r="I121">
        <v>0</v>
      </c>
      <c r="J121" t="s">
        <v>2289</v>
      </c>
      <c r="K121" t="s">
        <v>2288</v>
      </c>
      <c r="L121" t="s">
        <v>2288</v>
      </c>
      <c r="M121">
        <v>0</v>
      </c>
      <c r="N121">
        <v>0</v>
      </c>
      <c r="O121" t="s">
        <v>2300</v>
      </c>
      <c r="P121" t="s">
        <v>2300</v>
      </c>
      <c r="Q121" t="s">
        <v>2300</v>
      </c>
      <c r="R121" t="s">
        <v>2300</v>
      </c>
      <c r="S121" t="s">
        <v>2300</v>
      </c>
    </row>
    <row r="122" spans="1:19" x14ac:dyDescent="0.25">
      <c r="A122" s="2" t="s">
        <v>27</v>
      </c>
      <c r="B122" s="3" t="s">
        <v>264</v>
      </c>
      <c r="C122" s="4">
        <v>25258</v>
      </c>
      <c r="D122" s="2" t="s">
        <v>29</v>
      </c>
      <c r="E122" s="2" t="s">
        <v>265</v>
      </c>
      <c r="F122" t="e">
        <v>#N/A</v>
      </c>
      <c r="G122" t="e">
        <f>+VLOOKUP(B122,'[2]listado ZVTN y PTN y PDET'!$A$1:$A$26,1,FALSE)</f>
        <v>#N/A</v>
      </c>
      <c r="H122">
        <v>2897</v>
      </c>
      <c r="I122">
        <v>5</v>
      </c>
      <c r="J122" t="s">
        <v>2291</v>
      </c>
      <c r="K122" t="s">
        <v>2288</v>
      </c>
      <c r="L122" t="s">
        <v>2290</v>
      </c>
      <c r="M122">
        <v>0</v>
      </c>
      <c r="N122">
        <v>0</v>
      </c>
      <c r="O122" t="s">
        <v>2300</v>
      </c>
      <c r="P122" t="s">
        <v>2300</v>
      </c>
      <c r="Q122" t="s">
        <v>2300</v>
      </c>
      <c r="R122" t="s">
        <v>2300</v>
      </c>
      <c r="S122" t="s">
        <v>2300</v>
      </c>
    </row>
    <row r="123" spans="1:19" x14ac:dyDescent="0.25">
      <c r="A123" s="2" t="s">
        <v>88</v>
      </c>
      <c r="B123" s="3" t="s">
        <v>266</v>
      </c>
      <c r="C123" s="4">
        <v>68686</v>
      </c>
      <c r="D123" s="2" t="s">
        <v>90</v>
      </c>
      <c r="E123" s="2" t="s">
        <v>267</v>
      </c>
      <c r="F123" t="e">
        <v>#N/A</v>
      </c>
      <c r="G123" t="e">
        <f>+VLOOKUP(B123,'[2]listado ZVTN y PTN y PDET'!$A$1:$A$26,1,FALSE)</f>
        <v>#N/A</v>
      </c>
      <c r="H123">
        <v>156</v>
      </c>
      <c r="I123">
        <v>5</v>
      </c>
      <c r="J123" t="s">
        <v>2291</v>
      </c>
      <c r="K123" t="s">
        <v>2288</v>
      </c>
      <c r="L123" t="s">
        <v>2289</v>
      </c>
      <c r="M123">
        <v>0</v>
      </c>
      <c r="N123">
        <v>0</v>
      </c>
      <c r="O123" t="s">
        <v>2300</v>
      </c>
      <c r="P123" t="s">
        <v>2300</v>
      </c>
      <c r="Q123" t="s">
        <v>2300</v>
      </c>
      <c r="R123" t="s">
        <v>2300</v>
      </c>
      <c r="S123" t="s">
        <v>2300</v>
      </c>
    </row>
    <row r="124" spans="1:19" x14ac:dyDescent="0.25">
      <c r="A124" s="2" t="s">
        <v>33</v>
      </c>
      <c r="B124" s="3" t="s">
        <v>268</v>
      </c>
      <c r="C124" s="4">
        <v>15087</v>
      </c>
      <c r="D124" s="2" t="s">
        <v>35</v>
      </c>
      <c r="E124" s="2" t="s">
        <v>269</v>
      </c>
      <c r="F124" t="e">
        <v>#N/A</v>
      </c>
      <c r="G124" t="e">
        <f>+VLOOKUP(B124,'[2]listado ZVTN y PTN y PDET'!$A$1:$A$26,1,FALSE)</f>
        <v>#N/A</v>
      </c>
      <c r="H124">
        <v>129</v>
      </c>
      <c r="I124">
        <v>0</v>
      </c>
      <c r="J124" t="s">
        <v>2289</v>
      </c>
      <c r="K124" t="s">
        <v>2288</v>
      </c>
      <c r="L124" t="s">
        <v>2288</v>
      </c>
      <c r="M124">
        <v>0</v>
      </c>
      <c r="N124">
        <v>0</v>
      </c>
      <c r="O124" t="s">
        <v>2300</v>
      </c>
      <c r="P124" t="s">
        <v>2300</v>
      </c>
      <c r="Q124" t="s">
        <v>2300</v>
      </c>
      <c r="R124" t="s">
        <v>2300</v>
      </c>
      <c r="S124" t="s">
        <v>2300</v>
      </c>
    </row>
    <row r="125" spans="1:19" x14ac:dyDescent="0.25">
      <c r="A125" s="2" t="s">
        <v>33</v>
      </c>
      <c r="B125" s="3" t="s">
        <v>270</v>
      </c>
      <c r="C125" s="4">
        <v>15368</v>
      </c>
      <c r="D125" s="2" t="s">
        <v>35</v>
      </c>
      <c r="E125" s="2" t="s">
        <v>271</v>
      </c>
      <c r="F125" t="e">
        <v>#N/A</v>
      </c>
      <c r="G125" t="e">
        <f>+VLOOKUP(B125,'[2]listado ZVTN y PTN y PDET'!$A$1:$A$26,1,FALSE)</f>
        <v>#N/A</v>
      </c>
      <c r="H125">
        <v>256</v>
      </c>
      <c r="I125">
        <v>0</v>
      </c>
      <c r="J125" t="s">
        <v>2288</v>
      </c>
      <c r="K125" t="s">
        <v>2288</v>
      </c>
      <c r="L125" t="s">
        <v>2288</v>
      </c>
      <c r="M125">
        <v>0</v>
      </c>
      <c r="N125">
        <v>0</v>
      </c>
      <c r="O125" t="s">
        <v>2300</v>
      </c>
      <c r="P125" t="s">
        <v>2300</v>
      </c>
      <c r="Q125" t="s">
        <v>2300</v>
      </c>
      <c r="R125" t="s">
        <v>2300</v>
      </c>
      <c r="S125" t="s">
        <v>2300</v>
      </c>
    </row>
    <row r="126" spans="1:19" x14ac:dyDescent="0.25">
      <c r="A126" s="2" t="s">
        <v>33</v>
      </c>
      <c r="B126" s="3" t="s">
        <v>272</v>
      </c>
      <c r="C126" s="4">
        <v>15696</v>
      </c>
      <c r="D126" s="2" t="s">
        <v>35</v>
      </c>
      <c r="E126" s="2" t="s">
        <v>273</v>
      </c>
      <c r="F126" t="e">
        <v>#N/A</v>
      </c>
      <c r="G126" t="e">
        <f>+VLOOKUP(B126,'[2]listado ZVTN y PTN y PDET'!$A$1:$A$26,1,FALSE)</f>
        <v>#N/A</v>
      </c>
      <c r="H126">
        <v>19</v>
      </c>
      <c r="I126">
        <v>0</v>
      </c>
      <c r="J126" t="s">
        <v>2288</v>
      </c>
      <c r="K126" t="s">
        <v>2288</v>
      </c>
      <c r="L126" t="s">
        <v>2288</v>
      </c>
      <c r="M126">
        <v>1</v>
      </c>
      <c r="N126">
        <v>0</v>
      </c>
      <c r="O126" t="s">
        <v>2300</v>
      </c>
      <c r="P126" t="s">
        <v>2300</v>
      </c>
      <c r="Q126" t="s">
        <v>2300</v>
      </c>
      <c r="R126" t="s">
        <v>2300</v>
      </c>
      <c r="S126" t="s">
        <v>2300</v>
      </c>
    </row>
    <row r="127" spans="1:19" x14ac:dyDescent="0.25">
      <c r="A127" s="2" t="s">
        <v>204</v>
      </c>
      <c r="B127" s="3" t="s">
        <v>274</v>
      </c>
      <c r="C127" s="4">
        <v>52323</v>
      </c>
      <c r="D127" s="2" t="s">
        <v>206</v>
      </c>
      <c r="E127" s="2" t="s">
        <v>275</v>
      </c>
      <c r="F127" t="e">
        <v>#N/A</v>
      </c>
      <c r="G127" t="e">
        <f>+VLOOKUP(B127,'[2]listado ZVTN y PTN y PDET'!$A$1:$A$26,1,FALSE)</f>
        <v>#N/A</v>
      </c>
      <c r="H127">
        <v>45</v>
      </c>
      <c r="I127">
        <v>0</v>
      </c>
      <c r="J127" t="s">
        <v>2288</v>
      </c>
      <c r="K127" t="s">
        <v>2288</v>
      </c>
      <c r="L127" t="s">
        <v>2288</v>
      </c>
      <c r="M127">
        <v>1</v>
      </c>
      <c r="N127">
        <v>0</v>
      </c>
      <c r="O127" t="s">
        <v>2300</v>
      </c>
      <c r="P127" t="s">
        <v>2300</v>
      </c>
      <c r="Q127" t="s">
        <v>2300</v>
      </c>
      <c r="R127" t="s">
        <v>2300</v>
      </c>
      <c r="S127" t="s">
        <v>2300</v>
      </c>
    </row>
    <row r="128" spans="1:19" x14ac:dyDescent="0.25">
      <c r="A128" s="2" t="s">
        <v>27</v>
      </c>
      <c r="B128" s="3" t="s">
        <v>276</v>
      </c>
      <c r="C128" s="4">
        <v>25335</v>
      </c>
      <c r="D128" s="2" t="s">
        <v>29</v>
      </c>
      <c r="E128" s="2" t="s">
        <v>277</v>
      </c>
      <c r="F128" t="e">
        <v>#N/A</v>
      </c>
      <c r="G128" t="e">
        <f>+VLOOKUP(B128,'[2]listado ZVTN y PTN y PDET'!$A$1:$A$26,1,FALSE)</f>
        <v>#N/A</v>
      </c>
      <c r="H128">
        <v>1361</v>
      </c>
      <c r="I128">
        <v>3</v>
      </c>
      <c r="J128" t="s">
        <v>2291</v>
      </c>
      <c r="K128" t="s">
        <v>2289</v>
      </c>
      <c r="L128" t="s">
        <v>2290</v>
      </c>
      <c r="M128">
        <v>1</v>
      </c>
      <c r="N128">
        <v>0</v>
      </c>
      <c r="O128" t="s">
        <v>2300</v>
      </c>
      <c r="P128" t="s">
        <v>2300</v>
      </c>
      <c r="Q128" t="s">
        <v>2300</v>
      </c>
      <c r="R128" t="s">
        <v>2300</v>
      </c>
      <c r="S128" t="s">
        <v>2300</v>
      </c>
    </row>
    <row r="129" spans="1:19" x14ac:dyDescent="0.25">
      <c r="A129" s="2" t="s">
        <v>33</v>
      </c>
      <c r="B129" s="3" t="s">
        <v>278</v>
      </c>
      <c r="C129" s="4">
        <v>15761</v>
      </c>
      <c r="D129" s="2" t="s">
        <v>35</v>
      </c>
      <c r="E129" s="2" t="s">
        <v>279</v>
      </c>
      <c r="F129" t="e">
        <v>#N/A</v>
      </c>
      <c r="G129" t="e">
        <f>+VLOOKUP(B129,'[2]listado ZVTN y PTN y PDET'!$A$1:$A$26,1,FALSE)</f>
        <v>#N/A</v>
      </c>
      <c r="H129">
        <v>81</v>
      </c>
      <c r="I129">
        <v>0</v>
      </c>
      <c r="J129" t="s">
        <v>2288</v>
      </c>
      <c r="K129" t="s">
        <v>2289</v>
      </c>
      <c r="L129" t="s">
        <v>2288</v>
      </c>
      <c r="M129">
        <v>0</v>
      </c>
      <c r="N129">
        <v>0</v>
      </c>
      <c r="O129" t="s">
        <v>2300</v>
      </c>
      <c r="P129" t="s">
        <v>2300</v>
      </c>
      <c r="Q129" t="s">
        <v>2300</v>
      </c>
      <c r="R129" t="s">
        <v>2300</v>
      </c>
      <c r="S129" t="s">
        <v>2300</v>
      </c>
    </row>
    <row r="130" spans="1:19" x14ac:dyDescent="0.25">
      <c r="A130" s="2" t="s">
        <v>88</v>
      </c>
      <c r="B130" s="3" t="s">
        <v>280</v>
      </c>
      <c r="C130" s="4">
        <v>68368</v>
      </c>
      <c r="D130" s="2" t="s">
        <v>90</v>
      </c>
      <c r="E130" s="2" t="s">
        <v>281</v>
      </c>
      <c r="F130" t="e">
        <v>#N/A</v>
      </c>
      <c r="G130" t="e">
        <f>+VLOOKUP(B130,'[2]listado ZVTN y PTN y PDET'!$A$1:$A$26,1,FALSE)</f>
        <v>#N/A</v>
      </c>
      <c r="H130">
        <v>177</v>
      </c>
      <c r="I130">
        <v>0</v>
      </c>
      <c r="J130" t="s">
        <v>2290</v>
      </c>
      <c r="K130" t="s">
        <v>2288</v>
      </c>
      <c r="L130" t="s">
        <v>2289</v>
      </c>
      <c r="M130">
        <v>1</v>
      </c>
      <c r="N130">
        <v>0</v>
      </c>
      <c r="O130" t="s">
        <v>2300</v>
      </c>
      <c r="P130" t="s">
        <v>2300</v>
      </c>
      <c r="Q130" t="s">
        <v>2300</v>
      </c>
      <c r="R130" t="s">
        <v>2300</v>
      </c>
      <c r="S130" t="s">
        <v>2300</v>
      </c>
    </row>
    <row r="131" spans="1:19" x14ac:dyDescent="0.25">
      <c r="A131" s="2" t="s">
        <v>27</v>
      </c>
      <c r="B131" s="3" t="s">
        <v>282</v>
      </c>
      <c r="C131" s="4">
        <v>25740</v>
      </c>
      <c r="D131" s="2" t="s">
        <v>29</v>
      </c>
      <c r="E131" s="2" t="s">
        <v>283</v>
      </c>
      <c r="F131" t="e">
        <v>#N/A</v>
      </c>
      <c r="G131" t="e">
        <f>+VLOOKUP(B131,'[2]listado ZVTN y PTN y PDET'!$A$1:$A$26,1,FALSE)</f>
        <v>#N/A</v>
      </c>
      <c r="H131">
        <v>275</v>
      </c>
      <c r="I131">
        <v>0</v>
      </c>
      <c r="J131" t="s">
        <v>2289</v>
      </c>
      <c r="K131" t="s">
        <v>2288</v>
      </c>
      <c r="L131" t="s">
        <v>2288</v>
      </c>
      <c r="M131">
        <v>3</v>
      </c>
      <c r="N131">
        <v>0</v>
      </c>
      <c r="O131" t="s">
        <v>2300</v>
      </c>
      <c r="P131" t="s">
        <v>2300</v>
      </c>
      <c r="Q131" t="s">
        <v>2300</v>
      </c>
      <c r="R131" t="s">
        <v>2300</v>
      </c>
      <c r="S131" t="s">
        <v>2300</v>
      </c>
    </row>
    <row r="132" spans="1:19" x14ac:dyDescent="0.25">
      <c r="A132" s="2" t="s">
        <v>33</v>
      </c>
      <c r="B132" s="3" t="s">
        <v>284</v>
      </c>
      <c r="C132" s="4">
        <v>15244</v>
      </c>
      <c r="D132" s="2" t="s">
        <v>35</v>
      </c>
      <c r="E132" s="2" t="s">
        <v>285</v>
      </c>
      <c r="F132" t="e">
        <v>#N/A</v>
      </c>
      <c r="G132" t="e">
        <f>+VLOOKUP(B132,'[2]listado ZVTN y PTN y PDET'!$A$1:$A$26,1,FALSE)</f>
        <v>#N/A</v>
      </c>
      <c r="H132">
        <v>362</v>
      </c>
      <c r="I132">
        <v>5</v>
      </c>
      <c r="J132" t="s">
        <v>2290</v>
      </c>
      <c r="K132" t="s">
        <v>2288</v>
      </c>
      <c r="L132" t="s">
        <v>2288</v>
      </c>
      <c r="M132">
        <v>0</v>
      </c>
      <c r="N132">
        <v>0</v>
      </c>
      <c r="O132" t="s">
        <v>2300</v>
      </c>
      <c r="P132" t="s">
        <v>2300</v>
      </c>
      <c r="Q132" t="s">
        <v>2300</v>
      </c>
      <c r="R132" t="s">
        <v>2300</v>
      </c>
      <c r="S132" t="s">
        <v>2300</v>
      </c>
    </row>
    <row r="133" spans="1:19" x14ac:dyDescent="0.25">
      <c r="A133" s="2" t="s">
        <v>27</v>
      </c>
      <c r="B133" s="3" t="s">
        <v>286</v>
      </c>
      <c r="C133" s="4">
        <v>25317</v>
      </c>
      <c r="D133" s="2" t="s">
        <v>29</v>
      </c>
      <c r="E133" s="2" t="s">
        <v>287</v>
      </c>
      <c r="F133" t="e">
        <v>#N/A</v>
      </c>
      <c r="G133" t="e">
        <f>+VLOOKUP(B133,'[2]listado ZVTN y PTN y PDET'!$A$1:$A$26,1,FALSE)</f>
        <v>#N/A</v>
      </c>
      <c r="H133">
        <v>79</v>
      </c>
      <c r="I133">
        <v>0</v>
      </c>
      <c r="J133" t="s">
        <v>2288</v>
      </c>
      <c r="K133" t="s">
        <v>2288</v>
      </c>
      <c r="L133" t="s">
        <v>2288</v>
      </c>
      <c r="M133">
        <v>2</v>
      </c>
      <c r="N133">
        <v>0</v>
      </c>
      <c r="O133" t="s">
        <v>2300</v>
      </c>
      <c r="P133" t="s">
        <v>2300</v>
      </c>
      <c r="Q133" t="s">
        <v>2300</v>
      </c>
      <c r="R133" t="s">
        <v>2300</v>
      </c>
      <c r="S133" t="s">
        <v>2300</v>
      </c>
    </row>
    <row r="134" spans="1:19" x14ac:dyDescent="0.25">
      <c r="A134" s="2" t="s">
        <v>88</v>
      </c>
      <c r="B134" s="3" t="s">
        <v>288</v>
      </c>
      <c r="C134" s="4">
        <v>68322</v>
      </c>
      <c r="D134" s="2" t="s">
        <v>90</v>
      </c>
      <c r="E134" s="2" t="s">
        <v>289</v>
      </c>
      <c r="F134" t="e">
        <v>#N/A</v>
      </c>
      <c r="G134" t="e">
        <f>+VLOOKUP(B134,'[2]listado ZVTN y PTN y PDET'!$A$1:$A$26,1,FALSE)</f>
        <v>#N/A</v>
      </c>
      <c r="H134">
        <v>51</v>
      </c>
      <c r="I134">
        <v>0</v>
      </c>
      <c r="J134" t="s">
        <v>2289</v>
      </c>
      <c r="K134" t="s">
        <v>2288</v>
      </c>
      <c r="L134" t="s">
        <v>2288</v>
      </c>
      <c r="M134">
        <v>1</v>
      </c>
      <c r="N134">
        <v>0</v>
      </c>
      <c r="O134" t="s">
        <v>2300</v>
      </c>
      <c r="P134" t="s">
        <v>2300</v>
      </c>
      <c r="Q134" t="s">
        <v>2300</v>
      </c>
      <c r="R134" t="s">
        <v>2300</v>
      </c>
      <c r="S134" t="s">
        <v>2300</v>
      </c>
    </row>
    <row r="135" spans="1:19" x14ac:dyDescent="0.25">
      <c r="A135" s="2" t="s">
        <v>33</v>
      </c>
      <c r="B135" s="3" t="s">
        <v>290</v>
      </c>
      <c r="C135" s="4">
        <v>15104</v>
      </c>
      <c r="D135" s="2" t="s">
        <v>35</v>
      </c>
      <c r="E135" s="2" t="s">
        <v>35</v>
      </c>
      <c r="F135" t="e">
        <v>#N/A</v>
      </c>
      <c r="G135" t="e">
        <f>+VLOOKUP(B135,'[2]listado ZVTN y PTN y PDET'!$A$1:$A$26,1,FALSE)</f>
        <v>#N/A</v>
      </c>
      <c r="H135">
        <v>242</v>
      </c>
      <c r="I135">
        <v>0</v>
      </c>
      <c r="J135" t="s">
        <v>2288</v>
      </c>
      <c r="K135" t="s">
        <v>2288</v>
      </c>
      <c r="L135" t="s">
        <v>2288</v>
      </c>
      <c r="M135">
        <v>0</v>
      </c>
      <c r="N135">
        <v>0</v>
      </c>
      <c r="O135" t="s">
        <v>2300</v>
      </c>
      <c r="P135" t="s">
        <v>2300</v>
      </c>
      <c r="Q135" t="s">
        <v>2300</v>
      </c>
      <c r="R135" t="s">
        <v>2300</v>
      </c>
      <c r="S135" t="s">
        <v>2300</v>
      </c>
    </row>
    <row r="136" spans="1:19" x14ac:dyDescent="0.25">
      <c r="A136" s="2" t="s">
        <v>33</v>
      </c>
      <c r="B136" s="3" t="s">
        <v>291</v>
      </c>
      <c r="C136" s="4">
        <v>15681</v>
      </c>
      <c r="D136" s="2" t="s">
        <v>35</v>
      </c>
      <c r="E136" s="2" t="s">
        <v>292</v>
      </c>
      <c r="F136" t="e">
        <v>#N/A</v>
      </c>
      <c r="G136" t="e">
        <f>+VLOOKUP(B136,'[2]listado ZVTN y PTN y PDET'!$A$1:$A$26,1,FALSE)</f>
        <v>#N/A</v>
      </c>
      <c r="H136">
        <v>785</v>
      </c>
      <c r="I136">
        <v>0</v>
      </c>
      <c r="J136" t="s">
        <v>2289</v>
      </c>
      <c r="K136" t="s">
        <v>2289</v>
      </c>
      <c r="L136" t="s">
        <v>2289</v>
      </c>
      <c r="M136">
        <v>0</v>
      </c>
      <c r="N136">
        <v>0</v>
      </c>
      <c r="O136" t="s">
        <v>2300</v>
      </c>
      <c r="P136" t="s">
        <v>2300</v>
      </c>
      <c r="Q136" t="s">
        <v>2300</v>
      </c>
      <c r="R136" t="s">
        <v>2300</v>
      </c>
      <c r="S136" t="s">
        <v>2300</v>
      </c>
    </row>
    <row r="137" spans="1:19" x14ac:dyDescent="0.25">
      <c r="A137" s="2" t="s">
        <v>27</v>
      </c>
      <c r="B137" s="3" t="s">
        <v>293</v>
      </c>
      <c r="C137" s="4">
        <v>25260</v>
      </c>
      <c r="D137" s="2" t="s">
        <v>29</v>
      </c>
      <c r="E137" s="2" t="s">
        <v>294</v>
      </c>
      <c r="F137" t="e">
        <v>#N/A</v>
      </c>
      <c r="G137" t="e">
        <f>+VLOOKUP(B137,'[2]listado ZVTN y PTN y PDET'!$A$1:$A$26,1,FALSE)</f>
        <v>#N/A</v>
      </c>
      <c r="H137">
        <v>40</v>
      </c>
      <c r="I137">
        <v>0</v>
      </c>
      <c r="J137" t="s">
        <v>2288</v>
      </c>
      <c r="K137" t="s">
        <v>2288</v>
      </c>
      <c r="L137" t="s">
        <v>2288</v>
      </c>
      <c r="M137">
        <v>2</v>
      </c>
      <c r="N137">
        <v>0</v>
      </c>
      <c r="O137" t="s">
        <v>2300</v>
      </c>
      <c r="P137" t="s">
        <v>2300</v>
      </c>
      <c r="Q137" t="s">
        <v>2300</v>
      </c>
      <c r="R137" t="s">
        <v>2300</v>
      </c>
      <c r="S137" t="s">
        <v>2300</v>
      </c>
    </row>
    <row r="138" spans="1:19" x14ac:dyDescent="0.25">
      <c r="A138" s="2" t="s">
        <v>295</v>
      </c>
      <c r="B138" s="3" t="s">
        <v>296</v>
      </c>
      <c r="C138" s="4">
        <v>73275</v>
      </c>
      <c r="D138" s="2" t="s">
        <v>297</v>
      </c>
      <c r="E138" s="2" t="s">
        <v>298</v>
      </c>
      <c r="F138" t="e">
        <v>#N/A</v>
      </c>
      <c r="G138" t="e">
        <f>+VLOOKUP(B138,'[2]listado ZVTN y PTN y PDET'!$A$1:$A$26,1,FALSE)</f>
        <v>#N/A</v>
      </c>
      <c r="H138">
        <v>349</v>
      </c>
      <c r="I138">
        <v>0</v>
      </c>
      <c r="J138" t="s">
        <v>2292</v>
      </c>
      <c r="K138" t="s">
        <v>2289</v>
      </c>
      <c r="L138" t="s">
        <v>2289</v>
      </c>
      <c r="M138">
        <v>17</v>
      </c>
      <c r="N138">
        <v>0</v>
      </c>
      <c r="O138" t="s">
        <v>2300</v>
      </c>
      <c r="P138" t="s">
        <v>2300</v>
      </c>
      <c r="Q138" t="s">
        <v>2300</v>
      </c>
      <c r="R138" t="s">
        <v>2300</v>
      </c>
      <c r="S138" t="s">
        <v>2300</v>
      </c>
    </row>
    <row r="139" spans="1:19" x14ac:dyDescent="0.25">
      <c r="A139" s="2" t="s">
        <v>33</v>
      </c>
      <c r="B139" s="3" t="s">
        <v>299</v>
      </c>
      <c r="C139" s="4">
        <v>15621</v>
      </c>
      <c r="D139" s="2" t="s">
        <v>35</v>
      </c>
      <c r="E139" s="2" t="s">
        <v>300</v>
      </c>
      <c r="F139" t="e">
        <v>#N/A</v>
      </c>
      <c r="G139" t="e">
        <f>+VLOOKUP(B139,'[2]listado ZVTN y PTN y PDET'!$A$1:$A$26,1,FALSE)</f>
        <v>#N/A</v>
      </c>
      <c r="H139">
        <v>61</v>
      </c>
      <c r="I139">
        <v>0</v>
      </c>
      <c r="J139" t="s">
        <v>2288</v>
      </c>
      <c r="K139" t="s">
        <v>2288</v>
      </c>
      <c r="L139" t="s">
        <v>2288</v>
      </c>
      <c r="M139">
        <v>0</v>
      </c>
      <c r="N139">
        <v>0</v>
      </c>
      <c r="O139" t="s">
        <v>2300</v>
      </c>
      <c r="P139" t="s">
        <v>2300</v>
      </c>
      <c r="Q139" t="s">
        <v>2300</v>
      </c>
      <c r="R139" t="s">
        <v>2300</v>
      </c>
      <c r="S139" t="s">
        <v>2300</v>
      </c>
    </row>
    <row r="140" spans="1:19" x14ac:dyDescent="0.25">
      <c r="A140" s="2" t="s">
        <v>301</v>
      </c>
      <c r="B140" s="3" t="s">
        <v>302</v>
      </c>
      <c r="C140" s="4">
        <v>13650</v>
      </c>
      <c r="D140" s="2" t="s">
        <v>303</v>
      </c>
      <c r="E140" s="2" t="s">
        <v>304</v>
      </c>
      <c r="F140" t="e">
        <v>#N/A</v>
      </c>
      <c r="G140" t="e">
        <f>+VLOOKUP(B140,'[2]listado ZVTN y PTN y PDET'!$A$1:$A$26,1,FALSE)</f>
        <v>#N/A</v>
      </c>
      <c r="H140">
        <v>633</v>
      </c>
      <c r="I140">
        <v>0</v>
      </c>
      <c r="J140" t="s">
        <v>2288</v>
      </c>
      <c r="K140" t="s">
        <v>2288</v>
      </c>
      <c r="L140" t="s">
        <v>2288</v>
      </c>
      <c r="M140">
        <v>2</v>
      </c>
      <c r="N140">
        <v>0</v>
      </c>
      <c r="O140" t="s">
        <v>2300</v>
      </c>
      <c r="P140" t="s">
        <v>2300</v>
      </c>
      <c r="Q140" t="s">
        <v>2300</v>
      </c>
      <c r="R140" t="s">
        <v>2300</v>
      </c>
      <c r="S140" t="s">
        <v>2300</v>
      </c>
    </row>
    <row r="141" spans="1:19" x14ac:dyDescent="0.25">
      <c r="A141" s="2" t="s">
        <v>27</v>
      </c>
      <c r="B141" s="3" t="s">
        <v>305</v>
      </c>
      <c r="C141" s="4">
        <v>25126</v>
      </c>
      <c r="D141" s="2" t="s">
        <v>29</v>
      </c>
      <c r="E141" s="2" t="s">
        <v>306</v>
      </c>
      <c r="F141" t="e">
        <v>#N/A</v>
      </c>
      <c r="G141" t="e">
        <f>+VLOOKUP(B141,'[2]listado ZVTN y PTN y PDET'!$A$1:$A$26,1,FALSE)</f>
        <v>#N/A</v>
      </c>
      <c r="H141">
        <v>103</v>
      </c>
      <c r="I141">
        <v>0</v>
      </c>
      <c r="J141" t="s">
        <v>2288</v>
      </c>
      <c r="K141" t="s">
        <v>2288</v>
      </c>
      <c r="L141" t="s">
        <v>2288</v>
      </c>
      <c r="M141">
        <v>5</v>
      </c>
      <c r="N141">
        <v>0</v>
      </c>
      <c r="O141" t="s">
        <v>2300</v>
      </c>
      <c r="P141" t="s">
        <v>2300</v>
      </c>
      <c r="Q141" t="s">
        <v>2300</v>
      </c>
      <c r="R141" t="s">
        <v>2300</v>
      </c>
      <c r="S141" t="s">
        <v>2300</v>
      </c>
    </row>
    <row r="142" spans="1:19" x14ac:dyDescent="0.25">
      <c r="A142" s="2" t="s">
        <v>88</v>
      </c>
      <c r="B142" s="3" t="s">
        <v>307</v>
      </c>
      <c r="C142" s="4">
        <v>68324</v>
      </c>
      <c r="D142" s="2" t="s">
        <v>90</v>
      </c>
      <c r="E142" s="2" t="s">
        <v>308</v>
      </c>
      <c r="F142" t="e">
        <v>#N/A</v>
      </c>
      <c r="G142" t="e">
        <f>+VLOOKUP(B142,'[2]listado ZVTN y PTN y PDET'!$A$1:$A$26,1,FALSE)</f>
        <v>#N/A</v>
      </c>
      <c r="H142">
        <v>240</v>
      </c>
      <c r="I142">
        <v>0</v>
      </c>
      <c r="J142" t="s">
        <v>2289</v>
      </c>
      <c r="K142" t="s">
        <v>2288</v>
      </c>
      <c r="L142" t="s">
        <v>2288</v>
      </c>
      <c r="M142">
        <v>1</v>
      </c>
      <c r="N142">
        <v>0</v>
      </c>
      <c r="O142" t="s">
        <v>2300</v>
      </c>
      <c r="P142" t="s">
        <v>2300</v>
      </c>
      <c r="Q142" t="s">
        <v>2300</v>
      </c>
      <c r="R142" t="s">
        <v>2300</v>
      </c>
      <c r="S142" t="s">
        <v>2300</v>
      </c>
    </row>
    <row r="143" spans="1:19" x14ac:dyDescent="0.25">
      <c r="A143" s="2" t="s">
        <v>88</v>
      </c>
      <c r="B143" s="3" t="s">
        <v>309</v>
      </c>
      <c r="C143" s="4">
        <v>68209</v>
      </c>
      <c r="D143" s="2" t="s">
        <v>90</v>
      </c>
      <c r="E143" s="2" t="s">
        <v>310</v>
      </c>
      <c r="F143" t="e">
        <v>#N/A</v>
      </c>
      <c r="G143" t="e">
        <f>+VLOOKUP(B143,'[2]listado ZVTN y PTN y PDET'!$A$1:$A$26,1,FALSE)</f>
        <v>#N/A</v>
      </c>
      <c r="H143">
        <v>73</v>
      </c>
      <c r="I143">
        <v>0</v>
      </c>
      <c r="J143" t="s">
        <v>2290</v>
      </c>
      <c r="K143" t="s">
        <v>2288</v>
      </c>
      <c r="L143" t="s">
        <v>2288</v>
      </c>
      <c r="M143">
        <v>0</v>
      </c>
      <c r="N143">
        <v>0</v>
      </c>
      <c r="O143" t="s">
        <v>2300</v>
      </c>
      <c r="P143" t="s">
        <v>2300</v>
      </c>
      <c r="Q143" t="s">
        <v>2300</v>
      </c>
      <c r="R143" t="s">
        <v>2300</v>
      </c>
      <c r="S143" t="s">
        <v>2300</v>
      </c>
    </row>
    <row r="144" spans="1:19" x14ac:dyDescent="0.25">
      <c r="A144" s="2" t="s">
        <v>33</v>
      </c>
      <c r="B144" s="3" t="s">
        <v>311</v>
      </c>
      <c r="C144" s="4">
        <v>15325</v>
      </c>
      <c r="D144" s="2" t="s">
        <v>35</v>
      </c>
      <c r="E144" s="2" t="s">
        <v>312</v>
      </c>
      <c r="F144" t="e">
        <v>#N/A</v>
      </c>
      <c r="G144" t="e">
        <f>+VLOOKUP(B144,'[2]listado ZVTN y PTN y PDET'!$A$1:$A$26,1,FALSE)</f>
        <v>#N/A</v>
      </c>
      <c r="H144">
        <v>141</v>
      </c>
      <c r="I144">
        <v>0</v>
      </c>
      <c r="J144" t="s">
        <v>2290</v>
      </c>
      <c r="K144" t="s">
        <v>2288</v>
      </c>
      <c r="L144" t="s">
        <v>2288</v>
      </c>
      <c r="M144">
        <v>0</v>
      </c>
      <c r="N144">
        <v>0</v>
      </c>
      <c r="O144" t="s">
        <v>2300</v>
      </c>
      <c r="P144" t="s">
        <v>2300</v>
      </c>
      <c r="Q144" t="s">
        <v>2300</v>
      </c>
      <c r="R144" t="s">
        <v>2300</v>
      </c>
      <c r="S144" t="s">
        <v>2300</v>
      </c>
    </row>
    <row r="145" spans="1:19" x14ac:dyDescent="0.25">
      <c r="A145" s="2" t="s">
        <v>88</v>
      </c>
      <c r="B145" s="3" t="s">
        <v>313</v>
      </c>
      <c r="C145" s="4">
        <v>68705</v>
      </c>
      <c r="D145" s="2" t="s">
        <v>90</v>
      </c>
      <c r="E145" s="2" t="s">
        <v>314</v>
      </c>
      <c r="F145" t="e">
        <v>#N/A</v>
      </c>
      <c r="G145" t="e">
        <f>+VLOOKUP(B145,'[2]listado ZVTN y PTN y PDET'!$A$1:$A$26,1,FALSE)</f>
        <v>#N/A</v>
      </c>
      <c r="H145">
        <v>275</v>
      </c>
      <c r="I145">
        <v>0</v>
      </c>
      <c r="J145" t="s">
        <v>2288</v>
      </c>
      <c r="K145" t="s">
        <v>2288</v>
      </c>
      <c r="L145" t="s">
        <v>2288</v>
      </c>
      <c r="M145">
        <v>0</v>
      </c>
      <c r="N145">
        <v>0</v>
      </c>
      <c r="O145" t="s">
        <v>2300</v>
      </c>
      <c r="P145" t="s">
        <v>2300</v>
      </c>
      <c r="Q145" t="s">
        <v>2300</v>
      </c>
      <c r="R145" t="s">
        <v>2300</v>
      </c>
      <c r="S145" t="s">
        <v>2300</v>
      </c>
    </row>
    <row r="146" spans="1:19" x14ac:dyDescent="0.25">
      <c r="A146" s="2" t="s">
        <v>27</v>
      </c>
      <c r="B146" s="3" t="s">
        <v>315</v>
      </c>
      <c r="C146" s="4">
        <v>25805</v>
      </c>
      <c r="D146" s="2" t="s">
        <v>29</v>
      </c>
      <c r="E146" s="2" t="s">
        <v>316</v>
      </c>
      <c r="F146" t="e">
        <v>#N/A</v>
      </c>
      <c r="G146" t="e">
        <f>+VLOOKUP(B146,'[2]listado ZVTN y PTN y PDET'!$A$1:$A$26,1,FALSE)</f>
        <v>#N/A</v>
      </c>
      <c r="H146">
        <v>1488</v>
      </c>
      <c r="I146">
        <v>0</v>
      </c>
      <c r="J146" t="s">
        <v>2291</v>
      </c>
      <c r="K146" t="s">
        <v>2289</v>
      </c>
      <c r="L146" t="s">
        <v>2289</v>
      </c>
      <c r="M146">
        <v>1</v>
      </c>
      <c r="N146">
        <v>0</v>
      </c>
      <c r="O146" t="s">
        <v>2300</v>
      </c>
      <c r="P146" t="s">
        <v>2300</v>
      </c>
      <c r="Q146" t="s">
        <v>2300</v>
      </c>
      <c r="R146" t="s">
        <v>2300</v>
      </c>
      <c r="S146" t="s">
        <v>2300</v>
      </c>
    </row>
    <row r="147" spans="1:19" x14ac:dyDescent="0.25">
      <c r="A147" s="2" t="s">
        <v>184</v>
      </c>
      <c r="B147" s="3" t="s">
        <v>317</v>
      </c>
      <c r="C147" s="4">
        <v>8558</v>
      </c>
      <c r="D147" s="2" t="s">
        <v>186</v>
      </c>
      <c r="E147" s="2" t="s">
        <v>318</v>
      </c>
      <c r="F147" t="e">
        <v>#N/A</v>
      </c>
      <c r="G147" t="e">
        <f>+VLOOKUP(B147,'[2]listado ZVTN y PTN y PDET'!$A$1:$A$26,1,FALSE)</f>
        <v>#N/A</v>
      </c>
      <c r="H147">
        <v>154</v>
      </c>
      <c r="I147">
        <v>0</v>
      </c>
      <c r="J147" t="s">
        <v>2288</v>
      </c>
      <c r="K147" t="s">
        <v>2288</v>
      </c>
      <c r="L147" t="s">
        <v>2288</v>
      </c>
      <c r="M147">
        <v>0</v>
      </c>
      <c r="N147">
        <v>0</v>
      </c>
      <c r="O147" t="s">
        <v>2300</v>
      </c>
      <c r="P147" t="s">
        <v>2300</v>
      </c>
      <c r="Q147" t="s">
        <v>2300</v>
      </c>
      <c r="R147" t="s">
        <v>2300</v>
      </c>
      <c r="S147" t="s">
        <v>2300</v>
      </c>
    </row>
    <row r="148" spans="1:19" x14ac:dyDescent="0.25">
      <c r="A148" s="2" t="s">
        <v>88</v>
      </c>
      <c r="B148" s="3" t="s">
        <v>319</v>
      </c>
      <c r="C148" s="4">
        <v>68266</v>
      </c>
      <c r="D148" s="2" t="s">
        <v>90</v>
      </c>
      <c r="E148" s="2" t="s">
        <v>320</v>
      </c>
      <c r="F148" t="e">
        <v>#N/A</v>
      </c>
      <c r="G148" t="e">
        <f>+VLOOKUP(B148,'[2]listado ZVTN y PTN y PDET'!$A$1:$A$26,1,FALSE)</f>
        <v>#N/A</v>
      </c>
      <c r="H148">
        <v>246</v>
      </c>
      <c r="I148">
        <v>0</v>
      </c>
      <c r="J148" t="s">
        <v>2288</v>
      </c>
      <c r="K148" t="s">
        <v>2288</v>
      </c>
      <c r="L148" t="s">
        <v>2288</v>
      </c>
      <c r="M148">
        <v>0</v>
      </c>
      <c r="N148">
        <v>0</v>
      </c>
      <c r="O148" t="s">
        <v>2300</v>
      </c>
      <c r="P148" t="s">
        <v>2300</v>
      </c>
      <c r="Q148" t="s">
        <v>2300</v>
      </c>
      <c r="R148" t="s">
        <v>2300</v>
      </c>
      <c r="S148" t="s">
        <v>2300</v>
      </c>
    </row>
    <row r="149" spans="1:19" x14ac:dyDescent="0.25">
      <c r="A149" s="2" t="s">
        <v>321</v>
      </c>
      <c r="B149" s="3" t="s">
        <v>322</v>
      </c>
      <c r="C149" s="4">
        <v>19824</v>
      </c>
      <c r="D149" s="2" t="s">
        <v>323</v>
      </c>
      <c r="E149" s="2" t="s">
        <v>324</v>
      </c>
      <c r="F149" t="e">
        <v>#N/A</v>
      </c>
      <c r="G149" t="e">
        <f>+VLOOKUP(B149,'[2]listado ZVTN y PTN y PDET'!$A$1:$A$26,1,FALSE)</f>
        <v>#N/A</v>
      </c>
      <c r="H149">
        <v>2812</v>
      </c>
      <c r="I149">
        <v>2</v>
      </c>
      <c r="J149" t="s">
        <v>2289</v>
      </c>
      <c r="K149" t="s">
        <v>2289</v>
      </c>
      <c r="L149" t="s">
        <v>2289</v>
      </c>
      <c r="M149">
        <v>3</v>
      </c>
      <c r="N149">
        <v>0</v>
      </c>
      <c r="O149" t="s">
        <v>2300</v>
      </c>
      <c r="P149" t="s">
        <v>2300</v>
      </c>
      <c r="Q149" t="s">
        <v>2300</v>
      </c>
      <c r="R149" t="s">
        <v>2300</v>
      </c>
      <c r="S149" t="s">
        <v>2300</v>
      </c>
    </row>
    <row r="150" spans="1:19" x14ac:dyDescent="0.25">
      <c r="A150" s="2" t="s">
        <v>33</v>
      </c>
      <c r="B150" s="3" t="s">
        <v>325</v>
      </c>
      <c r="C150" s="4">
        <v>15778</v>
      </c>
      <c r="D150" s="2" t="s">
        <v>35</v>
      </c>
      <c r="E150" s="2" t="s">
        <v>326</v>
      </c>
      <c r="F150" t="e">
        <v>#N/A</v>
      </c>
      <c r="G150" t="e">
        <f>+VLOOKUP(B150,'[2]listado ZVTN y PTN y PDET'!$A$1:$A$26,1,FALSE)</f>
        <v>#N/A</v>
      </c>
      <c r="H150">
        <v>16</v>
      </c>
      <c r="I150">
        <v>0</v>
      </c>
      <c r="J150" t="s">
        <v>2288</v>
      </c>
      <c r="K150" t="s">
        <v>2288</v>
      </c>
      <c r="L150" t="s">
        <v>2288</v>
      </c>
      <c r="M150">
        <v>1</v>
      </c>
      <c r="N150">
        <v>0</v>
      </c>
      <c r="O150" t="s">
        <v>2300</v>
      </c>
      <c r="P150" t="s">
        <v>2300</v>
      </c>
      <c r="Q150" t="s">
        <v>2300</v>
      </c>
      <c r="R150" t="s">
        <v>2300</v>
      </c>
      <c r="S150" t="s">
        <v>2300</v>
      </c>
    </row>
    <row r="151" spans="1:19" x14ac:dyDescent="0.25">
      <c r="A151" s="2" t="s">
        <v>33</v>
      </c>
      <c r="B151" s="3" t="s">
        <v>327</v>
      </c>
      <c r="C151" s="4">
        <v>15226</v>
      </c>
      <c r="D151" s="2" t="s">
        <v>35</v>
      </c>
      <c r="E151" s="2" t="s">
        <v>328</v>
      </c>
      <c r="F151" t="e">
        <v>#N/A</v>
      </c>
      <c r="G151" t="e">
        <f>+VLOOKUP(B151,'[2]listado ZVTN y PTN y PDET'!$A$1:$A$26,1,FALSE)</f>
        <v>#N/A</v>
      </c>
      <c r="H151">
        <v>17</v>
      </c>
      <c r="I151">
        <v>0</v>
      </c>
      <c r="J151" t="s">
        <v>2288</v>
      </c>
      <c r="K151" t="s">
        <v>2288</v>
      </c>
      <c r="L151" t="s">
        <v>2288</v>
      </c>
      <c r="M151">
        <v>0</v>
      </c>
      <c r="N151">
        <v>0</v>
      </c>
      <c r="O151" t="s">
        <v>2300</v>
      </c>
      <c r="P151" t="s">
        <v>2300</v>
      </c>
      <c r="Q151" t="s">
        <v>2300</v>
      </c>
      <c r="R151" t="s">
        <v>2300</v>
      </c>
      <c r="S151" t="s">
        <v>2300</v>
      </c>
    </row>
    <row r="152" spans="1:19" x14ac:dyDescent="0.25">
      <c r="A152" s="2" t="s">
        <v>27</v>
      </c>
      <c r="B152" s="3" t="s">
        <v>329</v>
      </c>
      <c r="C152" s="4">
        <v>25843</v>
      </c>
      <c r="D152" s="2" t="s">
        <v>29</v>
      </c>
      <c r="E152" s="2" t="s">
        <v>330</v>
      </c>
      <c r="F152" t="e">
        <v>#N/A</v>
      </c>
      <c r="G152" t="e">
        <f>+VLOOKUP(B152,'[2]listado ZVTN y PTN y PDET'!$A$1:$A$26,1,FALSE)</f>
        <v>#N/A</v>
      </c>
      <c r="H152">
        <v>108</v>
      </c>
      <c r="I152">
        <v>0</v>
      </c>
      <c r="J152" t="s">
        <v>2288</v>
      </c>
      <c r="K152" t="s">
        <v>2288</v>
      </c>
      <c r="L152" t="s">
        <v>2288</v>
      </c>
      <c r="M152">
        <v>6</v>
      </c>
      <c r="N152">
        <v>0</v>
      </c>
      <c r="O152" t="s">
        <v>2300</v>
      </c>
      <c r="P152" t="s">
        <v>2300</v>
      </c>
      <c r="Q152" t="s">
        <v>2300</v>
      </c>
      <c r="R152" t="s">
        <v>2300</v>
      </c>
      <c r="S152" t="s">
        <v>2300</v>
      </c>
    </row>
    <row r="153" spans="1:19" x14ac:dyDescent="0.25">
      <c r="A153" s="2" t="s">
        <v>33</v>
      </c>
      <c r="B153" s="3" t="s">
        <v>331</v>
      </c>
      <c r="C153" s="4">
        <v>15051</v>
      </c>
      <c r="D153" s="2" t="s">
        <v>35</v>
      </c>
      <c r="E153" s="2" t="s">
        <v>332</v>
      </c>
      <c r="F153" t="e">
        <v>#N/A</v>
      </c>
      <c r="G153" t="e">
        <f>+VLOOKUP(B153,'[2]listado ZVTN y PTN y PDET'!$A$1:$A$26,1,FALSE)</f>
        <v>#N/A</v>
      </c>
      <c r="H153">
        <v>4</v>
      </c>
      <c r="I153">
        <v>0</v>
      </c>
      <c r="J153" t="s">
        <v>2288</v>
      </c>
      <c r="K153" t="s">
        <v>2288</v>
      </c>
      <c r="L153" t="s">
        <v>2288</v>
      </c>
      <c r="M153">
        <v>0</v>
      </c>
      <c r="N153">
        <v>0</v>
      </c>
      <c r="O153" t="s">
        <v>2300</v>
      </c>
      <c r="P153" t="s">
        <v>2300</v>
      </c>
      <c r="Q153" t="s">
        <v>2300</v>
      </c>
      <c r="R153" t="s">
        <v>2300</v>
      </c>
      <c r="S153" t="s">
        <v>2300</v>
      </c>
    </row>
    <row r="154" spans="1:19" x14ac:dyDescent="0.25">
      <c r="A154" s="2" t="s">
        <v>88</v>
      </c>
      <c r="B154" s="3" t="s">
        <v>333</v>
      </c>
      <c r="C154" s="4">
        <v>68669</v>
      </c>
      <c r="D154" s="2" t="s">
        <v>90</v>
      </c>
      <c r="E154" s="2" t="s">
        <v>41</v>
      </c>
      <c r="F154" t="e">
        <v>#N/A</v>
      </c>
      <c r="G154" t="e">
        <f>+VLOOKUP(B154,'[2]listado ZVTN y PTN y PDET'!$A$1:$A$26,1,FALSE)</f>
        <v>#N/A</v>
      </c>
      <c r="H154">
        <v>882</v>
      </c>
      <c r="I154">
        <v>0</v>
      </c>
      <c r="J154" t="s">
        <v>2288</v>
      </c>
      <c r="K154" t="s">
        <v>2288</v>
      </c>
      <c r="L154" t="s">
        <v>2288</v>
      </c>
      <c r="M154">
        <v>0</v>
      </c>
      <c r="N154">
        <v>0</v>
      </c>
      <c r="O154" t="s">
        <v>2300</v>
      </c>
      <c r="P154" t="s">
        <v>2300</v>
      </c>
      <c r="Q154" t="s">
        <v>2300</v>
      </c>
      <c r="R154" t="s">
        <v>2300</v>
      </c>
      <c r="S154" t="s">
        <v>2300</v>
      </c>
    </row>
    <row r="155" spans="1:19" x14ac:dyDescent="0.25">
      <c r="A155" s="2" t="s">
        <v>27</v>
      </c>
      <c r="B155" s="3" t="s">
        <v>334</v>
      </c>
      <c r="C155" s="4">
        <v>25245</v>
      </c>
      <c r="D155" s="2" t="s">
        <v>29</v>
      </c>
      <c r="E155" s="2" t="s">
        <v>335</v>
      </c>
      <c r="F155" t="e">
        <v>#N/A</v>
      </c>
      <c r="G155" t="e">
        <f>+VLOOKUP(B155,'[2]listado ZVTN y PTN y PDET'!$A$1:$A$26,1,FALSE)</f>
        <v>#N/A</v>
      </c>
      <c r="H155">
        <v>1133</v>
      </c>
      <c r="I155">
        <v>0</v>
      </c>
      <c r="J155" t="s">
        <v>2289</v>
      </c>
      <c r="K155" t="s">
        <v>2288</v>
      </c>
      <c r="L155" t="s">
        <v>2288</v>
      </c>
      <c r="M155">
        <v>3</v>
      </c>
      <c r="N155">
        <v>0</v>
      </c>
      <c r="O155" t="s">
        <v>2300</v>
      </c>
      <c r="P155" t="s">
        <v>2300</v>
      </c>
      <c r="Q155" t="s">
        <v>2300</v>
      </c>
      <c r="R155" t="s">
        <v>2300</v>
      </c>
      <c r="S155" t="s">
        <v>2300</v>
      </c>
    </row>
    <row r="156" spans="1:19" x14ac:dyDescent="0.25">
      <c r="A156" s="2" t="s">
        <v>33</v>
      </c>
      <c r="B156" s="3" t="s">
        <v>336</v>
      </c>
      <c r="C156" s="4">
        <v>15176</v>
      </c>
      <c r="D156" s="2" t="s">
        <v>35</v>
      </c>
      <c r="E156" s="2" t="s">
        <v>337</v>
      </c>
      <c r="F156" t="e">
        <v>#N/A</v>
      </c>
      <c r="G156" t="e">
        <f>+VLOOKUP(B156,'[2]listado ZVTN y PTN y PDET'!$A$1:$A$26,1,FALSE)</f>
        <v>#N/A</v>
      </c>
      <c r="H156">
        <v>416</v>
      </c>
      <c r="I156">
        <v>0</v>
      </c>
      <c r="J156" t="s">
        <v>2289</v>
      </c>
      <c r="K156" t="s">
        <v>2288</v>
      </c>
      <c r="L156" t="s">
        <v>2288</v>
      </c>
      <c r="M156">
        <v>3</v>
      </c>
      <c r="N156">
        <v>0</v>
      </c>
      <c r="O156" t="s">
        <v>2300</v>
      </c>
      <c r="P156" t="s">
        <v>2300</v>
      </c>
      <c r="Q156" t="s">
        <v>2300</v>
      </c>
      <c r="R156" t="s">
        <v>2300</v>
      </c>
      <c r="S156" t="s">
        <v>2300</v>
      </c>
    </row>
    <row r="157" spans="1:19" x14ac:dyDescent="0.25">
      <c r="A157" s="2" t="s">
        <v>33</v>
      </c>
      <c r="B157" s="3" t="s">
        <v>338</v>
      </c>
      <c r="C157" s="4">
        <v>15753</v>
      </c>
      <c r="D157" s="2" t="s">
        <v>35</v>
      </c>
      <c r="E157" s="2" t="s">
        <v>339</v>
      </c>
      <c r="F157" t="e">
        <v>#N/A</v>
      </c>
      <c r="G157" t="e">
        <f>+VLOOKUP(B157,'[2]listado ZVTN y PTN y PDET'!$A$1:$A$26,1,FALSE)</f>
        <v>#N/A</v>
      </c>
      <c r="H157">
        <v>151</v>
      </c>
      <c r="I157">
        <v>0</v>
      </c>
      <c r="J157" t="s">
        <v>2289</v>
      </c>
      <c r="K157" t="s">
        <v>2288</v>
      </c>
      <c r="L157" t="s">
        <v>2288</v>
      </c>
      <c r="M157">
        <v>1</v>
      </c>
      <c r="N157">
        <v>0</v>
      </c>
      <c r="O157" t="s">
        <v>2300</v>
      </c>
      <c r="P157" t="s">
        <v>2300</v>
      </c>
      <c r="Q157" t="s">
        <v>2300</v>
      </c>
      <c r="R157" t="s">
        <v>2300</v>
      </c>
      <c r="S157" t="s">
        <v>2300</v>
      </c>
    </row>
    <row r="158" spans="1:19" x14ac:dyDescent="0.25">
      <c r="A158" s="2" t="s">
        <v>27</v>
      </c>
      <c r="B158" s="3" t="s">
        <v>340</v>
      </c>
      <c r="C158" s="4">
        <v>25662</v>
      </c>
      <c r="D158" s="2" t="s">
        <v>29</v>
      </c>
      <c r="E158" s="2" t="s">
        <v>341</v>
      </c>
      <c r="F158" t="e">
        <v>#N/A</v>
      </c>
      <c r="G158" t="e">
        <f>+VLOOKUP(B158,'[2]listado ZVTN y PTN y PDET'!$A$1:$A$26,1,FALSE)</f>
        <v>#N/A</v>
      </c>
      <c r="H158">
        <v>2804</v>
      </c>
      <c r="I158">
        <v>1</v>
      </c>
      <c r="J158" t="s">
        <v>2291</v>
      </c>
      <c r="K158" t="s">
        <v>2288</v>
      </c>
      <c r="L158" t="s">
        <v>2289</v>
      </c>
      <c r="M158">
        <v>0</v>
      </c>
      <c r="N158">
        <v>0</v>
      </c>
      <c r="O158" t="s">
        <v>2300</v>
      </c>
      <c r="P158" t="s">
        <v>2300</v>
      </c>
      <c r="Q158" t="s">
        <v>2300</v>
      </c>
      <c r="R158" t="s">
        <v>2300</v>
      </c>
      <c r="S158" t="s">
        <v>2300</v>
      </c>
    </row>
    <row r="159" spans="1:19" x14ac:dyDescent="0.25">
      <c r="A159" s="2" t="s">
        <v>33</v>
      </c>
      <c r="B159" s="3" t="s">
        <v>342</v>
      </c>
      <c r="C159" s="4">
        <v>15001</v>
      </c>
      <c r="D159" s="2" t="s">
        <v>35</v>
      </c>
      <c r="E159" s="2" t="s">
        <v>343</v>
      </c>
      <c r="F159" t="e">
        <v>#N/A</v>
      </c>
      <c r="G159" t="e">
        <f>+VLOOKUP(B159,'[2]listado ZVTN y PTN y PDET'!$A$1:$A$26,1,FALSE)</f>
        <v>#N/A</v>
      </c>
      <c r="H159">
        <v>309</v>
      </c>
      <c r="I159">
        <v>0</v>
      </c>
      <c r="J159" t="s">
        <v>2288</v>
      </c>
      <c r="K159" t="s">
        <v>2288</v>
      </c>
      <c r="L159" t="s">
        <v>2288</v>
      </c>
      <c r="M159">
        <v>7</v>
      </c>
      <c r="N159">
        <v>0</v>
      </c>
      <c r="O159" t="s">
        <v>2300</v>
      </c>
      <c r="P159" t="s">
        <v>2300</v>
      </c>
      <c r="Q159" t="s">
        <v>2300</v>
      </c>
      <c r="R159" t="s">
        <v>2300</v>
      </c>
      <c r="S159" t="s">
        <v>2300</v>
      </c>
    </row>
    <row r="160" spans="1:19" x14ac:dyDescent="0.25">
      <c r="A160" s="2" t="s">
        <v>33</v>
      </c>
      <c r="B160" s="3" t="s">
        <v>344</v>
      </c>
      <c r="C160" s="4">
        <v>15820</v>
      </c>
      <c r="D160" s="2" t="s">
        <v>35</v>
      </c>
      <c r="E160" s="2" t="s">
        <v>345</v>
      </c>
      <c r="F160" t="e">
        <v>#N/A</v>
      </c>
      <c r="G160" t="e">
        <f>+VLOOKUP(B160,'[2]listado ZVTN y PTN y PDET'!$A$1:$A$26,1,FALSE)</f>
        <v>#N/A</v>
      </c>
      <c r="H160">
        <v>19</v>
      </c>
      <c r="I160">
        <v>0</v>
      </c>
      <c r="J160" t="s">
        <v>2288</v>
      </c>
      <c r="K160" t="s">
        <v>2288</v>
      </c>
      <c r="L160" t="s">
        <v>2288</v>
      </c>
      <c r="M160">
        <v>1</v>
      </c>
      <c r="N160">
        <v>0</v>
      </c>
      <c r="O160" t="s">
        <v>2300</v>
      </c>
      <c r="P160" t="s">
        <v>2300</v>
      </c>
      <c r="Q160" t="s">
        <v>2300</v>
      </c>
      <c r="R160" t="s">
        <v>2300</v>
      </c>
      <c r="S160" t="s">
        <v>2300</v>
      </c>
    </row>
    <row r="161" spans="1:19" x14ac:dyDescent="0.25">
      <c r="A161" s="2" t="s">
        <v>33</v>
      </c>
      <c r="B161" s="3" t="s">
        <v>346</v>
      </c>
      <c r="C161" s="4">
        <v>15686</v>
      </c>
      <c r="D161" s="2" t="s">
        <v>35</v>
      </c>
      <c r="E161" s="2" t="s">
        <v>347</v>
      </c>
      <c r="F161" t="e">
        <v>#N/A</v>
      </c>
      <c r="G161" t="e">
        <f>+VLOOKUP(B161,'[2]listado ZVTN y PTN y PDET'!$A$1:$A$26,1,FALSE)</f>
        <v>#N/A</v>
      </c>
      <c r="H161">
        <v>154</v>
      </c>
      <c r="I161">
        <v>0</v>
      </c>
      <c r="J161" t="s">
        <v>2289</v>
      </c>
      <c r="K161" t="s">
        <v>2289</v>
      </c>
      <c r="L161" t="s">
        <v>2288</v>
      </c>
      <c r="M161">
        <v>2</v>
      </c>
      <c r="N161">
        <v>0</v>
      </c>
      <c r="O161" t="s">
        <v>2300</v>
      </c>
      <c r="P161" t="s">
        <v>2300</v>
      </c>
      <c r="Q161" t="s">
        <v>2300</v>
      </c>
      <c r="R161" t="s">
        <v>2300</v>
      </c>
      <c r="S161" t="s">
        <v>2300</v>
      </c>
    </row>
    <row r="162" spans="1:19" x14ac:dyDescent="0.25">
      <c r="A162" s="2" t="s">
        <v>27</v>
      </c>
      <c r="B162" s="3" t="s">
        <v>348</v>
      </c>
      <c r="C162" s="4">
        <v>25658</v>
      </c>
      <c r="D162" s="2" t="s">
        <v>29</v>
      </c>
      <c r="E162" s="2" t="s">
        <v>349</v>
      </c>
      <c r="F162" t="e">
        <v>#N/A</v>
      </c>
      <c r="G162" t="e">
        <f>+VLOOKUP(B162,'[2]listado ZVTN y PTN y PDET'!$A$1:$A$26,1,FALSE)</f>
        <v>#N/A</v>
      </c>
      <c r="H162">
        <v>125</v>
      </c>
      <c r="I162">
        <v>0</v>
      </c>
      <c r="J162" t="s">
        <v>2289</v>
      </c>
      <c r="K162" t="s">
        <v>2288</v>
      </c>
      <c r="L162" t="s">
        <v>2288</v>
      </c>
      <c r="M162">
        <v>5</v>
      </c>
      <c r="N162">
        <v>0</v>
      </c>
      <c r="O162" t="s">
        <v>2300</v>
      </c>
      <c r="P162" t="s">
        <v>2300</v>
      </c>
      <c r="Q162" t="s">
        <v>2300</v>
      </c>
      <c r="R162" t="s">
        <v>2300</v>
      </c>
      <c r="S162" t="s">
        <v>2300</v>
      </c>
    </row>
    <row r="163" spans="1:19" x14ac:dyDescent="0.25">
      <c r="A163" s="2" t="s">
        <v>27</v>
      </c>
      <c r="B163" s="3" t="s">
        <v>350</v>
      </c>
      <c r="C163" s="4">
        <v>25817</v>
      </c>
      <c r="D163" s="2" t="s">
        <v>29</v>
      </c>
      <c r="E163" s="2" t="s">
        <v>351</v>
      </c>
      <c r="F163" t="e">
        <v>#N/A</v>
      </c>
      <c r="G163" t="e">
        <f>+VLOOKUP(B163,'[2]listado ZVTN y PTN y PDET'!$A$1:$A$26,1,FALSE)</f>
        <v>#N/A</v>
      </c>
      <c r="H163">
        <v>27</v>
      </c>
      <c r="I163">
        <v>0</v>
      </c>
      <c r="J163" t="s">
        <v>2288</v>
      </c>
      <c r="K163" t="s">
        <v>2288</v>
      </c>
      <c r="L163" t="s">
        <v>2288</v>
      </c>
      <c r="M163">
        <v>1</v>
      </c>
      <c r="N163">
        <v>0</v>
      </c>
      <c r="O163" t="s">
        <v>2300</v>
      </c>
      <c r="P163" t="s">
        <v>2300</v>
      </c>
      <c r="Q163" t="s">
        <v>2300</v>
      </c>
      <c r="R163" t="s">
        <v>2300</v>
      </c>
      <c r="S163" t="s">
        <v>2300</v>
      </c>
    </row>
    <row r="164" spans="1:19" x14ac:dyDescent="0.25">
      <c r="A164" s="2" t="s">
        <v>134</v>
      </c>
      <c r="B164" s="3" t="s">
        <v>352</v>
      </c>
      <c r="C164" s="4">
        <v>54125</v>
      </c>
      <c r="D164" s="2" t="s">
        <v>136</v>
      </c>
      <c r="E164" s="2" t="s">
        <v>353</v>
      </c>
      <c r="F164" t="e">
        <v>#N/A</v>
      </c>
      <c r="G164" t="e">
        <f>+VLOOKUP(B164,'[2]listado ZVTN y PTN y PDET'!$A$1:$A$26,1,FALSE)</f>
        <v>#N/A</v>
      </c>
      <c r="H164">
        <v>79</v>
      </c>
      <c r="I164">
        <v>0</v>
      </c>
      <c r="J164" t="s">
        <v>2288</v>
      </c>
      <c r="K164" t="s">
        <v>2288</v>
      </c>
      <c r="L164" t="s">
        <v>2288</v>
      </c>
      <c r="M164">
        <v>2</v>
      </c>
      <c r="N164">
        <v>0</v>
      </c>
      <c r="O164" t="s">
        <v>2300</v>
      </c>
      <c r="P164" t="s">
        <v>2300</v>
      </c>
      <c r="Q164" t="s">
        <v>2300</v>
      </c>
      <c r="R164" t="s">
        <v>2300</v>
      </c>
      <c r="S164" t="s">
        <v>2300</v>
      </c>
    </row>
    <row r="165" spans="1:19" x14ac:dyDescent="0.25">
      <c r="A165" s="2" t="s">
        <v>33</v>
      </c>
      <c r="B165" s="3" t="s">
        <v>354</v>
      </c>
      <c r="C165" s="4">
        <v>15172</v>
      </c>
      <c r="D165" s="2" t="s">
        <v>35</v>
      </c>
      <c r="E165" s="2" t="s">
        <v>355</v>
      </c>
      <c r="F165" t="e">
        <v>#N/A</v>
      </c>
      <c r="G165" t="e">
        <f>+VLOOKUP(B165,'[2]listado ZVTN y PTN y PDET'!$A$1:$A$26,1,FALSE)</f>
        <v>#N/A</v>
      </c>
      <c r="H165">
        <v>123</v>
      </c>
      <c r="I165">
        <v>0</v>
      </c>
      <c r="J165" t="s">
        <v>2290</v>
      </c>
      <c r="K165" t="s">
        <v>2288</v>
      </c>
      <c r="L165" t="s">
        <v>2289</v>
      </c>
      <c r="M165">
        <v>1</v>
      </c>
      <c r="N165">
        <v>0</v>
      </c>
      <c r="O165" t="s">
        <v>2300</v>
      </c>
      <c r="P165" t="s">
        <v>2300</v>
      </c>
      <c r="Q165" t="s">
        <v>2300</v>
      </c>
      <c r="R165" t="s">
        <v>2300</v>
      </c>
      <c r="S165" t="s">
        <v>2300</v>
      </c>
    </row>
    <row r="166" spans="1:19" x14ac:dyDescent="0.25">
      <c r="A166" s="2" t="s">
        <v>27</v>
      </c>
      <c r="B166" s="3" t="s">
        <v>356</v>
      </c>
      <c r="C166" s="4">
        <v>25035</v>
      </c>
      <c r="D166" s="2" t="s">
        <v>29</v>
      </c>
      <c r="E166" s="2" t="s">
        <v>357</v>
      </c>
      <c r="F166" t="e">
        <v>#N/A</v>
      </c>
      <c r="G166" t="e">
        <f>+VLOOKUP(B166,'[2]listado ZVTN y PTN y PDET'!$A$1:$A$26,1,FALSE)</f>
        <v>#N/A</v>
      </c>
      <c r="H166">
        <v>339</v>
      </c>
      <c r="I166">
        <v>0</v>
      </c>
      <c r="J166" t="s">
        <v>2290</v>
      </c>
      <c r="K166" t="s">
        <v>2288</v>
      </c>
      <c r="L166" t="s">
        <v>2289</v>
      </c>
      <c r="M166">
        <v>0</v>
      </c>
      <c r="N166">
        <v>0</v>
      </c>
      <c r="O166" t="s">
        <v>2300</v>
      </c>
      <c r="P166" t="s">
        <v>2300</v>
      </c>
      <c r="Q166" t="s">
        <v>2300</v>
      </c>
      <c r="R166" t="s">
        <v>2300</v>
      </c>
      <c r="S166" t="s">
        <v>2300</v>
      </c>
    </row>
    <row r="167" spans="1:19" x14ac:dyDescent="0.25">
      <c r="A167" s="2" t="s">
        <v>88</v>
      </c>
      <c r="B167" s="3" t="s">
        <v>358</v>
      </c>
      <c r="C167" s="4">
        <v>68051</v>
      </c>
      <c r="D167" s="2" t="s">
        <v>90</v>
      </c>
      <c r="E167" s="2" t="s">
        <v>359</v>
      </c>
      <c r="F167" t="e">
        <v>#N/A</v>
      </c>
      <c r="G167" t="e">
        <f>+VLOOKUP(B167,'[2]listado ZVTN y PTN y PDET'!$A$1:$A$26,1,FALSE)</f>
        <v>#N/A</v>
      </c>
      <c r="H167">
        <v>128</v>
      </c>
      <c r="I167">
        <v>0</v>
      </c>
      <c r="J167" t="s">
        <v>2288</v>
      </c>
      <c r="K167" t="s">
        <v>2288</v>
      </c>
      <c r="L167" t="s">
        <v>2288</v>
      </c>
      <c r="M167">
        <v>0</v>
      </c>
      <c r="N167">
        <v>0</v>
      </c>
      <c r="O167" t="s">
        <v>2300</v>
      </c>
      <c r="P167" t="s">
        <v>2300</v>
      </c>
      <c r="Q167" t="s">
        <v>2300</v>
      </c>
      <c r="R167" t="s">
        <v>2300</v>
      </c>
      <c r="S167" t="s">
        <v>2300</v>
      </c>
    </row>
    <row r="168" spans="1:19" x14ac:dyDescent="0.25">
      <c r="A168" s="2" t="s">
        <v>33</v>
      </c>
      <c r="B168" s="3" t="s">
        <v>360</v>
      </c>
      <c r="C168" s="4">
        <v>15469</v>
      </c>
      <c r="D168" s="2" t="s">
        <v>35</v>
      </c>
      <c r="E168" s="2" t="s">
        <v>361</v>
      </c>
      <c r="F168" t="e">
        <v>#N/A</v>
      </c>
      <c r="G168" t="e">
        <f>+VLOOKUP(B168,'[2]listado ZVTN y PTN y PDET'!$A$1:$A$26,1,FALSE)</f>
        <v>#N/A</v>
      </c>
      <c r="H168">
        <v>262</v>
      </c>
      <c r="I168">
        <v>0</v>
      </c>
      <c r="J168" t="s">
        <v>2289</v>
      </c>
      <c r="K168" t="s">
        <v>2288</v>
      </c>
      <c r="L168" t="s">
        <v>2288</v>
      </c>
      <c r="M168">
        <v>3</v>
      </c>
      <c r="N168">
        <v>1</v>
      </c>
      <c r="O168" t="s">
        <v>2301</v>
      </c>
      <c r="P168" t="s">
        <v>2300</v>
      </c>
      <c r="Q168" t="s">
        <v>2300</v>
      </c>
      <c r="R168" t="s">
        <v>2300</v>
      </c>
      <c r="S168" t="s">
        <v>2300</v>
      </c>
    </row>
    <row r="169" spans="1:19" x14ac:dyDescent="0.25">
      <c r="A169" s="2" t="s">
        <v>27</v>
      </c>
      <c r="B169" s="3" t="s">
        <v>362</v>
      </c>
      <c r="C169" s="4">
        <v>25053</v>
      </c>
      <c r="D169" s="2" t="s">
        <v>29</v>
      </c>
      <c r="E169" s="2" t="s">
        <v>363</v>
      </c>
      <c r="F169" t="e">
        <v>#N/A</v>
      </c>
      <c r="G169" t="e">
        <f>+VLOOKUP(B169,'[2]listado ZVTN y PTN y PDET'!$A$1:$A$26,1,FALSE)</f>
        <v>#N/A</v>
      </c>
      <c r="H169">
        <v>1069</v>
      </c>
      <c r="I169">
        <v>0</v>
      </c>
      <c r="J169" t="s">
        <v>2292</v>
      </c>
      <c r="K169" t="s">
        <v>2288</v>
      </c>
      <c r="L169" t="s">
        <v>2289</v>
      </c>
      <c r="M169">
        <v>0</v>
      </c>
      <c r="N169">
        <v>0</v>
      </c>
      <c r="O169" t="s">
        <v>2300</v>
      </c>
      <c r="P169" t="s">
        <v>2300</v>
      </c>
      <c r="Q169" t="s">
        <v>2300</v>
      </c>
      <c r="R169" t="s">
        <v>2300</v>
      </c>
      <c r="S169" t="s">
        <v>2300</v>
      </c>
    </row>
    <row r="170" spans="1:19" x14ac:dyDescent="0.25">
      <c r="A170" s="2" t="s">
        <v>27</v>
      </c>
      <c r="B170" s="3" t="s">
        <v>364</v>
      </c>
      <c r="C170" s="4">
        <v>25851</v>
      </c>
      <c r="D170" s="2" t="s">
        <v>29</v>
      </c>
      <c r="E170" s="2" t="s">
        <v>365</v>
      </c>
      <c r="F170" t="e">
        <v>#N/A</v>
      </c>
      <c r="G170" t="e">
        <f>+VLOOKUP(B170,'[2]listado ZVTN y PTN y PDET'!$A$1:$A$26,1,FALSE)</f>
        <v>#N/A</v>
      </c>
      <c r="H170">
        <v>708</v>
      </c>
      <c r="I170">
        <v>4</v>
      </c>
      <c r="J170" t="s">
        <v>2292</v>
      </c>
      <c r="K170" t="s">
        <v>2288</v>
      </c>
      <c r="L170" t="s">
        <v>2289</v>
      </c>
      <c r="M170">
        <v>2</v>
      </c>
      <c r="N170">
        <v>0</v>
      </c>
      <c r="O170" t="s">
        <v>2300</v>
      </c>
      <c r="P170" t="s">
        <v>2300</v>
      </c>
      <c r="Q170" t="s">
        <v>2300</v>
      </c>
      <c r="R170" t="s">
        <v>2300</v>
      </c>
      <c r="S170" t="s">
        <v>2300</v>
      </c>
    </row>
    <row r="171" spans="1:19" x14ac:dyDescent="0.25">
      <c r="A171" s="2" t="s">
        <v>88</v>
      </c>
      <c r="B171" s="3" t="s">
        <v>366</v>
      </c>
      <c r="C171" s="4">
        <v>68867</v>
      </c>
      <c r="D171" s="2" t="s">
        <v>90</v>
      </c>
      <c r="E171" s="2" t="s">
        <v>367</v>
      </c>
      <c r="F171" t="e">
        <v>#N/A</v>
      </c>
      <c r="G171" t="e">
        <f>+VLOOKUP(B171,'[2]listado ZVTN y PTN y PDET'!$A$1:$A$26,1,FALSE)</f>
        <v>#N/A</v>
      </c>
      <c r="H171">
        <v>91</v>
      </c>
      <c r="I171">
        <v>0</v>
      </c>
      <c r="J171" t="s">
        <v>2288</v>
      </c>
      <c r="K171" t="s">
        <v>2288</v>
      </c>
      <c r="L171" t="s">
        <v>2288</v>
      </c>
      <c r="M171">
        <v>0</v>
      </c>
      <c r="N171">
        <v>0</v>
      </c>
      <c r="O171" t="s">
        <v>2300</v>
      </c>
      <c r="P171" t="s">
        <v>2300</v>
      </c>
      <c r="Q171" t="s">
        <v>2300</v>
      </c>
      <c r="R171" t="s">
        <v>2300</v>
      </c>
      <c r="S171" t="s">
        <v>2300</v>
      </c>
    </row>
    <row r="172" spans="1:19" x14ac:dyDescent="0.25">
      <c r="A172" s="2" t="s">
        <v>88</v>
      </c>
      <c r="B172" s="3" t="s">
        <v>368</v>
      </c>
      <c r="C172" s="4">
        <v>68160</v>
      </c>
      <c r="D172" s="2" t="s">
        <v>90</v>
      </c>
      <c r="E172" s="2" t="s">
        <v>369</v>
      </c>
      <c r="F172" t="e">
        <v>#N/A</v>
      </c>
      <c r="G172" t="e">
        <f>+VLOOKUP(B172,'[2]listado ZVTN y PTN y PDET'!$A$1:$A$26,1,FALSE)</f>
        <v>#N/A</v>
      </c>
      <c r="H172">
        <v>254</v>
      </c>
      <c r="I172">
        <v>0</v>
      </c>
      <c r="J172" t="s">
        <v>2289</v>
      </c>
      <c r="K172" t="s">
        <v>2288</v>
      </c>
      <c r="L172" t="s">
        <v>2289</v>
      </c>
      <c r="M172">
        <v>0</v>
      </c>
      <c r="N172">
        <v>0</v>
      </c>
      <c r="O172" t="s">
        <v>2300</v>
      </c>
      <c r="P172" t="s">
        <v>2300</v>
      </c>
      <c r="Q172" t="s">
        <v>2300</v>
      </c>
      <c r="R172" t="s">
        <v>2300</v>
      </c>
      <c r="S172" t="s">
        <v>2300</v>
      </c>
    </row>
    <row r="173" spans="1:19" x14ac:dyDescent="0.25">
      <c r="A173" s="2" t="s">
        <v>27</v>
      </c>
      <c r="B173" s="3" t="s">
        <v>370</v>
      </c>
      <c r="C173" s="4">
        <v>25875</v>
      </c>
      <c r="D173" s="2" t="s">
        <v>29</v>
      </c>
      <c r="E173" s="2" t="s">
        <v>371</v>
      </c>
      <c r="F173" t="e">
        <v>#N/A</v>
      </c>
      <c r="G173" t="e">
        <f>+VLOOKUP(B173,'[2]listado ZVTN y PTN y PDET'!$A$1:$A$26,1,FALSE)</f>
        <v>#N/A</v>
      </c>
      <c r="H173">
        <v>1143</v>
      </c>
      <c r="I173">
        <v>0</v>
      </c>
      <c r="J173" t="s">
        <v>2292</v>
      </c>
      <c r="K173" t="s">
        <v>2288</v>
      </c>
      <c r="L173" t="s">
        <v>2289</v>
      </c>
      <c r="M173">
        <v>8</v>
      </c>
      <c r="N173">
        <v>0</v>
      </c>
      <c r="O173" t="s">
        <v>2300</v>
      </c>
      <c r="P173" t="s">
        <v>2300</v>
      </c>
      <c r="Q173" t="s">
        <v>2300</v>
      </c>
      <c r="R173" t="s">
        <v>2300</v>
      </c>
      <c r="S173" t="s">
        <v>2300</v>
      </c>
    </row>
    <row r="174" spans="1:19" x14ac:dyDescent="0.25">
      <c r="A174" s="2" t="s">
        <v>33</v>
      </c>
      <c r="B174" s="3" t="s">
        <v>372</v>
      </c>
      <c r="C174" s="4">
        <v>15759</v>
      </c>
      <c r="D174" s="2" t="s">
        <v>35</v>
      </c>
      <c r="E174" s="2" t="s">
        <v>373</v>
      </c>
      <c r="F174" t="e">
        <v>#N/A</v>
      </c>
      <c r="G174" t="e">
        <f>+VLOOKUP(B174,'[2]listado ZVTN y PTN y PDET'!$A$1:$A$26,1,FALSE)</f>
        <v>#N/A</v>
      </c>
      <c r="H174">
        <v>523</v>
      </c>
      <c r="I174">
        <v>1</v>
      </c>
      <c r="J174" t="s">
        <v>2289</v>
      </c>
      <c r="K174" t="s">
        <v>2288</v>
      </c>
      <c r="L174" t="s">
        <v>2288</v>
      </c>
      <c r="M174">
        <v>12</v>
      </c>
      <c r="N174">
        <v>0</v>
      </c>
      <c r="O174" t="s">
        <v>2300</v>
      </c>
      <c r="P174" t="s">
        <v>2300</v>
      </c>
      <c r="Q174" t="s">
        <v>2300</v>
      </c>
      <c r="R174" t="s">
        <v>2300</v>
      </c>
      <c r="S174" t="s">
        <v>2300</v>
      </c>
    </row>
    <row r="175" spans="1:19" x14ac:dyDescent="0.25">
      <c r="A175" s="2" t="s">
        <v>33</v>
      </c>
      <c r="B175" s="3" t="s">
        <v>374</v>
      </c>
      <c r="C175" s="4">
        <v>15322</v>
      </c>
      <c r="D175" s="2" t="s">
        <v>35</v>
      </c>
      <c r="E175" s="2" t="s">
        <v>375</v>
      </c>
      <c r="F175" t="e">
        <v>#N/A</v>
      </c>
      <c r="G175" t="e">
        <f>+VLOOKUP(B175,'[2]listado ZVTN y PTN y PDET'!$A$1:$A$26,1,FALSE)</f>
        <v>#N/A</v>
      </c>
      <c r="H175">
        <v>179</v>
      </c>
      <c r="I175">
        <v>0</v>
      </c>
      <c r="J175" t="s">
        <v>2289</v>
      </c>
      <c r="K175" t="s">
        <v>2288</v>
      </c>
      <c r="L175" t="s">
        <v>2288</v>
      </c>
      <c r="M175">
        <v>0</v>
      </c>
      <c r="N175">
        <v>0</v>
      </c>
      <c r="O175" t="s">
        <v>2300</v>
      </c>
      <c r="P175" t="s">
        <v>2300</v>
      </c>
      <c r="Q175" t="s">
        <v>2300</v>
      </c>
      <c r="R175" t="s">
        <v>2300</v>
      </c>
      <c r="S175" t="s">
        <v>2300</v>
      </c>
    </row>
    <row r="176" spans="1:19" x14ac:dyDescent="0.25">
      <c r="A176" s="2" t="s">
        <v>376</v>
      </c>
      <c r="B176" s="3" t="s">
        <v>377</v>
      </c>
      <c r="C176" s="4">
        <v>47692</v>
      </c>
      <c r="D176" s="2" t="s">
        <v>378</v>
      </c>
      <c r="E176" s="2" t="s">
        <v>379</v>
      </c>
      <c r="F176" t="e">
        <v>#N/A</v>
      </c>
      <c r="G176" t="e">
        <f>+VLOOKUP(B176,'[2]listado ZVTN y PTN y PDET'!$A$1:$A$26,1,FALSE)</f>
        <v>#N/A</v>
      </c>
      <c r="H176">
        <v>1549</v>
      </c>
      <c r="I176">
        <v>0</v>
      </c>
      <c r="J176" t="s">
        <v>2289</v>
      </c>
      <c r="K176" t="s">
        <v>2288</v>
      </c>
      <c r="L176" t="s">
        <v>2288</v>
      </c>
      <c r="M176">
        <v>3</v>
      </c>
      <c r="N176">
        <v>0</v>
      </c>
      <c r="O176" t="s">
        <v>2300</v>
      </c>
      <c r="P176" t="s">
        <v>2300</v>
      </c>
      <c r="Q176" t="s">
        <v>2300</v>
      </c>
      <c r="R176" t="s">
        <v>2300</v>
      </c>
      <c r="S176" t="s">
        <v>2300</v>
      </c>
    </row>
    <row r="177" spans="1:19" x14ac:dyDescent="0.25">
      <c r="A177" s="2" t="s">
        <v>88</v>
      </c>
      <c r="B177" s="3" t="s">
        <v>380</v>
      </c>
      <c r="C177" s="4">
        <v>68502</v>
      </c>
      <c r="D177" s="2" t="s">
        <v>90</v>
      </c>
      <c r="E177" s="2" t="s">
        <v>381</v>
      </c>
      <c r="F177" t="e">
        <v>#N/A</v>
      </c>
      <c r="G177" t="e">
        <f>+VLOOKUP(B177,'[2]listado ZVTN y PTN y PDET'!$A$1:$A$26,1,FALSE)</f>
        <v>#N/A</v>
      </c>
      <c r="H177">
        <v>360</v>
      </c>
      <c r="I177">
        <v>0</v>
      </c>
      <c r="J177" t="s">
        <v>2288</v>
      </c>
      <c r="K177" t="s">
        <v>2288</v>
      </c>
      <c r="L177" t="s">
        <v>2288</v>
      </c>
      <c r="M177">
        <v>0</v>
      </c>
      <c r="N177">
        <v>0</v>
      </c>
      <c r="O177" t="s">
        <v>2300</v>
      </c>
      <c r="P177" t="s">
        <v>2300</v>
      </c>
      <c r="Q177" t="s">
        <v>2300</v>
      </c>
      <c r="R177" t="s">
        <v>2300</v>
      </c>
      <c r="S177" t="s">
        <v>2300</v>
      </c>
    </row>
    <row r="178" spans="1:19" x14ac:dyDescent="0.25">
      <c r="A178" s="2" t="s">
        <v>27</v>
      </c>
      <c r="B178" s="3" t="s">
        <v>382</v>
      </c>
      <c r="C178" s="4">
        <v>25398</v>
      </c>
      <c r="D178" s="2" t="s">
        <v>29</v>
      </c>
      <c r="E178" s="2" t="s">
        <v>383</v>
      </c>
      <c r="F178" t="e">
        <v>#N/A</v>
      </c>
      <c r="G178" t="e">
        <f>+VLOOKUP(B178,'[2]listado ZVTN y PTN y PDET'!$A$1:$A$26,1,FALSE)</f>
        <v>#N/A</v>
      </c>
      <c r="H178">
        <v>1594</v>
      </c>
      <c r="I178">
        <v>10</v>
      </c>
      <c r="J178" t="s">
        <v>2292</v>
      </c>
      <c r="K178" t="s">
        <v>2288</v>
      </c>
      <c r="L178" t="s">
        <v>2289</v>
      </c>
      <c r="M178">
        <v>0</v>
      </c>
      <c r="N178">
        <v>0</v>
      </c>
      <c r="O178" t="s">
        <v>2300</v>
      </c>
      <c r="P178" t="s">
        <v>2300</v>
      </c>
      <c r="Q178" t="s">
        <v>2300</v>
      </c>
      <c r="R178" t="s">
        <v>2300</v>
      </c>
      <c r="S178" t="s">
        <v>2300</v>
      </c>
    </row>
    <row r="179" spans="1:19" x14ac:dyDescent="0.25">
      <c r="A179" s="2" t="s">
        <v>33</v>
      </c>
      <c r="B179" s="3" t="s">
        <v>384</v>
      </c>
      <c r="C179" s="4">
        <v>15755</v>
      </c>
      <c r="D179" s="2" t="s">
        <v>35</v>
      </c>
      <c r="E179" s="2" t="s">
        <v>385</v>
      </c>
      <c r="F179" t="e">
        <v>#N/A</v>
      </c>
      <c r="G179" t="e">
        <f>+VLOOKUP(B179,'[2]listado ZVTN y PTN y PDET'!$A$1:$A$26,1,FALSE)</f>
        <v>#N/A</v>
      </c>
      <c r="H179">
        <v>737</v>
      </c>
      <c r="I179">
        <v>0</v>
      </c>
      <c r="J179" t="s">
        <v>2288</v>
      </c>
      <c r="K179" t="s">
        <v>2288</v>
      </c>
      <c r="L179" t="s">
        <v>2289</v>
      </c>
      <c r="M179">
        <v>0</v>
      </c>
      <c r="N179">
        <v>0</v>
      </c>
      <c r="O179" t="s">
        <v>2300</v>
      </c>
      <c r="P179" t="s">
        <v>2300</v>
      </c>
      <c r="Q179" t="s">
        <v>2300</v>
      </c>
      <c r="R179" t="s">
        <v>2300</v>
      </c>
      <c r="S179" t="s">
        <v>2300</v>
      </c>
    </row>
    <row r="180" spans="1:19" x14ac:dyDescent="0.25">
      <c r="A180" s="2" t="s">
        <v>27</v>
      </c>
      <c r="B180" s="3" t="s">
        <v>386</v>
      </c>
      <c r="C180" s="4">
        <v>25873</v>
      </c>
      <c r="D180" s="2" t="s">
        <v>29</v>
      </c>
      <c r="E180" s="2" t="s">
        <v>387</v>
      </c>
      <c r="F180" t="e">
        <v>#N/A</v>
      </c>
      <c r="G180" t="e">
        <f>+VLOOKUP(B180,'[2]listado ZVTN y PTN y PDET'!$A$1:$A$26,1,FALSE)</f>
        <v>#N/A</v>
      </c>
      <c r="H180">
        <v>740</v>
      </c>
      <c r="I180">
        <v>2</v>
      </c>
      <c r="J180" t="s">
        <v>2289</v>
      </c>
      <c r="K180" t="s">
        <v>2288</v>
      </c>
      <c r="L180" t="s">
        <v>2288</v>
      </c>
      <c r="M180">
        <v>2</v>
      </c>
      <c r="N180">
        <v>0</v>
      </c>
      <c r="O180" t="s">
        <v>2300</v>
      </c>
      <c r="P180" t="s">
        <v>2300</v>
      </c>
      <c r="Q180" t="s">
        <v>2300</v>
      </c>
      <c r="R180" t="s">
        <v>2300</v>
      </c>
      <c r="S180" t="s">
        <v>2300</v>
      </c>
    </row>
    <row r="181" spans="1:19" x14ac:dyDescent="0.25">
      <c r="A181" s="2" t="s">
        <v>321</v>
      </c>
      <c r="B181" s="3" t="s">
        <v>388</v>
      </c>
      <c r="C181" s="4">
        <v>19743</v>
      </c>
      <c r="D181" s="2" t="s">
        <v>323</v>
      </c>
      <c r="E181" s="2" t="s">
        <v>389</v>
      </c>
      <c r="F181" t="e">
        <v>#N/A</v>
      </c>
      <c r="G181" t="e">
        <f>+VLOOKUP(B181,'[2]listado ZVTN y PTN y PDET'!$A$1:$A$26,1,FALSE)</f>
        <v>#N/A</v>
      </c>
      <c r="H181">
        <v>2318</v>
      </c>
      <c r="I181">
        <v>2</v>
      </c>
      <c r="J181" t="s">
        <v>2289</v>
      </c>
      <c r="K181" t="s">
        <v>2288</v>
      </c>
      <c r="L181" t="s">
        <v>2289</v>
      </c>
      <c r="M181">
        <v>4</v>
      </c>
      <c r="N181">
        <v>0</v>
      </c>
      <c r="O181" t="s">
        <v>2300</v>
      </c>
      <c r="P181" t="s">
        <v>2300</v>
      </c>
      <c r="Q181" t="s">
        <v>2300</v>
      </c>
      <c r="R181" t="s">
        <v>2300</v>
      </c>
      <c r="S181" t="s">
        <v>2300</v>
      </c>
    </row>
    <row r="182" spans="1:19" x14ac:dyDescent="0.25">
      <c r="A182" s="2" t="s">
        <v>88</v>
      </c>
      <c r="B182" s="3" t="s">
        <v>390</v>
      </c>
      <c r="C182" s="4">
        <v>68500</v>
      </c>
      <c r="D182" s="2" t="s">
        <v>90</v>
      </c>
      <c r="E182" s="2" t="s">
        <v>391</v>
      </c>
      <c r="F182" t="e">
        <v>#N/A</v>
      </c>
      <c r="G182" t="e">
        <f>+VLOOKUP(B182,'[2]listado ZVTN y PTN y PDET'!$A$1:$A$26,1,FALSE)</f>
        <v>#N/A</v>
      </c>
      <c r="H182">
        <v>184</v>
      </c>
      <c r="I182">
        <v>0</v>
      </c>
      <c r="J182" t="s">
        <v>2289</v>
      </c>
      <c r="K182" t="s">
        <v>2288</v>
      </c>
      <c r="L182" t="s">
        <v>2288</v>
      </c>
      <c r="M182">
        <v>0</v>
      </c>
      <c r="N182">
        <v>0</v>
      </c>
      <c r="O182" t="s">
        <v>2300</v>
      </c>
      <c r="P182" t="s">
        <v>2300</v>
      </c>
      <c r="Q182" t="s">
        <v>2300</v>
      </c>
      <c r="R182" t="s">
        <v>2300</v>
      </c>
      <c r="S182" t="s">
        <v>2300</v>
      </c>
    </row>
    <row r="183" spans="1:19" x14ac:dyDescent="0.25">
      <c r="A183" s="2" t="s">
        <v>88</v>
      </c>
      <c r="B183" s="3" t="s">
        <v>392</v>
      </c>
      <c r="C183" s="4">
        <v>68679</v>
      </c>
      <c r="D183" s="2" t="s">
        <v>90</v>
      </c>
      <c r="E183" s="2" t="s">
        <v>393</v>
      </c>
      <c r="F183" t="e">
        <v>#N/A</v>
      </c>
      <c r="G183" t="e">
        <f>+VLOOKUP(B183,'[2]listado ZVTN y PTN y PDET'!$A$1:$A$26,1,FALSE)</f>
        <v>#N/A</v>
      </c>
      <c r="H183">
        <v>322</v>
      </c>
      <c r="I183">
        <v>0</v>
      </c>
      <c r="J183" t="s">
        <v>2288</v>
      </c>
      <c r="K183" t="s">
        <v>2288</v>
      </c>
      <c r="L183" t="s">
        <v>2288</v>
      </c>
      <c r="M183">
        <v>2</v>
      </c>
      <c r="N183">
        <v>0</v>
      </c>
      <c r="O183" t="s">
        <v>2300</v>
      </c>
      <c r="P183" t="s">
        <v>2300</v>
      </c>
      <c r="Q183" t="s">
        <v>2300</v>
      </c>
      <c r="R183" t="s">
        <v>2300</v>
      </c>
      <c r="S183" t="s">
        <v>2300</v>
      </c>
    </row>
    <row r="184" spans="1:19" x14ac:dyDescent="0.25">
      <c r="A184" s="2" t="s">
        <v>27</v>
      </c>
      <c r="B184" s="3" t="s">
        <v>394</v>
      </c>
      <c r="C184" s="4">
        <v>25862</v>
      </c>
      <c r="D184" s="2" t="s">
        <v>29</v>
      </c>
      <c r="E184" s="2" t="s">
        <v>395</v>
      </c>
      <c r="F184" t="e">
        <v>#N/A</v>
      </c>
      <c r="G184" t="e">
        <f>+VLOOKUP(B184,'[2]listado ZVTN y PTN y PDET'!$A$1:$A$26,1,FALSE)</f>
        <v>#N/A</v>
      </c>
      <c r="H184">
        <v>1054</v>
      </c>
      <c r="I184">
        <v>2</v>
      </c>
      <c r="J184" t="s">
        <v>2290</v>
      </c>
      <c r="K184" t="s">
        <v>2288</v>
      </c>
      <c r="L184" t="s">
        <v>2289</v>
      </c>
      <c r="M184">
        <v>1</v>
      </c>
      <c r="N184">
        <v>0</v>
      </c>
      <c r="O184" t="s">
        <v>2300</v>
      </c>
      <c r="P184" t="s">
        <v>2300</v>
      </c>
      <c r="Q184" t="s">
        <v>2300</v>
      </c>
      <c r="R184" t="s">
        <v>2300</v>
      </c>
      <c r="S184" t="s">
        <v>2300</v>
      </c>
    </row>
    <row r="185" spans="1:19" x14ac:dyDescent="0.25">
      <c r="A185" s="2" t="s">
        <v>27</v>
      </c>
      <c r="B185" s="3" t="s">
        <v>396</v>
      </c>
      <c r="C185" s="4">
        <v>25718</v>
      </c>
      <c r="D185" s="2" t="s">
        <v>29</v>
      </c>
      <c r="E185" s="2" t="s">
        <v>397</v>
      </c>
      <c r="F185" t="e">
        <v>#N/A</v>
      </c>
      <c r="G185" t="e">
        <f>+VLOOKUP(B185,'[2]listado ZVTN y PTN y PDET'!$A$1:$A$26,1,FALSE)</f>
        <v>#N/A</v>
      </c>
      <c r="H185">
        <v>710</v>
      </c>
      <c r="I185">
        <v>1</v>
      </c>
      <c r="J185" t="s">
        <v>2290</v>
      </c>
      <c r="K185" t="s">
        <v>2288</v>
      </c>
      <c r="L185" t="s">
        <v>2289</v>
      </c>
      <c r="M185">
        <v>3</v>
      </c>
      <c r="N185">
        <v>0</v>
      </c>
      <c r="O185" t="s">
        <v>2300</v>
      </c>
      <c r="P185" t="s">
        <v>2300</v>
      </c>
      <c r="Q185" t="s">
        <v>2300</v>
      </c>
      <c r="R185" t="s">
        <v>2300</v>
      </c>
      <c r="S185" t="s">
        <v>2300</v>
      </c>
    </row>
    <row r="186" spans="1:19" x14ac:dyDescent="0.25">
      <c r="A186" s="2" t="s">
        <v>88</v>
      </c>
      <c r="B186" s="3" t="s">
        <v>398</v>
      </c>
      <c r="C186" s="4">
        <v>68318</v>
      </c>
      <c r="D186" s="2" t="s">
        <v>90</v>
      </c>
      <c r="E186" s="2" t="s">
        <v>399</v>
      </c>
      <c r="F186" t="e">
        <v>#N/A</v>
      </c>
      <c r="G186" t="e">
        <f>+VLOOKUP(B186,'[2]listado ZVTN y PTN y PDET'!$A$1:$A$26,1,FALSE)</f>
        <v>#N/A</v>
      </c>
      <c r="H186">
        <v>690</v>
      </c>
      <c r="I186">
        <v>0</v>
      </c>
      <c r="J186" t="s">
        <v>2289</v>
      </c>
      <c r="K186" t="s">
        <v>2288</v>
      </c>
      <c r="L186" t="s">
        <v>2288</v>
      </c>
      <c r="M186">
        <v>1</v>
      </c>
      <c r="N186">
        <v>0</v>
      </c>
      <c r="O186" t="s">
        <v>2300</v>
      </c>
      <c r="P186" t="s">
        <v>2300</v>
      </c>
      <c r="Q186" t="s">
        <v>2300</v>
      </c>
      <c r="R186" t="s">
        <v>2300</v>
      </c>
      <c r="S186" t="s">
        <v>2300</v>
      </c>
    </row>
    <row r="187" spans="1:19" x14ac:dyDescent="0.25">
      <c r="A187" s="2" t="s">
        <v>295</v>
      </c>
      <c r="B187" s="3" t="s">
        <v>400</v>
      </c>
      <c r="C187" s="4">
        <v>73770</v>
      </c>
      <c r="D187" s="2" t="s">
        <v>297</v>
      </c>
      <c r="E187" s="2" t="s">
        <v>401</v>
      </c>
      <c r="F187" t="e">
        <v>#N/A</v>
      </c>
      <c r="G187" t="e">
        <f>+VLOOKUP(B187,'[2]listado ZVTN y PTN y PDET'!$A$1:$A$26,1,FALSE)</f>
        <v>#N/A</v>
      </c>
      <c r="H187">
        <v>219</v>
      </c>
      <c r="I187">
        <v>0</v>
      </c>
      <c r="J187" t="s">
        <v>2289</v>
      </c>
      <c r="K187" t="s">
        <v>2288</v>
      </c>
      <c r="L187" t="s">
        <v>2288</v>
      </c>
      <c r="M187">
        <v>0</v>
      </c>
      <c r="N187">
        <v>0</v>
      </c>
      <c r="O187" t="s">
        <v>2300</v>
      </c>
      <c r="P187" t="s">
        <v>2300</v>
      </c>
      <c r="Q187" t="s">
        <v>2300</v>
      </c>
      <c r="R187" t="s">
        <v>2300</v>
      </c>
      <c r="S187" t="s">
        <v>2300</v>
      </c>
    </row>
    <row r="188" spans="1:19" x14ac:dyDescent="0.25">
      <c r="A188" s="2" t="s">
        <v>33</v>
      </c>
      <c r="B188" s="3" t="s">
        <v>402</v>
      </c>
      <c r="C188" s="4">
        <v>15047</v>
      </c>
      <c r="D188" s="2" t="s">
        <v>35</v>
      </c>
      <c r="E188" s="2" t="s">
        <v>403</v>
      </c>
      <c r="F188" t="e">
        <v>#N/A</v>
      </c>
      <c r="G188" t="e">
        <f>+VLOOKUP(B188,'[2]listado ZVTN y PTN y PDET'!$A$1:$A$26,1,FALSE)</f>
        <v>#N/A</v>
      </c>
      <c r="H188">
        <v>874</v>
      </c>
      <c r="I188">
        <v>3</v>
      </c>
      <c r="J188" t="s">
        <v>2292</v>
      </c>
      <c r="K188" t="s">
        <v>2288</v>
      </c>
      <c r="L188" t="s">
        <v>2289</v>
      </c>
      <c r="M188">
        <v>1</v>
      </c>
      <c r="N188">
        <v>0</v>
      </c>
      <c r="O188" t="s">
        <v>2300</v>
      </c>
      <c r="P188" t="s">
        <v>2300</v>
      </c>
      <c r="Q188" t="s">
        <v>2300</v>
      </c>
      <c r="R188" t="s">
        <v>2300</v>
      </c>
      <c r="S188" t="s">
        <v>2300</v>
      </c>
    </row>
    <row r="189" spans="1:19" x14ac:dyDescent="0.25">
      <c r="A189" s="2" t="s">
        <v>27</v>
      </c>
      <c r="B189" s="3" t="s">
        <v>404</v>
      </c>
      <c r="C189" s="4">
        <v>25506</v>
      </c>
      <c r="D189" s="2" t="s">
        <v>29</v>
      </c>
      <c r="E189" s="2" t="s">
        <v>405</v>
      </c>
      <c r="F189" t="e">
        <v>#N/A</v>
      </c>
      <c r="G189" t="e">
        <f>+VLOOKUP(B189,'[2]listado ZVTN y PTN y PDET'!$A$1:$A$26,1,FALSE)</f>
        <v>#N/A</v>
      </c>
      <c r="H189">
        <v>1107</v>
      </c>
      <c r="I189">
        <v>0</v>
      </c>
      <c r="J189" t="s">
        <v>2290</v>
      </c>
      <c r="K189" t="s">
        <v>2288</v>
      </c>
      <c r="L189" t="s">
        <v>2289</v>
      </c>
      <c r="M189">
        <v>0</v>
      </c>
      <c r="N189">
        <v>0</v>
      </c>
      <c r="O189" t="s">
        <v>2300</v>
      </c>
      <c r="P189" t="s">
        <v>2300</v>
      </c>
      <c r="Q189" t="s">
        <v>2300</v>
      </c>
      <c r="R189" t="s">
        <v>2300</v>
      </c>
      <c r="S189" t="s">
        <v>2300</v>
      </c>
    </row>
    <row r="190" spans="1:19" x14ac:dyDescent="0.25">
      <c r="A190" s="2" t="s">
        <v>33</v>
      </c>
      <c r="B190" s="3" t="s">
        <v>406</v>
      </c>
      <c r="C190" s="4">
        <v>15720</v>
      </c>
      <c r="D190" s="2" t="s">
        <v>35</v>
      </c>
      <c r="E190" s="2" t="s">
        <v>407</v>
      </c>
      <c r="F190" t="e">
        <v>#N/A</v>
      </c>
      <c r="G190" t="e">
        <f>+VLOOKUP(B190,'[2]listado ZVTN y PTN y PDET'!$A$1:$A$26,1,FALSE)</f>
        <v>#N/A</v>
      </c>
      <c r="H190">
        <v>90</v>
      </c>
      <c r="I190">
        <v>0</v>
      </c>
      <c r="J190" t="s">
        <v>2289</v>
      </c>
      <c r="K190" t="s">
        <v>2288</v>
      </c>
      <c r="L190" t="s">
        <v>2288</v>
      </c>
      <c r="M190">
        <v>0</v>
      </c>
      <c r="N190">
        <v>0</v>
      </c>
      <c r="O190" t="s">
        <v>2300</v>
      </c>
      <c r="P190" t="s">
        <v>2300</v>
      </c>
      <c r="Q190" t="s">
        <v>2300</v>
      </c>
      <c r="R190" t="s">
        <v>2300</v>
      </c>
      <c r="S190" t="s">
        <v>2300</v>
      </c>
    </row>
    <row r="191" spans="1:19" x14ac:dyDescent="0.25">
      <c r="A191" s="2" t="s">
        <v>204</v>
      </c>
      <c r="B191" s="3" t="s">
        <v>408</v>
      </c>
      <c r="C191" s="4">
        <v>52210</v>
      </c>
      <c r="D191" s="2" t="s">
        <v>206</v>
      </c>
      <c r="E191" s="2" t="s">
        <v>409</v>
      </c>
      <c r="F191" t="e">
        <v>#N/A</v>
      </c>
      <c r="G191" t="e">
        <f>+VLOOKUP(B191,'[2]listado ZVTN y PTN y PDET'!$A$1:$A$26,1,FALSE)</f>
        <v>#N/A</v>
      </c>
      <c r="H191">
        <v>94</v>
      </c>
      <c r="I191">
        <v>0</v>
      </c>
      <c r="J191" t="s">
        <v>2288</v>
      </c>
      <c r="K191" t="s">
        <v>2289</v>
      </c>
      <c r="L191" t="s">
        <v>2288</v>
      </c>
      <c r="M191">
        <v>4</v>
      </c>
      <c r="N191">
        <v>0</v>
      </c>
      <c r="O191" t="s">
        <v>2300</v>
      </c>
      <c r="P191" t="s">
        <v>2300</v>
      </c>
      <c r="Q191" t="s">
        <v>2300</v>
      </c>
      <c r="R191" t="s">
        <v>2300</v>
      </c>
      <c r="S191" t="s">
        <v>2300</v>
      </c>
    </row>
    <row r="192" spans="1:19" x14ac:dyDescent="0.25">
      <c r="A192" s="2" t="s">
        <v>184</v>
      </c>
      <c r="B192" s="3" t="s">
        <v>410</v>
      </c>
      <c r="C192" s="4">
        <v>8606</v>
      </c>
      <c r="D192" s="2" t="s">
        <v>186</v>
      </c>
      <c r="E192" s="2" t="s">
        <v>411</v>
      </c>
      <c r="F192" t="e">
        <v>#N/A</v>
      </c>
      <c r="G192" t="e">
        <f>+VLOOKUP(B192,'[2]listado ZVTN y PTN y PDET'!$A$1:$A$26,1,FALSE)</f>
        <v>#N/A</v>
      </c>
      <c r="H192">
        <v>1218</v>
      </c>
      <c r="I192">
        <v>0</v>
      </c>
      <c r="J192" t="s">
        <v>2288</v>
      </c>
      <c r="K192" t="s">
        <v>2288</v>
      </c>
      <c r="L192" t="s">
        <v>2288</v>
      </c>
      <c r="M192">
        <v>2</v>
      </c>
      <c r="N192">
        <v>0</v>
      </c>
      <c r="O192" t="s">
        <v>2300</v>
      </c>
      <c r="P192" t="s">
        <v>2300</v>
      </c>
      <c r="Q192" t="s">
        <v>2300</v>
      </c>
      <c r="R192" t="s">
        <v>2300</v>
      </c>
      <c r="S192" t="s">
        <v>2300</v>
      </c>
    </row>
    <row r="193" spans="1:19" x14ac:dyDescent="0.25">
      <c r="A193" s="2" t="s">
        <v>33</v>
      </c>
      <c r="B193" s="3" t="s">
        <v>412</v>
      </c>
      <c r="C193" s="4">
        <v>15580</v>
      </c>
      <c r="D193" s="2" t="s">
        <v>35</v>
      </c>
      <c r="E193" s="2" t="s">
        <v>413</v>
      </c>
      <c r="F193" t="e">
        <v>#N/A</v>
      </c>
      <c r="G193" t="e">
        <f>+VLOOKUP(B193,'[2]listado ZVTN y PTN y PDET'!$A$1:$A$26,1,FALSE)</f>
        <v>#N/A</v>
      </c>
      <c r="H193">
        <v>409</v>
      </c>
      <c r="I193">
        <v>1</v>
      </c>
      <c r="J193" t="s">
        <v>2288</v>
      </c>
      <c r="K193" t="s">
        <v>2288</v>
      </c>
      <c r="L193" t="s">
        <v>2289</v>
      </c>
      <c r="M193">
        <v>3</v>
      </c>
      <c r="N193">
        <v>0</v>
      </c>
      <c r="O193" t="s">
        <v>2300</v>
      </c>
      <c r="P193" t="s">
        <v>2300</v>
      </c>
      <c r="Q193" t="s">
        <v>2300</v>
      </c>
      <c r="R193" t="s">
        <v>2300</v>
      </c>
      <c r="S193" t="s">
        <v>2300</v>
      </c>
    </row>
    <row r="194" spans="1:19" x14ac:dyDescent="0.25">
      <c r="A194" s="2" t="s">
        <v>27</v>
      </c>
      <c r="B194" s="3" t="s">
        <v>414</v>
      </c>
      <c r="C194" s="4">
        <v>25168</v>
      </c>
      <c r="D194" s="2" t="s">
        <v>29</v>
      </c>
      <c r="E194" s="2" t="s">
        <v>415</v>
      </c>
      <c r="F194" t="e">
        <v>#N/A</v>
      </c>
      <c r="G194" t="e">
        <f>+VLOOKUP(B194,'[2]listado ZVTN y PTN y PDET'!$A$1:$A$26,1,FALSE)</f>
        <v>#N/A</v>
      </c>
      <c r="H194">
        <v>1413</v>
      </c>
      <c r="I194">
        <v>6</v>
      </c>
      <c r="J194" t="s">
        <v>2291</v>
      </c>
      <c r="K194" t="s">
        <v>2288</v>
      </c>
      <c r="L194" t="s">
        <v>2290</v>
      </c>
      <c r="M194">
        <v>1</v>
      </c>
      <c r="N194">
        <v>0</v>
      </c>
      <c r="O194" t="s">
        <v>2300</v>
      </c>
      <c r="P194" t="s">
        <v>2300</v>
      </c>
      <c r="Q194" t="s">
        <v>2300</v>
      </c>
      <c r="R194" t="s">
        <v>2300</v>
      </c>
      <c r="S194" t="s">
        <v>2300</v>
      </c>
    </row>
    <row r="195" spans="1:19" x14ac:dyDescent="0.25">
      <c r="A195" s="2" t="s">
        <v>134</v>
      </c>
      <c r="B195" s="3" t="s">
        <v>416</v>
      </c>
      <c r="C195" s="4">
        <v>54518</v>
      </c>
      <c r="D195" s="2" t="s">
        <v>136</v>
      </c>
      <c r="E195" s="2" t="s">
        <v>417</v>
      </c>
      <c r="F195" t="e">
        <v>#N/A</v>
      </c>
      <c r="G195" t="e">
        <f>+VLOOKUP(B195,'[2]listado ZVTN y PTN y PDET'!$A$1:$A$26,1,FALSE)</f>
        <v>#N/A</v>
      </c>
      <c r="H195">
        <v>574</v>
      </c>
      <c r="I195">
        <v>0</v>
      </c>
      <c r="J195" t="s">
        <v>2289</v>
      </c>
      <c r="K195" t="s">
        <v>2288</v>
      </c>
      <c r="L195" t="s">
        <v>2289</v>
      </c>
      <c r="M195">
        <v>3</v>
      </c>
      <c r="N195">
        <v>2</v>
      </c>
      <c r="O195" t="s">
        <v>2300</v>
      </c>
      <c r="P195" t="s">
        <v>2300</v>
      </c>
      <c r="Q195" t="s">
        <v>2300</v>
      </c>
      <c r="R195" t="s">
        <v>2300</v>
      </c>
      <c r="S195" t="s">
        <v>2300</v>
      </c>
    </row>
    <row r="196" spans="1:19" x14ac:dyDescent="0.25">
      <c r="A196" s="2" t="s">
        <v>33</v>
      </c>
      <c r="B196" s="3" t="s">
        <v>418</v>
      </c>
      <c r="C196" s="4">
        <v>15442</v>
      </c>
      <c r="D196" s="2" t="s">
        <v>35</v>
      </c>
      <c r="E196" s="2" t="s">
        <v>419</v>
      </c>
      <c r="F196" t="e">
        <v>#N/A</v>
      </c>
      <c r="G196" t="e">
        <f>+VLOOKUP(B196,'[2]listado ZVTN y PTN y PDET'!$A$1:$A$26,1,FALSE)</f>
        <v>#N/A</v>
      </c>
      <c r="H196">
        <v>514</v>
      </c>
      <c r="I196">
        <v>0</v>
      </c>
      <c r="J196" t="s">
        <v>2289</v>
      </c>
      <c r="K196" t="s">
        <v>2288</v>
      </c>
      <c r="L196" t="s">
        <v>2289</v>
      </c>
      <c r="M196">
        <v>0</v>
      </c>
      <c r="N196">
        <v>0</v>
      </c>
      <c r="O196" t="s">
        <v>2300</v>
      </c>
      <c r="P196" t="s">
        <v>2300</v>
      </c>
      <c r="Q196" t="s">
        <v>2300</v>
      </c>
      <c r="R196" t="s">
        <v>2300</v>
      </c>
      <c r="S196" t="s">
        <v>2300</v>
      </c>
    </row>
    <row r="197" spans="1:19" x14ac:dyDescent="0.25">
      <c r="A197" s="2" t="s">
        <v>134</v>
      </c>
      <c r="B197" s="3" t="s">
        <v>420</v>
      </c>
      <c r="C197" s="4">
        <v>54520</v>
      </c>
      <c r="D197" s="2" t="s">
        <v>136</v>
      </c>
      <c r="E197" s="2" t="s">
        <v>421</v>
      </c>
      <c r="F197" t="e">
        <v>#N/A</v>
      </c>
      <c r="G197" t="e">
        <f>+VLOOKUP(B197,'[2]listado ZVTN y PTN y PDET'!$A$1:$A$26,1,FALSE)</f>
        <v>#N/A</v>
      </c>
      <c r="H197">
        <v>73</v>
      </c>
      <c r="I197">
        <v>0</v>
      </c>
      <c r="J197" t="s">
        <v>2288</v>
      </c>
      <c r="K197" t="s">
        <v>2288</v>
      </c>
      <c r="L197" t="s">
        <v>2288</v>
      </c>
      <c r="M197">
        <v>0</v>
      </c>
      <c r="N197">
        <v>0</v>
      </c>
      <c r="O197" t="s">
        <v>2300</v>
      </c>
      <c r="P197" t="s">
        <v>2300</v>
      </c>
      <c r="Q197" t="s">
        <v>2300</v>
      </c>
      <c r="R197" t="s">
        <v>2300</v>
      </c>
      <c r="S197" t="s">
        <v>2300</v>
      </c>
    </row>
    <row r="198" spans="1:19" x14ac:dyDescent="0.25">
      <c r="A198" s="2" t="s">
        <v>134</v>
      </c>
      <c r="B198" s="3" t="s">
        <v>422</v>
      </c>
      <c r="C198" s="4">
        <v>54743</v>
      </c>
      <c r="D198" s="2" t="s">
        <v>136</v>
      </c>
      <c r="E198" s="2" t="s">
        <v>423</v>
      </c>
      <c r="F198" t="e">
        <v>#N/A</v>
      </c>
      <c r="G198" t="e">
        <f>+VLOOKUP(B198,'[2]listado ZVTN y PTN y PDET'!$A$1:$A$26,1,FALSE)</f>
        <v>#N/A</v>
      </c>
      <c r="H198">
        <v>199</v>
      </c>
      <c r="I198">
        <v>0</v>
      </c>
      <c r="J198" t="s">
        <v>2288</v>
      </c>
      <c r="K198" t="s">
        <v>2288</v>
      </c>
      <c r="L198" t="s">
        <v>2288</v>
      </c>
      <c r="M198">
        <v>0</v>
      </c>
      <c r="N198">
        <v>0</v>
      </c>
      <c r="O198" t="s">
        <v>2300</v>
      </c>
      <c r="P198" t="s">
        <v>2300</v>
      </c>
      <c r="Q198" t="s">
        <v>2300</v>
      </c>
      <c r="R198" t="s">
        <v>2300</v>
      </c>
      <c r="S198" t="s">
        <v>2300</v>
      </c>
    </row>
    <row r="199" spans="1:19" x14ac:dyDescent="0.25">
      <c r="A199" s="2" t="s">
        <v>301</v>
      </c>
      <c r="B199" s="3" t="s">
        <v>424</v>
      </c>
      <c r="C199" s="4">
        <v>13760</v>
      </c>
      <c r="D199" s="2" t="s">
        <v>303</v>
      </c>
      <c r="E199" s="2" t="s">
        <v>425</v>
      </c>
      <c r="F199" t="e">
        <v>#N/A</v>
      </c>
      <c r="G199" t="e">
        <f>+VLOOKUP(B199,'[2]listado ZVTN y PTN y PDET'!$A$1:$A$26,1,FALSE)</f>
        <v>#N/A</v>
      </c>
      <c r="H199">
        <v>304</v>
      </c>
      <c r="I199">
        <v>0</v>
      </c>
      <c r="J199" t="s">
        <v>2288</v>
      </c>
      <c r="K199" t="s">
        <v>2288</v>
      </c>
      <c r="L199" t="s">
        <v>2288</v>
      </c>
      <c r="M199">
        <v>0</v>
      </c>
      <c r="N199">
        <v>0</v>
      </c>
      <c r="O199" t="s">
        <v>2300</v>
      </c>
      <c r="P199" t="s">
        <v>2300</v>
      </c>
      <c r="Q199" t="s">
        <v>2300</v>
      </c>
      <c r="R199" t="s">
        <v>2300</v>
      </c>
      <c r="S199" t="s">
        <v>2300</v>
      </c>
    </row>
    <row r="200" spans="1:19" x14ac:dyDescent="0.25">
      <c r="A200" s="2" t="s">
        <v>426</v>
      </c>
      <c r="B200" s="3" t="s">
        <v>427</v>
      </c>
      <c r="C200" s="4">
        <v>99773</v>
      </c>
      <c r="D200" s="2" t="s">
        <v>428</v>
      </c>
      <c r="E200" s="2" t="s">
        <v>429</v>
      </c>
      <c r="F200" t="e">
        <v>#N/A</v>
      </c>
      <c r="G200" t="e">
        <f>+VLOOKUP(B200,'[2]listado ZVTN y PTN y PDET'!$A$1:$A$26,1,FALSE)</f>
        <v>#N/A</v>
      </c>
      <c r="H200">
        <v>16560</v>
      </c>
      <c r="I200">
        <v>16</v>
      </c>
      <c r="J200" t="s">
        <v>2290</v>
      </c>
      <c r="K200" t="s">
        <v>2289</v>
      </c>
      <c r="L200" t="s">
        <v>2290</v>
      </c>
      <c r="M200">
        <v>4</v>
      </c>
      <c r="N200">
        <v>0</v>
      </c>
      <c r="O200" t="s">
        <v>2301</v>
      </c>
      <c r="P200" t="s">
        <v>2300</v>
      </c>
      <c r="Q200" t="s">
        <v>2300</v>
      </c>
      <c r="R200" t="s">
        <v>2300</v>
      </c>
      <c r="S200" t="s">
        <v>2301</v>
      </c>
    </row>
    <row r="201" spans="1:19" x14ac:dyDescent="0.25">
      <c r="A201" s="2" t="s">
        <v>184</v>
      </c>
      <c r="B201" s="3" t="s">
        <v>430</v>
      </c>
      <c r="C201" s="4">
        <v>8436</v>
      </c>
      <c r="D201" s="2" t="s">
        <v>186</v>
      </c>
      <c r="E201" s="2" t="s">
        <v>431</v>
      </c>
      <c r="F201" t="e">
        <v>#N/A</v>
      </c>
      <c r="G201" t="e">
        <f>+VLOOKUP(B201,'[2]listado ZVTN y PTN y PDET'!$A$1:$A$26,1,FALSE)</f>
        <v>#N/A</v>
      </c>
      <c r="H201">
        <v>191</v>
      </c>
      <c r="I201">
        <v>0</v>
      </c>
      <c r="J201" t="s">
        <v>2288</v>
      </c>
      <c r="K201" t="s">
        <v>2288</v>
      </c>
      <c r="L201" t="s">
        <v>2288</v>
      </c>
      <c r="M201">
        <v>1</v>
      </c>
      <c r="N201">
        <v>0</v>
      </c>
      <c r="O201" t="s">
        <v>2300</v>
      </c>
      <c r="P201" t="s">
        <v>2300</v>
      </c>
      <c r="Q201" t="s">
        <v>2300</v>
      </c>
      <c r="R201" t="s">
        <v>2300</v>
      </c>
      <c r="S201" t="s">
        <v>2300</v>
      </c>
    </row>
    <row r="202" spans="1:19" x14ac:dyDescent="0.25">
      <c r="A202" s="2" t="s">
        <v>88</v>
      </c>
      <c r="B202" s="3" t="s">
        <v>432</v>
      </c>
      <c r="C202" s="4">
        <v>68673</v>
      </c>
      <c r="D202" s="2" t="s">
        <v>90</v>
      </c>
      <c r="E202" s="2" t="s">
        <v>433</v>
      </c>
      <c r="F202" t="e">
        <v>#N/A</v>
      </c>
      <c r="G202" t="e">
        <f>+VLOOKUP(B202,'[2]listado ZVTN y PTN y PDET'!$A$1:$A$26,1,FALSE)</f>
        <v>#N/A</v>
      </c>
      <c r="H202">
        <v>278</v>
      </c>
      <c r="I202">
        <v>0</v>
      </c>
      <c r="J202" t="s">
        <v>2288</v>
      </c>
      <c r="K202" t="s">
        <v>2288</v>
      </c>
      <c r="L202" t="s">
        <v>2288</v>
      </c>
      <c r="M202">
        <v>0</v>
      </c>
      <c r="N202">
        <v>0</v>
      </c>
      <c r="O202" t="s">
        <v>2300</v>
      </c>
      <c r="P202" t="s">
        <v>2300</v>
      </c>
      <c r="Q202" t="s">
        <v>2300</v>
      </c>
      <c r="R202" t="s">
        <v>2300</v>
      </c>
      <c r="S202" t="s">
        <v>2300</v>
      </c>
    </row>
    <row r="203" spans="1:19" x14ac:dyDescent="0.25">
      <c r="A203" s="2" t="s">
        <v>88</v>
      </c>
      <c r="B203" s="3" t="s">
        <v>434</v>
      </c>
      <c r="C203" s="4">
        <v>68572</v>
      </c>
      <c r="D203" s="2" t="s">
        <v>90</v>
      </c>
      <c r="E203" s="2" t="s">
        <v>435</v>
      </c>
      <c r="F203" t="e">
        <v>#N/A</v>
      </c>
      <c r="G203" t="e">
        <f>+VLOOKUP(B203,'[2]listado ZVTN y PTN y PDET'!$A$1:$A$26,1,FALSE)</f>
        <v>#N/A</v>
      </c>
      <c r="H203">
        <v>353</v>
      </c>
      <c r="I203">
        <v>0</v>
      </c>
      <c r="J203" t="s">
        <v>2290</v>
      </c>
      <c r="K203" t="s">
        <v>2288</v>
      </c>
      <c r="L203" t="s">
        <v>2288</v>
      </c>
      <c r="M203">
        <v>1</v>
      </c>
      <c r="N203">
        <v>0</v>
      </c>
      <c r="O203" t="s">
        <v>2300</v>
      </c>
      <c r="P203" t="s">
        <v>2300</v>
      </c>
      <c r="Q203" t="s">
        <v>2300</v>
      </c>
      <c r="R203" t="s">
        <v>2300</v>
      </c>
      <c r="S203" t="s">
        <v>2300</v>
      </c>
    </row>
    <row r="204" spans="1:19" x14ac:dyDescent="0.25">
      <c r="A204" s="2" t="s">
        <v>27</v>
      </c>
      <c r="B204" s="3" t="s">
        <v>436</v>
      </c>
      <c r="C204" s="4">
        <v>25799</v>
      </c>
      <c r="D204" s="2" t="s">
        <v>29</v>
      </c>
      <c r="E204" s="2" t="s">
        <v>437</v>
      </c>
      <c r="F204" t="e">
        <v>#N/A</v>
      </c>
      <c r="G204" t="e">
        <f>+VLOOKUP(B204,'[2]listado ZVTN y PTN y PDET'!$A$1:$A$26,1,FALSE)</f>
        <v>#N/A</v>
      </c>
      <c r="H204">
        <v>37</v>
      </c>
      <c r="I204">
        <v>0</v>
      </c>
      <c r="J204" t="s">
        <v>2289</v>
      </c>
      <c r="K204" t="s">
        <v>2288</v>
      </c>
      <c r="L204" t="s">
        <v>2288</v>
      </c>
      <c r="M204">
        <v>3</v>
      </c>
      <c r="N204">
        <v>0</v>
      </c>
      <c r="O204" t="s">
        <v>2300</v>
      </c>
      <c r="P204" t="s">
        <v>2300</v>
      </c>
      <c r="Q204" t="s">
        <v>2300</v>
      </c>
      <c r="R204" t="s">
        <v>2300</v>
      </c>
      <c r="S204" t="s">
        <v>2300</v>
      </c>
    </row>
    <row r="205" spans="1:19" x14ac:dyDescent="0.25">
      <c r="A205" s="2" t="s">
        <v>438</v>
      </c>
      <c r="B205" s="3" t="s">
        <v>439</v>
      </c>
      <c r="C205" s="4">
        <v>17486</v>
      </c>
      <c r="D205" s="2" t="s">
        <v>237</v>
      </c>
      <c r="E205" s="2" t="s">
        <v>440</v>
      </c>
      <c r="F205" t="e">
        <v>#N/A</v>
      </c>
      <c r="G205" t="e">
        <f>+VLOOKUP(B205,'[2]listado ZVTN y PTN y PDET'!$A$1:$A$26,1,FALSE)</f>
        <v>#N/A</v>
      </c>
      <c r="H205">
        <v>1463</v>
      </c>
      <c r="I205">
        <v>0</v>
      </c>
      <c r="J205" t="s">
        <v>2292</v>
      </c>
      <c r="K205" t="s">
        <v>2288</v>
      </c>
      <c r="L205" t="s">
        <v>2289</v>
      </c>
      <c r="M205">
        <v>4</v>
      </c>
      <c r="N205">
        <v>0</v>
      </c>
      <c r="O205" t="s">
        <v>2300</v>
      </c>
      <c r="P205" t="s">
        <v>2300</v>
      </c>
      <c r="Q205" t="s">
        <v>2300</v>
      </c>
      <c r="R205" t="s">
        <v>2300</v>
      </c>
      <c r="S205" t="s">
        <v>2300</v>
      </c>
    </row>
    <row r="206" spans="1:19" x14ac:dyDescent="0.25">
      <c r="A206" s="2" t="s">
        <v>295</v>
      </c>
      <c r="B206" s="3" t="s">
        <v>441</v>
      </c>
      <c r="C206" s="4">
        <v>73200</v>
      </c>
      <c r="D206" s="2" t="s">
        <v>297</v>
      </c>
      <c r="E206" s="2" t="s">
        <v>442</v>
      </c>
      <c r="F206" t="e">
        <v>#N/A</v>
      </c>
      <c r="G206" t="e">
        <f>+VLOOKUP(B206,'[2]listado ZVTN y PTN y PDET'!$A$1:$A$26,1,FALSE)</f>
        <v>#N/A</v>
      </c>
      <c r="H206">
        <v>538</v>
      </c>
      <c r="I206">
        <v>0</v>
      </c>
      <c r="J206" t="s">
        <v>2289</v>
      </c>
      <c r="K206" t="s">
        <v>2288</v>
      </c>
      <c r="L206" t="s">
        <v>2289</v>
      </c>
      <c r="M206">
        <v>0</v>
      </c>
      <c r="N206">
        <v>0</v>
      </c>
      <c r="O206" t="s">
        <v>2300</v>
      </c>
      <c r="P206" t="s">
        <v>2300</v>
      </c>
      <c r="Q206" t="s">
        <v>2300</v>
      </c>
      <c r="R206" t="s">
        <v>2300</v>
      </c>
      <c r="S206" t="s">
        <v>2300</v>
      </c>
    </row>
    <row r="207" spans="1:19" x14ac:dyDescent="0.25">
      <c r="A207" s="2" t="s">
        <v>321</v>
      </c>
      <c r="B207" s="3" t="s">
        <v>443</v>
      </c>
      <c r="C207" s="4">
        <v>19760</v>
      </c>
      <c r="D207" s="2" t="s">
        <v>323</v>
      </c>
      <c r="E207" s="2" t="s">
        <v>444</v>
      </c>
      <c r="F207" t="e">
        <v>#N/A</v>
      </c>
      <c r="G207" t="e">
        <f>+VLOOKUP(B207,'[2]listado ZVTN y PTN y PDET'!$A$1:$A$26,1,FALSE)</f>
        <v>#N/A</v>
      </c>
      <c r="H207">
        <v>2155</v>
      </c>
      <c r="I207">
        <v>0</v>
      </c>
      <c r="J207" t="s">
        <v>2289</v>
      </c>
      <c r="K207" t="s">
        <v>2288</v>
      </c>
      <c r="L207" t="s">
        <v>2289</v>
      </c>
      <c r="M207">
        <v>3</v>
      </c>
      <c r="N207">
        <v>3</v>
      </c>
      <c r="O207" t="s">
        <v>2300</v>
      </c>
      <c r="P207" t="s">
        <v>2300</v>
      </c>
      <c r="Q207" t="s">
        <v>2300</v>
      </c>
      <c r="R207" t="s">
        <v>2300</v>
      </c>
      <c r="S207" t="s">
        <v>2300</v>
      </c>
    </row>
    <row r="208" spans="1:19" x14ac:dyDescent="0.25">
      <c r="A208" s="2" t="s">
        <v>27</v>
      </c>
      <c r="B208" s="3" t="s">
        <v>445</v>
      </c>
      <c r="C208" s="4">
        <v>25596</v>
      </c>
      <c r="D208" s="2" t="s">
        <v>29</v>
      </c>
      <c r="E208" s="2" t="s">
        <v>446</v>
      </c>
      <c r="F208" t="e">
        <v>#N/A</v>
      </c>
      <c r="G208" t="e">
        <f>+VLOOKUP(B208,'[2]listado ZVTN y PTN y PDET'!$A$1:$A$26,1,FALSE)</f>
        <v>#N/A</v>
      </c>
      <c r="H208">
        <v>1854</v>
      </c>
      <c r="I208">
        <v>0</v>
      </c>
      <c r="J208" t="s">
        <v>2290</v>
      </c>
      <c r="K208" t="s">
        <v>2288</v>
      </c>
      <c r="L208" t="s">
        <v>2289</v>
      </c>
      <c r="M208">
        <v>1</v>
      </c>
      <c r="N208">
        <v>0</v>
      </c>
      <c r="O208" t="s">
        <v>2300</v>
      </c>
      <c r="P208" t="s">
        <v>2300</v>
      </c>
      <c r="Q208" t="s">
        <v>2300</v>
      </c>
      <c r="R208" t="s">
        <v>2300</v>
      </c>
      <c r="S208" t="s">
        <v>2300</v>
      </c>
    </row>
    <row r="209" spans="1:19" x14ac:dyDescent="0.25">
      <c r="A209" s="2" t="s">
        <v>88</v>
      </c>
      <c r="B209" s="3" t="s">
        <v>447</v>
      </c>
      <c r="C209" s="4">
        <v>68397</v>
      </c>
      <c r="D209" s="2" t="s">
        <v>90</v>
      </c>
      <c r="E209" s="2" t="s">
        <v>448</v>
      </c>
      <c r="F209" t="e">
        <v>#N/A</v>
      </c>
      <c r="G209" t="e">
        <f>+VLOOKUP(B209,'[2]listado ZVTN y PTN y PDET'!$A$1:$A$26,1,FALSE)</f>
        <v>#N/A</v>
      </c>
      <c r="H209">
        <v>628</v>
      </c>
      <c r="I209">
        <v>0</v>
      </c>
      <c r="J209" t="s">
        <v>2289</v>
      </c>
      <c r="K209" t="s">
        <v>2288</v>
      </c>
      <c r="L209" t="s">
        <v>2289</v>
      </c>
      <c r="M209">
        <v>0</v>
      </c>
      <c r="N209">
        <v>0</v>
      </c>
      <c r="O209" t="s">
        <v>2300</v>
      </c>
      <c r="P209" t="s">
        <v>2300</v>
      </c>
      <c r="Q209" t="s">
        <v>2300</v>
      </c>
      <c r="R209" t="s">
        <v>2300</v>
      </c>
      <c r="S209" t="s">
        <v>2300</v>
      </c>
    </row>
    <row r="210" spans="1:19" x14ac:dyDescent="0.25">
      <c r="A210" s="2" t="s">
        <v>33</v>
      </c>
      <c r="B210" s="3" t="s">
        <v>449</v>
      </c>
      <c r="C210" s="4">
        <v>15425</v>
      </c>
      <c r="D210" s="2" t="s">
        <v>35</v>
      </c>
      <c r="E210" s="2" t="s">
        <v>450</v>
      </c>
      <c r="F210" t="e">
        <v>#N/A</v>
      </c>
      <c r="G210" t="e">
        <f>+VLOOKUP(B210,'[2]listado ZVTN y PTN y PDET'!$A$1:$A$26,1,FALSE)</f>
        <v>#N/A</v>
      </c>
      <c r="H210">
        <v>182</v>
      </c>
      <c r="I210">
        <v>0</v>
      </c>
      <c r="J210" t="s">
        <v>2290</v>
      </c>
      <c r="K210" t="s">
        <v>2288</v>
      </c>
      <c r="L210" t="s">
        <v>2289</v>
      </c>
      <c r="M210">
        <v>0</v>
      </c>
      <c r="N210">
        <v>0</v>
      </c>
      <c r="O210" t="s">
        <v>2300</v>
      </c>
      <c r="P210" t="s">
        <v>2300</v>
      </c>
      <c r="Q210" t="s">
        <v>2300</v>
      </c>
      <c r="R210" t="s">
        <v>2300</v>
      </c>
      <c r="S210" t="s">
        <v>2300</v>
      </c>
    </row>
    <row r="211" spans="1:19" x14ac:dyDescent="0.25">
      <c r="A211" s="2" t="s">
        <v>184</v>
      </c>
      <c r="B211" s="3" t="s">
        <v>451</v>
      </c>
      <c r="C211" s="4">
        <v>8372</v>
      </c>
      <c r="D211" s="2" t="s">
        <v>186</v>
      </c>
      <c r="E211" s="2" t="s">
        <v>452</v>
      </c>
      <c r="F211" t="e">
        <v>#N/A</v>
      </c>
      <c r="G211" t="e">
        <f>+VLOOKUP(B211,'[2]listado ZVTN y PTN y PDET'!$A$1:$A$26,1,FALSE)</f>
        <v>#N/A</v>
      </c>
      <c r="H211">
        <v>80</v>
      </c>
      <c r="I211">
        <v>0</v>
      </c>
      <c r="J211" t="s">
        <v>2289</v>
      </c>
      <c r="K211" t="s">
        <v>2288</v>
      </c>
      <c r="L211" t="s">
        <v>2288</v>
      </c>
      <c r="M211">
        <v>2</v>
      </c>
      <c r="N211">
        <v>0</v>
      </c>
      <c r="O211" t="s">
        <v>2300</v>
      </c>
      <c r="P211" t="s">
        <v>2300</v>
      </c>
      <c r="Q211" t="s">
        <v>2300</v>
      </c>
      <c r="R211" t="s">
        <v>2300</v>
      </c>
      <c r="S211" t="s">
        <v>2300</v>
      </c>
    </row>
    <row r="212" spans="1:19" x14ac:dyDescent="0.25">
      <c r="A212" s="2" t="s">
        <v>27</v>
      </c>
      <c r="B212" s="3" t="s">
        <v>453</v>
      </c>
      <c r="C212" s="4">
        <v>25592</v>
      </c>
      <c r="D212" s="2" t="s">
        <v>29</v>
      </c>
      <c r="E212" s="2" t="s">
        <v>454</v>
      </c>
      <c r="F212" t="e">
        <v>#N/A</v>
      </c>
      <c r="G212" t="e">
        <f>+VLOOKUP(B212,'[2]listado ZVTN y PTN y PDET'!$A$1:$A$26,1,FALSE)</f>
        <v>#N/A</v>
      </c>
      <c r="H212">
        <v>895</v>
      </c>
      <c r="I212">
        <v>2</v>
      </c>
      <c r="J212" t="s">
        <v>2291</v>
      </c>
      <c r="K212" t="s">
        <v>2288</v>
      </c>
      <c r="L212" t="s">
        <v>2289</v>
      </c>
      <c r="M212">
        <v>3</v>
      </c>
      <c r="N212">
        <v>0</v>
      </c>
      <c r="O212" t="s">
        <v>2300</v>
      </c>
      <c r="P212" t="s">
        <v>2300</v>
      </c>
      <c r="Q212" t="s">
        <v>2300</v>
      </c>
      <c r="R212" t="s">
        <v>2300</v>
      </c>
      <c r="S212" t="s">
        <v>2300</v>
      </c>
    </row>
    <row r="213" spans="1:19" x14ac:dyDescent="0.25">
      <c r="A213" s="2" t="s">
        <v>376</v>
      </c>
      <c r="B213" s="3" t="s">
        <v>455</v>
      </c>
      <c r="C213" s="4">
        <v>47703</v>
      </c>
      <c r="D213" s="2" t="s">
        <v>378</v>
      </c>
      <c r="E213" s="2" t="s">
        <v>456</v>
      </c>
      <c r="F213" t="e">
        <v>#N/A</v>
      </c>
      <c r="G213" t="e">
        <f>+VLOOKUP(B213,'[2]listado ZVTN y PTN y PDET'!$A$1:$A$26,1,FALSE)</f>
        <v>#N/A</v>
      </c>
      <c r="H213">
        <v>514</v>
      </c>
      <c r="I213">
        <v>0</v>
      </c>
      <c r="J213" t="s">
        <v>2288</v>
      </c>
      <c r="K213" t="s">
        <v>2288</v>
      </c>
      <c r="L213" t="s">
        <v>2288</v>
      </c>
      <c r="M213">
        <v>0</v>
      </c>
      <c r="N213">
        <v>0</v>
      </c>
      <c r="O213" t="s">
        <v>2300</v>
      </c>
      <c r="P213" t="s">
        <v>2300</v>
      </c>
      <c r="Q213" t="s">
        <v>2300</v>
      </c>
      <c r="R213" t="s">
        <v>2300</v>
      </c>
      <c r="S213" t="s">
        <v>2300</v>
      </c>
    </row>
    <row r="214" spans="1:19" x14ac:dyDescent="0.25">
      <c r="A214" s="2" t="s">
        <v>27</v>
      </c>
      <c r="B214" s="3" t="s">
        <v>457</v>
      </c>
      <c r="C214" s="4">
        <v>25402</v>
      </c>
      <c r="D214" s="2" t="s">
        <v>29</v>
      </c>
      <c r="E214" s="2" t="s">
        <v>458</v>
      </c>
      <c r="F214" t="e">
        <v>#N/A</v>
      </c>
      <c r="G214" t="e">
        <f>+VLOOKUP(B214,'[2]listado ZVTN y PTN y PDET'!$A$1:$A$26,1,FALSE)</f>
        <v>#N/A</v>
      </c>
      <c r="H214">
        <v>210</v>
      </c>
      <c r="I214">
        <v>0</v>
      </c>
      <c r="J214" t="s">
        <v>2289</v>
      </c>
      <c r="K214" t="s">
        <v>2288</v>
      </c>
      <c r="L214" t="s">
        <v>2289</v>
      </c>
      <c r="M214">
        <v>4</v>
      </c>
      <c r="N214">
        <v>0</v>
      </c>
      <c r="O214" t="s">
        <v>2300</v>
      </c>
      <c r="P214" t="s">
        <v>2300</v>
      </c>
      <c r="Q214" t="s">
        <v>2300</v>
      </c>
      <c r="R214" t="s">
        <v>2300</v>
      </c>
      <c r="S214" t="s">
        <v>2300</v>
      </c>
    </row>
    <row r="215" spans="1:19" x14ac:dyDescent="0.25">
      <c r="A215" s="2" t="s">
        <v>33</v>
      </c>
      <c r="B215" s="3" t="s">
        <v>459</v>
      </c>
      <c r="C215" s="4">
        <v>15646</v>
      </c>
      <c r="D215" s="2" t="s">
        <v>35</v>
      </c>
      <c r="E215" s="2" t="s">
        <v>460</v>
      </c>
      <c r="F215" t="e">
        <v>#N/A</v>
      </c>
      <c r="G215" t="e">
        <f>+VLOOKUP(B215,'[2]listado ZVTN y PTN y PDET'!$A$1:$A$26,1,FALSE)</f>
        <v>#N/A</v>
      </c>
      <c r="H215">
        <v>64</v>
      </c>
      <c r="I215">
        <v>0</v>
      </c>
      <c r="J215" t="s">
        <v>2288</v>
      </c>
      <c r="K215" t="s">
        <v>2288</v>
      </c>
      <c r="L215" t="s">
        <v>2288</v>
      </c>
      <c r="M215">
        <v>1</v>
      </c>
      <c r="N215">
        <v>0</v>
      </c>
      <c r="O215" t="s">
        <v>2300</v>
      </c>
      <c r="P215" t="s">
        <v>2301</v>
      </c>
      <c r="Q215" t="s">
        <v>2300</v>
      </c>
      <c r="R215" t="s">
        <v>2300</v>
      </c>
      <c r="S215" t="s">
        <v>2300</v>
      </c>
    </row>
    <row r="216" spans="1:19" x14ac:dyDescent="0.25">
      <c r="A216" s="2" t="s">
        <v>27</v>
      </c>
      <c r="B216" s="3" t="s">
        <v>461</v>
      </c>
      <c r="C216" s="4">
        <v>25322</v>
      </c>
      <c r="D216" s="2" t="s">
        <v>29</v>
      </c>
      <c r="E216" s="2" t="s">
        <v>462</v>
      </c>
      <c r="F216" t="e">
        <v>#N/A</v>
      </c>
      <c r="G216" t="e">
        <f>+VLOOKUP(B216,'[2]listado ZVTN y PTN y PDET'!$A$1:$A$26,1,FALSE)</f>
        <v>#N/A</v>
      </c>
      <c r="H216">
        <v>80</v>
      </c>
      <c r="I216">
        <v>2</v>
      </c>
      <c r="J216" t="s">
        <v>2292</v>
      </c>
      <c r="K216" t="s">
        <v>2288</v>
      </c>
      <c r="L216" t="s">
        <v>2289</v>
      </c>
      <c r="M216">
        <v>3</v>
      </c>
      <c r="N216">
        <v>0</v>
      </c>
      <c r="O216" t="s">
        <v>2300</v>
      </c>
      <c r="P216" t="s">
        <v>2300</v>
      </c>
      <c r="Q216" t="s">
        <v>2300</v>
      </c>
      <c r="R216" t="s">
        <v>2300</v>
      </c>
      <c r="S216" t="s">
        <v>2300</v>
      </c>
    </row>
    <row r="217" spans="1:19" x14ac:dyDescent="0.25">
      <c r="A217" s="2" t="s">
        <v>376</v>
      </c>
      <c r="B217" s="3" t="s">
        <v>463</v>
      </c>
      <c r="C217" s="4">
        <v>47707</v>
      </c>
      <c r="D217" s="2" t="s">
        <v>378</v>
      </c>
      <c r="E217" s="2" t="s">
        <v>464</v>
      </c>
      <c r="F217" t="e">
        <v>#N/A</v>
      </c>
      <c r="G217" t="e">
        <f>+VLOOKUP(B217,'[2]listado ZVTN y PTN y PDET'!$A$1:$A$26,1,FALSE)</f>
        <v>#N/A</v>
      </c>
      <c r="H217">
        <v>2125</v>
      </c>
      <c r="I217">
        <v>0</v>
      </c>
      <c r="J217" t="s">
        <v>2288</v>
      </c>
      <c r="K217" t="s">
        <v>2288</v>
      </c>
      <c r="L217" t="s">
        <v>2288</v>
      </c>
      <c r="M217">
        <v>0</v>
      </c>
      <c r="N217">
        <v>0</v>
      </c>
      <c r="O217" t="s">
        <v>2300</v>
      </c>
      <c r="P217" t="s">
        <v>2300</v>
      </c>
      <c r="Q217" t="s">
        <v>2300</v>
      </c>
      <c r="R217" t="s">
        <v>2300</v>
      </c>
      <c r="S217" t="s">
        <v>2300</v>
      </c>
    </row>
    <row r="218" spans="1:19" x14ac:dyDescent="0.25">
      <c r="A218" s="2" t="s">
        <v>27</v>
      </c>
      <c r="B218" s="3" t="s">
        <v>465</v>
      </c>
      <c r="C218" s="4">
        <v>25019</v>
      </c>
      <c r="D218" s="2" t="s">
        <v>29</v>
      </c>
      <c r="E218" s="2" t="s">
        <v>466</v>
      </c>
      <c r="F218" t="e">
        <v>#N/A</v>
      </c>
      <c r="G218" t="e">
        <f>+VLOOKUP(B218,'[2]listado ZVTN y PTN y PDET'!$A$1:$A$26,1,FALSE)</f>
        <v>#N/A</v>
      </c>
      <c r="H218">
        <v>742</v>
      </c>
      <c r="I218">
        <v>6</v>
      </c>
      <c r="J218" t="s">
        <v>2291</v>
      </c>
      <c r="K218" t="s">
        <v>2288</v>
      </c>
      <c r="L218" t="s">
        <v>2289</v>
      </c>
      <c r="M218">
        <v>0</v>
      </c>
      <c r="N218">
        <v>0</v>
      </c>
      <c r="O218" t="s">
        <v>2300</v>
      </c>
      <c r="P218" t="s">
        <v>2300</v>
      </c>
      <c r="Q218" t="s">
        <v>2300</v>
      </c>
      <c r="R218" t="s">
        <v>2300</v>
      </c>
      <c r="S218" t="s">
        <v>2300</v>
      </c>
    </row>
    <row r="219" spans="1:19" x14ac:dyDescent="0.25">
      <c r="A219" s="2" t="s">
        <v>33</v>
      </c>
      <c r="B219" s="3" t="s">
        <v>467</v>
      </c>
      <c r="C219" s="4">
        <v>15296</v>
      </c>
      <c r="D219" s="2" t="s">
        <v>35</v>
      </c>
      <c r="E219" s="2" t="s">
        <v>468</v>
      </c>
      <c r="F219" t="e">
        <v>#N/A</v>
      </c>
      <c r="G219" t="e">
        <f>+VLOOKUP(B219,'[2]listado ZVTN y PTN y PDET'!$A$1:$A$26,1,FALSE)</f>
        <v>#N/A</v>
      </c>
      <c r="H219">
        <v>67</v>
      </c>
      <c r="I219">
        <v>0</v>
      </c>
      <c r="J219" t="s">
        <v>2288</v>
      </c>
      <c r="K219" t="s">
        <v>2288</v>
      </c>
      <c r="L219" t="s">
        <v>2288</v>
      </c>
      <c r="M219">
        <v>0</v>
      </c>
      <c r="N219">
        <v>0</v>
      </c>
      <c r="O219" t="s">
        <v>2300</v>
      </c>
      <c r="P219" t="s">
        <v>2300</v>
      </c>
      <c r="Q219" t="s">
        <v>2300</v>
      </c>
      <c r="R219" t="s">
        <v>2300</v>
      </c>
      <c r="S219" t="s">
        <v>2300</v>
      </c>
    </row>
    <row r="220" spans="1:19" x14ac:dyDescent="0.25">
      <c r="A220" s="2" t="s">
        <v>134</v>
      </c>
      <c r="B220" s="3" t="s">
        <v>469</v>
      </c>
      <c r="C220" s="4">
        <v>54174</v>
      </c>
      <c r="D220" s="2" t="s">
        <v>136</v>
      </c>
      <c r="E220" s="2" t="s">
        <v>470</v>
      </c>
      <c r="F220" t="e">
        <v>#N/A</v>
      </c>
      <c r="G220" t="e">
        <f>+VLOOKUP(B220,'[2]listado ZVTN y PTN y PDET'!$A$1:$A$26,1,FALSE)</f>
        <v>#N/A</v>
      </c>
      <c r="H220">
        <v>734</v>
      </c>
      <c r="I220">
        <v>0</v>
      </c>
      <c r="J220" t="s">
        <v>2290</v>
      </c>
      <c r="K220" t="s">
        <v>2289</v>
      </c>
      <c r="L220" t="s">
        <v>2289</v>
      </c>
      <c r="M220">
        <v>2</v>
      </c>
      <c r="N220">
        <v>0</v>
      </c>
      <c r="O220" t="s">
        <v>2300</v>
      </c>
      <c r="P220" t="s">
        <v>2300</v>
      </c>
      <c r="Q220" t="s">
        <v>2300</v>
      </c>
      <c r="R220" t="s">
        <v>2300</v>
      </c>
      <c r="S220" t="s">
        <v>2300</v>
      </c>
    </row>
    <row r="221" spans="1:19" x14ac:dyDescent="0.25">
      <c r="A221" s="2" t="s">
        <v>33</v>
      </c>
      <c r="B221" s="3" t="s">
        <v>471</v>
      </c>
      <c r="C221" s="4">
        <v>15299</v>
      </c>
      <c r="D221" s="2" t="s">
        <v>35</v>
      </c>
      <c r="E221" s="2" t="s">
        <v>472</v>
      </c>
      <c r="F221" t="e">
        <v>#N/A</v>
      </c>
      <c r="G221" t="e">
        <f>+VLOOKUP(B221,'[2]listado ZVTN y PTN y PDET'!$A$1:$A$26,1,FALSE)</f>
        <v>#N/A</v>
      </c>
      <c r="H221">
        <v>232</v>
      </c>
      <c r="I221">
        <v>4</v>
      </c>
      <c r="J221" t="s">
        <v>2288</v>
      </c>
      <c r="K221" t="s">
        <v>2288</v>
      </c>
      <c r="L221" t="s">
        <v>2288</v>
      </c>
      <c r="M221">
        <v>0</v>
      </c>
      <c r="N221">
        <v>0</v>
      </c>
      <c r="O221" t="s">
        <v>2300</v>
      </c>
      <c r="P221" t="s">
        <v>2300</v>
      </c>
      <c r="Q221" t="s">
        <v>2300</v>
      </c>
      <c r="R221" t="s">
        <v>2300</v>
      </c>
      <c r="S221" t="s">
        <v>2300</v>
      </c>
    </row>
    <row r="222" spans="1:19" x14ac:dyDescent="0.25">
      <c r="A222" s="2" t="s">
        <v>88</v>
      </c>
      <c r="B222" s="3" t="s">
        <v>473</v>
      </c>
      <c r="C222" s="4">
        <v>68682</v>
      </c>
      <c r="D222" s="2" t="s">
        <v>90</v>
      </c>
      <c r="E222" s="2" t="s">
        <v>474</v>
      </c>
      <c r="F222" t="e">
        <v>#N/A</v>
      </c>
      <c r="G222" t="e">
        <f>+VLOOKUP(B222,'[2]listado ZVTN y PTN y PDET'!$A$1:$A$26,1,FALSE)</f>
        <v>#N/A</v>
      </c>
      <c r="H222">
        <v>198</v>
      </c>
      <c r="I222">
        <v>0</v>
      </c>
      <c r="J222" t="s">
        <v>2289</v>
      </c>
      <c r="K222" t="s">
        <v>2289</v>
      </c>
      <c r="L222" t="s">
        <v>2288</v>
      </c>
      <c r="M222">
        <v>0</v>
      </c>
      <c r="N222">
        <v>0</v>
      </c>
      <c r="O222" t="s">
        <v>2300</v>
      </c>
      <c r="P222" t="s">
        <v>2300</v>
      </c>
      <c r="Q222" t="s">
        <v>2300</v>
      </c>
      <c r="R222" t="s">
        <v>2300</v>
      </c>
      <c r="S222" t="s">
        <v>2300</v>
      </c>
    </row>
    <row r="223" spans="1:19" x14ac:dyDescent="0.25">
      <c r="A223" s="2" t="s">
        <v>438</v>
      </c>
      <c r="B223" s="3" t="s">
        <v>475</v>
      </c>
      <c r="C223" s="4">
        <v>17442</v>
      </c>
      <c r="D223" s="2" t="s">
        <v>237</v>
      </c>
      <c r="E223" s="2" t="s">
        <v>476</v>
      </c>
      <c r="F223" t="e">
        <v>#N/A</v>
      </c>
      <c r="G223" t="e">
        <f>+VLOOKUP(B223,'[2]listado ZVTN y PTN y PDET'!$A$1:$A$26,1,FALSE)</f>
        <v>#N/A</v>
      </c>
      <c r="H223">
        <v>557</v>
      </c>
      <c r="I223">
        <v>0</v>
      </c>
      <c r="J223" t="s">
        <v>2289</v>
      </c>
      <c r="K223" t="s">
        <v>2289</v>
      </c>
      <c r="L223" t="s">
        <v>2289</v>
      </c>
      <c r="M223">
        <v>3</v>
      </c>
      <c r="N223">
        <v>0</v>
      </c>
      <c r="O223" t="s">
        <v>2300</v>
      </c>
      <c r="P223" t="s">
        <v>2300</v>
      </c>
      <c r="Q223" t="s">
        <v>2300</v>
      </c>
      <c r="R223" t="s">
        <v>2300</v>
      </c>
      <c r="S223" t="s">
        <v>2300</v>
      </c>
    </row>
    <row r="224" spans="1:19" x14ac:dyDescent="0.25">
      <c r="A224" s="2" t="s">
        <v>295</v>
      </c>
      <c r="B224" s="3" t="s">
        <v>477</v>
      </c>
      <c r="C224" s="4">
        <v>73268</v>
      </c>
      <c r="D224" s="2" t="s">
        <v>297</v>
      </c>
      <c r="E224" s="2" t="s">
        <v>478</v>
      </c>
      <c r="F224" t="e">
        <v>#N/A</v>
      </c>
      <c r="G224" t="e">
        <f>+VLOOKUP(B224,'[2]listado ZVTN y PTN y PDET'!$A$1:$A$26,1,FALSE)</f>
        <v>#N/A</v>
      </c>
      <c r="H224">
        <v>1090</v>
      </c>
      <c r="I224">
        <v>0</v>
      </c>
      <c r="J224" t="s">
        <v>2289</v>
      </c>
      <c r="K224" t="s">
        <v>2288</v>
      </c>
      <c r="L224" t="s">
        <v>2289</v>
      </c>
      <c r="M224">
        <v>21</v>
      </c>
      <c r="N224">
        <v>0</v>
      </c>
      <c r="O224" t="s">
        <v>2300</v>
      </c>
      <c r="P224" t="s">
        <v>2300</v>
      </c>
      <c r="Q224" t="s">
        <v>2300</v>
      </c>
      <c r="R224" t="s">
        <v>2300</v>
      </c>
      <c r="S224" t="s">
        <v>2300</v>
      </c>
    </row>
    <row r="225" spans="1:19" x14ac:dyDescent="0.25">
      <c r="A225" s="2" t="s">
        <v>27</v>
      </c>
      <c r="B225" s="3" t="s">
        <v>479</v>
      </c>
      <c r="C225" s="4">
        <v>25120</v>
      </c>
      <c r="D225" s="2" t="s">
        <v>29</v>
      </c>
      <c r="E225" s="2" t="s">
        <v>177</v>
      </c>
      <c r="F225" t="e">
        <v>#N/A</v>
      </c>
      <c r="G225" t="e">
        <f>+VLOOKUP(B225,'[2]listado ZVTN y PTN y PDET'!$A$1:$A$26,1,FALSE)</f>
        <v>#N/A</v>
      </c>
      <c r="H225">
        <v>2069</v>
      </c>
      <c r="I225">
        <v>10</v>
      </c>
      <c r="J225" t="s">
        <v>2292</v>
      </c>
      <c r="K225" t="s">
        <v>2290</v>
      </c>
      <c r="L225" t="s">
        <v>2290</v>
      </c>
      <c r="M225">
        <v>1</v>
      </c>
      <c r="N225">
        <v>0</v>
      </c>
      <c r="O225" t="s">
        <v>2301</v>
      </c>
      <c r="P225" t="s">
        <v>2300</v>
      </c>
      <c r="Q225" t="s">
        <v>2300</v>
      </c>
      <c r="R225" t="s">
        <v>2300</v>
      </c>
      <c r="S225" t="s">
        <v>2300</v>
      </c>
    </row>
    <row r="226" spans="1:19" x14ac:dyDescent="0.25">
      <c r="A226" s="2" t="s">
        <v>27</v>
      </c>
      <c r="B226" s="3" t="s">
        <v>480</v>
      </c>
      <c r="C226" s="4">
        <v>25214</v>
      </c>
      <c r="D226" s="2" t="s">
        <v>29</v>
      </c>
      <c r="E226" s="2" t="s">
        <v>481</v>
      </c>
      <c r="F226" t="e">
        <v>#N/A</v>
      </c>
      <c r="G226" t="e">
        <f>+VLOOKUP(B226,'[2]listado ZVTN y PTN y PDET'!$A$1:$A$26,1,FALSE)</f>
        <v>#N/A</v>
      </c>
      <c r="H226">
        <v>24</v>
      </c>
      <c r="I226">
        <v>0</v>
      </c>
      <c r="J226" t="s">
        <v>2288</v>
      </c>
      <c r="K226" t="s">
        <v>2288</v>
      </c>
      <c r="L226" t="s">
        <v>2288</v>
      </c>
      <c r="M226">
        <v>0</v>
      </c>
      <c r="N226">
        <v>0</v>
      </c>
      <c r="O226" t="s">
        <v>2300</v>
      </c>
      <c r="P226" t="s">
        <v>2300</v>
      </c>
      <c r="Q226" t="s">
        <v>2300</v>
      </c>
      <c r="R226" t="s">
        <v>2300</v>
      </c>
      <c r="S226" t="s">
        <v>2300</v>
      </c>
    </row>
    <row r="227" spans="1:19" x14ac:dyDescent="0.25">
      <c r="A227" s="2" t="s">
        <v>27</v>
      </c>
      <c r="B227" s="3" t="s">
        <v>482</v>
      </c>
      <c r="C227" s="4">
        <v>25312</v>
      </c>
      <c r="D227" s="2" t="s">
        <v>29</v>
      </c>
      <c r="E227" s="2" t="s">
        <v>483</v>
      </c>
      <c r="F227" t="e">
        <v>#N/A</v>
      </c>
      <c r="G227" t="e">
        <f>+VLOOKUP(B227,'[2]listado ZVTN y PTN y PDET'!$A$1:$A$26,1,FALSE)</f>
        <v>#N/A</v>
      </c>
      <c r="H227">
        <v>168</v>
      </c>
      <c r="I227">
        <v>0</v>
      </c>
      <c r="J227" t="s">
        <v>2290</v>
      </c>
      <c r="K227" t="s">
        <v>2288</v>
      </c>
      <c r="L227" t="s">
        <v>2288</v>
      </c>
      <c r="M227">
        <v>0</v>
      </c>
      <c r="N227">
        <v>0</v>
      </c>
      <c r="O227" t="s">
        <v>2300</v>
      </c>
      <c r="P227" t="s">
        <v>2300</v>
      </c>
      <c r="Q227" t="s">
        <v>2300</v>
      </c>
      <c r="R227" t="s">
        <v>2300</v>
      </c>
      <c r="S227" t="s">
        <v>2300</v>
      </c>
    </row>
    <row r="228" spans="1:19" x14ac:dyDescent="0.25">
      <c r="A228" s="2" t="s">
        <v>27</v>
      </c>
      <c r="B228" s="3" t="s">
        <v>484</v>
      </c>
      <c r="C228" s="4">
        <v>25580</v>
      </c>
      <c r="D228" s="2" t="s">
        <v>29</v>
      </c>
      <c r="E228" s="2" t="s">
        <v>485</v>
      </c>
      <c r="F228" t="e">
        <v>#N/A</v>
      </c>
      <c r="G228" t="e">
        <f>+VLOOKUP(B228,'[2]listado ZVTN y PTN y PDET'!$A$1:$A$26,1,FALSE)</f>
        <v>#N/A</v>
      </c>
      <c r="H228">
        <v>1628</v>
      </c>
      <c r="I228">
        <v>3</v>
      </c>
      <c r="J228" t="s">
        <v>2291</v>
      </c>
      <c r="K228" t="s">
        <v>2289</v>
      </c>
      <c r="L228" t="s">
        <v>2290</v>
      </c>
      <c r="M228">
        <v>0</v>
      </c>
      <c r="N228">
        <v>0</v>
      </c>
      <c r="O228" t="s">
        <v>2300</v>
      </c>
      <c r="P228" t="s">
        <v>2300</v>
      </c>
      <c r="Q228" t="s">
        <v>2300</v>
      </c>
      <c r="R228" t="s">
        <v>2300</v>
      </c>
      <c r="S228" t="s">
        <v>2300</v>
      </c>
    </row>
    <row r="229" spans="1:19" x14ac:dyDescent="0.25">
      <c r="A229" s="2" t="s">
        <v>27</v>
      </c>
      <c r="B229" s="3" t="s">
        <v>486</v>
      </c>
      <c r="C229" s="4">
        <v>25040</v>
      </c>
      <c r="D229" s="2" t="s">
        <v>29</v>
      </c>
      <c r="E229" s="2" t="s">
        <v>487</v>
      </c>
      <c r="F229" t="e">
        <v>#N/A</v>
      </c>
      <c r="G229" t="e">
        <f>+VLOOKUP(B229,'[2]listado ZVTN y PTN y PDET'!$A$1:$A$26,1,FALSE)</f>
        <v>#N/A</v>
      </c>
      <c r="H229">
        <v>492</v>
      </c>
      <c r="I229">
        <v>0</v>
      </c>
      <c r="J229" t="s">
        <v>2289</v>
      </c>
      <c r="K229" t="s">
        <v>2288</v>
      </c>
      <c r="L229" t="s">
        <v>2288</v>
      </c>
      <c r="M229">
        <v>0</v>
      </c>
      <c r="N229">
        <v>1</v>
      </c>
      <c r="O229" t="s">
        <v>2300</v>
      </c>
      <c r="P229" t="s">
        <v>2300</v>
      </c>
      <c r="Q229" t="s">
        <v>2300</v>
      </c>
      <c r="R229" t="s">
        <v>2300</v>
      </c>
      <c r="S229" t="s">
        <v>2300</v>
      </c>
    </row>
    <row r="230" spans="1:19" x14ac:dyDescent="0.25">
      <c r="A230" s="2" t="s">
        <v>27</v>
      </c>
      <c r="B230" s="3" t="s">
        <v>488</v>
      </c>
      <c r="C230" s="4">
        <v>25295</v>
      </c>
      <c r="D230" s="2" t="s">
        <v>29</v>
      </c>
      <c r="E230" s="2" t="s">
        <v>489</v>
      </c>
      <c r="F230" t="e">
        <v>#N/A</v>
      </c>
      <c r="G230" t="e">
        <f>+VLOOKUP(B230,'[2]listado ZVTN y PTN y PDET'!$A$1:$A$26,1,FALSE)</f>
        <v>#N/A</v>
      </c>
      <c r="H230">
        <v>13</v>
      </c>
      <c r="I230">
        <v>0</v>
      </c>
      <c r="J230" t="s">
        <v>2288</v>
      </c>
      <c r="K230" t="s">
        <v>2288</v>
      </c>
      <c r="L230" t="s">
        <v>2288</v>
      </c>
      <c r="M230">
        <v>0</v>
      </c>
      <c r="N230">
        <v>0</v>
      </c>
      <c r="O230" t="s">
        <v>2300</v>
      </c>
      <c r="P230" t="s">
        <v>2300</v>
      </c>
      <c r="Q230" t="s">
        <v>2300</v>
      </c>
      <c r="R230" t="s">
        <v>2300</v>
      </c>
      <c r="S230" t="s">
        <v>2300</v>
      </c>
    </row>
    <row r="231" spans="1:19" x14ac:dyDescent="0.25">
      <c r="A231" s="2" t="s">
        <v>33</v>
      </c>
      <c r="B231" s="3" t="s">
        <v>490</v>
      </c>
      <c r="C231" s="4">
        <v>15673</v>
      </c>
      <c r="D231" s="2" t="s">
        <v>35</v>
      </c>
      <c r="E231" s="2" t="s">
        <v>491</v>
      </c>
      <c r="F231" t="e">
        <v>#N/A</v>
      </c>
      <c r="G231" t="e">
        <f>+VLOOKUP(B231,'[2]listado ZVTN y PTN y PDET'!$A$1:$A$26,1,FALSE)</f>
        <v>#N/A</v>
      </c>
      <c r="H231">
        <v>514</v>
      </c>
      <c r="I231">
        <v>0</v>
      </c>
      <c r="J231" t="s">
        <v>2289</v>
      </c>
      <c r="K231" t="s">
        <v>2289</v>
      </c>
      <c r="L231" t="s">
        <v>2288</v>
      </c>
      <c r="M231">
        <v>0</v>
      </c>
      <c r="N231">
        <v>0</v>
      </c>
      <c r="O231" t="s">
        <v>2300</v>
      </c>
      <c r="P231" t="s">
        <v>2300</v>
      </c>
      <c r="Q231" t="s">
        <v>2300</v>
      </c>
      <c r="R231" t="s">
        <v>2300</v>
      </c>
      <c r="S231" t="s">
        <v>2300</v>
      </c>
    </row>
    <row r="232" spans="1:19" x14ac:dyDescent="0.25">
      <c r="A232" s="2" t="s">
        <v>204</v>
      </c>
      <c r="B232" s="3" t="s">
        <v>492</v>
      </c>
      <c r="C232" s="4">
        <v>52720</v>
      </c>
      <c r="D232" s="2" t="s">
        <v>206</v>
      </c>
      <c r="E232" s="2" t="s">
        <v>493</v>
      </c>
      <c r="F232" t="e">
        <v>#N/A</v>
      </c>
      <c r="G232" t="e">
        <f>+VLOOKUP(B232,'[2]listado ZVTN y PTN y PDET'!$A$1:$A$26,1,FALSE)</f>
        <v>#N/A</v>
      </c>
      <c r="H232">
        <v>91</v>
      </c>
      <c r="I232">
        <v>0</v>
      </c>
      <c r="J232" t="s">
        <v>2288</v>
      </c>
      <c r="K232" t="s">
        <v>2288</v>
      </c>
      <c r="L232" t="s">
        <v>2288</v>
      </c>
      <c r="M232">
        <v>0</v>
      </c>
      <c r="N232">
        <v>0</v>
      </c>
      <c r="O232" t="s">
        <v>2300</v>
      </c>
      <c r="P232" t="s">
        <v>2300</v>
      </c>
      <c r="Q232" t="s">
        <v>2300</v>
      </c>
      <c r="R232" t="s">
        <v>2300</v>
      </c>
      <c r="S232" t="s">
        <v>2300</v>
      </c>
    </row>
    <row r="233" spans="1:19" x14ac:dyDescent="0.25">
      <c r="A233" s="2" t="s">
        <v>134</v>
      </c>
      <c r="B233" s="3" t="s">
        <v>494</v>
      </c>
      <c r="C233" s="4">
        <v>54820</v>
      </c>
      <c r="D233" s="2" t="s">
        <v>136</v>
      </c>
      <c r="E233" s="2" t="s">
        <v>495</v>
      </c>
      <c r="F233" t="e">
        <v>#N/A</v>
      </c>
      <c r="G233" t="e">
        <f>+VLOOKUP(B233,'[2]listado ZVTN y PTN y PDET'!$A$1:$A$26,1,FALSE)</f>
        <v>#N/A</v>
      </c>
      <c r="H233">
        <v>1486</v>
      </c>
      <c r="I233">
        <v>3</v>
      </c>
      <c r="J233" t="s">
        <v>2290</v>
      </c>
      <c r="K233" t="s">
        <v>2290</v>
      </c>
      <c r="L233" t="s">
        <v>2289</v>
      </c>
      <c r="M233">
        <v>1</v>
      </c>
      <c r="N233">
        <v>0</v>
      </c>
      <c r="O233" t="s">
        <v>2300</v>
      </c>
      <c r="P233" t="s">
        <v>2300</v>
      </c>
      <c r="Q233" t="s">
        <v>2300</v>
      </c>
      <c r="R233" t="s">
        <v>2300</v>
      </c>
      <c r="S233" t="s">
        <v>2300</v>
      </c>
    </row>
    <row r="234" spans="1:19" x14ac:dyDescent="0.25">
      <c r="A234" s="2" t="s">
        <v>88</v>
      </c>
      <c r="B234" s="3" t="s">
        <v>496</v>
      </c>
      <c r="C234" s="4">
        <v>68820</v>
      </c>
      <c r="D234" s="2" t="s">
        <v>90</v>
      </c>
      <c r="E234" s="2" t="s">
        <v>497</v>
      </c>
      <c r="F234" t="e">
        <v>#N/A</v>
      </c>
      <c r="G234" t="e">
        <f>+VLOOKUP(B234,'[2]listado ZVTN y PTN y PDET'!$A$1:$A$26,1,FALSE)</f>
        <v>#N/A</v>
      </c>
      <c r="H234">
        <v>538</v>
      </c>
      <c r="I234">
        <v>0</v>
      </c>
      <c r="J234" t="s">
        <v>2290</v>
      </c>
      <c r="K234" t="s">
        <v>2288</v>
      </c>
      <c r="L234" t="s">
        <v>2289</v>
      </c>
      <c r="M234">
        <v>1</v>
      </c>
      <c r="N234">
        <v>0</v>
      </c>
      <c r="O234" t="s">
        <v>2300</v>
      </c>
      <c r="P234" t="s">
        <v>2300</v>
      </c>
      <c r="Q234" t="s">
        <v>2300</v>
      </c>
      <c r="R234" t="s">
        <v>2300</v>
      </c>
      <c r="S234" t="s">
        <v>2300</v>
      </c>
    </row>
    <row r="235" spans="1:19" x14ac:dyDescent="0.25">
      <c r="A235" s="2" t="s">
        <v>321</v>
      </c>
      <c r="B235" s="3" t="s">
        <v>498</v>
      </c>
      <c r="C235" s="4">
        <v>19355</v>
      </c>
      <c r="D235" s="2" t="s">
        <v>323</v>
      </c>
      <c r="E235" s="2" t="s">
        <v>499</v>
      </c>
      <c r="F235" t="e">
        <v>#N/A</v>
      </c>
      <c r="G235" t="e">
        <f>+VLOOKUP(B235,'[2]listado ZVTN y PTN y PDET'!$A$1:$A$26,1,FALSE)</f>
        <v>#N/A</v>
      </c>
      <c r="H235">
        <v>3174</v>
      </c>
      <c r="I235">
        <v>2</v>
      </c>
      <c r="J235" t="s">
        <v>2288</v>
      </c>
      <c r="K235" t="s">
        <v>2289</v>
      </c>
      <c r="L235" t="s">
        <v>2289</v>
      </c>
      <c r="M235">
        <v>4</v>
      </c>
      <c r="N235">
        <v>0</v>
      </c>
      <c r="O235" t="s">
        <v>2301</v>
      </c>
      <c r="P235" t="s">
        <v>2300</v>
      </c>
      <c r="Q235" t="s">
        <v>2300</v>
      </c>
      <c r="R235" t="s">
        <v>2300</v>
      </c>
      <c r="S235" t="s">
        <v>2300</v>
      </c>
    </row>
    <row r="236" spans="1:19" x14ac:dyDescent="0.25">
      <c r="A236" s="2" t="s">
        <v>500</v>
      </c>
      <c r="B236" s="3" t="s">
        <v>501</v>
      </c>
      <c r="C236" s="4">
        <v>5264</v>
      </c>
      <c r="D236" s="2" t="s">
        <v>502</v>
      </c>
      <c r="E236" s="2" t="s">
        <v>503</v>
      </c>
      <c r="F236" t="e">
        <v>#N/A</v>
      </c>
      <c r="G236" t="e">
        <f>+VLOOKUP(B236,'[2]listado ZVTN y PTN y PDET'!$A$1:$A$26,1,FALSE)</f>
        <v>#N/A</v>
      </c>
      <c r="H236">
        <v>236</v>
      </c>
      <c r="I236">
        <v>0</v>
      </c>
      <c r="J236" t="s">
        <v>2289</v>
      </c>
      <c r="K236" t="s">
        <v>2288</v>
      </c>
      <c r="L236" t="s">
        <v>2288</v>
      </c>
      <c r="M236">
        <v>8</v>
      </c>
      <c r="N236">
        <v>0</v>
      </c>
      <c r="O236" t="s">
        <v>2300</v>
      </c>
      <c r="P236" t="s">
        <v>2300</v>
      </c>
      <c r="Q236" t="s">
        <v>2300</v>
      </c>
      <c r="R236" t="s">
        <v>2300</v>
      </c>
      <c r="S236" t="s">
        <v>2300</v>
      </c>
    </row>
    <row r="237" spans="1:19" x14ac:dyDescent="0.25">
      <c r="A237" s="2" t="s">
        <v>33</v>
      </c>
      <c r="B237" s="3" t="s">
        <v>504</v>
      </c>
      <c r="C237" s="4">
        <v>15464</v>
      </c>
      <c r="D237" s="2" t="s">
        <v>35</v>
      </c>
      <c r="E237" s="2" t="s">
        <v>505</v>
      </c>
      <c r="F237" t="e">
        <v>#N/A</v>
      </c>
      <c r="G237" t="e">
        <f>+VLOOKUP(B237,'[2]listado ZVTN y PTN y PDET'!$A$1:$A$26,1,FALSE)</f>
        <v>#N/A</v>
      </c>
      <c r="H237">
        <v>229</v>
      </c>
      <c r="I237">
        <v>0</v>
      </c>
      <c r="J237" t="s">
        <v>2288</v>
      </c>
      <c r="K237" t="s">
        <v>2288</v>
      </c>
      <c r="L237" t="s">
        <v>2289</v>
      </c>
      <c r="M237">
        <v>0</v>
      </c>
      <c r="N237">
        <v>0</v>
      </c>
      <c r="O237" t="s">
        <v>2300</v>
      </c>
      <c r="P237" t="s">
        <v>2300</v>
      </c>
      <c r="Q237" t="s">
        <v>2300</v>
      </c>
      <c r="R237" t="s">
        <v>2300</v>
      </c>
      <c r="S237" t="s">
        <v>2300</v>
      </c>
    </row>
    <row r="238" spans="1:19" x14ac:dyDescent="0.25">
      <c r="A238" s="2" t="s">
        <v>33</v>
      </c>
      <c r="B238" s="3" t="s">
        <v>506</v>
      </c>
      <c r="C238" s="4">
        <v>15106</v>
      </c>
      <c r="D238" s="2" t="s">
        <v>35</v>
      </c>
      <c r="E238" s="2" t="s">
        <v>507</v>
      </c>
      <c r="F238" t="e">
        <v>#N/A</v>
      </c>
      <c r="G238" t="e">
        <f>+VLOOKUP(B238,'[2]listado ZVTN y PTN y PDET'!$A$1:$A$26,1,FALSE)</f>
        <v>#N/A</v>
      </c>
      <c r="H238">
        <v>112</v>
      </c>
      <c r="I238">
        <v>0</v>
      </c>
      <c r="J238" t="s">
        <v>2288</v>
      </c>
      <c r="K238" t="s">
        <v>2288</v>
      </c>
      <c r="L238" t="s">
        <v>2288</v>
      </c>
      <c r="M238">
        <v>0</v>
      </c>
      <c r="N238">
        <v>0</v>
      </c>
      <c r="O238" t="s">
        <v>2300</v>
      </c>
      <c r="P238" t="s">
        <v>2300</v>
      </c>
      <c r="Q238" t="s">
        <v>2300</v>
      </c>
      <c r="R238" t="s">
        <v>2300</v>
      </c>
      <c r="S238" t="s">
        <v>2300</v>
      </c>
    </row>
    <row r="239" spans="1:19" x14ac:dyDescent="0.25">
      <c r="A239" s="2" t="s">
        <v>88</v>
      </c>
      <c r="B239" s="3" t="s">
        <v>508</v>
      </c>
      <c r="C239" s="4">
        <v>68217</v>
      </c>
      <c r="D239" s="2" t="s">
        <v>90</v>
      </c>
      <c r="E239" s="2" t="s">
        <v>509</v>
      </c>
      <c r="F239" t="e">
        <v>#N/A</v>
      </c>
      <c r="G239" t="e">
        <f>+VLOOKUP(B239,'[2]listado ZVTN y PTN y PDET'!$A$1:$A$26,1,FALSE)</f>
        <v>#N/A</v>
      </c>
      <c r="H239">
        <v>703</v>
      </c>
      <c r="I239">
        <v>0</v>
      </c>
      <c r="J239" t="s">
        <v>2288</v>
      </c>
      <c r="K239" t="s">
        <v>2288</v>
      </c>
      <c r="L239" t="s">
        <v>2288</v>
      </c>
      <c r="M239">
        <v>0</v>
      </c>
      <c r="N239">
        <v>0</v>
      </c>
      <c r="O239" t="s">
        <v>2300</v>
      </c>
      <c r="P239" t="s">
        <v>2301</v>
      </c>
      <c r="Q239" t="s">
        <v>2300</v>
      </c>
      <c r="R239" t="s">
        <v>2300</v>
      </c>
      <c r="S239" t="s">
        <v>2300</v>
      </c>
    </row>
    <row r="240" spans="1:19" x14ac:dyDescent="0.25">
      <c r="A240" s="2" t="s">
        <v>21</v>
      </c>
      <c r="B240" s="3" t="s">
        <v>510</v>
      </c>
      <c r="C240" s="4">
        <v>97666</v>
      </c>
      <c r="D240" s="2" t="s">
        <v>23</v>
      </c>
      <c r="E240" s="2" t="s">
        <v>511</v>
      </c>
      <c r="F240" t="e">
        <v>#N/A</v>
      </c>
      <c r="G240" t="e">
        <f>+VLOOKUP(B240,'[2]listado ZVTN y PTN y PDET'!$A$1:$A$26,1,FALSE)</f>
        <v>#N/A</v>
      </c>
      <c r="H240">
        <v>140</v>
      </c>
      <c r="I240">
        <v>0</v>
      </c>
      <c r="J240" t="s">
        <v>2288</v>
      </c>
      <c r="K240" t="s">
        <v>2288</v>
      </c>
      <c r="L240" t="s">
        <v>2288</v>
      </c>
      <c r="M240">
        <v>0</v>
      </c>
      <c r="N240">
        <v>0</v>
      </c>
      <c r="O240" t="s">
        <v>2300</v>
      </c>
      <c r="P240" t="s">
        <v>2300</v>
      </c>
      <c r="Q240" t="s">
        <v>2300</v>
      </c>
      <c r="R240" t="s">
        <v>2300</v>
      </c>
      <c r="S240" t="s">
        <v>2300</v>
      </c>
    </row>
    <row r="241" spans="1:19" x14ac:dyDescent="0.25">
      <c r="A241" s="2" t="s">
        <v>204</v>
      </c>
      <c r="B241" s="3" t="s">
        <v>512</v>
      </c>
      <c r="C241" s="4">
        <v>52885</v>
      </c>
      <c r="D241" s="2" t="s">
        <v>206</v>
      </c>
      <c r="E241" s="2" t="s">
        <v>513</v>
      </c>
      <c r="F241" t="e">
        <v>#N/A</v>
      </c>
      <c r="G241" t="e">
        <f>+VLOOKUP(B241,'[2]listado ZVTN y PTN y PDET'!$A$1:$A$26,1,FALSE)</f>
        <v>#N/A</v>
      </c>
      <c r="H241">
        <v>152</v>
      </c>
      <c r="I241">
        <v>0</v>
      </c>
      <c r="J241" t="s">
        <v>2289</v>
      </c>
      <c r="K241" t="s">
        <v>2289</v>
      </c>
      <c r="L241" t="s">
        <v>2288</v>
      </c>
      <c r="M241">
        <v>0</v>
      </c>
      <c r="N241">
        <v>0</v>
      </c>
      <c r="O241" t="s">
        <v>2300</v>
      </c>
      <c r="P241" t="s">
        <v>2300</v>
      </c>
      <c r="Q241" t="s">
        <v>2300</v>
      </c>
      <c r="R241" t="s">
        <v>2300</v>
      </c>
      <c r="S241" t="s">
        <v>2300</v>
      </c>
    </row>
    <row r="242" spans="1:19" x14ac:dyDescent="0.25">
      <c r="A242" s="2" t="s">
        <v>301</v>
      </c>
      <c r="B242" s="3" t="s">
        <v>514</v>
      </c>
      <c r="C242" s="4">
        <v>13468</v>
      </c>
      <c r="D242" s="2" t="s">
        <v>303</v>
      </c>
      <c r="E242" s="2" t="s">
        <v>515</v>
      </c>
      <c r="F242" t="e">
        <v>#N/A</v>
      </c>
      <c r="G242" t="e">
        <f>+VLOOKUP(B242,'[2]listado ZVTN y PTN y PDET'!$A$1:$A$26,1,FALSE)</f>
        <v>#N/A</v>
      </c>
      <c r="H242">
        <v>3462</v>
      </c>
      <c r="I242">
        <v>0</v>
      </c>
      <c r="J242" t="s">
        <v>2288</v>
      </c>
      <c r="K242" t="s">
        <v>2288</v>
      </c>
      <c r="L242" t="s">
        <v>2288</v>
      </c>
      <c r="M242">
        <v>3</v>
      </c>
      <c r="N242">
        <v>0</v>
      </c>
      <c r="O242" t="s">
        <v>2300</v>
      </c>
      <c r="P242" t="s">
        <v>2300</v>
      </c>
      <c r="Q242" t="s">
        <v>2300</v>
      </c>
      <c r="R242" t="s">
        <v>2300</v>
      </c>
      <c r="S242" t="s">
        <v>2300</v>
      </c>
    </row>
    <row r="243" spans="1:19" x14ac:dyDescent="0.25">
      <c r="A243" s="2" t="s">
        <v>88</v>
      </c>
      <c r="B243" s="3" t="s">
        <v>516</v>
      </c>
      <c r="C243" s="4">
        <v>68320</v>
      </c>
      <c r="D243" s="2" t="s">
        <v>90</v>
      </c>
      <c r="E243" s="2" t="s">
        <v>517</v>
      </c>
      <c r="F243" t="e">
        <v>#N/A</v>
      </c>
      <c r="G243" t="e">
        <f>+VLOOKUP(B243,'[2]listado ZVTN y PTN y PDET'!$A$1:$A$26,1,FALSE)</f>
        <v>#N/A</v>
      </c>
      <c r="H243">
        <v>115</v>
      </c>
      <c r="I243">
        <v>1</v>
      </c>
      <c r="J243" t="s">
        <v>2288</v>
      </c>
      <c r="K243" t="s">
        <v>2289</v>
      </c>
      <c r="L243" t="s">
        <v>2288</v>
      </c>
      <c r="M243">
        <v>0</v>
      </c>
      <c r="N243">
        <v>0</v>
      </c>
      <c r="O243" t="s">
        <v>2300</v>
      </c>
      <c r="P243" t="s">
        <v>2300</v>
      </c>
      <c r="Q243" t="s">
        <v>2300</v>
      </c>
      <c r="R243" t="s">
        <v>2300</v>
      </c>
      <c r="S243" t="s">
        <v>2300</v>
      </c>
    </row>
    <row r="244" spans="1:19" x14ac:dyDescent="0.25">
      <c r="A244" s="2" t="s">
        <v>184</v>
      </c>
      <c r="B244" s="3" t="s">
        <v>518</v>
      </c>
      <c r="C244" s="4">
        <v>8638</v>
      </c>
      <c r="D244" s="2" t="s">
        <v>186</v>
      </c>
      <c r="E244" s="2" t="s">
        <v>519</v>
      </c>
      <c r="F244" t="e">
        <v>#N/A</v>
      </c>
      <c r="G244" t="e">
        <f>+VLOOKUP(B244,'[2]listado ZVTN y PTN y PDET'!$A$1:$A$26,1,FALSE)</f>
        <v>#N/A</v>
      </c>
      <c r="H244">
        <v>1052</v>
      </c>
      <c r="I244">
        <v>0</v>
      </c>
      <c r="J244" t="s">
        <v>2288</v>
      </c>
      <c r="K244" t="s">
        <v>2288</v>
      </c>
      <c r="L244" t="s">
        <v>2288</v>
      </c>
      <c r="M244">
        <v>5</v>
      </c>
      <c r="N244">
        <v>0</v>
      </c>
      <c r="O244" t="s">
        <v>2300</v>
      </c>
      <c r="P244" t="s">
        <v>2300</v>
      </c>
      <c r="Q244" t="s">
        <v>2300</v>
      </c>
      <c r="R244" t="s">
        <v>2300</v>
      </c>
      <c r="S244" t="s">
        <v>2300</v>
      </c>
    </row>
    <row r="245" spans="1:19" x14ac:dyDescent="0.25">
      <c r="A245" s="2" t="s">
        <v>27</v>
      </c>
      <c r="B245" s="3" t="s">
        <v>520</v>
      </c>
      <c r="C245" s="4">
        <v>25599</v>
      </c>
      <c r="D245" s="2" t="s">
        <v>29</v>
      </c>
      <c r="E245" s="2" t="s">
        <v>521</v>
      </c>
      <c r="F245" t="e">
        <v>#N/A</v>
      </c>
      <c r="G245" t="e">
        <f>+VLOOKUP(B245,'[2]listado ZVTN y PTN y PDET'!$A$1:$A$26,1,FALSE)</f>
        <v>#N/A</v>
      </c>
      <c r="H245">
        <v>428</v>
      </c>
      <c r="I245">
        <v>0</v>
      </c>
      <c r="J245" t="s">
        <v>2289</v>
      </c>
      <c r="K245" t="s">
        <v>2288</v>
      </c>
      <c r="L245" t="s">
        <v>2289</v>
      </c>
      <c r="M245">
        <v>0</v>
      </c>
      <c r="N245">
        <v>0</v>
      </c>
      <c r="O245" t="s">
        <v>2300</v>
      </c>
      <c r="P245" t="s">
        <v>2300</v>
      </c>
      <c r="Q245" t="s">
        <v>2300</v>
      </c>
      <c r="R245" t="s">
        <v>2300</v>
      </c>
      <c r="S245" t="s">
        <v>2300</v>
      </c>
    </row>
    <row r="246" spans="1:19" x14ac:dyDescent="0.25">
      <c r="A246" s="2" t="s">
        <v>301</v>
      </c>
      <c r="B246" s="3" t="s">
        <v>522</v>
      </c>
      <c r="C246" s="4">
        <v>13440</v>
      </c>
      <c r="D246" s="2" t="s">
        <v>303</v>
      </c>
      <c r="E246" s="2" t="s">
        <v>523</v>
      </c>
      <c r="F246" t="e">
        <v>#N/A</v>
      </c>
      <c r="G246" t="e">
        <f>+VLOOKUP(B246,'[2]listado ZVTN y PTN y PDET'!$A$1:$A$26,1,FALSE)</f>
        <v>#N/A</v>
      </c>
      <c r="H246">
        <v>761</v>
      </c>
      <c r="I246">
        <v>0</v>
      </c>
      <c r="J246" t="s">
        <v>2288</v>
      </c>
      <c r="K246" t="s">
        <v>2288</v>
      </c>
      <c r="L246" t="s">
        <v>2288</v>
      </c>
      <c r="M246">
        <v>0</v>
      </c>
      <c r="N246">
        <v>0</v>
      </c>
      <c r="O246" t="s">
        <v>2300</v>
      </c>
      <c r="P246" t="s">
        <v>2300</v>
      </c>
      <c r="Q246" t="s">
        <v>2300</v>
      </c>
      <c r="R246" t="s">
        <v>2300</v>
      </c>
      <c r="S246" t="s">
        <v>2300</v>
      </c>
    </row>
    <row r="247" spans="1:19" x14ac:dyDescent="0.25">
      <c r="A247" s="2" t="s">
        <v>33</v>
      </c>
      <c r="B247" s="3" t="s">
        <v>524</v>
      </c>
      <c r="C247" s="4">
        <v>15897</v>
      </c>
      <c r="D247" s="2" t="s">
        <v>35</v>
      </c>
      <c r="E247" s="2" t="s">
        <v>525</v>
      </c>
      <c r="F247" t="e">
        <v>#N/A</v>
      </c>
      <c r="G247" t="e">
        <f>+VLOOKUP(B247,'[2]listado ZVTN y PTN y PDET'!$A$1:$A$26,1,FALSE)</f>
        <v>#N/A</v>
      </c>
      <c r="H247">
        <v>230</v>
      </c>
      <c r="I247">
        <v>2</v>
      </c>
      <c r="J247" t="s">
        <v>2289</v>
      </c>
      <c r="K247" t="s">
        <v>2288</v>
      </c>
      <c r="L247" t="s">
        <v>2289</v>
      </c>
      <c r="M247">
        <v>3</v>
      </c>
      <c r="N247">
        <v>0</v>
      </c>
      <c r="O247" t="s">
        <v>2300</v>
      </c>
      <c r="P247" t="s">
        <v>2300</v>
      </c>
      <c r="Q247" t="s">
        <v>2300</v>
      </c>
      <c r="R247" t="s">
        <v>2300</v>
      </c>
      <c r="S247" t="s">
        <v>2300</v>
      </c>
    </row>
    <row r="248" spans="1:19" x14ac:dyDescent="0.25">
      <c r="A248" s="2" t="s">
        <v>27</v>
      </c>
      <c r="B248" s="3" t="s">
        <v>526</v>
      </c>
      <c r="C248" s="4">
        <v>25183</v>
      </c>
      <c r="D248" s="2" t="s">
        <v>29</v>
      </c>
      <c r="E248" s="2" t="s">
        <v>527</v>
      </c>
      <c r="F248" t="e">
        <v>#N/A</v>
      </c>
      <c r="G248" t="e">
        <f>+VLOOKUP(B248,'[2]listado ZVTN y PTN y PDET'!$A$1:$A$26,1,FALSE)</f>
        <v>#N/A</v>
      </c>
      <c r="H248">
        <v>101</v>
      </c>
      <c r="I248">
        <v>1</v>
      </c>
      <c r="J248" t="s">
        <v>2289</v>
      </c>
      <c r="K248" t="s">
        <v>2288</v>
      </c>
      <c r="L248" t="s">
        <v>2288</v>
      </c>
      <c r="M248">
        <v>1</v>
      </c>
      <c r="N248">
        <v>0</v>
      </c>
      <c r="O248" t="s">
        <v>2300</v>
      </c>
      <c r="P248" t="s">
        <v>2300</v>
      </c>
      <c r="Q248" t="s">
        <v>2300</v>
      </c>
      <c r="R248" t="s">
        <v>2300</v>
      </c>
      <c r="S248" t="s">
        <v>2300</v>
      </c>
    </row>
    <row r="249" spans="1:19" x14ac:dyDescent="0.25">
      <c r="A249" s="2" t="s">
        <v>27</v>
      </c>
      <c r="B249" s="3" t="s">
        <v>528</v>
      </c>
      <c r="C249" s="4">
        <v>25123</v>
      </c>
      <c r="D249" s="2" t="s">
        <v>29</v>
      </c>
      <c r="E249" s="2" t="s">
        <v>529</v>
      </c>
      <c r="F249" t="e">
        <v>#N/A</v>
      </c>
      <c r="G249" t="e">
        <f>+VLOOKUP(B249,'[2]listado ZVTN y PTN y PDET'!$A$1:$A$26,1,FALSE)</f>
        <v>#N/A</v>
      </c>
      <c r="H249">
        <v>203</v>
      </c>
      <c r="I249">
        <v>0</v>
      </c>
      <c r="J249" t="s">
        <v>2288</v>
      </c>
      <c r="K249" t="s">
        <v>2288</v>
      </c>
      <c r="L249" t="s">
        <v>2288</v>
      </c>
      <c r="M249">
        <v>1</v>
      </c>
      <c r="N249">
        <v>0</v>
      </c>
      <c r="O249" t="s">
        <v>2300</v>
      </c>
      <c r="P249" t="s">
        <v>2300</v>
      </c>
      <c r="Q249" t="s">
        <v>2300</v>
      </c>
      <c r="R249" t="s">
        <v>2300</v>
      </c>
      <c r="S249" t="s">
        <v>2300</v>
      </c>
    </row>
    <row r="250" spans="1:19" x14ac:dyDescent="0.25">
      <c r="A250" s="2" t="s">
        <v>530</v>
      </c>
      <c r="B250" s="3" t="s">
        <v>531</v>
      </c>
      <c r="C250" s="4">
        <v>23168</v>
      </c>
      <c r="D250" s="2" t="s">
        <v>532</v>
      </c>
      <c r="E250" s="2" t="s">
        <v>533</v>
      </c>
      <c r="F250" t="e">
        <v>#N/A</v>
      </c>
      <c r="G250" t="e">
        <f>+VLOOKUP(B250,'[2]listado ZVTN y PTN y PDET'!$A$1:$A$26,1,FALSE)</f>
        <v>#N/A</v>
      </c>
      <c r="H250">
        <v>578</v>
      </c>
      <c r="I250">
        <v>0</v>
      </c>
      <c r="J250" t="s">
        <v>2288</v>
      </c>
      <c r="K250" t="s">
        <v>2288</v>
      </c>
      <c r="L250" t="s">
        <v>2288</v>
      </c>
      <c r="M250">
        <v>1</v>
      </c>
      <c r="N250">
        <v>0</v>
      </c>
      <c r="O250" t="s">
        <v>2300</v>
      </c>
      <c r="P250" t="s">
        <v>2300</v>
      </c>
      <c r="Q250" t="s">
        <v>2300</v>
      </c>
      <c r="R250" t="s">
        <v>2300</v>
      </c>
      <c r="S250" t="s">
        <v>2300</v>
      </c>
    </row>
    <row r="251" spans="1:19" x14ac:dyDescent="0.25">
      <c r="A251" s="2" t="s">
        <v>204</v>
      </c>
      <c r="B251" s="3" t="s">
        <v>534</v>
      </c>
      <c r="C251" s="4">
        <v>52685</v>
      </c>
      <c r="D251" s="2" t="s">
        <v>206</v>
      </c>
      <c r="E251" s="2" t="s">
        <v>535</v>
      </c>
      <c r="F251" t="e">
        <v>#N/A</v>
      </c>
      <c r="G251" t="e">
        <f>+VLOOKUP(B251,'[2]listado ZVTN y PTN y PDET'!$A$1:$A$26,1,FALSE)</f>
        <v>#N/A</v>
      </c>
      <c r="H251">
        <v>713</v>
      </c>
      <c r="I251">
        <v>4</v>
      </c>
      <c r="J251" t="s">
        <v>2289</v>
      </c>
      <c r="K251" t="s">
        <v>2288</v>
      </c>
      <c r="L251" t="s">
        <v>2288</v>
      </c>
      <c r="M251">
        <v>1</v>
      </c>
      <c r="N251">
        <v>0</v>
      </c>
      <c r="O251" t="s">
        <v>2300</v>
      </c>
      <c r="P251" t="s">
        <v>2300</v>
      </c>
      <c r="Q251" t="s">
        <v>2300</v>
      </c>
      <c r="R251" t="s">
        <v>2300</v>
      </c>
      <c r="S251" t="s">
        <v>2300</v>
      </c>
    </row>
    <row r="252" spans="1:19" x14ac:dyDescent="0.25">
      <c r="A252" s="2" t="s">
        <v>27</v>
      </c>
      <c r="B252" s="3" t="s">
        <v>536</v>
      </c>
      <c r="C252" s="4">
        <v>25845</v>
      </c>
      <c r="D252" s="2" t="s">
        <v>29</v>
      </c>
      <c r="E252" s="2" t="s">
        <v>537</v>
      </c>
      <c r="F252" t="e">
        <v>#N/A</v>
      </c>
      <c r="G252" t="e">
        <f>+VLOOKUP(B252,'[2]listado ZVTN y PTN y PDET'!$A$1:$A$26,1,FALSE)</f>
        <v>#N/A</v>
      </c>
      <c r="H252">
        <v>442</v>
      </c>
      <c r="I252">
        <v>2</v>
      </c>
      <c r="J252" t="s">
        <v>2292</v>
      </c>
      <c r="K252" t="s">
        <v>2288</v>
      </c>
      <c r="L252" t="s">
        <v>2289</v>
      </c>
      <c r="M252">
        <v>1</v>
      </c>
      <c r="N252">
        <v>0</v>
      </c>
      <c r="O252" t="s">
        <v>2300</v>
      </c>
      <c r="P252" t="s">
        <v>2300</v>
      </c>
      <c r="Q252" t="s">
        <v>2300</v>
      </c>
      <c r="R252" t="s">
        <v>2300</v>
      </c>
      <c r="S252" t="s">
        <v>2300</v>
      </c>
    </row>
    <row r="253" spans="1:19" x14ac:dyDescent="0.25">
      <c r="A253" s="2" t="s">
        <v>204</v>
      </c>
      <c r="B253" s="3" t="s">
        <v>538</v>
      </c>
      <c r="C253" s="4">
        <v>52585</v>
      </c>
      <c r="D253" s="2" t="s">
        <v>206</v>
      </c>
      <c r="E253" s="2" t="s">
        <v>539</v>
      </c>
      <c r="F253" t="e">
        <v>#N/A</v>
      </c>
      <c r="G253" t="e">
        <f>+VLOOKUP(B253,'[2]listado ZVTN y PTN y PDET'!$A$1:$A$26,1,FALSE)</f>
        <v>#N/A</v>
      </c>
      <c r="H253">
        <v>148</v>
      </c>
      <c r="I253">
        <v>0</v>
      </c>
      <c r="J253" t="s">
        <v>2289</v>
      </c>
      <c r="K253" t="s">
        <v>2288</v>
      </c>
      <c r="L253" t="s">
        <v>2288</v>
      </c>
      <c r="M253">
        <v>3</v>
      </c>
      <c r="N253">
        <v>0</v>
      </c>
      <c r="O253" t="s">
        <v>2300</v>
      </c>
      <c r="P253" t="s">
        <v>2300</v>
      </c>
      <c r="Q253" t="s">
        <v>2300</v>
      </c>
      <c r="R253" t="s">
        <v>2300</v>
      </c>
      <c r="S253" t="s">
        <v>2300</v>
      </c>
    </row>
    <row r="254" spans="1:19" x14ac:dyDescent="0.25">
      <c r="A254" s="2" t="s">
        <v>27</v>
      </c>
      <c r="B254" s="3" t="s">
        <v>540</v>
      </c>
      <c r="C254" s="4">
        <v>25785</v>
      </c>
      <c r="D254" s="2" t="s">
        <v>29</v>
      </c>
      <c r="E254" s="2" t="s">
        <v>541</v>
      </c>
      <c r="F254" t="e">
        <v>#N/A</v>
      </c>
      <c r="G254" t="e">
        <f>+VLOOKUP(B254,'[2]listado ZVTN y PTN y PDET'!$A$1:$A$26,1,FALSE)</f>
        <v>#N/A</v>
      </c>
      <c r="H254">
        <v>31</v>
      </c>
      <c r="I254">
        <v>0</v>
      </c>
      <c r="J254" t="s">
        <v>2289</v>
      </c>
      <c r="K254" t="s">
        <v>2288</v>
      </c>
      <c r="L254" t="s">
        <v>2288</v>
      </c>
      <c r="M254">
        <v>0</v>
      </c>
      <c r="N254">
        <v>0</v>
      </c>
      <c r="O254" t="s">
        <v>2300</v>
      </c>
      <c r="P254" t="s">
        <v>2300</v>
      </c>
      <c r="Q254" t="s">
        <v>2300</v>
      </c>
      <c r="R254" t="s">
        <v>2300</v>
      </c>
      <c r="S254" t="s">
        <v>2300</v>
      </c>
    </row>
    <row r="255" spans="1:19" x14ac:dyDescent="0.25">
      <c r="A255" s="2" t="s">
        <v>88</v>
      </c>
      <c r="B255" s="3" t="s">
        <v>542</v>
      </c>
      <c r="C255" s="4">
        <v>68167</v>
      </c>
      <c r="D255" s="2" t="s">
        <v>90</v>
      </c>
      <c r="E255" s="2" t="s">
        <v>543</v>
      </c>
      <c r="F255" t="e">
        <v>#N/A</v>
      </c>
      <c r="G255" t="e">
        <f>+VLOOKUP(B255,'[2]listado ZVTN y PTN y PDET'!$A$1:$A$26,1,FALSE)</f>
        <v>#N/A</v>
      </c>
      <c r="H255">
        <v>457</v>
      </c>
      <c r="I255">
        <v>0</v>
      </c>
      <c r="J255" t="s">
        <v>2288</v>
      </c>
      <c r="K255" t="s">
        <v>2288</v>
      </c>
      <c r="L255" t="s">
        <v>2288</v>
      </c>
      <c r="M255">
        <v>0</v>
      </c>
      <c r="N255">
        <v>0</v>
      </c>
      <c r="O255" t="s">
        <v>2300</v>
      </c>
      <c r="P255" t="s">
        <v>2300</v>
      </c>
      <c r="Q255" t="s">
        <v>2300</v>
      </c>
      <c r="R255" t="s">
        <v>2300</v>
      </c>
      <c r="S255" t="s">
        <v>2300</v>
      </c>
    </row>
    <row r="256" spans="1:19" x14ac:dyDescent="0.25">
      <c r="A256" s="2" t="s">
        <v>301</v>
      </c>
      <c r="B256" s="3" t="s">
        <v>544</v>
      </c>
      <c r="C256" s="4">
        <v>13647</v>
      </c>
      <c r="D256" s="2" t="s">
        <v>303</v>
      </c>
      <c r="E256" s="2" t="s">
        <v>545</v>
      </c>
      <c r="F256" t="e">
        <v>#N/A</v>
      </c>
      <c r="G256" t="e">
        <f>+VLOOKUP(B256,'[2]listado ZVTN y PTN y PDET'!$A$1:$A$26,1,FALSE)</f>
        <v>#N/A</v>
      </c>
      <c r="H256">
        <v>1416</v>
      </c>
      <c r="I256">
        <v>0</v>
      </c>
      <c r="J256" t="s">
        <v>2288</v>
      </c>
      <c r="K256" t="s">
        <v>2288</v>
      </c>
      <c r="L256" t="s">
        <v>2288</v>
      </c>
      <c r="M256">
        <v>1</v>
      </c>
      <c r="N256">
        <v>0</v>
      </c>
      <c r="O256" t="s">
        <v>2300</v>
      </c>
      <c r="P256" t="s">
        <v>2300</v>
      </c>
      <c r="Q256" t="s">
        <v>2300</v>
      </c>
      <c r="R256" t="s">
        <v>2300</v>
      </c>
      <c r="S256" t="s">
        <v>2300</v>
      </c>
    </row>
    <row r="257" spans="1:19" x14ac:dyDescent="0.25">
      <c r="A257" s="2" t="s">
        <v>376</v>
      </c>
      <c r="B257" s="3" t="s">
        <v>546</v>
      </c>
      <c r="C257" s="4">
        <v>47318</v>
      </c>
      <c r="D257" s="2" t="s">
        <v>378</v>
      </c>
      <c r="E257" s="2" t="s">
        <v>547</v>
      </c>
      <c r="F257" t="e">
        <v>#N/A</v>
      </c>
      <c r="G257" t="e">
        <f>+VLOOKUP(B257,'[2]listado ZVTN y PTN y PDET'!$A$1:$A$26,1,FALSE)</f>
        <v>#N/A</v>
      </c>
      <c r="H257">
        <v>3388</v>
      </c>
      <c r="I257">
        <v>0</v>
      </c>
      <c r="J257" t="s">
        <v>2289</v>
      </c>
      <c r="K257" t="s">
        <v>2288</v>
      </c>
      <c r="L257" t="s">
        <v>2288</v>
      </c>
      <c r="M257">
        <v>4</v>
      </c>
      <c r="N257">
        <v>0</v>
      </c>
      <c r="O257" t="s">
        <v>2300</v>
      </c>
      <c r="P257" t="s">
        <v>2300</v>
      </c>
      <c r="Q257" t="s">
        <v>2300</v>
      </c>
      <c r="R257" t="s">
        <v>2300</v>
      </c>
      <c r="S257" t="s">
        <v>2300</v>
      </c>
    </row>
    <row r="258" spans="1:19" x14ac:dyDescent="0.25">
      <c r="A258" s="2" t="s">
        <v>500</v>
      </c>
      <c r="B258" s="3" t="s">
        <v>548</v>
      </c>
      <c r="C258" s="4">
        <v>5266</v>
      </c>
      <c r="D258" s="2" t="s">
        <v>502</v>
      </c>
      <c r="E258" s="2" t="s">
        <v>549</v>
      </c>
      <c r="F258" t="e">
        <v>#N/A</v>
      </c>
      <c r="G258" t="e">
        <f>+VLOOKUP(B258,'[2]listado ZVTN y PTN y PDET'!$A$1:$A$26,1,FALSE)</f>
        <v>#N/A</v>
      </c>
      <c r="H258">
        <v>570</v>
      </c>
      <c r="I258">
        <v>0</v>
      </c>
      <c r="J258" t="s">
        <v>2289</v>
      </c>
      <c r="K258" t="s">
        <v>2288</v>
      </c>
      <c r="L258" t="s">
        <v>2288</v>
      </c>
      <c r="M258">
        <v>17</v>
      </c>
      <c r="N258">
        <v>0</v>
      </c>
      <c r="O258" t="s">
        <v>2300</v>
      </c>
      <c r="P258" t="s">
        <v>2300</v>
      </c>
      <c r="Q258" t="s">
        <v>2300</v>
      </c>
      <c r="R258" t="s">
        <v>2300</v>
      </c>
      <c r="S258" t="s">
        <v>2300</v>
      </c>
    </row>
    <row r="259" spans="1:19" x14ac:dyDescent="0.25">
      <c r="A259" s="2" t="s">
        <v>27</v>
      </c>
      <c r="B259" s="3" t="s">
        <v>550</v>
      </c>
      <c r="C259" s="4">
        <v>25645</v>
      </c>
      <c r="D259" s="2" t="s">
        <v>29</v>
      </c>
      <c r="E259" s="2" t="s">
        <v>551</v>
      </c>
      <c r="F259" t="e">
        <v>#N/A</v>
      </c>
      <c r="G259" t="e">
        <f>+VLOOKUP(B259,'[2]listado ZVTN y PTN y PDET'!$A$1:$A$26,1,FALSE)</f>
        <v>#N/A</v>
      </c>
      <c r="H259">
        <v>235</v>
      </c>
      <c r="I259">
        <v>0</v>
      </c>
      <c r="J259" t="s">
        <v>2288</v>
      </c>
      <c r="K259" t="s">
        <v>2289</v>
      </c>
      <c r="L259" t="s">
        <v>2288</v>
      </c>
      <c r="M259">
        <v>1</v>
      </c>
      <c r="N259">
        <v>0</v>
      </c>
      <c r="O259" t="s">
        <v>2300</v>
      </c>
      <c r="P259" t="s">
        <v>2300</v>
      </c>
      <c r="Q259" t="s">
        <v>2300</v>
      </c>
      <c r="R259" t="s">
        <v>2300</v>
      </c>
      <c r="S259" t="s">
        <v>2300</v>
      </c>
    </row>
    <row r="260" spans="1:19" x14ac:dyDescent="0.25">
      <c r="A260" s="2" t="s">
        <v>438</v>
      </c>
      <c r="B260" s="3" t="s">
        <v>552</v>
      </c>
      <c r="C260" s="4">
        <v>17272</v>
      </c>
      <c r="D260" s="2" t="s">
        <v>237</v>
      </c>
      <c r="E260" s="2" t="s">
        <v>553</v>
      </c>
      <c r="F260" t="e">
        <v>#N/A</v>
      </c>
      <c r="G260" t="e">
        <f>+VLOOKUP(B260,'[2]listado ZVTN y PTN y PDET'!$A$1:$A$26,1,FALSE)</f>
        <v>#N/A</v>
      </c>
      <c r="H260">
        <v>781</v>
      </c>
      <c r="I260">
        <v>1</v>
      </c>
      <c r="J260" t="s">
        <v>2290</v>
      </c>
      <c r="K260" t="s">
        <v>2288</v>
      </c>
      <c r="L260" t="s">
        <v>2289</v>
      </c>
      <c r="M260">
        <v>2</v>
      </c>
      <c r="N260">
        <v>0</v>
      </c>
      <c r="O260" t="s">
        <v>2300</v>
      </c>
      <c r="P260" t="s">
        <v>2300</v>
      </c>
      <c r="Q260" t="s">
        <v>2300</v>
      </c>
      <c r="R260" t="s">
        <v>2300</v>
      </c>
      <c r="S260" t="s">
        <v>2300</v>
      </c>
    </row>
    <row r="261" spans="1:19" x14ac:dyDescent="0.25">
      <c r="A261" s="2" t="s">
        <v>530</v>
      </c>
      <c r="B261" s="3" t="s">
        <v>554</v>
      </c>
      <c r="C261" s="4">
        <v>23672</v>
      </c>
      <c r="D261" s="2" t="s">
        <v>532</v>
      </c>
      <c r="E261" s="2" t="s">
        <v>555</v>
      </c>
      <c r="F261" t="e">
        <v>#N/A</v>
      </c>
      <c r="G261" t="e">
        <f>+VLOOKUP(B261,'[2]listado ZVTN y PTN y PDET'!$A$1:$A$26,1,FALSE)</f>
        <v>#N/A</v>
      </c>
      <c r="H261">
        <v>1380</v>
      </c>
      <c r="I261">
        <v>0</v>
      </c>
      <c r="J261" t="s">
        <v>2288</v>
      </c>
      <c r="K261" t="s">
        <v>2289</v>
      </c>
      <c r="L261" t="s">
        <v>2289</v>
      </c>
      <c r="M261">
        <v>10</v>
      </c>
      <c r="N261">
        <v>0</v>
      </c>
      <c r="O261" t="s">
        <v>2300</v>
      </c>
      <c r="P261" t="s">
        <v>2300</v>
      </c>
      <c r="Q261" t="s">
        <v>2300</v>
      </c>
      <c r="R261" t="s">
        <v>2301</v>
      </c>
      <c r="S261" t="s">
        <v>2300</v>
      </c>
    </row>
    <row r="262" spans="1:19" x14ac:dyDescent="0.25">
      <c r="A262" s="2" t="s">
        <v>27</v>
      </c>
      <c r="B262" s="3" t="s">
        <v>556</v>
      </c>
      <c r="C262" s="4">
        <v>25871</v>
      </c>
      <c r="D262" s="2" t="s">
        <v>29</v>
      </c>
      <c r="E262" s="2" t="s">
        <v>557</v>
      </c>
      <c r="F262" t="e">
        <v>#N/A</v>
      </c>
      <c r="G262" t="e">
        <f>+VLOOKUP(B262,'[2]listado ZVTN y PTN y PDET'!$A$1:$A$26,1,FALSE)</f>
        <v>#N/A</v>
      </c>
      <c r="H262">
        <v>529</v>
      </c>
      <c r="I262">
        <v>1</v>
      </c>
      <c r="J262" t="s">
        <v>2292</v>
      </c>
      <c r="K262" t="s">
        <v>2288</v>
      </c>
      <c r="L262" t="s">
        <v>2289</v>
      </c>
      <c r="M262">
        <v>0</v>
      </c>
      <c r="N262">
        <v>0</v>
      </c>
      <c r="O262" t="s">
        <v>2300</v>
      </c>
      <c r="P262" t="s">
        <v>2300</v>
      </c>
      <c r="Q262" t="s">
        <v>2300</v>
      </c>
      <c r="R262" t="s">
        <v>2300</v>
      </c>
      <c r="S262" t="s">
        <v>2300</v>
      </c>
    </row>
    <row r="263" spans="1:19" x14ac:dyDescent="0.25">
      <c r="A263" s="2" t="s">
        <v>27</v>
      </c>
      <c r="B263" s="3" t="s">
        <v>558</v>
      </c>
      <c r="C263" s="4">
        <v>25328</v>
      </c>
      <c r="D263" s="2" t="s">
        <v>29</v>
      </c>
      <c r="E263" s="2" t="s">
        <v>559</v>
      </c>
      <c r="F263" t="e">
        <v>#N/A</v>
      </c>
      <c r="G263" t="e">
        <f>+VLOOKUP(B263,'[2]listado ZVTN y PTN y PDET'!$A$1:$A$26,1,FALSE)</f>
        <v>#N/A</v>
      </c>
      <c r="H263">
        <v>889</v>
      </c>
      <c r="I263">
        <v>3</v>
      </c>
      <c r="J263" t="s">
        <v>2291</v>
      </c>
      <c r="K263" t="s">
        <v>2288</v>
      </c>
      <c r="L263" t="s">
        <v>2290</v>
      </c>
      <c r="M263">
        <v>0</v>
      </c>
      <c r="N263">
        <v>0</v>
      </c>
      <c r="O263" t="s">
        <v>2300</v>
      </c>
      <c r="P263" t="s">
        <v>2300</v>
      </c>
      <c r="Q263" t="s">
        <v>2300</v>
      </c>
      <c r="R263" t="s">
        <v>2300</v>
      </c>
      <c r="S263" t="s">
        <v>2300</v>
      </c>
    </row>
    <row r="264" spans="1:19" x14ac:dyDescent="0.25">
      <c r="A264" s="2" t="s">
        <v>88</v>
      </c>
      <c r="B264" s="3" t="s">
        <v>560</v>
      </c>
      <c r="C264" s="4">
        <v>68464</v>
      </c>
      <c r="D264" s="2" t="s">
        <v>90</v>
      </c>
      <c r="E264" s="2" t="s">
        <v>561</v>
      </c>
      <c r="F264" t="e">
        <v>#N/A</v>
      </c>
      <c r="G264" t="e">
        <f>+VLOOKUP(B264,'[2]listado ZVTN y PTN y PDET'!$A$1:$A$26,1,FALSE)</f>
        <v>#N/A</v>
      </c>
      <c r="H264">
        <v>636</v>
      </c>
      <c r="I264">
        <v>0</v>
      </c>
      <c r="J264" t="s">
        <v>2289</v>
      </c>
      <c r="K264" t="s">
        <v>2288</v>
      </c>
      <c r="L264" t="s">
        <v>2288</v>
      </c>
      <c r="M264">
        <v>4</v>
      </c>
      <c r="N264">
        <v>0</v>
      </c>
      <c r="O264" t="s">
        <v>2300</v>
      </c>
      <c r="P264" t="s">
        <v>2300</v>
      </c>
      <c r="Q264" t="s">
        <v>2300</v>
      </c>
      <c r="R264" t="s">
        <v>2300</v>
      </c>
      <c r="S264" t="s">
        <v>2300</v>
      </c>
    </row>
    <row r="265" spans="1:19" x14ac:dyDescent="0.25">
      <c r="A265" s="2" t="s">
        <v>301</v>
      </c>
      <c r="B265" s="3" t="s">
        <v>562</v>
      </c>
      <c r="C265" s="4">
        <v>13838</v>
      </c>
      <c r="D265" s="2" t="s">
        <v>303</v>
      </c>
      <c r="E265" s="2" t="s">
        <v>563</v>
      </c>
      <c r="F265" t="e">
        <v>#N/A</v>
      </c>
      <c r="G265" t="e">
        <f>+VLOOKUP(B265,'[2]listado ZVTN y PTN y PDET'!$A$1:$A$26,1,FALSE)</f>
        <v>#N/A</v>
      </c>
      <c r="H265">
        <v>736</v>
      </c>
      <c r="I265">
        <v>0</v>
      </c>
      <c r="J265" t="s">
        <v>2289</v>
      </c>
      <c r="K265" t="s">
        <v>2288</v>
      </c>
      <c r="L265" t="s">
        <v>2289</v>
      </c>
      <c r="M265">
        <v>2</v>
      </c>
      <c r="N265">
        <v>0</v>
      </c>
      <c r="O265" t="s">
        <v>2300</v>
      </c>
      <c r="P265" t="s">
        <v>2300</v>
      </c>
      <c r="Q265" t="s">
        <v>2300</v>
      </c>
      <c r="R265" t="s">
        <v>2300</v>
      </c>
      <c r="S265" t="s">
        <v>2300</v>
      </c>
    </row>
    <row r="266" spans="1:19" x14ac:dyDescent="0.25">
      <c r="A266" s="2" t="s">
        <v>530</v>
      </c>
      <c r="B266" s="3" t="s">
        <v>564</v>
      </c>
      <c r="C266" s="4">
        <v>23189</v>
      </c>
      <c r="D266" s="2" t="s">
        <v>532</v>
      </c>
      <c r="E266" s="2" t="s">
        <v>565</v>
      </c>
      <c r="F266" t="e">
        <v>#N/A</v>
      </c>
      <c r="G266" t="e">
        <f>+VLOOKUP(B266,'[2]listado ZVTN y PTN y PDET'!$A$1:$A$26,1,FALSE)</f>
        <v>#N/A</v>
      </c>
      <c r="H266">
        <v>1343</v>
      </c>
      <c r="I266">
        <v>3</v>
      </c>
      <c r="J266" t="s">
        <v>2288</v>
      </c>
      <c r="K266" t="s">
        <v>2288</v>
      </c>
      <c r="L266" t="s">
        <v>2288</v>
      </c>
      <c r="M266">
        <v>4</v>
      </c>
      <c r="N266">
        <v>0</v>
      </c>
      <c r="O266" t="s">
        <v>2300</v>
      </c>
      <c r="P266" t="s">
        <v>2300</v>
      </c>
      <c r="Q266" t="s">
        <v>2300</v>
      </c>
      <c r="R266" t="s">
        <v>2300</v>
      </c>
      <c r="S266" t="s">
        <v>2300</v>
      </c>
    </row>
    <row r="267" spans="1:19" x14ac:dyDescent="0.25">
      <c r="A267" s="2" t="s">
        <v>184</v>
      </c>
      <c r="B267" s="3" t="s">
        <v>566</v>
      </c>
      <c r="C267" s="4">
        <v>8078</v>
      </c>
      <c r="D267" s="2" t="s">
        <v>186</v>
      </c>
      <c r="E267" s="2" t="s">
        <v>567</v>
      </c>
      <c r="F267" t="e">
        <v>#N/A</v>
      </c>
      <c r="G267" t="e">
        <f>+VLOOKUP(B267,'[2]listado ZVTN y PTN y PDET'!$A$1:$A$26,1,FALSE)</f>
        <v>#N/A</v>
      </c>
      <c r="H267">
        <v>691</v>
      </c>
      <c r="I267">
        <v>0</v>
      </c>
      <c r="J267" t="s">
        <v>2288</v>
      </c>
      <c r="K267" t="s">
        <v>2288</v>
      </c>
      <c r="L267" t="s">
        <v>2288</v>
      </c>
      <c r="M267">
        <v>5</v>
      </c>
      <c r="N267">
        <v>0</v>
      </c>
      <c r="O267" t="s">
        <v>2300</v>
      </c>
      <c r="P267" t="s">
        <v>2300</v>
      </c>
      <c r="Q267" t="s">
        <v>2300</v>
      </c>
      <c r="R267" t="s">
        <v>2300</v>
      </c>
      <c r="S267" t="s">
        <v>2300</v>
      </c>
    </row>
    <row r="268" spans="1:19" x14ac:dyDescent="0.25">
      <c r="A268" s="2" t="s">
        <v>184</v>
      </c>
      <c r="B268" s="3" t="s">
        <v>568</v>
      </c>
      <c r="C268" s="4">
        <v>8675</v>
      </c>
      <c r="D268" s="2" t="s">
        <v>186</v>
      </c>
      <c r="E268" s="2" t="s">
        <v>569</v>
      </c>
      <c r="F268" t="e">
        <v>#N/A</v>
      </c>
      <c r="G268" t="e">
        <f>+VLOOKUP(B268,'[2]listado ZVTN y PTN y PDET'!$A$1:$A$26,1,FALSE)</f>
        <v>#N/A</v>
      </c>
      <c r="H268">
        <v>147</v>
      </c>
      <c r="I268">
        <v>0</v>
      </c>
      <c r="J268" t="s">
        <v>2288</v>
      </c>
      <c r="K268" t="s">
        <v>2288</v>
      </c>
      <c r="L268" t="s">
        <v>2288</v>
      </c>
      <c r="M268">
        <v>0</v>
      </c>
      <c r="N268">
        <v>0</v>
      </c>
      <c r="O268" t="s">
        <v>2300</v>
      </c>
      <c r="P268" t="s">
        <v>2300</v>
      </c>
      <c r="Q268" t="s">
        <v>2300</v>
      </c>
      <c r="R268" t="s">
        <v>2300</v>
      </c>
      <c r="S268" t="s">
        <v>2300</v>
      </c>
    </row>
    <row r="269" spans="1:19" x14ac:dyDescent="0.25">
      <c r="A269" s="2" t="s">
        <v>500</v>
      </c>
      <c r="B269" s="3" t="s">
        <v>570</v>
      </c>
      <c r="C269" s="4">
        <v>5368</v>
      </c>
      <c r="D269" s="2" t="s">
        <v>502</v>
      </c>
      <c r="E269" s="2" t="s">
        <v>271</v>
      </c>
      <c r="F269" t="e">
        <v>#N/A</v>
      </c>
      <c r="G269" t="e">
        <f>+VLOOKUP(B269,'[2]listado ZVTN y PTN y PDET'!$A$1:$A$26,1,FALSE)</f>
        <v>#N/A</v>
      </c>
      <c r="H269">
        <v>284</v>
      </c>
      <c r="I269">
        <v>0</v>
      </c>
      <c r="J269" t="s">
        <v>2290</v>
      </c>
      <c r="K269" t="s">
        <v>2288</v>
      </c>
      <c r="L269" t="s">
        <v>2288</v>
      </c>
      <c r="M269">
        <v>3</v>
      </c>
      <c r="N269">
        <v>0</v>
      </c>
      <c r="O269" t="s">
        <v>2300</v>
      </c>
      <c r="P269" t="s">
        <v>2300</v>
      </c>
      <c r="Q269" t="s">
        <v>2300</v>
      </c>
      <c r="R269" t="s">
        <v>2300</v>
      </c>
      <c r="S269" t="s">
        <v>2300</v>
      </c>
    </row>
    <row r="270" spans="1:19" x14ac:dyDescent="0.25">
      <c r="A270" s="2" t="s">
        <v>27</v>
      </c>
      <c r="B270" s="3" t="s">
        <v>571</v>
      </c>
      <c r="C270" s="4">
        <v>25377</v>
      </c>
      <c r="D270" s="2" t="s">
        <v>29</v>
      </c>
      <c r="E270" s="2" t="s">
        <v>572</v>
      </c>
      <c r="F270" t="e">
        <v>#N/A</v>
      </c>
      <c r="G270" t="e">
        <f>+VLOOKUP(B270,'[2]listado ZVTN y PTN y PDET'!$A$1:$A$26,1,FALSE)</f>
        <v>#N/A</v>
      </c>
      <c r="H270">
        <v>156</v>
      </c>
      <c r="I270">
        <v>0</v>
      </c>
      <c r="J270" t="s">
        <v>2289</v>
      </c>
      <c r="K270" t="s">
        <v>2288</v>
      </c>
      <c r="L270" t="s">
        <v>2289</v>
      </c>
      <c r="M270">
        <v>2</v>
      </c>
      <c r="N270">
        <v>0</v>
      </c>
      <c r="O270" t="s">
        <v>2300</v>
      </c>
      <c r="P270" t="s">
        <v>2300</v>
      </c>
      <c r="Q270" t="s">
        <v>2300</v>
      </c>
      <c r="R270" t="s">
        <v>2300</v>
      </c>
      <c r="S270" t="s">
        <v>2300</v>
      </c>
    </row>
    <row r="271" spans="1:19" x14ac:dyDescent="0.25">
      <c r="A271" s="2" t="s">
        <v>530</v>
      </c>
      <c r="B271" s="3" t="s">
        <v>573</v>
      </c>
      <c r="C271" s="4">
        <v>23417</v>
      </c>
      <c r="D271" s="2" t="s">
        <v>532</v>
      </c>
      <c r="E271" s="2" t="s">
        <v>574</v>
      </c>
      <c r="F271" t="e">
        <v>#N/A</v>
      </c>
      <c r="G271" t="e">
        <f>+VLOOKUP(B271,'[2]listado ZVTN y PTN y PDET'!$A$1:$A$26,1,FALSE)</f>
        <v>#N/A</v>
      </c>
      <c r="H271">
        <v>4794</v>
      </c>
      <c r="I271">
        <v>0</v>
      </c>
      <c r="J271" t="s">
        <v>2288</v>
      </c>
      <c r="K271" t="s">
        <v>2288</v>
      </c>
      <c r="L271" t="s">
        <v>2288</v>
      </c>
      <c r="M271">
        <v>20</v>
      </c>
      <c r="N271">
        <v>0</v>
      </c>
      <c r="O271" t="s">
        <v>2300</v>
      </c>
      <c r="P271" t="s">
        <v>2300</v>
      </c>
      <c r="Q271" t="s">
        <v>2300</v>
      </c>
      <c r="R271" t="s">
        <v>2301</v>
      </c>
      <c r="S271" t="s">
        <v>2300</v>
      </c>
    </row>
    <row r="272" spans="1:19" x14ac:dyDescent="0.25">
      <c r="A272" s="2" t="s">
        <v>27</v>
      </c>
      <c r="B272" s="3" t="s">
        <v>575</v>
      </c>
      <c r="C272" s="4">
        <v>25649</v>
      </c>
      <c r="D272" s="2" t="s">
        <v>29</v>
      </c>
      <c r="E272" s="2" t="s">
        <v>535</v>
      </c>
      <c r="F272" t="e">
        <v>#N/A</v>
      </c>
      <c r="G272" t="e">
        <f>+VLOOKUP(B272,'[2]listado ZVTN y PTN y PDET'!$A$1:$A$26,1,FALSE)</f>
        <v>#N/A</v>
      </c>
      <c r="H272">
        <v>695</v>
      </c>
      <c r="I272">
        <v>4</v>
      </c>
      <c r="J272" t="s">
        <v>2289</v>
      </c>
      <c r="K272" t="s">
        <v>2288</v>
      </c>
      <c r="L272" t="s">
        <v>2289</v>
      </c>
      <c r="M272">
        <v>2</v>
      </c>
      <c r="N272">
        <v>0</v>
      </c>
      <c r="O272" t="s">
        <v>2300</v>
      </c>
      <c r="P272" t="s">
        <v>2300</v>
      </c>
      <c r="Q272" t="s">
        <v>2300</v>
      </c>
      <c r="R272" t="s">
        <v>2300</v>
      </c>
      <c r="S272" t="s">
        <v>2300</v>
      </c>
    </row>
    <row r="273" spans="1:19" x14ac:dyDescent="0.25">
      <c r="A273" s="2" t="s">
        <v>576</v>
      </c>
      <c r="B273" s="3" t="s">
        <v>577</v>
      </c>
      <c r="C273" s="4">
        <v>76147</v>
      </c>
      <c r="D273" s="2" t="s">
        <v>578</v>
      </c>
      <c r="E273" s="2" t="s">
        <v>579</v>
      </c>
      <c r="F273" t="e">
        <v>#N/A</v>
      </c>
      <c r="G273" t="e">
        <f>+VLOOKUP(B273,'[2]listado ZVTN y PTN y PDET'!$A$1:$A$26,1,FALSE)</f>
        <v>#N/A</v>
      </c>
      <c r="H273">
        <v>2066</v>
      </c>
      <c r="I273">
        <v>0</v>
      </c>
      <c r="J273" t="s">
        <v>2292</v>
      </c>
      <c r="K273" t="s">
        <v>2289</v>
      </c>
      <c r="L273" t="s">
        <v>2289</v>
      </c>
      <c r="M273">
        <v>45</v>
      </c>
      <c r="N273">
        <v>0</v>
      </c>
      <c r="O273" t="s">
        <v>2300</v>
      </c>
      <c r="P273" t="s">
        <v>2300</v>
      </c>
      <c r="Q273" t="s">
        <v>2301</v>
      </c>
      <c r="R273" t="s">
        <v>2301</v>
      </c>
      <c r="S273" t="s">
        <v>2300</v>
      </c>
    </row>
    <row r="274" spans="1:19" x14ac:dyDescent="0.25">
      <c r="A274" s="2" t="s">
        <v>184</v>
      </c>
      <c r="B274" s="3" t="s">
        <v>580</v>
      </c>
      <c r="C274" s="4">
        <v>8421</v>
      </c>
      <c r="D274" s="2" t="s">
        <v>186</v>
      </c>
      <c r="E274" s="2" t="s">
        <v>581</v>
      </c>
      <c r="F274" t="e">
        <v>#N/A</v>
      </c>
      <c r="G274" t="e">
        <f>+VLOOKUP(B274,'[2]listado ZVTN y PTN y PDET'!$A$1:$A$26,1,FALSE)</f>
        <v>#N/A</v>
      </c>
      <c r="H274">
        <v>829</v>
      </c>
      <c r="I274">
        <v>0</v>
      </c>
      <c r="J274" t="s">
        <v>2288</v>
      </c>
      <c r="K274" t="s">
        <v>2288</v>
      </c>
      <c r="L274" t="s">
        <v>2288</v>
      </c>
      <c r="M274">
        <v>5</v>
      </c>
      <c r="N274">
        <v>0</v>
      </c>
      <c r="O274" t="s">
        <v>2300</v>
      </c>
      <c r="P274" t="s">
        <v>2300</v>
      </c>
      <c r="Q274" t="s">
        <v>2300</v>
      </c>
      <c r="R274" t="s">
        <v>2300</v>
      </c>
      <c r="S274" t="s">
        <v>2300</v>
      </c>
    </row>
    <row r="275" spans="1:19" x14ac:dyDescent="0.25">
      <c r="A275" s="2" t="s">
        <v>134</v>
      </c>
      <c r="B275" s="3" t="s">
        <v>582</v>
      </c>
      <c r="C275" s="4">
        <v>54313</v>
      </c>
      <c r="D275" s="2" t="s">
        <v>136</v>
      </c>
      <c r="E275" s="2" t="s">
        <v>583</v>
      </c>
      <c r="F275" t="e">
        <v>#N/A</v>
      </c>
      <c r="G275" t="e">
        <f>+VLOOKUP(B275,'[2]listado ZVTN y PTN y PDET'!$A$1:$A$26,1,FALSE)</f>
        <v>#N/A</v>
      </c>
      <c r="H275">
        <v>473</v>
      </c>
      <c r="I275">
        <v>0</v>
      </c>
      <c r="J275" t="s">
        <v>2289</v>
      </c>
      <c r="K275" t="s">
        <v>2288</v>
      </c>
      <c r="L275" t="s">
        <v>2288</v>
      </c>
      <c r="M275">
        <v>0</v>
      </c>
      <c r="N275">
        <v>0</v>
      </c>
      <c r="O275" t="s">
        <v>2300</v>
      </c>
      <c r="P275" t="s">
        <v>2300</v>
      </c>
      <c r="Q275" t="s">
        <v>2300</v>
      </c>
      <c r="R275" t="s">
        <v>2300</v>
      </c>
      <c r="S275" t="s">
        <v>2300</v>
      </c>
    </row>
    <row r="276" spans="1:19" x14ac:dyDescent="0.25">
      <c r="A276" s="2" t="s">
        <v>88</v>
      </c>
      <c r="B276" s="3" t="s">
        <v>584</v>
      </c>
      <c r="C276" s="4">
        <v>68755</v>
      </c>
      <c r="D276" s="2" t="s">
        <v>90</v>
      </c>
      <c r="E276" s="2" t="s">
        <v>585</v>
      </c>
      <c r="F276" t="e">
        <v>#N/A</v>
      </c>
      <c r="G276" t="e">
        <f>+VLOOKUP(B276,'[2]listado ZVTN y PTN y PDET'!$A$1:$A$26,1,FALSE)</f>
        <v>#N/A</v>
      </c>
      <c r="H276">
        <v>385</v>
      </c>
      <c r="I276">
        <v>1</v>
      </c>
      <c r="J276" t="s">
        <v>2288</v>
      </c>
      <c r="K276" t="s">
        <v>2288</v>
      </c>
      <c r="L276" t="s">
        <v>2288</v>
      </c>
      <c r="M276">
        <v>4</v>
      </c>
      <c r="N276">
        <v>0</v>
      </c>
      <c r="O276" t="s">
        <v>2300</v>
      </c>
      <c r="P276" t="s">
        <v>2300</v>
      </c>
      <c r="Q276" t="s">
        <v>2300</v>
      </c>
      <c r="R276" t="s">
        <v>2300</v>
      </c>
      <c r="S276" t="s">
        <v>2300</v>
      </c>
    </row>
    <row r="277" spans="1:19" x14ac:dyDescent="0.25">
      <c r="A277" s="2" t="s">
        <v>33</v>
      </c>
      <c r="B277" s="3" t="s">
        <v>586</v>
      </c>
      <c r="C277" s="4">
        <v>15664</v>
      </c>
      <c r="D277" s="2" t="s">
        <v>35</v>
      </c>
      <c r="E277" s="2" t="s">
        <v>587</v>
      </c>
      <c r="F277" t="e">
        <v>#N/A</v>
      </c>
      <c r="G277" t="e">
        <f>+VLOOKUP(B277,'[2]listado ZVTN y PTN y PDET'!$A$1:$A$26,1,FALSE)</f>
        <v>#N/A</v>
      </c>
      <c r="H277">
        <v>72</v>
      </c>
      <c r="I277">
        <v>0</v>
      </c>
      <c r="J277" t="s">
        <v>2289</v>
      </c>
      <c r="K277" t="s">
        <v>2288</v>
      </c>
      <c r="L277" t="s">
        <v>2288</v>
      </c>
      <c r="M277">
        <v>1</v>
      </c>
      <c r="N277">
        <v>0</v>
      </c>
      <c r="O277" t="s">
        <v>2300</v>
      </c>
      <c r="P277" t="s">
        <v>2300</v>
      </c>
      <c r="Q277" t="s">
        <v>2300</v>
      </c>
      <c r="R277" t="s">
        <v>2300</v>
      </c>
      <c r="S277" t="s">
        <v>2300</v>
      </c>
    </row>
    <row r="278" spans="1:19" x14ac:dyDescent="0.25">
      <c r="A278" s="2" t="s">
        <v>33</v>
      </c>
      <c r="B278" s="3" t="s">
        <v>588</v>
      </c>
      <c r="C278" s="4">
        <v>15185</v>
      </c>
      <c r="D278" s="2" t="s">
        <v>35</v>
      </c>
      <c r="E278" s="2" t="s">
        <v>589</v>
      </c>
      <c r="F278" t="e">
        <v>#N/A</v>
      </c>
      <c r="G278" t="e">
        <f>+VLOOKUP(B278,'[2]listado ZVTN y PTN y PDET'!$A$1:$A$26,1,FALSE)</f>
        <v>#N/A</v>
      </c>
      <c r="H278">
        <v>143</v>
      </c>
      <c r="I278">
        <v>0</v>
      </c>
      <c r="J278" t="s">
        <v>2288</v>
      </c>
      <c r="K278" t="s">
        <v>2288</v>
      </c>
      <c r="L278" t="s">
        <v>2288</v>
      </c>
      <c r="M278">
        <v>1</v>
      </c>
      <c r="N278">
        <v>0</v>
      </c>
      <c r="O278" t="s">
        <v>2300</v>
      </c>
      <c r="P278" t="s">
        <v>2300</v>
      </c>
      <c r="Q278" t="s">
        <v>2300</v>
      </c>
      <c r="R278" t="s">
        <v>2300</v>
      </c>
      <c r="S278" t="s">
        <v>2300</v>
      </c>
    </row>
    <row r="279" spans="1:19" x14ac:dyDescent="0.25">
      <c r="A279" s="2" t="s">
        <v>204</v>
      </c>
      <c r="B279" s="3" t="s">
        <v>590</v>
      </c>
      <c r="C279" s="4">
        <v>52022</v>
      </c>
      <c r="D279" s="2" t="s">
        <v>206</v>
      </c>
      <c r="E279" s="2" t="s">
        <v>591</v>
      </c>
      <c r="F279" t="e">
        <v>#N/A</v>
      </c>
      <c r="G279" t="e">
        <f>+VLOOKUP(B279,'[2]listado ZVTN y PTN y PDET'!$A$1:$A$26,1,FALSE)</f>
        <v>#N/A</v>
      </c>
      <c r="H279">
        <v>96</v>
      </c>
      <c r="I279">
        <v>0</v>
      </c>
      <c r="J279" t="s">
        <v>2289</v>
      </c>
      <c r="K279" t="s">
        <v>2288</v>
      </c>
      <c r="L279" t="s">
        <v>2288</v>
      </c>
      <c r="M279">
        <v>0</v>
      </c>
      <c r="N279">
        <v>0</v>
      </c>
      <c r="O279" t="s">
        <v>2300</v>
      </c>
      <c r="P279" t="s">
        <v>2300</v>
      </c>
      <c r="Q279" t="s">
        <v>2300</v>
      </c>
      <c r="R279" t="s">
        <v>2300</v>
      </c>
      <c r="S279" t="s">
        <v>2300</v>
      </c>
    </row>
    <row r="280" spans="1:19" x14ac:dyDescent="0.25">
      <c r="A280" s="2" t="s">
        <v>184</v>
      </c>
      <c r="B280" s="3" t="s">
        <v>592</v>
      </c>
      <c r="C280" s="4">
        <v>8832</v>
      </c>
      <c r="D280" s="2" t="s">
        <v>186</v>
      </c>
      <c r="E280" s="2" t="s">
        <v>593</v>
      </c>
      <c r="F280" t="e">
        <v>#N/A</v>
      </c>
      <c r="G280" t="e">
        <f>+VLOOKUP(B280,'[2]listado ZVTN y PTN y PDET'!$A$1:$A$26,1,FALSE)</f>
        <v>#N/A</v>
      </c>
      <c r="H280">
        <v>206</v>
      </c>
      <c r="I280">
        <v>0</v>
      </c>
      <c r="J280" t="s">
        <v>2289</v>
      </c>
      <c r="K280" t="s">
        <v>2288</v>
      </c>
      <c r="L280" t="s">
        <v>2288</v>
      </c>
      <c r="M280">
        <v>1</v>
      </c>
      <c r="N280">
        <v>0</v>
      </c>
      <c r="O280" t="s">
        <v>2300</v>
      </c>
      <c r="P280" t="s">
        <v>2300</v>
      </c>
      <c r="Q280" t="s">
        <v>2300</v>
      </c>
      <c r="R280" t="s">
        <v>2300</v>
      </c>
      <c r="S280" t="s">
        <v>2300</v>
      </c>
    </row>
    <row r="281" spans="1:19" x14ac:dyDescent="0.25">
      <c r="A281" s="2" t="s">
        <v>134</v>
      </c>
      <c r="B281" s="3" t="s">
        <v>594</v>
      </c>
      <c r="C281" s="4">
        <v>54377</v>
      </c>
      <c r="D281" s="2" t="s">
        <v>136</v>
      </c>
      <c r="E281" s="2" t="s">
        <v>595</v>
      </c>
      <c r="F281" t="e">
        <v>#N/A</v>
      </c>
      <c r="G281" t="e">
        <f>+VLOOKUP(B281,'[2]listado ZVTN y PTN y PDET'!$A$1:$A$26,1,FALSE)</f>
        <v>#N/A</v>
      </c>
      <c r="H281">
        <v>357</v>
      </c>
      <c r="I281">
        <v>2</v>
      </c>
      <c r="J281" t="s">
        <v>2288</v>
      </c>
      <c r="K281" t="s">
        <v>2288</v>
      </c>
      <c r="L281" t="s">
        <v>2288</v>
      </c>
      <c r="M281">
        <v>0</v>
      </c>
      <c r="N281">
        <v>0</v>
      </c>
      <c r="O281" t="s">
        <v>2300</v>
      </c>
      <c r="P281" t="s">
        <v>2300</v>
      </c>
      <c r="Q281" t="s">
        <v>2300</v>
      </c>
      <c r="R281" t="s">
        <v>2300</v>
      </c>
      <c r="S281" t="s">
        <v>2300</v>
      </c>
    </row>
    <row r="282" spans="1:19" x14ac:dyDescent="0.25">
      <c r="A282" s="2" t="s">
        <v>204</v>
      </c>
      <c r="B282" s="3" t="s">
        <v>596</v>
      </c>
      <c r="C282" s="4">
        <v>52227</v>
      </c>
      <c r="D282" s="2" t="s">
        <v>206</v>
      </c>
      <c r="E282" s="2" t="s">
        <v>597</v>
      </c>
      <c r="F282" t="e">
        <v>#N/A</v>
      </c>
      <c r="G282" t="e">
        <f>+VLOOKUP(B282,'[2]listado ZVTN y PTN y PDET'!$A$1:$A$26,1,FALSE)</f>
        <v>#N/A</v>
      </c>
      <c r="H282">
        <v>1361</v>
      </c>
      <c r="I282">
        <v>13</v>
      </c>
      <c r="J282" t="s">
        <v>2289</v>
      </c>
      <c r="K282" t="s">
        <v>2288</v>
      </c>
      <c r="L282" t="s">
        <v>2289</v>
      </c>
      <c r="M282">
        <v>3</v>
      </c>
      <c r="N282">
        <v>1</v>
      </c>
      <c r="O282" t="s">
        <v>2300</v>
      </c>
      <c r="P282" t="s">
        <v>2301</v>
      </c>
      <c r="Q282" t="s">
        <v>2300</v>
      </c>
      <c r="R282" t="s">
        <v>2300</v>
      </c>
      <c r="S282" t="s">
        <v>2300</v>
      </c>
    </row>
    <row r="283" spans="1:19" x14ac:dyDescent="0.25">
      <c r="A283" s="2" t="s">
        <v>438</v>
      </c>
      <c r="B283" s="3" t="s">
        <v>598</v>
      </c>
      <c r="C283" s="4">
        <v>17873</v>
      </c>
      <c r="D283" s="2" t="s">
        <v>237</v>
      </c>
      <c r="E283" s="2" t="s">
        <v>599</v>
      </c>
      <c r="F283" t="e">
        <v>#N/A</v>
      </c>
      <c r="G283" t="e">
        <f>+VLOOKUP(B283,'[2]listado ZVTN y PTN y PDET'!$A$1:$A$26,1,FALSE)</f>
        <v>#N/A</v>
      </c>
      <c r="H283">
        <v>872</v>
      </c>
      <c r="I283">
        <v>0</v>
      </c>
      <c r="J283" t="s">
        <v>2289</v>
      </c>
      <c r="K283" t="s">
        <v>2288</v>
      </c>
      <c r="L283" t="s">
        <v>2289</v>
      </c>
      <c r="M283">
        <v>11</v>
      </c>
      <c r="N283">
        <v>1</v>
      </c>
      <c r="O283" t="s">
        <v>2300</v>
      </c>
      <c r="P283" t="s">
        <v>2300</v>
      </c>
      <c r="Q283" t="s">
        <v>2300</v>
      </c>
      <c r="R283" t="s">
        <v>2300</v>
      </c>
      <c r="S283" t="s">
        <v>2300</v>
      </c>
    </row>
    <row r="284" spans="1:19" x14ac:dyDescent="0.25">
      <c r="A284" s="2" t="s">
        <v>33</v>
      </c>
      <c r="B284" s="3" t="s">
        <v>600</v>
      </c>
      <c r="C284" s="4">
        <v>15180</v>
      </c>
      <c r="D284" s="2" t="s">
        <v>35</v>
      </c>
      <c r="E284" s="2" t="s">
        <v>601</v>
      </c>
      <c r="F284" t="e">
        <v>#N/A</v>
      </c>
      <c r="G284" t="e">
        <f>+VLOOKUP(B284,'[2]listado ZVTN y PTN y PDET'!$A$1:$A$26,1,FALSE)</f>
        <v>#N/A</v>
      </c>
      <c r="H284">
        <v>668</v>
      </c>
      <c r="I284">
        <v>2</v>
      </c>
      <c r="J284" t="s">
        <v>2290</v>
      </c>
      <c r="K284" t="s">
        <v>2288</v>
      </c>
      <c r="L284" t="s">
        <v>2289</v>
      </c>
      <c r="M284">
        <v>1</v>
      </c>
      <c r="N284">
        <v>0</v>
      </c>
      <c r="O284" t="s">
        <v>2300</v>
      </c>
      <c r="P284" t="s">
        <v>2300</v>
      </c>
      <c r="Q284" t="s">
        <v>2300</v>
      </c>
      <c r="R284" t="s">
        <v>2300</v>
      </c>
      <c r="S284" t="s">
        <v>2300</v>
      </c>
    </row>
    <row r="285" spans="1:19" x14ac:dyDescent="0.25">
      <c r="A285" s="2" t="s">
        <v>33</v>
      </c>
      <c r="B285" s="3" t="s">
        <v>602</v>
      </c>
      <c r="C285" s="4">
        <v>15757</v>
      </c>
      <c r="D285" s="2" t="s">
        <v>35</v>
      </c>
      <c r="E285" s="2" t="s">
        <v>603</v>
      </c>
      <c r="F285" t="e">
        <v>#N/A</v>
      </c>
      <c r="G285" t="e">
        <f>+VLOOKUP(B285,'[2]listado ZVTN y PTN y PDET'!$A$1:$A$26,1,FALSE)</f>
        <v>#N/A</v>
      </c>
      <c r="H285">
        <v>265</v>
      </c>
      <c r="I285">
        <v>0</v>
      </c>
      <c r="J285" t="s">
        <v>2289</v>
      </c>
      <c r="K285" t="s">
        <v>2288</v>
      </c>
      <c r="L285" t="s">
        <v>2288</v>
      </c>
      <c r="M285">
        <v>0</v>
      </c>
      <c r="N285">
        <v>0</v>
      </c>
      <c r="O285" t="s">
        <v>2300</v>
      </c>
      <c r="P285" t="s">
        <v>2300</v>
      </c>
      <c r="Q285" t="s">
        <v>2300</v>
      </c>
      <c r="R285" t="s">
        <v>2300</v>
      </c>
      <c r="S285" t="s">
        <v>2300</v>
      </c>
    </row>
    <row r="286" spans="1:19" x14ac:dyDescent="0.25">
      <c r="A286" s="2" t="s">
        <v>500</v>
      </c>
      <c r="B286" s="3" t="s">
        <v>604</v>
      </c>
      <c r="C286" s="4">
        <v>5240</v>
      </c>
      <c r="D286" s="2" t="s">
        <v>502</v>
      </c>
      <c r="E286" s="2" t="s">
        <v>605</v>
      </c>
      <c r="F286" t="e">
        <v>#N/A</v>
      </c>
      <c r="G286" t="e">
        <f>+VLOOKUP(B286,'[2]listado ZVTN y PTN y PDET'!$A$1:$A$26,1,FALSE)</f>
        <v>#N/A</v>
      </c>
      <c r="H286">
        <v>1035</v>
      </c>
      <c r="I286">
        <v>0</v>
      </c>
      <c r="J286" t="s">
        <v>2288</v>
      </c>
      <c r="K286" t="s">
        <v>2288</v>
      </c>
      <c r="L286" t="s">
        <v>2288</v>
      </c>
      <c r="M286">
        <v>6</v>
      </c>
      <c r="N286">
        <v>0</v>
      </c>
      <c r="O286" t="s">
        <v>2300</v>
      </c>
      <c r="P286" t="s">
        <v>2300</v>
      </c>
      <c r="Q286" t="s">
        <v>2300</v>
      </c>
      <c r="R286" t="s">
        <v>2301</v>
      </c>
      <c r="S286" t="s">
        <v>2300</v>
      </c>
    </row>
    <row r="287" spans="1:19" x14ac:dyDescent="0.25">
      <c r="A287" s="2" t="s">
        <v>576</v>
      </c>
      <c r="B287" s="3" t="s">
        <v>606</v>
      </c>
      <c r="C287" s="4">
        <v>76520</v>
      </c>
      <c r="D287" s="2" t="s">
        <v>578</v>
      </c>
      <c r="E287" s="2" t="s">
        <v>607</v>
      </c>
      <c r="F287" t="e">
        <v>#N/A</v>
      </c>
      <c r="G287" t="e">
        <f>+VLOOKUP(B287,'[2]listado ZVTN y PTN y PDET'!$A$1:$A$26,1,FALSE)</f>
        <v>#N/A</v>
      </c>
      <c r="H287">
        <v>6249</v>
      </c>
      <c r="I287">
        <v>18</v>
      </c>
      <c r="J287" t="s">
        <v>2290</v>
      </c>
      <c r="K287" t="s">
        <v>2289</v>
      </c>
      <c r="L287" t="s">
        <v>2289</v>
      </c>
      <c r="M287">
        <v>147</v>
      </c>
      <c r="N287">
        <v>1</v>
      </c>
      <c r="O287" t="s">
        <v>2300</v>
      </c>
      <c r="P287" t="s">
        <v>2300</v>
      </c>
      <c r="Q287" t="s">
        <v>2300</v>
      </c>
      <c r="R287" t="s">
        <v>2300</v>
      </c>
      <c r="S287" t="s">
        <v>2300</v>
      </c>
    </row>
    <row r="288" spans="1:19" x14ac:dyDescent="0.25">
      <c r="A288" s="2" t="s">
        <v>88</v>
      </c>
      <c r="B288" s="3" t="s">
        <v>608</v>
      </c>
      <c r="C288" s="4">
        <v>68425</v>
      </c>
      <c r="D288" s="2" t="s">
        <v>90</v>
      </c>
      <c r="E288" s="2" t="s">
        <v>609</v>
      </c>
      <c r="F288" t="e">
        <v>#N/A</v>
      </c>
      <c r="G288" t="e">
        <f>+VLOOKUP(B288,'[2]listado ZVTN y PTN y PDET'!$A$1:$A$26,1,FALSE)</f>
        <v>#N/A</v>
      </c>
      <c r="H288">
        <v>601</v>
      </c>
      <c r="I288">
        <v>1</v>
      </c>
      <c r="J288" t="s">
        <v>2288</v>
      </c>
      <c r="K288" t="s">
        <v>2288</v>
      </c>
      <c r="L288" t="s">
        <v>2288</v>
      </c>
      <c r="M288">
        <v>0</v>
      </c>
      <c r="N288">
        <v>0</v>
      </c>
      <c r="O288" t="s">
        <v>2300</v>
      </c>
      <c r="P288" t="s">
        <v>2300</v>
      </c>
      <c r="Q288" t="s">
        <v>2300</v>
      </c>
      <c r="R288" t="s">
        <v>2300</v>
      </c>
      <c r="S288" t="s">
        <v>2300</v>
      </c>
    </row>
    <row r="289" spans="1:19" x14ac:dyDescent="0.25">
      <c r="A289" s="2" t="s">
        <v>27</v>
      </c>
      <c r="B289" s="3" t="s">
        <v>610</v>
      </c>
      <c r="C289" s="4">
        <v>25488</v>
      </c>
      <c r="D289" s="2" t="s">
        <v>29</v>
      </c>
      <c r="E289" s="2" t="s">
        <v>611</v>
      </c>
      <c r="F289" t="e">
        <v>#N/A</v>
      </c>
      <c r="G289" t="e">
        <f>+VLOOKUP(B289,'[2]listado ZVTN y PTN y PDET'!$A$1:$A$26,1,FALSE)</f>
        <v>#N/A</v>
      </c>
      <c r="H289">
        <v>89</v>
      </c>
      <c r="I289">
        <v>4</v>
      </c>
      <c r="J289" t="s">
        <v>2288</v>
      </c>
      <c r="K289" t="s">
        <v>2288</v>
      </c>
      <c r="L289" t="s">
        <v>2288</v>
      </c>
      <c r="M289">
        <v>0</v>
      </c>
      <c r="N289">
        <v>0</v>
      </c>
      <c r="O289" t="s">
        <v>2300</v>
      </c>
      <c r="P289" t="s">
        <v>2300</v>
      </c>
      <c r="Q289" t="s">
        <v>2300</v>
      </c>
      <c r="R289" t="s">
        <v>2300</v>
      </c>
      <c r="S289" t="s">
        <v>2300</v>
      </c>
    </row>
    <row r="290" spans="1:19" x14ac:dyDescent="0.25">
      <c r="A290" s="2" t="s">
        <v>27</v>
      </c>
      <c r="B290" s="3" t="s">
        <v>612</v>
      </c>
      <c r="C290" s="4">
        <v>25518</v>
      </c>
      <c r="D290" s="2" t="s">
        <v>29</v>
      </c>
      <c r="E290" s="2" t="s">
        <v>613</v>
      </c>
      <c r="F290" t="e">
        <v>#N/A</v>
      </c>
      <c r="G290" t="e">
        <f>+VLOOKUP(B290,'[2]listado ZVTN y PTN y PDET'!$A$1:$A$26,1,FALSE)</f>
        <v>#N/A</v>
      </c>
      <c r="H290">
        <v>1080</v>
      </c>
      <c r="I290">
        <v>0</v>
      </c>
      <c r="J290" t="s">
        <v>2290</v>
      </c>
      <c r="K290" t="s">
        <v>2288</v>
      </c>
      <c r="L290" t="s">
        <v>2289</v>
      </c>
      <c r="M290">
        <v>0</v>
      </c>
      <c r="N290">
        <v>0</v>
      </c>
      <c r="O290" t="s">
        <v>2300</v>
      </c>
      <c r="P290" t="s">
        <v>2300</v>
      </c>
      <c r="Q290" t="s">
        <v>2300</v>
      </c>
      <c r="R290" t="s">
        <v>2300</v>
      </c>
      <c r="S290" t="s">
        <v>2300</v>
      </c>
    </row>
    <row r="291" spans="1:19" x14ac:dyDescent="0.25">
      <c r="A291" s="2" t="s">
        <v>576</v>
      </c>
      <c r="B291" s="3" t="s">
        <v>614</v>
      </c>
      <c r="C291" s="4">
        <v>76869</v>
      </c>
      <c r="D291" s="2" t="s">
        <v>578</v>
      </c>
      <c r="E291" s="2" t="s">
        <v>615</v>
      </c>
      <c r="F291" t="e">
        <v>#N/A</v>
      </c>
      <c r="G291" t="e">
        <f>+VLOOKUP(B291,'[2]listado ZVTN y PTN y PDET'!$A$1:$A$26,1,FALSE)</f>
        <v>#N/A</v>
      </c>
      <c r="H291">
        <v>280</v>
      </c>
      <c r="I291">
        <v>0</v>
      </c>
      <c r="J291" t="s">
        <v>2292</v>
      </c>
      <c r="K291" t="s">
        <v>2288</v>
      </c>
      <c r="L291" t="s">
        <v>2289</v>
      </c>
      <c r="M291">
        <v>5</v>
      </c>
      <c r="N291">
        <v>0</v>
      </c>
      <c r="O291" t="s">
        <v>2300</v>
      </c>
      <c r="P291" t="s">
        <v>2300</v>
      </c>
      <c r="Q291" t="s">
        <v>2300</v>
      </c>
      <c r="R291" t="s">
        <v>2300</v>
      </c>
      <c r="S291" t="s">
        <v>2300</v>
      </c>
    </row>
    <row r="292" spans="1:19" x14ac:dyDescent="0.25">
      <c r="A292" s="2" t="s">
        <v>88</v>
      </c>
      <c r="B292" s="3" t="s">
        <v>616</v>
      </c>
      <c r="C292" s="4">
        <v>68132</v>
      </c>
      <c r="D292" s="2" t="s">
        <v>90</v>
      </c>
      <c r="E292" s="2" t="s">
        <v>617</v>
      </c>
      <c r="F292" t="e">
        <v>#N/A</v>
      </c>
      <c r="G292" t="e">
        <f>+VLOOKUP(B292,'[2]listado ZVTN y PTN y PDET'!$A$1:$A$26,1,FALSE)</f>
        <v>#N/A</v>
      </c>
      <c r="H292">
        <v>129</v>
      </c>
      <c r="I292">
        <v>5</v>
      </c>
      <c r="J292" t="s">
        <v>2291</v>
      </c>
      <c r="K292" t="s">
        <v>2288</v>
      </c>
      <c r="L292" t="s">
        <v>2289</v>
      </c>
      <c r="M292">
        <v>0</v>
      </c>
      <c r="N292">
        <v>0</v>
      </c>
      <c r="O292" t="s">
        <v>2300</v>
      </c>
      <c r="P292" t="s">
        <v>2300</v>
      </c>
      <c r="Q292" t="s">
        <v>2300</v>
      </c>
      <c r="R292" t="s">
        <v>2300</v>
      </c>
      <c r="S292" t="s">
        <v>2300</v>
      </c>
    </row>
    <row r="293" spans="1:19" x14ac:dyDescent="0.25">
      <c r="A293" s="2" t="s">
        <v>204</v>
      </c>
      <c r="B293" s="3" t="s">
        <v>618</v>
      </c>
      <c r="C293" s="4">
        <v>52320</v>
      </c>
      <c r="D293" s="2" t="s">
        <v>206</v>
      </c>
      <c r="E293" s="2" t="s">
        <v>619</v>
      </c>
      <c r="F293" t="e">
        <v>#N/A</v>
      </c>
      <c r="G293" t="e">
        <f>+VLOOKUP(B293,'[2]listado ZVTN y PTN y PDET'!$A$1:$A$26,1,FALSE)</f>
        <v>#N/A</v>
      </c>
      <c r="H293">
        <v>457</v>
      </c>
      <c r="I293">
        <v>0</v>
      </c>
      <c r="J293" t="s">
        <v>2288</v>
      </c>
      <c r="K293" t="s">
        <v>2288</v>
      </c>
      <c r="L293" t="s">
        <v>2288</v>
      </c>
      <c r="M293">
        <v>0</v>
      </c>
      <c r="N293">
        <v>0</v>
      </c>
      <c r="O293" t="s">
        <v>2300</v>
      </c>
      <c r="P293" t="s">
        <v>2300</v>
      </c>
      <c r="Q293" t="s">
        <v>2300</v>
      </c>
      <c r="R293" t="s">
        <v>2300</v>
      </c>
      <c r="S293" t="s">
        <v>2300</v>
      </c>
    </row>
    <row r="294" spans="1:19" x14ac:dyDescent="0.25">
      <c r="A294" s="2" t="s">
        <v>134</v>
      </c>
      <c r="B294" s="3" t="s">
        <v>620</v>
      </c>
      <c r="C294" s="4">
        <v>54599</v>
      </c>
      <c r="D294" s="2" t="s">
        <v>136</v>
      </c>
      <c r="E294" s="2" t="s">
        <v>621</v>
      </c>
      <c r="F294" t="e">
        <v>#N/A</v>
      </c>
      <c r="G294" t="e">
        <f>+VLOOKUP(B294,'[2]listado ZVTN y PTN y PDET'!$A$1:$A$26,1,FALSE)</f>
        <v>#N/A</v>
      </c>
      <c r="H294">
        <v>215</v>
      </c>
      <c r="I294">
        <v>0</v>
      </c>
      <c r="J294" t="s">
        <v>2290</v>
      </c>
      <c r="K294" t="s">
        <v>2288</v>
      </c>
      <c r="L294" t="s">
        <v>2289</v>
      </c>
      <c r="M294">
        <v>0</v>
      </c>
      <c r="N294">
        <v>0</v>
      </c>
      <c r="O294" t="s">
        <v>2300</v>
      </c>
      <c r="P294" t="s">
        <v>2300</v>
      </c>
      <c r="Q294" t="s">
        <v>2300</v>
      </c>
      <c r="R294" t="s">
        <v>2300</v>
      </c>
      <c r="S294" t="s">
        <v>2300</v>
      </c>
    </row>
    <row r="295" spans="1:19" x14ac:dyDescent="0.25">
      <c r="A295" s="2" t="s">
        <v>376</v>
      </c>
      <c r="B295" s="3" t="s">
        <v>622</v>
      </c>
      <c r="C295" s="4">
        <v>47545</v>
      </c>
      <c r="D295" s="2" t="s">
        <v>378</v>
      </c>
      <c r="E295" s="2" t="s">
        <v>623</v>
      </c>
      <c r="F295" t="e">
        <v>#N/A</v>
      </c>
      <c r="G295" t="e">
        <f>+VLOOKUP(B295,'[2]listado ZVTN y PTN y PDET'!$A$1:$A$26,1,FALSE)</f>
        <v>#N/A</v>
      </c>
      <c r="H295">
        <v>1548</v>
      </c>
      <c r="I295">
        <v>0</v>
      </c>
      <c r="J295" t="s">
        <v>2288</v>
      </c>
      <c r="K295" t="s">
        <v>2288</v>
      </c>
      <c r="L295" t="s">
        <v>2288</v>
      </c>
      <c r="M295">
        <v>1</v>
      </c>
      <c r="N295">
        <v>0</v>
      </c>
      <c r="O295" t="s">
        <v>2300</v>
      </c>
      <c r="P295" t="s">
        <v>2300</v>
      </c>
      <c r="Q295" t="s">
        <v>2300</v>
      </c>
      <c r="R295" t="s">
        <v>2300</v>
      </c>
      <c r="S295" t="s">
        <v>2300</v>
      </c>
    </row>
    <row r="296" spans="1:19" x14ac:dyDescent="0.25">
      <c r="A296" s="2" t="s">
        <v>33</v>
      </c>
      <c r="B296" s="3" t="s">
        <v>624</v>
      </c>
      <c r="C296" s="4">
        <v>15480</v>
      </c>
      <c r="D296" s="2" t="s">
        <v>35</v>
      </c>
      <c r="E296" s="2" t="s">
        <v>625</v>
      </c>
      <c r="F296" t="e">
        <v>#N/A</v>
      </c>
      <c r="G296" t="e">
        <f>+VLOOKUP(B296,'[2]listado ZVTN y PTN y PDET'!$A$1:$A$26,1,FALSE)</f>
        <v>#N/A</v>
      </c>
      <c r="H296">
        <v>1099</v>
      </c>
      <c r="I296">
        <v>0</v>
      </c>
      <c r="J296" t="s">
        <v>2288</v>
      </c>
      <c r="K296" t="s">
        <v>2288</v>
      </c>
      <c r="L296" t="s">
        <v>2289</v>
      </c>
      <c r="M296">
        <v>3</v>
      </c>
      <c r="N296">
        <v>0</v>
      </c>
      <c r="O296" t="s">
        <v>2300</v>
      </c>
      <c r="P296" t="s">
        <v>2300</v>
      </c>
      <c r="Q296" t="s">
        <v>2300</v>
      </c>
      <c r="R296" t="s">
        <v>2300</v>
      </c>
      <c r="S296" t="s">
        <v>2300</v>
      </c>
    </row>
    <row r="297" spans="1:19" x14ac:dyDescent="0.25">
      <c r="A297" s="2" t="s">
        <v>626</v>
      </c>
      <c r="B297" s="3" t="s">
        <v>627</v>
      </c>
      <c r="C297" s="4">
        <v>95200</v>
      </c>
      <c r="D297" s="2" t="s">
        <v>628</v>
      </c>
      <c r="E297" s="2" t="s">
        <v>629</v>
      </c>
      <c r="F297" t="s">
        <v>2251</v>
      </c>
      <c r="G297" t="e">
        <f>+VLOOKUP(B297,'[2]listado ZVTN y PTN y PDET'!$A$1:$A$26,1,FALSE)</f>
        <v>#N/A</v>
      </c>
      <c r="H297">
        <v>12863</v>
      </c>
      <c r="I297">
        <v>44</v>
      </c>
      <c r="J297" t="s">
        <v>2291</v>
      </c>
      <c r="K297" t="s">
        <v>2292</v>
      </c>
      <c r="L297" t="s">
        <v>2291</v>
      </c>
      <c r="M297">
        <v>6</v>
      </c>
      <c r="N297">
        <v>0</v>
      </c>
      <c r="O297" t="s">
        <v>2301</v>
      </c>
      <c r="P297" t="s">
        <v>2300</v>
      </c>
      <c r="Q297" t="s">
        <v>2300</v>
      </c>
      <c r="R297" t="s">
        <v>2300</v>
      </c>
      <c r="S297" t="s">
        <v>2300</v>
      </c>
    </row>
    <row r="298" spans="1:19" x14ac:dyDescent="0.25">
      <c r="A298" s="2" t="s">
        <v>88</v>
      </c>
      <c r="B298" s="3" t="s">
        <v>630</v>
      </c>
      <c r="C298" s="4">
        <v>68861</v>
      </c>
      <c r="D298" s="2" t="s">
        <v>90</v>
      </c>
      <c r="E298" s="2" t="s">
        <v>631</v>
      </c>
      <c r="F298" t="e">
        <v>#N/A</v>
      </c>
      <c r="G298" t="e">
        <f>+VLOOKUP(B298,'[2]listado ZVTN y PTN y PDET'!$A$1:$A$26,1,FALSE)</f>
        <v>#N/A</v>
      </c>
      <c r="H298">
        <v>825</v>
      </c>
      <c r="I298">
        <v>1</v>
      </c>
      <c r="J298" t="s">
        <v>2289</v>
      </c>
      <c r="K298" t="s">
        <v>2288</v>
      </c>
      <c r="L298" t="s">
        <v>2289</v>
      </c>
      <c r="M298">
        <v>3</v>
      </c>
      <c r="N298">
        <v>0</v>
      </c>
      <c r="O298" t="s">
        <v>2300</v>
      </c>
      <c r="P298" t="s">
        <v>2300</v>
      </c>
      <c r="Q298" t="s">
        <v>2300</v>
      </c>
      <c r="R298" t="s">
        <v>2300</v>
      </c>
      <c r="S298" t="s">
        <v>2300</v>
      </c>
    </row>
    <row r="299" spans="1:19" x14ac:dyDescent="0.25">
      <c r="A299" s="2" t="s">
        <v>321</v>
      </c>
      <c r="B299" s="3" t="s">
        <v>632</v>
      </c>
      <c r="C299" s="4">
        <v>19300</v>
      </c>
      <c r="D299" s="2" t="s">
        <v>323</v>
      </c>
      <c r="E299" s="2" t="s">
        <v>633</v>
      </c>
      <c r="F299" t="e">
        <v>#N/A</v>
      </c>
      <c r="G299" t="e">
        <f>+VLOOKUP(B299,'[2]listado ZVTN y PTN y PDET'!$A$1:$A$26,1,FALSE)</f>
        <v>#N/A</v>
      </c>
      <c r="H299">
        <v>211</v>
      </c>
      <c r="I299">
        <v>0</v>
      </c>
      <c r="J299" t="s">
        <v>2288</v>
      </c>
      <c r="K299" t="s">
        <v>2289</v>
      </c>
      <c r="L299" t="s">
        <v>2288</v>
      </c>
      <c r="M299">
        <v>3</v>
      </c>
      <c r="N299">
        <v>0</v>
      </c>
      <c r="O299" t="s">
        <v>2300</v>
      </c>
      <c r="P299" t="s">
        <v>2300</v>
      </c>
      <c r="Q299" t="s">
        <v>2300</v>
      </c>
      <c r="R299" t="s">
        <v>2300</v>
      </c>
      <c r="S299" t="s">
        <v>2300</v>
      </c>
    </row>
    <row r="300" spans="1:19" x14ac:dyDescent="0.25">
      <c r="A300" s="2" t="s">
        <v>438</v>
      </c>
      <c r="B300" s="3" t="s">
        <v>634</v>
      </c>
      <c r="C300" s="4">
        <v>17513</v>
      </c>
      <c r="D300" s="2" t="s">
        <v>237</v>
      </c>
      <c r="E300" s="2" t="s">
        <v>635</v>
      </c>
      <c r="F300" t="e">
        <v>#N/A</v>
      </c>
      <c r="G300" t="e">
        <f>+VLOOKUP(B300,'[2]listado ZVTN y PTN y PDET'!$A$1:$A$26,1,FALSE)</f>
        <v>#N/A</v>
      </c>
      <c r="H300">
        <v>1575</v>
      </c>
      <c r="I300">
        <v>7</v>
      </c>
      <c r="J300" t="s">
        <v>2290</v>
      </c>
      <c r="K300" t="s">
        <v>2289</v>
      </c>
      <c r="L300" t="s">
        <v>2289</v>
      </c>
      <c r="M300">
        <v>6</v>
      </c>
      <c r="N300">
        <v>0</v>
      </c>
      <c r="O300" t="s">
        <v>2300</v>
      </c>
      <c r="P300" t="s">
        <v>2300</v>
      </c>
      <c r="Q300" t="s">
        <v>2300</v>
      </c>
      <c r="R300" t="s">
        <v>2300</v>
      </c>
      <c r="S300" t="s">
        <v>2300</v>
      </c>
    </row>
    <row r="301" spans="1:19" x14ac:dyDescent="0.25">
      <c r="A301" s="2" t="s">
        <v>33</v>
      </c>
      <c r="B301" s="3" t="s">
        <v>636</v>
      </c>
      <c r="C301" s="4">
        <v>15183</v>
      </c>
      <c r="D301" s="2" t="s">
        <v>35</v>
      </c>
      <c r="E301" s="2" t="s">
        <v>637</v>
      </c>
      <c r="F301" t="e">
        <v>#N/A</v>
      </c>
      <c r="G301" t="e">
        <f>+VLOOKUP(B301,'[2]listado ZVTN y PTN y PDET'!$A$1:$A$26,1,FALSE)</f>
        <v>#N/A</v>
      </c>
      <c r="H301">
        <v>1215</v>
      </c>
      <c r="I301">
        <v>2</v>
      </c>
      <c r="J301" t="s">
        <v>2289</v>
      </c>
      <c r="K301" t="s">
        <v>2288</v>
      </c>
      <c r="L301" t="s">
        <v>2289</v>
      </c>
      <c r="M301">
        <v>2</v>
      </c>
      <c r="N301">
        <v>0</v>
      </c>
      <c r="O301" t="s">
        <v>2300</v>
      </c>
      <c r="P301" t="s">
        <v>2300</v>
      </c>
      <c r="Q301" t="s">
        <v>2300</v>
      </c>
      <c r="R301" t="s">
        <v>2300</v>
      </c>
      <c r="S301" t="s">
        <v>2300</v>
      </c>
    </row>
    <row r="302" spans="1:19" x14ac:dyDescent="0.25">
      <c r="A302" s="2" t="s">
        <v>134</v>
      </c>
      <c r="B302" s="3" t="s">
        <v>638</v>
      </c>
      <c r="C302" s="4">
        <v>54871</v>
      </c>
      <c r="D302" s="2" t="s">
        <v>136</v>
      </c>
      <c r="E302" s="2" t="s">
        <v>639</v>
      </c>
      <c r="F302" t="e">
        <v>#N/A</v>
      </c>
      <c r="G302" t="e">
        <f>+VLOOKUP(B302,'[2]listado ZVTN y PTN y PDET'!$A$1:$A$26,1,FALSE)</f>
        <v>#N/A</v>
      </c>
      <c r="H302">
        <v>304</v>
      </c>
      <c r="I302">
        <v>0</v>
      </c>
      <c r="J302" t="s">
        <v>2288</v>
      </c>
      <c r="K302" t="s">
        <v>2288</v>
      </c>
      <c r="L302" t="s">
        <v>2289</v>
      </c>
      <c r="M302">
        <v>0</v>
      </c>
      <c r="N302">
        <v>0</v>
      </c>
      <c r="O302" t="s">
        <v>2300</v>
      </c>
      <c r="P302" t="s">
        <v>2300</v>
      </c>
      <c r="Q302" t="s">
        <v>2300</v>
      </c>
      <c r="R302" t="s">
        <v>2300</v>
      </c>
      <c r="S302" t="s">
        <v>2300</v>
      </c>
    </row>
    <row r="303" spans="1:19" x14ac:dyDescent="0.25">
      <c r="A303" s="2" t="s">
        <v>88</v>
      </c>
      <c r="B303" s="3" t="s">
        <v>640</v>
      </c>
      <c r="C303" s="4">
        <v>68770</v>
      </c>
      <c r="D303" s="2" t="s">
        <v>90</v>
      </c>
      <c r="E303" s="2" t="s">
        <v>641</v>
      </c>
      <c r="F303" t="e">
        <v>#N/A</v>
      </c>
      <c r="G303" t="e">
        <f>+VLOOKUP(B303,'[2]listado ZVTN y PTN y PDET'!$A$1:$A$26,1,FALSE)</f>
        <v>#N/A</v>
      </c>
      <c r="H303">
        <v>561</v>
      </c>
      <c r="I303">
        <v>1</v>
      </c>
      <c r="J303" t="s">
        <v>2289</v>
      </c>
      <c r="K303" t="s">
        <v>2288</v>
      </c>
      <c r="L303" t="s">
        <v>2288</v>
      </c>
      <c r="M303">
        <v>0</v>
      </c>
      <c r="N303">
        <v>0</v>
      </c>
      <c r="O303" t="s">
        <v>2300</v>
      </c>
      <c r="P303" t="s">
        <v>2300</v>
      </c>
      <c r="Q303" t="s">
        <v>2300</v>
      </c>
      <c r="R303" t="s">
        <v>2300</v>
      </c>
      <c r="S303" t="s">
        <v>2300</v>
      </c>
    </row>
    <row r="304" spans="1:19" x14ac:dyDescent="0.25">
      <c r="A304" s="2" t="s">
        <v>321</v>
      </c>
      <c r="B304" s="3" t="s">
        <v>642</v>
      </c>
      <c r="C304" s="4">
        <v>19513</v>
      </c>
      <c r="D304" s="2" t="s">
        <v>323</v>
      </c>
      <c r="E304" s="2" t="s">
        <v>643</v>
      </c>
      <c r="F304" t="e">
        <v>#N/A</v>
      </c>
      <c r="G304" t="e">
        <f>+VLOOKUP(B304,'[2]listado ZVTN y PTN y PDET'!$A$1:$A$26,1,FALSE)</f>
        <v>#N/A</v>
      </c>
      <c r="H304">
        <v>322</v>
      </c>
      <c r="I304">
        <v>0</v>
      </c>
      <c r="J304" t="s">
        <v>2288</v>
      </c>
      <c r="K304" t="s">
        <v>2289</v>
      </c>
      <c r="L304" t="s">
        <v>2289</v>
      </c>
      <c r="M304">
        <v>3</v>
      </c>
      <c r="N304">
        <v>0</v>
      </c>
      <c r="O304" t="s">
        <v>2300</v>
      </c>
      <c r="P304" t="s">
        <v>2300</v>
      </c>
      <c r="Q304" t="s">
        <v>2300</v>
      </c>
      <c r="R304" t="s">
        <v>2300</v>
      </c>
      <c r="S304" t="s">
        <v>2300</v>
      </c>
    </row>
    <row r="305" spans="1:19" x14ac:dyDescent="0.25">
      <c r="A305" s="2" t="s">
        <v>576</v>
      </c>
      <c r="B305" s="3" t="s">
        <v>644</v>
      </c>
      <c r="C305" s="4">
        <v>76036</v>
      </c>
      <c r="D305" s="2" t="s">
        <v>578</v>
      </c>
      <c r="E305" s="2" t="s">
        <v>645</v>
      </c>
      <c r="F305" t="e">
        <v>#N/A</v>
      </c>
      <c r="G305" t="e">
        <f>+VLOOKUP(B305,'[2]listado ZVTN y PTN y PDET'!$A$1:$A$26,1,FALSE)</f>
        <v>#N/A</v>
      </c>
      <c r="H305">
        <v>1128</v>
      </c>
      <c r="I305">
        <v>0</v>
      </c>
      <c r="J305" t="s">
        <v>2290</v>
      </c>
      <c r="K305" t="s">
        <v>2289</v>
      </c>
      <c r="L305" t="s">
        <v>2289</v>
      </c>
      <c r="M305">
        <v>17</v>
      </c>
      <c r="N305">
        <v>1</v>
      </c>
      <c r="O305" t="s">
        <v>2300</v>
      </c>
      <c r="P305" t="s">
        <v>2300</v>
      </c>
      <c r="Q305" t="s">
        <v>2301</v>
      </c>
      <c r="R305" t="s">
        <v>2300</v>
      </c>
      <c r="S305" t="s">
        <v>2300</v>
      </c>
    </row>
    <row r="306" spans="1:19" x14ac:dyDescent="0.25">
      <c r="A306" s="2" t="s">
        <v>438</v>
      </c>
      <c r="B306" s="3" t="s">
        <v>646</v>
      </c>
      <c r="C306" s="4">
        <v>17001</v>
      </c>
      <c r="D306" s="2" t="s">
        <v>237</v>
      </c>
      <c r="E306" s="2" t="s">
        <v>647</v>
      </c>
      <c r="F306" t="e">
        <v>#N/A</v>
      </c>
      <c r="G306" t="e">
        <f>+VLOOKUP(B306,'[2]listado ZVTN y PTN y PDET'!$A$1:$A$26,1,FALSE)</f>
        <v>#N/A</v>
      </c>
      <c r="H306">
        <v>3867</v>
      </c>
      <c r="I306">
        <v>4</v>
      </c>
      <c r="J306" t="s">
        <v>2290</v>
      </c>
      <c r="K306" t="s">
        <v>2288</v>
      </c>
      <c r="L306" t="s">
        <v>2289</v>
      </c>
      <c r="M306">
        <v>77</v>
      </c>
      <c r="N306">
        <v>1</v>
      </c>
      <c r="O306" t="s">
        <v>2300</v>
      </c>
      <c r="P306" t="s">
        <v>2300</v>
      </c>
      <c r="Q306" t="s">
        <v>2300</v>
      </c>
      <c r="R306" t="s">
        <v>2300</v>
      </c>
      <c r="S306" t="s">
        <v>2300</v>
      </c>
    </row>
    <row r="307" spans="1:19" x14ac:dyDescent="0.25">
      <c r="A307" s="2" t="s">
        <v>27</v>
      </c>
      <c r="B307" s="3" t="s">
        <v>648</v>
      </c>
      <c r="C307" s="4">
        <v>25815</v>
      </c>
      <c r="D307" s="2" t="s">
        <v>29</v>
      </c>
      <c r="E307" s="2" t="s">
        <v>649</v>
      </c>
      <c r="F307" t="e">
        <v>#N/A</v>
      </c>
      <c r="G307" t="e">
        <f>+VLOOKUP(B307,'[2]listado ZVTN y PTN y PDET'!$A$1:$A$26,1,FALSE)</f>
        <v>#N/A</v>
      </c>
      <c r="H307">
        <v>699</v>
      </c>
      <c r="I307">
        <v>0</v>
      </c>
      <c r="J307" t="s">
        <v>2289</v>
      </c>
      <c r="K307" t="s">
        <v>2288</v>
      </c>
      <c r="L307" t="s">
        <v>2288</v>
      </c>
      <c r="M307">
        <v>1</v>
      </c>
      <c r="N307">
        <v>0</v>
      </c>
      <c r="O307" t="s">
        <v>2300</v>
      </c>
      <c r="P307" t="s">
        <v>2300</v>
      </c>
      <c r="Q307" t="s">
        <v>2300</v>
      </c>
      <c r="R307" t="s">
        <v>2300</v>
      </c>
      <c r="S307" t="s">
        <v>2300</v>
      </c>
    </row>
    <row r="308" spans="1:19" x14ac:dyDescent="0.25">
      <c r="A308" s="2" t="s">
        <v>650</v>
      </c>
      <c r="B308" s="3" t="s">
        <v>651</v>
      </c>
      <c r="C308" s="4">
        <v>11001</v>
      </c>
      <c r="D308" s="2" t="s">
        <v>652</v>
      </c>
      <c r="E308" s="2" t="s">
        <v>653</v>
      </c>
      <c r="F308" t="e">
        <v>#N/A</v>
      </c>
      <c r="G308" t="e">
        <f>+VLOOKUP(B308,'[2]listado ZVTN y PTN y PDET'!$A$1:$A$26,1,FALSE)</f>
        <v>#N/A</v>
      </c>
      <c r="H308">
        <v>12340</v>
      </c>
      <c r="I308">
        <v>24</v>
      </c>
      <c r="J308" t="s">
        <v>2289</v>
      </c>
      <c r="K308" t="s">
        <v>2288</v>
      </c>
      <c r="L308" t="s">
        <v>2288</v>
      </c>
      <c r="M308">
        <v>1278</v>
      </c>
      <c r="N308">
        <v>24</v>
      </c>
      <c r="O308" t="s">
        <v>2300</v>
      </c>
      <c r="P308" t="s">
        <v>2300</v>
      </c>
      <c r="Q308" t="s">
        <v>2300</v>
      </c>
      <c r="R308" t="s">
        <v>2300</v>
      </c>
      <c r="S308" t="s">
        <v>2300</v>
      </c>
    </row>
    <row r="309" spans="1:19" x14ac:dyDescent="0.25">
      <c r="A309" s="2" t="s">
        <v>295</v>
      </c>
      <c r="B309" s="3" t="s">
        <v>654</v>
      </c>
      <c r="C309" s="4">
        <v>73585</v>
      </c>
      <c r="D309" s="2" t="s">
        <v>297</v>
      </c>
      <c r="E309" s="2" t="s">
        <v>655</v>
      </c>
      <c r="F309" t="e">
        <v>#N/A</v>
      </c>
      <c r="G309" t="e">
        <f>+VLOOKUP(B309,'[2]listado ZVTN y PTN y PDET'!$A$1:$A$26,1,FALSE)</f>
        <v>#N/A</v>
      </c>
      <c r="H309">
        <v>2753</v>
      </c>
      <c r="I309">
        <v>0</v>
      </c>
      <c r="J309" t="s">
        <v>2290</v>
      </c>
      <c r="K309" t="s">
        <v>2288</v>
      </c>
      <c r="L309" t="s">
        <v>2288</v>
      </c>
      <c r="M309">
        <v>2</v>
      </c>
      <c r="N309">
        <v>0</v>
      </c>
      <c r="O309" t="s">
        <v>2300</v>
      </c>
      <c r="P309" t="s">
        <v>2300</v>
      </c>
      <c r="Q309" t="s">
        <v>2300</v>
      </c>
      <c r="R309" t="s">
        <v>2300</v>
      </c>
      <c r="S309" t="s">
        <v>2300</v>
      </c>
    </row>
    <row r="310" spans="1:19" x14ac:dyDescent="0.25">
      <c r="A310" s="2" t="s">
        <v>204</v>
      </c>
      <c r="B310" s="3" t="s">
        <v>656</v>
      </c>
      <c r="C310" s="4">
        <v>52083</v>
      </c>
      <c r="D310" s="2" t="s">
        <v>206</v>
      </c>
      <c r="E310" s="2" t="s">
        <v>269</v>
      </c>
      <c r="F310" t="e">
        <v>#N/A</v>
      </c>
      <c r="G310" t="e">
        <f>+VLOOKUP(B310,'[2]listado ZVTN y PTN y PDET'!$A$1:$A$26,1,FALSE)</f>
        <v>#N/A</v>
      </c>
      <c r="H310">
        <v>876</v>
      </c>
      <c r="I310">
        <v>3</v>
      </c>
      <c r="J310" t="s">
        <v>2288</v>
      </c>
      <c r="K310" t="s">
        <v>2288</v>
      </c>
      <c r="L310" t="s">
        <v>2289</v>
      </c>
      <c r="M310">
        <v>0</v>
      </c>
      <c r="N310">
        <v>0</v>
      </c>
      <c r="O310" t="s">
        <v>2300</v>
      </c>
      <c r="P310" t="s">
        <v>2300</v>
      </c>
      <c r="Q310" t="s">
        <v>2300</v>
      </c>
      <c r="R310" t="s">
        <v>2300</v>
      </c>
      <c r="S310" t="s">
        <v>2300</v>
      </c>
    </row>
    <row r="311" spans="1:19" x14ac:dyDescent="0.25">
      <c r="A311" s="2" t="s">
        <v>134</v>
      </c>
      <c r="B311" s="3" t="s">
        <v>657</v>
      </c>
      <c r="C311" s="4">
        <v>54680</v>
      </c>
      <c r="D311" s="2" t="s">
        <v>136</v>
      </c>
      <c r="E311" s="2" t="s">
        <v>658</v>
      </c>
      <c r="F311" t="e">
        <v>#N/A</v>
      </c>
      <c r="G311" t="e">
        <f>+VLOOKUP(B311,'[2]listado ZVTN y PTN y PDET'!$A$1:$A$26,1,FALSE)</f>
        <v>#N/A</v>
      </c>
      <c r="H311">
        <v>205</v>
      </c>
      <c r="I311">
        <v>6</v>
      </c>
      <c r="J311" t="s">
        <v>2291</v>
      </c>
      <c r="K311" t="s">
        <v>2288</v>
      </c>
      <c r="L311" t="s">
        <v>2292</v>
      </c>
      <c r="M311">
        <v>0</v>
      </c>
      <c r="N311">
        <v>0</v>
      </c>
      <c r="O311" t="s">
        <v>2300</v>
      </c>
      <c r="P311" t="s">
        <v>2300</v>
      </c>
      <c r="Q311" t="s">
        <v>2300</v>
      </c>
      <c r="R311" t="s">
        <v>2300</v>
      </c>
      <c r="S311" t="s">
        <v>2300</v>
      </c>
    </row>
    <row r="312" spans="1:19" x14ac:dyDescent="0.25">
      <c r="A312" s="2" t="s">
        <v>27</v>
      </c>
      <c r="B312" s="3" t="s">
        <v>659</v>
      </c>
      <c r="C312" s="4">
        <v>25758</v>
      </c>
      <c r="D312" s="2" t="s">
        <v>29</v>
      </c>
      <c r="E312" s="2" t="s">
        <v>660</v>
      </c>
      <c r="F312" t="e">
        <v>#N/A</v>
      </c>
      <c r="G312" t="e">
        <f>+VLOOKUP(B312,'[2]listado ZVTN y PTN y PDET'!$A$1:$A$26,1,FALSE)</f>
        <v>#N/A</v>
      </c>
      <c r="H312">
        <v>65</v>
      </c>
      <c r="I312">
        <v>0</v>
      </c>
      <c r="J312" t="s">
        <v>2288</v>
      </c>
      <c r="K312" t="s">
        <v>2288</v>
      </c>
      <c r="L312" t="s">
        <v>2288</v>
      </c>
      <c r="M312">
        <v>1</v>
      </c>
      <c r="N312">
        <v>0</v>
      </c>
      <c r="O312" t="s">
        <v>2300</v>
      </c>
      <c r="P312" t="s">
        <v>2300</v>
      </c>
      <c r="Q312" t="s">
        <v>2300</v>
      </c>
      <c r="R312" t="s">
        <v>2300</v>
      </c>
      <c r="S312" t="s">
        <v>2300</v>
      </c>
    </row>
    <row r="313" spans="1:19" x14ac:dyDescent="0.25">
      <c r="A313" s="2" t="s">
        <v>661</v>
      </c>
      <c r="B313" s="3" t="s">
        <v>662</v>
      </c>
      <c r="C313" s="4">
        <v>70400</v>
      </c>
      <c r="D313" s="2" t="s">
        <v>663</v>
      </c>
      <c r="E313" s="2" t="s">
        <v>664</v>
      </c>
      <c r="F313" t="e">
        <v>#N/A</v>
      </c>
      <c r="G313" t="e">
        <f>+VLOOKUP(B313,'[2]listado ZVTN y PTN y PDET'!$A$1:$A$26,1,FALSE)</f>
        <v>#N/A</v>
      </c>
      <c r="H313">
        <v>439</v>
      </c>
      <c r="I313">
        <v>1</v>
      </c>
      <c r="J313" t="s">
        <v>2288</v>
      </c>
      <c r="K313" t="s">
        <v>2288</v>
      </c>
      <c r="L313" t="s">
        <v>2288</v>
      </c>
      <c r="M313">
        <v>0</v>
      </c>
      <c r="N313">
        <v>0</v>
      </c>
      <c r="O313" t="s">
        <v>2300</v>
      </c>
      <c r="P313" t="s">
        <v>2300</v>
      </c>
      <c r="Q313" t="s">
        <v>2300</v>
      </c>
      <c r="R313" t="s">
        <v>2300</v>
      </c>
      <c r="S313" t="s">
        <v>2300</v>
      </c>
    </row>
    <row r="314" spans="1:19" x14ac:dyDescent="0.25">
      <c r="A314" s="2" t="s">
        <v>27</v>
      </c>
      <c r="B314" s="3" t="s">
        <v>665</v>
      </c>
      <c r="C314" s="4">
        <v>25524</v>
      </c>
      <c r="D314" s="2" t="s">
        <v>29</v>
      </c>
      <c r="E314" s="2" t="s">
        <v>666</v>
      </c>
      <c r="F314" t="e">
        <v>#N/A</v>
      </c>
      <c r="G314" t="e">
        <f>+VLOOKUP(B314,'[2]listado ZVTN y PTN y PDET'!$A$1:$A$26,1,FALSE)</f>
        <v>#N/A</v>
      </c>
      <c r="H314">
        <v>1549</v>
      </c>
      <c r="I314">
        <v>1</v>
      </c>
      <c r="J314" t="s">
        <v>2289</v>
      </c>
      <c r="K314" t="s">
        <v>2289</v>
      </c>
      <c r="L314" t="s">
        <v>2289</v>
      </c>
      <c r="M314">
        <v>1</v>
      </c>
      <c r="N314">
        <v>0</v>
      </c>
      <c r="O314" t="s">
        <v>2300</v>
      </c>
      <c r="P314" t="s">
        <v>2300</v>
      </c>
      <c r="Q314" t="s">
        <v>2300</v>
      </c>
      <c r="R314" t="s">
        <v>2300</v>
      </c>
      <c r="S314" t="s">
        <v>2300</v>
      </c>
    </row>
    <row r="315" spans="1:19" x14ac:dyDescent="0.25">
      <c r="A315" s="2" t="s">
        <v>88</v>
      </c>
      <c r="B315" s="3" t="s">
        <v>667</v>
      </c>
      <c r="C315" s="4">
        <v>68327</v>
      </c>
      <c r="D315" s="2" t="s">
        <v>90</v>
      </c>
      <c r="E315" s="2" t="s">
        <v>668</v>
      </c>
      <c r="F315" t="e">
        <v>#N/A</v>
      </c>
      <c r="G315" t="e">
        <f>+VLOOKUP(B315,'[2]listado ZVTN y PTN y PDET'!$A$1:$A$26,1,FALSE)</f>
        <v>#N/A</v>
      </c>
      <c r="H315">
        <v>88</v>
      </c>
      <c r="I315">
        <v>0</v>
      </c>
      <c r="J315" t="s">
        <v>2289</v>
      </c>
      <c r="K315" t="s">
        <v>2288</v>
      </c>
      <c r="L315" t="s">
        <v>2288</v>
      </c>
      <c r="M315">
        <v>0</v>
      </c>
      <c r="N315">
        <v>0</v>
      </c>
      <c r="O315" t="s">
        <v>2300</v>
      </c>
      <c r="P315" t="s">
        <v>2300</v>
      </c>
      <c r="Q315" t="s">
        <v>2300</v>
      </c>
      <c r="R315" t="s">
        <v>2300</v>
      </c>
      <c r="S315" t="s">
        <v>2300</v>
      </c>
    </row>
    <row r="316" spans="1:19" x14ac:dyDescent="0.25">
      <c r="A316" s="2" t="s">
        <v>500</v>
      </c>
      <c r="B316" s="3" t="s">
        <v>669</v>
      </c>
      <c r="C316" s="4">
        <v>5809</v>
      </c>
      <c r="D316" s="2" t="s">
        <v>502</v>
      </c>
      <c r="E316" s="2" t="s">
        <v>670</v>
      </c>
      <c r="F316" t="e">
        <v>#N/A</v>
      </c>
      <c r="G316" t="e">
        <f>+VLOOKUP(B316,'[2]listado ZVTN y PTN y PDET'!$A$1:$A$26,1,FALSE)</f>
        <v>#N/A</v>
      </c>
      <c r="H316">
        <v>620</v>
      </c>
      <c r="I316">
        <v>0</v>
      </c>
      <c r="J316" t="s">
        <v>2289</v>
      </c>
      <c r="K316" t="s">
        <v>2289</v>
      </c>
      <c r="L316" t="s">
        <v>2289</v>
      </c>
      <c r="M316">
        <v>3</v>
      </c>
      <c r="N316">
        <v>0</v>
      </c>
      <c r="O316" t="s">
        <v>2300</v>
      </c>
      <c r="P316" t="s">
        <v>2300</v>
      </c>
      <c r="Q316" t="s">
        <v>2300</v>
      </c>
      <c r="R316" t="s">
        <v>2300</v>
      </c>
      <c r="S316" t="s">
        <v>2300</v>
      </c>
    </row>
    <row r="317" spans="1:19" x14ac:dyDescent="0.25">
      <c r="A317" s="2" t="s">
        <v>88</v>
      </c>
      <c r="B317" s="3" t="s">
        <v>671</v>
      </c>
      <c r="C317" s="4">
        <v>68855</v>
      </c>
      <c r="D317" s="2" t="s">
        <v>90</v>
      </c>
      <c r="E317" s="2" t="s">
        <v>672</v>
      </c>
      <c r="F317" t="e">
        <v>#N/A</v>
      </c>
      <c r="G317" t="e">
        <f>+VLOOKUP(B317,'[2]listado ZVTN y PTN y PDET'!$A$1:$A$26,1,FALSE)</f>
        <v>#N/A</v>
      </c>
      <c r="H317">
        <v>88</v>
      </c>
      <c r="I317">
        <v>0</v>
      </c>
      <c r="J317" t="s">
        <v>2288</v>
      </c>
      <c r="K317" t="s">
        <v>2288</v>
      </c>
      <c r="L317" t="s">
        <v>2288</v>
      </c>
      <c r="M317">
        <v>0</v>
      </c>
      <c r="N317">
        <v>0</v>
      </c>
      <c r="O317" t="s">
        <v>2300</v>
      </c>
      <c r="P317" t="s">
        <v>2300</v>
      </c>
      <c r="Q317" t="s">
        <v>2300</v>
      </c>
      <c r="R317" t="s">
        <v>2300</v>
      </c>
      <c r="S317" t="s">
        <v>2300</v>
      </c>
    </row>
    <row r="318" spans="1:19" x14ac:dyDescent="0.25">
      <c r="A318" s="2" t="s">
        <v>27</v>
      </c>
      <c r="B318" s="3" t="s">
        <v>673</v>
      </c>
      <c r="C318" s="4">
        <v>25612</v>
      </c>
      <c r="D318" s="2" t="s">
        <v>29</v>
      </c>
      <c r="E318" s="2" t="s">
        <v>674</v>
      </c>
      <c r="F318" t="e">
        <v>#N/A</v>
      </c>
      <c r="G318" t="e">
        <f>+VLOOKUP(B318,'[2]listado ZVTN y PTN y PDET'!$A$1:$A$26,1,FALSE)</f>
        <v>#N/A</v>
      </c>
      <c r="H318">
        <v>57</v>
      </c>
      <c r="I318">
        <v>0</v>
      </c>
      <c r="J318" t="s">
        <v>2288</v>
      </c>
      <c r="K318" t="s">
        <v>2290</v>
      </c>
      <c r="L318" t="s">
        <v>2289</v>
      </c>
      <c r="M318">
        <v>4</v>
      </c>
      <c r="N318">
        <v>0</v>
      </c>
      <c r="O318" t="s">
        <v>2300</v>
      </c>
      <c r="P318" t="s">
        <v>2300</v>
      </c>
      <c r="Q318" t="s">
        <v>2300</v>
      </c>
      <c r="R318" t="s">
        <v>2300</v>
      </c>
      <c r="S318" t="s">
        <v>2300</v>
      </c>
    </row>
    <row r="319" spans="1:19" x14ac:dyDescent="0.25">
      <c r="A319" s="2" t="s">
        <v>204</v>
      </c>
      <c r="B319" s="3" t="s">
        <v>675</v>
      </c>
      <c r="C319" s="4">
        <v>52352</v>
      </c>
      <c r="D319" s="2" t="s">
        <v>206</v>
      </c>
      <c r="E319" s="2" t="s">
        <v>676</v>
      </c>
      <c r="F319" t="e">
        <v>#N/A</v>
      </c>
      <c r="G319" t="e">
        <f>+VLOOKUP(B319,'[2]listado ZVTN y PTN y PDET'!$A$1:$A$26,1,FALSE)</f>
        <v>#N/A</v>
      </c>
      <c r="H319">
        <v>86</v>
      </c>
      <c r="I319">
        <v>0</v>
      </c>
      <c r="J319" t="s">
        <v>2289</v>
      </c>
      <c r="K319" t="s">
        <v>2288</v>
      </c>
      <c r="L319" t="s">
        <v>2288</v>
      </c>
      <c r="M319">
        <v>2</v>
      </c>
      <c r="N319">
        <v>0</v>
      </c>
      <c r="O319" t="s">
        <v>2300</v>
      </c>
      <c r="P319" t="s">
        <v>2300</v>
      </c>
      <c r="Q319" t="s">
        <v>2300</v>
      </c>
      <c r="R319" t="s">
        <v>2300</v>
      </c>
      <c r="S319" t="s">
        <v>2300</v>
      </c>
    </row>
    <row r="320" spans="1:19" x14ac:dyDescent="0.25">
      <c r="A320" s="2" t="s">
        <v>204</v>
      </c>
      <c r="B320" s="3" t="s">
        <v>677</v>
      </c>
      <c r="C320" s="4">
        <v>52699</v>
      </c>
      <c r="D320" s="2" t="s">
        <v>206</v>
      </c>
      <c r="E320" s="2" t="s">
        <v>678</v>
      </c>
      <c r="F320" t="e">
        <v>#N/A</v>
      </c>
      <c r="G320" t="e">
        <f>+VLOOKUP(B320,'[2]listado ZVTN y PTN y PDET'!$A$1:$A$26,1,FALSE)</f>
        <v>#N/A</v>
      </c>
      <c r="H320">
        <v>4177</v>
      </c>
      <c r="I320">
        <v>52</v>
      </c>
      <c r="J320" t="s">
        <v>2288</v>
      </c>
      <c r="K320" t="s">
        <v>2289</v>
      </c>
      <c r="L320" t="s">
        <v>2289</v>
      </c>
      <c r="M320">
        <v>5</v>
      </c>
      <c r="N320">
        <v>0</v>
      </c>
      <c r="O320" t="s">
        <v>2301</v>
      </c>
      <c r="P320" t="s">
        <v>2300</v>
      </c>
      <c r="Q320" t="s">
        <v>2300</v>
      </c>
      <c r="R320" t="s">
        <v>2300</v>
      </c>
      <c r="S320" t="s">
        <v>2300</v>
      </c>
    </row>
    <row r="321" spans="1:19" x14ac:dyDescent="0.25">
      <c r="A321" s="2" t="s">
        <v>134</v>
      </c>
      <c r="B321" s="3" t="s">
        <v>679</v>
      </c>
      <c r="C321" s="4">
        <v>54347</v>
      </c>
      <c r="D321" s="2" t="s">
        <v>136</v>
      </c>
      <c r="E321" s="2" t="s">
        <v>680</v>
      </c>
      <c r="F321" t="e">
        <v>#N/A</v>
      </c>
      <c r="G321" t="e">
        <f>+VLOOKUP(B321,'[2]listado ZVTN y PTN y PDET'!$A$1:$A$26,1,FALSE)</f>
        <v>#N/A</v>
      </c>
      <c r="H321">
        <v>295</v>
      </c>
      <c r="I321">
        <v>2</v>
      </c>
      <c r="J321" t="s">
        <v>2290</v>
      </c>
      <c r="K321" t="s">
        <v>2288</v>
      </c>
      <c r="L321" t="s">
        <v>2289</v>
      </c>
      <c r="M321">
        <v>0</v>
      </c>
      <c r="N321">
        <v>0</v>
      </c>
      <c r="O321" t="s">
        <v>2300</v>
      </c>
      <c r="P321" t="s">
        <v>2300</v>
      </c>
      <c r="Q321" t="s">
        <v>2300</v>
      </c>
      <c r="R321" t="s">
        <v>2300</v>
      </c>
      <c r="S321" t="s">
        <v>2300</v>
      </c>
    </row>
    <row r="322" spans="1:19" x14ac:dyDescent="0.25">
      <c r="A322" s="2" t="s">
        <v>576</v>
      </c>
      <c r="B322" s="3" t="s">
        <v>681</v>
      </c>
      <c r="C322" s="4">
        <v>76403</v>
      </c>
      <c r="D322" s="2" t="s">
        <v>578</v>
      </c>
      <c r="E322" s="2" t="s">
        <v>229</v>
      </c>
      <c r="F322" t="e">
        <v>#N/A</v>
      </c>
      <c r="G322" t="e">
        <f>+VLOOKUP(B322,'[2]listado ZVTN y PTN y PDET'!$A$1:$A$26,1,FALSE)</f>
        <v>#N/A</v>
      </c>
      <c r="H322">
        <v>898</v>
      </c>
      <c r="I322">
        <v>0</v>
      </c>
      <c r="J322" t="s">
        <v>2290</v>
      </c>
      <c r="K322" t="s">
        <v>2289</v>
      </c>
      <c r="L322" t="s">
        <v>2289</v>
      </c>
      <c r="M322">
        <v>8</v>
      </c>
      <c r="N322">
        <v>0</v>
      </c>
      <c r="O322" t="s">
        <v>2300</v>
      </c>
      <c r="P322" t="s">
        <v>2300</v>
      </c>
      <c r="Q322" t="s">
        <v>2301</v>
      </c>
      <c r="R322" t="s">
        <v>2301</v>
      </c>
      <c r="S322" t="s">
        <v>2300</v>
      </c>
    </row>
    <row r="323" spans="1:19" x14ac:dyDescent="0.25">
      <c r="A323" s="2" t="s">
        <v>295</v>
      </c>
      <c r="B323" s="3" t="s">
        <v>682</v>
      </c>
      <c r="C323" s="4">
        <v>73349</v>
      </c>
      <c r="D323" s="2" t="s">
        <v>297</v>
      </c>
      <c r="E323" s="2" t="s">
        <v>683</v>
      </c>
      <c r="F323" t="e">
        <v>#N/A</v>
      </c>
      <c r="G323" t="e">
        <f>+VLOOKUP(B323,'[2]listado ZVTN y PTN y PDET'!$A$1:$A$26,1,FALSE)</f>
        <v>#N/A</v>
      </c>
      <c r="H323">
        <v>906</v>
      </c>
      <c r="I323">
        <v>0</v>
      </c>
      <c r="J323" t="s">
        <v>2290</v>
      </c>
      <c r="K323" t="s">
        <v>2289</v>
      </c>
      <c r="L323" t="s">
        <v>2289</v>
      </c>
      <c r="M323">
        <v>10</v>
      </c>
      <c r="N323">
        <v>0</v>
      </c>
      <c r="O323" t="s">
        <v>2300</v>
      </c>
      <c r="P323" t="s">
        <v>2300</v>
      </c>
      <c r="Q323" t="s">
        <v>2300</v>
      </c>
      <c r="R323" t="s">
        <v>2300</v>
      </c>
      <c r="S323" t="s">
        <v>2300</v>
      </c>
    </row>
    <row r="324" spans="1:19" x14ac:dyDescent="0.25">
      <c r="A324" s="2" t="s">
        <v>438</v>
      </c>
      <c r="B324" s="3" t="s">
        <v>684</v>
      </c>
      <c r="C324" s="4">
        <v>17174</v>
      </c>
      <c r="D324" s="2" t="s">
        <v>237</v>
      </c>
      <c r="E324" s="2" t="s">
        <v>685</v>
      </c>
      <c r="F324" t="e">
        <v>#N/A</v>
      </c>
      <c r="G324" t="e">
        <f>+VLOOKUP(B324,'[2]listado ZVTN y PTN y PDET'!$A$1:$A$26,1,FALSE)</f>
        <v>#N/A</v>
      </c>
      <c r="H324">
        <v>1493</v>
      </c>
      <c r="I324">
        <v>0</v>
      </c>
      <c r="J324" t="s">
        <v>2292</v>
      </c>
      <c r="K324" t="s">
        <v>2289</v>
      </c>
      <c r="L324" t="s">
        <v>2290</v>
      </c>
      <c r="M324">
        <v>29</v>
      </c>
      <c r="N324">
        <v>0</v>
      </c>
      <c r="O324" t="s">
        <v>2300</v>
      </c>
      <c r="P324" t="s">
        <v>2300</v>
      </c>
      <c r="Q324" t="s">
        <v>2300</v>
      </c>
      <c r="R324" t="s">
        <v>2300</v>
      </c>
      <c r="S324" t="s">
        <v>2300</v>
      </c>
    </row>
    <row r="325" spans="1:19" x14ac:dyDescent="0.25">
      <c r="A325" s="2" t="s">
        <v>88</v>
      </c>
      <c r="B325" s="3" t="s">
        <v>686</v>
      </c>
      <c r="C325" s="4">
        <v>68147</v>
      </c>
      <c r="D325" s="2" t="s">
        <v>90</v>
      </c>
      <c r="E325" s="2" t="s">
        <v>687</v>
      </c>
      <c r="F325" t="e">
        <v>#N/A</v>
      </c>
      <c r="G325" t="e">
        <f>+VLOOKUP(B325,'[2]listado ZVTN y PTN y PDET'!$A$1:$A$26,1,FALSE)</f>
        <v>#N/A</v>
      </c>
      <c r="H325">
        <v>968</v>
      </c>
      <c r="I325">
        <v>0</v>
      </c>
      <c r="J325" t="s">
        <v>2292</v>
      </c>
      <c r="K325" t="s">
        <v>2288</v>
      </c>
      <c r="L325" t="s">
        <v>2288</v>
      </c>
      <c r="M325">
        <v>0</v>
      </c>
      <c r="N325">
        <v>0</v>
      </c>
      <c r="O325" t="s">
        <v>2300</v>
      </c>
      <c r="P325" t="s">
        <v>2300</v>
      </c>
      <c r="Q325" t="s">
        <v>2300</v>
      </c>
      <c r="R325" t="s">
        <v>2300</v>
      </c>
      <c r="S325" t="s">
        <v>2300</v>
      </c>
    </row>
    <row r="326" spans="1:19" x14ac:dyDescent="0.25">
      <c r="A326" s="2" t="s">
        <v>500</v>
      </c>
      <c r="B326" s="3" t="s">
        <v>688</v>
      </c>
      <c r="C326" s="4">
        <v>5310</v>
      </c>
      <c r="D326" s="2" t="s">
        <v>502</v>
      </c>
      <c r="E326" s="2" t="s">
        <v>689</v>
      </c>
      <c r="F326" t="e">
        <v>#N/A</v>
      </c>
      <c r="G326" t="e">
        <f>+VLOOKUP(B326,'[2]listado ZVTN y PTN y PDET'!$A$1:$A$26,1,FALSE)</f>
        <v>#N/A</v>
      </c>
      <c r="H326">
        <v>836</v>
      </c>
      <c r="I326">
        <v>2</v>
      </c>
      <c r="J326" t="s">
        <v>2289</v>
      </c>
      <c r="K326" t="s">
        <v>2289</v>
      </c>
      <c r="L326" t="s">
        <v>2289</v>
      </c>
      <c r="M326">
        <v>1</v>
      </c>
      <c r="N326">
        <v>0</v>
      </c>
      <c r="O326" t="s">
        <v>2300</v>
      </c>
      <c r="P326" t="s">
        <v>2300</v>
      </c>
      <c r="Q326" t="s">
        <v>2300</v>
      </c>
      <c r="R326" t="s">
        <v>2300</v>
      </c>
      <c r="S326" t="s">
        <v>2300</v>
      </c>
    </row>
    <row r="327" spans="1:19" x14ac:dyDescent="0.25">
      <c r="A327" s="2" t="s">
        <v>295</v>
      </c>
      <c r="B327" s="3" t="s">
        <v>690</v>
      </c>
      <c r="C327" s="4">
        <v>73547</v>
      </c>
      <c r="D327" s="2" t="s">
        <v>297</v>
      </c>
      <c r="E327" s="2" t="s">
        <v>691</v>
      </c>
      <c r="F327" t="e">
        <v>#N/A</v>
      </c>
      <c r="G327" t="e">
        <f>+VLOOKUP(B327,'[2]listado ZVTN y PTN y PDET'!$A$1:$A$26,1,FALSE)</f>
        <v>#N/A</v>
      </c>
      <c r="H327">
        <v>141</v>
      </c>
      <c r="I327">
        <v>0</v>
      </c>
      <c r="J327" t="s">
        <v>2289</v>
      </c>
      <c r="K327" t="s">
        <v>2288</v>
      </c>
      <c r="L327" t="s">
        <v>2288</v>
      </c>
      <c r="M327">
        <v>0</v>
      </c>
      <c r="N327">
        <v>0</v>
      </c>
      <c r="O327" t="s">
        <v>2300</v>
      </c>
      <c r="P327" t="s">
        <v>2300</v>
      </c>
      <c r="Q327" t="s">
        <v>2300</v>
      </c>
      <c r="R327" t="s">
        <v>2300</v>
      </c>
      <c r="S327" t="s">
        <v>2300</v>
      </c>
    </row>
    <row r="328" spans="1:19" x14ac:dyDescent="0.25">
      <c r="A328" s="2" t="s">
        <v>88</v>
      </c>
      <c r="B328" s="3" t="s">
        <v>692</v>
      </c>
      <c r="C328" s="4">
        <v>68377</v>
      </c>
      <c r="D328" s="2" t="s">
        <v>90</v>
      </c>
      <c r="E328" s="2" t="s">
        <v>693</v>
      </c>
      <c r="F328" t="e">
        <v>#N/A</v>
      </c>
      <c r="G328" t="e">
        <f>+VLOOKUP(B328,'[2]listado ZVTN y PTN y PDET'!$A$1:$A$26,1,FALSE)</f>
        <v>#N/A</v>
      </c>
      <c r="H328">
        <v>1649</v>
      </c>
      <c r="I328">
        <v>3</v>
      </c>
      <c r="J328" t="s">
        <v>2290</v>
      </c>
      <c r="K328" t="s">
        <v>2288</v>
      </c>
      <c r="L328" t="s">
        <v>2290</v>
      </c>
      <c r="M328">
        <v>0</v>
      </c>
      <c r="N328">
        <v>0</v>
      </c>
      <c r="O328" t="s">
        <v>2300</v>
      </c>
      <c r="P328" t="s">
        <v>2300</v>
      </c>
      <c r="Q328" t="s">
        <v>2300</v>
      </c>
      <c r="R328" t="s">
        <v>2300</v>
      </c>
      <c r="S328" t="s">
        <v>2300</v>
      </c>
    </row>
    <row r="329" spans="1:19" x14ac:dyDescent="0.25">
      <c r="A329" s="2" t="s">
        <v>295</v>
      </c>
      <c r="B329" s="3" t="s">
        <v>694</v>
      </c>
      <c r="C329" s="4">
        <v>73671</v>
      </c>
      <c r="D329" s="2" t="s">
        <v>297</v>
      </c>
      <c r="E329" s="2" t="s">
        <v>695</v>
      </c>
      <c r="F329" t="e">
        <v>#N/A</v>
      </c>
      <c r="G329" t="e">
        <f>+VLOOKUP(B329,'[2]listado ZVTN y PTN y PDET'!$A$1:$A$26,1,FALSE)</f>
        <v>#N/A</v>
      </c>
      <c r="H329">
        <v>1986</v>
      </c>
      <c r="I329">
        <v>0</v>
      </c>
      <c r="J329" t="s">
        <v>2289</v>
      </c>
      <c r="K329" t="s">
        <v>2288</v>
      </c>
      <c r="L329" t="s">
        <v>2288</v>
      </c>
      <c r="M329">
        <v>3</v>
      </c>
      <c r="N329">
        <v>0</v>
      </c>
      <c r="O329" t="s">
        <v>2300</v>
      </c>
      <c r="P329" t="s">
        <v>2300</v>
      </c>
      <c r="Q329" t="s">
        <v>2300</v>
      </c>
      <c r="R329" t="s">
        <v>2300</v>
      </c>
      <c r="S329" t="s">
        <v>2300</v>
      </c>
    </row>
    <row r="330" spans="1:19" x14ac:dyDescent="0.25">
      <c r="A330" s="2" t="s">
        <v>301</v>
      </c>
      <c r="B330" s="3" t="s">
        <v>696</v>
      </c>
      <c r="C330" s="4">
        <v>13140</v>
      </c>
      <c r="D330" s="2" t="s">
        <v>303</v>
      </c>
      <c r="E330" s="2" t="s">
        <v>697</v>
      </c>
      <c r="F330" t="e">
        <v>#N/A</v>
      </c>
      <c r="G330" t="e">
        <f>+VLOOKUP(B330,'[2]listado ZVTN y PTN y PDET'!$A$1:$A$26,1,FALSE)</f>
        <v>#N/A</v>
      </c>
      <c r="H330">
        <v>5200</v>
      </c>
      <c r="I330">
        <v>0</v>
      </c>
      <c r="J330" t="s">
        <v>2289</v>
      </c>
      <c r="K330" t="s">
        <v>2288</v>
      </c>
      <c r="L330" t="s">
        <v>2288</v>
      </c>
      <c r="M330">
        <v>0</v>
      </c>
      <c r="N330">
        <v>0</v>
      </c>
      <c r="O330" t="s">
        <v>2300</v>
      </c>
      <c r="P330" t="s">
        <v>2300</v>
      </c>
      <c r="Q330" t="s">
        <v>2300</v>
      </c>
      <c r="R330" t="s">
        <v>2300</v>
      </c>
      <c r="S330" t="s">
        <v>2300</v>
      </c>
    </row>
    <row r="331" spans="1:19" x14ac:dyDescent="0.25">
      <c r="A331" s="2" t="s">
        <v>321</v>
      </c>
      <c r="B331" s="3" t="s">
        <v>698</v>
      </c>
      <c r="C331" s="4">
        <v>19397</v>
      </c>
      <c r="D331" s="2" t="s">
        <v>323</v>
      </c>
      <c r="E331" s="2" t="s">
        <v>458</v>
      </c>
      <c r="F331" t="e">
        <v>#N/A</v>
      </c>
      <c r="G331" t="e">
        <f>+VLOOKUP(B331,'[2]listado ZVTN y PTN y PDET'!$A$1:$A$26,1,FALSE)</f>
        <v>#N/A</v>
      </c>
      <c r="H331">
        <v>11060</v>
      </c>
      <c r="I331">
        <v>16</v>
      </c>
      <c r="J331" t="s">
        <v>2289</v>
      </c>
      <c r="K331" t="s">
        <v>2289</v>
      </c>
      <c r="L331" t="s">
        <v>2289</v>
      </c>
      <c r="M331">
        <v>5</v>
      </c>
      <c r="N331">
        <v>0</v>
      </c>
      <c r="O331" t="s">
        <v>2300</v>
      </c>
      <c r="P331" t="s">
        <v>2300</v>
      </c>
      <c r="Q331" t="s">
        <v>2300</v>
      </c>
      <c r="R331" t="s">
        <v>2300</v>
      </c>
      <c r="S331" t="s">
        <v>2300</v>
      </c>
    </row>
    <row r="332" spans="1:19" x14ac:dyDescent="0.25">
      <c r="A332" s="2" t="s">
        <v>27</v>
      </c>
      <c r="B332" s="3" t="s">
        <v>699</v>
      </c>
      <c r="C332" s="4">
        <v>25797</v>
      </c>
      <c r="D332" s="2" t="s">
        <v>29</v>
      </c>
      <c r="E332" s="2" t="s">
        <v>700</v>
      </c>
      <c r="F332" t="e">
        <v>#N/A</v>
      </c>
      <c r="G332" t="e">
        <f>+VLOOKUP(B332,'[2]listado ZVTN y PTN y PDET'!$A$1:$A$26,1,FALSE)</f>
        <v>#N/A</v>
      </c>
      <c r="H332">
        <v>147</v>
      </c>
      <c r="I332">
        <v>0</v>
      </c>
      <c r="J332" t="s">
        <v>2289</v>
      </c>
      <c r="K332" t="s">
        <v>2288</v>
      </c>
      <c r="L332" t="s">
        <v>2288</v>
      </c>
      <c r="M332">
        <v>0</v>
      </c>
      <c r="N332">
        <v>0</v>
      </c>
      <c r="O332" t="s">
        <v>2300</v>
      </c>
      <c r="P332" t="s">
        <v>2300</v>
      </c>
      <c r="Q332" t="s">
        <v>2300</v>
      </c>
      <c r="R332" t="s">
        <v>2300</v>
      </c>
      <c r="S332" t="s">
        <v>2300</v>
      </c>
    </row>
    <row r="333" spans="1:19" x14ac:dyDescent="0.25">
      <c r="A333" s="2" t="s">
        <v>500</v>
      </c>
      <c r="B333" s="3" t="s">
        <v>701</v>
      </c>
      <c r="C333" s="4">
        <v>5282</v>
      </c>
      <c r="D333" s="2" t="s">
        <v>502</v>
      </c>
      <c r="E333" s="2" t="s">
        <v>702</v>
      </c>
      <c r="F333" t="e">
        <v>#N/A</v>
      </c>
      <c r="G333" t="e">
        <f>+VLOOKUP(B333,'[2]listado ZVTN y PTN y PDET'!$A$1:$A$26,1,FALSE)</f>
        <v>#N/A</v>
      </c>
      <c r="H333">
        <v>747</v>
      </c>
      <c r="I333">
        <v>0</v>
      </c>
      <c r="J333" t="s">
        <v>2289</v>
      </c>
      <c r="K333" t="s">
        <v>2289</v>
      </c>
      <c r="L333" t="s">
        <v>2289</v>
      </c>
      <c r="M333">
        <v>17</v>
      </c>
      <c r="N333">
        <v>0</v>
      </c>
      <c r="O333" t="s">
        <v>2300</v>
      </c>
      <c r="P333" t="s">
        <v>2300</v>
      </c>
      <c r="Q333" t="s">
        <v>2300</v>
      </c>
      <c r="R333" t="s">
        <v>2300</v>
      </c>
      <c r="S333" t="s">
        <v>2300</v>
      </c>
    </row>
    <row r="334" spans="1:19" x14ac:dyDescent="0.25">
      <c r="A334" s="2" t="s">
        <v>703</v>
      </c>
      <c r="B334" s="3" t="s">
        <v>704</v>
      </c>
      <c r="C334" s="4">
        <v>23815</v>
      </c>
      <c r="D334" s="2" t="s">
        <v>532</v>
      </c>
      <c r="E334" s="5" t="s">
        <v>705</v>
      </c>
      <c r="F334" t="e">
        <v>#N/A</v>
      </c>
      <c r="G334" t="e">
        <f>+VLOOKUP(B334,'[2]listado ZVTN y PTN y PDET'!$A$1:$A$26,1,FALSE)</f>
        <v>#N/A</v>
      </c>
      <c r="H334">
        <v>772</v>
      </c>
      <c r="I334">
        <v>0</v>
      </c>
      <c r="J334" t="s">
        <v>2288</v>
      </c>
      <c r="K334" t="s">
        <v>2288</v>
      </c>
      <c r="L334" t="s">
        <v>2288</v>
      </c>
      <c r="M334">
        <v>1</v>
      </c>
      <c r="N334">
        <v>0</v>
      </c>
      <c r="O334" t="s">
        <v>2300</v>
      </c>
      <c r="P334" t="s">
        <v>2300</v>
      </c>
      <c r="Q334" t="s">
        <v>2300</v>
      </c>
      <c r="R334" t="s">
        <v>2300</v>
      </c>
      <c r="S334" t="s">
        <v>2300</v>
      </c>
    </row>
    <row r="335" spans="1:19" x14ac:dyDescent="0.25">
      <c r="A335" s="2" t="s">
        <v>88</v>
      </c>
      <c r="B335" s="3" t="s">
        <v>706</v>
      </c>
      <c r="C335" s="4">
        <v>68773</v>
      </c>
      <c r="D335" s="2" t="s">
        <v>90</v>
      </c>
      <c r="E335" s="2" t="s">
        <v>663</v>
      </c>
      <c r="F335" t="e">
        <v>#N/A</v>
      </c>
      <c r="G335" t="e">
        <f>+VLOOKUP(B335,'[2]listado ZVTN y PTN y PDET'!$A$1:$A$26,1,FALSE)</f>
        <v>#N/A</v>
      </c>
      <c r="H335">
        <v>2215</v>
      </c>
      <c r="I335">
        <v>9</v>
      </c>
      <c r="J335" t="s">
        <v>2290</v>
      </c>
      <c r="K335" t="s">
        <v>2288</v>
      </c>
      <c r="L335" t="s">
        <v>2290</v>
      </c>
      <c r="M335">
        <v>1</v>
      </c>
      <c r="N335">
        <v>0</v>
      </c>
      <c r="O335" t="s">
        <v>2300</v>
      </c>
      <c r="P335" t="s">
        <v>2300</v>
      </c>
      <c r="Q335" t="s">
        <v>2300</v>
      </c>
      <c r="R335" t="s">
        <v>2300</v>
      </c>
      <c r="S335" t="s">
        <v>2300</v>
      </c>
    </row>
    <row r="336" spans="1:19" x14ac:dyDescent="0.25">
      <c r="A336" s="2" t="s">
        <v>184</v>
      </c>
      <c r="B336" s="3" t="s">
        <v>707</v>
      </c>
      <c r="C336" s="4">
        <v>8137</v>
      </c>
      <c r="D336" s="2" t="s">
        <v>186</v>
      </c>
      <c r="E336" s="2" t="s">
        <v>708</v>
      </c>
      <c r="F336" t="e">
        <v>#N/A</v>
      </c>
      <c r="G336" t="e">
        <f>+VLOOKUP(B336,'[2]listado ZVTN y PTN y PDET'!$A$1:$A$26,1,FALSE)</f>
        <v>#N/A</v>
      </c>
      <c r="H336">
        <v>162</v>
      </c>
      <c r="I336">
        <v>0</v>
      </c>
      <c r="J336" t="s">
        <v>2288</v>
      </c>
      <c r="K336" t="s">
        <v>2288</v>
      </c>
      <c r="L336" t="s">
        <v>2288</v>
      </c>
      <c r="M336">
        <v>0</v>
      </c>
      <c r="N336">
        <v>0</v>
      </c>
      <c r="O336" t="s">
        <v>2300</v>
      </c>
      <c r="P336" t="s">
        <v>2300</v>
      </c>
      <c r="Q336" t="s">
        <v>2300</v>
      </c>
      <c r="R336" t="s">
        <v>2300</v>
      </c>
      <c r="S336" t="s">
        <v>2300</v>
      </c>
    </row>
    <row r="337" spans="1:19" x14ac:dyDescent="0.25">
      <c r="A337" s="2" t="s">
        <v>134</v>
      </c>
      <c r="B337" s="3" t="s">
        <v>709</v>
      </c>
      <c r="C337" s="4">
        <v>54405</v>
      </c>
      <c r="D337" s="2" t="s">
        <v>136</v>
      </c>
      <c r="E337" s="2" t="s">
        <v>710</v>
      </c>
      <c r="F337" t="e">
        <v>#N/A</v>
      </c>
      <c r="G337" t="e">
        <f>+VLOOKUP(B337,'[2]listado ZVTN y PTN y PDET'!$A$1:$A$26,1,FALSE)</f>
        <v>#N/A</v>
      </c>
      <c r="H337">
        <v>1132</v>
      </c>
      <c r="I337">
        <v>0</v>
      </c>
      <c r="J337" t="s">
        <v>2290</v>
      </c>
      <c r="K337" t="s">
        <v>2288</v>
      </c>
      <c r="L337" t="s">
        <v>2289</v>
      </c>
      <c r="M337">
        <v>11</v>
      </c>
      <c r="N337">
        <v>0</v>
      </c>
      <c r="O337" t="s">
        <v>2300</v>
      </c>
      <c r="P337" t="s">
        <v>2300</v>
      </c>
      <c r="Q337" t="s">
        <v>2301</v>
      </c>
      <c r="R337" t="s">
        <v>2300</v>
      </c>
      <c r="S337" t="s">
        <v>2300</v>
      </c>
    </row>
    <row r="338" spans="1:19" x14ac:dyDescent="0.25">
      <c r="A338" s="2" t="s">
        <v>530</v>
      </c>
      <c r="B338" s="3" t="s">
        <v>711</v>
      </c>
      <c r="C338" s="4">
        <v>23670</v>
      </c>
      <c r="D338" s="2" t="s">
        <v>532</v>
      </c>
      <c r="E338" s="2" t="s">
        <v>712</v>
      </c>
      <c r="F338" t="e">
        <v>#N/A</v>
      </c>
      <c r="G338" t="e">
        <f>+VLOOKUP(B338,'[2]listado ZVTN y PTN y PDET'!$A$1:$A$26,1,FALSE)</f>
        <v>#N/A</v>
      </c>
      <c r="H338">
        <v>3895</v>
      </c>
      <c r="I338">
        <v>0</v>
      </c>
      <c r="J338" t="s">
        <v>2288</v>
      </c>
      <c r="K338" t="s">
        <v>2288</v>
      </c>
      <c r="L338" t="s">
        <v>2288</v>
      </c>
      <c r="M338">
        <v>1</v>
      </c>
      <c r="N338">
        <v>0</v>
      </c>
      <c r="O338" t="s">
        <v>2300</v>
      </c>
      <c r="P338" t="s">
        <v>2300</v>
      </c>
      <c r="Q338" t="s">
        <v>2300</v>
      </c>
      <c r="R338" t="s">
        <v>2300</v>
      </c>
      <c r="S338" t="s">
        <v>2300</v>
      </c>
    </row>
    <row r="339" spans="1:19" x14ac:dyDescent="0.25">
      <c r="A339" s="2" t="s">
        <v>88</v>
      </c>
      <c r="B339" s="3" t="s">
        <v>713</v>
      </c>
      <c r="C339" s="4">
        <v>68245</v>
      </c>
      <c r="D339" s="2" t="s">
        <v>90</v>
      </c>
      <c r="E339" s="2" t="s">
        <v>714</v>
      </c>
      <c r="F339" t="e">
        <v>#N/A</v>
      </c>
      <c r="G339" t="e">
        <f>+VLOOKUP(B339,'[2]listado ZVTN y PTN y PDET'!$A$1:$A$26,1,FALSE)</f>
        <v>#N/A</v>
      </c>
      <c r="H339">
        <v>192</v>
      </c>
      <c r="I339">
        <v>0</v>
      </c>
      <c r="J339" t="s">
        <v>2289</v>
      </c>
      <c r="K339" t="s">
        <v>2288</v>
      </c>
      <c r="L339" t="s">
        <v>2288</v>
      </c>
      <c r="M339">
        <v>0</v>
      </c>
      <c r="N339">
        <v>0</v>
      </c>
      <c r="O339" t="s">
        <v>2300</v>
      </c>
      <c r="P339" t="s">
        <v>2300</v>
      </c>
      <c r="Q339" t="s">
        <v>2300</v>
      </c>
      <c r="R339" t="s">
        <v>2300</v>
      </c>
      <c r="S339" t="s">
        <v>2300</v>
      </c>
    </row>
    <row r="340" spans="1:19" x14ac:dyDescent="0.25">
      <c r="A340" s="2" t="s">
        <v>88</v>
      </c>
      <c r="B340" s="3" t="s">
        <v>715</v>
      </c>
      <c r="C340" s="4">
        <v>68092</v>
      </c>
      <c r="D340" s="2" t="s">
        <v>90</v>
      </c>
      <c r="E340" s="2" t="s">
        <v>716</v>
      </c>
      <c r="F340" t="e">
        <v>#N/A</v>
      </c>
      <c r="G340" t="e">
        <f>+VLOOKUP(B340,'[2]listado ZVTN y PTN y PDET'!$A$1:$A$26,1,FALSE)</f>
        <v>#N/A</v>
      </c>
      <c r="H340">
        <v>1593</v>
      </c>
      <c r="I340">
        <v>0</v>
      </c>
      <c r="J340" t="s">
        <v>2290</v>
      </c>
      <c r="K340" t="s">
        <v>2289</v>
      </c>
      <c r="L340" t="s">
        <v>2289</v>
      </c>
      <c r="M340">
        <v>1</v>
      </c>
      <c r="N340">
        <v>0</v>
      </c>
      <c r="O340" t="s">
        <v>2300</v>
      </c>
      <c r="P340" t="s">
        <v>2300</v>
      </c>
      <c r="Q340" t="s">
        <v>2300</v>
      </c>
      <c r="R340" t="s">
        <v>2300</v>
      </c>
      <c r="S340" t="s">
        <v>2300</v>
      </c>
    </row>
    <row r="341" spans="1:19" x14ac:dyDescent="0.25">
      <c r="A341" s="2" t="s">
        <v>5</v>
      </c>
      <c r="B341" s="3" t="s">
        <v>717</v>
      </c>
      <c r="C341" s="4">
        <v>91001</v>
      </c>
      <c r="D341" s="2" t="s">
        <v>7</v>
      </c>
      <c r="E341" s="2" t="s">
        <v>718</v>
      </c>
      <c r="F341" t="e">
        <v>#N/A</v>
      </c>
      <c r="G341" t="e">
        <f>+VLOOKUP(B341,'[2]listado ZVTN y PTN y PDET'!$A$1:$A$26,1,FALSE)</f>
        <v>#N/A</v>
      </c>
      <c r="H341">
        <v>1096</v>
      </c>
      <c r="I341">
        <v>0</v>
      </c>
      <c r="J341" t="s">
        <v>2288</v>
      </c>
      <c r="K341" t="s">
        <v>2288</v>
      </c>
      <c r="L341" t="s">
        <v>2288</v>
      </c>
      <c r="M341">
        <v>16</v>
      </c>
      <c r="N341">
        <v>0</v>
      </c>
      <c r="O341" t="s">
        <v>2300</v>
      </c>
      <c r="P341" t="s">
        <v>2300</v>
      </c>
      <c r="Q341" t="s">
        <v>2300</v>
      </c>
      <c r="R341" t="s">
        <v>2300</v>
      </c>
      <c r="S341" t="s">
        <v>2300</v>
      </c>
    </row>
    <row r="342" spans="1:19" x14ac:dyDescent="0.25">
      <c r="A342" s="2" t="s">
        <v>321</v>
      </c>
      <c r="B342" s="3" t="s">
        <v>719</v>
      </c>
      <c r="C342" s="4">
        <v>19585</v>
      </c>
      <c r="D342" s="2" t="s">
        <v>323</v>
      </c>
      <c r="E342" s="2" t="s">
        <v>720</v>
      </c>
      <c r="F342" t="e">
        <v>#N/A</v>
      </c>
      <c r="G342" t="e">
        <f>+VLOOKUP(B342,'[2]listado ZVTN y PTN y PDET'!$A$1:$A$26,1,FALSE)</f>
        <v>#N/A</v>
      </c>
      <c r="H342">
        <v>2006</v>
      </c>
      <c r="I342">
        <v>10</v>
      </c>
      <c r="J342" t="s">
        <v>2292</v>
      </c>
      <c r="K342" t="s">
        <v>2289</v>
      </c>
      <c r="L342" t="s">
        <v>2289</v>
      </c>
      <c r="M342">
        <v>4</v>
      </c>
      <c r="N342">
        <v>4</v>
      </c>
      <c r="O342" t="s">
        <v>2300</v>
      </c>
      <c r="P342" t="s">
        <v>2300</v>
      </c>
      <c r="Q342" t="s">
        <v>2300</v>
      </c>
      <c r="R342" t="s">
        <v>2300</v>
      </c>
      <c r="S342" t="s">
        <v>2300</v>
      </c>
    </row>
    <row r="343" spans="1:19" x14ac:dyDescent="0.25">
      <c r="A343" s="2" t="s">
        <v>27</v>
      </c>
      <c r="B343" s="3" t="s">
        <v>721</v>
      </c>
      <c r="C343" s="4">
        <v>25200</v>
      </c>
      <c r="D343" s="2" t="s">
        <v>29</v>
      </c>
      <c r="E343" s="2" t="s">
        <v>722</v>
      </c>
      <c r="F343" t="e">
        <v>#N/A</v>
      </c>
      <c r="G343" t="e">
        <f>+VLOOKUP(B343,'[2]listado ZVTN y PTN y PDET'!$A$1:$A$26,1,FALSE)</f>
        <v>#N/A</v>
      </c>
      <c r="H343">
        <v>17</v>
      </c>
      <c r="I343">
        <v>0</v>
      </c>
      <c r="J343" t="s">
        <v>2288</v>
      </c>
      <c r="K343" t="s">
        <v>2288</v>
      </c>
      <c r="L343" t="s">
        <v>2288</v>
      </c>
      <c r="M343">
        <v>1</v>
      </c>
      <c r="N343">
        <v>0</v>
      </c>
      <c r="O343" t="s">
        <v>2300</v>
      </c>
      <c r="P343" t="s">
        <v>2300</v>
      </c>
      <c r="Q343" t="s">
        <v>2300</v>
      </c>
      <c r="R343" t="s">
        <v>2300</v>
      </c>
      <c r="S343" t="s">
        <v>2300</v>
      </c>
    </row>
    <row r="344" spans="1:19" x14ac:dyDescent="0.25">
      <c r="A344" s="2" t="s">
        <v>33</v>
      </c>
      <c r="B344" s="3" t="s">
        <v>723</v>
      </c>
      <c r="C344" s="4">
        <v>15533</v>
      </c>
      <c r="D344" s="2" t="s">
        <v>35</v>
      </c>
      <c r="E344" s="2" t="s">
        <v>724</v>
      </c>
      <c r="F344" t="e">
        <v>#N/A</v>
      </c>
      <c r="G344" t="e">
        <f>+VLOOKUP(B344,'[2]listado ZVTN y PTN y PDET'!$A$1:$A$26,1,FALSE)</f>
        <v>#N/A</v>
      </c>
      <c r="H344">
        <v>575</v>
      </c>
      <c r="I344">
        <v>4</v>
      </c>
      <c r="J344" t="s">
        <v>2288</v>
      </c>
      <c r="K344" t="s">
        <v>2290</v>
      </c>
      <c r="L344" t="s">
        <v>2292</v>
      </c>
      <c r="M344">
        <v>0</v>
      </c>
      <c r="N344">
        <v>0</v>
      </c>
      <c r="O344" t="s">
        <v>2300</v>
      </c>
      <c r="P344" t="s">
        <v>2301</v>
      </c>
      <c r="Q344" t="s">
        <v>2300</v>
      </c>
      <c r="R344" t="s">
        <v>2300</v>
      </c>
      <c r="S344" t="s">
        <v>2300</v>
      </c>
    </row>
    <row r="345" spans="1:19" x14ac:dyDescent="0.25">
      <c r="A345" s="2" t="s">
        <v>88</v>
      </c>
      <c r="B345" s="3" t="s">
        <v>725</v>
      </c>
      <c r="C345" s="4">
        <v>68271</v>
      </c>
      <c r="D345" s="2" t="s">
        <v>90</v>
      </c>
      <c r="E345" s="2" t="s">
        <v>726</v>
      </c>
      <c r="F345" t="e">
        <v>#N/A</v>
      </c>
      <c r="G345" t="e">
        <f>+VLOOKUP(B345,'[2]listado ZVTN y PTN y PDET'!$A$1:$A$26,1,FALSE)</f>
        <v>#N/A</v>
      </c>
      <c r="H345">
        <v>971</v>
      </c>
      <c r="I345">
        <v>0</v>
      </c>
      <c r="J345" t="s">
        <v>2290</v>
      </c>
      <c r="K345" t="s">
        <v>2288</v>
      </c>
      <c r="L345" t="s">
        <v>2289</v>
      </c>
      <c r="M345">
        <v>0</v>
      </c>
      <c r="N345">
        <v>0</v>
      </c>
      <c r="O345" t="s">
        <v>2300</v>
      </c>
      <c r="P345" t="s">
        <v>2300</v>
      </c>
      <c r="Q345" t="s">
        <v>2300</v>
      </c>
      <c r="R345" t="s">
        <v>2300</v>
      </c>
      <c r="S345" t="s">
        <v>2300</v>
      </c>
    </row>
    <row r="346" spans="1:19" x14ac:dyDescent="0.25">
      <c r="A346" s="2" t="s">
        <v>27</v>
      </c>
      <c r="B346" s="3" t="s">
        <v>727</v>
      </c>
      <c r="C346" s="4">
        <v>25772</v>
      </c>
      <c r="D346" s="2" t="s">
        <v>29</v>
      </c>
      <c r="E346" s="2" t="s">
        <v>728</v>
      </c>
      <c r="F346" t="e">
        <v>#N/A</v>
      </c>
      <c r="G346" t="e">
        <f>+VLOOKUP(B346,'[2]listado ZVTN y PTN y PDET'!$A$1:$A$26,1,FALSE)</f>
        <v>#N/A</v>
      </c>
      <c r="H346">
        <v>11</v>
      </c>
      <c r="I346">
        <v>0</v>
      </c>
      <c r="J346" t="s">
        <v>2288</v>
      </c>
      <c r="K346" t="s">
        <v>2288</v>
      </c>
      <c r="L346" t="s">
        <v>2288</v>
      </c>
      <c r="M346">
        <v>3</v>
      </c>
      <c r="N346">
        <v>0</v>
      </c>
      <c r="O346" t="s">
        <v>2300</v>
      </c>
      <c r="P346" t="s">
        <v>2300</v>
      </c>
      <c r="Q346" t="s">
        <v>2300</v>
      </c>
      <c r="R346" t="s">
        <v>2300</v>
      </c>
      <c r="S346" t="s">
        <v>2300</v>
      </c>
    </row>
    <row r="347" spans="1:19" x14ac:dyDescent="0.25">
      <c r="A347" s="2" t="s">
        <v>184</v>
      </c>
      <c r="B347" s="3" t="s">
        <v>729</v>
      </c>
      <c r="C347" s="4">
        <v>8141</v>
      </c>
      <c r="D347" s="2" t="s">
        <v>186</v>
      </c>
      <c r="E347" s="2" t="s">
        <v>730</v>
      </c>
      <c r="F347" t="e">
        <v>#N/A</v>
      </c>
      <c r="G347" t="e">
        <f>+VLOOKUP(B347,'[2]listado ZVTN y PTN y PDET'!$A$1:$A$26,1,FALSE)</f>
        <v>#N/A</v>
      </c>
      <c r="H347">
        <v>96</v>
      </c>
      <c r="I347">
        <v>0</v>
      </c>
      <c r="J347" t="s">
        <v>2288</v>
      </c>
      <c r="K347" t="s">
        <v>2288</v>
      </c>
      <c r="L347" t="s">
        <v>2288</v>
      </c>
      <c r="M347">
        <v>1</v>
      </c>
      <c r="N347">
        <v>0</v>
      </c>
      <c r="O347" t="s">
        <v>2300</v>
      </c>
      <c r="P347" t="s">
        <v>2300</v>
      </c>
      <c r="Q347" t="s">
        <v>2300</v>
      </c>
      <c r="R347" t="s">
        <v>2300</v>
      </c>
      <c r="S347" t="s">
        <v>2300</v>
      </c>
    </row>
    <row r="348" spans="1:19" x14ac:dyDescent="0.25">
      <c r="A348" s="2" t="s">
        <v>27</v>
      </c>
      <c r="B348" s="3" t="s">
        <v>731</v>
      </c>
      <c r="C348" s="4">
        <v>25535</v>
      </c>
      <c r="D348" s="2" t="s">
        <v>29</v>
      </c>
      <c r="E348" s="2" t="s">
        <v>732</v>
      </c>
      <c r="F348" t="e">
        <v>#N/A</v>
      </c>
      <c r="G348" t="e">
        <f>+VLOOKUP(B348,'[2]listado ZVTN y PTN y PDET'!$A$1:$A$26,1,FALSE)</f>
        <v>#N/A</v>
      </c>
      <c r="H348">
        <v>969</v>
      </c>
      <c r="I348">
        <v>3</v>
      </c>
      <c r="J348" t="s">
        <v>2290</v>
      </c>
      <c r="K348" t="s">
        <v>2288</v>
      </c>
      <c r="L348" t="s">
        <v>2289</v>
      </c>
      <c r="M348">
        <v>0</v>
      </c>
      <c r="N348">
        <v>0</v>
      </c>
      <c r="O348" t="s">
        <v>2300</v>
      </c>
      <c r="P348" t="s">
        <v>2300</v>
      </c>
      <c r="Q348" t="s">
        <v>2300</v>
      </c>
      <c r="R348" t="s">
        <v>2300</v>
      </c>
      <c r="S348" t="s">
        <v>2300</v>
      </c>
    </row>
    <row r="349" spans="1:19" x14ac:dyDescent="0.25">
      <c r="A349" s="2" t="s">
        <v>295</v>
      </c>
      <c r="B349" s="3" t="s">
        <v>733</v>
      </c>
      <c r="C349" s="4">
        <v>73319</v>
      </c>
      <c r="D349" s="2" t="s">
        <v>297</v>
      </c>
      <c r="E349" s="2" t="s">
        <v>734</v>
      </c>
      <c r="F349" t="e">
        <v>#N/A</v>
      </c>
      <c r="G349" t="e">
        <f>+VLOOKUP(B349,'[2]listado ZVTN y PTN y PDET'!$A$1:$A$26,1,FALSE)</f>
        <v>#N/A</v>
      </c>
      <c r="H349">
        <v>2237</v>
      </c>
      <c r="I349">
        <v>0</v>
      </c>
      <c r="J349" t="s">
        <v>2290</v>
      </c>
      <c r="K349" t="s">
        <v>2288</v>
      </c>
      <c r="L349" t="s">
        <v>2289</v>
      </c>
      <c r="M349">
        <v>12</v>
      </c>
      <c r="N349">
        <v>1</v>
      </c>
      <c r="O349" t="s">
        <v>2300</v>
      </c>
      <c r="P349" t="s">
        <v>2300</v>
      </c>
      <c r="Q349" t="s">
        <v>2300</v>
      </c>
      <c r="R349" t="s">
        <v>2300</v>
      </c>
      <c r="S349" t="s">
        <v>2300</v>
      </c>
    </row>
    <row r="350" spans="1:19" x14ac:dyDescent="0.25">
      <c r="A350" s="2" t="s">
        <v>576</v>
      </c>
      <c r="B350" s="3" t="s">
        <v>735</v>
      </c>
      <c r="C350" s="4">
        <v>76041</v>
      </c>
      <c r="D350" s="2" t="s">
        <v>578</v>
      </c>
      <c r="E350" s="2" t="s">
        <v>736</v>
      </c>
      <c r="F350" t="e">
        <v>#N/A</v>
      </c>
      <c r="G350" t="e">
        <f>+VLOOKUP(B350,'[2]listado ZVTN y PTN y PDET'!$A$1:$A$26,1,FALSE)</f>
        <v>#N/A</v>
      </c>
      <c r="H350">
        <v>953</v>
      </c>
      <c r="I350">
        <v>0</v>
      </c>
      <c r="J350" t="s">
        <v>2292</v>
      </c>
      <c r="K350" t="s">
        <v>2289</v>
      </c>
      <c r="L350" t="s">
        <v>2290</v>
      </c>
      <c r="M350">
        <v>15</v>
      </c>
      <c r="N350">
        <v>0</v>
      </c>
      <c r="O350" t="s">
        <v>2300</v>
      </c>
      <c r="P350" t="s">
        <v>2300</v>
      </c>
      <c r="Q350" t="s">
        <v>2300</v>
      </c>
      <c r="R350" t="s">
        <v>2301</v>
      </c>
      <c r="S350" t="s">
        <v>2300</v>
      </c>
    </row>
    <row r="351" spans="1:19" x14ac:dyDescent="0.25">
      <c r="A351" s="2" t="s">
        <v>530</v>
      </c>
      <c r="B351" s="3" t="s">
        <v>737</v>
      </c>
      <c r="C351" s="4">
        <v>23464</v>
      </c>
      <c r="D351" s="2" t="s">
        <v>532</v>
      </c>
      <c r="E351" s="2" t="s">
        <v>738</v>
      </c>
      <c r="F351" t="e">
        <v>#N/A</v>
      </c>
      <c r="G351" t="e">
        <f>+VLOOKUP(B351,'[2]listado ZVTN y PTN y PDET'!$A$1:$A$26,1,FALSE)</f>
        <v>#N/A</v>
      </c>
      <c r="H351">
        <v>673</v>
      </c>
      <c r="I351">
        <v>0</v>
      </c>
      <c r="J351" t="s">
        <v>2289</v>
      </c>
      <c r="K351" t="s">
        <v>2288</v>
      </c>
      <c r="L351" t="s">
        <v>2288</v>
      </c>
      <c r="M351">
        <v>4</v>
      </c>
      <c r="N351">
        <v>0</v>
      </c>
      <c r="O351" t="s">
        <v>2300</v>
      </c>
      <c r="P351" t="s">
        <v>2300</v>
      </c>
      <c r="Q351" t="s">
        <v>2300</v>
      </c>
      <c r="R351" t="s">
        <v>2300</v>
      </c>
      <c r="S351" t="s">
        <v>2300</v>
      </c>
    </row>
    <row r="352" spans="1:19" x14ac:dyDescent="0.25">
      <c r="A352" s="2" t="s">
        <v>88</v>
      </c>
      <c r="B352" s="3" t="s">
        <v>739</v>
      </c>
      <c r="C352" s="4">
        <v>68077</v>
      </c>
      <c r="D352" s="2" t="s">
        <v>90</v>
      </c>
      <c r="E352" s="2" t="s">
        <v>740</v>
      </c>
      <c r="F352" t="e">
        <v>#N/A</v>
      </c>
      <c r="G352" t="e">
        <f>+VLOOKUP(B352,'[2]listado ZVTN y PTN y PDET'!$A$1:$A$26,1,FALSE)</f>
        <v>#N/A</v>
      </c>
      <c r="H352">
        <v>631</v>
      </c>
      <c r="I352">
        <v>0</v>
      </c>
      <c r="J352" t="s">
        <v>2290</v>
      </c>
      <c r="K352" t="s">
        <v>2288</v>
      </c>
      <c r="L352" t="s">
        <v>2289</v>
      </c>
      <c r="M352">
        <v>5</v>
      </c>
      <c r="N352">
        <v>0</v>
      </c>
      <c r="O352" t="s">
        <v>2300</v>
      </c>
      <c r="P352" t="s">
        <v>2300</v>
      </c>
      <c r="Q352" t="s">
        <v>2300</v>
      </c>
      <c r="R352" t="s">
        <v>2300</v>
      </c>
      <c r="S352" t="s">
        <v>2300</v>
      </c>
    </row>
    <row r="353" spans="1:19" x14ac:dyDescent="0.25">
      <c r="A353" s="2" t="s">
        <v>741</v>
      </c>
      <c r="B353" s="3" t="s">
        <v>742</v>
      </c>
      <c r="C353" s="4">
        <v>66440</v>
      </c>
      <c r="D353" s="2" t="s">
        <v>743</v>
      </c>
      <c r="E353" s="2" t="s">
        <v>744</v>
      </c>
      <c r="F353" t="e">
        <v>#N/A</v>
      </c>
      <c r="G353" t="e">
        <f>+VLOOKUP(B353,'[2]listado ZVTN y PTN y PDET'!$A$1:$A$26,1,FALSE)</f>
        <v>#N/A</v>
      </c>
      <c r="H353">
        <v>526</v>
      </c>
      <c r="I353">
        <v>0</v>
      </c>
      <c r="J353" t="s">
        <v>2290</v>
      </c>
      <c r="K353" t="s">
        <v>2288</v>
      </c>
      <c r="L353" t="s">
        <v>2289</v>
      </c>
      <c r="M353">
        <v>6</v>
      </c>
      <c r="N353">
        <v>0</v>
      </c>
      <c r="O353" t="s">
        <v>2300</v>
      </c>
      <c r="P353" t="s">
        <v>2300</v>
      </c>
      <c r="Q353" t="s">
        <v>2300</v>
      </c>
      <c r="R353" t="s">
        <v>2300</v>
      </c>
      <c r="S353" t="s">
        <v>2300</v>
      </c>
    </row>
    <row r="354" spans="1:19" x14ac:dyDescent="0.25">
      <c r="A354" s="2" t="s">
        <v>741</v>
      </c>
      <c r="B354" s="3" t="s">
        <v>745</v>
      </c>
      <c r="C354" s="4">
        <v>66682</v>
      </c>
      <c r="D354" s="2" t="s">
        <v>743</v>
      </c>
      <c r="E354" s="2" t="s">
        <v>746</v>
      </c>
      <c r="F354" t="e">
        <v>#N/A</v>
      </c>
      <c r="G354" t="e">
        <f>+VLOOKUP(B354,'[2]listado ZVTN y PTN y PDET'!$A$1:$A$26,1,FALSE)</f>
        <v>#N/A</v>
      </c>
      <c r="H354">
        <v>1000</v>
      </c>
      <c r="I354">
        <v>4</v>
      </c>
      <c r="J354" t="s">
        <v>2290</v>
      </c>
      <c r="K354" t="s">
        <v>2288</v>
      </c>
      <c r="L354" t="s">
        <v>2289</v>
      </c>
      <c r="M354">
        <v>23</v>
      </c>
      <c r="N354">
        <v>0</v>
      </c>
      <c r="O354" t="s">
        <v>2300</v>
      </c>
      <c r="P354" t="s">
        <v>2300</v>
      </c>
      <c r="Q354" t="s">
        <v>2300</v>
      </c>
      <c r="R354" t="s">
        <v>2300</v>
      </c>
      <c r="S354" t="s">
        <v>2300</v>
      </c>
    </row>
    <row r="355" spans="1:19" x14ac:dyDescent="0.25">
      <c r="A355" s="2" t="s">
        <v>33</v>
      </c>
      <c r="B355" s="3" t="s">
        <v>747</v>
      </c>
      <c r="C355" s="4">
        <v>15531</v>
      </c>
      <c r="D355" s="2" t="s">
        <v>35</v>
      </c>
      <c r="E355" s="2" t="s">
        <v>748</v>
      </c>
      <c r="F355" t="e">
        <v>#N/A</v>
      </c>
      <c r="G355" t="e">
        <f>+VLOOKUP(B355,'[2]listado ZVTN y PTN y PDET'!$A$1:$A$26,1,FALSE)</f>
        <v>#N/A</v>
      </c>
      <c r="H355">
        <v>696</v>
      </c>
      <c r="I355">
        <v>2</v>
      </c>
      <c r="J355" t="s">
        <v>2289</v>
      </c>
      <c r="K355" t="s">
        <v>2289</v>
      </c>
      <c r="L355" t="s">
        <v>2289</v>
      </c>
      <c r="M355">
        <v>0</v>
      </c>
      <c r="N355">
        <v>0</v>
      </c>
      <c r="O355" t="s">
        <v>2300</v>
      </c>
      <c r="P355" t="s">
        <v>2300</v>
      </c>
      <c r="Q355" t="s">
        <v>2300</v>
      </c>
      <c r="R355" t="s">
        <v>2300</v>
      </c>
      <c r="S355" t="s">
        <v>2300</v>
      </c>
    </row>
    <row r="356" spans="1:19" x14ac:dyDescent="0.25">
      <c r="A356" s="2" t="s">
        <v>33</v>
      </c>
      <c r="B356" s="3" t="s">
        <v>749</v>
      </c>
      <c r="C356" s="4">
        <v>15135</v>
      </c>
      <c r="D356" s="2" t="s">
        <v>35</v>
      </c>
      <c r="E356" s="2" t="s">
        <v>750</v>
      </c>
      <c r="F356" t="e">
        <v>#N/A</v>
      </c>
      <c r="G356" t="e">
        <f>+VLOOKUP(B356,'[2]listado ZVTN y PTN y PDET'!$A$1:$A$26,1,FALSE)</f>
        <v>#N/A</v>
      </c>
      <c r="H356">
        <v>621</v>
      </c>
      <c r="I356">
        <v>0</v>
      </c>
      <c r="J356" t="s">
        <v>2289</v>
      </c>
      <c r="K356" t="s">
        <v>2288</v>
      </c>
      <c r="L356" t="s">
        <v>2289</v>
      </c>
      <c r="M356">
        <v>0</v>
      </c>
      <c r="N356">
        <v>0</v>
      </c>
      <c r="O356" t="s">
        <v>2300</v>
      </c>
      <c r="P356" t="s">
        <v>2300</v>
      </c>
      <c r="Q356" t="s">
        <v>2300</v>
      </c>
      <c r="R356" t="s">
        <v>2300</v>
      </c>
      <c r="S356" t="s">
        <v>2300</v>
      </c>
    </row>
    <row r="357" spans="1:19" x14ac:dyDescent="0.25">
      <c r="A357" s="2" t="s">
        <v>27</v>
      </c>
      <c r="B357" s="3" t="s">
        <v>751</v>
      </c>
      <c r="C357" s="4">
        <v>25297</v>
      </c>
      <c r="D357" s="2" t="s">
        <v>29</v>
      </c>
      <c r="E357" s="2" t="s">
        <v>752</v>
      </c>
      <c r="F357" t="e">
        <v>#N/A</v>
      </c>
      <c r="G357" t="e">
        <f>+VLOOKUP(B357,'[2]listado ZVTN y PTN y PDET'!$A$1:$A$26,1,FALSE)</f>
        <v>#N/A</v>
      </c>
      <c r="H357">
        <v>492</v>
      </c>
      <c r="I357">
        <v>3</v>
      </c>
      <c r="J357" t="s">
        <v>2292</v>
      </c>
      <c r="K357" t="s">
        <v>2288</v>
      </c>
      <c r="L357" t="s">
        <v>2289</v>
      </c>
      <c r="M357">
        <v>0</v>
      </c>
      <c r="N357">
        <v>0</v>
      </c>
      <c r="O357" t="s">
        <v>2300</v>
      </c>
      <c r="P357" t="s">
        <v>2300</v>
      </c>
      <c r="Q357" t="s">
        <v>2300</v>
      </c>
      <c r="R357" t="s">
        <v>2300</v>
      </c>
      <c r="S357" t="s">
        <v>2300</v>
      </c>
    </row>
    <row r="358" spans="1:19" x14ac:dyDescent="0.25">
      <c r="A358" s="2" t="s">
        <v>88</v>
      </c>
      <c r="B358" s="3" t="s">
        <v>753</v>
      </c>
      <c r="C358" s="4">
        <v>68895</v>
      </c>
      <c r="D358" s="2" t="s">
        <v>90</v>
      </c>
      <c r="E358" s="2" t="s">
        <v>754</v>
      </c>
      <c r="F358" t="e">
        <v>#N/A</v>
      </c>
      <c r="G358" t="e">
        <f>+VLOOKUP(B358,'[2]listado ZVTN y PTN y PDET'!$A$1:$A$26,1,FALSE)</f>
        <v>#N/A</v>
      </c>
      <c r="H358">
        <v>1060</v>
      </c>
      <c r="I358">
        <v>2</v>
      </c>
      <c r="J358" t="s">
        <v>2289</v>
      </c>
      <c r="K358" t="s">
        <v>2288</v>
      </c>
      <c r="L358" t="s">
        <v>2288</v>
      </c>
      <c r="M358">
        <v>2</v>
      </c>
      <c r="N358">
        <v>0</v>
      </c>
      <c r="O358" t="s">
        <v>2300</v>
      </c>
      <c r="P358" t="s">
        <v>2301</v>
      </c>
      <c r="Q358" t="s">
        <v>2300</v>
      </c>
      <c r="R358" t="s">
        <v>2300</v>
      </c>
      <c r="S358" t="s">
        <v>2300</v>
      </c>
    </row>
    <row r="359" spans="1:19" x14ac:dyDescent="0.25">
      <c r="A359" s="2" t="s">
        <v>576</v>
      </c>
      <c r="B359" s="3" t="s">
        <v>755</v>
      </c>
      <c r="C359" s="4">
        <v>76400</v>
      </c>
      <c r="D359" s="2" t="s">
        <v>578</v>
      </c>
      <c r="E359" s="2" t="s">
        <v>664</v>
      </c>
      <c r="F359" t="e">
        <v>#N/A</v>
      </c>
      <c r="G359" t="e">
        <f>+VLOOKUP(B359,'[2]listado ZVTN y PTN y PDET'!$A$1:$A$26,1,FALSE)</f>
        <v>#N/A</v>
      </c>
      <c r="H359">
        <v>1414</v>
      </c>
      <c r="I359">
        <v>0</v>
      </c>
      <c r="J359" t="s">
        <v>2289</v>
      </c>
      <c r="K359" t="s">
        <v>2290</v>
      </c>
      <c r="L359" t="s">
        <v>2289</v>
      </c>
      <c r="M359">
        <v>31</v>
      </c>
      <c r="N359">
        <v>0</v>
      </c>
      <c r="O359" t="s">
        <v>2300</v>
      </c>
      <c r="P359" t="s">
        <v>2300</v>
      </c>
      <c r="Q359" t="s">
        <v>2301</v>
      </c>
      <c r="R359" t="s">
        <v>2301</v>
      </c>
      <c r="S359" t="s">
        <v>2300</v>
      </c>
    </row>
    <row r="360" spans="1:19" x14ac:dyDescent="0.25">
      <c r="A360" s="2" t="s">
        <v>576</v>
      </c>
      <c r="B360" s="3" t="s">
        <v>756</v>
      </c>
      <c r="C360" s="4">
        <v>76248</v>
      </c>
      <c r="D360" s="2" t="s">
        <v>578</v>
      </c>
      <c r="E360" s="2" t="s">
        <v>757</v>
      </c>
      <c r="F360" t="e">
        <v>#N/A</v>
      </c>
      <c r="G360" t="e">
        <f>+VLOOKUP(B360,'[2]listado ZVTN y PTN y PDET'!$A$1:$A$26,1,FALSE)</f>
        <v>#N/A</v>
      </c>
      <c r="H360">
        <v>2493</v>
      </c>
      <c r="I360">
        <v>2</v>
      </c>
      <c r="J360" t="s">
        <v>2289</v>
      </c>
      <c r="K360" t="s">
        <v>2289</v>
      </c>
      <c r="L360" t="s">
        <v>2289</v>
      </c>
      <c r="M360">
        <v>29</v>
      </c>
      <c r="N360">
        <v>0</v>
      </c>
      <c r="O360" t="s">
        <v>2300</v>
      </c>
      <c r="P360" t="s">
        <v>2300</v>
      </c>
      <c r="Q360" t="s">
        <v>2300</v>
      </c>
      <c r="R360" t="s">
        <v>2300</v>
      </c>
      <c r="S360" t="s">
        <v>2300</v>
      </c>
    </row>
    <row r="361" spans="1:19" x14ac:dyDescent="0.25">
      <c r="A361" s="2" t="s">
        <v>758</v>
      </c>
      <c r="B361" s="3" t="s">
        <v>759</v>
      </c>
      <c r="C361" s="4">
        <v>50350</v>
      </c>
      <c r="D361" s="2" t="s">
        <v>760</v>
      </c>
      <c r="E361" s="2" t="s">
        <v>761</v>
      </c>
      <c r="F361" t="s">
        <v>2251</v>
      </c>
      <c r="G361">
        <v>1</v>
      </c>
      <c r="H361">
        <v>11553</v>
      </c>
      <c r="I361">
        <v>99</v>
      </c>
      <c r="J361" t="s">
        <v>2292</v>
      </c>
      <c r="K361" t="s">
        <v>2292</v>
      </c>
      <c r="L361" t="s">
        <v>2291</v>
      </c>
      <c r="M361">
        <v>2</v>
      </c>
      <c r="N361">
        <v>0</v>
      </c>
      <c r="O361" t="s">
        <v>2301</v>
      </c>
      <c r="P361" t="s">
        <v>2300</v>
      </c>
      <c r="Q361" t="s">
        <v>2300</v>
      </c>
      <c r="R361" t="s">
        <v>2300</v>
      </c>
      <c r="S361" t="s">
        <v>2300</v>
      </c>
    </row>
    <row r="362" spans="1:19" x14ac:dyDescent="0.25">
      <c r="A362" s="2" t="s">
        <v>301</v>
      </c>
      <c r="B362" s="3" t="s">
        <v>762</v>
      </c>
      <c r="C362" s="4">
        <v>13620</v>
      </c>
      <c r="D362" s="2" t="s">
        <v>303</v>
      </c>
      <c r="E362" s="2" t="s">
        <v>763</v>
      </c>
      <c r="F362" t="e">
        <v>#N/A</v>
      </c>
      <c r="G362" t="e">
        <f>+VLOOKUP(B362,'[2]listado ZVTN y PTN y PDET'!$A$1:$A$26,1,FALSE)</f>
        <v>#N/A</v>
      </c>
      <c r="H362">
        <v>716</v>
      </c>
      <c r="I362">
        <v>0</v>
      </c>
      <c r="J362" t="s">
        <v>2288</v>
      </c>
      <c r="K362" t="s">
        <v>2288</v>
      </c>
      <c r="L362" t="s">
        <v>2288</v>
      </c>
      <c r="M362">
        <v>0</v>
      </c>
      <c r="N362">
        <v>0</v>
      </c>
      <c r="O362" t="s">
        <v>2300</v>
      </c>
      <c r="P362" t="s">
        <v>2300</v>
      </c>
      <c r="Q362" t="s">
        <v>2300</v>
      </c>
      <c r="R362" t="s">
        <v>2300</v>
      </c>
      <c r="S362" t="s">
        <v>2300</v>
      </c>
    </row>
    <row r="363" spans="1:19" x14ac:dyDescent="0.25">
      <c r="A363" s="2" t="s">
        <v>530</v>
      </c>
      <c r="B363" s="3" t="s">
        <v>764</v>
      </c>
      <c r="C363" s="4">
        <v>23660</v>
      </c>
      <c r="D363" s="2" t="s">
        <v>532</v>
      </c>
      <c r="E363" s="2" t="s">
        <v>765</v>
      </c>
      <c r="F363" t="e">
        <v>#N/A</v>
      </c>
      <c r="G363" t="e">
        <f>+VLOOKUP(B363,'[2]listado ZVTN y PTN y PDET'!$A$1:$A$26,1,FALSE)</f>
        <v>#N/A</v>
      </c>
      <c r="H363">
        <v>2275</v>
      </c>
      <c r="I363">
        <v>0</v>
      </c>
      <c r="J363" t="s">
        <v>2288</v>
      </c>
      <c r="K363" t="s">
        <v>2288</v>
      </c>
      <c r="L363" t="s">
        <v>2288</v>
      </c>
      <c r="M363">
        <v>8</v>
      </c>
      <c r="N363">
        <v>0</v>
      </c>
      <c r="O363" t="s">
        <v>2300</v>
      </c>
      <c r="P363" t="s">
        <v>2300</v>
      </c>
      <c r="Q363" t="s">
        <v>2300</v>
      </c>
      <c r="R363" t="s">
        <v>2301</v>
      </c>
      <c r="S363" t="s">
        <v>2300</v>
      </c>
    </row>
    <row r="364" spans="1:19" x14ac:dyDescent="0.25">
      <c r="A364" s="2" t="s">
        <v>301</v>
      </c>
      <c r="B364" s="3" t="s">
        <v>766</v>
      </c>
      <c r="C364" s="4">
        <v>13673</v>
      </c>
      <c r="D364" s="2" t="s">
        <v>303</v>
      </c>
      <c r="E364" s="2" t="s">
        <v>767</v>
      </c>
      <c r="F364" t="e">
        <v>#N/A</v>
      </c>
      <c r="G364" t="e">
        <f>+VLOOKUP(B364,'[2]listado ZVTN y PTN y PDET'!$A$1:$A$26,1,FALSE)</f>
        <v>#N/A</v>
      </c>
      <c r="H364">
        <v>1056</v>
      </c>
      <c r="I364">
        <v>0</v>
      </c>
      <c r="J364" t="s">
        <v>2289</v>
      </c>
      <c r="K364" t="s">
        <v>2289</v>
      </c>
      <c r="L364" t="s">
        <v>2289</v>
      </c>
      <c r="M364">
        <v>3</v>
      </c>
      <c r="N364">
        <v>0</v>
      </c>
      <c r="O364" t="s">
        <v>2300</v>
      </c>
      <c r="P364" t="s">
        <v>2300</v>
      </c>
      <c r="Q364" t="s">
        <v>2300</v>
      </c>
      <c r="R364" t="s">
        <v>2300</v>
      </c>
      <c r="S364" t="s">
        <v>2300</v>
      </c>
    </row>
    <row r="365" spans="1:19" x14ac:dyDescent="0.25">
      <c r="A365" s="2" t="s">
        <v>500</v>
      </c>
      <c r="B365" s="3" t="s">
        <v>768</v>
      </c>
      <c r="C365" s="4">
        <v>5792</v>
      </c>
      <c r="D365" s="2" t="s">
        <v>502</v>
      </c>
      <c r="E365" s="2" t="s">
        <v>769</v>
      </c>
      <c r="F365" t="e">
        <v>#N/A</v>
      </c>
      <c r="G365" t="e">
        <f>+VLOOKUP(B365,'[2]listado ZVTN y PTN y PDET'!$A$1:$A$26,1,FALSE)</f>
        <v>#N/A</v>
      </c>
      <c r="H365">
        <v>541</v>
      </c>
      <c r="I365">
        <v>0</v>
      </c>
      <c r="J365" t="s">
        <v>2289</v>
      </c>
      <c r="K365" t="s">
        <v>2288</v>
      </c>
      <c r="L365" t="s">
        <v>2288</v>
      </c>
      <c r="M365">
        <v>3</v>
      </c>
      <c r="N365">
        <v>0</v>
      </c>
      <c r="O365" t="s">
        <v>2300</v>
      </c>
      <c r="P365" t="s">
        <v>2300</v>
      </c>
      <c r="Q365" t="s">
        <v>2300</v>
      </c>
      <c r="R365" t="s">
        <v>2300</v>
      </c>
      <c r="S365" t="s">
        <v>2300</v>
      </c>
    </row>
    <row r="366" spans="1:19" x14ac:dyDescent="0.25">
      <c r="A366" s="2" t="s">
        <v>204</v>
      </c>
      <c r="B366" s="3" t="s">
        <v>770</v>
      </c>
      <c r="C366" s="4">
        <v>52694</v>
      </c>
      <c r="D366" s="2" t="s">
        <v>206</v>
      </c>
      <c r="E366" s="2" t="s">
        <v>771</v>
      </c>
      <c r="F366" t="e">
        <v>#N/A</v>
      </c>
      <c r="G366" t="e">
        <f>+VLOOKUP(B366,'[2]listado ZVTN y PTN y PDET'!$A$1:$A$26,1,FALSE)</f>
        <v>#N/A</v>
      </c>
      <c r="H366">
        <v>267</v>
      </c>
      <c r="I366">
        <v>0</v>
      </c>
      <c r="J366" t="s">
        <v>2288</v>
      </c>
      <c r="K366" t="s">
        <v>2288</v>
      </c>
      <c r="L366" t="s">
        <v>2288</v>
      </c>
      <c r="M366">
        <v>1</v>
      </c>
      <c r="N366">
        <v>0</v>
      </c>
      <c r="O366" t="s">
        <v>2300</v>
      </c>
      <c r="P366" t="s">
        <v>2300</v>
      </c>
      <c r="Q366" t="s">
        <v>2300</v>
      </c>
      <c r="R366" t="s">
        <v>2300</v>
      </c>
      <c r="S366" t="s">
        <v>2300</v>
      </c>
    </row>
    <row r="367" spans="1:19" x14ac:dyDescent="0.25">
      <c r="A367" s="2" t="s">
        <v>772</v>
      </c>
      <c r="B367" s="3" t="s">
        <v>773</v>
      </c>
      <c r="C367" s="4">
        <v>41885</v>
      </c>
      <c r="D367" s="2" t="s">
        <v>774</v>
      </c>
      <c r="E367" s="2" t="s">
        <v>775</v>
      </c>
      <c r="F367" t="e">
        <v>#N/A</v>
      </c>
      <c r="G367" t="e">
        <f>+VLOOKUP(B367,'[2]listado ZVTN y PTN y PDET'!$A$1:$A$26,1,FALSE)</f>
        <v>#N/A</v>
      </c>
      <c r="H367">
        <v>177</v>
      </c>
      <c r="I367">
        <v>0</v>
      </c>
      <c r="J367" t="s">
        <v>2288</v>
      </c>
      <c r="K367" t="s">
        <v>2288</v>
      </c>
      <c r="L367" t="s">
        <v>2288</v>
      </c>
      <c r="M367">
        <v>0</v>
      </c>
      <c r="N367">
        <v>1</v>
      </c>
      <c r="O367" t="s">
        <v>2300</v>
      </c>
      <c r="P367" t="s">
        <v>2300</v>
      </c>
      <c r="Q367" t="s">
        <v>2300</v>
      </c>
      <c r="R367" t="s">
        <v>2300</v>
      </c>
      <c r="S367" t="s">
        <v>2300</v>
      </c>
    </row>
    <row r="368" spans="1:19" x14ac:dyDescent="0.25">
      <c r="A368" s="2" t="s">
        <v>321</v>
      </c>
      <c r="B368" s="3" t="s">
        <v>776</v>
      </c>
      <c r="C368" s="4">
        <v>19573</v>
      </c>
      <c r="D368" s="2" t="s">
        <v>323</v>
      </c>
      <c r="E368" s="2" t="s">
        <v>777</v>
      </c>
      <c r="F368" t="e">
        <v>#N/A</v>
      </c>
      <c r="G368" t="e">
        <f>+VLOOKUP(B368,'[2]listado ZVTN y PTN y PDET'!$A$1:$A$26,1,FALSE)</f>
        <v>#N/A</v>
      </c>
      <c r="H368">
        <v>2078</v>
      </c>
      <c r="I368">
        <v>0</v>
      </c>
      <c r="J368" t="s">
        <v>2289</v>
      </c>
      <c r="K368" t="s">
        <v>2290</v>
      </c>
      <c r="L368" t="s">
        <v>2289</v>
      </c>
      <c r="M368">
        <v>49</v>
      </c>
      <c r="N368">
        <v>0</v>
      </c>
      <c r="O368" t="s">
        <v>2300</v>
      </c>
      <c r="P368" t="s">
        <v>2300</v>
      </c>
      <c r="Q368" t="s">
        <v>2300</v>
      </c>
      <c r="R368" t="s">
        <v>2300</v>
      </c>
      <c r="S368" t="s">
        <v>2300</v>
      </c>
    </row>
    <row r="369" spans="1:19" x14ac:dyDescent="0.25">
      <c r="A369" s="2" t="s">
        <v>27</v>
      </c>
      <c r="B369" s="3" t="s">
        <v>778</v>
      </c>
      <c r="C369" s="4">
        <v>25486</v>
      </c>
      <c r="D369" s="2" t="s">
        <v>29</v>
      </c>
      <c r="E369" s="2" t="s">
        <v>779</v>
      </c>
      <c r="F369" t="e">
        <v>#N/A</v>
      </c>
      <c r="G369" t="e">
        <f>+VLOOKUP(B369,'[2]listado ZVTN y PTN y PDET'!$A$1:$A$26,1,FALSE)</f>
        <v>#N/A</v>
      </c>
      <c r="H369">
        <v>14</v>
      </c>
      <c r="I369">
        <v>0</v>
      </c>
      <c r="J369" t="s">
        <v>2288</v>
      </c>
      <c r="K369" t="s">
        <v>2288</v>
      </c>
      <c r="L369" t="s">
        <v>2288</v>
      </c>
      <c r="M369">
        <v>3</v>
      </c>
      <c r="N369">
        <v>0</v>
      </c>
      <c r="O369" t="s">
        <v>2300</v>
      </c>
      <c r="P369" t="s">
        <v>2300</v>
      </c>
      <c r="Q369" t="s">
        <v>2300</v>
      </c>
      <c r="R369" t="s">
        <v>2300</v>
      </c>
      <c r="S369" t="s">
        <v>2300</v>
      </c>
    </row>
    <row r="370" spans="1:19" x14ac:dyDescent="0.25">
      <c r="A370" s="2" t="s">
        <v>438</v>
      </c>
      <c r="B370" s="3" t="s">
        <v>780</v>
      </c>
      <c r="C370" s="4">
        <v>17665</v>
      </c>
      <c r="D370" s="2" t="s">
        <v>237</v>
      </c>
      <c r="E370" s="2" t="s">
        <v>781</v>
      </c>
      <c r="F370" t="e">
        <v>#N/A</v>
      </c>
      <c r="G370" t="e">
        <f>+VLOOKUP(B370,'[2]listado ZVTN y PTN y PDET'!$A$1:$A$26,1,FALSE)</f>
        <v>#N/A</v>
      </c>
      <c r="H370">
        <v>390</v>
      </c>
      <c r="I370">
        <v>0</v>
      </c>
      <c r="J370" t="s">
        <v>2290</v>
      </c>
      <c r="K370" t="s">
        <v>2288</v>
      </c>
      <c r="L370" t="s">
        <v>2289</v>
      </c>
      <c r="M370">
        <v>1</v>
      </c>
      <c r="N370">
        <v>0</v>
      </c>
      <c r="O370" t="s">
        <v>2300</v>
      </c>
      <c r="P370" t="s">
        <v>2300</v>
      </c>
      <c r="Q370" t="s">
        <v>2300</v>
      </c>
      <c r="R370" t="s">
        <v>2300</v>
      </c>
      <c r="S370" t="s">
        <v>2300</v>
      </c>
    </row>
    <row r="371" spans="1:19" x14ac:dyDescent="0.25">
      <c r="A371" s="2" t="s">
        <v>376</v>
      </c>
      <c r="B371" s="3" t="s">
        <v>782</v>
      </c>
      <c r="C371" s="4">
        <v>47720</v>
      </c>
      <c r="D371" s="2" t="s">
        <v>378</v>
      </c>
      <c r="E371" s="2" t="s">
        <v>783</v>
      </c>
      <c r="F371" t="e">
        <v>#N/A</v>
      </c>
      <c r="G371" t="e">
        <f>+VLOOKUP(B371,'[2]listado ZVTN y PTN y PDET'!$A$1:$A$26,1,FALSE)</f>
        <v>#N/A</v>
      </c>
      <c r="H371">
        <v>664</v>
      </c>
      <c r="I371">
        <v>0</v>
      </c>
      <c r="J371" t="s">
        <v>2288</v>
      </c>
      <c r="K371" t="s">
        <v>2288</v>
      </c>
      <c r="L371" t="s">
        <v>2288</v>
      </c>
      <c r="M371">
        <v>0</v>
      </c>
      <c r="N371">
        <v>0</v>
      </c>
      <c r="O371" t="s">
        <v>2300</v>
      </c>
      <c r="P371" t="s">
        <v>2300</v>
      </c>
      <c r="Q371" t="s">
        <v>2300</v>
      </c>
      <c r="R371" t="s">
        <v>2300</v>
      </c>
      <c r="S371" t="s">
        <v>2300</v>
      </c>
    </row>
    <row r="372" spans="1:19" x14ac:dyDescent="0.25">
      <c r="A372" s="2" t="s">
        <v>33</v>
      </c>
      <c r="B372" s="3" t="s">
        <v>784</v>
      </c>
      <c r="C372" s="4">
        <v>15090</v>
      </c>
      <c r="D372" s="2" t="s">
        <v>35</v>
      </c>
      <c r="E372" s="2" t="s">
        <v>785</v>
      </c>
      <c r="F372" t="e">
        <v>#N/A</v>
      </c>
      <c r="G372" t="e">
        <f>+VLOOKUP(B372,'[2]listado ZVTN y PTN y PDET'!$A$1:$A$26,1,FALSE)</f>
        <v>#N/A</v>
      </c>
      <c r="H372">
        <v>148</v>
      </c>
      <c r="I372">
        <v>0</v>
      </c>
      <c r="J372" t="s">
        <v>2288</v>
      </c>
      <c r="K372" t="s">
        <v>2288</v>
      </c>
      <c r="L372" t="s">
        <v>2288</v>
      </c>
      <c r="M372">
        <v>0</v>
      </c>
      <c r="N372">
        <v>0</v>
      </c>
      <c r="O372" t="s">
        <v>2300</v>
      </c>
      <c r="P372" t="s">
        <v>2300</v>
      </c>
      <c r="Q372" t="s">
        <v>2300</v>
      </c>
      <c r="R372" t="s">
        <v>2300</v>
      </c>
      <c r="S372" t="s">
        <v>2300</v>
      </c>
    </row>
    <row r="373" spans="1:19" x14ac:dyDescent="0.25">
      <c r="A373" s="2" t="s">
        <v>204</v>
      </c>
      <c r="B373" s="3" t="s">
        <v>786</v>
      </c>
      <c r="C373" s="4">
        <v>52354</v>
      </c>
      <c r="D373" s="2" t="s">
        <v>206</v>
      </c>
      <c r="E373" s="2" t="s">
        <v>787</v>
      </c>
      <c r="F373" t="e">
        <v>#N/A</v>
      </c>
      <c r="G373" t="e">
        <f>+VLOOKUP(B373,'[2]listado ZVTN y PTN y PDET'!$A$1:$A$26,1,FALSE)</f>
        <v>#N/A</v>
      </c>
      <c r="H373">
        <v>95</v>
      </c>
      <c r="I373">
        <v>0</v>
      </c>
      <c r="J373" t="s">
        <v>2289</v>
      </c>
      <c r="K373" t="s">
        <v>2288</v>
      </c>
      <c r="L373" t="s">
        <v>2288</v>
      </c>
      <c r="M373">
        <v>1</v>
      </c>
      <c r="N373">
        <v>0</v>
      </c>
      <c r="O373" t="s">
        <v>2300</v>
      </c>
      <c r="P373" t="s">
        <v>2300</v>
      </c>
      <c r="Q373" t="s">
        <v>2300</v>
      </c>
      <c r="R373" t="s">
        <v>2300</v>
      </c>
      <c r="S373" t="s">
        <v>2300</v>
      </c>
    </row>
    <row r="374" spans="1:19" x14ac:dyDescent="0.25">
      <c r="A374" s="2" t="s">
        <v>204</v>
      </c>
      <c r="B374" s="3" t="s">
        <v>788</v>
      </c>
      <c r="C374" s="4">
        <v>52838</v>
      </c>
      <c r="D374" s="2" t="s">
        <v>206</v>
      </c>
      <c r="E374" s="2" t="s">
        <v>789</v>
      </c>
      <c r="F374" t="e">
        <v>#N/A</v>
      </c>
      <c r="G374" t="e">
        <f>+VLOOKUP(B374,'[2]listado ZVTN y PTN y PDET'!$A$1:$A$26,1,FALSE)</f>
        <v>#N/A</v>
      </c>
      <c r="H374">
        <v>930</v>
      </c>
      <c r="I374">
        <v>1</v>
      </c>
      <c r="J374" t="s">
        <v>2290</v>
      </c>
      <c r="K374" t="s">
        <v>2288</v>
      </c>
      <c r="L374" t="s">
        <v>2289</v>
      </c>
      <c r="M374">
        <v>5</v>
      </c>
      <c r="N374">
        <v>1</v>
      </c>
      <c r="O374" t="s">
        <v>2300</v>
      </c>
      <c r="P374" t="s">
        <v>2300</v>
      </c>
      <c r="Q374" t="s">
        <v>2300</v>
      </c>
      <c r="R374" t="s">
        <v>2300</v>
      </c>
      <c r="S374" t="s">
        <v>2300</v>
      </c>
    </row>
    <row r="375" spans="1:19" x14ac:dyDescent="0.25">
      <c r="A375" s="2" t="s">
        <v>576</v>
      </c>
      <c r="B375" s="3" t="s">
        <v>790</v>
      </c>
      <c r="C375" s="4">
        <v>76130</v>
      </c>
      <c r="D375" s="2" t="s">
        <v>578</v>
      </c>
      <c r="E375" s="2" t="s">
        <v>730</v>
      </c>
      <c r="F375" t="e">
        <v>#N/A</v>
      </c>
      <c r="G375" t="e">
        <f>+VLOOKUP(B375,'[2]listado ZVTN y PTN y PDET'!$A$1:$A$26,1,FALSE)</f>
        <v>#N/A</v>
      </c>
      <c r="H375">
        <v>965</v>
      </c>
      <c r="I375">
        <v>0</v>
      </c>
      <c r="J375" t="s">
        <v>2290</v>
      </c>
      <c r="K375" t="s">
        <v>2289</v>
      </c>
      <c r="L375" t="s">
        <v>2289</v>
      </c>
      <c r="M375">
        <v>58</v>
      </c>
      <c r="N375">
        <v>0</v>
      </c>
      <c r="O375" t="s">
        <v>2300</v>
      </c>
      <c r="P375" t="s">
        <v>2300</v>
      </c>
      <c r="Q375" t="s">
        <v>2300</v>
      </c>
      <c r="R375" t="s">
        <v>2300</v>
      </c>
      <c r="S375" t="s">
        <v>2300</v>
      </c>
    </row>
    <row r="376" spans="1:19" x14ac:dyDescent="0.25">
      <c r="A376" s="2" t="s">
        <v>530</v>
      </c>
      <c r="B376" s="3" t="s">
        <v>791</v>
      </c>
      <c r="C376" s="4">
        <v>23586</v>
      </c>
      <c r="D376" s="2" t="s">
        <v>532</v>
      </c>
      <c r="E376" s="2" t="s">
        <v>792</v>
      </c>
      <c r="F376" t="e">
        <v>#N/A</v>
      </c>
      <c r="G376" t="e">
        <f>+VLOOKUP(B376,'[2]listado ZVTN y PTN y PDET'!$A$1:$A$26,1,FALSE)</f>
        <v>#N/A</v>
      </c>
      <c r="H376">
        <v>419</v>
      </c>
      <c r="I376">
        <v>0</v>
      </c>
      <c r="J376" t="s">
        <v>2288</v>
      </c>
      <c r="K376" t="s">
        <v>2288</v>
      </c>
      <c r="L376" t="s">
        <v>2288</v>
      </c>
      <c r="M376">
        <v>3</v>
      </c>
      <c r="N376">
        <v>0</v>
      </c>
      <c r="O376" t="s">
        <v>2300</v>
      </c>
      <c r="P376" t="s">
        <v>2300</v>
      </c>
      <c r="Q376" t="s">
        <v>2300</v>
      </c>
      <c r="R376" t="s">
        <v>2300</v>
      </c>
      <c r="S376" t="s">
        <v>2300</v>
      </c>
    </row>
    <row r="377" spans="1:19" x14ac:dyDescent="0.25">
      <c r="A377" s="2" t="s">
        <v>500</v>
      </c>
      <c r="B377" s="3" t="s">
        <v>793</v>
      </c>
      <c r="C377" s="4">
        <v>5686</v>
      </c>
      <c r="D377" s="2" t="s">
        <v>502</v>
      </c>
      <c r="E377" s="2" t="s">
        <v>794</v>
      </c>
      <c r="F377" t="e">
        <v>#N/A</v>
      </c>
      <c r="G377" t="e">
        <f>+VLOOKUP(B377,'[2]listado ZVTN y PTN y PDET'!$A$1:$A$26,1,FALSE)</f>
        <v>#N/A</v>
      </c>
      <c r="H377">
        <v>2298</v>
      </c>
      <c r="I377">
        <v>1</v>
      </c>
      <c r="J377" t="s">
        <v>2292</v>
      </c>
      <c r="K377" t="s">
        <v>2288</v>
      </c>
      <c r="L377" t="s">
        <v>2289</v>
      </c>
      <c r="M377">
        <v>5</v>
      </c>
      <c r="N377">
        <v>0</v>
      </c>
      <c r="O377" t="s">
        <v>2300</v>
      </c>
      <c r="P377" t="s">
        <v>2300</v>
      </c>
      <c r="Q377" t="s">
        <v>2300</v>
      </c>
      <c r="R377" t="s">
        <v>2301</v>
      </c>
      <c r="S377" t="s">
        <v>2300</v>
      </c>
    </row>
    <row r="378" spans="1:19" x14ac:dyDescent="0.25">
      <c r="A378" s="2" t="s">
        <v>530</v>
      </c>
      <c r="B378" s="3" t="s">
        <v>795</v>
      </c>
      <c r="C378" s="4">
        <v>23675</v>
      </c>
      <c r="D378" s="2" t="s">
        <v>532</v>
      </c>
      <c r="E378" s="2" t="s">
        <v>796</v>
      </c>
      <c r="F378" t="e">
        <v>#N/A</v>
      </c>
      <c r="G378" t="e">
        <f>+VLOOKUP(B378,'[2]listado ZVTN y PTN y PDET'!$A$1:$A$26,1,FALSE)</f>
        <v>#N/A</v>
      </c>
      <c r="H378">
        <v>3812</v>
      </c>
      <c r="I378">
        <v>0</v>
      </c>
      <c r="J378" t="s">
        <v>2288</v>
      </c>
      <c r="K378" t="s">
        <v>2288</v>
      </c>
      <c r="L378" t="s">
        <v>2288</v>
      </c>
      <c r="M378">
        <v>3</v>
      </c>
      <c r="N378">
        <v>0</v>
      </c>
      <c r="O378" t="s">
        <v>2300</v>
      </c>
      <c r="P378" t="s">
        <v>2300</v>
      </c>
      <c r="Q378" t="s">
        <v>2300</v>
      </c>
      <c r="R378" t="s">
        <v>2301</v>
      </c>
      <c r="S378" t="s">
        <v>2300</v>
      </c>
    </row>
    <row r="379" spans="1:19" x14ac:dyDescent="0.25">
      <c r="A379" s="2" t="s">
        <v>27</v>
      </c>
      <c r="B379" s="3" t="s">
        <v>797</v>
      </c>
      <c r="C379" s="4">
        <v>25491</v>
      </c>
      <c r="D379" s="2" t="s">
        <v>29</v>
      </c>
      <c r="E379" s="2" t="s">
        <v>798</v>
      </c>
      <c r="F379" t="e">
        <v>#N/A</v>
      </c>
      <c r="G379" t="e">
        <f>+VLOOKUP(B379,'[2]listado ZVTN y PTN y PDET'!$A$1:$A$26,1,FALSE)</f>
        <v>#N/A</v>
      </c>
      <c r="H379">
        <v>160</v>
      </c>
      <c r="I379">
        <v>0</v>
      </c>
      <c r="J379" t="s">
        <v>2289</v>
      </c>
      <c r="K379" t="s">
        <v>2289</v>
      </c>
      <c r="L379" t="s">
        <v>2289</v>
      </c>
      <c r="M379">
        <v>3</v>
      </c>
      <c r="N379">
        <v>0</v>
      </c>
      <c r="O379" t="s">
        <v>2300</v>
      </c>
      <c r="P379" t="s">
        <v>2300</v>
      </c>
      <c r="Q379" t="s">
        <v>2300</v>
      </c>
      <c r="R379" t="s">
        <v>2300</v>
      </c>
      <c r="S379" t="s">
        <v>2300</v>
      </c>
    </row>
    <row r="380" spans="1:19" x14ac:dyDescent="0.25">
      <c r="A380" s="2" t="s">
        <v>134</v>
      </c>
      <c r="B380" s="3" t="s">
        <v>799</v>
      </c>
      <c r="C380" s="4">
        <v>54099</v>
      </c>
      <c r="D380" s="2" t="s">
        <v>136</v>
      </c>
      <c r="E380" s="2" t="s">
        <v>800</v>
      </c>
      <c r="F380" t="e">
        <v>#N/A</v>
      </c>
      <c r="G380" t="e">
        <f>+VLOOKUP(B380,'[2]listado ZVTN y PTN y PDET'!$A$1:$A$26,1,FALSE)</f>
        <v>#N/A</v>
      </c>
      <c r="H380">
        <v>268</v>
      </c>
      <c r="I380">
        <v>0</v>
      </c>
      <c r="J380" t="s">
        <v>2289</v>
      </c>
      <c r="K380" t="s">
        <v>2288</v>
      </c>
      <c r="L380" t="s">
        <v>2289</v>
      </c>
      <c r="M380">
        <v>0</v>
      </c>
      <c r="N380">
        <v>0</v>
      </c>
      <c r="O380" t="s">
        <v>2300</v>
      </c>
      <c r="P380" t="s">
        <v>2300</v>
      </c>
      <c r="Q380" t="s">
        <v>2300</v>
      </c>
      <c r="R380" t="s">
        <v>2300</v>
      </c>
      <c r="S380" t="s">
        <v>2300</v>
      </c>
    </row>
    <row r="381" spans="1:19" x14ac:dyDescent="0.25">
      <c r="A381" s="2" t="s">
        <v>576</v>
      </c>
      <c r="B381" s="3" t="s">
        <v>801</v>
      </c>
      <c r="C381" s="4">
        <v>76892</v>
      </c>
      <c r="D381" s="2" t="s">
        <v>578</v>
      </c>
      <c r="E381" s="2" t="s">
        <v>802</v>
      </c>
      <c r="F381" t="e">
        <v>#N/A</v>
      </c>
      <c r="G381" t="e">
        <f>+VLOOKUP(B381,'[2]listado ZVTN y PTN y PDET'!$A$1:$A$26,1,FALSE)</f>
        <v>#N/A</v>
      </c>
      <c r="H381">
        <v>1542</v>
      </c>
      <c r="I381">
        <v>0</v>
      </c>
      <c r="J381" t="s">
        <v>2290</v>
      </c>
      <c r="K381" t="s">
        <v>2289</v>
      </c>
      <c r="L381" t="s">
        <v>2289</v>
      </c>
      <c r="M381">
        <v>92</v>
      </c>
      <c r="N381">
        <v>1</v>
      </c>
      <c r="O381" t="s">
        <v>2300</v>
      </c>
      <c r="P381" t="s">
        <v>2300</v>
      </c>
      <c r="Q381" t="s">
        <v>2300</v>
      </c>
      <c r="R381" t="s">
        <v>2300</v>
      </c>
      <c r="S381" t="s">
        <v>2300</v>
      </c>
    </row>
    <row r="382" spans="1:19" x14ac:dyDescent="0.25">
      <c r="A382" s="2" t="s">
        <v>741</v>
      </c>
      <c r="B382" s="3" t="s">
        <v>803</v>
      </c>
      <c r="C382" s="4">
        <v>66170</v>
      </c>
      <c r="D382" s="2" t="s">
        <v>743</v>
      </c>
      <c r="E382" s="2" t="s">
        <v>804</v>
      </c>
      <c r="F382" t="e">
        <v>#N/A</v>
      </c>
      <c r="G382" t="e">
        <f>+VLOOKUP(B382,'[2]listado ZVTN y PTN y PDET'!$A$1:$A$26,1,FALSE)</f>
        <v>#N/A</v>
      </c>
      <c r="H382">
        <v>1564</v>
      </c>
      <c r="I382">
        <v>0</v>
      </c>
      <c r="J382" t="s">
        <v>2289</v>
      </c>
      <c r="K382" t="s">
        <v>2288</v>
      </c>
      <c r="L382" t="s">
        <v>2289</v>
      </c>
      <c r="M382">
        <v>46</v>
      </c>
      <c r="N382">
        <v>1</v>
      </c>
      <c r="O382" t="s">
        <v>2300</v>
      </c>
      <c r="P382" t="s">
        <v>2300</v>
      </c>
      <c r="Q382" t="s">
        <v>2300</v>
      </c>
      <c r="R382" t="s">
        <v>2300</v>
      </c>
      <c r="S382" t="s">
        <v>2300</v>
      </c>
    </row>
    <row r="383" spans="1:19" x14ac:dyDescent="0.25">
      <c r="A383" s="2" t="s">
        <v>134</v>
      </c>
      <c r="B383" s="3" t="s">
        <v>805</v>
      </c>
      <c r="C383" s="4">
        <v>54128</v>
      </c>
      <c r="D383" s="2" t="s">
        <v>136</v>
      </c>
      <c r="E383" s="2" t="s">
        <v>806</v>
      </c>
      <c r="F383" t="e">
        <v>#N/A</v>
      </c>
      <c r="G383" t="e">
        <f>+VLOOKUP(B383,'[2]listado ZVTN y PTN y PDET'!$A$1:$A$26,1,FALSE)</f>
        <v>#N/A</v>
      </c>
      <c r="H383">
        <v>2955</v>
      </c>
      <c r="I383">
        <v>3</v>
      </c>
      <c r="J383" t="s">
        <v>2289</v>
      </c>
      <c r="K383" t="s">
        <v>2288</v>
      </c>
      <c r="L383" t="s">
        <v>2289</v>
      </c>
      <c r="M383">
        <v>0</v>
      </c>
      <c r="N383">
        <v>0</v>
      </c>
      <c r="O383" t="s">
        <v>2300</v>
      </c>
      <c r="P383" t="s">
        <v>2300</v>
      </c>
      <c r="Q383" t="s">
        <v>2300</v>
      </c>
      <c r="R383" t="s">
        <v>2300</v>
      </c>
      <c r="S383" t="s">
        <v>2300</v>
      </c>
    </row>
    <row r="384" spans="1:19" x14ac:dyDescent="0.25">
      <c r="A384" s="2" t="s">
        <v>184</v>
      </c>
      <c r="B384" s="3" t="s">
        <v>807</v>
      </c>
      <c r="C384" s="4">
        <v>8770</v>
      </c>
      <c r="D384" s="2" t="s">
        <v>186</v>
      </c>
      <c r="E384" s="2" t="s">
        <v>808</v>
      </c>
      <c r="F384" t="e">
        <v>#N/A</v>
      </c>
      <c r="G384" t="e">
        <f>+VLOOKUP(B384,'[2]listado ZVTN y PTN y PDET'!$A$1:$A$26,1,FALSE)</f>
        <v>#N/A</v>
      </c>
      <c r="H384">
        <v>116</v>
      </c>
      <c r="I384">
        <v>0</v>
      </c>
      <c r="J384" t="s">
        <v>2288</v>
      </c>
      <c r="K384" t="s">
        <v>2288</v>
      </c>
      <c r="L384" t="s">
        <v>2288</v>
      </c>
      <c r="M384">
        <v>1</v>
      </c>
      <c r="N384">
        <v>0</v>
      </c>
      <c r="O384" t="s">
        <v>2300</v>
      </c>
      <c r="P384" t="s">
        <v>2300</v>
      </c>
      <c r="Q384" t="s">
        <v>2300</v>
      </c>
      <c r="R384" t="s">
        <v>2300</v>
      </c>
      <c r="S384" t="s">
        <v>2300</v>
      </c>
    </row>
    <row r="385" spans="1:19" x14ac:dyDescent="0.25">
      <c r="A385" s="2" t="s">
        <v>301</v>
      </c>
      <c r="B385" s="3" t="s">
        <v>809</v>
      </c>
      <c r="C385" s="4">
        <v>13300</v>
      </c>
      <c r="D385" s="2" t="s">
        <v>303</v>
      </c>
      <c r="E385" s="2" t="s">
        <v>810</v>
      </c>
      <c r="F385" t="e">
        <v>#N/A</v>
      </c>
      <c r="G385" t="e">
        <f>+VLOOKUP(B385,'[2]listado ZVTN y PTN y PDET'!$A$1:$A$26,1,FALSE)</f>
        <v>#N/A</v>
      </c>
      <c r="H385">
        <v>829</v>
      </c>
      <c r="I385">
        <v>0</v>
      </c>
      <c r="J385" t="s">
        <v>2288</v>
      </c>
      <c r="K385" t="s">
        <v>2288</v>
      </c>
      <c r="L385" t="s">
        <v>2288</v>
      </c>
      <c r="M385">
        <v>1</v>
      </c>
      <c r="N385">
        <v>0</v>
      </c>
      <c r="O385" t="s">
        <v>2300</v>
      </c>
      <c r="P385" t="s">
        <v>2300</v>
      </c>
      <c r="Q385" t="s">
        <v>2300</v>
      </c>
      <c r="R385" t="s">
        <v>2301</v>
      </c>
      <c r="S385" t="s">
        <v>2300</v>
      </c>
    </row>
    <row r="386" spans="1:19" x14ac:dyDescent="0.25">
      <c r="A386" s="2" t="s">
        <v>500</v>
      </c>
      <c r="B386" s="3" t="s">
        <v>811</v>
      </c>
      <c r="C386" s="4">
        <v>5129</v>
      </c>
      <c r="D386" s="2" t="s">
        <v>502</v>
      </c>
      <c r="E386" s="2" t="s">
        <v>237</v>
      </c>
      <c r="F386" t="e">
        <v>#N/A</v>
      </c>
      <c r="G386" t="e">
        <f>+VLOOKUP(B386,'[2]listado ZVTN y PTN y PDET'!$A$1:$A$26,1,FALSE)</f>
        <v>#N/A</v>
      </c>
      <c r="H386">
        <v>1614</v>
      </c>
      <c r="I386">
        <v>0</v>
      </c>
      <c r="J386" t="s">
        <v>2291</v>
      </c>
      <c r="K386" t="s">
        <v>2289</v>
      </c>
      <c r="L386" t="s">
        <v>2290</v>
      </c>
      <c r="M386">
        <v>17</v>
      </c>
      <c r="N386">
        <v>1</v>
      </c>
      <c r="O386" t="s">
        <v>2300</v>
      </c>
      <c r="P386" t="s">
        <v>2300</v>
      </c>
      <c r="Q386" t="s">
        <v>2300</v>
      </c>
      <c r="R386" t="s">
        <v>2300</v>
      </c>
      <c r="S386" t="s">
        <v>2300</v>
      </c>
    </row>
    <row r="387" spans="1:19" x14ac:dyDescent="0.25">
      <c r="A387" s="2" t="s">
        <v>33</v>
      </c>
      <c r="B387" s="3" t="s">
        <v>812</v>
      </c>
      <c r="C387" s="4">
        <v>15690</v>
      </c>
      <c r="D387" s="2" t="s">
        <v>35</v>
      </c>
      <c r="E387" s="2" t="s">
        <v>813</v>
      </c>
      <c r="F387" t="e">
        <v>#N/A</v>
      </c>
      <c r="G387" t="e">
        <f>+VLOOKUP(B387,'[2]listado ZVTN y PTN y PDET'!$A$1:$A$26,1,FALSE)</f>
        <v>#N/A</v>
      </c>
      <c r="H387">
        <v>279</v>
      </c>
      <c r="I387">
        <v>0</v>
      </c>
      <c r="J387" t="s">
        <v>2288</v>
      </c>
      <c r="K387" t="s">
        <v>2288</v>
      </c>
      <c r="L387" t="s">
        <v>2289</v>
      </c>
      <c r="M387">
        <v>1</v>
      </c>
      <c r="N387">
        <v>0</v>
      </c>
      <c r="O387" t="s">
        <v>2300</v>
      </c>
      <c r="P387" t="s">
        <v>2300</v>
      </c>
      <c r="Q387" t="s">
        <v>2300</v>
      </c>
      <c r="R387" t="s">
        <v>2300</v>
      </c>
      <c r="S387" t="s">
        <v>2300</v>
      </c>
    </row>
    <row r="388" spans="1:19" x14ac:dyDescent="0.25">
      <c r="A388" s="2" t="s">
        <v>814</v>
      </c>
      <c r="B388" s="3" t="s">
        <v>815</v>
      </c>
      <c r="C388" s="4">
        <v>63272</v>
      </c>
      <c r="D388" s="2" t="s">
        <v>816</v>
      </c>
      <c r="E388" s="2" t="s">
        <v>817</v>
      </c>
      <c r="F388" t="e">
        <v>#N/A</v>
      </c>
      <c r="G388" t="e">
        <f>+VLOOKUP(B388,'[2]listado ZVTN y PTN y PDET'!$A$1:$A$26,1,FALSE)</f>
        <v>#N/A</v>
      </c>
      <c r="H388">
        <v>182</v>
      </c>
      <c r="I388">
        <v>0</v>
      </c>
      <c r="J388" t="s">
        <v>2289</v>
      </c>
      <c r="K388" t="s">
        <v>2288</v>
      </c>
      <c r="L388" t="s">
        <v>2289</v>
      </c>
      <c r="M388">
        <v>2</v>
      </c>
      <c r="N388">
        <v>0</v>
      </c>
      <c r="O388" t="s">
        <v>2300</v>
      </c>
      <c r="P388" t="s">
        <v>2300</v>
      </c>
      <c r="Q388" t="s">
        <v>2300</v>
      </c>
      <c r="R388" t="s">
        <v>2300</v>
      </c>
      <c r="S388" t="s">
        <v>2300</v>
      </c>
    </row>
    <row r="389" spans="1:19" x14ac:dyDescent="0.25">
      <c r="A389" s="2" t="s">
        <v>134</v>
      </c>
      <c r="B389" s="3" t="s">
        <v>818</v>
      </c>
      <c r="C389" s="4">
        <v>54172</v>
      </c>
      <c r="D389" s="2" t="s">
        <v>136</v>
      </c>
      <c r="E389" s="2" t="s">
        <v>819</v>
      </c>
      <c r="F389" t="e">
        <v>#N/A</v>
      </c>
      <c r="G389" t="e">
        <f>+VLOOKUP(B389,'[2]listado ZVTN y PTN y PDET'!$A$1:$A$26,1,FALSE)</f>
        <v>#N/A</v>
      </c>
      <c r="H389">
        <v>379</v>
      </c>
      <c r="I389">
        <v>0</v>
      </c>
      <c r="J389" t="s">
        <v>2292</v>
      </c>
      <c r="K389" t="s">
        <v>2288</v>
      </c>
      <c r="L389" t="s">
        <v>2289</v>
      </c>
      <c r="M389">
        <v>1</v>
      </c>
      <c r="N389">
        <v>1</v>
      </c>
      <c r="O389" t="s">
        <v>2300</v>
      </c>
      <c r="P389" t="s">
        <v>2300</v>
      </c>
      <c r="Q389" t="s">
        <v>2300</v>
      </c>
      <c r="R389" t="s">
        <v>2300</v>
      </c>
      <c r="S389" t="s">
        <v>2300</v>
      </c>
    </row>
    <row r="390" spans="1:19" x14ac:dyDescent="0.25">
      <c r="A390" s="2" t="s">
        <v>438</v>
      </c>
      <c r="B390" s="3" t="s">
        <v>820</v>
      </c>
      <c r="C390" s="4">
        <v>17088</v>
      </c>
      <c r="D390" s="2" t="s">
        <v>237</v>
      </c>
      <c r="E390" s="2" t="s">
        <v>821</v>
      </c>
      <c r="F390" t="e">
        <v>#N/A</v>
      </c>
      <c r="G390" t="e">
        <f>+VLOOKUP(B390,'[2]listado ZVTN y PTN y PDET'!$A$1:$A$26,1,FALSE)</f>
        <v>#N/A</v>
      </c>
      <c r="H390">
        <v>531</v>
      </c>
      <c r="I390">
        <v>2</v>
      </c>
      <c r="J390" t="s">
        <v>2292</v>
      </c>
      <c r="K390" t="s">
        <v>2289</v>
      </c>
      <c r="L390" t="s">
        <v>2290</v>
      </c>
      <c r="M390">
        <v>6</v>
      </c>
      <c r="N390">
        <v>0</v>
      </c>
      <c r="O390" t="s">
        <v>2300</v>
      </c>
      <c r="P390" t="s">
        <v>2300</v>
      </c>
      <c r="Q390" t="s">
        <v>2300</v>
      </c>
      <c r="R390" t="s">
        <v>2300</v>
      </c>
      <c r="S390" t="s">
        <v>2300</v>
      </c>
    </row>
    <row r="391" spans="1:19" x14ac:dyDescent="0.25">
      <c r="A391" s="2" t="s">
        <v>27</v>
      </c>
      <c r="B391" s="3" t="s">
        <v>822</v>
      </c>
      <c r="C391" s="4">
        <v>25151</v>
      </c>
      <c r="D391" s="2" t="s">
        <v>29</v>
      </c>
      <c r="E391" s="2" t="s">
        <v>823</v>
      </c>
      <c r="F391" t="e">
        <v>#N/A</v>
      </c>
      <c r="G391" t="e">
        <f>+VLOOKUP(B391,'[2]listado ZVTN y PTN y PDET'!$A$1:$A$26,1,FALSE)</f>
        <v>#N/A</v>
      </c>
      <c r="H391">
        <v>281</v>
      </c>
      <c r="I391">
        <v>9</v>
      </c>
      <c r="J391" t="s">
        <v>2288</v>
      </c>
      <c r="K391" t="s">
        <v>2288</v>
      </c>
      <c r="L391" t="s">
        <v>2288</v>
      </c>
      <c r="M391">
        <v>1</v>
      </c>
      <c r="N391">
        <v>0</v>
      </c>
      <c r="O391" t="s">
        <v>2300</v>
      </c>
      <c r="P391" t="s">
        <v>2300</v>
      </c>
      <c r="Q391" t="s">
        <v>2300</v>
      </c>
      <c r="R391" t="s">
        <v>2300</v>
      </c>
      <c r="S391" t="s">
        <v>2300</v>
      </c>
    </row>
    <row r="392" spans="1:19" x14ac:dyDescent="0.25">
      <c r="A392" s="2" t="s">
        <v>576</v>
      </c>
      <c r="B392" s="3" t="s">
        <v>824</v>
      </c>
      <c r="C392" s="4">
        <v>76845</v>
      </c>
      <c r="D392" s="2" t="s">
        <v>578</v>
      </c>
      <c r="E392" s="2" t="s">
        <v>825</v>
      </c>
      <c r="F392" t="e">
        <v>#N/A</v>
      </c>
      <c r="G392" t="e">
        <f>+VLOOKUP(B392,'[2]listado ZVTN y PTN y PDET'!$A$1:$A$26,1,FALSE)</f>
        <v>#N/A</v>
      </c>
      <c r="H392">
        <v>282</v>
      </c>
      <c r="I392">
        <v>0</v>
      </c>
      <c r="J392" t="s">
        <v>2292</v>
      </c>
      <c r="K392" t="s">
        <v>2289</v>
      </c>
      <c r="L392" t="s">
        <v>2289</v>
      </c>
      <c r="M392">
        <v>0</v>
      </c>
      <c r="N392">
        <v>0</v>
      </c>
      <c r="O392" t="s">
        <v>2300</v>
      </c>
      <c r="P392" t="s">
        <v>2300</v>
      </c>
      <c r="Q392" t="s">
        <v>2300</v>
      </c>
      <c r="R392" t="s">
        <v>2300</v>
      </c>
      <c r="S392" t="s">
        <v>2300</v>
      </c>
    </row>
    <row r="393" spans="1:19" x14ac:dyDescent="0.25">
      <c r="A393" s="2" t="s">
        <v>772</v>
      </c>
      <c r="B393" s="3" t="s">
        <v>826</v>
      </c>
      <c r="C393" s="4">
        <v>41013</v>
      </c>
      <c r="D393" s="2" t="s">
        <v>774</v>
      </c>
      <c r="E393" s="2" t="s">
        <v>827</v>
      </c>
      <c r="F393" t="e">
        <v>#N/A</v>
      </c>
      <c r="G393" t="e">
        <f>+VLOOKUP(B393,'[2]listado ZVTN y PTN y PDET'!$A$1:$A$26,1,FALSE)</f>
        <v>#N/A</v>
      </c>
      <c r="H393">
        <v>320</v>
      </c>
      <c r="I393">
        <v>0</v>
      </c>
      <c r="J393" t="s">
        <v>2288</v>
      </c>
      <c r="K393" t="s">
        <v>2288</v>
      </c>
      <c r="L393" t="s">
        <v>2288</v>
      </c>
      <c r="M393">
        <v>1</v>
      </c>
      <c r="N393">
        <v>0</v>
      </c>
      <c r="O393" t="s">
        <v>2300</v>
      </c>
      <c r="P393" t="s">
        <v>2300</v>
      </c>
      <c r="Q393" t="s">
        <v>2300</v>
      </c>
      <c r="R393" t="s">
        <v>2300</v>
      </c>
      <c r="S393" t="s">
        <v>2300</v>
      </c>
    </row>
    <row r="394" spans="1:19" x14ac:dyDescent="0.25">
      <c r="A394" s="2" t="s">
        <v>500</v>
      </c>
      <c r="B394" s="3" t="s">
        <v>828</v>
      </c>
      <c r="C394" s="4">
        <v>5576</v>
      </c>
      <c r="D394" s="2" t="s">
        <v>502</v>
      </c>
      <c r="E394" s="2" t="s">
        <v>829</v>
      </c>
      <c r="F394" t="e">
        <v>#N/A</v>
      </c>
      <c r="G394" t="e">
        <f>+VLOOKUP(B394,'[2]listado ZVTN y PTN y PDET'!$A$1:$A$26,1,FALSE)</f>
        <v>#N/A</v>
      </c>
      <c r="H394">
        <v>1485</v>
      </c>
      <c r="I394">
        <v>0</v>
      </c>
      <c r="J394" t="s">
        <v>2288</v>
      </c>
      <c r="K394" t="s">
        <v>2288</v>
      </c>
      <c r="L394" t="s">
        <v>2288</v>
      </c>
      <c r="M394">
        <v>8</v>
      </c>
      <c r="N394">
        <v>0</v>
      </c>
      <c r="O394" t="s">
        <v>2300</v>
      </c>
      <c r="P394" t="s">
        <v>2300</v>
      </c>
      <c r="Q394" t="s">
        <v>2300</v>
      </c>
      <c r="R394" t="s">
        <v>2300</v>
      </c>
      <c r="S394" t="s">
        <v>2300</v>
      </c>
    </row>
    <row r="395" spans="1:19" x14ac:dyDescent="0.25">
      <c r="A395" s="2" t="s">
        <v>204</v>
      </c>
      <c r="B395" s="3" t="s">
        <v>830</v>
      </c>
      <c r="C395" s="4">
        <v>52560</v>
      </c>
      <c r="D395" s="2" t="s">
        <v>206</v>
      </c>
      <c r="E395" s="2" t="s">
        <v>831</v>
      </c>
      <c r="F395" t="e">
        <v>#N/A</v>
      </c>
      <c r="G395" t="e">
        <f>+VLOOKUP(B395,'[2]listado ZVTN y PTN y PDET'!$A$1:$A$26,1,FALSE)</f>
        <v>#N/A</v>
      </c>
      <c r="H395">
        <v>475</v>
      </c>
      <c r="I395">
        <v>0</v>
      </c>
      <c r="J395" t="s">
        <v>2289</v>
      </c>
      <c r="K395" t="s">
        <v>2289</v>
      </c>
      <c r="L395" t="s">
        <v>2288</v>
      </c>
      <c r="M395">
        <v>2</v>
      </c>
      <c r="N395">
        <v>0</v>
      </c>
      <c r="O395" t="s">
        <v>2300</v>
      </c>
      <c r="P395" t="s">
        <v>2300</v>
      </c>
      <c r="Q395" t="s">
        <v>2300</v>
      </c>
      <c r="R395" t="s">
        <v>2300</v>
      </c>
      <c r="S395" t="s">
        <v>2300</v>
      </c>
    </row>
    <row r="396" spans="1:19" x14ac:dyDescent="0.25">
      <c r="A396" s="2" t="s">
        <v>500</v>
      </c>
      <c r="B396" s="3" t="s">
        <v>832</v>
      </c>
      <c r="C396" s="4">
        <v>5308</v>
      </c>
      <c r="D396" s="2" t="s">
        <v>502</v>
      </c>
      <c r="E396" s="2" t="s">
        <v>833</v>
      </c>
      <c r="F396" t="e">
        <v>#N/A</v>
      </c>
      <c r="G396" t="e">
        <f>+VLOOKUP(B396,'[2]listado ZVTN y PTN y PDET'!$A$1:$A$26,1,FALSE)</f>
        <v>#N/A</v>
      </c>
      <c r="H396">
        <v>1119</v>
      </c>
      <c r="I396">
        <v>0</v>
      </c>
      <c r="J396" t="s">
        <v>2290</v>
      </c>
      <c r="K396" t="s">
        <v>2289</v>
      </c>
      <c r="L396" t="s">
        <v>2289</v>
      </c>
      <c r="M396">
        <v>9</v>
      </c>
      <c r="N396">
        <v>0</v>
      </c>
      <c r="O396" t="s">
        <v>2300</v>
      </c>
      <c r="P396" t="s">
        <v>2300</v>
      </c>
      <c r="Q396" t="s">
        <v>2300</v>
      </c>
      <c r="R396" t="s">
        <v>2300</v>
      </c>
      <c r="S396" t="s">
        <v>2300</v>
      </c>
    </row>
    <row r="397" spans="1:19" x14ac:dyDescent="0.25">
      <c r="A397" s="2" t="s">
        <v>134</v>
      </c>
      <c r="B397" s="3" t="s">
        <v>834</v>
      </c>
      <c r="C397" s="4">
        <v>54673</v>
      </c>
      <c r="D397" s="2" t="s">
        <v>136</v>
      </c>
      <c r="E397" s="2" t="s">
        <v>835</v>
      </c>
      <c r="F397" t="e">
        <v>#N/A</v>
      </c>
      <c r="G397" t="e">
        <f>+VLOOKUP(B397,'[2]listado ZVTN y PTN y PDET'!$A$1:$A$26,1,FALSE)</f>
        <v>#N/A</v>
      </c>
      <c r="H397">
        <v>181</v>
      </c>
      <c r="I397">
        <v>0</v>
      </c>
      <c r="J397" t="s">
        <v>2292</v>
      </c>
      <c r="K397" t="s">
        <v>2288</v>
      </c>
      <c r="L397" t="s">
        <v>2289</v>
      </c>
      <c r="M397">
        <v>3</v>
      </c>
      <c r="N397">
        <v>1</v>
      </c>
      <c r="O397" t="s">
        <v>2300</v>
      </c>
      <c r="P397" t="s">
        <v>2300</v>
      </c>
      <c r="Q397" t="s">
        <v>2300</v>
      </c>
      <c r="R397" t="s">
        <v>2300</v>
      </c>
      <c r="S397" t="s">
        <v>2300</v>
      </c>
    </row>
    <row r="398" spans="1:19" x14ac:dyDescent="0.25">
      <c r="A398" s="2" t="s">
        <v>27</v>
      </c>
      <c r="B398" s="3" t="s">
        <v>836</v>
      </c>
      <c r="C398" s="4">
        <v>25086</v>
      </c>
      <c r="D398" s="2" t="s">
        <v>29</v>
      </c>
      <c r="E398" s="2" t="s">
        <v>837</v>
      </c>
      <c r="F398" t="e">
        <v>#N/A</v>
      </c>
      <c r="G398" t="e">
        <f>+VLOOKUP(B398,'[2]listado ZVTN y PTN y PDET'!$A$1:$A$26,1,FALSE)</f>
        <v>#N/A</v>
      </c>
      <c r="H398">
        <v>528</v>
      </c>
      <c r="I398">
        <v>1</v>
      </c>
      <c r="J398" t="s">
        <v>2292</v>
      </c>
      <c r="K398" t="s">
        <v>2288</v>
      </c>
      <c r="L398" t="s">
        <v>2289</v>
      </c>
      <c r="M398">
        <v>0</v>
      </c>
      <c r="N398">
        <v>0</v>
      </c>
      <c r="O398" t="s">
        <v>2300</v>
      </c>
      <c r="P398" t="s">
        <v>2300</v>
      </c>
      <c r="Q398" t="s">
        <v>2300</v>
      </c>
      <c r="R398" t="s">
        <v>2300</v>
      </c>
      <c r="S398" t="s">
        <v>2300</v>
      </c>
    </row>
    <row r="399" spans="1:19" x14ac:dyDescent="0.25">
      <c r="A399" s="2" t="s">
        <v>134</v>
      </c>
      <c r="B399" s="3" t="s">
        <v>838</v>
      </c>
      <c r="C399" s="4">
        <v>54874</v>
      </c>
      <c r="D399" s="2" t="s">
        <v>136</v>
      </c>
      <c r="E399" s="2" t="s">
        <v>839</v>
      </c>
      <c r="F399" t="e">
        <v>#N/A</v>
      </c>
      <c r="G399" t="e">
        <f>+VLOOKUP(B399,'[2]listado ZVTN y PTN y PDET'!$A$1:$A$26,1,FALSE)</f>
        <v>#N/A</v>
      </c>
      <c r="H399">
        <v>2640</v>
      </c>
      <c r="I399">
        <v>0</v>
      </c>
      <c r="J399" t="s">
        <v>2290</v>
      </c>
      <c r="K399" t="s">
        <v>2289</v>
      </c>
      <c r="L399" t="s">
        <v>2289</v>
      </c>
      <c r="M399">
        <v>34</v>
      </c>
      <c r="N399">
        <v>0</v>
      </c>
      <c r="O399" t="s">
        <v>2300</v>
      </c>
      <c r="P399" t="s">
        <v>2300</v>
      </c>
      <c r="Q399" t="s">
        <v>2301</v>
      </c>
      <c r="R399" t="s">
        <v>2301</v>
      </c>
      <c r="S399" t="s">
        <v>2300</v>
      </c>
    </row>
    <row r="400" spans="1:19" x14ac:dyDescent="0.25">
      <c r="A400" s="2" t="s">
        <v>500</v>
      </c>
      <c r="B400" s="3" t="s">
        <v>840</v>
      </c>
      <c r="C400" s="4">
        <v>5631</v>
      </c>
      <c r="D400" s="2" t="s">
        <v>502</v>
      </c>
      <c r="E400" s="2" t="s">
        <v>841</v>
      </c>
      <c r="F400" t="e">
        <v>#N/A</v>
      </c>
      <c r="G400" t="e">
        <f>+VLOOKUP(B400,'[2]listado ZVTN y PTN y PDET'!$A$1:$A$26,1,FALSE)</f>
        <v>#N/A</v>
      </c>
      <c r="H400">
        <v>380</v>
      </c>
      <c r="I400">
        <v>0</v>
      </c>
      <c r="J400" t="s">
        <v>2289</v>
      </c>
      <c r="K400" t="s">
        <v>2288</v>
      </c>
      <c r="L400" t="s">
        <v>2289</v>
      </c>
      <c r="M400">
        <v>7</v>
      </c>
      <c r="N400">
        <v>0</v>
      </c>
      <c r="O400" t="s">
        <v>2300</v>
      </c>
      <c r="P400" t="s">
        <v>2300</v>
      </c>
      <c r="Q400" t="s">
        <v>2300</v>
      </c>
      <c r="R400" t="s">
        <v>2300</v>
      </c>
      <c r="S400" t="s">
        <v>2300</v>
      </c>
    </row>
    <row r="401" spans="1:19" x14ac:dyDescent="0.25">
      <c r="A401" s="2" t="s">
        <v>321</v>
      </c>
      <c r="B401" s="3" t="s">
        <v>842</v>
      </c>
      <c r="C401" s="4">
        <v>19137</v>
      </c>
      <c r="D401" s="2" t="s">
        <v>323</v>
      </c>
      <c r="E401" s="2" t="s">
        <v>843</v>
      </c>
      <c r="F401" t="s">
        <v>2252</v>
      </c>
      <c r="G401">
        <v>1</v>
      </c>
      <c r="H401">
        <v>4111</v>
      </c>
      <c r="I401">
        <v>10</v>
      </c>
      <c r="J401" t="s">
        <v>2289</v>
      </c>
      <c r="K401" t="s">
        <v>2290</v>
      </c>
      <c r="L401" t="s">
        <v>2289</v>
      </c>
      <c r="M401">
        <v>3</v>
      </c>
      <c r="N401">
        <v>1</v>
      </c>
      <c r="O401" t="s">
        <v>2301</v>
      </c>
      <c r="P401" t="s">
        <v>2300</v>
      </c>
      <c r="Q401" t="s">
        <v>2300</v>
      </c>
      <c r="R401" t="s">
        <v>2300</v>
      </c>
      <c r="S401" t="s">
        <v>2300</v>
      </c>
    </row>
    <row r="402" spans="1:19" x14ac:dyDescent="0.25">
      <c r="A402" s="2" t="s">
        <v>27</v>
      </c>
      <c r="B402" s="3" t="s">
        <v>844</v>
      </c>
      <c r="C402" s="4">
        <v>25099</v>
      </c>
      <c r="D402" s="2" t="s">
        <v>29</v>
      </c>
      <c r="E402" s="2" t="s">
        <v>845</v>
      </c>
      <c r="F402" t="e">
        <v>#N/A</v>
      </c>
      <c r="G402" t="e">
        <f>+VLOOKUP(B402,'[2]listado ZVTN y PTN y PDET'!$A$1:$A$26,1,FALSE)</f>
        <v>#N/A</v>
      </c>
      <c r="H402">
        <v>74</v>
      </c>
      <c r="I402">
        <v>0</v>
      </c>
      <c r="J402" t="s">
        <v>2289</v>
      </c>
      <c r="K402" t="s">
        <v>2288</v>
      </c>
      <c r="L402" t="s">
        <v>2288</v>
      </c>
      <c r="M402">
        <v>0</v>
      </c>
      <c r="N402">
        <v>0</v>
      </c>
      <c r="O402" t="s">
        <v>2300</v>
      </c>
      <c r="P402" t="s">
        <v>2300</v>
      </c>
      <c r="Q402" t="s">
        <v>2300</v>
      </c>
      <c r="R402" t="s">
        <v>2300</v>
      </c>
      <c r="S402" t="s">
        <v>2300</v>
      </c>
    </row>
    <row r="403" spans="1:19" x14ac:dyDescent="0.25">
      <c r="A403" s="2" t="s">
        <v>27</v>
      </c>
      <c r="B403" s="3" t="s">
        <v>846</v>
      </c>
      <c r="C403" s="4">
        <v>25489</v>
      </c>
      <c r="D403" s="2" t="s">
        <v>29</v>
      </c>
      <c r="E403" s="2" t="s">
        <v>847</v>
      </c>
      <c r="F403" t="e">
        <v>#N/A</v>
      </c>
      <c r="G403" t="e">
        <f>+VLOOKUP(B403,'[2]listado ZVTN y PTN y PDET'!$A$1:$A$26,1,FALSE)</f>
        <v>#N/A</v>
      </c>
      <c r="H403">
        <v>381</v>
      </c>
      <c r="I403">
        <v>0</v>
      </c>
      <c r="J403" t="s">
        <v>2291</v>
      </c>
      <c r="K403" t="s">
        <v>2288</v>
      </c>
      <c r="L403" t="s">
        <v>2289</v>
      </c>
      <c r="M403">
        <v>0</v>
      </c>
      <c r="N403">
        <v>0</v>
      </c>
      <c r="O403" t="s">
        <v>2300</v>
      </c>
      <c r="P403" t="s">
        <v>2300</v>
      </c>
      <c r="Q403" t="s">
        <v>2300</v>
      </c>
      <c r="R403" t="s">
        <v>2300</v>
      </c>
      <c r="S403" t="s">
        <v>2300</v>
      </c>
    </row>
    <row r="404" spans="1:19" x14ac:dyDescent="0.25">
      <c r="A404" s="2" t="s">
        <v>576</v>
      </c>
      <c r="B404" s="3" t="s">
        <v>848</v>
      </c>
      <c r="C404" s="4">
        <v>76001</v>
      </c>
      <c r="D404" s="2" t="s">
        <v>578</v>
      </c>
      <c r="E404" s="2" t="s">
        <v>849</v>
      </c>
      <c r="F404" t="e">
        <v>#N/A</v>
      </c>
      <c r="G404" t="e">
        <f>+VLOOKUP(B404,'[2]listado ZVTN y PTN y PDET'!$A$1:$A$26,1,FALSE)</f>
        <v>#N/A</v>
      </c>
      <c r="H404">
        <v>24523</v>
      </c>
      <c r="I404">
        <v>12</v>
      </c>
      <c r="J404" t="s">
        <v>2290</v>
      </c>
      <c r="K404" t="s">
        <v>2289</v>
      </c>
      <c r="L404" t="s">
        <v>2289</v>
      </c>
      <c r="M404">
        <v>1288</v>
      </c>
      <c r="N404">
        <v>11</v>
      </c>
      <c r="O404" t="s">
        <v>2301</v>
      </c>
      <c r="P404" t="s">
        <v>2300</v>
      </c>
      <c r="Q404" t="s">
        <v>2301</v>
      </c>
      <c r="R404" t="s">
        <v>2301</v>
      </c>
      <c r="S404" t="s">
        <v>2300</v>
      </c>
    </row>
    <row r="405" spans="1:19" x14ac:dyDescent="0.25">
      <c r="A405" s="2" t="s">
        <v>33</v>
      </c>
      <c r="B405" s="3" t="s">
        <v>850</v>
      </c>
      <c r="C405" s="4">
        <v>15022</v>
      </c>
      <c r="D405" s="2" t="s">
        <v>35</v>
      </c>
      <c r="E405" s="2" t="s">
        <v>851</v>
      </c>
      <c r="F405" t="e">
        <v>#N/A</v>
      </c>
      <c r="G405" t="e">
        <f>+VLOOKUP(B405,'[2]listado ZVTN y PTN y PDET'!$A$1:$A$26,1,FALSE)</f>
        <v>#N/A</v>
      </c>
      <c r="H405">
        <v>47</v>
      </c>
      <c r="I405">
        <v>0</v>
      </c>
      <c r="J405" t="s">
        <v>2290</v>
      </c>
      <c r="K405" t="s">
        <v>2288</v>
      </c>
      <c r="L405" t="s">
        <v>2288</v>
      </c>
      <c r="M405">
        <v>1</v>
      </c>
      <c r="N405">
        <v>0</v>
      </c>
      <c r="O405" t="s">
        <v>2300</v>
      </c>
      <c r="P405" t="s">
        <v>2300</v>
      </c>
      <c r="Q405" t="s">
        <v>2300</v>
      </c>
      <c r="R405" t="s">
        <v>2300</v>
      </c>
      <c r="S405" t="s">
        <v>2300</v>
      </c>
    </row>
    <row r="406" spans="1:19" x14ac:dyDescent="0.25">
      <c r="A406" s="2" t="s">
        <v>500</v>
      </c>
      <c r="B406" s="3" t="s">
        <v>852</v>
      </c>
      <c r="C406" s="4">
        <v>5380</v>
      </c>
      <c r="D406" s="2" t="s">
        <v>502</v>
      </c>
      <c r="E406" s="2" t="s">
        <v>853</v>
      </c>
      <c r="F406" t="e">
        <v>#N/A</v>
      </c>
      <c r="G406" t="e">
        <f>+VLOOKUP(B406,'[2]listado ZVTN y PTN y PDET'!$A$1:$A$26,1,FALSE)</f>
        <v>#N/A</v>
      </c>
      <c r="H406">
        <v>734</v>
      </c>
      <c r="I406">
        <v>0</v>
      </c>
      <c r="J406" t="s">
        <v>2289</v>
      </c>
      <c r="K406" t="s">
        <v>2289</v>
      </c>
      <c r="L406" t="s">
        <v>2289</v>
      </c>
      <c r="M406">
        <v>12</v>
      </c>
      <c r="N406">
        <v>0</v>
      </c>
      <c r="O406" t="s">
        <v>2300</v>
      </c>
      <c r="P406" t="s">
        <v>2300</v>
      </c>
      <c r="Q406" t="s">
        <v>2300</v>
      </c>
      <c r="R406" t="s">
        <v>2300</v>
      </c>
      <c r="S406" t="s">
        <v>2300</v>
      </c>
    </row>
    <row r="407" spans="1:19" x14ac:dyDescent="0.25">
      <c r="A407" s="2" t="s">
        <v>758</v>
      </c>
      <c r="B407" s="3" t="s">
        <v>854</v>
      </c>
      <c r="C407" s="4">
        <v>50245</v>
      </c>
      <c r="D407" s="2" t="s">
        <v>760</v>
      </c>
      <c r="E407" s="2" t="s">
        <v>855</v>
      </c>
      <c r="F407" t="e">
        <v>#N/A</v>
      </c>
      <c r="G407" t="e">
        <f>+VLOOKUP(B407,'[2]listado ZVTN y PTN y PDET'!$A$1:$A$26,1,FALSE)</f>
        <v>#N/A</v>
      </c>
      <c r="H407">
        <v>774</v>
      </c>
      <c r="I407">
        <v>3</v>
      </c>
      <c r="J407" t="s">
        <v>2291</v>
      </c>
      <c r="K407" t="s">
        <v>2288</v>
      </c>
      <c r="L407" t="s">
        <v>2290</v>
      </c>
      <c r="M407">
        <v>0</v>
      </c>
      <c r="N407">
        <v>0</v>
      </c>
      <c r="O407" t="s">
        <v>2300</v>
      </c>
      <c r="P407" t="s">
        <v>2300</v>
      </c>
      <c r="Q407" t="s">
        <v>2300</v>
      </c>
      <c r="R407" t="s">
        <v>2300</v>
      </c>
      <c r="S407" t="s">
        <v>2300</v>
      </c>
    </row>
    <row r="408" spans="1:19" x14ac:dyDescent="0.25">
      <c r="A408" s="2" t="s">
        <v>814</v>
      </c>
      <c r="B408" s="3" t="s">
        <v>856</v>
      </c>
      <c r="C408" s="4">
        <v>63190</v>
      </c>
      <c r="D408" s="2" t="s">
        <v>816</v>
      </c>
      <c r="E408" s="2" t="s">
        <v>857</v>
      </c>
      <c r="F408" t="e">
        <v>#N/A</v>
      </c>
      <c r="G408" t="e">
        <f>+VLOOKUP(B408,'[2]listado ZVTN y PTN y PDET'!$A$1:$A$26,1,FALSE)</f>
        <v>#N/A</v>
      </c>
      <c r="H408">
        <v>497</v>
      </c>
      <c r="I408">
        <v>0</v>
      </c>
      <c r="J408" t="s">
        <v>2289</v>
      </c>
      <c r="K408" t="s">
        <v>2289</v>
      </c>
      <c r="L408" t="s">
        <v>2289</v>
      </c>
      <c r="M408">
        <v>13</v>
      </c>
      <c r="N408">
        <v>0</v>
      </c>
      <c r="O408" t="s">
        <v>2300</v>
      </c>
      <c r="P408" t="s">
        <v>2300</v>
      </c>
      <c r="Q408" t="s">
        <v>2300</v>
      </c>
      <c r="R408" t="s">
        <v>2300</v>
      </c>
      <c r="S408" t="s">
        <v>2300</v>
      </c>
    </row>
    <row r="409" spans="1:19" x14ac:dyDescent="0.25">
      <c r="A409" s="2" t="s">
        <v>301</v>
      </c>
      <c r="B409" s="3" t="s">
        <v>858</v>
      </c>
      <c r="C409" s="4">
        <v>13836</v>
      </c>
      <c r="D409" s="2" t="s">
        <v>303</v>
      </c>
      <c r="E409" s="2" t="s">
        <v>859</v>
      </c>
      <c r="F409" t="e">
        <v>#N/A</v>
      </c>
      <c r="G409" t="e">
        <f>+VLOOKUP(B409,'[2]listado ZVTN y PTN y PDET'!$A$1:$A$26,1,FALSE)</f>
        <v>#N/A</v>
      </c>
      <c r="H409">
        <v>3515</v>
      </c>
      <c r="I409">
        <v>0</v>
      </c>
      <c r="J409" t="s">
        <v>2289</v>
      </c>
      <c r="K409" t="s">
        <v>2288</v>
      </c>
      <c r="L409" t="s">
        <v>2288</v>
      </c>
      <c r="M409">
        <v>17</v>
      </c>
      <c r="N409">
        <v>0</v>
      </c>
      <c r="O409" t="s">
        <v>2300</v>
      </c>
      <c r="P409" t="s">
        <v>2300</v>
      </c>
      <c r="Q409" t="s">
        <v>2301</v>
      </c>
      <c r="R409" t="s">
        <v>2301</v>
      </c>
      <c r="S409" t="s">
        <v>2300</v>
      </c>
    </row>
    <row r="410" spans="1:19" x14ac:dyDescent="0.25">
      <c r="A410" s="2" t="s">
        <v>576</v>
      </c>
      <c r="B410" s="3" t="s">
        <v>860</v>
      </c>
      <c r="C410" s="4">
        <v>76863</v>
      </c>
      <c r="D410" s="2" t="s">
        <v>578</v>
      </c>
      <c r="E410" s="2" t="s">
        <v>861</v>
      </c>
      <c r="F410" t="e">
        <v>#N/A</v>
      </c>
      <c r="G410" t="e">
        <f>+VLOOKUP(B410,'[2]listado ZVTN y PTN y PDET'!$A$1:$A$26,1,FALSE)</f>
        <v>#N/A</v>
      </c>
      <c r="H410">
        <v>1482</v>
      </c>
      <c r="I410">
        <v>0</v>
      </c>
      <c r="J410" t="s">
        <v>2289</v>
      </c>
      <c r="K410" t="s">
        <v>2289</v>
      </c>
      <c r="L410" t="s">
        <v>2289</v>
      </c>
      <c r="M410">
        <v>5</v>
      </c>
      <c r="N410">
        <v>0</v>
      </c>
      <c r="O410" t="s">
        <v>2300</v>
      </c>
      <c r="P410" t="s">
        <v>2300</v>
      </c>
      <c r="Q410" t="s">
        <v>2300</v>
      </c>
      <c r="R410" t="s">
        <v>2301</v>
      </c>
      <c r="S410" t="s">
        <v>2300</v>
      </c>
    </row>
    <row r="411" spans="1:19" x14ac:dyDescent="0.25">
      <c r="A411" s="2" t="s">
        <v>88</v>
      </c>
      <c r="B411" s="3" t="s">
        <v>862</v>
      </c>
      <c r="C411" s="4">
        <v>68169</v>
      </c>
      <c r="D411" s="2" t="s">
        <v>90</v>
      </c>
      <c r="E411" s="2" t="s">
        <v>863</v>
      </c>
      <c r="F411" t="e">
        <v>#N/A</v>
      </c>
      <c r="G411" t="e">
        <f>+VLOOKUP(B411,'[2]listado ZVTN y PTN y PDET'!$A$1:$A$26,1,FALSE)</f>
        <v>#N/A</v>
      </c>
      <c r="H411">
        <v>536</v>
      </c>
      <c r="I411">
        <v>5</v>
      </c>
      <c r="J411" t="s">
        <v>2291</v>
      </c>
      <c r="K411" t="s">
        <v>2288</v>
      </c>
      <c r="L411" t="s">
        <v>2290</v>
      </c>
      <c r="M411">
        <v>1</v>
      </c>
      <c r="N411">
        <v>0</v>
      </c>
      <c r="O411" t="s">
        <v>2300</v>
      </c>
      <c r="P411" t="s">
        <v>2300</v>
      </c>
      <c r="Q411" t="s">
        <v>2300</v>
      </c>
      <c r="R411" t="s">
        <v>2300</v>
      </c>
      <c r="S411" t="s">
        <v>2300</v>
      </c>
    </row>
    <row r="412" spans="1:19" x14ac:dyDescent="0.25">
      <c r="A412" s="2" t="s">
        <v>500</v>
      </c>
      <c r="B412" s="3" t="s">
        <v>864</v>
      </c>
      <c r="C412" s="4">
        <v>5030</v>
      </c>
      <c r="D412" s="2" t="s">
        <v>502</v>
      </c>
      <c r="E412" s="2" t="s">
        <v>865</v>
      </c>
      <c r="F412" t="e">
        <v>#N/A</v>
      </c>
      <c r="G412" t="e">
        <f>+VLOOKUP(B412,'[2]listado ZVTN y PTN y PDET'!$A$1:$A$26,1,FALSE)</f>
        <v>#N/A</v>
      </c>
      <c r="H412">
        <v>1976</v>
      </c>
      <c r="I412">
        <v>0</v>
      </c>
      <c r="J412" t="s">
        <v>2289</v>
      </c>
      <c r="K412" t="s">
        <v>2289</v>
      </c>
      <c r="L412" t="s">
        <v>2289</v>
      </c>
      <c r="M412">
        <v>9</v>
      </c>
      <c r="N412">
        <v>0</v>
      </c>
      <c r="O412" t="s">
        <v>2300</v>
      </c>
      <c r="P412" t="s">
        <v>2300</v>
      </c>
      <c r="Q412" t="s">
        <v>2300</v>
      </c>
      <c r="R412" t="s">
        <v>2300</v>
      </c>
      <c r="S412" t="s">
        <v>2300</v>
      </c>
    </row>
    <row r="413" spans="1:19" x14ac:dyDescent="0.25">
      <c r="A413" s="2" t="s">
        <v>576</v>
      </c>
      <c r="B413" s="3" t="s">
        <v>866</v>
      </c>
      <c r="C413" s="4">
        <v>76243</v>
      </c>
      <c r="D413" s="2" t="s">
        <v>578</v>
      </c>
      <c r="E413" s="2" t="s">
        <v>867</v>
      </c>
      <c r="F413" t="e">
        <v>#N/A</v>
      </c>
      <c r="G413" t="e">
        <f>+VLOOKUP(B413,'[2]listado ZVTN y PTN y PDET'!$A$1:$A$26,1,FALSE)</f>
        <v>#N/A</v>
      </c>
      <c r="H413">
        <v>1673</v>
      </c>
      <c r="I413">
        <v>1</v>
      </c>
      <c r="J413" t="s">
        <v>2290</v>
      </c>
      <c r="K413" t="s">
        <v>2290</v>
      </c>
      <c r="L413" t="s">
        <v>2290</v>
      </c>
      <c r="M413">
        <v>11</v>
      </c>
      <c r="N413">
        <v>0</v>
      </c>
      <c r="O413" t="s">
        <v>2300</v>
      </c>
      <c r="P413" t="s">
        <v>2300</v>
      </c>
      <c r="Q413" t="s">
        <v>2300</v>
      </c>
      <c r="R413" t="s">
        <v>2301</v>
      </c>
      <c r="S413" t="s">
        <v>2300</v>
      </c>
    </row>
    <row r="414" spans="1:19" x14ac:dyDescent="0.25">
      <c r="A414" s="2" t="s">
        <v>27</v>
      </c>
      <c r="B414" s="3" t="s">
        <v>868</v>
      </c>
      <c r="C414" s="4">
        <v>25293</v>
      </c>
      <c r="D414" s="2" t="s">
        <v>29</v>
      </c>
      <c r="E414" s="2" t="s">
        <v>869</v>
      </c>
      <c r="F414" t="e">
        <v>#N/A</v>
      </c>
      <c r="G414" t="e">
        <f>+VLOOKUP(B414,'[2]listado ZVTN y PTN y PDET'!$A$1:$A$26,1,FALSE)</f>
        <v>#N/A</v>
      </c>
      <c r="H414">
        <v>617</v>
      </c>
      <c r="I414">
        <v>0</v>
      </c>
      <c r="J414" t="s">
        <v>2292</v>
      </c>
      <c r="K414" t="s">
        <v>2288</v>
      </c>
      <c r="L414" t="s">
        <v>2289</v>
      </c>
      <c r="M414">
        <v>0</v>
      </c>
      <c r="N414">
        <v>0</v>
      </c>
      <c r="O414" t="s">
        <v>2300</v>
      </c>
      <c r="P414" t="s">
        <v>2300</v>
      </c>
      <c r="Q414" t="s">
        <v>2300</v>
      </c>
      <c r="R414" t="s">
        <v>2300</v>
      </c>
      <c r="S414" t="s">
        <v>2300</v>
      </c>
    </row>
    <row r="415" spans="1:19" x14ac:dyDescent="0.25">
      <c r="A415" s="2" t="s">
        <v>21</v>
      </c>
      <c r="B415" s="3" t="s">
        <v>870</v>
      </c>
      <c r="C415" s="4">
        <v>97161</v>
      </c>
      <c r="D415" s="2" t="s">
        <v>23</v>
      </c>
      <c r="E415" s="2" t="s">
        <v>871</v>
      </c>
      <c r="F415" t="e">
        <v>#N/A</v>
      </c>
      <c r="G415" t="e">
        <f>+VLOOKUP(B415,'[2]listado ZVTN y PTN y PDET'!$A$1:$A$26,1,FALSE)</f>
        <v>#N/A</v>
      </c>
      <c r="H415">
        <v>1716</v>
      </c>
      <c r="I415">
        <v>14</v>
      </c>
      <c r="J415" t="s">
        <v>2289</v>
      </c>
      <c r="K415" t="s">
        <v>2292</v>
      </c>
      <c r="L415" t="s">
        <v>2292</v>
      </c>
      <c r="M415">
        <v>1</v>
      </c>
      <c r="N415">
        <v>0</v>
      </c>
      <c r="O415" t="s">
        <v>2301</v>
      </c>
      <c r="P415" t="s">
        <v>2300</v>
      </c>
      <c r="Q415" t="s">
        <v>2300</v>
      </c>
      <c r="R415" t="s">
        <v>2300</v>
      </c>
      <c r="S415" t="s">
        <v>2300</v>
      </c>
    </row>
    <row r="416" spans="1:19" x14ac:dyDescent="0.25">
      <c r="A416" s="2" t="s">
        <v>301</v>
      </c>
      <c r="B416" s="3" t="s">
        <v>872</v>
      </c>
      <c r="C416" s="4">
        <v>13188</v>
      </c>
      <c r="D416" s="2" t="s">
        <v>303</v>
      </c>
      <c r="E416" s="2" t="s">
        <v>873</v>
      </c>
      <c r="F416" t="e">
        <v>#N/A</v>
      </c>
      <c r="G416" t="e">
        <f>+VLOOKUP(B416,'[2]listado ZVTN y PTN y PDET'!$A$1:$A$26,1,FALSE)</f>
        <v>#N/A</v>
      </c>
      <c r="H416">
        <v>898</v>
      </c>
      <c r="I416">
        <v>0</v>
      </c>
      <c r="J416" t="s">
        <v>2288</v>
      </c>
      <c r="K416" t="s">
        <v>2288</v>
      </c>
      <c r="L416" t="s">
        <v>2288</v>
      </c>
      <c r="M416">
        <v>2</v>
      </c>
      <c r="N416">
        <v>0</v>
      </c>
      <c r="O416" t="s">
        <v>2300</v>
      </c>
      <c r="P416" t="s">
        <v>2300</v>
      </c>
      <c r="Q416" t="s">
        <v>2300</v>
      </c>
      <c r="R416" t="s">
        <v>2300</v>
      </c>
      <c r="S416" t="s">
        <v>2300</v>
      </c>
    </row>
    <row r="417" spans="1:19" x14ac:dyDescent="0.25">
      <c r="A417" s="2" t="s">
        <v>576</v>
      </c>
      <c r="B417" s="3" t="s">
        <v>874</v>
      </c>
      <c r="C417" s="4">
        <v>76318</v>
      </c>
      <c r="D417" s="2" t="s">
        <v>578</v>
      </c>
      <c r="E417" s="2" t="s">
        <v>875</v>
      </c>
      <c r="F417" t="e">
        <v>#N/A</v>
      </c>
      <c r="G417" t="e">
        <f>+VLOOKUP(B417,'[2]listado ZVTN y PTN y PDET'!$A$1:$A$26,1,FALSE)</f>
        <v>#N/A</v>
      </c>
      <c r="H417">
        <v>1070</v>
      </c>
      <c r="I417">
        <v>2</v>
      </c>
      <c r="J417" t="s">
        <v>2289</v>
      </c>
      <c r="K417" t="s">
        <v>2289</v>
      </c>
      <c r="L417" t="s">
        <v>2289</v>
      </c>
      <c r="M417">
        <v>16</v>
      </c>
      <c r="N417">
        <v>0</v>
      </c>
      <c r="O417" t="s">
        <v>2300</v>
      </c>
      <c r="P417" t="s">
        <v>2300</v>
      </c>
      <c r="Q417" t="s">
        <v>2300</v>
      </c>
      <c r="R417" t="s">
        <v>2300</v>
      </c>
      <c r="S417" t="s">
        <v>2300</v>
      </c>
    </row>
    <row r="418" spans="1:19" x14ac:dyDescent="0.25">
      <c r="A418" s="2" t="s">
        <v>438</v>
      </c>
      <c r="B418" s="3" t="s">
        <v>876</v>
      </c>
      <c r="C418" s="4">
        <v>17524</v>
      </c>
      <c r="D418" s="2" t="s">
        <v>237</v>
      </c>
      <c r="E418" s="2" t="s">
        <v>877</v>
      </c>
      <c r="F418" t="e">
        <v>#N/A</v>
      </c>
      <c r="G418" t="e">
        <f>+VLOOKUP(B418,'[2]listado ZVTN y PTN y PDET'!$A$1:$A$26,1,FALSE)</f>
        <v>#N/A</v>
      </c>
      <c r="H418">
        <v>897</v>
      </c>
      <c r="I418">
        <v>0</v>
      </c>
      <c r="J418" t="s">
        <v>2292</v>
      </c>
      <c r="K418" t="s">
        <v>2289</v>
      </c>
      <c r="L418" t="s">
        <v>2290</v>
      </c>
      <c r="M418">
        <v>8</v>
      </c>
      <c r="N418">
        <v>0</v>
      </c>
      <c r="O418" t="s">
        <v>2300</v>
      </c>
      <c r="P418" t="s">
        <v>2300</v>
      </c>
      <c r="Q418" t="s">
        <v>2300</v>
      </c>
      <c r="R418" t="s">
        <v>2300</v>
      </c>
      <c r="S418" t="s">
        <v>2300</v>
      </c>
    </row>
    <row r="419" spans="1:19" x14ac:dyDescent="0.25">
      <c r="A419" s="2" t="s">
        <v>184</v>
      </c>
      <c r="B419" s="3" t="s">
        <v>878</v>
      </c>
      <c r="C419" s="4">
        <v>8001</v>
      </c>
      <c r="D419" s="2" t="s">
        <v>186</v>
      </c>
      <c r="E419" s="2" t="s">
        <v>879</v>
      </c>
      <c r="F419" t="e">
        <v>#N/A</v>
      </c>
      <c r="G419" t="e">
        <f>+VLOOKUP(B419,'[2]listado ZVTN y PTN y PDET'!$A$1:$A$26,1,FALSE)</f>
        <v>#N/A</v>
      </c>
      <c r="H419">
        <v>7404</v>
      </c>
      <c r="I419">
        <v>6</v>
      </c>
      <c r="J419" t="s">
        <v>2289</v>
      </c>
      <c r="K419" t="s">
        <v>2288</v>
      </c>
      <c r="L419" t="s">
        <v>2288</v>
      </c>
      <c r="M419">
        <v>391</v>
      </c>
      <c r="N419">
        <v>0</v>
      </c>
      <c r="O419" t="s">
        <v>2300</v>
      </c>
      <c r="P419" t="s">
        <v>2300</v>
      </c>
      <c r="Q419" t="s">
        <v>2301</v>
      </c>
      <c r="R419" t="s">
        <v>2300</v>
      </c>
      <c r="S419" t="s">
        <v>2300</v>
      </c>
    </row>
    <row r="420" spans="1:19" x14ac:dyDescent="0.25">
      <c r="A420" s="2" t="s">
        <v>204</v>
      </c>
      <c r="B420" s="3" t="s">
        <v>880</v>
      </c>
      <c r="C420" s="4">
        <v>52019</v>
      </c>
      <c r="D420" s="2" t="s">
        <v>206</v>
      </c>
      <c r="E420" s="2" t="s">
        <v>881</v>
      </c>
      <c r="F420" t="e">
        <v>#N/A</v>
      </c>
      <c r="G420" t="e">
        <f>+VLOOKUP(B420,'[2]listado ZVTN y PTN y PDET'!$A$1:$A$26,1,FALSE)</f>
        <v>#N/A</v>
      </c>
      <c r="H420">
        <v>1936</v>
      </c>
      <c r="I420">
        <v>0</v>
      </c>
      <c r="J420" t="s">
        <v>2288</v>
      </c>
      <c r="K420" t="s">
        <v>2288</v>
      </c>
      <c r="L420" t="s">
        <v>2288</v>
      </c>
      <c r="M420">
        <v>0</v>
      </c>
      <c r="N420">
        <v>0</v>
      </c>
      <c r="O420" t="s">
        <v>2300</v>
      </c>
      <c r="P420" t="s">
        <v>2300</v>
      </c>
      <c r="Q420" t="s">
        <v>2300</v>
      </c>
      <c r="R420" t="s">
        <v>2300</v>
      </c>
      <c r="S420" t="s">
        <v>2300</v>
      </c>
    </row>
    <row r="421" spans="1:19" x14ac:dyDescent="0.25">
      <c r="A421" s="2" t="s">
        <v>184</v>
      </c>
      <c r="B421" s="3" t="s">
        <v>882</v>
      </c>
      <c r="C421" s="4">
        <v>8560</v>
      </c>
      <c r="D421" s="2" t="s">
        <v>186</v>
      </c>
      <c r="E421" s="2" t="s">
        <v>883</v>
      </c>
      <c r="F421" t="e">
        <v>#N/A</v>
      </c>
      <c r="G421" t="e">
        <f>+VLOOKUP(B421,'[2]listado ZVTN y PTN y PDET'!$A$1:$A$26,1,FALSE)</f>
        <v>#N/A</v>
      </c>
      <c r="H421">
        <v>220</v>
      </c>
      <c r="I421">
        <v>0</v>
      </c>
      <c r="J421" t="s">
        <v>2288</v>
      </c>
      <c r="K421" t="s">
        <v>2288</v>
      </c>
      <c r="L421" t="s">
        <v>2288</v>
      </c>
      <c r="M421">
        <v>2</v>
      </c>
      <c r="N421">
        <v>0</v>
      </c>
      <c r="O421" t="s">
        <v>2300</v>
      </c>
      <c r="P421" t="s">
        <v>2300</v>
      </c>
      <c r="Q421" t="s">
        <v>2300</v>
      </c>
      <c r="R421" t="s">
        <v>2300</v>
      </c>
      <c r="S421" t="s">
        <v>2300</v>
      </c>
    </row>
    <row r="422" spans="1:19" x14ac:dyDescent="0.25">
      <c r="A422" s="2" t="s">
        <v>27</v>
      </c>
      <c r="B422" s="3" t="s">
        <v>884</v>
      </c>
      <c r="C422" s="4">
        <v>25769</v>
      </c>
      <c r="D422" s="2" t="s">
        <v>29</v>
      </c>
      <c r="E422" s="2" t="s">
        <v>885</v>
      </c>
      <c r="F422" t="e">
        <v>#N/A</v>
      </c>
      <c r="G422" t="e">
        <f>+VLOOKUP(B422,'[2]listado ZVTN y PTN y PDET'!$A$1:$A$26,1,FALSE)</f>
        <v>#N/A</v>
      </c>
      <c r="H422">
        <v>52</v>
      </c>
      <c r="I422">
        <v>0</v>
      </c>
      <c r="J422" t="s">
        <v>2288</v>
      </c>
      <c r="K422" t="s">
        <v>2288</v>
      </c>
      <c r="L422" t="s">
        <v>2288</v>
      </c>
      <c r="M422">
        <v>1</v>
      </c>
      <c r="N422">
        <v>0</v>
      </c>
      <c r="O422" t="s">
        <v>2300</v>
      </c>
      <c r="P422" t="s">
        <v>2300</v>
      </c>
      <c r="Q422" t="s">
        <v>2300</v>
      </c>
      <c r="R422" t="s">
        <v>2300</v>
      </c>
      <c r="S422" t="s">
        <v>2300</v>
      </c>
    </row>
    <row r="423" spans="1:19" x14ac:dyDescent="0.25">
      <c r="A423" s="2" t="s">
        <v>88</v>
      </c>
      <c r="B423" s="3" t="s">
        <v>886</v>
      </c>
      <c r="C423" s="4">
        <v>68547</v>
      </c>
      <c r="D423" s="2" t="s">
        <v>90</v>
      </c>
      <c r="E423" s="2" t="s">
        <v>887</v>
      </c>
      <c r="F423" t="e">
        <v>#N/A</v>
      </c>
      <c r="G423" t="e">
        <f>+VLOOKUP(B423,'[2]listado ZVTN y PTN y PDET'!$A$1:$A$26,1,FALSE)</f>
        <v>#N/A</v>
      </c>
      <c r="H423">
        <v>1555</v>
      </c>
      <c r="I423">
        <v>3</v>
      </c>
      <c r="J423" t="s">
        <v>2289</v>
      </c>
      <c r="K423" t="s">
        <v>2288</v>
      </c>
      <c r="L423" t="s">
        <v>2288</v>
      </c>
      <c r="M423">
        <v>18</v>
      </c>
      <c r="N423">
        <v>0</v>
      </c>
      <c r="O423" t="s">
        <v>2300</v>
      </c>
      <c r="P423" t="s">
        <v>2300</v>
      </c>
      <c r="Q423" t="s">
        <v>2300</v>
      </c>
      <c r="R423" t="s">
        <v>2300</v>
      </c>
      <c r="S423" t="s">
        <v>2300</v>
      </c>
    </row>
    <row r="424" spans="1:19" x14ac:dyDescent="0.25">
      <c r="A424" s="2" t="s">
        <v>888</v>
      </c>
      <c r="B424" s="3" t="s">
        <v>889</v>
      </c>
      <c r="C424" s="4">
        <v>27425</v>
      </c>
      <c r="D424" s="2" t="s">
        <v>890</v>
      </c>
      <c r="E424" s="2" t="s">
        <v>891</v>
      </c>
      <c r="F424" t="s">
        <v>2253</v>
      </c>
      <c r="G424" t="e">
        <f>+VLOOKUP(B424,'[2]listado ZVTN y PTN y PDET'!$A$1:$A$26,1,FALSE)</f>
        <v>#N/A</v>
      </c>
      <c r="H424">
        <v>10741</v>
      </c>
      <c r="I424">
        <v>1</v>
      </c>
      <c r="J424" t="s">
        <v>2288</v>
      </c>
      <c r="K424" t="s">
        <v>2288</v>
      </c>
      <c r="L424" t="s">
        <v>2289</v>
      </c>
      <c r="M424">
        <v>0</v>
      </c>
      <c r="N424">
        <v>0</v>
      </c>
      <c r="O424" t="s">
        <v>2300</v>
      </c>
      <c r="P424" t="s">
        <v>2300</v>
      </c>
      <c r="Q424" t="s">
        <v>2300</v>
      </c>
      <c r="R424" t="s">
        <v>2300</v>
      </c>
      <c r="S424" t="s">
        <v>2300</v>
      </c>
    </row>
    <row r="425" spans="1:19" x14ac:dyDescent="0.25">
      <c r="A425" s="2" t="s">
        <v>33</v>
      </c>
      <c r="B425" s="3" t="s">
        <v>892</v>
      </c>
      <c r="C425" s="4">
        <v>15403</v>
      </c>
      <c r="D425" s="2" t="s">
        <v>35</v>
      </c>
      <c r="E425" s="2" t="s">
        <v>893</v>
      </c>
      <c r="F425" t="e">
        <v>#N/A</v>
      </c>
      <c r="G425" t="e">
        <f>+VLOOKUP(B425,'[2]listado ZVTN y PTN y PDET'!$A$1:$A$26,1,FALSE)</f>
        <v>#N/A</v>
      </c>
      <c r="H425">
        <v>106</v>
      </c>
      <c r="I425">
        <v>0</v>
      </c>
      <c r="J425" t="s">
        <v>2289</v>
      </c>
      <c r="K425" t="s">
        <v>2288</v>
      </c>
      <c r="L425" t="s">
        <v>2288</v>
      </c>
      <c r="M425">
        <v>0</v>
      </c>
      <c r="N425">
        <v>0</v>
      </c>
      <c r="O425" t="s">
        <v>2300</v>
      </c>
      <c r="P425" t="s">
        <v>2300</v>
      </c>
      <c r="Q425" t="s">
        <v>2300</v>
      </c>
      <c r="R425" t="s">
        <v>2300</v>
      </c>
      <c r="S425" t="s">
        <v>2300</v>
      </c>
    </row>
    <row r="426" spans="1:19" x14ac:dyDescent="0.25">
      <c r="A426" s="2" t="s">
        <v>33</v>
      </c>
      <c r="B426" s="3" t="s">
        <v>894</v>
      </c>
      <c r="C426" s="4">
        <v>15660</v>
      </c>
      <c r="D426" s="2" t="s">
        <v>35</v>
      </c>
      <c r="E426" s="2" t="s">
        <v>895</v>
      </c>
      <c r="F426" t="e">
        <v>#N/A</v>
      </c>
      <c r="G426" t="e">
        <f>+VLOOKUP(B426,'[2]listado ZVTN y PTN y PDET'!$A$1:$A$26,1,FALSE)</f>
        <v>#N/A</v>
      </c>
      <c r="H426">
        <v>257</v>
      </c>
      <c r="I426">
        <v>0</v>
      </c>
      <c r="J426" t="s">
        <v>2292</v>
      </c>
      <c r="K426" t="s">
        <v>2288</v>
      </c>
      <c r="L426" t="s">
        <v>2289</v>
      </c>
      <c r="M426">
        <v>0</v>
      </c>
      <c r="N426">
        <v>0</v>
      </c>
      <c r="O426" t="s">
        <v>2300</v>
      </c>
      <c r="P426" t="s">
        <v>2300</v>
      </c>
      <c r="Q426" t="s">
        <v>2300</v>
      </c>
      <c r="R426" t="s">
        <v>2300</v>
      </c>
      <c r="S426" t="s">
        <v>2300</v>
      </c>
    </row>
    <row r="427" spans="1:19" x14ac:dyDescent="0.25">
      <c r="A427" s="2" t="s">
        <v>576</v>
      </c>
      <c r="B427" s="3" t="s">
        <v>896</v>
      </c>
      <c r="C427" s="4">
        <v>76100</v>
      </c>
      <c r="D427" s="2" t="s">
        <v>578</v>
      </c>
      <c r="E427" s="2" t="s">
        <v>303</v>
      </c>
      <c r="F427" t="e">
        <v>#N/A</v>
      </c>
      <c r="G427" t="e">
        <f>+VLOOKUP(B427,'[2]listado ZVTN y PTN y PDET'!$A$1:$A$26,1,FALSE)</f>
        <v>#N/A</v>
      </c>
      <c r="H427">
        <v>4433</v>
      </c>
      <c r="I427">
        <v>0</v>
      </c>
      <c r="J427" t="s">
        <v>2289</v>
      </c>
      <c r="K427" t="s">
        <v>2292</v>
      </c>
      <c r="L427" t="s">
        <v>2290</v>
      </c>
      <c r="M427">
        <v>6</v>
      </c>
      <c r="N427">
        <v>0</v>
      </c>
      <c r="O427" t="s">
        <v>2300</v>
      </c>
      <c r="P427" t="s">
        <v>2300</v>
      </c>
      <c r="Q427" t="s">
        <v>2301</v>
      </c>
      <c r="R427" t="s">
        <v>2300</v>
      </c>
      <c r="S427" t="s">
        <v>2300</v>
      </c>
    </row>
    <row r="428" spans="1:19" x14ac:dyDescent="0.25">
      <c r="A428" s="2" t="s">
        <v>500</v>
      </c>
      <c r="B428" s="3" t="s">
        <v>897</v>
      </c>
      <c r="C428" s="4">
        <v>5664</v>
      </c>
      <c r="D428" s="2" t="s">
        <v>502</v>
      </c>
      <c r="E428" s="2" t="s">
        <v>898</v>
      </c>
      <c r="F428" t="e">
        <v>#N/A</v>
      </c>
      <c r="G428" t="e">
        <f>+VLOOKUP(B428,'[2]listado ZVTN y PTN y PDET'!$A$1:$A$26,1,FALSE)</f>
        <v>#N/A</v>
      </c>
      <c r="H428">
        <v>8023</v>
      </c>
      <c r="I428">
        <v>0</v>
      </c>
      <c r="J428" t="s">
        <v>2289</v>
      </c>
      <c r="K428" t="s">
        <v>2289</v>
      </c>
      <c r="L428" t="s">
        <v>2289</v>
      </c>
      <c r="M428">
        <v>12</v>
      </c>
      <c r="N428">
        <v>0</v>
      </c>
      <c r="O428" t="s">
        <v>2300</v>
      </c>
      <c r="P428" t="s">
        <v>2300</v>
      </c>
      <c r="Q428" t="s">
        <v>2300</v>
      </c>
      <c r="R428" t="s">
        <v>2300</v>
      </c>
      <c r="S428" t="s">
        <v>2300</v>
      </c>
    </row>
    <row r="429" spans="1:19" x14ac:dyDescent="0.25">
      <c r="A429" s="2" t="s">
        <v>530</v>
      </c>
      <c r="B429" s="3" t="s">
        <v>899</v>
      </c>
      <c r="C429" s="4">
        <v>23182</v>
      </c>
      <c r="D429" s="2" t="s">
        <v>532</v>
      </c>
      <c r="E429" s="2" t="s">
        <v>900</v>
      </c>
      <c r="F429" t="e">
        <v>#N/A</v>
      </c>
      <c r="G429" t="e">
        <f>+VLOOKUP(B429,'[2]listado ZVTN y PTN y PDET'!$A$1:$A$26,1,FALSE)</f>
        <v>#N/A</v>
      </c>
      <c r="H429">
        <v>2215</v>
      </c>
      <c r="I429">
        <v>0</v>
      </c>
      <c r="J429" t="s">
        <v>2288</v>
      </c>
      <c r="K429" t="s">
        <v>2288</v>
      </c>
      <c r="L429" t="s">
        <v>2288</v>
      </c>
      <c r="M429">
        <v>4</v>
      </c>
      <c r="N429">
        <v>0</v>
      </c>
      <c r="O429" t="s">
        <v>2300</v>
      </c>
      <c r="P429" t="s">
        <v>2300</v>
      </c>
      <c r="Q429" t="s">
        <v>2300</v>
      </c>
      <c r="R429" t="s">
        <v>2301</v>
      </c>
      <c r="S429" t="s">
        <v>2300</v>
      </c>
    </row>
    <row r="430" spans="1:19" x14ac:dyDescent="0.25">
      <c r="A430" s="2" t="s">
        <v>901</v>
      </c>
      <c r="B430" s="3" t="s">
        <v>902</v>
      </c>
      <c r="C430" s="4">
        <v>85430</v>
      </c>
      <c r="D430" s="2" t="s">
        <v>903</v>
      </c>
      <c r="E430" s="2" t="s">
        <v>904</v>
      </c>
      <c r="F430" t="e">
        <v>#N/A</v>
      </c>
      <c r="G430" t="e">
        <f>+VLOOKUP(B430,'[2]listado ZVTN y PTN y PDET'!$A$1:$A$26,1,FALSE)</f>
        <v>#N/A</v>
      </c>
      <c r="H430">
        <v>1706</v>
      </c>
      <c r="I430">
        <v>0</v>
      </c>
      <c r="J430" t="s">
        <v>2292</v>
      </c>
      <c r="K430" t="s">
        <v>2289</v>
      </c>
      <c r="L430" t="s">
        <v>2289</v>
      </c>
      <c r="M430">
        <v>8</v>
      </c>
      <c r="N430">
        <v>0</v>
      </c>
      <c r="O430" t="s">
        <v>2300</v>
      </c>
      <c r="P430" t="s">
        <v>2300</v>
      </c>
      <c r="Q430" t="s">
        <v>2300</v>
      </c>
      <c r="R430" t="s">
        <v>2300</v>
      </c>
      <c r="S430" t="s">
        <v>2300</v>
      </c>
    </row>
    <row r="431" spans="1:19" x14ac:dyDescent="0.25">
      <c r="A431" s="2" t="s">
        <v>33</v>
      </c>
      <c r="B431" s="3" t="s">
        <v>905</v>
      </c>
      <c r="C431" s="4">
        <v>15377</v>
      </c>
      <c r="D431" s="2" t="s">
        <v>35</v>
      </c>
      <c r="E431" s="2" t="s">
        <v>906</v>
      </c>
      <c r="F431" t="e">
        <v>#N/A</v>
      </c>
      <c r="G431" t="e">
        <f>+VLOOKUP(B431,'[2]listado ZVTN y PTN y PDET'!$A$1:$A$26,1,FALSE)</f>
        <v>#N/A</v>
      </c>
      <c r="H431">
        <v>1474</v>
      </c>
      <c r="I431">
        <v>14</v>
      </c>
      <c r="J431" t="s">
        <v>2291</v>
      </c>
      <c r="K431" t="s">
        <v>2289</v>
      </c>
      <c r="L431" t="s">
        <v>2292</v>
      </c>
      <c r="M431">
        <v>1</v>
      </c>
      <c r="N431">
        <v>0</v>
      </c>
      <c r="O431" t="s">
        <v>2300</v>
      </c>
      <c r="P431" t="s">
        <v>2301</v>
      </c>
      <c r="Q431" t="s">
        <v>2300</v>
      </c>
      <c r="R431" t="s">
        <v>2300</v>
      </c>
      <c r="S431" t="s">
        <v>2300</v>
      </c>
    </row>
    <row r="432" spans="1:19" x14ac:dyDescent="0.25">
      <c r="A432" s="2" t="s">
        <v>772</v>
      </c>
      <c r="B432" s="3" t="s">
        <v>907</v>
      </c>
      <c r="C432" s="4">
        <v>41518</v>
      </c>
      <c r="D432" s="2" t="s">
        <v>774</v>
      </c>
      <c r="E432" s="2" t="s">
        <v>908</v>
      </c>
      <c r="F432" t="e">
        <v>#N/A</v>
      </c>
      <c r="G432" t="e">
        <f>+VLOOKUP(B432,'[2]listado ZVTN y PTN y PDET'!$A$1:$A$26,1,FALSE)</f>
        <v>#N/A</v>
      </c>
      <c r="H432">
        <v>156</v>
      </c>
      <c r="I432">
        <v>0</v>
      </c>
      <c r="J432" t="s">
        <v>2288</v>
      </c>
      <c r="K432" t="s">
        <v>2289</v>
      </c>
      <c r="L432" t="s">
        <v>2288</v>
      </c>
      <c r="M432">
        <v>2</v>
      </c>
      <c r="N432">
        <v>0</v>
      </c>
      <c r="O432" t="s">
        <v>2300</v>
      </c>
      <c r="P432" t="s">
        <v>2300</v>
      </c>
      <c r="Q432" t="s">
        <v>2300</v>
      </c>
      <c r="R432" t="s">
        <v>2300</v>
      </c>
      <c r="S432" t="s">
        <v>2300</v>
      </c>
    </row>
    <row r="433" spans="1:19" x14ac:dyDescent="0.25">
      <c r="A433" s="2" t="s">
        <v>134</v>
      </c>
      <c r="B433" s="3" t="s">
        <v>909</v>
      </c>
      <c r="C433" s="4">
        <v>54660</v>
      </c>
      <c r="D433" s="2" t="s">
        <v>136</v>
      </c>
      <c r="E433" s="2" t="s">
        <v>910</v>
      </c>
      <c r="F433" t="e">
        <v>#N/A</v>
      </c>
      <c r="G433" t="e">
        <f>+VLOOKUP(B433,'[2]listado ZVTN y PTN y PDET'!$A$1:$A$26,1,FALSE)</f>
        <v>#N/A</v>
      </c>
      <c r="H433">
        <v>1375</v>
      </c>
      <c r="I433">
        <v>2</v>
      </c>
      <c r="J433" t="s">
        <v>2291</v>
      </c>
      <c r="K433" t="s">
        <v>2288</v>
      </c>
      <c r="L433" t="s">
        <v>2289</v>
      </c>
      <c r="M433">
        <v>2</v>
      </c>
      <c r="N433">
        <v>0</v>
      </c>
      <c r="O433" t="s">
        <v>2300</v>
      </c>
      <c r="P433" t="s">
        <v>2300</v>
      </c>
      <c r="Q433" t="s">
        <v>2300</v>
      </c>
      <c r="R433" t="s">
        <v>2300</v>
      </c>
      <c r="S433" t="s">
        <v>2300</v>
      </c>
    </row>
    <row r="434" spans="1:19" x14ac:dyDescent="0.25">
      <c r="A434" s="2" t="s">
        <v>426</v>
      </c>
      <c r="B434" s="3" t="s">
        <v>911</v>
      </c>
      <c r="C434" s="4">
        <v>99624</v>
      </c>
      <c r="D434" s="2" t="s">
        <v>428</v>
      </c>
      <c r="E434" s="2" t="s">
        <v>912</v>
      </c>
      <c r="F434" t="e">
        <v>#N/A</v>
      </c>
      <c r="G434" t="e">
        <f>+VLOOKUP(B434,'[2]listado ZVTN y PTN y PDET'!$A$1:$A$26,1,FALSE)</f>
        <v>#N/A</v>
      </c>
      <c r="H434">
        <v>822</v>
      </c>
      <c r="I434">
        <v>0</v>
      </c>
      <c r="J434" t="s">
        <v>2289</v>
      </c>
      <c r="K434" t="s">
        <v>2288</v>
      </c>
      <c r="L434" t="s">
        <v>2289</v>
      </c>
      <c r="M434">
        <v>0</v>
      </c>
      <c r="N434">
        <v>0</v>
      </c>
      <c r="O434" t="s">
        <v>2300</v>
      </c>
      <c r="P434" t="s">
        <v>2300</v>
      </c>
      <c r="Q434" t="s">
        <v>2300</v>
      </c>
      <c r="R434" t="s">
        <v>2300</v>
      </c>
      <c r="S434" t="s">
        <v>2301</v>
      </c>
    </row>
    <row r="435" spans="1:19" x14ac:dyDescent="0.25">
      <c r="A435" s="2" t="s">
        <v>576</v>
      </c>
      <c r="B435" s="3" t="s">
        <v>913</v>
      </c>
      <c r="C435" s="4">
        <v>76377</v>
      </c>
      <c r="D435" s="2" t="s">
        <v>578</v>
      </c>
      <c r="E435" s="2" t="s">
        <v>914</v>
      </c>
      <c r="F435" t="e">
        <v>#N/A</v>
      </c>
      <c r="G435" t="e">
        <f>+VLOOKUP(B435,'[2]listado ZVTN y PTN y PDET'!$A$1:$A$26,1,FALSE)</f>
        <v>#N/A</v>
      </c>
      <c r="H435">
        <v>1352</v>
      </c>
      <c r="I435">
        <v>1</v>
      </c>
      <c r="J435" t="s">
        <v>2292</v>
      </c>
      <c r="K435" t="s">
        <v>2289</v>
      </c>
      <c r="L435" t="s">
        <v>2289</v>
      </c>
      <c r="M435">
        <v>2</v>
      </c>
      <c r="N435">
        <v>0</v>
      </c>
      <c r="O435" t="s">
        <v>2300</v>
      </c>
      <c r="P435" t="s">
        <v>2300</v>
      </c>
      <c r="Q435" t="s">
        <v>2300</v>
      </c>
      <c r="R435" t="s">
        <v>2300</v>
      </c>
      <c r="S435" t="s">
        <v>2300</v>
      </c>
    </row>
    <row r="436" spans="1:19" x14ac:dyDescent="0.25">
      <c r="A436" s="2" t="s">
        <v>184</v>
      </c>
      <c r="B436" s="3" t="s">
        <v>915</v>
      </c>
      <c r="C436" s="4">
        <v>8520</v>
      </c>
      <c r="D436" s="2" t="s">
        <v>186</v>
      </c>
      <c r="E436" s="2" t="s">
        <v>916</v>
      </c>
      <c r="F436" t="e">
        <v>#N/A</v>
      </c>
      <c r="G436" t="e">
        <f>+VLOOKUP(B436,'[2]listado ZVTN y PTN y PDET'!$A$1:$A$26,1,FALSE)</f>
        <v>#N/A</v>
      </c>
      <c r="H436">
        <v>149</v>
      </c>
      <c r="I436">
        <v>0</v>
      </c>
      <c r="J436" t="s">
        <v>2288</v>
      </c>
      <c r="K436" t="s">
        <v>2288</v>
      </c>
      <c r="L436" t="s">
        <v>2288</v>
      </c>
      <c r="M436">
        <v>1</v>
      </c>
      <c r="N436">
        <v>0</v>
      </c>
      <c r="O436" t="s">
        <v>2300</v>
      </c>
      <c r="P436" t="s">
        <v>2300</v>
      </c>
      <c r="Q436" t="s">
        <v>2300</v>
      </c>
      <c r="R436" t="s">
        <v>2300</v>
      </c>
      <c r="S436" t="s">
        <v>2300</v>
      </c>
    </row>
    <row r="437" spans="1:19" x14ac:dyDescent="0.25">
      <c r="A437" s="2" t="s">
        <v>814</v>
      </c>
      <c r="B437" s="3" t="s">
        <v>917</v>
      </c>
      <c r="C437" s="4">
        <v>63001</v>
      </c>
      <c r="D437" s="2" t="s">
        <v>816</v>
      </c>
      <c r="E437" s="2" t="s">
        <v>918</v>
      </c>
      <c r="F437" t="e">
        <v>#N/A</v>
      </c>
      <c r="G437" t="e">
        <f>+VLOOKUP(B437,'[2]listado ZVTN y PTN y PDET'!$A$1:$A$26,1,FALSE)</f>
        <v>#N/A</v>
      </c>
      <c r="H437">
        <v>2566</v>
      </c>
      <c r="I437">
        <v>0</v>
      </c>
      <c r="J437" t="s">
        <v>2289</v>
      </c>
      <c r="K437" t="s">
        <v>2288</v>
      </c>
      <c r="L437" t="s">
        <v>2289</v>
      </c>
      <c r="M437">
        <v>108</v>
      </c>
      <c r="N437">
        <v>1</v>
      </c>
      <c r="O437" t="s">
        <v>2300</v>
      </c>
      <c r="P437" t="s">
        <v>2300</v>
      </c>
      <c r="Q437" t="s">
        <v>2300</v>
      </c>
      <c r="R437" t="s">
        <v>2300</v>
      </c>
      <c r="S437" t="s">
        <v>2300</v>
      </c>
    </row>
    <row r="438" spans="1:19" x14ac:dyDescent="0.25">
      <c r="A438" s="2" t="s">
        <v>576</v>
      </c>
      <c r="B438" s="3" t="s">
        <v>919</v>
      </c>
      <c r="C438" s="4">
        <v>76890</v>
      </c>
      <c r="D438" s="2" t="s">
        <v>578</v>
      </c>
      <c r="E438" s="2" t="s">
        <v>920</v>
      </c>
      <c r="F438" t="e">
        <v>#N/A</v>
      </c>
      <c r="G438" t="e">
        <f>+VLOOKUP(B438,'[2]listado ZVTN y PTN y PDET'!$A$1:$A$26,1,FALSE)</f>
        <v>#N/A</v>
      </c>
      <c r="H438">
        <v>584</v>
      </c>
      <c r="I438">
        <v>0</v>
      </c>
      <c r="J438" t="s">
        <v>2292</v>
      </c>
      <c r="K438" t="s">
        <v>2289</v>
      </c>
      <c r="L438" t="s">
        <v>2290</v>
      </c>
      <c r="M438">
        <v>7</v>
      </c>
      <c r="N438">
        <v>0</v>
      </c>
      <c r="O438" t="s">
        <v>2300</v>
      </c>
      <c r="P438" t="s">
        <v>2300</v>
      </c>
      <c r="Q438" t="s">
        <v>2300</v>
      </c>
      <c r="R438" t="s">
        <v>2300</v>
      </c>
      <c r="S438" t="s">
        <v>2300</v>
      </c>
    </row>
    <row r="439" spans="1:19" x14ac:dyDescent="0.25">
      <c r="A439" s="2" t="s">
        <v>576</v>
      </c>
      <c r="B439" s="3" t="s">
        <v>921</v>
      </c>
      <c r="C439" s="4">
        <v>76306</v>
      </c>
      <c r="D439" s="2" t="s">
        <v>578</v>
      </c>
      <c r="E439" s="2" t="s">
        <v>922</v>
      </c>
      <c r="F439" t="e">
        <v>#N/A</v>
      </c>
      <c r="G439" t="e">
        <f>+VLOOKUP(B439,'[2]listado ZVTN y PTN y PDET'!$A$1:$A$26,1,FALSE)</f>
        <v>#N/A</v>
      </c>
      <c r="H439">
        <v>1054</v>
      </c>
      <c r="I439">
        <v>0</v>
      </c>
      <c r="J439" t="s">
        <v>2290</v>
      </c>
      <c r="K439" t="s">
        <v>2288</v>
      </c>
      <c r="L439" t="s">
        <v>2289</v>
      </c>
      <c r="M439">
        <v>2</v>
      </c>
      <c r="N439">
        <v>0</v>
      </c>
      <c r="O439" t="s">
        <v>2300</v>
      </c>
      <c r="P439" t="s">
        <v>2300</v>
      </c>
      <c r="Q439" t="s">
        <v>2300</v>
      </c>
      <c r="R439" t="s">
        <v>2300</v>
      </c>
      <c r="S439" t="s">
        <v>2300</v>
      </c>
    </row>
    <row r="440" spans="1:19" x14ac:dyDescent="0.25">
      <c r="A440" s="2" t="s">
        <v>295</v>
      </c>
      <c r="B440" s="3" t="s">
        <v>923</v>
      </c>
      <c r="C440" s="4">
        <v>73030</v>
      </c>
      <c r="D440" s="2" t="s">
        <v>297</v>
      </c>
      <c r="E440" s="2" t="s">
        <v>924</v>
      </c>
      <c r="F440" t="e">
        <v>#N/A</v>
      </c>
      <c r="G440" t="e">
        <f>+VLOOKUP(B440,'[2]listado ZVTN y PTN y PDET'!$A$1:$A$26,1,FALSE)</f>
        <v>#N/A</v>
      </c>
      <c r="H440">
        <v>829</v>
      </c>
      <c r="I440">
        <v>0</v>
      </c>
      <c r="J440" t="s">
        <v>2292</v>
      </c>
      <c r="K440" t="s">
        <v>2289</v>
      </c>
      <c r="L440" t="s">
        <v>2289</v>
      </c>
      <c r="M440">
        <v>6</v>
      </c>
      <c r="N440">
        <v>0</v>
      </c>
      <c r="O440" t="s">
        <v>2300</v>
      </c>
      <c r="P440" t="s">
        <v>2300</v>
      </c>
      <c r="Q440" t="s">
        <v>2300</v>
      </c>
      <c r="R440" t="s">
        <v>2300</v>
      </c>
      <c r="S440" t="s">
        <v>2300</v>
      </c>
    </row>
    <row r="441" spans="1:19" x14ac:dyDescent="0.25">
      <c r="A441" s="2" t="s">
        <v>204</v>
      </c>
      <c r="B441" s="3" t="s">
        <v>925</v>
      </c>
      <c r="C441" s="4">
        <v>52356</v>
      </c>
      <c r="D441" s="2" t="s">
        <v>206</v>
      </c>
      <c r="E441" s="2" t="s">
        <v>926</v>
      </c>
      <c r="F441" t="e">
        <v>#N/A</v>
      </c>
      <c r="G441" t="e">
        <f>+VLOOKUP(B441,'[2]listado ZVTN y PTN y PDET'!$A$1:$A$26,1,FALSE)</f>
        <v>#N/A</v>
      </c>
      <c r="H441">
        <v>6000</v>
      </c>
      <c r="I441">
        <v>24</v>
      </c>
      <c r="J441" t="s">
        <v>2290</v>
      </c>
      <c r="K441" t="s">
        <v>2290</v>
      </c>
      <c r="L441" t="s">
        <v>2290</v>
      </c>
      <c r="M441">
        <v>21</v>
      </c>
      <c r="N441">
        <v>0</v>
      </c>
      <c r="O441" t="s">
        <v>2300</v>
      </c>
      <c r="P441" t="s">
        <v>2300</v>
      </c>
      <c r="Q441" t="s">
        <v>2300</v>
      </c>
      <c r="R441" t="s">
        <v>2300</v>
      </c>
      <c r="S441" t="s">
        <v>2300</v>
      </c>
    </row>
    <row r="442" spans="1:19" x14ac:dyDescent="0.25">
      <c r="A442" s="2" t="s">
        <v>27</v>
      </c>
      <c r="B442" s="3" t="s">
        <v>927</v>
      </c>
      <c r="C442" s="4">
        <v>25839</v>
      </c>
      <c r="D442" s="2" t="s">
        <v>29</v>
      </c>
      <c r="E442" s="2" t="s">
        <v>928</v>
      </c>
      <c r="F442" t="e">
        <v>#N/A</v>
      </c>
      <c r="G442" t="e">
        <f>+VLOOKUP(B442,'[2]listado ZVTN y PTN y PDET'!$A$1:$A$26,1,FALSE)</f>
        <v>#N/A</v>
      </c>
      <c r="H442">
        <v>932</v>
      </c>
      <c r="I442">
        <v>0</v>
      </c>
      <c r="J442" t="s">
        <v>2289</v>
      </c>
      <c r="K442" t="s">
        <v>2288</v>
      </c>
      <c r="L442" t="s">
        <v>2288</v>
      </c>
      <c r="M442">
        <v>0</v>
      </c>
      <c r="N442">
        <v>0</v>
      </c>
      <c r="O442" t="s">
        <v>2300</v>
      </c>
      <c r="P442" t="s">
        <v>2300</v>
      </c>
      <c r="Q442" t="s">
        <v>2300</v>
      </c>
      <c r="R442" t="s">
        <v>2300</v>
      </c>
      <c r="S442" t="s">
        <v>2300</v>
      </c>
    </row>
    <row r="443" spans="1:19" x14ac:dyDescent="0.25">
      <c r="A443" s="2" t="s">
        <v>530</v>
      </c>
      <c r="B443" s="3" t="s">
        <v>929</v>
      </c>
      <c r="C443" s="4">
        <v>23678</v>
      </c>
      <c r="D443" s="2" t="s">
        <v>532</v>
      </c>
      <c r="E443" s="2" t="s">
        <v>930</v>
      </c>
      <c r="F443" t="e">
        <v>#N/A</v>
      </c>
      <c r="G443" t="e">
        <f>+VLOOKUP(B443,'[2]listado ZVTN y PTN y PDET'!$A$1:$A$26,1,FALSE)</f>
        <v>#N/A</v>
      </c>
      <c r="H443">
        <v>1242</v>
      </c>
      <c r="I443">
        <v>0</v>
      </c>
      <c r="J443" t="s">
        <v>2288</v>
      </c>
      <c r="K443" t="s">
        <v>2288</v>
      </c>
      <c r="L443" t="s">
        <v>2288</v>
      </c>
      <c r="M443">
        <v>0</v>
      </c>
      <c r="N443">
        <v>0</v>
      </c>
      <c r="O443" t="s">
        <v>2300</v>
      </c>
      <c r="P443" t="s">
        <v>2300</v>
      </c>
      <c r="Q443" t="s">
        <v>2300</v>
      </c>
      <c r="R443" t="s">
        <v>2300</v>
      </c>
      <c r="S443" t="s">
        <v>2300</v>
      </c>
    </row>
    <row r="444" spans="1:19" x14ac:dyDescent="0.25">
      <c r="A444" s="2" t="s">
        <v>576</v>
      </c>
      <c r="B444" s="3" t="s">
        <v>931</v>
      </c>
      <c r="C444" s="4">
        <v>76497</v>
      </c>
      <c r="D444" s="2" t="s">
        <v>578</v>
      </c>
      <c r="E444" s="2" t="s">
        <v>932</v>
      </c>
      <c r="F444" t="e">
        <v>#N/A</v>
      </c>
      <c r="G444" t="e">
        <f>+VLOOKUP(B444,'[2]listado ZVTN y PTN y PDET'!$A$1:$A$26,1,FALSE)</f>
        <v>#N/A</v>
      </c>
      <c r="H444">
        <v>677</v>
      </c>
      <c r="I444">
        <v>0</v>
      </c>
      <c r="J444" t="s">
        <v>2289</v>
      </c>
      <c r="K444" t="s">
        <v>2289</v>
      </c>
      <c r="L444" t="s">
        <v>2289</v>
      </c>
      <c r="M444">
        <v>9</v>
      </c>
      <c r="N444">
        <v>1</v>
      </c>
      <c r="O444" t="s">
        <v>2300</v>
      </c>
      <c r="P444" t="s">
        <v>2300</v>
      </c>
      <c r="Q444" t="s">
        <v>2300</v>
      </c>
      <c r="R444" t="s">
        <v>2300</v>
      </c>
      <c r="S444" t="s">
        <v>2300</v>
      </c>
    </row>
    <row r="445" spans="1:19" x14ac:dyDescent="0.25">
      <c r="A445" s="2" t="s">
        <v>576</v>
      </c>
      <c r="B445" s="3" t="s">
        <v>933</v>
      </c>
      <c r="C445" s="4">
        <v>76736</v>
      </c>
      <c r="D445" s="2" t="s">
        <v>578</v>
      </c>
      <c r="E445" s="2" t="s">
        <v>934</v>
      </c>
      <c r="F445" t="e">
        <v>#N/A</v>
      </c>
      <c r="G445" t="e">
        <f>+VLOOKUP(B445,'[2]listado ZVTN y PTN y PDET'!$A$1:$A$26,1,FALSE)</f>
        <v>#N/A</v>
      </c>
      <c r="H445">
        <v>4890</v>
      </c>
      <c r="I445">
        <v>1</v>
      </c>
      <c r="J445" t="s">
        <v>2290</v>
      </c>
      <c r="K445" t="s">
        <v>2289</v>
      </c>
      <c r="L445" t="s">
        <v>2289</v>
      </c>
      <c r="M445">
        <v>21</v>
      </c>
      <c r="N445">
        <v>0</v>
      </c>
      <c r="O445" t="s">
        <v>2300</v>
      </c>
      <c r="P445" t="s">
        <v>2300</v>
      </c>
      <c r="Q445" t="s">
        <v>2300</v>
      </c>
      <c r="R445" t="s">
        <v>2300</v>
      </c>
      <c r="S445" t="s">
        <v>2300</v>
      </c>
    </row>
    <row r="446" spans="1:19" x14ac:dyDescent="0.25">
      <c r="A446" s="2" t="s">
        <v>500</v>
      </c>
      <c r="B446" s="3" t="s">
        <v>935</v>
      </c>
      <c r="C446" s="4">
        <v>5086</v>
      </c>
      <c r="D446" s="2" t="s">
        <v>502</v>
      </c>
      <c r="E446" s="2" t="s">
        <v>936</v>
      </c>
      <c r="F446" t="e">
        <v>#N/A</v>
      </c>
      <c r="G446" t="e">
        <f>+VLOOKUP(B446,'[2]listado ZVTN y PTN y PDET'!$A$1:$A$26,1,FALSE)</f>
        <v>#N/A</v>
      </c>
      <c r="H446">
        <v>618</v>
      </c>
      <c r="I446">
        <v>0</v>
      </c>
      <c r="J446" t="s">
        <v>2288</v>
      </c>
      <c r="K446" t="s">
        <v>2290</v>
      </c>
      <c r="L446" t="s">
        <v>2288</v>
      </c>
      <c r="M446">
        <v>5</v>
      </c>
      <c r="N446">
        <v>0</v>
      </c>
      <c r="O446" t="s">
        <v>2300</v>
      </c>
      <c r="P446" t="s">
        <v>2300</v>
      </c>
      <c r="Q446" t="s">
        <v>2300</v>
      </c>
      <c r="R446" t="s">
        <v>2300</v>
      </c>
      <c r="S446" t="s">
        <v>2300</v>
      </c>
    </row>
    <row r="447" spans="1:19" x14ac:dyDescent="0.25">
      <c r="A447" s="2" t="s">
        <v>772</v>
      </c>
      <c r="B447" s="3" t="s">
        <v>937</v>
      </c>
      <c r="C447" s="4">
        <v>41244</v>
      </c>
      <c r="D447" s="2" t="s">
        <v>774</v>
      </c>
      <c r="E447" s="2" t="s">
        <v>938</v>
      </c>
      <c r="F447" t="e">
        <v>#N/A</v>
      </c>
      <c r="G447" t="e">
        <f>+VLOOKUP(B447,'[2]listado ZVTN y PTN y PDET'!$A$1:$A$26,1,FALSE)</f>
        <v>#N/A</v>
      </c>
      <c r="H447">
        <v>126</v>
      </c>
      <c r="I447">
        <v>0</v>
      </c>
      <c r="J447" t="s">
        <v>2290</v>
      </c>
      <c r="K447" t="s">
        <v>2288</v>
      </c>
      <c r="L447" t="s">
        <v>2289</v>
      </c>
      <c r="M447">
        <v>2</v>
      </c>
      <c r="N447">
        <v>0</v>
      </c>
      <c r="O447" t="s">
        <v>2300</v>
      </c>
      <c r="P447" t="s">
        <v>2300</v>
      </c>
      <c r="Q447" t="s">
        <v>2300</v>
      </c>
      <c r="R447" t="s">
        <v>2300</v>
      </c>
      <c r="S447" t="s">
        <v>2300</v>
      </c>
    </row>
    <row r="448" spans="1:19" x14ac:dyDescent="0.25">
      <c r="A448" s="2" t="s">
        <v>33</v>
      </c>
      <c r="B448" s="3" t="s">
        <v>939</v>
      </c>
      <c r="C448" s="4">
        <v>15109</v>
      </c>
      <c r="D448" s="2" t="s">
        <v>35</v>
      </c>
      <c r="E448" s="2" t="s">
        <v>940</v>
      </c>
      <c r="F448" t="e">
        <v>#N/A</v>
      </c>
      <c r="G448" t="e">
        <f>+VLOOKUP(B448,'[2]listado ZVTN y PTN y PDET'!$A$1:$A$26,1,FALSE)</f>
        <v>#N/A</v>
      </c>
      <c r="H448">
        <v>153</v>
      </c>
      <c r="I448">
        <v>0</v>
      </c>
      <c r="J448" t="s">
        <v>2289</v>
      </c>
      <c r="K448" t="s">
        <v>2288</v>
      </c>
      <c r="L448" t="s">
        <v>2288</v>
      </c>
      <c r="M448">
        <v>0</v>
      </c>
      <c r="N448">
        <v>0</v>
      </c>
      <c r="O448" t="s">
        <v>2300</v>
      </c>
      <c r="P448" t="s">
        <v>2300</v>
      </c>
      <c r="Q448" t="s">
        <v>2300</v>
      </c>
      <c r="R448" t="s">
        <v>2300</v>
      </c>
      <c r="S448" t="s">
        <v>2300</v>
      </c>
    </row>
    <row r="449" spans="1:19" x14ac:dyDescent="0.25">
      <c r="A449" s="2" t="s">
        <v>500</v>
      </c>
      <c r="B449" s="3" t="s">
        <v>941</v>
      </c>
      <c r="C449" s="4">
        <v>5861</v>
      </c>
      <c r="D449" s="2" t="s">
        <v>502</v>
      </c>
      <c r="E449" s="2" t="s">
        <v>405</v>
      </c>
      <c r="F449" t="e">
        <v>#N/A</v>
      </c>
      <c r="G449" t="e">
        <f>+VLOOKUP(B449,'[2]listado ZVTN y PTN y PDET'!$A$1:$A$26,1,FALSE)</f>
        <v>#N/A</v>
      </c>
      <c r="H449">
        <v>930</v>
      </c>
      <c r="I449">
        <v>0</v>
      </c>
      <c r="J449" t="s">
        <v>2289</v>
      </c>
      <c r="K449" t="s">
        <v>2288</v>
      </c>
      <c r="L449" t="s">
        <v>2288</v>
      </c>
      <c r="M449">
        <v>8</v>
      </c>
      <c r="N449">
        <v>0</v>
      </c>
      <c r="O449" t="s">
        <v>2300</v>
      </c>
      <c r="P449" t="s">
        <v>2300</v>
      </c>
      <c r="Q449" t="s">
        <v>2300</v>
      </c>
      <c r="R449" t="s">
        <v>2300</v>
      </c>
      <c r="S449" t="s">
        <v>2300</v>
      </c>
    </row>
    <row r="450" spans="1:19" x14ac:dyDescent="0.25">
      <c r="A450" s="2" t="s">
        <v>134</v>
      </c>
      <c r="B450" s="3" t="s">
        <v>942</v>
      </c>
      <c r="C450" s="4">
        <v>54223</v>
      </c>
      <c r="D450" s="2" t="s">
        <v>136</v>
      </c>
      <c r="E450" s="2" t="s">
        <v>943</v>
      </c>
      <c r="F450" t="e">
        <v>#N/A</v>
      </c>
      <c r="G450" t="e">
        <f>+VLOOKUP(B450,'[2]listado ZVTN y PTN y PDET'!$A$1:$A$26,1,FALSE)</f>
        <v>#N/A</v>
      </c>
      <c r="H450">
        <v>653</v>
      </c>
      <c r="I450">
        <v>0</v>
      </c>
      <c r="J450" t="s">
        <v>2289</v>
      </c>
      <c r="K450" t="s">
        <v>2288</v>
      </c>
      <c r="L450" t="s">
        <v>2289</v>
      </c>
      <c r="M450">
        <v>1</v>
      </c>
      <c r="N450">
        <v>0</v>
      </c>
      <c r="O450" t="s">
        <v>2300</v>
      </c>
      <c r="P450" t="s">
        <v>2300</v>
      </c>
      <c r="Q450" t="s">
        <v>2300</v>
      </c>
      <c r="R450" t="s">
        <v>2300</v>
      </c>
      <c r="S450" t="s">
        <v>2300</v>
      </c>
    </row>
    <row r="451" spans="1:19" x14ac:dyDescent="0.25">
      <c r="A451" s="2" t="s">
        <v>88</v>
      </c>
      <c r="B451" s="3" t="s">
        <v>944</v>
      </c>
      <c r="C451" s="4">
        <v>68276</v>
      </c>
      <c r="D451" s="2" t="s">
        <v>90</v>
      </c>
      <c r="E451" s="2" t="s">
        <v>945</v>
      </c>
      <c r="F451" t="e">
        <v>#N/A</v>
      </c>
      <c r="G451" t="e">
        <f>+VLOOKUP(B451,'[2]listado ZVTN y PTN y PDET'!$A$1:$A$26,1,FALSE)</f>
        <v>#N/A</v>
      </c>
      <c r="H451">
        <v>1067</v>
      </c>
      <c r="I451">
        <v>0</v>
      </c>
      <c r="J451" t="s">
        <v>2289</v>
      </c>
      <c r="K451" t="s">
        <v>2288</v>
      </c>
      <c r="L451" t="s">
        <v>2288</v>
      </c>
      <c r="M451">
        <v>27</v>
      </c>
      <c r="N451">
        <v>0</v>
      </c>
      <c r="O451" t="s">
        <v>2300</v>
      </c>
      <c r="P451" t="s">
        <v>2300</v>
      </c>
      <c r="Q451" t="s">
        <v>2300</v>
      </c>
      <c r="R451" t="s">
        <v>2300</v>
      </c>
      <c r="S451" t="s">
        <v>2300</v>
      </c>
    </row>
    <row r="452" spans="1:19" x14ac:dyDescent="0.25">
      <c r="A452" s="2" t="s">
        <v>772</v>
      </c>
      <c r="B452" s="3" t="s">
        <v>946</v>
      </c>
      <c r="C452" s="4">
        <v>41872</v>
      </c>
      <c r="D452" s="2" t="s">
        <v>774</v>
      </c>
      <c r="E452" s="2" t="s">
        <v>947</v>
      </c>
      <c r="F452" t="e">
        <v>#N/A</v>
      </c>
      <c r="G452" t="e">
        <f>+VLOOKUP(B452,'[2]listado ZVTN y PTN y PDET'!$A$1:$A$26,1,FALSE)</f>
        <v>#N/A</v>
      </c>
      <c r="H452">
        <v>1036</v>
      </c>
      <c r="I452">
        <v>0</v>
      </c>
      <c r="J452" t="s">
        <v>2289</v>
      </c>
      <c r="K452" t="s">
        <v>2288</v>
      </c>
      <c r="L452" t="s">
        <v>2289</v>
      </c>
      <c r="M452">
        <v>1</v>
      </c>
      <c r="N452">
        <v>0</v>
      </c>
      <c r="O452" t="s">
        <v>2300</v>
      </c>
      <c r="P452" t="s">
        <v>2300</v>
      </c>
      <c r="Q452" t="s">
        <v>2300</v>
      </c>
      <c r="R452" t="s">
        <v>2300</v>
      </c>
      <c r="S452" t="s">
        <v>2300</v>
      </c>
    </row>
    <row r="453" spans="1:19" x14ac:dyDescent="0.25">
      <c r="A453" s="2" t="s">
        <v>295</v>
      </c>
      <c r="B453" s="3" t="s">
        <v>948</v>
      </c>
      <c r="C453" s="4">
        <v>73861</v>
      </c>
      <c r="D453" s="2" t="s">
        <v>297</v>
      </c>
      <c r="E453" s="2" t="s">
        <v>949</v>
      </c>
      <c r="F453" t="e">
        <v>#N/A</v>
      </c>
      <c r="G453" t="e">
        <f>+VLOOKUP(B453,'[2]listado ZVTN y PTN y PDET'!$A$1:$A$26,1,FALSE)</f>
        <v>#N/A</v>
      </c>
      <c r="H453">
        <v>3604</v>
      </c>
      <c r="I453">
        <v>0</v>
      </c>
      <c r="J453" t="s">
        <v>2292</v>
      </c>
      <c r="K453" t="s">
        <v>2288</v>
      </c>
      <c r="L453" t="s">
        <v>2290</v>
      </c>
      <c r="M453">
        <v>5</v>
      </c>
      <c r="N453">
        <v>0</v>
      </c>
      <c r="O453" t="s">
        <v>2300</v>
      </c>
      <c r="P453" t="s">
        <v>2300</v>
      </c>
      <c r="Q453" t="s">
        <v>2300</v>
      </c>
      <c r="R453" t="s">
        <v>2300</v>
      </c>
      <c r="S453" t="s">
        <v>2300</v>
      </c>
    </row>
    <row r="454" spans="1:19" x14ac:dyDescent="0.25">
      <c r="A454" s="2" t="s">
        <v>27</v>
      </c>
      <c r="B454" s="3" t="s">
        <v>950</v>
      </c>
      <c r="C454" s="4">
        <v>25781</v>
      </c>
      <c r="D454" s="2" t="s">
        <v>29</v>
      </c>
      <c r="E454" s="2" t="s">
        <v>951</v>
      </c>
      <c r="F454" t="e">
        <v>#N/A</v>
      </c>
      <c r="G454" t="e">
        <f>+VLOOKUP(B454,'[2]listado ZVTN y PTN y PDET'!$A$1:$A$26,1,FALSE)</f>
        <v>#N/A</v>
      </c>
      <c r="I454">
        <v>0</v>
      </c>
      <c r="J454" t="s">
        <v>2288</v>
      </c>
      <c r="K454" t="s">
        <v>2288</v>
      </c>
      <c r="L454" t="s">
        <v>2288</v>
      </c>
      <c r="M454">
        <v>1</v>
      </c>
      <c r="N454">
        <v>0</v>
      </c>
      <c r="O454" t="s">
        <v>2300</v>
      </c>
      <c r="P454" t="s">
        <v>2300</v>
      </c>
      <c r="Q454" t="s">
        <v>2300</v>
      </c>
      <c r="R454" t="s">
        <v>2300</v>
      </c>
      <c r="S454" t="s">
        <v>2300</v>
      </c>
    </row>
    <row r="455" spans="1:19" x14ac:dyDescent="0.25">
      <c r="A455" s="2" t="s">
        <v>772</v>
      </c>
      <c r="B455" s="3" t="s">
        <v>952</v>
      </c>
      <c r="C455" s="4">
        <v>41524</v>
      </c>
      <c r="D455" s="2" t="s">
        <v>774</v>
      </c>
      <c r="E455" s="2" t="s">
        <v>953</v>
      </c>
      <c r="F455" t="e">
        <v>#N/A</v>
      </c>
      <c r="G455" t="e">
        <f>+VLOOKUP(B455,'[2]listado ZVTN y PTN y PDET'!$A$1:$A$26,1,FALSE)</f>
        <v>#N/A</v>
      </c>
      <c r="H455">
        <v>1966</v>
      </c>
      <c r="I455">
        <v>7</v>
      </c>
      <c r="J455" t="s">
        <v>2289</v>
      </c>
      <c r="K455" t="s">
        <v>2289</v>
      </c>
      <c r="L455" t="s">
        <v>2289</v>
      </c>
      <c r="M455">
        <v>5</v>
      </c>
      <c r="N455">
        <v>0</v>
      </c>
      <c r="O455" t="s">
        <v>2301</v>
      </c>
      <c r="P455" t="s">
        <v>2300</v>
      </c>
      <c r="Q455" t="s">
        <v>2300</v>
      </c>
      <c r="R455" t="s">
        <v>2300</v>
      </c>
      <c r="S455" t="s">
        <v>2300</v>
      </c>
    </row>
    <row r="456" spans="1:19" x14ac:dyDescent="0.25">
      <c r="A456" s="2" t="s">
        <v>88</v>
      </c>
      <c r="B456" s="3" t="s">
        <v>954</v>
      </c>
      <c r="C456" s="4">
        <v>68207</v>
      </c>
      <c r="D456" s="2" t="s">
        <v>90</v>
      </c>
      <c r="E456" s="2" t="s">
        <v>955</v>
      </c>
      <c r="F456" t="e">
        <v>#N/A</v>
      </c>
      <c r="G456" t="e">
        <f>+VLOOKUP(B456,'[2]listado ZVTN y PTN y PDET'!$A$1:$A$26,1,FALSE)</f>
        <v>#N/A</v>
      </c>
      <c r="H456">
        <v>716</v>
      </c>
      <c r="I456">
        <v>0</v>
      </c>
      <c r="J456" t="s">
        <v>2288</v>
      </c>
      <c r="K456" t="s">
        <v>2288</v>
      </c>
      <c r="L456" t="s">
        <v>2288</v>
      </c>
      <c r="M456">
        <v>0</v>
      </c>
      <c r="N456">
        <v>1</v>
      </c>
      <c r="O456" t="s">
        <v>2300</v>
      </c>
      <c r="P456" t="s">
        <v>2300</v>
      </c>
      <c r="Q456" t="s">
        <v>2300</v>
      </c>
      <c r="R456" t="s">
        <v>2300</v>
      </c>
      <c r="S456" t="s">
        <v>2300</v>
      </c>
    </row>
    <row r="457" spans="1:19" x14ac:dyDescent="0.25">
      <c r="A457" s="2" t="s">
        <v>438</v>
      </c>
      <c r="B457" s="3" t="s">
        <v>956</v>
      </c>
      <c r="C457" s="4">
        <v>17777</v>
      </c>
      <c r="D457" s="2" t="s">
        <v>237</v>
      </c>
      <c r="E457" s="2" t="s">
        <v>957</v>
      </c>
      <c r="F457" t="e">
        <v>#N/A</v>
      </c>
      <c r="G457" t="e">
        <f>+VLOOKUP(B457,'[2]listado ZVTN y PTN y PDET'!$A$1:$A$26,1,FALSE)</f>
        <v>#N/A</v>
      </c>
      <c r="H457">
        <v>1746</v>
      </c>
      <c r="I457">
        <v>2</v>
      </c>
      <c r="J457" t="s">
        <v>2292</v>
      </c>
      <c r="K457" t="s">
        <v>2288</v>
      </c>
      <c r="L457" t="s">
        <v>2289</v>
      </c>
      <c r="M457">
        <v>8</v>
      </c>
      <c r="N457">
        <v>0</v>
      </c>
      <c r="O457" t="s">
        <v>2300</v>
      </c>
      <c r="P457" t="s">
        <v>2300</v>
      </c>
      <c r="Q457" t="s">
        <v>2300</v>
      </c>
      <c r="R457" t="s">
        <v>2300</v>
      </c>
      <c r="S457" t="s">
        <v>2300</v>
      </c>
    </row>
    <row r="458" spans="1:19" x14ac:dyDescent="0.25">
      <c r="A458" s="2" t="s">
        <v>184</v>
      </c>
      <c r="B458" s="3" t="s">
        <v>958</v>
      </c>
      <c r="C458" s="4">
        <v>8296</v>
      </c>
      <c r="D458" s="2" t="s">
        <v>186</v>
      </c>
      <c r="E458" s="2" t="s">
        <v>959</v>
      </c>
      <c r="F458" t="e">
        <v>#N/A</v>
      </c>
      <c r="G458" t="e">
        <f>+VLOOKUP(B458,'[2]listado ZVTN y PTN y PDET'!$A$1:$A$26,1,FALSE)</f>
        <v>#N/A</v>
      </c>
      <c r="H458">
        <v>563</v>
      </c>
      <c r="I458">
        <v>0</v>
      </c>
      <c r="J458" t="s">
        <v>2289</v>
      </c>
      <c r="K458" t="s">
        <v>2288</v>
      </c>
      <c r="L458" t="s">
        <v>2288</v>
      </c>
      <c r="M458">
        <v>12</v>
      </c>
      <c r="N458">
        <v>0</v>
      </c>
      <c r="O458" t="s">
        <v>2300</v>
      </c>
      <c r="P458" t="s">
        <v>2300</v>
      </c>
      <c r="Q458" t="s">
        <v>2300</v>
      </c>
      <c r="R458" t="s">
        <v>2300</v>
      </c>
      <c r="S458" t="s">
        <v>2300</v>
      </c>
    </row>
    <row r="459" spans="1:19" x14ac:dyDescent="0.25">
      <c r="A459" s="2" t="s">
        <v>88</v>
      </c>
      <c r="B459" s="3" t="s">
        <v>960</v>
      </c>
      <c r="C459" s="4">
        <v>68432</v>
      </c>
      <c r="D459" s="2" t="s">
        <v>90</v>
      </c>
      <c r="E459" s="2" t="s">
        <v>961</v>
      </c>
      <c r="F459" t="e">
        <v>#N/A</v>
      </c>
      <c r="G459" t="e">
        <f>+VLOOKUP(B459,'[2]listado ZVTN y PTN y PDET'!$A$1:$A$26,1,FALSE)</f>
        <v>#N/A</v>
      </c>
      <c r="H459">
        <v>1255</v>
      </c>
      <c r="I459">
        <v>0</v>
      </c>
      <c r="J459" t="s">
        <v>2289</v>
      </c>
      <c r="K459" t="s">
        <v>2288</v>
      </c>
      <c r="L459" t="s">
        <v>2288</v>
      </c>
      <c r="M459">
        <v>1</v>
      </c>
      <c r="N459">
        <v>0</v>
      </c>
      <c r="O459" t="s">
        <v>2300</v>
      </c>
      <c r="P459" t="s">
        <v>2300</v>
      </c>
      <c r="Q459" t="s">
        <v>2300</v>
      </c>
      <c r="R459" t="s">
        <v>2300</v>
      </c>
      <c r="S459" t="s">
        <v>2300</v>
      </c>
    </row>
    <row r="460" spans="1:19" x14ac:dyDescent="0.25">
      <c r="A460" s="2" t="s">
        <v>500</v>
      </c>
      <c r="B460" s="3" t="s">
        <v>962</v>
      </c>
      <c r="C460" s="4">
        <v>5318</v>
      </c>
      <c r="D460" s="2" t="s">
        <v>502</v>
      </c>
      <c r="E460" s="2" t="s">
        <v>963</v>
      </c>
      <c r="F460" t="e">
        <v>#N/A</v>
      </c>
      <c r="G460" t="e">
        <f>+VLOOKUP(B460,'[2]listado ZVTN y PTN y PDET'!$A$1:$A$26,1,FALSE)</f>
        <v>#N/A</v>
      </c>
      <c r="H460">
        <v>1249</v>
      </c>
      <c r="I460">
        <v>1</v>
      </c>
      <c r="J460" t="s">
        <v>2292</v>
      </c>
      <c r="K460" t="s">
        <v>2288</v>
      </c>
      <c r="L460" t="s">
        <v>2289</v>
      </c>
      <c r="M460">
        <v>10</v>
      </c>
      <c r="N460">
        <v>0</v>
      </c>
      <c r="O460" t="s">
        <v>2300</v>
      </c>
      <c r="P460" t="s">
        <v>2300</v>
      </c>
      <c r="Q460" t="s">
        <v>2300</v>
      </c>
      <c r="R460" t="s">
        <v>2300</v>
      </c>
      <c r="S460" t="s">
        <v>2300</v>
      </c>
    </row>
    <row r="461" spans="1:19" x14ac:dyDescent="0.25">
      <c r="A461" s="2" t="s">
        <v>33</v>
      </c>
      <c r="B461" s="3" t="s">
        <v>964</v>
      </c>
      <c r="C461" s="4">
        <v>15455</v>
      </c>
      <c r="D461" s="2" t="s">
        <v>35</v>
      </c>
      <c r="E461" s="2" t="s">
        <v>629</v>
      </c>
      <c r="F461" t="e">
        <v>#N/A</v>
      </c>
      <c r="G461" t="e">
        <f>+VLOOKUP(B461,'[2]listado ZVTN y PTN y PDET'!$A$1:$A$26,1,FALSE)</f>
        <v>#N/A</v>
      </c>
      <c r="H461">
        <v>849</v>
      </c>
      <c r="I461">
        <v>0</v>
      </c>
      <c r="J461" t="s">
        <v>2288</v>
      </c>
      <c r="K461" t="s">
        <v>2288</v>
      </c>
      <c r="L461" t="s">
        <v>2288</v>
      </c>
      <c r="M461">
        <v>1</v>
      </c>
      <c r="N461">
        <v>0</v>
      </c>
      <c r="O461" t="s">
        <v>2300</v>
      </c>
      <c r="P461" t="s">
        <v>2300</v>
      </c>
      <c r="Q461" t="s">
        <v>2300</v>
      </c>
      <c r="R461" t="s">
        <v>2300</v>
      </c>
      <c r="S461" t="s">
        <v>2300</v>
      </c>
    </row>
    <row r="462" spans="1:19" x14ac:dyDescent="0.25">
      <c r="A462" s="2" t="s">
        <v>184</v>
      </c>
      <c r="B462" s="3" t="s">
        <v>965</v>
      </c>
      <c r="C462" s="4">
        <v>8549</v>
      </c>
      <c r="D462" s="2" t="s">
        <v>186</v>
      </c>
      <c r="E462" s="2" t="s">
        <v>966</v>
      </c>
      <c r="F462" t="e">
        <v>#N/A</v>
      </c>
      <c r="G462" t="e">
        <f>+VLOOKUP(B462,'[2]listado ZVTN y PTN y PDET'!$A$1:$A$26,1,FALSE)</f>
        <v>#N/A</v>
      </c>
      <c r="H462">
        <v>474</v>
      </c>
      <c r="I462">
        <v>0</v>
      </c>
      <c r="J462" t="s">
        <v>2289</v>
      </c>
      <c r="K462" t="s">
        <v>2288</v>
      </c>
      <c r="L462" t="s">
        <v>2288</v>
      </c>
      <c r="M462">
        <v>0</v>
      </c>
      <c r="N462">
        <v>0</v>
      </c>
      <c r="O462" t="s">
        <v>2300</v>
      </c>
      <c r="P462" t="s">
        <v>2300</v>
      </c>
      <c r="Q462" t="s">
        <v>2300</v>
      </c>
      <c r="R462" t="s">
        <v>2300</v>
      </c>
      <c r="S462" t="s">
        <v>2300</v>
      </c>
    </row>
    <row r="463" spans="1:19" x14ac:dyDescent="0.25">
      <c r="A463" s="2" t="s">
        <v>438</v>
      </c>
      <c r="B463" s="3" t="s">
        <v>967</v>
      </c>
      <c r="C463" s="4">
        <v>17050</v>
      </c>
      <c r="D463" s="2" t="s">
        <v>237</v>
      </c>
      <c r="E463" s="2" t="s">
        <v>968</v>
      </c>
      <c r="F463" t="e">
        <v>#N/A</v>
      </c>
      <c r="G463" t="e">
        <f>+VLOOKUP(B463,'[2]listado ZVTN y PTN y PDET'!$A$1:$A$26,1,FALSE)</f>
        <v>#N/A</v>
      </c>
      <c r="H463">
        <v>702</v>
      </c>
      <c r="I463">
        <v>0</v>
      </c>
      <c r="J463" t="s">
        <v>2290</v>
      </c>
      <c r="K463" t="s">
        <v>2288</v>
      </c>
      <c r="L463" t="s">
        <v>2289</v>
      </c>
      <c r="M463">
        <v>0</v>
      </c>
      <c r="N463">
        <v>0</v>
      </c>
      <c r="O463" t="s">
        <v>2300</v>
      </c>
      <c r="P463" t="s">
        <v>2300</v>
      </c>
      <c r="Q463" t="s">
        <v>2300</v>
      </c>
      <c r="R463" t="s">
        <v>2300</v>
      </c>
      <c r="S463" t="s">
        <v>2300</v>
      </c>
    </row>
    <row r="464" spans="1:19" x14ac:dyDescent="0.25">
      <c r="A464" s="2" t="s">
        <v>96</v>
      </c>
      <c r="B464" s="3" t="s">
        <v>969</v>
      </c>
      <c r="C464" s="4">
        <v>44098</v>
      </c>
      <c r="D464" s="2" t="s">
        <v>98</v>
      </c>
      <c r="E464" s="2" t="s">
        <v>970</v>
      </c>
      <c r="F464" t="e">
        <v>#N/A</v>
      </c>
      <c r="G464" t="e">
        <f>+VLOOKUP(B464,'[2]listado ZVTN y PTN y PDET'!$A$1:$A$26,1,FALSE)</f>
        <v>#N/A</v>
      </c>
      <c r="H464">
        <v>1218</v>
      </c>
      <c r="I464">
        <v>0</v>
      </c>
      <c r="J464" t="s">
        <v>2290</v>
      </c>
      <c r="K464" t="s">
        <v>2288</v>
      </c>
      <c r="L464" t="s">
        <v>2288</v>
      </c>
      <c r="M464">
        <v>1</v>
      </c>
      <c r="N464">
        <v>0</v>
      </c>
      <c r="O464" t="s">
        <v>2300</v>
      </c>
      <c r="P464" t="s">
        <v>2300</v>
      </c>
      <c r="Q464" t="s">
        <v>2300</v>
      </c>
      <c r="R464" t="s">
        <v>2300</v>
      </c>
      <c r="S464" t="s">
        <v>2300</v>
      </c>
    </row>
    <row r="465" spans="1:19" x14ac:dyDescent="0.25">
      <c r="A465" s="2" t="s">
        <v>134</v>
      </c>
      <c r="B465" s="3" t="s">
        <v>971</v>
      </c>
      <c r="C465" s="4">
        <v>54051</v>
      </c>
      <c r="D465" s="2" t="s">
        <v>136</v>
      </c>
      <c r="E465" s="2" t="s">
        <v>972</v>
      </c>
      <c r="F465" t="e">
        <v>#N/A</v>
      </c>
      <c r="G465" t="e">
        <f>+VLOOKUP(B465,'[2]listado ZVTN y PTN y PDET'!$A$1:$A$26,1,FALSE)</f>
        <v>#N/A</v>
      </c>
      <c r="H465">
        <v>1993</v>
      </c>
      <c r="I465">
        <v>4</v>
      </c>
      <c r="J465" t="s">
        <v>2291</v>
      </c>
      <c r="K465" t="s">
        <v>2288</v>
      </c>
      <c r="L465" t="s">
        <v>2289</v>
      </c>
      <c r="M465">
        <v>2</v>
      </c>
      <c r="N465">
        <v>0</v>
      </c>
      <c r="O465" t="s">
        <v>2300</v>
      </c>
      <c r="P465" t="s">
        <v>2300</v>
      </c>
      <c r="Q465" t="s">
        <v>2300</v>
      </c>
      <c r="R465" t="s">
        <v>2300</v>
      </c>
      <c r="S465" t="s">
        <v>2300</v>
      </c>
    </row>
    <row r="466" spans="1:19" x14ac:dyDescent="0.25">
      <c r="A466" s="2" t="s">
        <v>438</v>
      </c>
      <c r="B466" s="3" t="s">
        <v>973</v>
      </c>
      <c r="C466" s="4">
        <v>17614</v>
      </c>
      <c r="D466" s="2" t="s">
        <v>237</v>
      </c>
      <c r="E466" s="2" t="s">
        <v>974</v>
      </c>
      <c r="F466" t="e">
        <v>#N/A</v>
      </c>
      <c r="G466" t="e">
        <f>+VLOOKUP(B466,'[2]listado ZVTN y PTN y PDET'!$A$1:$A$26,1,FALSE)</f>
        <v>#N/A</v>
      </c>
      <c r="H466">
        <v>10051</v>
      </c>
      <c r="I466">
        <v>10</v>
      </c>
      <c r="J466" t="s">
        <v>2291</v>
      </c>
      <c r="K466" t="s">
        <v>2288</v>
      </c>
      <c r="L466" t="s">
        <v>2290</v>
      </c>
      <c r="M466">
        <v>9</v>
      </c>
      <c r="N466">
        <v>0</v>
      </c>
      <c r="O466" t="s">
        <v>2300</v>
      </c>
      <c r="P466" t="s">
        <v>2300</v>
      </c>
      <c r="Q466" t="s">
        <v>2300</v>
      </c>
      <c r="R466" t="s">
        <v>2300</v>
      </c>
      <c r="S466" t="s">
        <v>2300</v>
      </c>
    </row>
    <row r="467" spans="1:19" x14ac:dyDescent="0.25">
      <c r="A467" s="2" t="s">
        <v>33</v>
      </c>
      <c r="B467" s="3" t="s">
        <v>975</v>
      </c>
      <c r="C467" s="4">
        <v>15507</v>
      </c>
      <c r="D467" s="2" t="s">
        <v>35</v>
      </c>
      <c r="E467" s="2" t="s">
        <v>976</v>
      </c>
      <c r="F467" t="e">
        <v>#N/A</v>
      </c>
      <c r="G467" t="e">
        <f>+VLOOKUP(B467,'[2]listado ZVTN y PTN y PDET'!$A$1:$A$26,1,FALSE)</f>
        <v>#N/A</v>
      </c>
      <c r="H467">
        <v>1707</v>
      </c>
      <c r="I467">
        <v>1</v>
      </c>
      <c r="J467" t="s">
        <v>2290</v>
      </c>
      <c r="K467" t="s">
        <v>2289</v>
      </c>
      <c r="L467" t="s">
        <v>2289</v>
      </c>
      <c r="M467">
        <v>0</v>
      </c>
      <c r="N467">
        <v>0</v>
      </c>
      <c r="O467" t="s">
        <v>2300</v>
      </c>
      <c r="P467" t="s">
        <v>2300</v>
      </c>
      <c r="Q467" t="s">
        <v>2300</v>
      </c>
      <c r="R467" t="s">
        <v>2300</v>
      </c>
      <c r="S467" t="s">
        <v>2300</v>
      </c>
    </row>
    <row r="468" spans="1:19" x14ac:dyDescent="0.25">
      <c r="A468" s="2" t="s">
        <v>88</v>
      </c>
      <c r="B468" s="3" t="s">
        <v>977</v>
      </c>
      <c r="C468" s="4">
        <v>68101</v>
      </c>
      <c r="D468" s="2" t="s">
        <v>90</v>
      </c>
      <c r="E468" s="2" t="s">
        <v>303</v>
      </c>
      <c r="F468" t="e">
        <v>#N/A</v>
      </c>
      <c r="G468" t="e">
        <f>+VLOOKUP(B468,'[2]listado ZVTN y PTN y PDET'!$A$1:$A$26,1,FALSE)</f>
        <v>#N/A</v>
      </c>
      <c r="H468">
        <v>4571</v>
      </c>
      <c r="I468">
        <v>0</v>
      </c>
      <c r="J468" t="s">
        <v>2290</v>
      </c>
      <c r="K468" t="s">
        <v>2288</v>
      </c>
      <c r="L468" t="s">
        <v>2290</v>
      </c>
      <c r="M468">
        <v>2</v>
      </c>
      <c r="N468">
        <v>0</v>
      </c>
      <c r="O468" t="s">
        <v>2300</v>
      </c>
      <c r="P468" t="s">
        <v>2300</v>
      </c>
      <c r="Q468" t="s">
        <v>2300</v>
      </c>
      <c r="R468" t="s">
        <v>2300</v>
      </c>
      <c r="S468" t="s">
        <v>2300</v>
      </c>
    </row>
    <row r="469" spans="1:19" x14ac:dyDescent="0.25">
      <c r="A469" s="2" t="s">
        <v>772</v>
      </c>
      <c r="B469" s="3" t="s">
        <v>978</v>
      </c>
      <c r="C469" s="4">
        <v>41483</v>
      </c>
      <c r="D469" s="2" t="s">
        <v>774</v>
      </c>
      <c r="E469" s="2" t="s">
        <v>979</v>
      </c>
      <c r="F469" t="e">
        <v>#N/A</v>
      </c>
      <c r="G469" t="e">
        <f>+VLOOKUP(B469,'[2]listado ZVTN y PTN y PDET'!$A$1:$A$26,1,FALSE)</f>
        <v>#N/A</v>
      </c>
      <c r="H469">
        <v>1526</v>
      </c>
      <c r="I469">
        <v>0</v>
      </c>
      <c r="J469" t="s">
        <v>2290</v>
      </c>
      <c r="K469" t="s">
        <v>2289</v>
      </c>
      <c r="L469" t="s">
        <v>2289</v>
      </c>
      <c r="M469">
        <v>0</v>
      </c>
      <c r="N469">
        <v>0</v>
      </c>
      <c r="O469" t="s">
        <v>2300</v>
      </c>
      <c r="P469" t="s">
        <v>2300</v>
      </c>
      <c r="Q469" t="s">
        <v>2300</v>
      </c>
      <c r="R469" t="s">
        <v>2300</v>
      </c>
      <c r="S469" t="s">
        <v>2300</v>
      </c>
    </row>
    <row r="470" spans="1:19" x14ac:dyDescent="0.25">
      <c r="A470" s="2" t="s">
        <v>295</v>
      </c>
      <c r="B470" s="3" t="s">
        <v>980</v>
      </c>
      <c r="C470" s="4">
        <v>73449</v>
      </c>
      <c r="D470" s="2" t="s">
        <v>297</v>
      </c>
      <c r="E470" s="2" t="s">
        <v>981</v>
      </c>
      <c r="F470" t="e">
        <v>#N/A</v>
      </c>
      <c r="G470" t="e">
        <f>+VLOOKUP(B470,'[2]listado ZVTN y PTN y PDET'!$A$1:$A$26,1,FALSE)</f>
        <v>#N/A</v>
      </c>
      <c r="H470">
        <v>421</v>
      </c>
      <c r="I470">
        <v>1</v>
      </c>
      <c r="J470" t="s">
        <v>2290</v>
      </c>
      <c r="K470" t="s">
        <v>2288</v>
      </c>
      <c r="L470" t="s">
        <v>2289</v>
      </c>
      <c r="M470">
        <v>9</v>
      </c>
      <c r="N470">
        <v>0</v>
      </c>
      <c r="O470" t="s">
        <v>2300</v>
      </c>
      <c r="P470" t="s">
        <v>2300</v>
      </c>
      <c r="Q470" t="s">
        <v>2300</v>
      </c>
      <c r="R470" t="s">
        <v>2300</v>
      </c>
      <c r="S470" t="s">
        <v>2300</v>
      </c>
    </row>
    <row r="471" spans="1:19" x14ac:dyDescent="0.25">
      <c r="A471" s="2" t="s">
        <v>576</v>
      </c>
      <c r="B471" s="3" t="s">
        <v>982</v>
      </c>
      <c r="C471" s="4">
        <v>76246</v>
      </c>
      <c r="D471" s="2" t="s">
        <v>578</v>
      </c>
      <c r="E471" s="2" t="s">
        <v>983</v>
      </c>
      <c r="F471" t="e">
        <v>#N/A</v>
      </c>
      <c r="G471" t="e">
        <f>+VLOOKUP(B471,'[2]listado ZVTN y PTN y PDET'!$A$1:$A$26,1,FALSE)</f>
        <v>#N/A</v>
      </c>
      <c r="H471">
        <v>1547</v>
      </c>
      <c r="I471">
        <v>0</v>
      </c>
      <c r="J471" t="s">
        <v>2292</v>
      </c>
      <c r="K471" t="s">
        <v>2288</v>
      </c>
      <c r="L471" t="s">
        <v>2290</v>
      </c>
      <c r="M471">
        <v>3</v>
      </c>
      <c r="N471">
        <v>0</v>
      </c>
      <c r="O471" t="s">
        <v>2300</v>
      </c>
      <c r="P471" t="s">
        <v>2300</v>
      </c>
      <c r="Q471" t="s">
        <v>2300</v>
      </c>
      <c r="R471" t="s">
        <v>2300</v>
      </c>
      <c r="S471" t="s">
        <v>2300</v>
      </c>
    </row>
    <row r="472" spans="1:19" x14ac:dyDescent="0.25">
      <c r="A472" s="2" t="s">
        <v>376</v>
      </c>
      <c r="B472" s="3" t="s">
        <v>984</v>
      </c>
      <c r="C472" s="4">
        <v>47460</v>
      </c>
      <c r="D472" s="2" t="s">
        <v>378</v>
      </c>
      <c r="E472" s="2" t="s">
        <v>985</v>
      </c>
      <c r="F472" t="e">
        <v>#N/A</v>
      </c>
      <c r="G472" t="e">
        <f>+VLOOKUP(B472,'[2]listado ZVTN y PTN y PDET'!$A$1:$A$26,1,FALSE)</f>
        <v>#N/A</v>
      </c>
      <c r="H472">
        <v>2230</v>
      </c>
      <c r="I472">
        <v>0</v>
      </c>
      <c r="J472" t="s">
        <v>2288</v>
      </c>
      <c r="K472" t="s">
        <v>2288</v>
      </c>
      <c r="L472" t="s">
        <v>2288</v>
      </c>
      <c r="M472">
        <v>3</v>
      </c>
      <c r="N472">
        <v>0</v>
      </c>
      <c r="O472" t="s">
        <v>2300</v>
      </c>
      <c r="P472" t="s">
        <v>2300</v>
      </c>
      <c r="Q472" t="s">
        <v>2300</v>
      </c>
      <c r="R472" t="s">
        <v>2301</v>
      </c>
      <c r="S472" t="s">
        <v>2300</v>
      </c>
    </row>
    <row r="473" spans="1:19" x14ac:dyDescent="0.25">
      <c r="A473" s="2" t="s">
        <v>27</v>
      </c>
      <c r="B473" s="3" t="s">
        <v>986</v>
      </c>
      <c r="C473" s="4">
        <v>25339</v>
      </c>
      <c r="D473" s="2" t="s">
        <v>29</v>
      </c>
      <c r="E473" s="2" t="s">
        <v>987</v>
      </c>
      <c r="F473" t="e">
        <v>#N/A</v>
      </c>
      <c r="G473" t="e">
        <f>+VLOOKUP(B473,'[2]listado ZVTN y PTN y PDET'!$A$1:$A$26,1,FALSE)</f>
        <v>#N/A</v>
      </c>
      <c r="H473">
        <v>721</v>
      </c>
      <c r="I473">
        <v>2</v>
      </c>
      <c r="J473" t="s">
        <v>2289</v>
      </c>
      <c r="K473" t="s">
        <v>2288</v>
      </c>
      <c r="L473" t="s">
        <v>2289</v>
      </c>
      <c r="M473">
        <v>1</v>
      </c>
      <c r="N473">
        <v>0</v>
      </c>
      <c r="O473" t="s">
        <v>2300</v>
      </c>
      <c r="P473" t="s">
        <v>2300</v>
      </c>
      <c r="Q473" t="s">
        <v>2300</v>
      </c>
      <c r="R473" t="s">
        <v>2300</v>
      </c>
      <c r="S473" t="s">
        <v>2300</v>
      </c>
    </row>
    <row r="474" spans="1:19" x14ac:dyDescent="0.25">
      <c r="A474" s="2" t="s">
        <v>661</v>
      </c>
      <c r="B474" s="3" t="s">
        <v>988</v>
      </c>
      <c r="C474" s="4">
        <v>70708</v>
      </c>
      <c r="D474" s="2" t="s">
        <v>663</v>
      </c>
      <c r="E474" s="2" t="s">
        <v>989</v>
      </c>
      <c r="F474" t="e">
        <v>#N/A</v>
      </c>
      <c r="G474" t="e">
        <f>+VLOOKUP(B474,'[2]listado ZVTN y PTN y PDET'!$A$1:$A$26,1,FALSE)</f>
        <v>#N/A</v>
      </c>
      <c r="H474">
        <v>4857</v>
      </c>
      <c r="I474">
        <v>0</v>
      </c>
      <c r="J474" t="s">
        <v>2288</v>
      </c>
      <c r="K474" t="s">
        <v>2288</v>
      </c>
      <c r="L474" t="s">
        <v>2288</v>
      </c>
      <c r="M474">
        <v>6</v>
      </c>
      <c r="N474">
        <v>0</v>
      </c>
      <c r="O474" t="s">
        <v>2300</v>
      </c>
      <c r="P474" t="s">
        <v>2300</v>
      </c>
      <c r="Q474" t="s">
        <v>2300</v>
      </c>
      <c r="R474" t="s">
        <v>2301</v>
      </c>
      <c r="S474" t="s">
        <v>2300</v>
      </c>
    </row>
    <row r="475" spans="1:19" x14ac:dyDescent="0.25">
      <c r="A475" s="2" t="s">
        <v>88</v>
      </c>
      <c r="B475" s="3" t="s">
        <v>990</v>
      </c>
      <c r="C475" s="4">
        <v>68250</v>
      </c>
      <c r="D475" s="2" t="s">
        <v>90</v>
      </c>
      <c r="E475" s="2" t="s">
        <v>265</v>
      </c>
      <c r="F475" t="e">
        <v>#N/A</v>
      </c>
      <c r="G475" t="e">
        <f>+VLOOKUP(B475,'[2]listado ZVTN y PTN y PDET'!$A$1:$A$26,1,FALSE)</f>
        <v>#N/A</v>
      </c>
      <c r="H475">
        <v>1908</v>
      </c>
      <c r="I475">
        <v>2</v>
      </c>
      <c r="J475" t="s">
        <v>2289</v>
      </c>
      <c r="K475" t="s">
        <v>2289</v>
      </c>
      <c r="L475" t="s">
        <v>2289</v>
      </c>
      <c r="M475">
        <v>0</v>
      </c>
      <c r="N475">
        <v>0</v>
      </c>
      <c r="O475" t="s">
        <v>2300</v>
      </c>
      <c r="P475" t="s">
        <v>2300</v>
      </c>
      <c r="Q475" t="s">
        <v>2300</v>
      </c>
      <c r="R475" t="s">
        <v>2300</v>
      </c>
      <c r="S475" t="s">
        <v>2300</v>
      </c>
    </row>
    <row r="476" spans="1:19" x14ac:dyDescent="0.25">
      <c r="A476" s="2" t="s">
        <v>204</v>
      </c>
      <c r="B476" s="3" t="s">
        <v>991</v>
      </c>
      <c r="C476" s="4">
        <v>52287</v>
      </c>
      <c r="D476" s="2" t="s">
        <v>206</v>
      </c>
      <c r="E476" s="2" t="s">
        <v>992</v>
      </c>
      <c r="F476" t="e">
        <v>#N/A</v>
      </c>
      <c r="G476" t="e">
        <f>+VLOOKUP(B476,'[2]listado ZVTN y PTN y PDET'!$A$1:$A$26,1,FALSE)</f>
        <v>#N/A</v>
      </c>
      <c r="H476">
        <v>488</v>
      </c>
      <c r="I476">
        <v>0</v>
      </c>
      <c r="J476" t="s">
        <v>2290</v>
      </c>
      <c r="K476" t="s">
        <v>2288</v>
      </c>
      <c r="L476" t="s">
        <v>2288</v>
      </c>
      <c r="M476">
        <v>0</v>
      </c>
      <c r="N476">
        <v>0</v>
      </c>
      <c r="O476" t="s">
        <v>2300</v>
      </c>
      <c r="P476" t="s">
        <v>2300</v>
      </c>
      <c r="Q476" t="s">
        <v>2300</v>
      </c>
      <c r="R476" t="s">
        <v>2300</v>
      </c>
      <c r="S476" t="s">
        <v>2300</v>
      </c>
    </row>
    <row r="477" spans="1:19" x14ac:dyDescent="0.25">
      <c r="A477" s="2" t="s">
        <v>204</v>
      </c>
      <c r="B477" s="3" t="s">
        <v>993</v>
      </c>
      <c r="C477" s="4">
        <v>52110</v>
      </c>
      <c r="D477" s="2" t="s">
        <v>206</v>
      </c>
      <c r="E477" s="2" t="s">
        <v>994</v>
      </c>
      <c r="F477" t="e">
        <v>#N/A</v>
      </c>
      <c r="G477" t="e">
        <f>+VLOOKUP(B477,'[2]listado ZVTN y PTN y PDET'!$A$1:$A$26,1,FALSE)</f>
        <v>#N/A</v>
      </c>
      <c r="H477">
        <v>2357</v>
      </c>
      <c r="I477">
        <v>0</v>
      </c>
      <c r="J477" t="s">
        <v>2289</v>
      </c>
      <c r="K477" t="s">
        <v>2288</v>
      </c>
      <c r="L477" t="s">
        <v>2288</v>
      </c>
      <c r="M477">
        <v>2</v>
      </c>
      <c r="N477">
        <v>0</v>
      </c>
      <c r="O477" t="s">
        <v>2300</v>
      </c>
      <c r="P477" t="s">
        <v>2300</v>
      </c>
      <c r="Q477" t="s">
        <v>2300</v>
      </c>
      <c r="R477" t="s">
        <v>2300</v>
      </c>
      <c r="S477" t="s">
        <v>2300</v>
      </c>
    </row>
    <row r="478" spans="1:19" x14ac:dyDescent="0.25">
      <c r="A478" s="2" t="s">
        <v>438</v>
      </c>
      <c r="B478" s="3" t="s">
        <v>995</v>
      </c>
      <c r="C478" s="4">
        <v>17653</v>
      </c>
      <c r="D478" s="2" t="s">
        <v>237</v>
      </c>
      <c r="E478" s="2" t="s">
        <v>996</v>
      </c>
      <c r="F478" t="e">
        <v>#N/A</v>
      </c>
      <c r="G478" t="e">
        <f>+VLOOKUP(B478,'[2]listado ZVTN y PTN y PDET'!$A$1:$A$26,1,FALSE)</f>
        <v>#N/A</v>
      </c>
      <c r="H478">
        <v>3426</v>
      </c>
      <c r="I478">
        <v>3</v>
      </c>
      <c r="J478" t="s">
        <v>2292</v>
      </c>
      <c r="K478" t="s">
        <v>2288</v>
      </c>
      <c r="L478" t="s">
        <v>2289</v>
      </c>
      <c r="M478">
        <v>0</v>
      </c>
      <c r="N478">
        <v>0</v>
      </c>
      <c r="O478" t="s">
        <v>2301</v>
      </c>
      <c r="P478" t="s">
        <v>2300</v>
      </c>
      <c r="Q478" t="s">
        <v>2300</v>
      </c>
      <c r="R478" t="s">
        <v>2300</v>
      </c>
      <c r="S478" t="s">
        <v>2300</v>
      </c>
    </row>
    <row r="479" spans="1:19" x14ac:dyDescent="0.25">
      <c r="A479" s="2" t="s">
        <v>184</v>
      </c>
      <c r="B479" s="3" t="s">
        <v>997</v>
      </c>
      <c r="C479" s="4">
        <v>8573</v>
      </c>
      <c r="D479" s="2" t="s">
        <v>186</v>
      </c>
      <c r="E479" s="2" t="s">
        <v>998</v>
      </c>
      <c r="F479" t="e">
        <v>#N/A</v>
      </c>
      <c r="G479" t="e">
        <f>+VLOOKUP(B479,'[2]listado ZVTN y PTN y PDET'!$A$1:$A$26,1,FALSE)</f>
        <v>#N/A</v>
      </c>
      <c r="H479">
        <v>180</v>
      </c>
      <c r="I479">
        <v>0</v>
      </c>
      <c r="J479" t="s">
        <v>2288</v>
      </c>
      <c r="K479" t="s">
        <v>2288</v>
      </c>
      <c r="L479" t="s">
        <v>2288</v>
      </c>
      <c r="M479">
        <v>0</v>
      </c>
      <c r="N479">
        <v>0</v>
      </c>
      <c r="O479" t="s">
        <v>2300</v>
      </c>
      <c r="P479" t="s">
        <v>2300</v>
      </c>
      <c r="Q479" t="s">
        <v>2300</v>
      </c>
      <c r="R479" t="s">
        <v>2300</v>
      </c>
      <c r="S479" t="s">
        <v>2300</v>
      </c>
    </row>
    <row r="480" spans="1:19" x14ac:dyDescent="0.25">
      <c r="A480" s="2" t="s">
        <v>438</v>
      </c>
      <c r="B480" s="3" t="s">
        <v>999</v>
      </c>
      <c r="C480" s="4">
        <v>17433</v>
      </c>
      <c r="D480" s="2" t="s">
        <v>237</v>
      </c>
      <c r="E480" s="2" t="s">
        <v>1000</v>
      </c>
      <c r="F480" t="e">
        <v>#N/A</v>
      </c>
      <c r="G480" t="e">
        <f>+VLOOKUP(B480,'[2]listado ZVTN y PTN y PDET'!$A$1:$A$26,1,FALSE)</f>
        <v>#N/A</v>
      </c>
      <c r="H480">
        <v>2888</v>
      </c>
      <c r="I480">
        <v>1</v>
      </c>
      <c r="J480" t="s">
        <v>2290</v>
      </c>
      <c r="K480" t="s">
        <v>2288</v>
      </c>
      <c r="L480" t="s">
        <v>2289</v>
      </c>
      <c r="M480">
        <v>5</v>
      </c>
      <c r="N480">
        <v>0</v>
      </c>
      <c r="O480" t="s">
        <v>2300</v>
      </c>
      <c r="P480" t="s">
        <v>2300</v>
      </c>
      <c r="Q480" t="s">
        <v>2300</v>
      </c>
      <c r="R480" t="s">
        <v>2300</v>
      </c>
      <c r="S480" t="s">
        <v>2300</v>
      </c>
    </row>
    <row r="481" spans="1:19" x14ac:dyDescent="0.25">
      <c r="A481" s="2" t="s">
        <v>301</v>
      </c>
      <c r="B481" s="3" t="s">
        <v>1001</v>
      </c>
      <c r="C481" s="4">
        <v>13052</v>
      </c>
      <c r="D481" s="2" t="s">
        <v>303</v>
      </c>
      <c r="E481" s="2" t="s">
        <v>1002</v>
      </c>
      <c r="F481" t="e">
        <v>#N/A</v>
      </c>
      <c r="G481" t="e">
        <f>+VLOOKUP(B481,'[2]listado ZVTN y PTN y PDET'!$A$1:$A$26,1,FALSE)</f>
        <v>#N/A</v>
      </c>
      <c r="H481">
        <v>2516</v>
      </c>
      <c r="I481">
        <v>0</v>
      </c>
      <c r="J481" t="s">
        <v>2289</v>
      </c>
      <c r="K481" t="s">
        <v>2288</v>
      </c>
      <c r="L481" t="s">
        <v>2288</v>
      </c>
      <c r="M481">
        <v>14</v>
      </c>
      <c r="N481">
        <v>0</v>
      </c>
      <c r="O481" t="s">
        <v>2300</v>
      </c>
      <c r="P481" t="s">
        <v>2300</v>
      </c>
      <c r="Q481" t="s">
        <v>2300</v>
      </c>
      <c r="R481" t="s">
        <v>2300</v>
      </c>
      <c r="S481" t="s">
        <v>2300</v>
      </c>
    </row>
    <row r="482" spans="1:19" x14ac:dyDescent="0.25">
      <c r="A482" s="2" t="s">
        <v>772</v>
      </c>
      <c r="B482" s="3" t="s">
        <v>1003</v>
      </c>
      <c r="C482" s="4">
        <v>41548</v>
      </c>
      <c r="D482" s="2" t="s">
        <v>774</v>
      </c>
      <c r="E482" s="2" t="s">
        <v>1004</v>
      </c>
      <c r="F482" t="e">
        <v>#N/A</v>
      </c>
      <c r="G482" t="e">
        <f>+VLOOKUP(B482,'[2]listado ZVTN y PTN y PDET'!$A$1:$A$26,1,FALSE)</f>
        <v>#N/A</v>
      </c>
      <c r="H482">
        <v>785</v>
      </c>
      <c r="I482">
        <v>0</v>
      </c>
      <c r="J482" t="s">
        <v>2289</v>
      </c>
      <c r="K482" t="s">
        <v>2288</v>
      </c>
      <c r="L482" t="s">
        <v>2289</v>
      </c>
      <c r="M482">
        <v>2</v>
      </c>
      <c r="N482">
        <v>0</v>
      </c>
      <c r="O482" t="s">
        <v>2300</v>
      </c>
      <c r="P482" t="s">
        <v>2300</v>
      </c>
      <c r="Q482" t="s">
        <v>2300</v>
      </c>
      <c r="R482" t="s">
        <v>2300</v>
      </c>
      <c r="S482" t="s">
        <v>2300</v>
      </c>
    </row>
    <row r="483" spans="1:19" x14ac:dyDescent="0.25">
      <c r="A483" s="2" t="s">
        <v>772</v>
      </c>
      <c r="B483" s="3" t="s">
        <v>1005</v>
      </c>
      <c r="C483" s="4">
        <v>41016</v>
      </c>
      <c r="D483" s="2" t="s">
        <v>774</v>
      </c>
      <c r="E483" s="2" t="s">
        <v>1006</v>
      </c>
      <c r="F483" t="e">
        <v>#N/A</v>
      </c>
      <c r="G483" t="e">
        <f>+VLOOKUP(B483,'[2]listado ZVTN y PTN y PDET'!$A$1:$A$26,1,FALSE)</f>
        <v>#N/A</v>
      </c>
      <c r="H483">
        <v>2998</v>
      </c>
      <c r="I483">
        <v>0</v>
      </c>
      <c r="J483" t="s">
        <v>2289</v>
      </c>
      <c r="K483" t="s">
        <v>2288</v>
      </c>
      <c r="L483" t="s">
        <v>2289</v>
      </c>
      <c r="M483">
        <v>6</v>
      </c>
      <c r="N483">
        <v>0</v>
      </c>
      <c r="O483" t="s">
        <v>2301</v>
      </c>
      <c r="P483" t="s">
        <v>2300</v>
      </c>
      <c r="Q483" t="s">
        <v>2300</v>
      </c>
      <c r="R483" t="s">
        <v>2300</v>
      </c>
      <c r="S483" t="s">
        <v>2300</v>
      </c>
    </row>
    <row r="484" spans="1:19" x14ac:dyDescent="0.25">
      <c r="A484" s="2" t="s">
        <v>321</v>
      </c>
      <c r="B484" s="3" t="s">
        <v>1007</v>
      </c>
      <c r="C484" s="4">
        <v>19548</v>
      </c>
      <c r="D484" s="2" t="s">
        <v>323</v>
      </c>
      <c r="E484" s="2" t="s">
        <v>1008</v>
      </c>
      <c r="F484" t="s">
        <v>2252</v>
      </c>
      <c r="G484" t="e">
        <f>+VLOOKUP(B484,'[2]listado ZVTN y PTN y PDET'!$A$1:$A$26,1,FALSE)</f>
        <v>#N/A</v>
      </c>
      <c r="H484">
        <v>2321</v>
      </c>
      <c r="I484">
        <v>1</v>
      </c>
      <c r="J484" t="s">
        <v>2290</v>
      </c>
      <c r="K484" t="s">
        <v>2288</v>
      </c>
      <c r="L484" t="s">
        <v>2289</v>
      </c>
      <c r="M484">
        <v>3</v>
      </c>
      <c r="N484">
        <v>1</v>
      </c>
      <c r="O484" t="s">
        <v>2301</v>
      </c>
      <c r="P484" t="s">
        <v>2300</v>
      </c>
      <c r="Q484" t="s">
        <v>2300</v>
      </c>
      <c r="R484" t="s">
        <v>2300</v>
      </c>
      <c r="S484" t="s">
        <v>2300</v>
      </c>
    </row>
    <row r="485" spans="1:19" x14ac:dyDescent="0.25">
      <c r="A485" s="2" t="s">
        <v>184</v>
      </c>
      <c r="B485" s="3" t="s">
        <v>1009</v>
      </c>
      <c r="C485" s="4">
        <v>8758</v>
      </c>
      <c r="D485" s="2" t="s">
        <v>186</v>
      </c>
      <c r="E485" s="2" t="s">
        <v>1010</v>
      </c>
      <c r="F485" t="e">
        <v>#N/A</v>
      </c>
      <c r="G485" t="e">
        <f>+VLOOKUP(B485,'[2]listado ZVTN y PTN y PDET'!$A$1:$A$26,1,FALSE)</f>
        <v>#N/A</v>
      </c>
      <c r="H485">
        <v>2925</v>
      </c>
      <c r="I485">
        <v>0</v>
      </c>
      <c r="J485" t="s">
        <v>2288</v>
      </c>
      <c r="K485" t="s">
        <v>2288</v>
      </c>
      <c r="L485" t="s">
        <v>2288</v>
      </c>
      <c r="M485">
        <v>114</v>
      </c>
      <c r="N485">
        <v>0</v>
      </c>
      <c r="O485" t="s">
        <v>2300</v>
      </c>
      <c r="P485" t="s">
        <v>2300</v>
      </c>
      <c r="Q485" t="s">
        <v>2301</v>
      </c>
      <c r="R485" t="s">
        <v>2300</v>
      </c>
      <c r="S485" t="s">
        <v>2300</v>
      </c>
    </row>
    <row r="486" spans="1:19" x14ac:dyDescent="0.25">
      <c r="A486" s="2" t="s">
        <v>530</v>
      </c>
      <c r="B486" s="3" t="s">
        <v>1011</v>
      </c>
      <c r="C486" s="4">
        <v>23162</v>
      </c>
      <c r="D486" s="2" t="s">
        <v>532</v>
      </c>
      <c r="E486" s="2" t="s">
        <v>1012</v>
      </c>
      <c r="F486" t="e">
        <v>#N/A</v>
      </c>
      <c r="G486" t="e">
        <f>+VLOOKUP(B486,'[2]listado ZVTN y PTN y PDET'!$A$1:$A$26,1,FALSE)</f>
        <v>#N/A</v>
      </c>
      <c r="H486">
        <v>1584</v>
      </c>
      <c r="I486">
        <v>0</v>
      </c>
      <c r="J486" t="s">
        <v>2288</v>
      </c>
      <c r="K486" t="s">
        <v>2288</v>
      </c>
      <c r="L486" t="s">
        <v>2288</v>
      </c>
      <c r="M486">
        <v>26</v>
      </c>
      <c r="N486">
        <v>0</v>
      </c>
      <c r="O486" t="s">
        <v>2300</v>
      </c>
      <c r="P486" t="s">
        <v>2300</v>
      </c>
      <c r="Q486" t="s">
        <v>2300</v>
      </c>
      <c r="R486" t="s">
        <v>2301</v>
      </c>
      <c r="S486" t="s">
        <v>2300</v>
      </c>
    </row>
    <row r="487" spans="1:19" x14ac:dyDescent="0.25">
      <c r="A487" s="2" t="s">
        <v>27</v>
      </c>
      <c r="B487" s="3" t="s">
        <v>1013</v>
      </c>
      <c r="C487" s="4">
        <v>25181</v>
      </c>
      <c r="D487" s="2" t="s">
        <v>29</v>
      </c>
      <c r="E487" s="2" t="s">
        <v>1014</v>
      </c>
      <c r="F487" t="e">
        <v>#N/A</v>
      </c>
      <c r="G487" t="e">
        <f>+VLOOKUP(B487,'[2]listado ZVTN y PTN y PDET'!$A$1:$A$26,1,FALSE)</f>
        <v>#N/A</v>
      </c>
      <c r="H487">
        <v>83</v>
      </c>
      <c r="I487">
        <v>0</v>
      </c>
      <c r="J487" t="s">
        <v>2289</v>
      </c>
      <c r="K487" t="s">
        <v>2288</v>
      </c>
      <c r="L487" t="s">
        <v>2288</v>
      </c>
      <c r="M487">
        <v>0</v>
      </c>
      <c r="N487">
        <v>0</v>
      </c>
      <c r="O487" t="s">
        <v>2300</v>
      </c>
      <c r="P487" t="s">
        <v>2300</v>
      </c>
      <c r="Q487" t="s">
        <v>2300</v>
      </c>
      <c r="R487" t="s">
        <v>2300</v>
      </c>
      <c r="S487" t="s">
        <v>2300</v>
      </c>
    </row>
    <row r="488" spans="1:19" x14ac:dyDescent="0.25">
      <c r="A488" s="2" t="s">
        <v>295</v>
      </c>
      <c r="B488" s="3" t="s">
        <v>1015</v>
      </c>
      <c r="C488" s="4">
        <v>73270</v>
      </c>
      <c r="D488" s="2" t="s">
        <v>297</v>
      </c>
      <c r="E488" s="2" t="s">
        <v>1016</v>
      </c>
      <c r="F488" t="e">
        <v>#N/A</v>
      </c>
      <c r="G488" t="e">
        <f>+VLOOKUP(B488,'[2]listado ZVTN y PTN y PDET'!$A$1:$A$26,1,FALSE)</f>
        <v>#N/A</v>
      </c>
      <c r="H488">
        <v>2041</v>
      </c>
      <c r="I488">
        <v>0</v>
      </c>
      <c r="J488" t="s">
        <v>2289</v>
      </c>
      <c r="K488" t="s">
        <v>2288</v>
      </c>
      <c r="L488" t="s">
        <v>2289</v>
      </c>
      <c r="M488">
        <v>2</v>
      </c>
      <c r="N488">
        <v>0</v>
      </c>
      <c r="O488" t="s">
        <v>2300</v>
      </c>
      <c r="P488" t="s">
        <v>2300</v>
      </c>
      <c r="Q488" t="s">
        <v>2300</v>
      </c>
      <c r="R488" t="s">
        <v>2300</v>
      </c>
      <c r="S488" t="s">
        <v>2300</v>
      </c>
    </row>
    <row r="489" spans="1:19" x14ac:dyDescent="0.25">
      <c r="A489" s="2" t="s">
        <v>901</v>
      </c>
      <c r="B489" s="3" t="s">
        <v>1017</v>
      </c>
      <c r="C489" s="4">
        <v>85225</v>
      </c>
      <c r="D489" s="2" t="s">
        <v>903</v>
      </c>
      <c r="E489" s="2" t="s">
        <v>1018</v>
      </c>
      <c r="F489" t="e">
        <v>#N/A</v>
      </c>
      <c r="G489" t="e">
        <f>+VLOOKUP(B489,'[2]listado ZVTN y PTN y PDET'!$A$1:$A$26,1,FALSE)</f>
        <v>#N/A</v>
      </c>
      <c r="H489">
        <v>1820</v>
      </c>
      <c r="I489">
        <v>0</v>
      </c>
      <c r="J489" t="s">
        <v>2290</v>
      </c>
      <c r="K489" t="s">
        <v>2289</v>
      </c>
      <c r="L489" t="s">
        <v>2289</v>
      </c>
      <c r="M489">
        <v>1</v>
      </c>
      <c r="N489">
        <v>0</v>
      </c>
      <c r="O489" t="s">
        <v>2300</v>
      </c>
      <c r="P489" t="s">
        <v>2300</v>
      </c>
      <c r="Q489" t="s">
        <v>2300</v>
      </c>
      <c r="R489" t="s">
        <v>2300</v>
      </c>
      <c r="S489" t="s">
        <v>2300</v>
      </c>
    </row>
    <row r="490" spans="1:19" x14ac:dyDescent="0.25">
      <c r="A490" s="2" t="s">
        <v>741</v>
      </c>
      <c r="B490" s="3" t="s">
        <v>1019</v>
      </c>
      <c r="C490" s="4">
        <v>66088</v>
      </c>
      <c r="D490" s="2" t="s">
        <v>743</v>
      </c>
      <c r="E490" s="2" t="s">
        <v>1020</v>
      </c>
      <c r="F490" t="e">
        <v>#N/A</v>
      </c>
      <c r="G490" t="e">
        <f>+VLOOKUP(B490,'[2]listado ZVTN y PTN y PDET'!$A$1:$A$26,1,FALSE)</f>
        <v>#N/A</v>
      </c>
      <c r="H490">
        <v>2858</v>
      </c>
      <c r="I490">
        <v>2</v>
      </c>
      <c r="J490" t="s">
        <v>2292</v>
      </c>
      <c r="K490" t="s">
        <v>2288</v>
      </c>
      <c r="L490" t="s">
        <v>2289</v>
      </c>
      <c r="M490">
        <v>9</v>
      </c>
      <c r="N490">
        <v>0</v>
      </c>
      <c r="O490" t="s">
        <v>2300</v>
      </c>
      <c r="P490" t="s">
        <v>2300</v>
      </c>
      <c r="Q490" t="s">
        <v>2300</v>
      </c>
      <c r="R490" t="s">
        <v>2300</v>
      </c>
      <c r="S490" t="s">
        <v>2300</v>
      </c>
    </row>
    <row r="491" spans="1:19" x14ac:dyDescent="0.25">
      <c r="A491" s="2" t="s">
        <v>661</v>
      </c>
      <c r="B491" s="3" t="s">
        <v>1021</v>
      </c>
      <c r="C491" s="4">
        <v>70742</v>
      </c>
      <c r="D491" s="2" t="s">
        <v>663</v>
      </c>
      <c r="E491" s="2" t="s">
        <v>1022</v>
      </c>
      <c r="F491" t="e">
        <v>#N/A</v>
      </c>
      <c r="G491" t="e">
        <f>+VLOOKUP(B491,'[2]listado ZVTN y PTN y PDET'!$A$1:$A$26,1,FALSE)</f>
        <v>#N/A</v>
      </c>
      <c r="H491">
        <v>1672</v>
      </c>
      <c r="I491">
        <v>0</v>
      </c>
      <c r="J491" t="s">
        <v>2289</v>
      </c>
      <c r="K491" t="s">
        <v>2288</v>
      </c>
      <c r="L491" t="s">
        <v>2288</v>
      </c>
      <c r="M491">
        <v>2</v>
      </c>
      <c r="N491">
        <v>0</v>
      </c>
      <c r="O491" t="s">
        <v>2300</v>
      </c>
      <c r="P491" t="s">
        <v>2300</v>
      </c>
      <c r="Q491" t="s">
        <v>2300</v>
      </c>
      <c r="R491" t="s">
        <v>2300</v>
      </c>
      <c r="S491" t="s">
        <v>2300</v>
      </c>
    </row>
    <row r="492" spans="1:19" x14ac:dyDescent="0.25">
      <c r="A492" s="2" t="s">
        <v>295</v>
      </c>
      <c r="B492" s="3" t="s">
        <v>1023</v>
      </c>
      <c r="C492" s="4">
        <v>73504</v>
      </c>
      <c r="D492" s="2" t="s">
        <v>297</v>
      </c>
      <c r="E492" s="2" t="s">
        <v>1024</v>
      </c>
      <c r="F492" t="e">
        <v>#N/A</v>
      </c>
      <c r="G492" t="e">
        <f>+VLOOKUP(B492,'[2]listado ZVTN y PTN y PDET'!$A$1:$A$26,1,FALSE)</f>
        <v>#N/A</v>
      </c>
      <c r="H492">
        <v>12125</v>
      </c>
      <c r="I492">
        <v>48</v>
      </c>
      <c r="J492" t="s">
        <v>2290</v>
      </c>
      <c r="K492" t="s">
        <v>2288</v>
      </c>
      <c r="L492" t="s">
        <v>2290</v>
      </c>
      <c r="M492">
        <v>5</v>
      </c>
      <c r="N492">
        <v>0</v>
      </c>
      <c r="O492" t="s">
        <v>2301</v>
      </c>
      <c r="P492" t="s">
        <v>2300</v>
      </c>
      <c r="Q492" t="s">
        <v>2300</v>
      </c>
      <c r="R492" t="s">
        <v>2300</v>
      </c>
      <c r="S492" t="s">
        <v>2300</v>
      </c>
    </row>
    <row r="493" spans="1:19" x14ac:dyDescent="0.25">
      <c r="A493" s="2" t="s">
        <v>301</v>
      </c>
      <c r="B493" s="3" t="s">
        <v>1025</v>
      </c>
      <c r="C493" s="4">
        <v>13062</v>
      </c>
      <c r="D493" s="2" t="s">
        <v>303</v>
      </c>
      <c r="E493" s="2" t="s">
        <v>1026</v>
      </c>
      <c r="F493" t="e">
        <v>#N/A</v>
      </c>
      <c r="G493" t="e">
        <f>+VLOOKUP(B493,'[2]listado ZVTN y PTN y PDET'!$A$1:$A$26,1,FALSE)</f>
        <v>#N/A</v>
      </c>
      <c r="H493">
        <v>1112</v>
      </c>
      <c r="I493">
        <v>0</v>
      </c>
      <c r="J493" t="s">
        <v>2288</v>
      </c>
      <c r="K493" t="s">
        <v>2288</v>
      </c>
      <c r="L493" t="s">
        <v>2288</v>
      </c>
      <c r="M493">
        <v>0</v>
      </c>
      <c r="N493">
        <v>0</v>
      </c>
      <c r="O493" t="s">
        <v>2300</v>
      </c>
      <c r="P493" t="s">
        <v>2300</v>
      </c>
      <c r="Q493" t="s">
        <v>2300</v>
      </c>
      <c r="R493" t="s">
        <v>2300</v>
      </c>
      <c r="S493" t="s">
        <v>2300</v>
      </c>
    </row>
    <row r="494" spans="1:19" x14ac:dyDescent="0.25">
      <c r="A494" s="2" t="s">
        <v>888</v>
      </c>
      <c r="B494" s="3" t="s">
        <v>1027</v>
      </c>
      <c r="C494" s="4">
        <v>27160</v>
      </c>
      <c r="D494" s="2" t="s">
        <v>890</v>
      </c>
      <c r="E494" s="2" t="s">
        <v>1028</v>
      </c>
      <c r="F494" t="e">
        <v>#N/A</v>
      </c>
      <c r="G494" t="e">
        <f>+VLOOKUP(B494,'[2]listado ZVTN y PTN y PDET'!$A$1:$A$26,1,FALSE)</f>
        <v>#N/A</v>
      </c>
      <c r="H494">
        <v>660</v>
      </c>
      <c r="I494">
        <v>3</v>
      </c>
      <c r="J494" t="s">
        <v>2288</v>
      </c>
      <c r="K494" t="s">
        <v>2288</v>
      </c>
      <c r="L494" t="s">
        <v>2288</v>
      </c>
      <c r="M494">
        <v>2</v>
      </c>
      <c r="N494">
        <v>0</v>
      </c>
      <c r="O494" t="s">
        <v>2300</v>
      </c>
      <c r="P494" t="s">
        <v>2301</v>
      </c>
      <c r="Q494" t="s">
        <v>2300</v>
      </c>
      <c r="R494" t="s">
        <v>2300</v>
      </c>
      <c r="S494" t="s">
        <v>2300</v>
      </c>
    </row>
    <row r="495" spans="1:19" x14ac:dyDescent="0.25">
      <c r="A495" s="2" t="s">
        <v>27</v>
      </c>
      <c r="B495" s="3" t="s">
        <v>1029</v>
      </c>
      <c r="C495" s="4">
        <v>25736</v>
      </c>
      <c r="D495" s="2" t="s">
        <v>29</v>
      </c>
      <c r="E495" s="2" t="s">
        <v>1030</v>
      </c>
      <c r="F495" t="e">
        <v>#N/A</v>
      </c>
      <c r="G495" t="e">
        <f>+VLOOKUP(B495,'[2]listado ZVTN y PTN y PDET'!$A$1:$A$26,1,FALSE)</f>
        <v>#N/A</v>
      </c>
      <c r="H495">
        <v>55</v>
      </c>
      <c r="I495">
        <v>1</v>
      </c>
      <c r="J495" t="s">
        <v>2289</v>
      </c>
      <c r="K495" t="s">
        <v>2288</v>
      </c>
      <c r="L495" t="s">
        <v>2288</v>
      </c>
      <c r="M495">
        <v>3</v>
      </c>
      <c r="N495">
        <v>0</v>
      </c>
      <c r="O495" t="s">
        <v>2300</v>
      </c>
      <c r="P495" t="s">
        <v>2300</v>
      </c>
      <c r="Q495" t="s">
        <v>2300</v>
      </c>
      <c r="R495" t="s">
        <v>2300</v>
      </c>
      <c r="S495" t="s">
        <v>2300</v>
      </c>
    </row>
    <row r="496" spans="1:19" x14ac:dyDescent="0.25">
      <c r="A496" s="2" t="s">
        <v>321</v>
      </c>
      <c r="B496" s="3" t="s">
        <v>1031</v>
      </c>
      <c r="C496" s="4">
        <v>19517</v>
      </c>
      <c r="D496" s="2" t="s">
        <v>323</v>
      </c>
      <c r="E496" s="2" t="s">
        <v>1032</v>
      </c>
      <c r="F496" t="e">
        <v>#N/A</v>
      </c>
      <c r="G496" t="e">
        <f>+VLOOKUP(B496,'[2]listado ZVTN y PTN y PDET'!$A$1:$A$26,1,FALSE)</f>
        <v>#N/A</v>
      </c>
      <c r="H496">
        <v>6767</v>
      </c>
      <c r="I496">
        <v>28</v>
      </c>
      <c r="J496" t="s">
        <v>2289</v>
      </c>
      <c r="K496" t="s">
        <v>2289</v>
      </c>
      <c r="L496" t="s">
        <v>2289</v>
      </c>
      <c r="M496">
        <v>12</v>
      </c>
      <c r="N496">
        <v>0</v>
      </c>
      <c r="O496" t="s">
        <v>2301</v>
      </c>
      <c r="P496" t="s">
        <v>2300</v>
      </c>
      <c r="Q496" t="s">
        <v>2300</v>
      </c>
      <c r="R496" t="s">
        <v>2300</v>
      </c>
      <c r="S496" t="s">
        <v>2300</v>
      </c>
    </row>
    <row r="497" spans="1:19" x14ac:dyDescent="0.25">
      <c r="A497" s="2" t="s">
        <v>27</v>
      </c>
      <c r="B497" s="3" t="s">
        <v>1033</v>
      </c>
      <c r="C497" s="4">
        <v>25867</v>
      </c>
      <c r="D497" s="2" t="s">
        <v>29</v>
      </c>
      <c r="E497" s="2" t="s">
        <v>1034</v>
      </c>
      <c r="F497" t="e">
        <v>#N/A</v>
      </c>
      <c r="G497" t="e">
        <f>+VLOOKUP(B497,'[2]listado ZVTN y PTN y PDET'!$A$1:$A$26,1,FALSE)</f>
        <v>#N/A</v>
      </c>
      <c r="H497">
        <v>627</v>
      </c>
      <c r="I497">
        <v>2</v>
      </c>
      <c r="J497" t="s">
        <v>2290</v>
      </c>
      <c r="K497" t="s">
        <v>2288</v>
      </c>
      <c r="L497" t="s">
        <v>2289</v>
      </c>
      <c r="M497">
        <v>0</v>
      </c>
      <c r="N497">
        <v>0</v>
      </c>
      <c r="O497" t="s">
        <v>2300</v>
      </c>
      <c r="P497" t="s">
        <v>2300</v>
      </c>
      <c r="Q497" t="s">
        <v>2300</v>
      </c>
      <c r="R497" t="s">
        <v>2300</v>
      </c>
      <c r="S497" t="s">
        <v>2300</v>
      </c>
    </row>
    <row r="498" spans="1:19" x14ac:dyDescent="0.25">
      <c r="A498" s="2" t="s">
        <v>661</v>
      </c>
      <c r="B498" s="3" t="s">
        <v>1035</v>
      </c>
      <c r="C498" s="4">
        <v>70221</v>
      </c>
      <c r="D498" s="2" t="s">
        <v>663</v>
      </c>
      <c r="E498" s="2" t="s">
        <v>1036</v>
      </c>
      <c r="F498" t="e">
        <v>#N/A</v>
      </c>
      <c r="G498" t="e">
        <f>+VLOOKUP(B498,'[2]listado ZVTN y PTN y PDET'!$A$1:$A$26,1,FALSE)</f>
        <v>#N/A</v>
      </c>
      <c r="H498">
        <v>413</v>
      </c>
      <c r="I498">
        <v>0</v>
      </c>
      <c r="J498" t="s">
        <v>2288</v>
      </c>
      <c r="K498" t="s">
        <v>2289</v>
      </c>
      <c r="L498" t="s">
        <v>2288</v>
      </c>
      <c r="M498">
        <v>1</v>
      </c>
      <c r="N498">
        <v>0</v>
      </c>
      <c r="O498" t="s">
        <v>2300</v>
      </c>
      <c r="P498" t="s">
        <v>2300</v>
      </c>
      <c r="Q498" t="s">
        <v>2300</v>
      </c>
      <c r="R498" t="s">
        <v>2301</v>
      </c>
      <c r="S498" t="s">
        <v>2300</v>
      </c>
    </row>
    <row r="499" spans="1:19" x14ac:dyDescent="0.25">
      <c r="A499" s="2" t="s">
        <v>772</v>
      </c>
      <c r="B499" s="3" t="s">
        <v>1037</v>
      </c>
      <c r="C499" s="4">
        <v>41396</v>
      </c>
      <c r="D499" s="2" t="s">
        <v>774</v>
      </c>
      <c r="E499" s="2" t="s">
        <v>1038</v>
      </c>
      <c r="F499" t="e">
        <v>#N/A</v>
      </c>
      <c r="G499" t="e">
        <f>+VLOOKUP(B499,'[2]listado ZVTN y PTN y PDET'!$A$1:$A$26,1,FALSE)</f>
        <v>#N/A</v>
      </c>
      <c r="H499">
        <v>6390</v>
      </c>
      <c r="I499">
        <v>4</v>
      </c>
      <c r="J499" t="s">
        <v>2292</v>
      </c>
      <c r="K499" t="s">
        <v>2289</v>
      </c>
      <c r="L499" t="s">
        <v>2289</v>
      </c>
      <c r="M499">
        <v>8</v>
      </c>
      <c r="N499">
        <v>0</v>
      </c>
      <c r="O499" t="s">
        <v>2300</v>
      </c>
      <c r="P499" t="s">
        <v>2300</v>
      </c>
      <c r="Q499" t="s">
        <v>2300</v>
      </c>
      <c r="R499" t="s">
        <v>2300</v>
      </c>
      <c r="S499" t="s">
        <v>2300</v>
      </c>
    </row>
    <row r="500" spans="1:19" x14ac:dyDescent="0.25">
      <c r="A500" s="2" t="s">
        <v>33</v>
      </c>
      <c r="B500" s="3" t="s">
        <v>1039</v>
      </c>
      <c r="C500" s="4">
        <v>15572</v>
      </c>
      <c r="D500" s="2" t="s">
        <v>35</v>
      </c>
      <c r="E500" s="2" t="s">
        <v>1040</v>
      </c>
      <c r="F500" t="e">
        <v>#N/A</v>
      </c>
      <c r="G500" t="e">
        <f>+VLOOKUP(B500,'[2]listado ZVTN y PTN y PDET'!$A$1:$A$26,1,FALSE)</f>
        <v>#N/A</v>
      </c>
      <c r="H500">
        <v>5277</v>
      </c>
      <c r="I500">
        <v>0</v>
      </c>
      <c r="J500" t="s">
        <v>2288</v>
      </c>
      <c r="K500" t="s">
        <v>2288</v>
      </c>
      <c r="L500" t="s">
        <v>2289</v>
      </c>
      <c r="M500">
        <v>23</v>
      </c>
      <c r="N500">
        <v>0</v>
      </c>
      <c r="O500" t="s">
        <v>2300</v>
      </c>
      <c r="P500" t="s">
        <v>2300</v>
      </c>
      <c r="Q500" t="s">
        <v>2300</v>
      </c>
      <c r="R500" t="s">
        <v>2300</v>
      </c>
      <c r="S500" t="s">
        <v>2300</v>
      </c>
    </row>
    <row r="501" spans="1:19" x14ac:dyDescent="0.25">
      <c r="A501" s="2" t="s">
        <v>772</v>
      </c>
      <c r="B501" s="3" t="s">
        <v>1041</v>
      </c>
      <c r="C501" s="4">
        <v>41799</v>
      </c>
      <c r="D501" s="2" t="s">
        <v>774</v>
      </c>
      <c r="E501" s="2" t="s">
        <v>1042</v>
      </c>
      <c r="F501" t="e">
        <v>#N/A</v>
      </c>
      <c r="G501" t="e">
        <f>+VLOOKUP(B501,'[2]listado ZVTN y PTN y PDET'!$A$1:$A$26,1,FALSE)</f>
        <v>#N/A</v>
      </c>
      <c r="H501">
        <v>5052</v>
      </c>
      <c r="I501">
        <v>12</v>
      </c>
      <c r="J501" t="s">
        <v>2289</v>
      </c>
      <c r="K501" t="s">
        <v>2289</v>
      </c>
      <c r="L501" t="s">
        <v>2290</v>
      </c>
      <c r="M501">
        <v>4</v>
      </c>
      <c r="N501">
        <v>0</v>
      </c>
      <c r="O501" t="s">
        <v>2301</v>
      </c>
      <c r="P501" t="s">
        <v>2300</v>
      </c>
      <c r="Q501" t="s">
        <v>2300</v>
      </c>
      <c r="R501" t="s">
        <v>2300</v>
      </c>
      <c r="S501" t="s">
        <v>2300</v>
      </c>
    </row>
    <row r="502" spans="1:19" x14ac:dyDescent="0.25">
      <c r="A502" s="2" t="s">
        <v>758</v>
      </c>
      <c r="B502" s="3" t="s">
        <v>1043</v>
      </c>
      <c r="C502" s="4">
        <v>50370</v>
      </c>
      <c r="D502" s="2" t="s">
        <v>760</v>
      </c>
      <c r="E502" s="2" t="s">
        <v>1044</v>
      </c>
      <c r="F502" t="s">
        <v>2251</v>
      </c>
      <c r="G502" t="e">
        <f>+VLOOKUP(B502,'[2]listado ZVTN y PTN y PDET'!$A$1:$A$26,1,FALSE)</f>
        <v>#N/A</v>
      </c>
      <c r="H502">
        <v>9209</v>
      </c>
      <c r="I502">
        <v>154</v>
      </c>
      <c r="J502" t="s">
        <v>2291</v>
      </c>
      <c r="K502" t="s">
        <v>2291</v>
      </c>
      <c r="L502" t="s">
        <v>2291</v>
      </c>
      <c r="M502">
        <v>3</v>
      </c>
      <c r="N502">
        <v>0</v>
      </c>
      <c r="O502" t="s">
        <v>2301</v>
      </c>
      <c r="P502" t="s">
        <v>2300</v>
      </c>
      <c r="Q502" t="s">
        <v>2300</v>
      </c>
      <c r="R502" t="s">
        <v>2300</v>
      </c>
      <c r="S502" t="s">
        <v>2300</v>
      </c>
    </row>
    <row r="503" spans="1:19" x14ac:dyDescent="0.25">
      <c r="A503" s="2" t="s">
        <v>500</v>
      </c>
      <c r="B503" s="3" t="s">
        <v>1045</v>
      </c>
      <c r="C503" s="4">
        <v>5212</v>
      </c>
      <c r="D503" s="2" t="s">
        <v>502</v>
      </c>
      <c r="E503" s="2" t="s">
        <v>1046</v>
      </c>
      <c r="F503" t="e">
        <v>#N/A</v>
      </c>
      <c r="G503" t="e">
        <f>+VLOOKUP(B503,'[2]listado ZVTN y PTN y PDET'!$A$1:$A$26,1,FALSE)</f>
        <v>#N/A</v>
      </c>
      <c r="H503">
        <v>944</v>
      </c>
      <c r="I503">
        <v>0</v>
      </c>
      <c r="J503" t="s">
        <v>2289</v>
      </c>
      <c r="K503" t="s">
        <v>2289</v>
      </c>
      <c r="L503" t="s">
        <v>2289</v>
      </c>
      <c r="M503">
        <v>21</v>
      </c>
      <c r="N503">
        <v>2</v>
      </c>
      <c r="O503" t="s">
        <v>2300</v>
      </c>
      <c r="P503" t="s">
        <v>2300</v>
      </c>
      <c r="Q503" t="s">
        <v>2300</v>
      </c>
      <c r="R503" t="s">
        <v>2300</v>
      </c>
      <c r="S503" t="s">
        <v>2300</v>
      </c>
    </row>
    <row r="504" spans="1:19" x14ac:dyDescent="0.25">
      <c r="A504" s="2" t="s">
        <v>27</v>
      </c>
      <c r="B504" s="3" t="s">
        <v>1047</v>
      </c>
      <c r="C504" s="4">
        <v>25178</v>
      </c>
      <c r="D504" s="2" t="s">
        <v>29</v>
      </c>
      <c r="E504" s="2" t="s">
        <v>1048</v>
      </c>
      <c r="F504" t="e">
        <v>#N/A</v>
      </c>
      <c r="G504" t="e">
        <f>+VLOOKUP(B504,'[2]listado ZVTN y PTN y PDET'!$A$1:$A$26,1,FALSE)</f>
        <v>#N/A</v>
      </c>
      <c r="H504">
        <v>223</v>
      </c>
      <c r="I504">
        <v>1</v>
      </c>
      <c r="J504" t="s">
        <v>2292</v>
      </c>
      <c r="K504" t="s">
        <v>2288</v>
      </c>
      <c r="L504" t="s">
        <v>2289</v>
      </c>
      <c r="M504">
        <v>0</v>
      </c>
      <c r="N504">
        <v>0</v>
      </c>
      <c r="O504" t="s">
        <v>2300</v>
      </c>
      <c r="P504" t="s">
        <v>2300</v>
      </c>
      <c r="Q504" t="s">
        <v>2300</v>
      </c>
      <c r="R504" t="s">
        <v>2300</v>
      </c>
      <c r="S504" t="s">
        <v>2300</v>
      </c>
    </row>
    <row r="505" spans="1:19" x14ac:dyDescent="0.25">
      <c r="A505" s="2" t="s">
        <v>184</v>
      </c>
      <c r="B505" s="3" t="s">
        <v>1049</v>
      </c>
      <c r="C505" s="4">
        <v>8433</v>
      </c>
      <c r="D505" s="2" t="s">
        <v>186</v>
      </c>
      <c r="E505" s="2" t="s">
        <v>1050</v>
      </c>
      <c r="F505" t="e">
        <v>#N/A</v>
      </c>
      <c r="G505" t="e">
        <f>+VLOOKUP(B505,'[2]listado ZVTN y PTN y PDET'!$A$1:$A$26,1,FALSE)</f>
        <v>#N/A</v>
      </c>
      <c r="H505">
        <v>1079</v>
      </c>
      <c r="I505">
        <v>0</v>
      </c>
      <c r="J505" t="s">
        <v>2288</v>
      </c>
      <c r="K505" t="s">
        <v>2288</v>
      </c>
      <c r="L505" t="s">
        <v>2288</v>
      </c>
      <c r="M505">
        <v>18</v>
      </c>
      <c r="N505">
        <v>0</v>
      </c>
      <c r="O505" t="s">
        <v>2300</v>
      </c>
      <c r="P505" t="s">
        <v>2300</v>
      </c>
      <c r="Q505" t="s">
        <v>2300</v>
      </c>
      <c r="R505" t="s">
        <v>2300</v>
      </c>
      <c r="S505" t="s">
        <v>2300</v>
      </c>
    </row>
    <row r="506" spans="1:19" x14ac:dyDescent="0.25">
      <c r="A506" s="2" t="s">
        <v>500</v>
      </c>
      <c r="B506" s="3" t="s">
        <v>1051</v>
      </c>
      <c r="C506" s="4">
        <v>5034</v>
      </c>
      <c r="D506" s="2" t="s">
        <v>502</v>
      </c>
      <c r="E506" s="2" t="s">
        <v>1052</v>
      </c>
      <c r="F506" t="e">
        <v>#N/A</v>
      </c>
      <c r="G506" t="e">
        <f>+VLOOKUP(B506,'[2]listado ZVTN y PTN y PDET'!$A$1:$A$26,1,FALSE)</f>
        <v>#N/A</v>
      </c>
      <c r="H506">
        <v>4342</v>
      </c>
      <c r="I506">
        <v>0</v>
      </c>
      <c r="J506" t="s">
        <v>2292</v>
      </c>
      <c r="K506" t="s">
        <v>2289</v>
      </c>
      <c r="L506" t="s">
        <v>2289</v>
      </c>
      <c r="M506">
        <v>22</v>
      </c>
      <c r="N506">
        <v>0</v>
      </c>
      <c r="O506" t="s">
        <v>2300</v>
      </c>
      <c r="P506" t="s">
        <v>2300</v>
      </c>
      <c r="Q506" t="s">
        <v>2300</v>
      </c>
      <c r="R506" t="s">
        <v>2300</v>
      </c>
      <c r="S506" t="s">
        <v>2300</v>
      </c>
    </row>
    <row r="507" spans="1:19" x14ac:dyDescent="0.25">
      <c r="A507" s="2" t="s">
        <v>301</v>
      </c>
      <c r="B507" s="3" t="s">
        <v>1053</v>
      </c>
      <c r="C507" s="4">
        <v>13001</v>
      </c>
      <c r="D507" s="2" t="s">
        <v>303</v>
      </c>
      <c r="E507" s="2" t="s">
        <v>1054</v>
      </c>
      <c r="F507" t="e">
        <v>#N/A</v>
      </c>
      <c r="G507" t="e">
        <f>+VLOOKUP(B507,'[2]listado ZVTN y PTN y PDET'!$A$1:$A$26,1,FALSE)</f>
        <v>#N/A</v>
      </c>
      <c r="H507">
        <v>16128</v>
      </c>
      <c r="I507">
        <v>10</v>
      </c>
      <c r="J507" t="s">
        <v>2289</v>
      </c>
      <c r="K507" t="s">
        <v>2288</v>
      </c>
      <c r="L507" t="s">
        <v>2288</v>
      </c>
      <c r="M507">
        <v>241</v>
      </c>
      <c r="N507">
        <v>2</v>
      </c>
      <c r="O507" t="s">
        <v>2300</v>
      </c>
      <c r="P507" t="s">
        <v>2300</v>
      </c>
      <c r="Q507" t="s">
        <v>2301</v>
      </c>
      <c r="R507" t="s">
        <v>2301</v>
      </c>
      <c r="S507" t="s">
        <v>2300</v>
      </c>
    </row>
    <row r="508" spans="1:19" x14ac:dyDescent="0.25">
      <c r="A508" s="2" t="s">
        <v>814</v>
      </c>
      <c r="B508" s="3" t="s">
        <v>1055</v>
      </c>
      <c r="C508" s="4">
        <v>63130</v>
      </c>
      <c r="D508" s="2" t="s">
        <v>816</v>
      </c>
      <c r="E508" s="2" t="s">
        <v>1056</v>
      </c>
      <c r="F508" t="e">
        <v>#N/A</v>
      </c>
      <c r="G508" t="e">
        <f>+VLOOKUP(B508,'[2]listado ZVTN y PTN y PDET'!$A$1:$A$26,1,FALSE)</f>
        <v>#N/A</v>
      </c>
      <c r="H508">
        <v>3152</v>
      </c>
      <c r="I508">
        <v>0</v>
      </c>
      <c r="J508" t="s">
        <v>2289</v>
      </c>
      <c r="K508" t="s">
        <v>2289</v>
      </c>
      <c r="L508" t="s">
        <v>2289</v>
      </c>
      <c r="M508">
        <v>38</v>
      </c>
      <c r="N508">
        <v>0</v>
      </c>
      <c r="O508" t="s">
        <v>2300</v>
      </c>
      <c r="P508" t="s">
        <v>2300</v>
      </c>
      <c r="Q508" t="s">
        <v>2300</v>
      </c>
      <c r="R508" t="s">
        <v>2300</v>
      </c>
      <c r="S508" t="s">
        <v>2300</v>
      </c>
    </row>
    <row r="509" spans="1:19" x14ac:dyDescent="0.25">
      <c r="A509" s="2" t="s">
        <v>772</v>
      </c>
      <c r="B509" s="3" t="s">
        <v>1057</v>
      </c>
      <c r="C509" s="4">
        <v>41357</v>
      </c>
      <c r="D509" s="2" t="s">
        <v>774</v>
      </c>
      <c r="E509" s="2" t="s">
        <v>1058</v>
      </c>
      <c r="F509" t="e">
        <v>#N/A</v>
      </c>
      <c r="G509" t="e">
        <f>+VLOOKUP(B509,'[2]listado ZVTN y PTN y PDET'!$A$1:$A$26,1,FALSE)</f>
        <v>#N/A</v>
      </c>
      <c r="H509">
        <v>3587</v>
      </c>
      <c r="I509">
        <v>2</v>
      </c>
      <c r="J509" t="s">
        <v>2289</v>
      </c>
      <c r="K509" t="s">
        <v>2289</v>
      </c>
      <c r="L509" t="s">
        <v>2289</v>
      </c>
      <c r="M509">
        <v>2</v>
      </c>
      <c r="N509">
        <v>0</v>
      </c>
      <c r="O509" t="s">
        <v>2300</v>
      </c>
      <c r="P509" t="s">
        <v>2300</v>
      </c>
      <c r="Q509" t="s">
        <v>2300</v>
      </c>
      <c r="R509" t="s">
        <v>2300</v>
      </c>
      <c r="S509" t="s">
        <v>2300</v>
      </c>
    </row>
    <row r="510" spans="1:19" x14ac:dyDescent="0.25">
      <c r="A510" s="2" t="s">
        <v>88</v>
      </c>
      <c r="B510" s="3" t="s">
        <v>1059</v>
      </c>
      <c r="C510" s="4">
        <v>68524</v>
      </c>
      <c r="D510" s="2" t="s">
        <v>90</v>
      </c>
      <c r="E510" s="2" t="s">
        <v>1060</v>
      </c>
      <c r="F510" t="e">
        <v>#N/A</v>
      </c>
      <c r="G510" t="e">
        <f>+VLOOKUP(B510,'[2]listado ZVTN y PTN y PDET'!$A$1:$A$26,1,FALSE)</f>
        <v>#N/A</v>
      </c>
      <c r="H510">
        <v>11</v>
      </c>
      <c r="I510">
        <v>0</v>
      </c>
      <c r="J510" t="s">
        <v>2289</v>
      </c>
      <c r="K510" t="s">
        <v>2288</v>
      </c>
      <c r="L510" t="s">
        <v>2288</v>
      </c>
      <c r="M510">
        <v>0</v>
      </c>
      <c r="N510">
        <v>0</v>
      </c>
      <c r="O510" t="s">
        <v>2300</v>
      </c>
      <c r="P510" t="s">
        <v>2300</v>
      </c>
      <c r="Q510" t="s">
        <v>2300</v>
      </c>
      <c r="R510" t="s">
        <v>2300</v>
      </c>
      <c r="S510" t="s">
        <v>2300</v>
      </c>
    </row>
    <row r="511" spans="1:19" x14ac:dyDescent="0.25">
      <c r="A511" s="2" t="s">
        <v>27</v>
      </c>
      <c r="B511" s="3" t="s">
        <v>1061</v>
      </c>
      <c r="C511" s="4">
        <v>25279</v>
      </c>
      <c r="D511" s="2" t="s">
        <v>29</v>
      </c>
      <c r="E511" s="2" t="s">
        <v>1062</v>
      </c>
      <c r="F511" t="e">
        <v>#N/A</v>
      </c>
      <c r="G511" t="e">
        <f>+VLOOKUP(B511,'[2]listado ZVTN y PTN y PDET'!$A$1:$A$26,1,FALSE)</f>
        <v>#N/A</v>
      </c>
      <c r="H511">
        <v>227</v>
      </c>
      <c r="I511">
        <v>2</v>
      </c>
      <c r="J511" t="s">
        <v>2292</v>
      </c>
      <c r="K511" t="s">
        <v>2288</v>
      </c>
      <c r="L511" t="s">
        <v>2288</v>
      </c>
      <c r="M511">
        <v>0</v>
      </c>
      <c r="N511">
        <v>0</v>
      </c>
      <c r="O511" t="s">
        <v>2300</v>
      </c>
      <c r="P511" t="s">
        <v>2300</v>
      </c>
      <c r="Q511" t="s">
        <v>2300</v>
      </c>
      <c r="R511" t="s">
        <v>2300</v>
      </c>
      <c r="S511" t="s">
        <v>2300</v>
      </c>
    </row>
    <row r="512" spans="1:19" x14ac:dyDescent="0.25">
      <c r="A512" s="2" t="s">
        <v>438</v>
      </c>
      <c r="B512" s="3" t="s">
        <v>1063</v>
      </c>
      <c r="C512" s="4">
        <v>17042</v>
      </c>
      <c r="D512" s="2" t="s">
        <v>237</v>
      </c>
      <c r="E512" s="2" t="s">
        <v>1064</v>
      </c>
      <c r="F512" t="e">
        <v>#N/A</v>
      </c>
      <c r="G512" t="e">
        <f>+VLOOKUP(B512,'[2]listado ZVTN y PTN y PDET'!$A$1:$A$26,1,FALSE)</f>
        <v>#N/A</v>
      </c>
      <c r="H512">
        <v>4037</v>
      </c>
      <c r="I512">
        <v>3</v>
      </c>
      <c r="J512" t="s">
        <v>2292</v>
      </c>
      <c r="K512" t="s">
        <v>2288</v>
      </c>
      <c r="L512" t="s">
        <v>2290</v>
      </c>
      <c r="M512">
        <v>7</v>
      </c>
      <c r="N512">
        <v>0</v>
      </c>
      <c r="O512" t="s">
        <v>2300</v>
      </c>
      <c r="P512" t="s">
        <v>2300</v>
      </c>
      <c r="Q512" t="s">
        <v>2300</v>
      </c>
      <c r="R512" t="s">
        <v>2300</v>
      </c>
      <c r="S512" t="s">
        <v>2300</v>
      </c>
    </row>
    <row r="513" spans="1:19" x14ac:dyDescent="0.25">
      <c r="A513" s="2" t="s">
        <v>321</v>
      </c>
      <c r="B513" s="3" t="s">
        <v>1065</v>
      </c>
      <c r="C513" s="4">
        <v>19693</v>
      </c>
      <c r="D513" s="2" t="s">
        <v>323</v>
      </c>
      <c r="E513" s="2" t="s">
        <v>1066</v>
      </c>
      <c r="F513" t="e">
        <v>#N/A</v>
      </c>
      <c r="G513" t="e">
        <f>+VLOOKUP(B513,'[2]listado ZVTN y PTN y PDET'!$A$1:$A$26,1,FALSE)</f>
        <v>#N/A</v>
      </c>
      <c r="H513">
        <v>3608</v>
      </c>
      <c r="I513">
        <v>16</v>
      </c>
      <c r="J513" t="s">
        <v>2289</v>
      </c>
      <c r="K513" t="s">
        <v>2289</v>
      </c>
      <c r="L513" t="s">
        <v>2289</v>
      </c>
      <c r="M513">
        <v>1</v>
      </c>
      <c r="N513">
        <v>0</v>
      </c>
      <c r="O513" t="s">
        <v>2300</v>
      </c>
      <c r="P513" t="s">
        <v>2300</v>
      </c>
      <c r="Q513" t="s">
        <v>2300</v>
      </c>
      <c r="R513" t="s">
        <v>2300</v>
      </c>
      <c r="S513" t="s">
        <v>2300</v>
      </c>
    </row>
    <row r="514" spans="1:19" x14ac:dyDescent="0.25">
      <c r="A514" s="2" t="s">
        <v>576</v>
      </c>
      <c r="B514" s="3" t="s">
        <v>1067</v>
      </c>
      <c r="C514" s="4">
        <v>76020</v>
      </c>
      <c r="D514" s="2" t="s">
        <v>578</v>
      </c>
      <c r="E514" s="2" t="s">
        <v>1068</v>
      </c>
      <c r="F514" t="e">
        <v>#N/A</v>
      </c>
      <c r="G514" t="e">
        <f>+VLOOKUP(B514,'[2]listado ZVTN y PTN y PDET'!$A$1:$A$26,1,FALSE)</f>
        <v>#N/A</v>
      </c>
      <c r="H514">
        <v>800</v>
      </c>
      <c r="I514">
        <v>0</v>
      </c>
      <c r="J514" t="s">
        <v>2289</v>
      </c>
      <c r="K514" t="s">
        <v>2289</v>
      </c>
      <c r="L514" t="s">
        <v>2289</v>
      </c>
      <c r="M514">
        <v>19</v>
      </c>
      <c r="N514">
        <v>0</v>
      </c>
      <c r="O514" t="s">
        <v>2300</v>
      </c>
      <c r="P514" t="s">
        <v>2300</v>
      </c>
      <c r="Q514" t="s">
        <v>2300</v>
      </c>
      <c r="R514" t="s">
        <v>2301</v>
      </c>
      <c r="S514" t="s">
        <v>2300</v>
      </c>
    </row>
    <row r="515" spans="1:19" x14ac:dyDescent="0.25">
      <c r="A515" s="2" t="s">
        <v>576</v>
      </c>
      <c r="B515" s="3" t="s">
        <v>1069</v>
      </c>
      <c r="C515" s="4">
        <v>76895</v>
      </c>
      <c r="D515" s="2" t="s">
        <v>578</v>
      </c>
      <c r="E515" s="2" t="s">
        <v>1070</v>
      </c>
      <c r="F515" t="e">
        <v>#N/A</v>
      </c>
      <c r="G515" t="e">
        <f>+VLOOKUP(B515,'[2]listado ZVTN y PTN y PDET'!$A$1:$A$26,1,FALSE)</f>
        <v>#N/A</v>
      </c>
      <c r="H515">
        <v>1668</v>
      </c>
      <c r="I515">
        <v>0</v>
      </c>
      <c r="J515" t="s">
        <v>2289</v>
      </c>
      <c r="K515" t="s">
        <v>2289</v>
      </c>
      <c r="L515" t="s">
        <v>2289</v>
      </c>
      <c r="M515">
        <v>11</v>
      </c>
      <c r="N515">
        <v>0</v>
      </c>
      <c r="O515" t="s">
        <v>2300</v>
      </c>
      <c r="P515" t="s">
        <v>2300</v>
      </c>
      <c r="Q515" t="s">
        <v>2300</v>
      </c>
      <c r="R515" t="s">
        <v>2301</v>
      </c>
      <c r="S515" t="s">
        <v>2300</v>
      </c>
    </row>
    <row r="516" spans="1:19" x14ac:dyDescent="0.25">
      <c r="A516" s="2" t="s">
        <v>96</v>
      </c>
      <c r="B516" s="3" t="s">
        <v>1071</v>
      </c>
      <c r="C516" s="4">
        <v>44430</v>
      </c>
      <c r="D516" s="2" t="s">
        <v>98</v>
      </c>
      <c r="E516" s="2" t="s">
        <v>1072</v>
      </c>
      <c r="F516" t="e">
        <v>#N/A</v>
      </c>
      <c r="G516" t="e">
        <f>+VLOOKUP(B516,'[2]listado ZVTN y PTN y PDET'!$A$1:$A$26,1,FALSE)</f>
        <v>#N/A</v>
      </c>
      <c r="H516">
        <v>13327</v>
      </c>
      <c r="I516">
        <v>0</v>
      </c>
      <c r="J516" t="s">
        <v>2292</v>
      </c>
      <c r="K516" t="s">
        <v>2289</v>
      </c>
      <c r="L516" t="s">
        <v>2290</v>
      </c>
      <c r="M516">
        <v>91</v>
      </c>
      <c r="N516">
        <v>1</v>
      </c>
      <c r="O516" t="s">
        <v>2300</v>
      </c>
      <c r="P516" t="s">
        <v>2300</v>
      </c>
      <c r="Q516" t="s">
        <v>2301</v>
      </c>
      <c r="R516" t="s">
        <v>2301</v>
      </c>
      <c r="S516" t="s">
        <v>2300</v>
      </c>
    </row>
    <row r="517" spans="1:19" x14ac:dyDescent="0.25">
      <c r="A517" s="2" t="s">
        <v>295</v>
      </c>
      <c r="B517" s="3" t="s">
        <v>1073</v>
      </c>
      <c r="C517" s="4">
        <v>73347</v>
      </c>
      <c r="D517" s="2" t="s">
        <v>297</v>
      </c>
      <c r="E517" s="2" t="s">
        <v>1074</v>
      </c>
      <c r="F517" t="e">
        <v>#N/A</v>
      </c>
      <c r="G517" t="e">
        <f>+VLOOKUP(B517,'[2]listado ZVTN y PTN y PDET'!$A$1:$A$26,1,FALSE)</f>
        <v>#N/A</v>
      </c>
      <c r="H517">
        <v>2243</v>
      </c>
      <c r="I517">
        <v>1</v>
      </c>
      <c r="J517" t="s">
        <v>2290</v>
      </c>
      <c r="K517" t="s">
        <v>2289</v>
      </c>
      <c r="L517" t="s">
        <v>2290</v>
      </c>
      <c r="M517">
        <v>4</v>
      </c>
      <c r="N517">
        <v>0</v>
      </c>
      <c r="O517" t="s">
        <v>2300</v>
      </c>
      <c r="P517" t="s">
        <v>2300</v>
      </c>
      <c r="Q517" t="s">
        <v>2300</v>
      </c>
      <c r="R517" t="s">
        <v>2300</v>
      </c>
      <c r="S517" t="s">
        <v>2300</v>
      </c>
    </row>
    <row r="518" spans="1:19" x14ac:dyDescent="0.25">
      <c r="A518" s="2" t="s">
        <v>500</v>
      </c>
      <c r="B518" s="3" t="s">
        <v>1075</v>
      </c>
      <c r="C518" s="4">
        <v>5237</v>
      </c>
      <c r="D518" s="2" t="s">
        <v>502</v>
      </c>
      <c r="E518" s="2" t="s">
        <v>1076</v>
      </c>
      <c r="F518" t="e">
        <v>#N/A</v>
      </c>
      <c r="G518" t="e">
        <f>+VLOOKUP(B518,'[2]listado ZVTN y PTN y PDET'!$A$1:$A$26,1,FALSE)</f>
        <v>#N/A</v>
      </c>
      <c r="H518">
        <v>547</v>
      </c>
      <c r="I518">
        <v>0</v>
      </c>
      <c r="J518" t="s">
        <v>2289</v>
      </c>
      <c r="K518" t="s">
        <v>2288</v>
      </c>
      <c r="L518" t="s">
        <v>2289</v>
      </c>
      <c r="M518">
        <v>10</v>
      </c>
      <c r="N518">
        <v>0</v>
      </c>
      <c r="O518" t="s">
        <v>2300</v>
      </c>
      <c r="P518" t="s">
        <v>2300</v>
      </c>
      <c r="Q518" t="s">
        <v>2300</v>
      </c>
      <c r="R518" t="s">
        <v>2300</v>
      </c>
      <c r="S518" t="s">
        <v>2300</v>
      </c>
    </row>
    <row r="519" spans="1:19" x14ac:dyDescent="0.25">
      <c r="A519" s="2" t="s">
        <v>576</v>
      </c>
      <c r="B519" s="3" t="s">
        <v>1077</v>
      </c>
      <c r="C519" s="4">
        <v>76111</v>
      </c>
      <c r="D519" s="2" t="s">
        <v>578</v>
      </c>
      <c r="E519" s="2" t="s">
        <v>1078</v>
      </c>
      <c r="F519" t="e">
        <v>#N/A</v>
      </c>
      <c r="G519" t="e">
        <f>+VLOOKUP(B519,'[2]listado ZVTN y PTN y PDET'!$A$1:$A$26,1,FALSE)</f>
        <v>#N/A</v>
      </c>
      <c r="H519">
        <v>8269</v>
      </c>
      <c r="I519">
        <v>29</v>
      </c>
      <c r="J519" t="s">
        <v>2290</v>
      </c>
      <c r="K519" t="s">
        <v>2289</v>
      </c>
      <c r="L519" t="s">
        <v>2289</v>
      </c>
      <c r="M519">
        <v>66</v>
      </c>
      <c r="N519">
        <v>1</v>
      </c>
      <c r="O519" t="s">
        <v>2300</v>
      </c>
      <c r="P519" t="s">
        <v>2300</v>
      </c>
      <c r="Q519" t="s">
        <v>2300</v>
      </c>
      <c r="R519" t="s">
        <v>2300</v>
      </c>
      <c r="S519" t="s">
        <v>2300</v>
      </c>
    </row>
    <row r="520" spans="1:19" x14ac:dyDescent="0.25">
      <c r="A520" s="2" t="s">
        <v>301</v>
      </c>
      <c r="B520" s="3" t="s">
        <v>1079</v>
      </c>
      <c r="C520" s="4">
        <v>13683</v>
      </c>
      <c r="D520" s="2" t="s">
        <v>303</v>
      </c>
      <c r="E520" s="2" t="s">
        <v>1080</v>
      </c>
      <c r="F520" t="e">
        <v>#N/A</v>
      </c>
      <c r="G520" t="e">
        <f>+VLOOKUP(B520,'[2]listado ZVTN y PTN y PDET'!$A$1:$A$26,1,FALSE)</f>
        <v>#N/A</v>
      </c>
      <c r="H520">
        <v>11861</v>
      </c>
      <c r="I520">
        <v>9</v>
      </c>
      <c r="J520" t="s">
        <v>2291</v>
      </c>
      <c r="K520" t="s">
        <v>2288</v>
      </c>
      <c r="L520" t="s">
        <v>2290</v>
      </c>
      <c r="M520">
        <v>1</v>
      </c>
      <c r="N520">
        <v>0</v>
      </c>
      <c r="O520" t="s">
        <v>2300</v>
      </c>
      <c r="P520" t="s">
        <v>2301</v>
      </c>
      <c r="Q520" t="s">
        <v>2300</v>
      </c>
      <c r="R520" t="s">
        <v>2300</v>
      </c>
      <c r="S520" t="s">
        <v>2300</v>
      </c>
    </row>
    <row r="521" spans="1:19" x14ac:dyDescent="0.25">
      <c r="A521" s="2" t="s">
        <v>888</v>
      </c>
      <c r="B521" s="3" t="s">
        <v>1081</v>
      </c>
      <c r="C521" s="4">
        <v>27135</v>
      </c>
      <c r="D521" s="2" t="s">
        <v>890</v>
      </c>
      <c r="E521" s="2" t="s">
        <v>1082</v>
      </c>
      <c r="F521" t="e">
        <v>#N/A</v>
      </c>
      <c r="G521" t="e">
        <f>+VLOOKUP(B521,'[2]listado ZVTN y PTN y PDET'!$A$1:$A$26,1,FALSE)</f>
        <v>#N/A</v>
      </c>
      <c r="H521">
        <v>1410</v>
      </c>
      <c r="I521">
        <v>1</v>
      </c>
      <c r="J521" t="s">
        <v>2289</v>
      </c>
      <c r="K521" t="s">
        <v>2289</v>
      </c>
      <c r="L521" t="s">
        <v>2289</v>
      </c>
      <c r="M521">
        <v>1</v>
      </c>
      <c r="N521">
        <v>0</v>
      </c>
      <c r="O521" t="s">
        <v>2300</v>
      </c>
      <c r="P521" t="s">
        <v>2300</v>
      </c>
      <c r="Q521" t="s">
        <v>2300</v>
      </c>
      <c r="R521" t="s">
        <v>2301</v>
      </c>
      <c r="S521" t="s">
        <v>2300</v>
      </c>
    </row>
    <row r="522" spans="1:19" x14ac:dyDescent="0.25">
      <c r="A522" s="2" t="s">
        <v>426</v>
      </c>
      <c r="B522" s="3" t="s">
        <v>1083</v>
      </c>
      <c r="C522" s="4">
        <v>99524</v>
      </c>
      <c r="D522" s="2" t="s">
        <v>428</v>
      </c>
      <c r="E522" s="2" t="s">
        <v>1084</v>
      </c>
      <c r="F522" t="e">
        <v>#N/A</v>
      </c>
      <c r="G522" t="e">
        <f>+VLOOKUP(B522,'[2]listado ZVTN y PTN y PDET'!$A$1:$A$26,1,FALSE)</f>
        <v>#N/A</v>
      </c>
      <c r="H522">
        <v>2440</v>
      </c>
      <c r="I522">
        <v>0</v>
      </c>
      <c r="J522" t="s">
        <v>2289</v>
      </c>
      <c r="K522" t="s">
        <v>2288</v>
      </c>
      <c r="L522" t="s">
        <v>2289</v>
      </c>
      <c r="M522">
        <v>3</v>
      </c>
      <c r="N522">
        <v>0</v>
      </c>
      <c r="O522" t="s">
        <v>2300</v>
      </c>
      <c r="P522" t="s">
        <v>2300</v>
      </c>
      <c r="Q522" t="s">
        <v>2300</v>
      </c>
      <c r="R522" t="s">
        <v>2300</v>
      </c>
      <c r="S522" t="s">
        <v>2301</v>
      </c>
    </row>
    <row r="523" spans="1:19" x14ac:dyDescent="0.25">
      <c r="A523" s="2" t="s">
        <v>814</v>
      </c>
      <c r="B523" s="3" t="s">
        <v>1085</v>
      </c>
      <c r="C523" s="4">
        <v>63594</v>
      </c>
      <c r="D523" s="2" t="s">
        <v>816</v>
      </c>
      <c r="E523" s="2" t="s">
        <v>1086</v>
      </c>
      <c r="F523" t="e">
        <v>#N/A</v>
      </c>
      <c r="G523" t="e">
        <f>+VLOOKUP(B523,'[2]listado ZVTN y PTN y PDET'!$A$1:$A$26,1,FALSE)</f>
        <v>#N/A</v>
      </c>
      <c r="H523">
        <v>646</v>
      </c>
      <c r="I523">
        <v>0</v>
      </c>
      <c r="J523" t="s">
        <v>2290</v>
      </c>
      <c r="K523" t="s">
        <v>2289</v>
      </c>
      <c r="L523" t="s">
        <v>2289</v>
      </c>
      <c r="M523">
        <v>18</v>
      </c>
      <c r="N523">
        <v>0</v>
      </c>
      <c r="O523" t="s">
        <v>2300</v>
      </c>
      <c r="P523" t="s">
        <v>2300</v>
      </c>
      <c r="Q523" t="s">
        <v>2300</v>
      </c>
      <c r="R523" t="s">
        <v>2300</v>
      </c>
      <c r="S523" t="s">
        <v>2300</v>
      </c>
    </row>
    <row r="524" spans="1:19" x14ac:dyDescent="0.25">
      <c r="A524" s="2" t="s">
        <v>576</v>
      </c>
      <c r="B524" s="3" t="s">
        <v>1087</v>
      </c>
      <c r="C524" s="4">
        <v>76122</v>
      </c>
      <c r="D524" s="2" t="s">
        <v>578</v>
      </c>
      <c r="E524" s="2" t="s">
        <v>1088</v>
      </c>
      <c r="F524" t="e">
        <v>#N/A</v>
      </c>
      <c r="G524" t="e">
        <f>+VLOOKUP(B524,'[2]listado ZVTN y PTN y PDET'!$A$1:$A$26,1,FALSE)</f>
        <v>#N/A</v>
      </c>
      <c r="H524">
        <v>2617</v>
      </c>
      <c r="I524">
        <v>0</v>
      </c>
      <c r="J524" t="s">
        <v>2289</v>
      </c>
      <c r="K524" t="s">
        <v>2290</v>
      </c>
      <c r="L524" t="s">
        <v>2290</v>
      </c>
      <c r="M524">
        <v>40</v>
      </c>
      <c r="N524">
        <v>0</v>
      </c>
      <c r="O524" t="s">
        <v>2300</v>
      </c>
      <c r="P524" t="s">
        <v>2300</v>
      </c>
      <c r="Q524" t="s">
        <v>2300</v>
      </c>
      <c r="R524" t="s">
        <v>2300</v>
      </c>
      <c r="S524" t="s">
        <v>2300</v>
      </c>
    </row>
    <row r="525" spans="1:19" x14ac:dyDescent="0.25">
      <c r="A525" s="2" t="s">
        <v>295</v>
      </c>
      <c r="B525" s="3" t="s">
        <v>1089</v>
      </c>
      <c r="C525" s="4">
        <v>73678</v>
      </c>
      <c r="D525" s="2" t="s">
        <v>297</v>
      </c>
      <c r="E525" s="2" t="s">
        <v>1090</v>
      </c>
      <c r="F525" t="e">
        <v>#N/A</v>
      </c>
      <c r="G525" t="e">
        <f>+VLOOKUP(B525,'[2]listado ZVTN y PTN y PDET'!$A$1:$A$26,1,FALSE)</f>
        <v>#N/A</v>
      </c>
      <c r="H525">
        <v>3231</v>
      </c>
      <c r="I525">
        <v>0</v>
      </c>
      <c r="J525" t="s">
        <v>2289</v>
      </c>
      <c r="K525" t="s">
        <v>2288</v>
      </c>
      <c r="L525" t="s">
        <v>2288</v>
      </c>
      <c r="M525">
        <v>1</v>
      </c>
      <c r="N525">
        <v>0</v>
      </c>
      <c r="O525" t="s">
        <v>2300</v>
      </c>
      <c r="P525" t="s">
        <v>2300</v>
      </c>
      <c r="Q525" t="s">
        <v>2300</v>
      </c>
      <c r="R525" t="s">
        <v>2300</v>
      </c>
      <c r="S525" t="s">
        <v>2300</v>
      </c>
    </row>
    <row r="526" spans="1:19" x14ac:dyDescent="0.25">
      <c r="A526" s="2" t="s">
        <v>295</v>
      </c>
      <c r="B526" s="3" t="s">
        <v>1091</v>
      </c>
      <c r="C526" s="4">
        <v>73148</v>
      </c>
      <c r="D526" s="2" t="s">
        <v>297</v>
      </c>
      <c r="E526" s="2" t="s">
        <v>1092</v>
      </c>
      <c r="F526" t="e">
        <v>#N/A</v>
      </c>
      <c r="G526" t="e">
        <f>+VLOOKUP(B526,'[2]listado ZVTN y PTN y PDET'!$A$1:$A$26,1,FALSE)</f>
        <v>#N/A</v>
      </c>
      <c r="H526">
        <v>292</v>
      </c>
      <c r="I526">
        <v>0</v>
      </c>
      <c r="J526" t="s">
        <v>2288</v>
      </c>
      <c r="K526" t="s">
        <v>2288</v>
      </c>
      <c r="L526" t="s">
        <v>2288</v>
      </c>
      <c r="M526">
        <v>1</v>
      </c>
      <c r="N526">
        <v>0</v>
      </c>
      <c r="O526" t="s">
        <v>2300</v>
      </c>
      <c r="P526" t="s">
        <v>2300</v>
      </c>
      <c r="Q526" t="s">
        <v>2300</v>
      </c>
      <c r="R526" t="s">
        <v>2300</v>
      </c>
      <c r="S526" t="s">
        <v>2300</v>
      </c>
    </row>
    <row r="527" spans="1:19" x14ac:dyDescent="0.25">
      <c r="A527" s="2" t="s">
        <v>758</v>
      </c>
      <c r="B527" s="3" t="s">
        <v>1093</v>
      </c>
      <c r="C527" s="4">
        <v>50686</v>
      </c>
      <c r="D527" s="2" t="s">
        <v>760</v>
      </c>
      <c r="E527" s="2" t="s">
        <v>1094</v>
      </c>
      <c r="F527" t="e">
        <v>#N/A</v>
      </c>
      <c r="G527" t="e">
        <f>+VLOOKUP(B527,'[2]listado ZVTN y PTN y PDET'!$A$1:$A$26,1,FALSE)</f>
        <v>#N/A</v>
      </c>
      <c r="H527">
        <v>770</v>
      </c>
      <c r="I527">
        <v>18</v>
      </c>
      <c r="J527" t="s">
        <v>2291</v>
      </c>
      <c r="K527" t="s">
        <v>2288</v>
      </c>
      <c r="L527" t="s">
        <v>2292</v>
      </c>
      <c r="M527">
        <v>0</v>
      </c>
      <c r="N527">
        <v>0</v>
      </c>
      <c r="O527" t="s">
        <v>2300</v>
      </c>
      <c r="P527" t="s">
        <v>2300</v>
      </c>
      <c r="Q527" t="s">
        <v>2300</v>
      </c>
      <c r="R527" t="s">
        <v>2300</v>
      </c>
      <c r="S527" t="s">
        <v>2300</v>
      </c>
    </row>
    <row r="528" spans="1:19" x14ac:dyDescent="0.25">
      <c r="A528" s="2" t="s">
        <v>204</v>
      </c>
      <c r="B528" s="3" t="s">
        <v>1095</v>
      </c>
      <c r="C528" s="4">
        <v>52203</v>
      </c>
      <c r="D528" s="2" t="s">
        <v>206</v>
      </c>
      <c r="E528" s="2" t="s">
        <v>1096</v>
      </c>
      <c r="F528" t="e">
        <v>#N/A</v>
      </c>
      <c r="G528" t="e">
        <f>+VLOOKUP(B528,'[2]listado ZVTN y PTN y PDET'!$A$1:$A$26,1,FALSE)</f>
        <v>#N/A</v>
      </c>
      <c r="H528">
        <v>1615</v>
      </c>
      <c r="I528">
        <v>2</v>
      </c>
      <c r="J528" t="s">
        <v>2289</v>
      </c>
      <c r="K528" t="s">
        <v>2289</v>
      </c>
      <c r="L528" t="s">
        <v>2289</v>
      </c>
      <c r="M528">
        <v>2</v>
      </c>
      <c r="N528">
        <v>0</v>
      </c>
      <c r="O528" t="s">
        <v>2300</v>
      </c>
      <c r="P528" t="s">
        <v>2300</v>
      </c>
      <c r="Q528" t="s">
        <v>2300</v>
      </c>
      <c r="R528" t="s">
        <v>2300</v>
      </c>
      <c r="S528" t="s">
        <v>2300</v>
      </c>
    </row>
    <row r="529" spans="1:19" x14ac:dyDescent="0.25">
      <c r="A529" s="2" t="s">
        <v>500</v>
      </c>
      <c r="B529" s="3" t="s">
        <v>1097</v>
      </c>
      <c r="C529" s="4">
        <v>5789</v>
      </c>
      <c r="D529" s="2" t="s">
        <v>502</v>
      </c>
      <c r="E529" s="2" t="s">
        <v>1098</v>
      </c>
      <c r="F529" t="e">
        <v>#N/A</v>
      </c>
      <c r="G529" t="e">
        <f>+VLOOKUP(B529,'[2]listado ZVTN y PTN y PDET'!$A$1:$A$26,1,FALSE)</f>
        <v>#N/A</v>
      </c>
      <c r="H529">
        <v>1986</v>
      </c>
      <c r="I529">
        <v>2</v>
      </c>
      <c r="J529" t="s">
        <v>2289</v>
      </c>
      <c r="K529" t="s">
        <v>2288</v>
      </c>
      <c r="L529" t="s">
        <v>2289</v>
      </c>
      <c r="M529">
        <v>3</v>
      </c>
      <c r="N529">
        <v>0</v>
      </c>
      <c r="O529" t="s">
        <v>2300</v>
      </c>
      <c r="P529" t="s">
        <v>2300</v>
      </c>
      <c r="Q529" t="s">
        <v>2300</v>
      </c>
      <c r="R529" t="s">
        <v>2300</v>
      </c>
      <c r="S529" t="s">
        <v>2300</v>
      </c>
    </row>
    <row r="530" spans="1:19" x14ac:dyDescent="0.25">
      <c r="A530" s="2" t="s">
        <v>27</v>
      </c>
      <c r="B530" s="3" t="s">
        <v>1099</v>
      </c>
      <c r="C530" s="4">
        <v>25224</v>
      </c>
      <c r="D530" s="2" t="s">
        <v>29</v>
      </c>
      <c r="E530" s="2" t="s">
        <v>1100</v>
      </c>
      <c r="F530" t="e">
        <v>#N/A</v>
      </c>
      <c r="G530" t="e">
        <f>+VLOOKUP(B530,'[2]listado ZVTN y PTN y PDET'!$A$1:$A$26,1,FALSE)</f>
        <v>#N/A</v>
      </c>
      <c r="H530">
        <v>15</v>
      </c>
      <c r="I530">
        <v>0</v>
      </c>
      <c r="J530" t="s">
        <v>2289</v>
      </c>
      <c r="K530" t="s">
        <v>2288</v>
      </c>
      <c r="L530" t="s">
        <v>2288</v>
      </c>
      <c r="M530">
        <v>2</v>
      </c>
      <c r="N530">
        <v>0</v>
      </c>
      <c r="O530" t="s">
        <v>2300</v>
      </c>
      <c r="P530" t="s">
        <v>2300</v>
      </c>
      <c r="Q530" t="s">
        <v>2300</v>
      </c>
      <c r="R530" t="s">
        <v>2300</v>
      </c>
      <c r="S530" t="s">
        <v>2300</v>
      </c>
    </row>
    <row r="531" spans="1:19" x14ac:dyDescent="0.25">
      <c r="A531" s="2" t="s">
        <v>500</v>
      </c>
      <c r="B531" s="3" t="s">
        <v>1101</v>
      </c>
      <c r="C531" s="4">
        <v>5856</v>
      </c>
      <c r="D531" s="2" t="s">
        <v>502</v>
      </c>
      <c r="E531" s="2" t="s">
        <v>1102</v>
      </c>
      <c r="F531" t="e">
        <v>#N/A</v>
      </c>
      <c r="G531" t="e">
        <f>+VLOOKUP(B531,'[2]listado ZVTN y PTN y PDET'!$A$1:$A$26,1,FALSE)</f>
        <v>#N/A</v>
      </c>
      <c r="H531">
        <v>460</v>
      </c>
      <c r="I531">
        <v>0</v>
      </c>
      <c r="J531" t="s">
        <v>2289</v>
      </c>
      <c r="K531" t="s">
        <v>2288</v>
      </c>
      <c r="L531" t="s">
        <v>2289</v>
      </c>
      <c r="M531">
        <v>4</v>
      </c>
      <c r="N531">
        <v>0</v>
      </c>
      <c r="O531" t="s">
        <v>2300</v>
      </c>
      <c r="P531" t="s">
        <v>2300</v>
      </c>
      <c r="Q531" t="s">
        <v>2300</v>
      </c>
      <c r="R531" t="s">
        <v>2300</v>
      </c>
      <c r="S531" t="s">
        <v>2300</v>
      </c>
    </row>
    <row r="532" spans="1:19" x14ac:dyDescent="0.25">
      <c r="A532" s="2" t="s">
        <v>500</v>
      </c>
      <c r="B532" s="3" t="s">
        <v>1103</v>
      </c>
      <c r="C532" s="4">
        <v>5360</v>
      </c>
      <c r="D532" s="2" t="s">
        <v>502</v>
      </c>
      <c r="E532" s="2" t="s">
        <v>1104</v>
      </c>
      <c r="F532" t="e">
        <v>#N/A</v>
      </c>
      <c r="G532" t="e">
        <f>+VLOOKUP(B532,'[2]listado ZVTN y PTN y PDET'!$A$1:$A$26,1,FALSE)</f>
        <v>#N/A</v>
      </c>
      <c r="H532">
        <v>5059</v>
      </c>
      <c r="I532">
        <v>0</v>
      </c>
      <c r="J532" t="s">
        <v>2290</v>
      </c>
      <c r="K532" t="s">
        <v>2288</v>
      </c>
      <c r="L532" t="s">
        <v>2289</v>
      </c>
      <c r="M532">
        <v>28</v>
      </c>
      <c r="N532">
        <v>3</v>
      </c>
      <c r="O532" t="s">
        <v>2300</v>
      </c>
      <c r="P532" t="s">
        <v>2300</v>
      </c>
      <c r="Q532" t="s">
        <v>2300</v>
      </c>
      <c r="R532" t="s">
        <v>2300</v>
      </c>
      <c r="S532" t="s">
        <v>2300</v>
      </c>
    </row>
    <row r="533" spans="1:19" x14ac:dyDescent="0.25">
      <c r="A533" s="2" t="s">
        <v>204</v>
      </c>
      <c r="B533" s="3" t="s">
        <v>1105</v>
      </c>
      <c r="C533" s="4">
        <v>52565</v>
      </c>
      <c r="D533" s="2" t="s">
        <v>206</v>
      </c>
      <c r="E533" s="2" t="s">
        <v>1106</v>
      </c>
      <c r="F533" t="e">
        <v>#N/A</v>
      </c>
      <c r="G533" t="e">
        <f>+VLOOKUP(B533,'[2]listado ZVTN y PTN y PDET'!$A$1:$A$26,1,FALSE)</f>
        <v>#N/A</v>
      </c>
      <c r="H533">
        <v>671</v>
      </c>
      <c r="I533">
        <v>0</v>
      </c>
      <c r="J533" t="s">
        <v>2288</v>
      </c>
      <c r="K533" t="s">
        <v>2288</v>
      </c>
      <c r="L533" t="s">
        <v>2288</v>
      </c>
      <c r="M533">
        <v>5</v>
      </c>
      <c r="N533">
        <v>0</v>
      </c>
      <c r="O533" t="s">
        <v>2300</v>
      </c>
      <c r="P533" t="s">
        <v>2300</v>
      </c>
      <c r="Q533" t="s">
        <v>2300</v>
      </c>
      <c r="R533" t="s">
        <v>2300</v>
      </c>
      <c r="S533" t="s">
        <v>2300</v>
      </c>
    </row>
    <row r="534" spans="1:19" x14ac:dyDescent="0.25">
      <c r="A534" s="2" t="s">
        <v>301</v>
      </c>
      <c r="B534" s="3" t="s">
        <v>1107</v>
      </c>
      <c r="C534" s="4">
        <v>13222</v>
      </c>
      <c r="D534" s="2" t="s">
        <v>303</v>
      </c>
      <c r="E534" s="2" t="s">
        <v>1108</v>
      </c>
      <c r="F534" t="e">
        <v>#N/A</v>
      </c>
      <c r="G534" t="e">
        <f>+VLOOKUP(B534,'[2]listado ZVTN y PTN y PDET'!$A$1:$A$26,1,FALSE)</f>
        <v>#N/A</v>
      </c>
      <c r="H534">
        <v>1548</v>
      </c>
      <c r="I534">
        <v>0</v>
      </c>
      <c r="J534" t="s">
        <v>2290</v>
      </c>
      <c r="K534" t="s">
        <v>2288</v>
      </c>
      <c r="L534" t="s">
        <v>2289</v>
      </c>
      <c r="M534">
        <v>3</v>
      </c>
      <c r="N534">
        <v>0</v>
      </c>
      <c r="O534" t="s">
        <v>2300</v>
      </c>
      <c r="P534" t="s">
        <v>2300</v>
      </c>
      <c r="Q534" t="s">
        <v>2300</v>
      </c>
      <c r="R534" t="s">
        <v>2300</v>
      </c>
      <c r="S534" t="s">
        <v>2300</v>
      </c>
    </row>
    <row r="535" spans="1:19" x14ac:dyDescent="0.25">
      <c r="A535" s="2" t="s">
        <v>901</v>
      </c>
      <c r="B535" s="3" t="s">
        <v>1109</v>
      </c>
      <c r="C535" s="4">
        <v>85136</v>
      </c>
      <c r="D535" s="2" t="s">
        <v>903</v>
      </c>
      <c r="E535" s="2" t="s">
        <v>1110</v>
      </c>
      <c r="F535" t="e">
        <v>#N/A</v>
      </c>
      <c r="G535" t="e">
        <f>+VLOOKUP(B535,'[2]listado ZVTN y PTN y PDET'!$A$1:$A$26,1,FALSE)</f>
        <v>#N/A</v>
      </c>
      <c r="H535">
        <v>313</v>
      </c>
      <c r="I535">
        <v>9</v>
      </c>
      <c r="J535" t="s">
        <v>2288</v>
      </c>
      <c r="K535" t="s">
        <v>2291</v>
      </c>
      <c r="L535" t="s">
        <v>2291</v>
      </c>
      <c r="M535">
        <v>0</v>
      </c>
      <c r="N535">
        <v>0</v>
      </c>
      <c r="O535" t="s">
        <v>2300</v>
      </c>
      <c r="P535" t="s">
        <v>2300</v>
      </c>
      <c r="Q535" t="s">
        <v>2300</v>
      </c>
      <c r="R535" t="s">
        <v>2300</v>
      </c>
      <c r="S535" t="s">
        <v>2300</v>
      </c>
    </row>
    <row r="536" spans="1:19" x14ac:dyDescent="0.25">
      <c r="A536" s="2" t="s">
        <v>204</v>
      </c>
      <c r="B536" s="3" t="s">
        <v>1111</v>
      </c>
      <c r="C536" s="4">
        <v>52240</v>
      </c>
      <c r="D536" s="2" t="s">
        <v>206</v>
      </c>
      <c r="E536" s="2" t="s">
        <v>1112</v>
      </c>
      <c r="F536" t="e">
        <v>#N/A</v>
      </c>
      <c r="G536" t="e">
        <f>+VLOOKUP(B536,'[2]listado ZVTN y PTN y PDET'!$A$1:$A$26,1,FALSE)</f>
        <v>#N/A</v>
      </c>
      <c r="H536">
        <v>458</v>
      </c>
      <c r="I536">
        <v>0</v>
      </c>
      <c r="J536" t="s">
        <v>2288</v>
      </c>
      <c r="K536" t="s">
        <v>2288</v>
      </c>
      <c r="L536" t="s">
        <v>2288</v>
      </c>
      <c r="M536">
        <v>2</v>
      </c>
      <c r="N536">
        <v>0</v>
      </c>
      <c r="O536" t="s">
        <v>2300</v>
      </c>
      <c r="P536" t="s">
        <v>2300</v>
      </c>
      <c r="Q536" t="s">
        <v>2300</v>
      </c>
      <c r="R536" t="s">
        <v>2300</v>
      </c>
      <c r="S536" t="s">
        <v>2300</v>
      </c>
    </row>
    <row r="537" spans="1:19" x14ac:dyDescent="0.25">
      <c r="A537" s="2" t="s">
        <v>88</v>
      </c>
      <c r="B537" s="3" t="s">
        <v>1113</v>
      </c>
      <c r="C537" s="4">
        <v>68307</v>
      </c>
      <c r="D537" s="2" t="s">
        <v>90</v>
      </c>
      <c r="E537" s="2" t="s">
        <v>1114</v>
      </c>
      <c r="F537" t="e">
        <v>#N/A</v>
      </c>
      <c r="G537" t="e">
        <f>+VLOOKUP(B537,'[2]listado ZVTN y PTN y PDET'!$A$1:$A$26,1,FALSE)</f>
        <v>#N/A</v>
      </c>
      <c r="H537">
        <v>2862</v>
      </c>
      <c r="I537">
        <v>1</v>
      </c>
      <c r="J537" t="s">
        <v>2289</v>
      </c>
      <c r="K537" t="s">
        <v>2288</v>
      </c>
      <c r="L537" t="s">
        <v>2288</v>
      </c>
      <c r="M537">
        <v>11</v>
      </c>
      <c r="N537">
        <v>3</v>
      </c>
      <c r="O537" t="s">
        <v>2300</v>
      </c>
      <c r="P537" t="s">
        <v>2300</v>
      </c>
      <c r="Q537" t="s">
        <v>2300</v>
      </c>
      <c r="R537" t="s">
        <v>2300</v>
      </c>
      <c r="S537" t="s">
        <v>2300</v>
      </c>
    </row>
    <row r="538" spans="1:19" x14ac:dyDescent="0.25">
      <c r="A538" s="2" t="s">
        <v>741</v>
      </c>
      <c r="B538" s="3" t="s">
        <v>1115</v>
      </c>
      <c r="C538" s="4">
        <v>66001</v>
      </c>
      <c r="D538" s="2" t="s">
        <v>743</v>
      </c>
      <c r="E538" s="2" t="s">
        <v>1116</v>
      </c>
      <c r="F538" t="e">
        <v>#N/A</v>
      </c>
      <c r="G538" t="e">
        <f>+VLOOKUP(B538,'[2]listado ZVTN y PTN y PDET'!$A$1:$A$26,1,FALSE)</f>
        <v>#N/A</v>
      </c>
      <c r="H538">
        <v>5198</v>
      </c>
      <c r="I538">
        <v>2</v>
      </c>
      <c r="J538" t="s">
        <v>2290</v>
      </c>
      <c r="K538" t="s">
        <v>2289</v>
      </c>
      <c r="L538" t="s">
        <v>2289</v>
      </c>
      <c r="M538">
        <v>145</v>
      </c>
      <c r="N538">
        <v>2</v>
      </c>
      <c r="O538" t="s">
        <v>2300</v>
      </c>
      <c r="P538" t="s">
        <v>2300</v>
      </c>
      <c r="Q538" t="s">
        <v>2300</v>
      </c>
      <c r="R538" t="s">
        <v>2300</v>
      </c>
      <c r="S538" t="s">
        <v>2300</v>
      </c>
    </row>
    <row r="539" spans="1:19" x14ac:dyDescent="0.25">
      <c r="A539" s="2" t="s">
        <v>27</v>
      </c>
      <c r="B539" s="3" t="s">
        <v>1117</v>
      </c>
      <c r="C539" s="4">
        <v>25594</v>
      </c>
      <c r="D539" s="2" t="s">
        <v>29</v>
      </c>
      <c r="E539" s="2" t="s">
        <v>1118</v>
      </c>
      <c r="F539" t="e">
        <v>#N/A</v>
      </c>
      <c r="G539" t="e">
        <f>+VLOOKUP(B539,'[2]listado ZVTN y PTN y PDET'!$A$1:$A$26,1,FALSE)</f>
        <v>#N/A</v>
      </c>
      <c r="H539">
        <v>185</v>
      </c>
      <c r="I539">
        <v>1</v>
      </c>
      <c r="J539" t="s">
        <v>2292</v>
      </c>
      <c r="K539" t="s">
        <v>2288</v>
      </c>
      <c r="L539" t="s">
        <v>2288</v>
      </c>
      <c r="M539">
        <v>0</v>
      </c>
      <c r="N539">
        <v>0</v>
      </c>
      <c r="O539" t="s">
        <v>2300</v>
      </c>
      <c r="P539" t="s">
        <v>2300</v>
      </c>
      <c r="Q539" t="s">
        <v>2300</v>
      </c>
      <c r="R539" t="s">
        <v>2300</v>
      </c>
      <c r="S539" t="s">
        <v>2300</v>
      </c>
    </row>
    <row r="540" spans="1:19" x14ac:dyDescent="0.25">
      <c r="A540" s="2" t="s">
        <v>204</v>
      </c>
      <c r="B540" s="3" t="s">
        <v>1119</v>
      </c>
      <c r="C540" s="4">
        <v>52693</v>
      </c>
      <c r="D540" s="2" t="s">
        <v>206</v>
      </c>
      <c r="E540" s="2" t="s">
        <v>1120</v>
      </c>
      <c r="F540" t="e">
        <v>#N/A</v>
      </c>
      <c r="G540" t="e">
        <f>+VLOOKUP(B540,'[2]listado ZVTN y PTN y PDET'!$A$1:$A$26,1,FALSE)</f>
        <v>#N/A</v>
      </c>
      <c r="H540">
        <v>2410</v>
      </c>
      <c r="I540">
        <v>1</v>
      </c>
      <c r="J540" t="s">
        <v>2289</v>
      </c>
      <c r="K540" t="s">
        <v>2288</v>
      </c>
      <c r="L540" t="s">
        <v>2289</v>
      </c>
      <c r="M540">
        <v>2</v>
      </c>
      <c r="N540">
        <v>0</v>
      </c>
      <c r="O540" t="s">
        <v>2300</v>
      </c>
      <c r="P540" t="s">
        <v>2301</v>
      </c>
      <c r="Q540" t="s">
        <v>2300</v>
      </c>
      <c r="R540" t="s">
        <v>2300</v>
      </c>
      <c r="S540" t="s">
        <v>2300</v>
      </c>
    </row>
    <row r="541" spans="1:19" x14ac:dyDescent="0.25">
      <c r="A541" s="2" t="s">
        <v>814</v>
      </c>
      <c r="B541" s="3" t="s">
        <v>1121</v>
      </c>
      <c r="C541" s="4">
        <v>63470</v>
      </c>
      <c r="D541" s="2" t="s">
        <v>816</v>
      </c>
      <c r="E541" s="2" t="s">
        <v>1122</v>
      </c>
      <c r="F541" t="e">
        <v>#N/A</v>
      </c>
      <c r="G541" t="e">
        <f>+VLOOKUP(B541,'[2]listado ZVTN y PTN y PDET'!$A$1:$A$26,1,FALSE)</f>
        <v>#N/A</v>
      </c>
      <c r="H541">
        <v>891</v>
      </c>
      <c r="I541">
        <v>4</v>
      </c>
      <c r="J541" t="s">
        <v>2289</v>
      </c>
      <c r="K541" t="s">
        <v>2289</v>
      </c>
      <c r="L541" t="s">
        <v>2289</v>
      </c>
      <c r="M541">
        <v>51</v>
      </c>
      <c r="N541">
        <v>0</v>
      </c>
      <c r="O541" t="s">
        <v>2300</v>
      </c>
      <c r="P541" t="s">
        <v>2300</v>
      </c>
      <c r="Q541" t="s">
        <v>2300</v>
      </c>
      <c r="R541" t="s">
        <v>2300</v>
      </c>
      <c r="S541" t="s">
        <v>2300</v>
      </c>
    </row>
    <row r="542" spans="1:19" x14ac:dyDescent="0.25">
      <c r="A542" s="2" t="s">
        <v>500</v>
      </c>
      <c r="B542" s="3" t="s">
        <v>1123</v>
      </c>
      <c r="C542" s="4">
        <v>5145</v>
      </c>
      <c r="D542" s="2" t="s">
        <v>502</v>
      </c>
      <c r="E542" s="2" t="s">
        <v>1124</v>
      </c>
      <c r="F542" t="e">
        <v>#N/A</v>
      </c>
      <c r="G542" t="e">
        <f>+VLOOKUP(B542,'[2]listado ZVTN y PTN y PDET'!$A$1:$A$26,1,FALSE)</f>
        <v>#N/A</v>
      </c>
      <c r="H542">
        <v>760</v>
      </c>
      <c r="I542">
        <v>1</v>
      </c>
      <c r="J542" t="s">
        <v>2292</v>
      </c>
      <c r="K542" t="s">
        <v>2289</v>
      </c>
      <c r="L542" t="s">
        <v>2289</v>
      </c>
      <c r="M542">
        <v>0</v>
      </c>
      <c r="N542">
        <v>0</v>
      </c>
      <c r="O542" t="s">
        <v>2300</v>
      </c>
      <c r="P542" t="s">
        <v>2300</v>
      </c>
      <c r="Q542" t="s">
        <v>2300</v>
      </c>
      <c r="R542" t="s">
        <v>2300</v>
      </c>
      <c r="S542" t="s">
        <v>2300</v>
      </c>
    </row>
    <row r="543" spans="1:19" x14ac:dyDescent="0.25">
      <c r="A543" s="2" t="s">
        <v>184</v>
      </c>
      <c r="B543" s="3" t="s">
        <v>1125</v>
      </c>
      <c r="C543" s="4">
        <v>8685</v>
      </c>
      <c r="D543" s="2" t="s">
        <v>186</v>
      </c>
      <c r="E543" s="2" t="s">
        <v>1126</v>
      </c>
      <c r="F543" t="e">
        <v>#N/A</v>
      </c>
      <c r="G543" t="e">
        <f>+VLOOKUP(B543,'[2]listado ZVTN y PTN y PDET'!$A$1:$A$26,1,FALSE)</f>
        <v>#N/A</v>
      </c>
      <c r="H543">
        <v>200</v>
      </c>
      <c r="I543">
        <v>0</v>
      </c>
      <c r="J543" t="s">
        <v>2288</v>
      </c>
      <c r="K543" t="s">
        <v>2288</v>
      </c>
      <c r="L543" t="s">
        <v>2288</v>
      </c>
      <c r="M543">
        <v>3</v>
      </c>
      <c r="N543">
        <v>0</v>
      </c>
      <c r="O543" t="s">
        <v>2300</v>
      </c>
      <c r="P543" t="s">
        <v>2300</v>
      </c>
      <c r="Q543" t="s">
        <v>2300</v>
      </c>
      <c r="R543" t="s">
        <v>2300</v>
      </c>
      <c r="S543" t="s">
        <v>2300</v>
      </c>
    </row>
    <row r="544" spans="1:19" x14ac:dyDescent="0.25">
      <c r="A544" s="2" t="s">
        <v>500</v>
      </c>
      <c r="B544" s="3" t="s">
        <v>1127</v>
      </c>
      <c r="C544" s="4">
        <v>5656</v>
      </c>
      <c r="D544" s="2" t="s">
        <v>502</v>
      </c>
      <c r="E544" s="2" t="s">
        <v>1128</v>
      </c>
      <c r="F544" t="e">
        <v>#N/A</v>
      </c>
      <c r="G544" t="e">
        <f>+VLOOKUP(B544,'[2]listado ZVTN y PTN y PDET'!$A$1:$A$26,1,FALSE)</f>
        <v>#N/A</v>
      </c>
      <c r="H544">
        <v>953</v>
      </c>
      <c r="I544">
        <v>1</v>
      </c>
      <c r="J544" t="s">
        <v>2290</v>
      </c>
      <c r="K544" t="s">
        <v>2289</v>
      </c>
      <c r="L544" t="s">
        <v>2289</v>
      </c>
      <c r="M544">
        <v>14</v>
      </c>
      <c r="N544">
        <v>0</v>
      </c>
      <c r="O544" t="s">
        <v>2300</v>
      </c>
      <c r="P544" t="s">
        <v>2300</v>
      </c>
      <c r="Q544" t="s">
        <v>2300</v>
      </c>
      <c r="R544" t="s">
        <v>2300</v>
      </c>
      <c r="S544" t="s">
        <v>2300</v>
      </c>
    </row>
    <row r="545" spans="1:19" x14ac:dyDescent="0.25">
      <c r="A545" s="2" t="s">
        <v>500</v>
      </c>
      <c r="B545" s="3" t="s">
        <v>1129</v>
      </c>
      <c r="C545" s="4">
        <v>5364</v>
      </c>
      <c r="D545" s="2" t="s">
        <v>502</v>
      </c>
      <c r="E545" s="2" t="s">
        <v>1130</v>
      </c>
      <c r="F545" t="e">
        <v>#N/A</v>
      </c>
      <c r="G545" t="e">
        <f>+VLOOKUP(B545,'[2]listado ZVTN y PTN y PDET'!$A$1:$A$26,1,FALSE)</f>
        <v>#N/A</v>
      </c>
      <c r="H545">
        <v>1380</v>
      </c>
      <c r="I545">
        <v>1</v>
      </c>
      <c r="J545" t="s">
        <v>2289</v>
      </c>
      <c r="K545" t="s">
        <v>2288</v>
      </c>
      <c r="L545" t="s">
        <v>2289</v>
      </c>
      <c r="M545">
        <v>2</v>
      </c>
      <c r="N545">
        <v>0</v>
      </c>
      <c r="O545" t="s">
        <v>2300</v>
      </c>
      <c r="P545" t="s">
        <v>2300</v>
      </c>
      <c r="Q545" t="s">
        <v>2300</v>
      </c>
      <c r="R545" t="s">
        <v>2300</v>
      </c>
      <c r="S545" t="s">
        <v>2300</v>
      </c>
    </row>
    <row r="546" spans="1:19" x14ac:dyDescent="0.25">
      <c r="A546" s="2" t="s">
        <v>204</v>
      </c>
      <c r="B546" s="3" t="s">
        <v>1131</v>
      </c>
      <c r="C546" s="4">
        <v>52573</v>
      </c>
      <c r="D546" s="2" t="s">
        <v>206</v>
      </c>
      <c r="E546" s="2" t="s">
        <v>1132</v>
      </c>
      <c r="F546" t="e">
        <v>#N/A</v>
      </c>
      <c r="G546" t="e">
        <f>+VLOOKUP(B546,'[2]listado ZVTN y PTN y PDET'!$A$1:$A$26,1,FALSE)</f>
        <v>#N/A</v>
      </c>
      <c r="H546">
        <v>527</v>
      </c>
      <c r="I546">
        <v>16</v>
      </c>
      <c r="J546" t="s">
        <v>2290</v>
      </c>
      <c r="K546" t="s">
        <v>2288</v>
      </c>
      <c r="L546" t="s">
        <v>2290</v>
      </c>
      <c r="M546">
        <v>2</v>
      </c>
      <c r="N546">
        <v>0</v>
      </c>
      <c r="O546" t="s">
        <v>2300</v>
      </c>
      <c r="P546" t="s">
        <v>2300</v>
      </c>
      <c r="Q546" t="s">
        <v>2300</v>
      </c>
      <c r="R546" t="s">
        <v>2300</v>
      </c>
      <c r="S546" t="s">
        <v>2300</v>
      </c>
    </row>
    <row r="547" spans="1:19" x14ac:dyDescent="0.25">
      <c r="A547" s="2" t="s">
        <v>88</v>
      </c>
      <c r="B547" s="3" t="s">
        <v>1133</v>
      </c>
      <c r="C547" s="4">
        <v>68720</v>
      </c>
      <c r="D547" s="2" t="s">
        <v>90</v>
      </c>
      <c r="E547" s="2" t="s">
        <v>1134</v>
      </c>
      <c r="F547" t="e">
        <v>#N/A</v>
      </c>
      <c r="G547" t="e">
        <f>+VLOOKUP(B547,'[2]listado ZVTN y PTN y PDET'!$A$1:$A$26,1,FALSE)</f>
        <v>#N/A</v>
      </c>
      <c r="H547">
        <v>2091</v>
      </c>
      <c r="I547">
        <v>0</v>
      </c>
      <c r="J547" t="s">
        <v>2289</v>
      </c>
      <c r="K547" t="s">
        <v>2288</v>
      </c>
      <c r="L547" t="s">
        <v>2289</v>
      </c>
      <c r="M547">
        <v>0</v>
      </c>
      <c r="N547">
        <v>0</v>
      </c>
      <c r="O547" t="s">
        <v>2300</v>
      </c>
      <c r="P547" t="s">
        <v>2300</v>
      </c>
      <c r="Q547" t="s">
        <v>2300</v>
      </c>
      <c r="R547" t="s">
        <v>2300</v>
      </c>
      <c r="S547" t="s">
        <v>2300</v>
      </c>
    </row>
    <row r="548" spans="1:19" x14ac:dyDescent="0.25">
      <c r="A548" s="2" t="s">
        <v>295</v>
      </c>
      <c r="B548" s="3" t="s">
        <v>1135</v>
      </c>
      <c r="C548" s="4">
        <v>73443</v>
      </c>
      <c r="D548" s="2" t="s">
        <v>297</v>
      </c>
      <c r="E548" s="2" t="s">
        <v>1136</v>
      </c>
      <c r="F548" t="e">
        <v>#N/A</v>
      </c>
      <c r="G548" t="e">
        <f>+VLOOKUP(B548,'[2]listado ZVTN y PTN y PDET'!$A$1:$A$26,1,FALSE)</f>
        <v>#N/A</v>
      </c>
      <c r="H548">
        <v>2374</v>
      </c>
      <c r="I548">
        <v>1</v>
      </c>
      <c r="J548" t="s">
        <v>2290</v>
      </c>
      <c r="K548" t="s">
        <v>2289</v>
      </c>
      <c r="L548" t="s">
        <v>2289</v>
      </c>
      <c r="M548">
        <v>5</v>
      </c>
      <c r="N548">
        <v>0</v>
      </c>
      <c r="O548" t="s">
        <v>2300</v>
      </c>
      <c r="P548" t="s">
        <v>2300</v>
      </c>
      <c r="Q548" t="s">
        <v>2300</v>
      </c>
      <c r="R548" t="s">
        <v>2300</v>
      </c>
      <c r="S548" t="s">
        <v>2300</v>
      </c>
    </row>
    <row r="549" spans="1:19" x14ac:dyDescent="0.25">
      <c r="A549" s="2" t="s">
        <v>576</v>
      </c>
      <c r="B549" s="3" t="s">
        <v>1137</v>
      </c>
      <c r="C549" s="4">
        <v>76622</v>
      </c>
      <c r="D549" s="2" t="s">
        <v>578</v>
      </c>
      <c r="E549" s="2" t="s">
        <v>1138</v>
      </c>
      <c r="F549" t="e">
        <v>#N/A</v>
      </c>
      <c r="G549" t="e">
        <f>+VLOOKUP(B549,'[2]listado ZVTN y PTN y PDET'!$A$1:$A$26,1,FALSE)</f>
        <v>#N/A</v>
      </c>
      <c r="H549">
        <v>2731</v>
      </c>
      <c r="I549">
        <v>0</v>
      </c>
      <c r="J549" t="s">
        <v>2289</v>
      </c>
      <c r="K549" t="s">
        <v>2290</v>
      </c>
      <c r="L549" t="s">
        <v>2290</v>
      </c>
      <c r="M549">
        <v>24</v>
      </c>
      <c r="N549">
        <v>0</v>
      </c>
      <c r="O549" t="s">
        <v>2300</v>
      </c>
      <c r="P549" t="s">
        <v>2300</v>
      </c>
      <c r="Q549" t="s">
        <v>2301</v>
      </c>
      <c r="R549" t="s">
        <v>2301</v>
      </c>
      <c r="S549" t="s">
        <v>2300</v>
      </c>
    </row>
    <row r="550" spans="1:19" x14ac:dyDescent="0.25">
      <c r="A550" s="2" t="s">
        <v>88</v>
      </c>
      <c r="B550" s="3" t="s">
        <v>1139</v>
      </c>
      <c r="C550" s="4">
        <v>68264</v>
      </c>
      <c r="D550" s="2" t="s">
        <v>90</v>
      </c>
      <c r="E550" s="2" t="s">
        <v>1140</v>
      </c>
      <c r="F550" t="e">
        <v>#N/A</v>
      </c>
      <c r="G550" t="e">
        <f>+VLOOKUP(B550,'[2]listado ZVTN y PTN y PDET'!$A$1:$A$26,1,FALSE)</f>
        <v>#N/A</v>
      </c>
      <c r="H550">
        <v>160</v>
      </c>
      <c r="I550">
        <v>0</v>
      </c>
      <c r="J550" t="s">
        <v>2288</v>
      </c>
      <c r="K550" t="s">
        <v>2288</v>
      </c>
      <c r="L550" t="s">
        <v>2288</v>
      </c>
      <c r="M550">
        <v>0</v>
      </c>
      <c r="N550">
        <v>0</v>
      </c>
      <c r="O550" t="s">
        <v>2300</v>
      </c>
      <c r="P550" t="s">
        <v>2300</v>
      </c>
      <c r="Q550" t="s">
        <v>2300</v>
      </c>
      <c r="R550" t="s">
        <v>2300</v>
      </c>
      <c r="S550" t="s">
        <v>2300</v>
      </c>
    </row>
    <row r="551" spans="1:19" x14ac:dyDescent="0.25">
      <c r="A551" s="2" t="s">
        <v>901</v>
      </c>
      <c r="B551" s="3" t="s">
        <v>1141</v>
      </c>
      <c r="C551" s="4">
        <v>85325</v>
      </c>
      <c r="D551" s="2" t="s">
        <v>903</v>
      </c>
      <c r="E551" s="2" t="s">
        <v>1142</v>
      </c>
      <c r="F551" t="e">
        <v>#N/A</v>
      </c>
      <c r="G551" t="e">
        <f>+VLOOKUP(B551,'[2]listado ZVTN y PTN y PDET'!$A$1:$A$26,1,FALSE)</f>
        <v>#N/A</v>
      </c>
      <c r="H551">
        <v>1016</v>
      </c>
      <c r="I551">
        <v>0</v>
      </c>
      <c r="J551" t="s">
        <v>2289</v>
      </c>
      <c r="K551" t="s">
        <v>2288</v>
      </c>
      <c r="L551" t="s">
        <v>2289</v>
      </c>
      <c r="M551">
        <v>4</v>
      </c>
      <c r="N551">
        <v>0</v>
      </c>
      <c r="O551" t="s">
        <v>2300</v>
      </c>
      <c r="P551" t="s">
        <v>2300</v>
      </c>
      <c r="Q551" t="s">
        <v>2300</v>
      </c>
      <c r="R551" t="s">
        <v>2300</v>
      </c>
      <c r="S551" t="s">
        <v>2300</v>
      </c>
    </row>
    <row r="552" spans="1:19" x14ac:dyDescent="0.25">
      <c r="A552" s="2" t="s">
        <v>33</v>
      </c>
      <c r="B552" s="3" t="s">
        <v>1143</v>
      </c>
      <c r="C552" s="4">
        <v>15236</v>
      </c>
      <c r="D552" s="2" t="s">
        <v>35</v>
      </c>
      <c r="E552" s="2" t="s">
        <v>1144</v>
      </c>
      <c r="F552" t="e">
        <v>#N/A</v>
      </c>
      <c r="G552" t="e">
        <f>+VLOOKUP(B552,'[2]listado ZVTN y PTN y PDET'!$A$1:$A$26,1,FALSE)</f>
        <v>#N/A</v>
      </c>
      <c r="H552">
        <v>312</v>
      </c>
      <c r="I552">
        <v>0</v>
      </c>
      <c r="J552" t="s">
        <v>2288</v>
      </c>
      <c r="K552" t="s">
        <v>2288</v>
      </c>
      <c r="L552" t="s">
        <v>2290</v>
      </c>
      <c r="M552">
        <v>0</v>
      </c>
      <c r="N552">
        <v>0</v>
      </c>
      <c r="O552" t="s">
        <v>2300</v>
      </c>
      <c r="P552" t="s">
        <v>2300</v>
      </c>
      <c r="Q552" t="s">
        <v>2300</v>
      </c>
      <c r="R552" t="s">
        <v>2300</v>
      </c>
      <c r="S552" t="s">
        <v>2300</v>
      </c>
    </row>
    <row r="553" spans="1:19" x14ac:dyDescent="0.25">
      <c r="A553" s="2" t="s">
        <v>1145</v>
      </c>
      <c r="B553" s="3" t="s">
        <v>1146</v>
      </c>
      <c r="C553" s="4">
        <v>18756</v>
      </c>
      <c r="D553" s="2" t="s">
        <v>1147</v>
      </c>
      <c r="E553" s="2" t="s">
        <v>1148</v>
      </c>
      <c r="F553" t="s">
        <v>2254</v>
      </c>
      <c r="G553" t="e">
        <f>+VLOOKUP(B553,'[2]listado ZVTN y PTN y PDET'!$A$1:$A$26,1,FALSE)</f>
        <v>#N/A</v>
      </c>
      <c r="H553">
        <v>14558</v>
      </c>
      <c r="I553">
        <v>22</v>
      </c>
      <c r="J553" t="s">
        <v>2292</v>
      </c>
      <c r="K553" t="s">
        <v>2290</v>
      </c>
      <c r="L553" t="s">
        <v>2290</v>
      </c>
      <c r="M553">
        <v>1</v>
      </c>
      <c r="N553">
        <v>0</v>
      </c>
      <c r="O553" t="s">
        <v>2301</v>
      </c>
      <c r="P553" t="s">
        <v>2300</v>
      </c>
      <c r="Q553" t="s">
        <v>2300</v>
      </c>
      <c r="R553" t="s">
        <v>2300</v>
      </c>
      <c r="S553" t="s">
        <v>2300</v>
      </c>
    </row>
    <row r="554" spans="1:19" x14ac:dyDescent="0.25">
      <c r="A554" s="2" t="s">
        <v>1149</v>
      </c>
      <c r="B554" s="3" t="s">
        <v>1150</v>
      </c>
      <c r="C554" s="4">
        <v>20295</v>
      </c>
      <c r="D554" s="2" t="s">
        <v>1151</v>
      </c>
      <c r="E554" s="2" t="s">
        <v>1152</v>
      </c>
      <c r="F554" t="e">
        <v>#N/A</v>
      </c>
      <c r="G554" t="e">
        <f>+VLOOKUP(B554,'[2]listado ZVTN y PTN y PDET'!$A$1:$A$26,1,FALSE)</f>
        <v>#N/A</v>
      </c>
      <c r="H554">
        <v>2095</v>
      </c>
      <c r="I554">
        <v>0</v>
      </c>
      <c r="J554" t="s">
        <v>2290</v>
      </c>
      <c r="K554" t="s">
        <v>2288</v>
      </c>
      <c r="L554" t="s">
        <v>2288</v>
      </c>
      <c r="M554">
        <v>2</v>
      </c>
      <c r="N554">
        <v>0</v>
      </c>
      <c r="O554" t="s">
        <v>2300</v>
      </c>
      <c r="P554" t="s">
        <v>2300</v>
      </c>
      <c r="Q554" t="s">
        <v>2300</v>
      </c>
      <c r="R554" t="s">
        <v>2300</v>
      </c>
      <c r="S554" t="s">
        <v>2300</v>
      </c>
    </row>
    <row r="555" spans="1:19" x14ac:dyDescent="0.25">
      <c r="A555" s="2" t="s">
        <v>438</v>
      </c>
      <c r="B555" s="3" t="s">
        <v>1153</v>
      </c>
      <c r="C555" s="4">
        <v>17877</v>
      </c>
      <c r="D555" s="2" t="s">
        <v>237</v>
      </c>
      <c r="E555" s="2" t="s">
        <v>1154</v>
      </c>
      <c r="F555" t="e">
        <v>#N/A</v>
      </c>
      <c r="G555" t="e">
        <f>+VLOOKUP(B555,'[2]listado ZVTN y PTN y PDET'!$A$1:$A$26,1,FALSE)</f>
        <v>#N/A</v>
      </c>
      <c r="H555">
        <v>655</v>
      </c>
      <c r="I555">
        <v>0</v>
      </c>
      <c r="J555" t="s">
        <v>2292</v>
      </c>
      <c r="K555" t="s">
        <v>2288</v>
      </c>
      <c r="L555" t="s">
        <v>2289</v>
      </c>
      <c r="M555">
        <v>2</v>
      </c>
      <c r="N555">
        <v>0</v>
      </c>
      <c r="O555" t="s">
        <v>2300</v>
      </c>
      <c r="P555" t="s">
        <v>2300</v>
      </c>
      <c r="Q555" t="s">
        <v>2300</v>
      </c>
      <c r="R555" t="s">
        <v>2300</v>
      </c>
      <c r="S555" t="s">
        <v>2300</v>
      </c>
    </row>
    <row r="556" spans="1:19" x14ac:dyDescent="0.25">
      <c r="A556" s="2" t="s">
        <v>27</v>
      </c>
      <c r="B556" s="3" t="s">
        <v>1155</v>
      </c>
      <c r="C556" s="4">
        <v>25841</v>
      </c>
      <c r="D556" s="2" t="s">
        <v>29</v>
      </c>
      <c r="E556" s="2" t="s">
        <v>1156</v>
      </c>
      <c r="F556" t="e">
        <v>#N/A</v>
      </c>
      <c r="G556" t="e">
        <f>+VLOOKUP(B556,'[2]listado ZVTN y PTN y PDET'!$A$1:$A$26,1,FALSE)</f>
        <v>#N/A</v>
      </c>
      <c r="H556">
        <v>235</v>
      </c>
      <c r="I556">
        <v>0</v>
      </c>
      <c r="J556" t="s">
        <v>2288</v>
      </c>
      <c r="K556" t="s">
        <v>2288</v>
      </c>
      <c r="L556" t="s">
        <v>2288</v>
      </c>
      <c r="M556">
        <v>0</v>
      </c>
      <c r="N556">
        <v>0</v>
      </c>
      <c r="O556" t="s">
        <v>2300</v>
      </c>
      <c r="P556" t="s">
        <v>2300</v>
      </c>
      <c r="Q556" t="s">
        <v>2300</v>
      </c>
      <c r="R556" t="s">
        <v>2300</v>
      </c>
      <c r="S556" t="s">
        <v>2300</v>
      </c>
    </row>
    <row r="557" spans="1:19" x14ac:dyDescent="0.25">
      <c r="A557" s="2" t="s">
        <v>741</v>
      </c>
      <c r="B557" s="3" t="s">
        <v>1157</v>
      </c>
      <c r="C557" s="4">
        <v>66045</v>
      </c>
      <c r="D557" s="2" t="s">
        <v>743</v>
      </c>
      <c r="E557" s="2" t="s">
        <v>1158</v>
      </c>
      <c r="F557" t="e">
        <v>#N/A</v>
      </c>
      <c r="G557" t="e">
        <f>+VLOOKUP(B557,'[2]listado ZVTN y PTN y PDET'!$A$1:$A$26,1,FALSE)</f>
        <v>#N/A</v>
      </c>
      <c r="H557">
        <v>1640</v>
      </c>
      <c r="I557">
        <v>0</v>
      </c>
      <c r="J557" t="s">
        <v>2290</v>
      </c>
      <c r="K557" t="s">
        <v>2288</v>
      </c>
      <c r="L557" t="s">
        <v>2289</v>
      </c>
      <c r="M557">
        <v>6</v>
      </c>
      <c r="N557">
        <v>0</v>
      </c>
      <c r="O557" t="s">
        <v>2300</v>
      </c>
      <c r="P557" t="s">
        <v>2300</v>
      </c>
      <c r="Q557" t="s">
        <v>2300</v>
      </c>
      <c r="R557" t="s">
        <v>2300</v>
      </c>
      <c r="S557" t="s">
        <v>2300</v>
      </c>
    </row>
    <row r="558" spans="1:19" x14ac:dyDescent="0.25">
      <c r="A558" s="2" t="s">
        <v>88</v>
      </c>
      <c r="B558" s="3" t="s">
        <v>1159</v>
      </c>
      <c r="C558" s="4">
        <v>68235</v>
      </c>
      <c r="D558" s="2" t="s">
        <v>90</v>
      </c>
      <c r="E558" s="2" t="s">
        <v>1160</v>
      </c>
      <c r="F558" t="e">
        <v>#N/A</v>
      </c>
      <c r="G558" t="e">
        <f>+VLOOKUP(B558,'[2]listado ZVTN y PTN y PDET'!$A$1:$A$26,1,FALSE)</f>
        <v>#N/A</v>
      </c>
      <c r="H558">
        <v>5456</v>
      </c>
      <c r="I558">
        <v>33</v>
      </c>
      <c r="J558" t="s">
        <v>2289</v>
      </c>
      <c r="K558" t="s">
        <v>2288</v>
      </c>
      <c r="L558" t="s">
        <v>2288</v>
      </c>
      <c r="M558">
        <v>3</v>
      </c>
      <c r="N558">
        <v>0</v>
      </c>
      <c r="O558" t="s">
        <v>2300</v>
      </c>
      <c r="P558" t="s">
        <v>2300</v>
      </c>
      <c r="Q558" t="s">
        <v>2300</v>
      </c>
      <c r="R558" t="s">
        <v>2300</v>
      </c>
      <c r="S558" t="s">
        <v>2300</v>
      </c>
    </row>
    <row r="559" spans="1:19" x14ac:dyDescent="0.25">
      <c r="A559" s="2" t="s">
        <v>576</v>
      </c>
      <c r="B559" s="3" t="s">
        <v>1161</v>
      </c>
      <c r="C559" s="4">
        <v>76823</v>
      </c>
      <c r="D559" s="2" t="s">
        <v>578</v>
      </c>
      <c r="E559" s="2" t="s">
        <v>1162</v>
      </c>
      <c r="F559" t="e">
        <v>#N/A</v>
      </c>
      <c r="G559" t="e">
        <f>+VLOOKUP(B559,'[2]listado ZVTN y PTN y PDET'!$A$1:$A$26,1,FALSE)</f>
        <v>#N/A</v>
      </c>
      <c r="H559">
        <v>1076</v>
      </c>
      <c r="I559">
        <v>0</v>
      </c>
      <c r="J559" t="s">
        <v>2289</v>
      </c>
      <c r="K559" t="s">
        <v>2290</v>
      </c>
      <c r="L559" t="s">
        <v>2289</v>
      </c>
      <c r="M559">
        <v>18</v>
      </c>
      <c r="N559">
        <v>0</v>
      </c>
      <c r="O559" t="s">
        <v>2300</v>
      </c>
      <c r="P559" t="s">
        <v>2300</v>
      </c>
      <c r="Q559" t="s">
        <v>2300</v>
      </c>
      <c r="R559" t="s">
        <v>2301</v>
      </c>
      <c r="S559" t="s">
        <v>2300</v>
      </c>
    </row>
    <row r="560" spans="1:19" x14ac:dyDescent="0.25">
      <c r="A560" s="2" t="s">
        <v>530</v>
      </c>
      <c r="B560" s="3" t="s">
        <v>1163</v>
      </c>
      <c r="C560" s="4">
        <v>23574</v>
      </c>
      <c r="D560" s="2" t="s">
        <v>532</v>
      </c>
      <c r="E560" s="2" t="s">
        <v>1164</v>
      </c>
      <c r="F560" t="e">
        <v>#N/A</v>
      </c>
      <c r="G560" t="e">
        <f>+VLOOKUP(B560,'[2]listado ZVTN y PTN y PDET'!$A$1:$A$26,1,FALSE)</f>
        <v>#N/A</v>
      </c>
      <c r="H560">
        <v>2726</v>
      </c>
      <c r="I560">
        <v>0</v>
      </c>
      <c r="J560" t="s">
        <v>2288</v>
      </c>
      <c r="K560" t="s">
        <v>2288</v>
      </c>
      <c r="L560" t="s">
        <v>2288</v>
      </c>
      <c r="M560">
        <v>2</v>
      </c>
      <c r="N560">
        <v>0</v>
      </c>
      <c r="O560" t="s">
        <v>2300</v>
      </c>
      <c r="P560" t="s">
        <v>2300</v>
      </c>
      <c r="Q560" t="s">
        <v>2300</v>
      </c>
      <c r="R560" t="s">
        <v>2301</v>
      </c>
      <c r="S560" t="s">
        <v>2300</v>
      </c>
    </row>
    <row r="561" spans="1:19" x14ac:dyDescent="0.25">
      <c r="A561" s="2" t="s">
        <v>88</v>
      </c>
      <c r="B561" s="3" t="s">
        <v>1165</v>
      </c>
      <c r="C561" s="4">
        <v>68190</v>
      </c>
      <c r="D561" s="2" t="s">
        <v>90</v>
      </c>
      <c r="E561" s="2" t="s">
        <v>1166</v>
      </c>
      <c r="F561" t="e">
        <v>#N/A</v>
      </c>
      <c r="G561" t="e">
        <f>+VLOOKUP(B561,'[2]listado ZVTN y PTN y PDET'!$A$1:$A$26,1,FALSE)</f>
        <v>#N/A</v>
      </c>
      <c r="H561">
        <v>8078</v>
      </c>
      <c r="I561">
        <v>3</v>
      </c>
      <c r="J561" t="s">
        <v>2290</v>
      </c>
      <c r="K561" t="s">
        <v>2289</v>
      </c>
      <c r="L561" t="s">
        <v>2289</v>
      </c>
      <c r="M561">
        <v>10</v>
      </c>
      <c r="N561">
        <v>0</v>
      </c>
      <c r="O561" t="s">
        <v>2300</v>
      </c>
      <c r="P561" t="s">
        <v>2300</v>
      </c>
      <c r="Q561" t="s">
        <v>2300</v>
      </c>
      <c r="R561" t="s">
        <v>2300</v>
      </c>
      <c r="S561" t="s">
        <v>2300</v>
      </c>
    </row>
    <row r="562" spans="1:19" x14ac:dyDescent="0.25">
      <c r="A562" s="2" t="s">
        <v>500</v>
      </c>
      <c r="B562" s="3" t="s">
        <v>1167</v>
      </c>
      <c r="C562" s="4">
        <v>5585</v>
      </c>
      <c r="D562" s="2" t="s">
        <v>502</v>
      </c>
      <c r="E562" s="2" t="s">
        <v>1168</v>
      </c>
      <c r="F562" t="e">
        <v>#N/A</v>
      </c>
      <c r="G562" t="e">
        <f>+VLOOKUP(B562,'[2]listado ZVTN y PTN y PDET'!$A$1:$A$26,1,FALSE)</f>
        <v>#N/A</v>
      </c>
      <c r="H562">
        <v>2572</v>
      </c>
      <c r="I562">
        <v>0</v>
      </c>
      <c r="J562" t="s">
        <v>2289</v>
      </c>
      <c r="K562" t="s">
        <v>2288</v>
      </c>
      <c r="L562" t="s">
        <v>2289</v>
      </c>
      <c r="M562">
        <v>4</v>
      </c>
      <c r="N562">
        <v>0</v>
      </c>
      <c r="O562" t="s">
        <v>2300</v>
      </c>
      <c r="P562" t="s">
        <v>2300</v>
      </c>
      <c r="Q562" t="s">
        <v>2300</v>
      </c>
      <c r="R562" t="s">
        <v>2300</v>
      </c>
      <c r="S562" t="s">
        <v>2300</v>
      </c>
    </row>
    <row r="563" spans="1:19" x14ac:dyDescent="0.25">
      <c r="A563" s="2" t="s">
        <v>772</v>
      </c>
      <c r="B563" s="3" t="s">
        <v>1169</v>
      </c>
      <c r="C563" s="4">
        <v>41026</v>
      </c>
      <c r="D563" s="2" t="s">
        <v>774</v>
      </c>
      <c r="E563" s="2" t="s">
        <v>1170</v>
      </c>
      <c r="F563" t="e">
        <v>#N/A</v>
      </c>
      <c r="G563" t="e">
        <f>+VLOOKUP(B563,'[2]listado ZVTN y PTN y PDET'!$A$1:$A$26,1,FALSE)</f>
        <v>#N/A</v>
      </c>
      <c r="H563">
        <v>293</v>
      </c>
      <c r="I563">
        <v>0</v>
      </c>
      <c r="J563" t="s">
        <v>2292</v>
      </c>
      <c r="K563" t="s">
        <v>2288</v>
      </c>
      <c r="L563" t="s">
        <v>2289</v>
      </c>
      <c r="M563">
        <v>0</v>
      </c>
      <c r="N563">
        <v>0</v>
      </c>
      <c r="O563" t="s">
        <v>2300</v>
      </c>
      <c r="P563" t="s">
        <v>2300</v>
      </c>
      <c r="Q563" t="s">
        <v>2300</v>
      </c>
      <c r="R563" t="s">
        <v>2300</v>
      </c>
      <c r="S563" t="s">
        <v>2300</v>
      </c>
    </row>
    <row r="564" spans="1:19" x14ac:dyDescent="0.25">
      <c r="A564" s="2" t="s">
        <v>814</v>
      </c>
      <c r="B564" s="3" t="s">
        <v>1171</v>
      </c>
      <c r="C564" s="4">
        <v>63401</v>
      </c>
      <c r="D564" s="2" t="s">
        <v>816</v>
      </c>
      <c r="E564" s="2" t="s">
        <v>1172</v>
      </c>
      <c r="F564" t="e">
        <v>#N/A</v>
      </c>
      <c r="G564" t="e">
        <f>+VLOOKUP(B564,'[2]listado ZVTN y PTN y PDET'!$A$1:$A$26,1,FALSE)</f>
        <v>#N/A</v>
      </c>
      <c r="H564">
        <v>535</v>
      </c>
      <c r="I564">
        <v>0</v>
      </c>
      <c r="J564" t="s">
        <v>2289</v>
      </c>
      <c r="K564" t="s">
        <v>2289</v>
      </c>
      <c r="L564" t="s">
        <v>2289</v>
      </c>
      <c r="M564">
        <v>17</v>
      </c>
      <c r="N564">
        <v>0</v>
      </c>
      <c r="O564" t="s">
        <v>2300</v>
      </c>
      <c r="P564" t="s">
        <v>2300</v>
      </c>
      <c r="Q564" t="s">
        <v>2300</v>
      </c>
      <c r="R564" t="s">
        <v>2300</v>
      </c>
      <c r="S564" t="s">
        <v>2300</v>
      </c>
    </row>
    <row r="565" spans="1:19" x14ac:dyDescent="0.25">
      <c r="A565" s="2" t="s">
        <v>321</v>
      </c>
      <c r="B565" s="3" t="s">
        <v>1173</v>
      </c>
      <c r="C565" s="4">
        <v>19022</v>
      </c>
      <c r="D565" s="2" t="s">
        <v>323</v>
      </c>
      <c r="E565" s="2" t="s">
        <v>1174</v>
      </c>
      <c r="F565" t="e">
        <v>#N/A</v>
      </c>
      <c r="G565" t="e">
        <f>+VLOOKUP(B565,'[2]listado ZVTN y PTN y PDET'!$A$1:$A$26,1,FALSE)</f>
        <v>#N/A</v>
      </c>
      <c r="H565">
        <v>4999</v>
      </c>
      <c r="I565">
        <v>1</v>
      </c>
      <c r="J565" t="s">
        <v>2289</v>
      </c>
      <c r="K565" t="s">
        <v>2289</v>
      </c>
      <c r="L565" t="s">
        <v>2289</v>
      </c>
      <c r="M565">
        <v>1</v>
      </c>
      <c r="N565">
        <v>0</v>
      </c>
      <c r="O565" t="s">
        <v>2300</v>
      </c>
      <c r="P565" t="s">
        <v>2301</v>
      </c>
      <c r="Q565" t="s">
        <v>2300</v>
      </c>
      <c r="R565" t="s">
        <v>2300</v>
      </c>
      <c r="S565" t="s">
        <v>2300</v>
      </c>
    </row>
    <row r="566" spans="1:19" x14ac:dyDescent="0.25">
      <c r="A566" s="2" t="s">
        <v>27</v>
      </c>
      <c r="B566" s="3" t="s">
        <v>1175</v>
      </c>
      <c r="C566" s="4">
        <v>25745</v>
      </c>
      <c r="D566" s="2" t="s">
        <v>29</v>
      </c>
      <c r="E566" s="2" t="s">
        <v>1176</v>
      </c>
      <c r="F566" t="e">
        <v>#N/A</v>
      </c>
      <c r="G566" t="e">
        <f>+VLOOKUP(B566,'[2]listado ZVTN y PTN y PDET'!$A$1:$A$26,1,FALSE)</f>
        <v>#N/A</v>
      </c>
      <c r="H566">
        <v>65</v>
      </c>
      <c r="I566">
        <v>0</v>
      </c>
      <c r="J566" t="s">
        <v>2289</v>
      </c>
      <c r="K566" t="s">
        <v>2288</v>
      </c>
      <c r="L566" t="s">
        <v>2288</v>
      </c>
      <c r="M566">
        <v>1</v>
      </c>
      <c r="N566">
        <v>0</v>
      </c>
      <c r="O566" t="s">
        <v>2300</v>
      </c>
      <c r="P566" t="s">
        <v>2300</v>
      </c>
      <c r="Q566" t="s">
        <v>2300</v>
      </c>
      <c r="R566" t="s">
        <v>2300</v>
      </c>
      <c r="S566" t="s">
        <v>2300</v>
      </c>
    </row>
    <row r="567" spans="1:19" x14ac:dyDescent="0.25">
      <c r="A567" s="2" t="s">
        <v>438</v>
      </c>
      <c r="B567" s="3" t="s">
        <v>1177</v>
      </c>
      <c r="C567" s="4">
        <v>17013</v>
      </c>
      <c r="D567" s="2" t="s">
        <v>237</v>
      </c>
      <c r="E567" s="2" t="s">
        <v>1178</v>
      </c>
      <c r="F567" t="e">
        <v>#N/A</v>
      </c>
      <c r="G567" t="e">
        <f>+VLOOKUP(B567,'[2]listado ZVTN y PTN y PDET'!$A$1:$A$26,1,FALSE)</f>
        <v>#N/A</v>
      </c>
      <c r="H567">
        <v>3523</v>
      </c>
      <c r="I567">
        <v>13</v>
      </c>
      <c r="J567" t="s">
        <v>2292</v>
      </c>
      <c r="K567" t="s">
        <v>2288</v>
      </c>
      <c r="L567" t="s">
        <v>2289</v>
      </c>
      <c r="M567">
        <v>5</v>
      </c>
      <c r="N567">
        <v>0</v>
      </c>
      <c r="O567" t="s">
        <v>2300</v>
      </c>
      <c r="P567" t="s">
        <v>2300</v>
      </c>
      <c r="Q567" t="s">
        <v>2300</v>
      </c>
      <c r="R567" t="s">
        <v>2300</v>
      </c>
      <c r="S567" t="s">
        <v>2300</v>
      </c>
    </row>
    <row r="568" spans="1:19" x14ac:dyDescent="0.25">
      <c r="A568" s="2" t="s">
        <v>295</v>
      </c>
      <c r="B568" s="3" t="s">
        <v>1179</v>
      </c>
      <c r="C568" s="4">
        <v>73043</v>
      </c>
      <c r="D568" s="2" t="s">
        <v>297</v>
      </c>
      <c r="E568" s="2" t="s">
        <v>1180</v>
      </c>
      <c r="F568" t="e">
        <v>#N/A</v>
      </c>
      <c r="G568" t="e">
        <f>+VLOOKUP(B568,'[2]listado ZVTN y PTN y PDET'!$A$1:$A$26,1,FALSE)</f>
        <v>#N/A</v>
      </c>
      <c r="H568">
        <v>6460</v>
      </c>
      <c r="I568">
        <v>3</v>
      </c>
      <c r="J568" t="s">
        <v>2292</v>
      </c>
      <c r="K568" t="s">
        <v>2289</v>
      </c>
      <c r="L568" t="s">
        <v>2290</v>
      </c>
      <c r="M568">
        <v>6</v>
      </c>
      <c r="N568">
        <v>1</v>
      </c>
      <c r="O568" t="s">
        <v>2300</v>
      </c>
      <c r="P568" t="s">
        <v>2300</v>
      </c>
      <c r="Q568" t="s">
        <v>2300</v>
      </c>
      <c r="R568" t="s">
        <v>2300</v>
      </c>
      <c r="S568" t="s">
        <v>2300</v>
      </c>
    </row>
    <row r="569" spans="1:19" x14ac:dyDescent="0.25">
      <c r="A569" s="2" t="s">
        <v>1149</v>
      </c>
      <c r="B569" s="3" t="s">
        <v>1181</v>
      </c>
      <c r="C569" s="4">
        <v>20310</v>
      </c>
      <c r="D569" s="2" t="s">
        <v>1151</v>
      </c>
      <c r="E569" s="2" t="s">
        <v>1182</v>
      </c>
      <c r="F569" t="e">
        <v>#N/A</v>
      </c>
      <c r="G569" t="e">
        <f>+VLOOKUP(B569,'[2]listado ZVTN y PTN y PDET'!$A$1:$A$26,1,FALSE)</f>
        <v>#N/A</v>
      </c>
      <c r="H569">
        <v>618</v>
      </c>
      <c r="I569">
        <v>0</v>
      </c>
      <c r="J569" t="s">
        <v>2288</v>
      </c>
      <c r="K569" t="s">
        <v>2289</v>
      </c>
      <c r="L569" t="s">
        <v>2288</v>
      </c>
      <c r="M569">
        <v>7</v>
      </c>
      <c r="N569">
        <v>0</v>
      </c>
      <c r="O569" t="s">
        <v>2300</v>
      </c>
      <c r="P569" t="s">
        <v>2300</v>
      </c>
      <c r="Q569" t="s">
        <v>2300</v>
      </c>
      <c r="R569" t="s">
        <v>2300</v>
      </c>
      <c r="S569" t="s">
        <v>2300</v>
      </c>
    </row>
    <row r="570" spans="1:19" x14ac:dyDescent="0.25">
      <c r="A570" s="2" t="s">
        <v>500</v>
      </c>
      <c r="B570" s="3" t="s">
        <v>1183</v>
      </c>
      <c r="C570" s="4">
        <v>5353</v>
      </c>
      <c r="D570" s="2" t="s">
        <v>502</v>
      </c>
      <c r="E570" s="2" t="s">
        <v>1184</v>
      </c>
      <c r="F570" t="e">
        <v>#N/A</v>
      </c>
      <c r="G570" t="e">
        <f>+VLOOKUP(B570,'[2]listado ZVTN y PTN y PDET'!$A$1:$A$26,1,FALSE)</f>
        <v>#N/A</v>
      </c>
      <c r="H570">
        <v>297</v>
      </c>
      <c r="I570">
        <v>0</v>
      </c>
      <c r="J570" t="s">
        <v>2288</v>
      </c>
      <c r="K570" t="s">
        <v>2289</v>
      </c>
      <c r="L570" t="s">
        <v>2288</v>
      </c>
      <c r="M570">
        <v>1</v>
      </c>
      <c r="N570">
        <v>0</v>
      </c>
      <c r="O570" t="s">
        <v>2300</v>
      </c>
      <c r="P570" t="s">
        <v>2300</v>
      </c>
      <c r="Q570" t="s">
        <v>2300</v>
      </c>
      <c r="R570" t="s">
        <v>2300</v>
      </c>
      <c r="S570" t="s">
        <v>2300</v>
      </c>
    </row>
    <row r="571" spans="1:19" x14ac:dyDescent="0.25">
      <c r="A571" s="2" t="s">
        <v>814</v>
      </c>
      <c r="B571" s="3" t="s">
        <v>1185</v>
      </c>
      <c r="C571" s="4">
        <v>63690</v>
      </c>
      <c r="D571" s="2" t="s">
        <v>816</v>
      </c>
      <c r="E571" s="2" t="s">
        <v>1186</v>
      </c>
      <c r="F571" t="e">
        <v>#N/A</v>
      </c>
      <c r="G571" t="e">
        <f>+VLOOKUP(B571,'[2]listado ZVTN y PTN y PDET'!$A$1:$A$26,1,FALSE)</f>
        <v>#N/A</v>
      </c>
      <c r="H571">
        <v>668</v>
      </c>
      <c r="I571">
        <v>0</v>
      </c>
      <c r="J571" t="s">
        <v>2292</v>
      </c>
      <c r="K571" t="s">
        <v>2289</v>
      </c>
      <c r="L571" t="s">
        <v>2290</v>
      </c>
      <c r="M571">
        <v>6</v>
      </c>
      <c r="N571">
        <v>0</v>
      </c>
      <c r="O571" t="s">
        <v>2300</v>
      </c>
      <c r="P571" t="s">
        <v>2300</v>
      </c>
      <c r="Q571" t="s">
        <v>2300</v>
      </c>
      <c r="R571" t="s">
        <v>2300</v>
      </c>
      <c r="S571" t="s">
        <v>2300</v>
      </c>
    </row>
    <row r="572" spans="1:19" x14ac:dyDescent="0.25">
      <c r="A572" s="2" t="s">
        <v>88</v>
      </c>
      <c r="B572" s="3" t="s">
        <v>1187</v>
      </c>
      <c r="C572" s="4">
        <v>68296</v>
      </c>
      <c r="D572" s="2" t="s">
        <v>90</v>
      </c>
      <c r="E572" s="2" t="s">
        <v>1188</v>
      </c>
      <c r="F572" t="e">
        <v>#N/A</v>
      </c>
      <c r="G572" t="e">
        <f>+VLOOKUP(B572,'[2]listado ZVTN y PTN y PDET'!$A$1:$A$26,1,FALSE)</f>
        <v>#N/A</v>
      </c>
      <c r="H572">
        <v>359</v>
      </c>
      <c r="I572">
        <v>4</v>
      </c>
      <c r="J572" t="s">
        <v>2289</v>
      </c>
      <c r="K572" t="s">
        <v>2288</v>
      </c>
      <c r="L572" t="s">
        <v>2289</v>
      </c>
      <c r="M572">
        <v>0</v>
      </c>
      <c r="N572">
        <v>0</v>
      </c>
      <c r="O572" t="s">
        <v>2300</v>
      </c>
      <c r="P572" t="s">
        <v>2300</v>
      </c>
      <c r="Q572" t="s">
        <v>2300</v>
      </c>
      <c r="R572" t="s">
        <v>2300</v>
      </c>
      <c r="S572" t="s">
        <v>2300</v>
      </c>
    </row>
    <row r="573" spans="1:19" x14ac:dyDescent="0.25">
      <c r="A573" s="2" t="s">
        <v>500</v>
      </c>
      <c r="B573" s="3" t="s">
        <v>1189</v>
      </c>
      <c r="C573" s="4">
        <v>5501</v>
      </c>
      <c r="D573" s="2" t="s">
        <v>502</v>
      </c>
      <c r="E573" s="2" t="s">
        <v>1190</v>
      </c>
      <c r="F573" t="e">
        <v>#N/A</v>
      </c>
      <c r="G573" t="e">
        <f>+VLOOKUP(B573,'[2]listado ZVTN y PTN y PDET'!$A$1:$A$26,1,FALSE)</f>
        <v>#N/A</v>
      </c>
      <c r="H573">
        <v>420</v>
      </c>
      <c r="I573">
        <v>0</v>
      </c>
      <c r="J573" t="s">
        <v>2288</v>
      </c>
      <c r="K573" t="s">
        <v>2292</v>
      </c>
      <c r="L573" t="s">
        <v>2289</v>
      </c>
      <c r="M573">
        <v>3</v>
      </c>
      <c r="N573">
        <v>0</v>
      </c>
      <c r="O573" t="s">
        <v>2300</v>
      </c>
      <c r="P573" t="s">
        <v>2300</v>
      </c>
      <c r="Q573" t="s">
        <v>2300</v>
      </c>
      <c r="R573" t="s">
        <v>2301</v>
      </c>
      <c r="S573" t="s">
        <v>2300</v>
      </c>
    </row>
    <row r="574" spans="1:19" x14ac:dyDescent="0.25">
      <c r="A574" s="2" t="s">
        <v>33</v>
      </c>
      <c r="B574" s="3" t="s">
        <v>1191</v>
      </c>
      <c r="C574" s="4">
        <v>15667</v>
      </c>
      <c r="D574" s="2" t="s">
        <v>35</v>
      </c>
      <c r="E574" s="2" t="s">
        <v>1192</v>
      </c>
      <c r="F574" t="e">
        <v>#N/A</v>
      </c>
      <c r="G574" t="e">
        <f>+VLOOKUP(B574,'[2]listado ZVTN y PTN y PDET'!$A$1:$A$26,1,FALSE)</f>
        <v>#N/A</v>
      </c>
      <c r="H574">
        <v>738</v>
      </c>
      <c r="I574">
        <v>0</v>
      </c>
      <c r="J574" t="s">
        <v>2288</v>
      </c>
      <c r="K574" t="s">
        <v>2289</v>
      </c>
      <c r="L574" t="s">
        <v>2289</v>
      </c>
      <c r="M574">
        <v>0</v>
      </c>
      <c r="N574">
        <v>0</v>
      </c>
      <c r="O574" t="s">
        <v>2300</v>
      </c>
      <c r="P574" t="s">
        <v>2300</v>
      </c>
      <c r="Q574" t="s">
        <v>2300</v>
      </c>
      <c r="R574" t="s">
        <v>2300</v>
      </c>
      <c r="S574" t="s">
        <v>2300</v>
      </c>
    </row>
    <row r="575" spans="1:19" x14ac:dyDescent="0.25">
      <c r="A575" s="2" t="s">
        <v>204</v>
      </c>
      <c r="B575" s="3" t="s">
        <v>1193</v>
      </c>
      <c r="C575" s="4">
        <v>52683</v>
      </c>
      <c r="D575" s="2" t="s">
        <v>206</v>
      </c>
      <c r="E575" s="2" t="s">
        <v>1194</v>
      </c>
      <c r="F575" t="e">
        <v>#N/A</v>
      </c>
      <c r="G575" t="e">
        <f>+VLOOKUP(B575,'[2]listado ZVTN y PTN y PDET'!$A$1:$A$26,1,FALSE)</f>
        <v>#N/A</v>
      </c>
      <c r="H575">
        <v>1469</v>
      </c>
      <c r="I575">
        <v>4</v>
      </c>
      <c r="J575" t="s">
        <v>2289</v>
      </c>
      <c r="K575" t="s">
        <v>2288</v>
      </c>
      <c r="L575" t="s">
        <v>2288</v>
      </c>
      <c r="M575">
        <v>3</v>
      </c>
      <c r="N575">
        <v>0</v>
      </c>
      <c r="O575" t="s">
        <v>2300</v>
      </c>
      <c r="P575" t="s">
        <v>2300</v>
      </c>
      <c r="Q575" t="s">
        <v>2300</v>
      </c>
      <c r="R575" t="s">
        <v>2300</v>
      </c>
      <c r="S575" t="s">
        <v>2300</v>
      </c>
    </row>
    <row r="576" spans="1:19" x14ac:dyDescent="0.25">
      <c r="A576" s="2" t="s">
        <v>96</v>
      </c>
      <c r="B576" s="3" t="s">
        <v>1195</v>
      </c>
      <c r="C576" s="4">
        <v>44378</v>
      </c>
      <c r="D576" s="2" t="s">
        <v>98</v>
      </c>
      <c r="E576" s="2" t="s">
        <v>1196</v>
      </c>
      <c r="F576" t="e">
        <v>#N/A</v>
      </c>
      <c r="G576" t="e">
        <f>+VLOOKUP(B576,'[2]listado ZVTN y PTN y PDET'!$A$1:$A$26,1,FALSE)</f>
        <v>#N/A</v>
      </c>
      <c r="H576">
        <v>1004</v>
      </c>
      <c r="I576">
        <v>0</v>
      </c>
      <c r="J576" t="s">
        <v>2289</v>
      </c>
      <c r="K576" t="s">
        <v>2288</v>
      </c>
      <c r="L576" t="s">
        <v>2288</v>
      </c>
      <c r="M576">
        <v>2</v>
      </c>
      <c r="N576">
        <v>0</v>
      </c>
      <c r="O576" t="s">
        <v>2300</v>
      </c>
      <c r="P576" t="s">
        <v>2300</v>
      </c>
      <c r="Q576" t="s">
        <v>2300</v>
      </c>
      <c r="R576" t="s">
        <v>2300</v>
      </c>
      <c r="S576" t="s">
        <v>2300</v>
      </c>
    </row>
    <row r="577" spans="1:19" x14ac:dyDescent="0.25">
      <c r="A577" s="2" t="s">
        <v>204</v>
      </c>
      <c r="B577" s="3" t="s">
        <v>1197</v>
      </c>
      <c r="C577" s="4">
        <v>52473</v>
      </c>
      <c r="D577" s="2" t="s">
        <v>206</v>
      </c>
      <c r="E577" s="2" t="s">
        <v>213</v>
      </c>
      <c r="F577" t="s">
        <v>2255</v>
      </c>
      <c r="G577" t="e">
        <f>+VLOOKUP(B577,'[2]listado ZVTN y PTN y PDET'!$A$1:$A$26,1,FALSE)</f>
        <v>#N/A</v>
      </c>
      <c r="H577">
        <v>3046</v>
      </c>
      <c r="I577">
        <v>0</v>
      </c>
      <c r="J577" t="s">
        <v>2289</v>
      </c>
      <c r="K577" t="s">
        <v>2289</v>
      </c>
      <c r="L577" t="s">
        <v>2289</v>
      </c>
      <c r="M577">
        <v>2</v>
      </c>
      <c r="N577">
        <v>0</v>
      </c>
      <c r="O577" t="s">
        <v>2300</v>
      </c>
      <c r="P577" t="s">
        <v>2300</v>
      </c>
      <c r="Q577" t="s">
        <v>2301</v>
      </c>
      <c r="R577" t="s">
        <v>2300</v>
      </c>
      <c r="S577" t="s">
        <v>2300</v>
      </c>
    </row>
    <row r="578" spans="1:19" x14ac:dyDescent="0.25">
      <c r="A578" s="2" t="s">
        <v>295</v>
      </c>
      <c r="B578" s="3" t="s">
        <v>1198</v>
      </c>
      <c r="C578" s="4">
        <v>73217</v>
      </c>
      <c r="D578" s="2" t="s">
        <v>297</v>
      </c>
      <c r="E578" s="2" t="s">
        <v>1199</v>
      </c>
      <c r="F578" t="e">
        <v>#N/A</v>
      </c>
      <c r="G578" t="e">
        <f>+VLOOKUP(B578,'[2]listado ZVTN y PTN y PDET'!$A$1:$A$26,1,FALSE)</f>
        <v>#N/A</v>
      </c>
      <c r="H578">
        <v>12787</v>
      </c>
      <c r="I578">
        <v>1</v>
      </c>
      <c r="J578" t="s">
        <v>2292</v>
      </c>
      <c r="K578" t="s">
        <v>2289</v>
      </c>
      <c r="L578" t="s">
        <v>2289</v>
      </c>
      <c r="M578">
        <v>1</v>
      </c>
      <c r="N578">
        <v>0</v>
      </c>
      <c r="O578" t="s">
        <v>2300</v>
      </c>
      <c r="P578" t="s">
        <v>2300</v>
      </c>
      <c r="Q578" t="s">
        <v>2300</v>
      </c>
      <c r="R578" t="s">
        <v>2300</v>
      </c>
      <c r="S578" t="s">
        <v>2300</v>
      </c>
    </row>
    <row r="579" spans="1:19" x14ac:dyDescent="0.25">
      <c r="A579" s="2" t="s">
        <v>88</v>
      </c>
      <c r="B579" s="3" t="s">
        <v>1200</v>
      </c>
      <c r="C579" s="4">
        <v>68001</v>
      </c>
      <c r="D579" s="2" t="s">
        <v>90</v>
      </c>
      <c r="E579" s="2" t="s">
        <v>1201</v>
      </c>
      <c r="F579" t="e">
        <v>#N/A</v>
      </c>
      <c r="G579" t="e">
        <f>+VLOOKUP(B579,'[2]listado ZVTN y PTN y PDET'!$A$1:$A$26,1,FALSE)</f>
        <v>#N/A</v>
      </c>
      <c r="H579">
        <v>7459</v>
      </c>
      <c r="I579">
        <v>13</v>
      </c>
      <c r="J579" t="s">
        <v>2289</v>
      </c>
      <c r="K579" t="s">
        <v>2288</v>
      </c>
      <c r="L579" t="s">
        <v>2289</v>
      </c>
      <c r="M579">
        <v>99</v>
      </c>
      <c r="N579">
        <v>0</v>
      </c>
      <c r="O579" t="s">
        <v>2300</v>
      </c>
      <c r="P579" t="s">
        <v>2300</v>
      </c>
      <c r="Q579" t="s">
        <v>2300</v>
      </c>
      <c r="R579" t="s">
        <v>2300</v>
      </c>
      <c r="S579" t="s">
        <v>2300</v>
      </c>
    </row>
    <row r="580" spans="1:19" x14ac:dyDescent="0.25">
      <c r="A580" s="2" t="s">
        <v>772</v>
      </c>
      <c r="B580" s="3" t="s">
        <v>1202</v>
      </c>
      <c r="C580" s="4">
        <v>41676</v>
      </c>
      <c r="D580" s="2" t="s">
        <v>774</v>
      </c>
      <c r="E580" s="2" t="s">
        <v>813</v>
      </c>
      <c r="F580" t="e">
        <v>#N/A</v>
      </c>
      <c r="G580" t="e">
        <f>+VLOOKUP(B580,'[2]listado ZVTN y PTN y PDET'!$A$1:$A$26,1,FALSE)</f>
        <v>#N/A</v>
      </c>
      <c r="H580">
        <v>2539</v>
      </c>
      <c r="I580">
        <v>3</v>
      </c>
      <c r="J580" t="s">
        <v>2289</v>
      </c>
      <c r="K580" t="s">
        <v>2289</v>
      </c>
      <c r="L580" t="s">
        <v>2289</v>
      </c>
      <c r="M580">
        <v>6</v>
      </c>
      <c r="N580">
        <v>0</v>
      </c>
      <c r="O580" t="s">
        <v>2300</v>
      </c>
      <c r="P580" t="s">
        <v>2300</v>
      </c>
      <c r="Q580" t="s">
        <v>2300</v>
      </c>
      <c r="R580" t="s">
        <v>2300</v>
      </c>
      <c r="S580" t="s">
        <v>2300</v>
      </c>
    </row>
    <row r="581" spans="1:19" x14ac:dyDescent="0.25">
      <c r="A581" s="2" t="s">
        <v>438</v>
      </c>
      <c r="B581" s="3" t="s">
        <v>1203</v>
      </c>
      <c r="C581" s="4">
        <v>17616</v>
      </c>
      <c r="D581" s="2" t="s">
        <v>237</v>
      </c>
      <c r="E581" s="2" t="s">
        <v>743</v>
      </c>
      <c r="F581" t="e">
        <v>#N/A</v>
      </c>
      <c r="G581" t="e">
        <f>+VLOOKUP(B581,'[2]listado ZVTN y PTN y PDET'!$A$1:$A$26,1,FALSE)</f>
        <v>#N/A</v>
      </c>
      <c r="H581">
        <v>842</v>
      </c>
      <c r="I581">
        <v>1</v>
      </c>
      <c r="J581" t="s">
        <v>2292</v>
      </c>
      <c r="K581" t="s">
        <v>2288</v>
      </c>
      <c r="L581" t="s">
        <v>2290</v>
      </c>
      <c r="M581">
        <v>2</v>
      </c>
      <c r="N581">
        <v>0</v>
      </c>
      <c r="O581" t="s">
        <v>2300</v>
      </c>
      <c r="P581" t="s">
        <v>2300</v>
      </c>
      <c r="Q581" t="s">
        <v>2300</v>
      </c>
      <c r="R581" t="s">
        <v>2300</v>
      </c>
      <c r="S581" t="s">
        <v>2300</v>
      </c>
    </row>
    <row r="582" spans="1:19" x14ac:dyDescent="0.25">
      <c r="A582" s="2" t="s">
        <v>301</v>
      </c>
      <c r="B582" s="3" t="s">
        <v>1204</v>
      </c>
      <c r="C582" s="4">
        <v>13780</v>
      </c>
      <c r="D582" s="2" t="s">
        <v>303</v>
      </c>
      <c r="E582" s="2" t="s">
        <v>1205</v>
      </c>
      <c r="F582" t="e">
        <v>#N/A</v>
      </c>
      <c r="G582" t="e">
        <f>+VLOOKUP(B582,'[2]listado ZVTN y PTN y PDET'!$A$1:$A$26,1,FALSE)</f>
        <v>#N/A</v>
      </c>
      <c r="H582">
        <v>745</v>
      </c>
      <c r="I582">
        <v>1</v>
      </c>
      <c r="J582" t="s">
        <v>2288</v>
      </c>
      <c r="K582" t="s">
        <v>2288</v>
      </c>
      <c r="L582" t="s">
        <v>2288</v>
      </c>
      <c r="M582">
        <v>0</v>
      </c>
      <c r="N582">
        <v>0</v>
      </c>
      <c r="O582" t="s">
        <v>2300</v>
      </c>
      <c r="P582" t="s">
        <v>2300</v>
      </c>
      <c r="Q582" t="s">
        <v>2300</v>
      </c>
      <c r="R582" t="s">
        <v>2300</v>
      </c>
      <c r="S582" t="s">
        <v>2300</v>
      </c>
    </row>
    <row r="583" spans="1:19" x14ac:dyDescent="0.25">
      <c r="A583" s="2" t="s">
        <v>438</v>
      </c>
      <c r="B583" s="3" t="s">
        <v>1206</v>
      </c>
      <c r="C583" s="4">
        <v>17388</v>
      </c>
      <c r="D583" s="2" t="s">
        <v>237</v>
      </c>
      <c r="E583" s="2" t="s">
        <v>1207</v>
      </c>
      <c r="F583" t="e">
        <v>#N/A</v>
      </c>
      <c r="G583" t="e">
        <f>+VLOOKUP(B583,'[2]listado ZVTN y PTN y PDET'!$A$1:$A$26,1,FALSE)</f>
        <v>#N/A</v>
      </c>
      <c r="H583">
        <v>1038</v>
      </c>
      <c r="I583">
        <v>0</v>
      </c>
      <c r="J583" t="s">
        <v>2289</v>
      </c>
      <c r="K583" t="s">
        <v>2289</v>
      </c>
      <c r="L583" t="s">
        <v>2289</v>
      </c>
      <c r="M583">
        <v>0</v>
      </c>
      <c r="N583">
        <v>0</v>
      </c>
      <c r="O583" t="s">
        <v>2300</v>
      </c>
      <c r="P583" t="s">
        <v>2300</v>
      </c>
      <c r="Q583" t="s">
        <v>2300</v>
      </c>
      <c r="R583" t="s">
        <v>2300</v>
      </c>
      <c r="S583" t="s">
        <v>2300</v>
      </c>
    </row>
    <row r="584" spans="1:19" x14ac:dyDescent="0.25">
      <c r="A584" s="2" t="s">
        <v>576</v>
      </c>
      <c r="B584" s="3" t="s">
        <v>1208</v>
      </c>
      <c r="C584" s="4">
        <v>76563</v>
      </c>
      <c r="D584" s="2" t="s">
        <v>578</v>
      </c>
      <c r="E584" s="2" t="s">
        <v>1209</v>
      </c>
      <c r="F584" t="s">
        <v>2252</v>
      </c>
      <c r="G584" t="e">
        <f>+VLOOKUP(B584,'[2]listado ZVTN y PTN y PDET'!$A$1:$A$26,1,FALSE)</f>
        <v>#N/A</v>
      </c>
      <c r="H584">
        <v>6795</v>
      </c>
      <c r="I584">
        <v>32</v>
      </c>
      <c r="J584" t="s">
        <v>2290</v>
      </c>
      <c r="K584" t="s">
        <v>2289</v>
      </c>
      <c r="L584" t="s">
        <v>2290</v>
      </c>
      <c r="M584">
        <v>24</v>
      </c>
      <c r="N584">
        <v>0</v>
      </c>
      <c r="O584" t="s">
        <v>2301</v>
      </c>
      <c r="P584" t="s">
        <v>2300</v>
      </c>
      <c r="Q584" t="s">
        <v>2300</v>
      </c>
      <c r="R584" t="s">
        <v>2300</v>
      </c>
      <c r="S584" t="s">
        <v>2300</v>
      </c>
    </row>
    <row r="585" spans="1:19" x14ac:dyDescent="0.25">
      <c r="A585" s="2" t="s">
        <v>88</v>
      </c>
      <c r="B585" s="3" t="s">
        <v>1210</v>
      </c>
      <c r="C585" s="4">
        <v>68176</v>
      </c>
      <c r="D585" s="2" t="s">
        <v>90</v>
      </c>
      <c r="E585" s="2" t="s">
        <v>1211</v>
      </c>
      <c r="F585" t="e">
        <v>#N/A</v>
      </c>
      <c r="G585" t="e">
        <f>+VLOOKUP(B585,'[2]listado ZVTN y PTN y PDET'!$A$1:$A$26,1,FALSE)</f>
        <v>#N/A</v>
      </c>
      <c r="H585">
        <v>788</v>
      </c>
      <c r="I585">
        <v>0</v>
      </c>
      <c r="J585" t="s">
        <v>2292</v>
      </c>
      <c r="K585" t="s">
        <v>2288</v>
      </c>
      <c r="L585" t="s">
        <v>2289</v>
      </c>
      <c r="M585">
        <v>0</v>
      </c>
      <c r="N585">
        <v>0</v>
      </c>
      <c r="O585" t="s">
        <v>2300</v>
      </c>
      <c r="P585" t="s">
        <v>2300</v>
      </c>
      <c r="Q585" t="s">
        <v>2300</v>
      </c>
      <c r="R585" t="s">
        <v>2300</v>
      </c>
      <c r="S585" t="s">
        <v>2300</v>
      </c>
    </row>
    <row r="586" spans="1:19" x14ac:dyDescent="0.25">
      <c r="A586" s="2" t="s">
        <v>888</v>
      </c>
      <c r="B586" s="3" t="s">
        <v>1212</v>
      </c>
      <c r="C586" s="4">
        <v>27810</v>
      </c>
      <c r="D586" s="2" t="s">
        <v>890</v>
      </c>
      <c r="E586" s="2" t="s">
        <v>1213</v>
      </c>
      <c r="F586" t="e">
        <v>#N/A</v>
      </c>
      <c r="G586" t="e">
        <f>+VLOOKUP(B586,'[2]listado ZVTN y PTN y PDET'!$A$1:$A$26,1,FALSE)</f>
        <v>#N/A</v>
      </c>
      <c r="H586">
        <v>466</v>
      </c>
      <c r="I586">
        <v>0</v>
      </c>
      <c r="J586" t="s">
        <v>2288</v>
      </c>
      <c r="K586" t="s">
        <v>2288</v>
      </c>
      <c r="L586" t="s">
        <v>2288</v>
      </c>
      <c r="M586">
        <v>1</v>
      </c>
      <c r="N586">
        <v>0</v>
      </c>
      <c r="O586" t="s">
        <v>2300</v>
      </c>
      <c r="P586" t="s">
        <v>2300</v>
      </c>
      <c r="Q586" t="s">
        <v>2300</v>
      </c>
      <c r="R586" t="s">
        <v>2300</v>
      </c>
      <c r="S586" t="s">
        <v>2300</v>
      </c>
    </row>
    <row r="587" spans="1:19" x14ac:dyDescent="0.25">
      <c r="A587" s="2" t="s">
        <v>88</v>
      </c>
      <c r="B587" s="3" t="s">
        <v>1214</v>
      </c>
      <c r="C587" s="4">
        <v>68615</v>
      </c>
      <c r="D587" s="2" t="s">
        <v>90</v>
      </c>
      <c r="E587" s="2" t="s">
        <v>1215</v>
      </c>
      <c r="F587" t="e">
        <v>#N/A</v>
      </c>
      <c r="G587" t="e">
        <f>+VLOOKUP(B587,'[2]listado ZVTN y PTN y PDET'!$A$1:$A$26,1,FALSE)</f>
        <v>#N/A</v>
      </c>
      <c r="H587">
        <v>7941</v>
      </c>
      <c r="I587">
        <v>7</v>
      </c>
      <c r="J587" t="s">
        <v>2291</v>
      </c>
      <c r="K587" t="s">
        <v>2288</v>
      </c>
      <c r="L587" t="s">
        <v>2290</v>
      </c>
      <c r="M587">
        <v>4</v>
      </c>
      <c r="N587">
        <v>0</v>
      </c>
      <c r="O587" t="s">
        <v>2300</v>
      </c>
      <c r="P587" t="s">
        <v>2300</v>
      </c>
      <c r="Q587" t="s">
        <v>2300</v>
      </c>
      <c r="R587" t="s">
        <v>2300</v>
      </c>
      <c r="S587" t="s">
        <v>2300</v>
      </c>
    </row>
    <row r="588" spans="1:19" x14ac:dyDescent="0.25">
      <c r="A588" s="2" t="s">
        <v>134</v>
      </c>
      <c r="B588" s="3" t="s">
        <v>1216</v>
      </c>
      <c r="C588" s="4">
        <v>54003</v>
      </c>
      <c r="D588" s="2" t="s">
        <v>136</v>
      </c>
      <c r="E588" s="2" t="s">
        <v>1217</v>
      </c>
      <c r="F588" t="e">
        <v>#N/A</v>
      </c>
      <c r="G588" t="e">
        <f>+VLOOKUP(B588,'[2]listado ZVTN y PTN y PDET'!$A$1:$A$26,1,FALSE)</f>
        <v>#N/A</v>
      </c>
      <c r="H588">
        <v>8279</v>
      </c>
      <c r="I588">
        <v>21</v>
      </c>
      <c r="J588" t="s">
        <v>2290</v>
      </c>
      <c r="K588" t="s">
        <v>2289</v>
      </c>
      <c r="L588" t="s">
        <v>2289</v>
      </c>
      <c r="M588">
        <v>12</v>
      </c>
      <c r="N588">
        <v>0</v>
      </c>
      <c r="O588" t="s">
        <v>2300</v>
      </c>
      <c r="P588" t="s">
        <v>2300</v>
      </c>
      <c r="Q588" t="s">
        <v>2301</v>
      </c>
      <c r="R588" t="s">
        <v>2301</v>
      </c>
      <c r="S588" t="s">
        <v>2300</v>
      </c>
    </row>
    <row r="589" spans="1:19" x14ac:dyDescent="0.25">
      <c r="A589" s="2" t="s">
        <v>500</v>
      </c>
      <c r="B589" s="3" t="s">
        <v>1218</v>
      </c>
      <c r="C589" s="4">
        <v>5150</v>
      </c>
      <c r="D589" s="2" t="s">
        <v>502</v>
      </c>
      <c r="E589" s="2" t="s">
        <v>1219</v>
      </c>
      <c r="F589" t="e">
        <v>#N/A</v>
      </c>
      <c r="G589" t="e">
        <f>+VLOOKUP(B589,'[2]listado ZVTN y PTN y PDET'!$A$1:$A$26,1,FALSE)</f>
        <v>#N/A</v>
      </c>
      <c r="H589">
        <v>406</v>
      </c>
      <c r="I589">
        <v>0</v>
      </c>
      <c r="J589" t="s">
        <v>2292</v>
      </c>
      <c r="K589" t="s">
        <v>2289</v>
      </c>
      <c r="L589" t="s">
        <v>2289</v>
      </c>
      <c r="M589">
        <v>2</v>
      </c>
      <c r="N589">
        <v>0</v>
      </c>
      <c r="O589" t="s">
        <v>2300</v>
      </c>
      <c r="P589" t="s">
        <v>2300</v>
      </c>
      <c r="Q589" t="s">
        <v>2300</v>
      </c>
      <c r="R589" t="s">
        <v>2300</v>
      </c>
      <c r="S589" t="s">
        <v>2300</v>
      </c>
    </row>
    <row r="590" spans="1:19" x14ac:dyDescent="0.25">
      <c r="A590" s="2" t="s">
        <v>500</v>
      </c>
      <c r="B590" s="3" t="s">
        <v>1220</v>
      </c>
      <c r="C590" s="4">
        <v>5315</v>
      </c>
      <c r="D590" s="2" t="s">
        <v>502</v>
      </c>
      <c r="E590" s="2" t="s">
        <v>517</v>
      </c>
      <c r="F590" t="e">
        <v>#N/A</v>
      </c>
      <c r="G590" t="e">
        <f>+VLOOKUP(B590,'[2]listado ZVTN y PTN y PDET'!$A$1:$A$26,1,FALSE)</f>
        <v>#N/A</v>
      </c>
      <c r="H590">
        <v>1415</v>
      </c>
      <c r="I590">
        <v>16</v>
      </c>
      <c r="J590" t="s">
        <v>2291</v>
      </c>
      <c r="K590" t="s">
        <v>2290</v>
      </c>
      <c r="L590" t="s">
        <v>2290</v>
      </c>
      <c r="M590">
        <v>0</v>
      </c>
      <c r="N590">
        <v>0</v>
      </c>
      <c r="O590" t="s">
        <v>2300</v>
      </c>
      <c r="P590" t="s">
        <v>2300</v>
      </c>
      <c r="Q590" t="s">
        <v>2300</v>
      </c>
      <c r="R590" t="s">
        <v>2300</v>
      </c>
      <c r="S590" t="s">
        <v>2300</v>
      </c>
    </row>
    <row r="591" spans="1:19" x14ac:dyDescent="0.25">
      <c r="A591" s="2" t="s">
        <v>27</v>
      </c>
      <c r="B591" s="3" t="s">
        <v>1221</v>
      </c>
      <c r="C591" s="4">
        <v>25154</v>
      </c>
      <c r="D591" s="2" t="s">
        <v>29</v>
      </c>
      <c r="E591" s="2" t="s">
        <v>1222</v>
      </c>
      <c r="F591" t="e">
        <v>#N/A</v>
      </c>
      <c r="G591" t="e">
        <f>+VLOOKUP(B591,'[2]listado ZVTN y PTN y PDET'!$A$1:$A$26,1,FALSE)</f>
        <v>#N/A</v>
      </c>
      <c r="H591">
        <v>42</v>
      </c>
      <c r="I591">
        <v>0</v>
      </c>
      <c r="J591" t="s">
        <v>2292</v>
      </c>
      <c r="K591" t="s">
        <v>2288</v>
      </c>
      <c r="L591" t="s">
        <v>2288</v>
      </c>
      <c r="M591">
        <v>0</v>
      </c>
      <c r="N591">
        <v>0</v>
      </c>
      <c r="O591" t="s">
        <v>2300</v>
      </c>
      <c r="P591" t="s">
        <v>2300</v>
      </c>
      <c r="Q591" t="s">
        <v>2300</v>
      </c>
      <c r="R591" t="s">
        <v>2300</v>
      </c>
      <c r="S591" t="s">
        <v>2300</v>
      </c>
    </row>
    <row r="592" spans="1:19" x14ac:dyDescent="0.25">
      <c r="A592" s="2" t="s">
        <v>772</v>
      </c>
      <c r="B592" s="3" t="s">
        <v>1223</v>
      </c>
      <c r="C592" s="4">
        <v>41503</v>
      </c>
      <c r="D592" s="2" t="s">
        <v>774</v>
      </c>
      <c r="E592" s="2" t="s">
        <v>1224</v>
      </c>
      <c r="F592" t="e">
        <v>#N/A</v>
      </c>
      <c r="G592" t="e">
        <f>+VLOOKUP(B592,'[2]listado ZVTN y PTN y PDET'!$A$1:$A$26,1,FALSE)</f>
        <v>#N/A</v>
      </c>
      <c r="H592">
        <v>1655</v>
      </c>
      <c r="I592">
        <v>0</v>
      </c>
      <c r="J592" t="s">
        <v>2290</v>
      </c>
      <c r="K592" t="s">
        <v>2288</v>
      </c>
      <c r="L592" t="s">
        <v>2289</v>
      </c>
      <c r="M592">
        <v>3</v>
      </c>
      <c r="N592">
        <v>0</v>
      </c>
      <c r="O592" t="s">
        <v>2300</v>
      </c>
      <c r="P592" t="s">
        <v>2300</v>
      </c>
      <c r="Q592" t="s">
        <v>2300</v>
      </c>
      <c r="R592" t="s">
        <v>2300</v>
      </c>
      <c r="S592" t="s">
        <v>2300</v>
      </c>
    </row>
    <row r="593" spans="1:19" x14ac:dyDescent="0.25">
      <c r="A593" s="2" t="s">
        <v>321</v>
      </c>
      <c r="B593" s="3" t="s">
        <v>1225</v>
      </c>
      <c r="C593" s="4">
        <v>19364</v>
      </c>
      <c r="D593" s="2" t="s">
        <v>323</v>
      </c>
      <c r="E593" s="2" t="s">
        <v>1226</v>
      </c>
      <c r="F593" t="s">
        <v>2252</v>
      </c>
      <c r="G593" t="e">
        <f>+VLOOKUP(B593,'[2]listado ZVTN y PTN y PDET'!$A$1:$A$26,1,FALSE)</f>
        <v>#N/A</v>
      </c>
      <c r="H593">
        <v>3282</v>
      </c>
      <c r="I593">
        <v>36</v>
      </c>
      <c r="J593" t="s">
        <v>2288</v>
      </c>
      <c r="K593" t="s">
        <v>2289</v>
      </c>
      <c r="L593" t="s">
        <v>2290</v>
      </c>
      <c r="M593">
        <v>0</v>
      </c>
      <c r="N593">
        <v>0</v>
      </c>
      <c r="O593" t="s">
        <v>2301</v>
      </c>
      <c r="P593" t="s">
        <v>2300</v>
      </c>
      <c r="Q593" t="s">
        <v>2300</v>
      </c>
      <c r="R593" t="s">
        <v>2300</v>
      </c>
      <c r="S593" t="s">
        <v>2300</v>
      </c>
    </row>
    <row r="594" spans="1:19" x14ac:dyDescent="0.25">
      <c r="A594" s="2" t="s">
        <v>27</v>
      </c>
      <c r="B594" s="3" t="s">
        <v>1227</v>
      </c>
      <c r="C594" s="4">
        <v>25793</v>
      </c>
      <c r="D594" s="2" t="s">
        <v>29</v>
      </c>
      <c r="E594" s="2" t="s">
        <v>1228</v>
      </c>
      <c r="F594" t="e">
        <v>#N/A</v>
      </c>
      <c r="G594" t="e">
        <f>+VLOOKUP(B594,'[2]listado ZVTN y PTN y PDET'!$A$1:$A$26,1,FALSE)</f>
        <v>#N/A</v>
      </c>
      <c r="H594">
        <v>23</v>
      </c>
      <c r="I594">
        <v>0</v>
      </c>
      <c r="J594" t="s">
        <v>2290</v>
      </c>
      <c r="K594" t="s">
        <v>2288</v>
      </c>
      <c r="L594" t="s">
        <v>2288</v>
      </c>
      <c r="M594">
        <v>2</v>
      </c>
      <c r="N594">
        <v>0</v>
      </c>
      <c r="O594" t="s">
        <v>2300</v>
      </c>
      <c r="P594" t="s">
        <v>2300</v>
      </c>
      <c r="Q594" t="s">
        <v>2300</v>
      </c>
      <c r="R594" t="s">
        <v>2300</v>
      </c>
      <c r="S594" t="s">
        <v>2300</v>
      </c>
    </row>
    <row r="595" spans="1:19" x14ac:dyDescent="0.25">
      <c r="A595" s="2" t="s">
        <v>88</v>
      </c>
      <c r="B595" s="3" t="s">
        <v>1229</v>
      </c>
      <c r="C595" s="4">
        <v>68162</v>
      </c>
      <c r="D595" s="2" t="s">
        <v>90</v>
      </c>
      <c r="E595" s="2" t="s">
        <v>1230</v>
      </c>
      <c r="F595" t="e">
        <v>#N/A</v>
      </c>
      <c r="G595" t="e">
        <f>+VLOOKUP(B595,'[2]listado ZVTN y PTN y PDET'!$A$1:$A$26,1,FALSE)</f>
        <v>#N/A</v>
      </c>
      <c r="H595">
        <v>939</v>
      </c>
      <c r="I595">
        <v>0</v>
      </c>
      <c r="J595" t="s">
        <v>2292</v>
      </c>
      <c r="K595" t="s">
        <v>2292</v>
      </c>
      <c r="L595" t="s">
        <v>2289</v>
      </c>
      <c r="M595">
        <v>0</v>
      </c>
      <c r="N595">
        <v>0</v>
      </c>
      <c r="O595" t="s">
        <v>2300</v>
      </c>
      <c r="P595" t="s">
        <v>2300</v>
      </c>
      <c r="Q595" t="s">
        <v>2300</v>
      </c>
      <c r="R595" t="s">
        <v>2300</v>
      </c>
      <c r="S595" t="s">
        <v>2300</v>
      </c>
    </row>
    <row r="596" spans="1:19" x14ac:dyDescent="0.25">
      <c r="A596" s="2" t="s">
        <v>27</v>
      </c>
      <c r="B596" s="3" t="s">
        <v>1231</v>
      </c>
      <c r="C596" s="4">
        <v>25095</v>
      </c>
      <c r="D596" s="2" t="s">
        <v>29</v>
      </c>
      <c r="E596" s="2" t="s">
        <v>1232</v>
      </c>
      <c r="F596" t="e">
        <v>#N/A</v>
      </c>
      <c r="G596" t="e">
        <f>+VLOOKUP(B596,'[2]listado ZVTN y PTN y PDET'!$A$1:$A$26,1,FALSE)</f>
        <v>#N/A</v>
      </c>
      <c r="H596">
        <v>319</v>
      </c>
      <c r="I596">
        <v>0</v>
      </c>
      <c r="J596" t="s">
        <v>2290</v>
      </c>
      <c r="K596" t="s">
        <v>2288</v>
      </c>
      <c r="L596" t="s">
        <v>2289</v>
      </c>
      <c r="M596">
        <v>0</v>
      </c>
      <c r="N596">
        <v>0</v>
      </c>
      <c r="O596" t="s">
        <v>2300</v>
      </c>
      <c r="P596" t="s">
        <v>2300</v>
      </c>
      <c r="Q596" t="s">
        <v>2300</v>
      </c>
      <c r="R596" t="s">
        <v>2300</v>
      </c>
      <c r="S596" t="s">
        <v>2300</v>
      </c>
    </row>
    <row r="597" spans="1:19" x14ac:dyDescent="0.25">
      <c r="A597" s="2" t="s">
        <v>376</v>
      </c>
      <c r="B597" s="3" t="s">
        <v>1233</v>
      </c>
      <c r="C597" s="4">
        <v>47205</v>
      </c>
      <c r="D597" s="2" t="s">
        <v>378</v>
      </c>
      <c r="E597" s="2" t="s">
        <v>1234</v>
      </c>
      <c r="F597" t="e">
        <v>#N/A</v>
      </c>
      <c r="G597" t="e">
        <f>+VLOOKUP(B597,'[2]listado ZVTN y PTN y PDET'!$A$1:$A$26,1,FALSE)</f>
        <v>#N/A</v>
      </c>
      <c r="H597">
        <v>3197</v>
      </c>
      <c r="I597">
        <v>0</v>
      </c>
      <c r="J597" t="s">
        <v>2289</v>
      </c>
      <c r="K597" t="s">
        <v>2288</v>
      </c>
      <c r="L597" t="s">
        <v>2288</v>
      </c>
      <c r="M597">
        <v>0</v>
      </c>
      <c r="N597">
        <v>0</v>
      </c>
      <c r="O597" t="s">
        <v>2300</v>
      </c>
      <c r="P597" t="s">
        <v>2300</v>
      </c>
      <c r="Q597" t="s">
        <v>2300</v>
      </c>
      <c r="R597" t="s">
        <v>2300</v>
      </c>
      <c r="S597" t="s">
        <v>2300</v>
      </c>
    </row>
    <row r="598" spans="1:19" x14ac:dyDescent="0.25">
      <c r="A598" s="2" t="s">
        <v>888</v>
      </c>
      <c r="B598" s="3" t="s">
        <v>1235</v>
      </c>
      <c r="C598" s="4">
        <v>27250</v>
      </c>
      <c r="D598" s="2" t="s">
        <v>890</v>
      </c>
      <c r="E598" s="2" t="s">
        <v>1236</v>
      </c>
      <c r="F598" t="s">
        <v>2253</v>
      </c>
      <c r="G598" t="e">
        <f>+VLOOKUP(B598,'[2]listado ZVTN y PTN y PDET'!$A$1:$A$26,1,FALSE)</f>
        <v>#N/A</v>
      </c>
      <c r="H598">
        <v>14909</v>
      </c>
      <c r="I598">
        <v>1</v>
      </c>
      <c r="J598" t="s">
        <v>2288</v>
      </c>
      <c r="K598" t="s">
        <v>2292</v>
      </c>
      <c r="L598" t="s">
        <v>2289</v>
      </c>
      <c r="M598">
        <v>0</v>
      </c>
      <c r="N598">
        <v>0</v>
      </c>
      <c r="O598" t="s">
        <v>2300</v>
      </c>
      <c r="P598" t="s">
        <v>2300</v>
      </c>
      <c r="Q598" t="s">
        <v>2300</v>
      </c>
      <c r="R598" t="s">
        <v>2300</v>
      </c>
      <c r="S598" t="s">
        <v>2300</v>
      </c>
    </row>
    <row r="599" spans="1:19" x14ac:dyDescent="0.25">
      <c r="A599" s="2" t="s">
        <v>661</v>
      </c>
      <c r="B599" s="3" t="s">
        <v>1237</v>
      </c>
      <c r="C599" s="4">
        <v>70820</v>
      </c>
      <c r="D599" s="2" t="s">
        <v>663</v>
      </c>
      <c r="E599" s="2" t="s">
        <v>1238</v>
      </c>
      <c r="F599" t="e">
        <v>#N/A</v>
      </c>
      <c r="G599" t="e">
        <f>+VLOOKUP(B599,'[2]listado ZVTN y PTN y PDET'!$A$1:$A$26,1,FALSE)</f>
        <v>#N/A</v>
      </c>
      <c r="H599">
        <v>3176</v>
      </c>
      <c r="I599">
        <v>0</v>
      </c>
      <c r="J599" t="s">
        <v>2292</v>
      </c>
      <c r="K599" t="s">
        <v>2288</v>
      </c>
      <c r="L599" t="s">
        <v>2289</v>
      </c>
      <c r="M599">
        <v>6</v>
      </c>
      <c r="N599">
        <v>0</v>
      </c>
      <c r="O599" t="s">
        <v>2300</v>
      </c>
      <c r="P599" t="s">
        <v>2300</v>
      </c>
      <c r="Q599" t="s">
        <v>2300</v>
      </c>
      <c r="R599" t="s">
        <v>2301</v>
      </c>
      <c r="S599" t="s">
        <v>2300</v>
      </c>
    </row>
    <row r="600" spans="1:19" x14ac:dyDescent="0.25">
      <c r="A600" s="2" t="s">
        <v>88</v>
      </c>
      <c r="B600" s="3" t="s">
        <v>1239</v>
      </c>
      <c r="C600" s="4">
        <v>68689</v>
      </c>
      <c r="D600" s="2" t="s">
        <v>90</v>
      </c>
      <c r="E600" s="2" t="s">
        <v>1240</v>
      </c>
      <c r="F600" t="e">
        <v>#N/A</v>
      </c>
      <c r="G600" t="e">
        <f>+VLOOKUP(B600,'[2]listado ZVTN y PTN y PDET'!$A$1:$A$26,1,FALSE)</f>
        <v>#N/A</v>
      </c>
      <c r="H600">
        <v>10650</v>
      </c>
      <c r="I600">
        <v>27</v>
      </c>
      <c r="J600" t="s">
        <v>2289</v>
      </c>
      <c r="K600" t="s">
        <v>2288</v>
      </c>
      <c r="L600" t="s">
        <v>2289</v>
      </c>
      <c r="M600">
        <v>3</v>
      </c>
      <c r="N600">
        <v>0</v>
      </c>
      <c r="O600" t="s">
        <v>2300</v>
      </c>
      <c r="P600" t="s">
        <v>2300</v>
      </c>
      <c r="Q600" t="s">
        <v>2300</v>
      </c>
      <c r="R600" t="s">
        <v>2300</v>
      </c>
      <c r="S600" t="s">
        <v>2300</v>
      </c>
    </row>
    <row r="601" spans="1:19" x14ac:dyDescent="0.25">
      <c r="A601" s="2" t="s">
        <v>901</v>
      </c>
      <c r="B601" s="3" t="s">
        <v>1241</v>
      </c>
      <c r="C601" s="4">
        <v>85400</v>
      </c>
      <c r="D601" s="2" t="s">
        <v>903</v>
      </c>
      <c r="E601" s="2" t="s">
        <v>1242</v>
      </c>
      <c r="F601" t="e">
        <v>#N/A</v>
      </c>
      <c r="G601" t="e">
        <f>+VLOOKUP(B601,'[2]listado ZVTN y PTN y PDET'!$A$1:$A$26,1,FALSE)</f>
        <v>#N/A</v>
      </c>
      <c r="H601">
        <v>2231</v>
      </c>
      <c r="I601">
        <v>4</v>
      </c>
      <c r="J601" t="s">
        <v>2289</v>
      </c>
      <c r="K601" t="s">
        <v>2290</v>
      </c>
      <c r="L601" t="s">
        <v>2290</v>
      </c>
      <c r="M601">
        <v>1</v>
      </c>
      <c r="N601">
        <v>0</v>
      </c>
      <c r="O601" t="s">
        <v>2300</v>
      </c>
      <c r="P601" t="s">
        <v>2300</v>
      </c>
      <c r="Q601" t="s">
        <v>2300</v>
      </c>
      <c r="R601" t="s">
        <v>2300</v>
      </c>
      <c r="S601" t="s">
        <v>2300</v>
      </c>
    </row>
    <row r="602" spans="1:19" x14ac:dyDescent="0.25">
      <c r="A602" s="2" t="s">
        <v>33</v>
      </c>
      <c r="B602" s="3" t="s">
        <v>1243</v>
      </c>
      <c r="C602" s="4">
        <v>15550</v>
      </c>
      <c r="D602" s="2" t="s">
        <v>35</v>
      </c>
      <c r="E602" s="2" t="s">
        <v>1244</v>
      </c>
      <c r="F602" t="e">
        <v>#N/A</v>
      </c>
      <c r="G602" t="e">
        <f>+VLOOKUP(B602,'[2]listado ZVTN y PTN y PDET'!$A$1:$A$26,1,FALSE)</f>
        <v>#N/A</v>
      </c>
      <c r="H602">
        <v>461</v>
      </c>
      <c r="I602">
        <v>12</v>
      </c>
      <c r="J602" t="s">
        <v>2289</v>
      </c>
      <c r="K602" t="s">
        <v>2291</v>
      </c>
      <c r="L602" t="s">
        <v>2291</v>
      </c>
      <c r="M602">
        <v>0</v>
      </c>
      <c r="N602">
        <v>0</v>
      </c>
      <c r="O602" t="s">
        <v>2300</v>
      </c>
      <c r="P602" t="s">
        <v>2301</v>
      </c>
      <c r="Q602" t="s">
        <v>2300</v>
      </c>
      <c r="R602" t="s">
        <v>2300</v>
      </c>
      <c r="S602" t="s">
        <v>2300</v>
      </c>
    </row>
    <row r="603" spans="1:19" x14ac:dyDescent="0.25">
      <c r="A603" s="2" t="s">
        <v>376</v>
      </c>
      <c r="B603" s="3" t="s">
        <v>1245</v>
      </c>
      <c r="C603" s="4">
        <v>47058</v>
      </c>
      <c r="D603" s="2" t="s">
        <v>378</v>
      </c>
      <c r="E603" s="2" t="s">
        <v>1246</v>
      </c>
      <c r="F603" t="e">
        <v>#N/A</v>
      </c>
      <c r="G603" t="e">
        <f>+VLOOKUP(B603,'[2]listado ZVTN y PTN y PDET'!$A$1:$A$26,1,FALSE)</f>
        <v>#N/A</v>
      </c>
      <c r="H603">
        <v>7798</v>
      </c>
      <c r="I603">
        <v>0</v>
      </c>
      <c r="J603" t="s">
        <v>2289</v>
      </c>
      <c r="K603" t="s">
        <v>2288</v>
      </c>
      <c r="L603" t="s">
        <v>2289</v>
      </c>
      <c r="M603">
        <v>6</v>
      </c>
      <c r="N603">
        <v>0</v>
      </c>
      <c r="O603" t="s">
        <v>2300</v>
      </c>
      <c r="P603" t="s">
        <v>2300</v>
      </c>
      <c r="Q603" t="s">
        <v>2300</v>
      </c>
      <c r="R603" t="s">
        <v>2301</v>
      </c>
      <c r="S603" t="s">
        <v>2300</v>
      </c>
    </row>
    <row r="604" spans="1:19" x14ac:dyDescent="0.25">
      <c r="A604" s="2" t="s">
        <v>295</v>
      </c>
      <c r="B604" s="3" t="s">
        <v>1247</v>
      </c>
      <c r="C604" s="4">
        <v>73026</v>
      </c>
      <c r="D604" s="2" t="s">
        <v>297</v>
      </c>
      <c r="E604" s="2" t="s">
        <v>1248</v>
      </c>
      <c r="F604" t="e">
        <v>#N/A</v>
      </c>
      <c r="G604" t="e">
        <f>+VLOOKUP(B604,'[2]listado ZVTN y PTN y PDET'!$A$1:$A$26,1,FALSE)</f>
        <v>#N/A</v>
      </c>
      <c r="H604">
        <v>2132</v>
      </c>
      <c r="I604">
        <v>4</v>
      </c>
      <c r="J604" t="s">
        <v>2292</v>
      </c>
      <c r="K604" t="s">
        <v>2289</v>
      </c>
      <c r="L604" t="s">
        <v>2290</v>
      </c>
      <c r="M604">
        <v>4</v>
      </c>
      <c r="N604">
        <v>0</v>
      </c>
      <c r="O604" t="s">
        <v>2300</v>
      </c>
      <c r="P604" t="s">
        <v>2300</v>
      </c>
      <c r="Q604" t="s">
        <v>2300</v>
      </c>
      <c r="R604" t="s">
        <v>2300</v>
      </c>
      <c r="S604" t="s">
        <v>2300</v>
      </c>
    </row>
    <row r="605" spans="1:19" x14ac:dyDescent="0.25">
      <c r="A605" s="2" t="s">
        <v>21</v>
      </c>
      <c r="B605" s="3" t="s">
        <v>1249</v>
      </c>
      <c r="C605" s="4">
        <v>97001</v>
      </c>
      <c r="D605" s="2" t="s">
        <v>23</v>
      </c>
      <c r="E605" s="2" t="s">
        <v>1250</v>
      </c>
      <c r="F605" t="e">
        <v>#N/A</v>
      </c>
      <c r="G605" t="e">
        <f>+VLOOKUP(B605,'[2]listado ZVTN y PTN y PDET'!$A$1:$A$26,1,FALSE)</f>
        <v>#N/A</v>
      </c>
      <c r="H605">
        <v>8055</v>
      </c>
      <c r="I605">
        <v>30</v>
      </c>
      <c r="J605" t="s">
        <v>2289</v>
      </c>
      <c r="K605" t="s">
        <v>2288</v>
      </c>
      <c r="L605" t="s">
        <v>2289</v>
      </c>
      <c r="M605">
        <v>1</v>
      </c>
      <c r="N605">
        <v>0</v>
      </c>
      <c r="O605" t="s">
        <v>2301</v>
      </c>
      <c r="P605" t="s">
        <v>2300</v>
      </c>
      <c r="Q605" t="s">
        <v>2300</v>
      </c>
      <c r="R605" t="s">
        <v>2300</v>
      </c>
      <c r="S605" t="s">
        <v>2300</v>
      </c>
    </row>
    <row r="606" spans="1:19" x14ac:dyDescent="0.25">
      <c r="A606" s="2" t="s">
        <v>530</v>
      </c>
      <c r="B606" s="3" t="s">
        <v>1251</v>
      </c>
      <c r="C606" s="4">
        <v>23500</v>
      </c>
      <c r="D606" s="2" t="s">
        <v>532</v>
      </c>
      <c r="E606" s="2" t="s">
        <v>1252</v>
      </c>
      <c r="F606" t="e">
        <v>#N/A</v>
      </c>
      <c r="G606" t="e">
        <f>+VLOOKUP(B606,'[2]listado ZVTN y PTN y PDET'!$A$1:$A$26,1,FALSE)</f>
        <v>#N/A</v>
      </c>
      <c r="H606">
        <v>3712</v>
      </c>
      <c r="I606">
        <v>0</v>
      </c>
      <c r="J606" t="s">
        <v>2288</v>
      </c>
      <c r="K606" t="s">
        <v>2288</v>
      </c>
      <c r="L606" t="s">
        <v>2288</v>
      </c>
      <c r="M606">
        <v>2</v>
      </c>
      <c r="N606">
        <v>0</v>
      </c>
      <c r="O606" t="s">
        <v>2300</v>
      </c>
      <c r="P606" t="s">
        <v>2300</v>
      </c>
      <c r="Q606" t="s">
        <v>2300</v>
      </c>
      <c r="R606" t="s">
        <v>2301</v>
      </c>
      <c r="S606" t="s">
        <v>2300</v>
      </c>
    </row>
    <row r="607" spans="1:19" x14ac:dyDescent="0.25">
      <c r="A607" s="2" t="s">
        <v>500</v>
      </c>
      <c r="B607" s="3" t="s">
        <v>1253</v>
      </c>
      <c r="C607" s="4">
        <v>5615</v>
      </c>
      <c r="D607" s="2" t="s">
        <v>502</v>
      </c>
      <c r="E607" s="2" t="s">
        <v>1215</v>
      </c>
      <c r="F607" t="e">
        <v>#N/A</v>
      </c>
      <c r="G607" t="e">
        <f>+VLOOKUP(B607,'[2]listado ZVTN y PTN y PDET'!$A$1:$A$26,1,FALSE)</f>
        <v>#N/A</v>
      </c>
      <c r="H607">
        <v>2045</v>
      </c>
      <c r="I607">
        <v>2</v>
      </c>
      <c r="J607" t="s">
        <v>2290</v>
      </c>
      <c r="K607" t="s">
        <v>2288</v>
      </c>
      <c r="L607" t="s">
        <v>2289</v>
      </c>
      <c r="M607">
        <v>39</v>
      </c>
      <c r="N607">
        <v>0</v>
      </c>
      <c r="O607" t="s">
        <v>2300</v>
      </c>
      <c r="P607" t="s">
        <v>2300</v>
      </c>
      <c r="Q607" t="s">
        <v>2300</v>
      </c>
      <c r="R607" t="s">
        <v>2300</v>
      </c>
      <c r="S607" t="s">
        <v>2300</v>
      </c>
    </row>
    <row r="608" spans="1:19" x14ac:dyDescent="0.25">
      <c r="A608" s="2" t="s">
        <v>772</v>
      </c>
      <c r="B608" s="3" t="s">
        <v>1254</v>
      </c>
      <c r="C608" s="4">
        <v>41801</v>
      </c>
      <c r="D608" s="2" t="s">
        <v>774</v>
      </c>
      <c r="E608" s="2" t="s">
        <v>1255</v>
      </c>
      <c r="F608" t="e">
        <v>#N/A</v>
      </c>
      <c r="G608" t="e">
        <f>+VLOOKUP(B608,'[2]listado ZVTN y PTN y PDET'!$A$1:$A$26,1,FALSE)</f>
        <v>#N/A</v>
      </c>
      <c r="H608">
        <v>991</v>
      </c>
      <c r="I608">
        <v>0</v>
      </c>
      <c r="J608" t="s">
        <v>2289</v>
      </c>
      <c r="K608" t="s">
        <v>2289</v>
      </c>
      <c r="L608" t="s">
        <v>2289</v>
      </c>
      <c r="M608">
        <v>3</v>
      </c>
      <c r="N608">
        <v>0</v>
      </c>
      <c r="O608" t="s">
        <v>2300</v>
      </c>
      <c r="P608" t="s">
        <v>2300</v>
      </c>
      <c r="Q608" t="s">
        <v>2300</v>
      </c>
      <c r="R608" t="s">
        <v>2300</v>
      </c>
      <c r="S608" t="s">
        <v>2300</v>
      </c>
    </row>
    <row r="609" spans="1:19" x14ac:dyDescent="0.25">
      <c r="A609" s="2" t="s">
        <v>741</v>
      </c>
      <c r="B609" s="3" t="s">
        <v>1256</v>
      </c>
      <c r="C609" s="4">
        <v>66400</v>
      </c>
      <c r="D609" s="2" t="s">
        <v>743</v>
      </c>
      <c r="E609" s="2" t="s">
        <v>1257</v>
      </c>
      <c r="F609" t="e">
        <v>#N/A</v>
      </c>
      <c r="G609" t="e">
        <f>+VLOOKUP(B609,'[2]listado ZVTN y PTN y PDET'!$A$1:$A$26,1,FALSE)</f>
        <v>#N/A</v>
      </c>
      <c r="H609">
        <v>1685</v>
      </c>
      <c r="I609">
        <v>0</v>
      </c>
      <c r="J609" t="s">
        <v>2292</v>
      </c>
      <c r="K609" t="s">
        <v>2289</v>
      </c>
      <c r="L609" t="s">
        <v>2290</v>
      </c>
      <c r="M609">
        <v>17</v>
      </c>
      <c r="N609">
        <v>0</v>
      </c>
      <c r="O609" t="s">
        <v>2300</v>
      </c>
      <c r="P609" t="s">
        <v>2300</v>
      </c>
      <c r="Q609" t="s">
        <v>2300</v>
      </c>
      <c r="R609" t="s">
        <v>2300</v>
      </c>
      <c r="S609" t="s">
        <v>2300</v>
      </c>
    </row>
    <row r="610" spans="1:19" x14ac:dyDescent="0.25">
      <c r="A610" s="2" t="s">
        <v>661</v>
      </c>
      <c r="B610" s="3" t="s">
        <v>1258</v>
      </c>
      <c r="C610" s="4">
        <v>70523</v>
      </c>
      <c r="D610" s="2" t="s">
        <v>663</v>
      </c>
      <c r="E610" s="2" t="s">
        <v>1259</v>
      </c>
      <c r="F610" t="s">
        <v>2256</v>
      </c>
      <c r="G610" t="e">
        <f>+VLOOKUP(B610,'[2]listado ZVTN y PTN y PDET'!$A$1:$A$26,1,FALSE)</f>
        <v>#N/A</v>
      </c>
      <c r="H610">
        <v>2683</v>
      </c>
      <c r="I610">
        <v>0</v>
      </c>
      <c r="J610" t="s">
        <v>2289</v>
      </c>
      <c r="K610" t="s">
        <v>2288</v>
      </c>
      <c r="L610" t="s">
        <v>2288</v>
      </c>
      <c r="M610">
        <v>0</v>
      </c>
      <c r="N610">
        <v>0</v>
      </c>
      <c r="O610" t="s">
        <v>2300</v>
      </c>
      <c r="P610" t="s">
        <v>2300</v>
      </c>
      <c r="Q610" t="s">
        <v>2300</v>
      </c>
      <c r="R610" t="s">
        <v>2300</v>
      </c>
      <c r="S610" t="s">
        <v>2300</v>
      </c>
    </row>
    <row r="611" spans="1:19" x14ac:dyDescent="0.25">
      <c r="A611" s="2" t="s">
        <v>321</v>
      </c>
      <c r="B611" s="3" t="s">
        <v>1260</v>
      </c>
      <c r="C611" s="4">
        <v>19845</v>
      </c>
      <c r="D611" s="2" t="s">
        <v>323</v>
      </c>
      <c r="E611" s="2" t="s">
        <v>1261</v>
      </c>
      <c r="F611" t="e">
        <v>#N/A</v>
      </c>
      <c r="G611" t="e">
        <f>+VLOOKUP(B611,'[2]listado ZVTN y PTN y PDET'!$A$1:$A$26,1,FALSE)</f>
        <v>#N/A</v>
      </c>
      <c r="H611">
        <v>303</v>
      </c>
      <c r="I611">
        <v>0</v>
      </c>
      <c r="J611" t="s">
        <v>2288</v>
      </c>
      <c r="K611" t="s">
        <v>2289</v>
      </c>
      <c r="L611" t="s">
        <v>2289</v>
      </c>
      <c r="M611">
        <v>14</v>
      </c>
      <c r="N611">
        <v>0</v>
      </c>
      <c r="O611" t="s">
        <v>2300</v>
      </c>
      <c r="P611" t="s">
        <v>2300</v>
      </c>
      <c r="Q611" t="s">
        <v>2300</v>
      </c>
      <c r="R611" t="s">
        <v>2300</v>
      </c>
      <c r="S611" t="s">
        <v>2300</v>
      </c>
    </row>
    <row r="612" spans="1:19" x14ac:dyDescent="0.25">
      <c r="A612" s="2" t="s">
        <v>321</v>
      </c>
      <c r="B612" s="3" t="s">
        <v>1262</v>
      </c>
      <c r="C612" s="4">
        <v>19130</v>
      </c>
      <c r="D612" s="2" t="s">
        <v>323</v>
      </c>
      <c r="E612" s="2" t="s">
        <v>1263</v>
      </c>
      <c r="F612" t="s">
        <v>2252</v>
      </c>
      <c r="G612" t="e">
        <f>+VLOOKUP(B612,'[2]listado ZVTN y PTN y PDET'!$A$1:$A$26,1,FALSE)</f>
        <v>#N/A</v>
      </c>
      <c r="H612">
        <v>13486</v>
      </c>
      <c r="I612">
        <v>12</v>
      </c>
      <c r="J612" t="s">
        <v>2290</v>
      </c>
      <c r="K612" t="s">
        <v>2289</v>
      </c>
      <c r="L612" t="s">
        <v>2289</v>
      </c>
      <c r="M612">
        <v>11</v>
      </c>
      <c r="N612">
        <v>0</v>
      </c>
      <c r="O612" t="s">
        <v>2300</v>
      </c>
      <c r="P612" t="s">
        <v>2300</v>
      </c>
      <c r="Q612" t="s">
        <v>2300</v>
      </c>
      <c r="R612" t="s">
        <v>2300</v>
      </c>
      <c r="S612" t="s">
        <v>2300</v>
      </c>
    </row>
    <row r="613" spans="1:19" x14ac:dyDescent="0.25">
      <c r="A613" s="2" t="s">
        <v>33</v>
      </c>
      <c r="B613" s="3" t="s">
        <v>1264</v>
      </c>
      <c r="C613" s="4">
        <v>15223</v>
      </c>
      <c r="D613" s="2" t="s">
        <v>35</v>
      </c>
      <c r="E613" s="2" t="s">
        <v>1265</v>
      </c>
      <c r="F613" t="e">
        <v>#N/A</v>
      </c>
      <c r="G613" t="e">
        <f>+VLOOKUP(B613,'[2]listado ZVTN y PTN y PDET'!$A$1:$A$26,1,FALSE)</f>
        <v>#N/A</v>
      </c>
      <c r="H613">
        <v>685</v>
      </c>
      <c r="I613">
        <v>3</v>
      </c>
      <c r="J613" t="s">
        <v>2290</v>
      </c>
      <c r="K613" t="s">
        <v>2290</v>
      </c>
      <c r="L613" t="s">
        <v>2289</v>
      </c>
      <c r="M613">
        <v>0</v>
      </c>
      <c r="N613">
        <v>0</v>
      </c>
      <c r="O613" t="s">
        <v>2300</v>
      </c>
      <c r="P613" t="s">
        <v>2301</v>
      </c>
      <c r="Q613" t="s">
        <v>2300</v>
      </c>
      <c r="R613" t="s">
        <v>2300</v>
      </c>
      <c r="S613" t="s">
        <v>2300</v>
      </c>
    </row>
    <row r="614" spans="1:19" x14ac:dyDescent="0.25">
      <c r="A614" s="2" t="s">
        <v>500</v>
      </c>
      <c r="B614" s="3" t="s">
        <v>1266</v>
      </c>
      <c r="C614" s="4">
        <v>5885</v>
      </c>
      <c r="D614" s="2" t="s">
        <v>502</v>
      </c>
      <c r="E614" s="2" t="s">
        <v>1267</v>
      </c>
      <c r="F614" t="e">
        <v>#N/A</v>
      </c>
      <c r="G614" t="e">
        <f>+VLOOKUP(B614,'[2]listado ZVTN y PTN y PDET'!$A$1:$A$26,1,FALSE)</f>
        <v>#N/A</v>
      </c>
      <c r="H614">
        <v>1917</v>
      </c>
      <c r="I614">
        <v>6</v>
      </c>
      <c r="J614" t="s">
        <v>2292</v>
      </c>
      <c r="K614" t="s">
        <v>2289</v>
      </c>
      <c r="L614" t="s">
        <v>2290</v>
      </c>
      <c r="M614">
        <v>3</v>
      </c>
      <c r="N614">
        <v>0</v>
      </c>
      <c r="O614" t="s">
        <v>2300</v>
      </c>
      <c r="P614" t="s">
        <v>2300</v>
      </c>
      <c r="Q614" t="s">
        <v>2300</v>
      </c>
      <c r="R614" t="s">
        <v>2301</v>
      </c>
      <c r="S614" t="s">
        <v>2300</v>
      </c>
    </row>
    <row r="615" spans="1:19" x14ac:dyDescent="0.25">
      <c r="A615" s="2" t="s">
        <v>530</v>
      </c>
      <c r="B615" s="3" t="s">
        <v>1268</v>
      </c>
      <c r="C615" s="4">
        <v>23068</v>
      </c>
      <c r="D615" s="2" t="s">
        <v>532</v>
      </c>
      <c r="E615" s="2" t="s">
        <v>1269</v>
      </c>
      <c r="F615" t="e">
        <v>#N/A</v>
      </c>
      <c r="G615" t="e">
        <f>+VLOOKUP(B615,'[2]listado ZVTN y PTN y PDET'!$A$1:$A$26,1,FALSE)</f>
        <v>#N/A</v>
      </c>
      <c r="H615">
        <v>9045</v>
      </c>
      <c r="I615">
        <v>0</v>
      </c>
      <c r="J615" t="s">
        <v>2288</v>
      </c>
      <c r="K615" t="s">
        <v>2289</v>
      </c>
      <c r="L615" t="s">
        <v>2288</v>
      </c>
      <c r="M615">
        <v>10</v>
      </c>
      <c r="N615">
        <v>0</v>
      </c>
      <c r="O615" t="s">
        <v>2300</v>
      </c>
      <c r="P615" t="s">
        <v>2300</v>
      </c>
      <c r="Q615" t="s">
        <v>2300</v>
      </c>
      <c r="R615" t="s">
        <v>2301</v>
      </c>
      <c r="S615" t="s">
        <v>2300</v>
      </c>
    </row>
    <row r="616" spans="1:19" x14ac:dyDescent="0.25">
      <c r="A616" s="2" t="s">
        <v>661</v>
      </c>
      <c r="B616" s="3" t="s">
        <v>1270</v>
      </c>
      <c r="C616" s="4">
        <v>70670</v>
      </c>
      <c r="D616" s="2" t="s">
        <v>663</v>
      </c>
      <c r="E616" s="2" t="s">
        <v>1271</v>
      </c>
      <c r="F616" t="e">
        <v>#N/A</v>
      </c>
      <c r="G616" t="e">
        <f>+VLOOKUP(B616,'[2]listado ZVTN y PTN y PDET'!$A$1:$A$26,1,FALSE)</f>
        <v>#N/A</v>
      </c>
      <c r="H616">
        <v>1532</v>
      </c>
      <c r="I616">
        <v>0</v>
      </c>
      <c r="J616" t="s">
        <v>2288</v>
      </c>
      <c r="K616" t="s">
        <v>2288</v>
      </c>
      <c r="L616" t="s">
        <v>2288</v>
      </c>
      <c r="M616">
        <v>10</v>
      </c>
      <c r="N616">
        <v>0</v>
      </c>
      <c r="O616" t="s">
        <v>2300</v>
      </c>
      <c r="P616" t="s">
        <v>2300</v>
      </c>
      <c r="Q616" t="s">
        <v>2300</v>
      </c>
      <c r="R616" t="s">
        <v>2300</v>
      </c>
      <c r="S616" t="s">
        <v>2300</v>
      </c>
    </row>
    <row r="617" spans="1:19" x14ac:dyDescent="0.25">
      <c r="A617" s="2" t="s">
        <v>295</v>
      </c>
      <c r="B617" s="3" t="s">
        <v>1272</v>
      </c>
      <c r="C617" s="4">
        <v>73055</v>
      </c>
      <c r="D617" s="2" t="s">
        <v>297</v>
      </c>
      <c r="E617" s="2" t="s">
        <v>1273</v>
      </c>
      <c r="F617" t="e">
        <v>#N/A</v>
      </c>
      <c r="G617" t="e">
        <f>+VLOOKUP(B617,'[2]listado ZVTN y PTN y PDET'!$A$1:$A$26,1,FALSE)</f>
        <v>#N/A</v>
      </c>
      <c r="H617">
        <v>1766</v>
      </c>
      <c r="I617">
        <v>0</v>
      </c>
      <c r="J617" t="s">
        <v>2292</v>
      </c>
      <c r="K617" t="s">
        <v>2289</v>
      </c>
      <c r="L617" t="s">
        <v>2289</v>
      </c>
      <c r="M617">
        <v>2</v>
      </c>
      <c r="N617">
        <v>0</v>
      </c>
      <c r="O617" t="s">
        <v>2300</v>
      </c>
      <c r="P617" t="s">
        <v>2300</v>
      </c>
      <c r="Q617" t="s">
        <v>2300</v>
      </c>
      <c r="R617" t="s">
        <v>2300</v>
      </c>
      <c r="S617" t="s">
        <v>2300</v>
      </c>
    </row>
    <row r="618" spans="1:19" x14ac:dyDescent="0.25">
      <c r="A618" s="2" t="s">
        <v>134</v>
      </c>
      <c r="B618" s="3" t="s">
        <v>1274</v>
      </c>
      <c r="C618" s="4">
        <v>54239</v>
      </c>
      <c r="D618" s="2" t="s">
        <v>136</v>
      </c>
      <c r="E618" s="2" t="s">
        <v>1275</v>
      </c>
      <c r="F618" t="e">
        <v>#N/A</v>
      </c>
      <c r="G618" t="e">
        <f>+VLOOKUP(B618,'[2]listado ZVTN y PTN y PDET'!$A$1:$A$26,1,FALSE)</f>
        <v>#N/A</v>
      </c>
      <c r="H618">
        <v>271</v>
      </c>
      <c r="I618">
        <v>1</v>
      </c>
      <c r="J618" t="s">
        <v>2290</v>
      </c>
      <c r="K618" t="s">
        <v>2288</v>
      </c>
      <c r="L618" t="s">
        <v>2289</v>
      </c>
      <c r="M618">
        <v>0</v>
      </c>
      <c r="N618">
        <v>2</v>
      </c>
      <c r="O618" t="s">
        <v>2300</v>
      </c>
      <c r="P618" t="s">
        <v>2300</v>
      </c>
      <c r="Q618" t="s">
        <v>2300</v>
      </c>
      <c r="R618" t="s">
        <v>2300</v>
      </c>
      <c r="S618" t="s">
        <v>2300</v>
      </c>
    </row>
    <row r="619" spans="1:19" x14ac:dyDescent="0.25">
      <c r="A619" s="2" t="s">
        <v>500</v>
      </c>
      <c r="B619" s="3" t="s">
        <v>1276</v>
      </c>
      <c r="C619" s="4">
        <v>5036</v>
      </c>
      <c r="D619" s="2" t="s">
        <v>502</v>
      </c>
      <c r="E619" s="2" t="s">
        <v>1277</v>
      </c>
      <c r="F619" t="e">
        <v>#N/A</v>
      </c>
      <c r="G619" t="e">
        <f>+VLOOKUP(B619,'[2]listado ZVTN y PTN y PDET'!$A$1:$A$26,1,FALSE)</f>
        <v>#N/A</v>
      </c>
      <c r="H619">
        <v>1760</v>
      </c>
      <c r="I619">
        <v>0</v>
      </c>
      <c r="J619" t="s">
        <v>2289</v>
      </c>
      <c r="K619" t="s">
        <v>2289</v>
      </c>
      <c r="L619" t="s">
        <v>2289</v>
      </c>
      <c r="M619">
        <v>4</v>
      </c>
      <c r="N619">
        <v>0</v>
      </c>
      <c r="O619" t="s">
        <v>2300</v>
      </c>
      <c r="P619" t="s">
        <v>2300</v>
      </c>
      <c r="Q619" t="s">
        <v>2300</v>
      </c>
      <c r="R619" t="s">
        <v>2300</v>
      </c>
      <c r="S619" t="s">
        <v>2300</v>
      </c>
    </row>
    <row r="620" spans="1:19" x14ac:dyDescent="0.25">
      <c r="A620" s="2" t="s">
        <v>500</v>
      </c>
      <c r="B620" s="3" t="s">
        <v>1278</v>
      </c>
      <c r="C620" s="4">
        <v>5209</v>
      </c>
      <c r="D620" s="2" t="s">
        <v>502</v>
      </c>
      <c r="E620" s="2" t="s">
        <v>1234</v>
      </c>
      <c r="F620" t="e">
        <v>#N/A</v>
      </c>
      <c r="G620" t="e">
        <f>+VLOOKUP(B620,'[2]listado ZVTN y PTN y PDET'!$A$1:$A$26,1,FALSE)</f>
        <v>#N/A</v>
      </c>
      <c r="H620">
        <v>4497</v>
      </c>
      <c r="I620">
        <v>0</v>
      </c>
      <c r="J620" t="s">
        <v>2288</v>
      </c>
      <c r="K620" t="s">
        <v>2289</v>
      </c>
      <c r="L620" t="s">
        <v>2289</v>
      </c>
      <c r="M620">
        <v>13</v>
      </c>
      <c r="N620">
        <v>0</v>
      </c>
      <c r="O620" t="s">
        <v>2300</v>
      </c>
      <c r="P620" t="s">
        <v>2300</v>
      </c>
      <c r="Q620" t="s">
        <v>2300</v>
      </c>
      <c r="R620" t="s">
        <v>2300</v>
      </c>
      <c r="S620" t="s">
        <v>2300</v>
      </c>
    </row>
    <row r="621" spans="1:19" x14ac:dyDescent="0.25">
      <c r="A621" s="2" t="s">
        <v>626</v>
      </c>
      <c r="B621" s="3" t="s">
        <v>1279</v>
      </c>
      <c r="C621" s="4">
        <v>95025</v>
      </c>
      <c r="D621" s="2" t="s">
        <v>628</v>
      </c>
      <c r="E621" s="2" t="s">
        <v>1280</v>
      </c>
      <c r="F621" t="s">
        <v>2251</v>
      </c>
      <c r="G621" t="e">
        <f>+VLOOKUP(B621,'[2]listado ZVTN y PTN y PDET'!$A$1:$A$26,1,FALSE)</f>
        <v>#N/A</v>
      </c>
      <c r="H621">
        <v>13019</v>
      </c>
      <c r="I621">
        <v>26</v>
      </c>
      <c r="J621" t="s">
        <v>2291</v>
      </c>
      <c r="K621" t="s">
        <v>2290</v>
      </c>
      <c r="L621" t="s">
        <v>2292</v>
      </c>
      <c r="M621">
        <v>5</v>
      </c>
      <c r="N621">
        <v>0</v>
      </c>
      <c r="O621" t="s">
        <v>2301</v>
      </c>
      <c r="P621" t="s">
        <v>2300</v>
      </c>
      <c r="Q621" t="s">
        <v>2300</v>
      </c>
      <c r="R621" t="s">
        <v>2300</v>
      </c>
      <c r="S621" t="s">
        <v>2300</v>
      </c>
    </row>
    <row r="622" spans="1:19" x14ac:dyDescent="0.25">
      <c r="A622" s="2" t="s">
        <v>321</v>
      </c>
      <c r="B622" s="3" t="s">
        <v>1281</v>
      </c>
      <c r="C622" s="4">
        <v>19701</v>
      </c>
      <c r="D622" s="2" t="s">
        <v>323</v>
      </c>
      <c r="E622" s="2" t="s">
        <v>1080</v>
      </c>
      <c r="F622" t="e">
        <v>#N/A</v>
      </c>
      <c r="G622" t="e">
        <f>+VLOOKUP(B622,'[2]listado ZVTN y PTN y PDET'!$A$1:$A$26,1,FALSE)</f>
        <v>#N/A</v>
      </c>
      <c r="H622">
        <v>5952</v>
      </c>
      <c r="I622">
        <v>41</v>
      </c>
      <c r="J622" t="s">
        <v>2289</v>
      </c>
      <c r="K622" t="s">
        <v>2289</v>
      </c>
      <c r="L622" t="s">
        <v>2292</v>
      </c>
      <c r="M622">
        <v>0</v>
      </c>
      <c r="N622">
        <v>0</v>
      </c>
      <c r="O622" t="s">
        <v>2300</v>
      </c>
      <c r="P622" t="s">
        <v>2300</v>
      </c>
      <c r="Q622" t="s">
        <v>2300</v>
      </c>
      <c r="R622" t="s">
        <v>2300</v>
      </c>
      <c r="S622" t="s">
        <v>2300</v>
      </c>
    </row>
    <row r="623" spans="1:19" x14ac:dyDescent="0.25">
      <c r="A623" s="2" t="s">
        <v>661</v>
      </c>
      <c r="B623" s="3" t="s">
        <v>1282</v>
      </c>
      <c r="C623" s="4">
        <v>70702</v>
      </c>
      <c r="D623" s="2" t="s">
        <v>663</v>
      </c>
      <c r="E623" s="2" t="s">
        <v>1283</v>
      </c>
      <c r="F623" t="e">
        <v>#N/A</v>
      </c>
      <c r="G623" t="e">
        <f>+VLOOKUP(B623,'[2]listado ZVTN y PTN y PDET'!$A$1:$A$26,1,FALSE)</f>
        <v>#N/A</v>
      </c>
      <c r="H623">
        <v>2046</v>
      </c>
      <c r="I623">
        <v>0</v>
      </c>
      <c r="J623" t="s">
        <v>2289</v>
      </c>
      <c r="K623" t="s">
        <v>2288</v>
      </c>
      <c r="L623" t="s">
        <v>2289</v>
      </c>
      <c r="M623">
        <v>2</v>
      </c>
      <c r="N623">
        <v>0</v>
      </c>
      <c r="O623" t="s">
        <v>2300</v>
      </c>
      <c r="P623" t="s">
        <v>2300</v>
      </c>
      <c r="Q623" t="s">
        <v>2300</v>
      </c>
      <c r="R623" t="s">
        <v>2300</v>
      </c>
      <c r="S623" t="s">
        <v>2300</v>
      </c>
    </row>
    <row r="624" spans="1:19" x14ac:dyDescent="0.25">
      <c r="A624" s="2" t="s">
        <v>576</v>
      </c>
      <c r="B624" s="3" t="s">
        <v>1284</v>
      </c>
      <c r="C624" s="4">
        <v>76364</v>
      </c>
      <c r="D624" s="2" t="s">
        <v>578</v>
      </c>
      <c r="E624" s="2" t="s">
        <v>1285</v>
      </c>
      <c r="F624" t="e">
        <v>#N/A</v>
      </c>
      <c r="G624" t="e">
        <f>+VLOOKUP(B624,'[2]listado ZVTN y PTN y PDET'!$A$1:$A$26,1,FALSE)</f>
        <v>#N/A</v>
      </c>
      <c r="H624">
        <v>10905</v>
      </c>
      <c r="I624">
        <v>6</v>
      </c>
      <c r="J624" t="s">
        <v>2292</v>
      </c>
      <c r="K624" t="s">
        <v>2289</v>
      </c>
      <c r="L624" t="s">
        <v>2289</v>
      </c>
      <c r="M624">
        <v>78</v>
      </c>
      <c r="N624">
        <v>0</v>
      </c>
      <c r="O624" t="s">
        <v>2300</v>
      </c>
      <c r="P624" t="s">
        <v>2300</v>
      </c>
      <c r="Q624" t="s">
        <v>2300</v>
      </c>
      <c r="R624" t="s">
        <v>2300</v>
      </c>
      <c r="S624" t="s">
        <v>2300</v>
      </c>
    </row>
    <row r="625" spans="1:19" x14ac:dyDescent="0.25">
      <c r="A625" s="2" t="s">
        <v>1149</v>
      </c>
      <c r="B625" s="3" t="s">
        <v>1286</v>
      </c>
      <c r="C625" s="4">
        <v>20614</v>
      </c>
      <c r="D625" s="2" t="s">
        <v>1151</v>
      </c>
      <c r="E625" s="2" t="s">
        <v>1287</v>
      </c>
      <c r="F625" t="e">
        <v>#N/A</v>
      </c>
      <c r="G625" t="e">
        <f>+VLOOKUP(B625,'[2]listado ZVTN y PTN y PDET'!$A$1:$A$26,1,FALSE)</f>
        <v>#N/A</v>
      </c>
      <c r="H625">
        <v>2038</v>
      </c>
      <c r="I625">
        <v>0</v>
      </c>
      <c r="J625" t="s">
        <v>2289</v>
      </c>
      <c r="K625" t="s">
        <v>2289</v>
      </c>
      <c r="L625" t="s">
        <v>2289</v>
      </c>
      <c r="M625">
        <v>4</v>
      </c>
      <c r="N625">
        <v>1</v>
      </c>
      <c r="O625" t="s">
        <v>2300</v>
      </c>
      <c r="P625" t="s">
        <v>2300</v>
      </c>
      <c r="Q625" t="s">
        <v>2300</v>
      </c>
      <c r="R625" t="s">
        <v>2300</v>
      </c>
      <c r="S625" t="s">
        <v>2300</v>
      </c>
    </row>
    <row r="626" spans="1:19" x14ac:dyDescent="0.25">
      <c r="A626" s="2" t="s">
        <v>27</v>
      </c>
      <c r="B626" s="3" t="s">
        <v>1288</v>
      </c>
      <c r="C626" s="4">
        <v>25777</v>
      </c>
      <c r="D626" s="2" t="s">
        <v>29</v>
      </c>
      <c r="E626" s="2" t="s">
        <v>1289</v>
      </c>
      <c r="F626" t="e">
        <v>#N/A</v>
      </c>
      <c r="G626" t="e">
        <f>+VLOOKUP(B626,'[2]listado ZVTN y PTN y PDET'!$A$1:$A$26,1,FALSE)</f>
        <v>#N/A</v>
      </c>
      <c r="H626">
        <v>109</v>
      </c>
      <c r="I626">
        <v>0</v>
      </c>
      <c r="J626" t="s">
        <v>2289</v>
      </c>
      <c r="K626" t="s">
        <v>2288</v>
      </c>
      <c r="L626" t="s">
        <v>2288</v>
      </c>
      <c r="M626">
        <v>0</v>
      </c>
      <c r="N626">
        <v>0</v>
      </c>
      <c r="O626" t="s">
        <v>2300</v>
      </c>
      <c r="P626" t="s">
        <v>2300</v>
      </c>
      <c r="Q626" t="s">
        <v>2300</v>
      </c>
      <c r="R626" t="s">
        <v>2300</v>
      </c>
      <c r="S626" t="s">
        <v>2300</v>
      </c>
    </row>
    <row r="627" spans="1:19" x14ac:dyDescent="0.25">
      <c r="A627" s="2" t="s">
        <v>204</v>
      </c>
      <c r="B627" s="3" t="s">
        <v>1290</v>
      </c>
      <c r="C627" s="4">
        <v>52399</v>
      </c>
      <c r="D627" s="2" t="s">
        <v>206</v>
      </c>
      <c r="E627" s="2" t="s">
        <v>664</v>
      </c>
      <c r="F627" t="e">
        <v>#N/A</v>
      </c>
      <c r="G627" t="e">
        <f>+VLOOKUP(B627,'[2]listado ZVTN y PTN y PDET'!$A$1:$A$26,1,FALSE)</f>
        <v>#N/A</v>
      </c>
      <c r="H627">
        <v>1917</v>
      </c>
      <c r="I627">
        <v>0</v>
      </c>
      <c r="J627" t="s">
        <v>2289</v>
      </c>
      <c r="K627" t="s">
        <v>2289</v>
      </c>
      <c r="L627" t="s">
        <v>2289</v>
      </c>
      <c r="M627">
        <v>11</v>
      </c>
      <c r="N627">
        <v>0</v>
      </c>
      <c r="O627" t="s">
        <v>2300</v>
      </c>
      <c r="P627" t="s">
        <v>2300</v>
      </c>
      <c r="Q627" t="s">
        <v>2300</v>
      </c>
      <c r="R627" t="s">
        <v>2300</v>
      </c>
      <c r="S627" t="s">
        <v>2300</v>
      </c>
    </row>
    <row r="628" spans="1:19" x14ac:dyDescent="0.25">
      <c r="A628" s="2" t="s">
        <v>772</v>
      </c>
      <c r="B628" s="3" t="s">
        <v>1291</v>
      </c>
      <c r="C628" s="4">
        <v>41668</v>
      </c>
      <c r="D628" s="2" t="s">
        <v>774</v>
      </c>
      <c r="E628" s="2" t="s">
        <v>1292</v>
      </c>
      <c r="F628" t="e">
        <v>#N/A</v>
      </c>
      <c r="G628" t="e">
        <f>+VLOOKUP(B628,'[2]listado ZVTN y PTN y PDET'!$A$1:$A$26,1,FALSE)</f>
        <v>#N/A</v>
      </c>
      <c r="H628">
        <v>5446</v>
      </c>
      <c r="I628">
        <v>7</v>
      </c>
      <c r="J628" t="s">
        <v>2292</v>
      </c>
      <c r="K628" t="s">
        <v>2288</v>
      </c>
      <c r="L628" t="s">
        <v>2289</v>
      </c>
      <c r="M628">
        <v>7</v>
      </c>
      <c r="N628">
        <v>0</v>
      </c>
      <c r="O628" t="s">
        <v>2301</v>
      </c>
      <c r="P628" t="s">
        <v>2300</v>
      </c>
      <c r="Q628" t="s">
        <v>2300</v>
      </c>
      <c r="R628" t="s">
        <v>2300</v>
      </c>
      <c r="S628" t="s">
        <v>2300</v>
      </c>
    </row>
    <row r="629" spans="1:19" x14ac:dyDescent="0.25">
      <c r="A629" s="2" t="s">
        <v>530</v>
      </c>
      <c r="B629" s="3" t="s">
        <v>1293</v>
      </c>
      <c r="C629" s="4">
        <v>23686</v>
      </c>
      <c r="D629" s="2" t="s">
        <v>532</v>
      </c>
      <c r="E629" s="2" t="s">
        <v>1294</v>
      </c>
      <c r="F629" t="e">
        <v>#N/A</v>
      </c>
      <c r="G629" t="e">
        <f>+VLOOKUP(B629,'[2]listado ZVTN y PTN y PDET'!$A$1:$A$26,1,FALSE)</f>
        <v>#N/A</v>
      </c>
      <c r="H629">
        <v>2617</v>
      </c>
      <c r="I629">
        <v>0</v>
      </c>
      <c r="J629" t="s">
        <v>2288</v>
      </c>
      <c r="K629" t="s">
        <v>2288</v>
      </c>
      <c r="L629" t="s">
        <v>2288</v>
      </c>
      <c r="M629">
        <v>8</v>
      </c>
      <c r="N629">
        <v>0</v>
      </c>
      <c r="O629" t="s">
        <v>2300</v>
      </c>
      <c r="P629" t="s">
        <v>2300</v>
      </c>
      <c r="Q629" t="s">
        <v>2300</v>
      </c>
      <c r="R629" t="s">
        <v>2300</v>
      </c>
      <c r="S629" t="s">
        <v>2300</v>
      </c>
    </row>
    <row r="630" spans="1:19" x14ac:dyDescent="0.25">
      <c r="A630" s="2" t="s">
        <v>772</v>
      </c>
      <c r="B630" s="3" t="s">
        <v>1295</v>
      </c>
      <c r="C630" s="4">
        <v>41306</v>
      </c>
      <c r="D630" s="2" t="s">
        <v>774</v>
      </c>
      <c r="E630" s="2" t="s">
        <v>1296</v>
      </c>
      <c r="F630" t="e">
        <v>#N/A</v>
      </c>
      <c r="G630" t="e">
        <f>+VLOOKUP(B630,'[2]listado ZVTN y PTN y PDET'!$A$1:$A$26,1,FALSE)</f>
        <v>#N/A</v>
      </c>
      <c r="H630">
        <v>5913</v>
      </c>
      <c r="I630">
        <v>2</v>
      </c>
      <c r="J630" t="s">
        <v>2291</v>
      </c>
      <c r="K630" t="s">
        <v>2288</v>
      </c>
      <c r="L630" t="s">
        <v>2289</v>
      </c>
      <c r="M630">
        <v>7</v>
      </c>
      <c r="N630">
        <v>0</v>
      </c>
      <c r="O630" t="s">
        <v>2300</v>
      </c>
      <c r="P630" t="s">
        <v>2300</v>
      </c>
      <c r="Q630" t="s">
        <v>2300</v>
      </c>
      <c r="R630" t="s">
        <v>2300</v>
      </c>
      <c r="S630" t="s">
        <v>2300</v>
      </c>
    </row>
    <row r="631" spans="1:19" x14ac:dyDescent="0.25">
      <c r="A631" s="2" t="s">
        <v>500</v>
      </c>
      <c r="B631" s="3" t="s">
        <v>1297</v>
      </c>
      <c r="C631" s="4">
        <v>5607</v>
      </c>
      <c r="D631" s="2" t="s">
        <v>502</v>
      </c>
      <c r="E631" s="2" t="s">
        <v>1298</v>
      </c>
      <c r="F631" t="e">
        <v>#N/A</v>
      </c>
      <c r="G631" t="e">
        <f>+VLOOKUP(B631,'[2]listado ZVTN y PTN y PDET'!$A$1:$A$26,1,FALSE)</f>
        <v>#N/A</v>
      </c>
      <c r="H631">
        <v>683</v>
      </c>
      <c r="I631">
        <v>0</v>
      </c>
      <c r="J631" t="s">
        <v>2292</v>
      </c>
      <c r="K631" t="s">
        <v>2288</v>
      </c>
      <c r="L631" t="s">
        <v>2289</v>
      </c>
      <c r="M631">
        <v>3</v>
      </c>
      <c r="N631">
        <v>0</v>
      </c>
      <c r="O631" t="s">
        <v>2300</v>
      </c>
      <c r="P631" t="s">
        <v>2300</v>
      </c>
      <c r="Q631" t="s">
        <v>2300</v>
      </c>
      <c r="R631" t="s">
        <v>2300</v>
      </c>
      <c r="S631" t="s">
        <v>2300</v>
      </c>
    </row>
    <row r="632" spans="1:19" x14ac:dyDescent="0.25">
      <c r="A632" s="2" t="s">
        <v>500</v>
      </c>
      <c r="B632" s="3" t="s">
        <v>1299</v>
      </c>
      <c r="C632" s="4">
        <v>5042</v>
      </c>
      <c r="D632" s="2" t="s">
        <v>502</v>
      </c>
      <c r="E632" s="2" t="s">
        <v>1300</v>
      </c>
      <c r="F632" t="e">
        <v>#N/A</v>
      </c>
      <c r="G632" t="e">
        <f>+VLOOKUP(B632,'[2]listado ZVTN y PTN y PDET'!$A$1:$A$26,1,FALSE)</f>
        <v>#N/A</v>
      </c>
      <c r="H632">
        <v>3796</v>
      </c>
      <c r="I632">
        <v>8</v>
      </c>
      <c r="J632" t="s">
        <v>2292</v>
      </c>
      <c r="K632" t="s">
        <v>2289</v>
      </c>
      <c r="L632" t="s">
        <v>2290</v>
      </c>
      <c r="M632">
        <v>24</v>
      </c>
      <c r="N632">
        <v>0</v>
      </c>
      <c r="O632" t="s">
        <v>2300</v>
      </c>
      <c r="P632" t="s">
        <v>2300</v>
      </c>
      <c r="Q632" t="s">
        <v>2300</v>
      </c>
      <c r="R632" t="s">
        <v>2301</v>
      </c>
      <c r="S632" t="s">
        <v>2300</v>
      </c>
    </row>
    <row r="633" spans="1:19" x14ac:dyDescent="0.25">
      <c r="A633" s="2" t="s">
        <v>295</v>
      </c>
      <c r="B633" s="3" t="s">
        <v>1301</v>
      </c>
      <c r="C633" s="4">
        <v>73461</v>
      </c>
      <c r="D633" s="2" t="s">
        <v>297</v>
      </c>
      <c r="E633" s="2" t="s">
        <v>1302</v>
      </c>
      <c r="F633" t="e">
        <v>#N/A</v>
      </c>
      <c r="G633" t="e">
        <f>+VLOOKUP(B633,'[2]listado ZVTN y PTN y PDET'!$A$1:$A$26,1,FALSE)</f>
        <v>#N/A</v>
      </c>
      <c r="H633">
        <v>2283</v>
      </c>
      <c r="I633">
        <v>0</v>
      </c>
      <c r="J633" t="s">
        <v>2292</v>
      </c>
      <c r="K633" t="s">
        <v>2289</v>
      </c>
      <c r="L633" t="s">
        <v>2290</v>
      </c>
      <c r="M633">
        <v>2</v>
      </c>
      <c r="N633">
        <v>0</v>
      </c>
      <c r="O633" t="s">
        <v>2300</v>
      </c>
      <c r="P633" t="s">
        <v>2300</v>
      </c>
      <c r="Q633" t="s">
        <v>2300</v>
      </c>
      <c r="R633" t="s">
        <v>2300</v>
      </c>
      <c r="S633" t="s">
        <v>2300</v>
      </c>
    </row>
    <row r="634" spans="1:19" x14ac:dyDescent="0.25">
      <c r="A634" s="2" t="s">
        <v>204</v>
      </c>
      <c r="B634" s="3" t="s">
        <v>1303</v>
      </c>
      <c r="C634" s="4">
        <v>52001</v>
      </c>
      <c r="D634" s="2" t="s">
        <v>206</v>
      </c>
      <c r="E634" s="2" t="s">
        <v>1304</v>
      </c>
      <c r="F634" t="e">
        <v>#N/A</v>
      </c>
      <c r="G634" t="e">
        <f>+VLOOKUP(B634,'[2]listado ZVTN y PTN y PDET'!$A$1:$A$26,1,FALSE)</f>
        <v>#N/A</v>
      </c>
      <c r="H634">
        <v>12882</v>
      </c>
      <c r="I634">
        <v>0</v>
      </c>
      <c r="J634" t="s">
        <v>2289</v>
      </c>
      <c r="K634" t="s">
        <v>2288</v>
      </c>
      <c r="L634" t="s">
        <v>2289</v>
      </c>
      <c r="M634">
        <v>66</v>
      </c>
      <c r="N634">
        <v>0</v>
      </c>
      <c r="O634" t="s">
        <v>2300</v>
      </c>
      <c r="P634" t="s">
        <v>2300</v>
      </c>
      <c r="Q634" t="s">
        <v>2300</v>
      </c>
      <c r="R634" t="s">
        <v>2300</v>
      </c>
      <c r="S634" t="s">
        <v>2300</v>
      </c>
    </row>
    <row r="635" spans="1:19" x14ac:dyDescent="0.25">
      <c r="A635" s="2" t="s">
        <v>772</v>
      </c>
      <c r="B635" s="3" t="s">
        <v>1305</v>
      </c>
      <c r="C635" s="4">
        <v>41319</v>
      </c>
      <c r="D635" s="2" t="s">
        <v>774</v>
      </c>
      <c r="E635" s="2" t="s">
        <v>517</v>
      </c>
      <c r="F635" t="e">
        <v>#N/A</v>
      </c>
      <c r="G635" t="e">
        <f>+VLOOKUP(B635,'[2]listado ZVTN y PTN y PDET'!$A$1:$A$26,1,FALSE)</f>
        <v>#N/A</v>
      </c>
      <c r="H635">
        <v>2272</v>
      </c>
      <c r="I635">
        <v>0</v>
      </c>
      <c r="J635" t="s">
        <v>2290</v>
      </c>
      <c r="K635" t="s">
        <v>2288</v>
      </c>
      <c r="L635" t="s">
        <v>2289</v>
      </c>
      <c r="M635">
        <v>9</v>
      </c>
      <c r="N635">
        <v>0</v>
      </c>
      <c r="O635" t="s">
        <v>2300</v>
      </c>
      <c r="P635" t="s">
        <v>2300</v>
      </c>
      <c r="Q635" t="s">
        <v>2300</v>
      </c>
      <c r="R635" t="s">
        <v>2300</v>
      </c>
      <c r="S635" t="s">
        <v>2300</v>
      </c>
    </row>
    <row r="636" spans="1:19" x14ac:dyDescent="0.25">
      <c r="A636" s="2" t="s">
        <v>88</v>
      </c>
      <c r="B636" s="3" t="s">
        <v>1306</v>
      </c>
      <c r="C636" s="4">
        <v>68211</v>
      </c>
      <c r="D636" s="2" t="s">
        <v>90</v>
      </c>
      <c r="E636" s="2" t="s">
        <v>1307</v>
      </c>
      <c r="F636" t="e">
        <v>#N/A</v>
      </c>
      <c r="G636" t="e">
        <f>+VLOOKUP(B636,'[2]listado ZVTN y PTN y PDET'!$A$1:$A$26,1,FALSE)</f>
        <v>#N/A</v>
      </c>
      <c r="H636">
        <v>496</v>
      </c>
      <c r="I636">
        <v>0</v>
      </c>
      <c r="J636" t="s">
        <v>2292</v>
      </c>
      <c r="K636" t="s">
        <v>2288</v>
      </c>
      <c r="L636" t="s">
        <v>2288</v>
      </c>
      <c r="M636">
        <v>1</v>
      </c>
      <c r="N636">
        <v>0</v>
      </c>
      <c r="O636" t="s">
        <v>2300</v>
      </c>
      <c r="P636" t="s">
        <v>2300</v>
      </c>
      <c r="Q636" t="s">
        <v>2300</v>
      </c>
      <c r="R636" t="s">
        <v>2300</v>
      </c>
      <c r="S636" t="s">
        <v>2300</v>
      </c>
    </row>
    <row r="637" spans="1:19" x14ac:dyDescent="0.25">
      <c r="A637" s="2" t="s">
        <v>500</v>
      </c>
      <c r="B637" s="3" t="s">
        <v>1308</v>
      </c>
      <c r="C637" s="4">
        <v>5679</v>
      </c>
      <c r="D637" s="2" t="s">
        <v>502</v>
      </c>
      <c r="E637" s="2" t="s">
        <v>314</v>
      </c>
      <c r="F637" t="e">
        <v>#N/A</v>
      </c>
      <c r="G637" t="e">
        <f>+VLOOKUP(B637,'[2]listado ZVTN y PTN y PDET'!$A$1:$A$26,1,FALSE)</f>
        <v>#N/A</v>
      </c>
      <c r="H637">
        <v>3222</v>
      </c>
      <c r="I637">
        <v>0</v>
      </c>
      <c r="J637" t="s">
        <v>2291</v>
      </c>
      <c r="K637" t="s">
        <v>2288</v>
      </c>
      <c r="L637" t="s">
        <v>2289</v>
      </c>
      <c r="M637">
        <v>9</v>
      </c>
      <c r="N637">
        <v>0</v>
      </c>
      <c r="O637" t="s">
        <v>2300</v>
      </c>
      <c r="P637" t="s">
        <v>2300</v>
      </c>
      <c r="Q637" t="s">
        <v>2300</v>
      </c>
      <c r="R637" t="s">
        <v>2300</v>
      </c>
      <c r="S637" t="s">
        <v>2300</v>
      </c>
    </row>
    <row r="638" spans="1:19" x14ac:dyDescent="0.25">
      <c r="A638" s="2" t="s">
        <v>772</v>
      </c>
      <c r="B638" s="3" t="s">
        <v>1309</v>
      </c>
      <c r="C638" s="4">
        <v>41807</v>
      </c>
      <c r="D638" s="2" t="s">
        <v>774</v>
      </c>
      <c r="E638" s="2" t="s">
        <v>1310</v>
      </c>
      <c r="F638" t="e">
        <v>#N/A</v>
      </c>
      <c r="G638" t="e">
        <f>+VLOOKUP(B638,'[2]listado ZVTN y PTN y PDET'!$A$1:$A$26,1,FALSE)</f>
        <v>#N/A</v>
      </c>
      <c r="H638">
        <v>1368</v>
      </c>
      <c r="I638">
        <v>0</v>
      </c>
      <c r="J638" t="s">
        <v>2292</v>
      </c>
      <c r="K638" t="s">
        <v>2289</v>
      </c>
      <c r="L638" t="s">
        <v>2289</v>
      </c>
      <c r="M638">
        <v>3</v>
      </c>
      <c r="N638">
        <v>0</v>
      </c>
      <c r="O638" t="s">
        <v>2300</v>
      </c>
      <c r="P638" t="s">
        <v>2300</v>
      </c>
      <c r="Q638" t="s">
        <v>2300</v>
      </c>
      <c r="R638" t="s">
        <v>2300</v>
      </c>
      <c r="S638" t="s">
        <v>2300</v>
      </c>
    </row>
    <row r="639" spans="1:19" x14ac:dyDescent="0.25">
      <c r="A639" s="2" t="s">
        <v>295</v>
      </c>
      <c r="B639" s="3" t="s">
        <v>1311</v>
      </c>
      <c r="C639" s="4">
        <v>73283</v>
      </c>
      <c r="D639" s="2" t="s">
        <v>297</v>
      </c>
      <c r="E639" s="2" t="s">
        <v>1312</v>
      </c>
      <c r="F639" t="e">
        <v>#N/A</v>
      </c>
      <c r="G639" t="e">
        <f>+VLOOKUP(B639,'[2]listado ZVTN y PTN y PDET'!$A$1:$A$26,1,FALSE)</f>
        <v>#N/A</v>
      </c>
      <c r="H639">
        <v>4691</v>
      </c>
      <c r="I639">
        <v>0</v>
      </c>
      <c r="J639" t="s">
        <v>2292</v>
      </c>
      <c r="K639" t="s">
        <v>2289</v>
      </c>
      <c r="L639" t="s">
        <v>2289</v>
      </c>
      <c r="M639">
        <v>11</v>
      </c>
      <c r="N639">
        <v>0</v>
      </c>
      <c r="O639" t="s">
        <v>2300</v>
      </c>
      <c r="P639" t="s">
        <v>2300</v>
      </c>
      <c r="Q639" t="s">
        <v>2300</v>
      </c>
      <c r="R639" t="s">
        <v>2300</v>
      </c>
      <c r="S639" t="s">
        <v>2300</v>
      </c>
    </row>
    <row r="640" spans="1:19" x14ac:dyDescent="0.25">
      <c r="A640" s="2" t="s">
        <v>576</v>
      </c>
      <c r="B640" s="3" t="s">
        <v>1313</v>
      </c>
      <c r="C640" s="4">
        <v>76275</v>
      </c>
      <c r="D640" s="2" t="s">
        <v>578</v>
      </c>
      <c r="E640" s="2" t="s">
        <v>1314</v>
      </c>
      <c r="F640" t="s">
        <v>2252</v>
      </c>
      <c r="G640" t="e">
        <f>+VLOOKUP(B640,'[2]listado ZVTN y PTN y PDET'!$A$1:$A$26,1,FALSE)</f>
        <v>#N/A</v>
      </c>
      <c r="H640">
        <v>7340</v>
      </c>
      <c r="I640">
        <v>83</v>
      </c>
      <c r="J640" t="s">
        <v>2292</v>
      </c>
      <c r="K640" t="s">
        <v>2290</v>
      </c>
      <c r="L640" t="s">
        <v>2292</v>
      </c>
      <c r="M640">
        <v>38</v>
      </c>
      <c r="N640">
        <v>0</v>
      </c>
      <c r="O640" t="s">
        <v>2301</v>
      </c>
      <c r="P640" t="s">
        <v>2300</v>
      </c>
      <c r="Q640" t="s">
        <v>2300</v>
      </c>
      <c r="R640" t="s">
        <v>2300</v>
      </c>
      <c r="S640" t="s">
        <v>2300</v>
      </c>
    </row>
    <row r="641" spans="1:19" x14ac:dyDescent="0.25">
      <c r="A641" s="2" t="s">
        <v>661</v>
      </c>
      <c r="B641" s="3" t="s">
        <v>1315</v>
      </c>
      <c r="C641" s="4">
        <v>70124</v>
      </c>
      <c r="D641" s="2" t="s">
        <v>663</v>
      </c>
      <c r="E641" s="2" t="s">
        <v>1316</v>
      </c>
      <c r="F641" t="e">
        <v>#N/A</v>
      </c>
      <c r="G641" t="e">
        <f>+VLOOKUP(B641,'[2]listado ZVTN y PTN y PDET'!$A$1:$A$26,1,FALSE)</f>
        <v>#N/A</v>
      </c>
      <c r="H641">
        <v>1984</v>
      </c>
      <c r="I641">
        <v>0</v>
      </c>
      <c r="J641" t="s">
        <v>2290</v>
      </c>
      <c r="K641" t="s">
        <v>2289</v>
      </c>
      <c r="L641" t="s">
        <v>2288</v>
      </c>
      <c r="M641">
        <v>2</v>
      </c>
      <c r="N641">
        <v>0</v>
      </c>
      <c r="O641" t="s">
        <v>2300</v>
      </c>
      <c r="P641" t="s">
        <v>2300</v>
      </c>
      <c r="Q641" t="s">
        <v>2300</v>
      </c>
      <c r="R641" t="s">
        <v>2300</v>
      </c>
      <c r="S641" t="s">
        <v>2300</v>
      </c>
    </row>
    <row r="642" spans="1:19" x14ac:dyDescent="0.25">
      <c r="A642" s="2" t="s">
        <v>321</v>
      </c>
      <c r="B642" s="3" t="s">
        <v>1317</v>
      </c>
      <c r="C642" s="4">
        <v>19392</v>
      </c>
      <c r="D642" s="2" t="s">
        <v>323</v>
      </c>
      <c r="E642" s="2" t="s">
        <v>1318</v>
      </c>
      <c r="F642" t="e">
        <v>#N/A</v>
      </c>
      <c r="G642" t="e">
        <f>+VLOOKUP(B642,'[2]listado ZVTN y PTN y PDET'!$A$1:$A$26,1,FALSE)</f>
        <v>#N/A</v>
      </c>
      <c r="H642">
        <v>3399</v>
      </c>
      <c r="I642">
        <v>7</v>
      </c>
      <c r="J642" t="s">
        <v>2292</v>
      </c>
      <c r="K642" t="s">
        <v>2290</v>
      </c>
      <c r="L642" t="s">
        <v>2289</v>
      </c>
      <c r="M642">
        <v>7</v>
      </c>
      <c r="N642">
        <v>0</v>
      </c>
      <c r="O642" t="s">
        <v>2300</v>
      </c>
      <c r="P642" t="s">
        <v>2300</v>
      </c>
      <c r="Q642" t="s">
        <v>2300</v>
      </c>
      <c r="R642" t="s">
        <v>2300</v>
      </c>
      <c r="S642" t="s">
        <v>2300</v>
      </c>
    </row>
    <row r="643" spans="1:19" x14ac:dyDescent="0.25">
      <c r="A643" s="2" t="s">
        <v>772</v>
      </c>
      <c r="B643" s="3" t="s">
        <v>1319</v>
      </c>
      <c r="C643" s="4">
        <v>41615</v>
      </c>
      <c r="D643" s="2" t="s">
        <v>774</v>
      </c>
      <c r="E643" s="2" t="s">
        <v>1320</v>
      </c>
      <c r="F643" t="e">
        <v>#N/A</v>
      </c>
      <c r="G643" t="e">
        <f>+VLOOKUP(B643,'[2]listado ZVTN y PTN y PDET'!$A$1:$A$26,1,FALSE)</f>
        <v>#N/A</v>
      </c>
      <c r="H643">
        <v>1590</v>
      </c>
      <c r="I643">
        <v>1</v>
      </c>
      <c r="J643" t="s">
        <v>2289</v>
      </c>
      <c r="K643" t="s">
        <v>2289</v>
      </c>
      <c r="L643" t="s">
        <v>2289</v>
      </c>
      <c r="M643">
        <v>2</v>
      </c>
      <c r="N643">
        <v>1</v>
      </c>
      <c r="O643" t="s">
        <v>2301</v>
      </c>
      <c r="P643" t="s">
        <v>2300</v>
      </c>
      <c r="Q643" t="s">
        <v>2300</v>
      </c>
      <c r="R643" t="s">
        <v>2300</v>
      </c>
      <c r="S643" t="s">
        <v>2300</v>
      </c>
    </row>
    <row r="644" spans="1:19" x14ac:dyDescent="0.25">
      <c r="A644" s="2" t="s">
        <v>530</v>
      </c>
      <c r="B644" s="3" t="s">
        <v>1321</v>
      </c>
      <c r="C644" s="4">
        <v>23570</v>
      </c>
      <c r="D644" s="2" t="s">
        <v>532</v>
      </c>
      <c r="E644" s="2" t="s">
        <v>1322</v>
      </c>
      <c r="F644" t="e">
        <v>#N/A</v>
      </c>
      <c r="G644" t="e">
        <f>+VLOOKUP(B644,'[2]listado ZVTN y PTN y PDET'!$A$1:$A$26,1,FALSE)</f>
        <v>#N/A</v>
      </c>
      <c r="H644">
        <v>5672</v>
      </c>
      <c r="I644">
        <v>0</v>
      </c>
      <c r="J644" t="s">
        <v>2288</v>
      </c>
      <c r="K644" t="s">
        <v>2288</v>
      </c>
      <c r="L644" t="s">
        <v>2288</v>
      </c>
      <c r="M644">
        <v>2</v>
      </c>
      <c r="N644">
        <v>0</v>
      </c>
      <c r="O644" t="s">
        <v>2300</v>
      </c>
      <c r="P644" t="s">
        <v>2300</v>
      </c>
      <c r="Q644" t="s">
        <v>2300</v>
      </c>
      <c r="R644" t="s">
        <v>2301</v>
      </c>
      <c r="S644" t="s">
        <v>2300</v>
      </c>
    </row>
    <row r="645" spans="1:19" x14ac:dyDescent="0.25">
      <c r="A645" s="2" t="s">
        <v>295</v>
      </c>
      <c r="B645" s="3" t="s">
        <v>1323</v>
      </c>
      <c r="C645" s="4">
        <v>73622</v>
      </c>
      <c r="D645" s="2" t="s">
        <v>297</v>
      </c>
      <c r="E645" s="2" t="s">
        <v>1324</v>
      </c>
      <c r="F645" t="e">
        <v>#N/A</v>
      </c>
      <c r="G645" t="e">
        <f>+VLOOKUP(B645,'[2]listado ZVTN y PTN y PDET'!$A$1:$A$26,1,FALSE)</f>
        <v>#N/A</v>
      </c>
      <c r="H645">
        <v>3685</v>
      </c>
      <c r="I645">
        <v>21</v>
      </c>
      <c r="J645" t="s">
        <v>2289</v>
      </c>
      <c r="K645" t="s">
        <v>2292</v>
      </c>
      <c r="L645" t="s">
        <v>2292</v>
      </c>
      <c r="M645">
        <v>1</v>
      </c>
      <c r="N645">
        <v>0</v>
      </c>
      <c r="O645" t="s">
        <v>2301</v>
      </c>
      <c r="P645" t="s">
        <v>2300</v>
      </c>
      <c r="Q645" t="s">
        <v>2300</v>
      </c>
      <c r="R645" t="s">
        <v>2300</v>
      </c>
      <c r="S645" t="s">
        <v>2300</v>
      </c>
    </row>
    <row r="646" spans="1:19" x14ac:dyDescent="0.25">
      <c r="A646" s="2" t="s">
        <v>204</v>
      </c>
      <c r="B646" s="3" t="s">
        <v>1325</v>
      </c>
      <c r="C646" s="4">
        <v>52378</v>
      </c>
      <c r="D646" s="2" t="s">
        <v>206</v>
      </c>
      <c r="E646" s="2" t="s">
        <v>1326</v>
      </c>
      <c r="F646" t="e">
        <v>#N/A</v>
      </c>
      <c r="G646" t="e">
        <f>+VLOOKUP(B646,'[2]listado ZVTN y PTN y PDET'!$A$1:$A$26,1,FALSE)</f>
        <v>#N/A</v>
      </c>
      <c r="H646">
        <v>3058</v>
      </c>
      <c r="I646">
        <v>10</v>
      </c>
      <c r="J646" t="s">
        <v>2290</v>
      </c>
      <c r="K646" t="s">
        <v>2288</v>
      </c>
      <c r="L646" t="s">
        <v>2289</v>
      </c>
      <c r="M646">
        <v>0</v>
      </c>
      <c r="N646">
        <v>0</v>
      </c>
      <c r="O646" t="s">
        <v>2300</v>
      </c>
      <c r="P646" t="s">
        <v>2301</v>
      </c>
      <c r="Q646" t="s">
        <v>2300</v>
      </c>
      <c r="R646" t="s">
        <v>2300</v>
      </c>
      <c r="S646" t="s">
        <v>2300</v>
      </c>
    </row>
    <row r="647" spans="1:19" x14ac:dyDescent="0.25">
      <c r="A647" s="2" t="s">
        <v>500</v>
      </c>
      <c r="B647" s="3" t="s">
        <v>1327</v>
      </c>
      <c r="C647" s="4">
        <v>5101</v>
      </c>
      <c r="D647" s="2" t="s">
        <v>502</v>
      </c>
      <c r="E647" s="2" t="s">
        <v>1328</v>
      </c>
      <c r="F647" t="e">
        <v>#N/A</v>
      </c>
      <c r="G647" t="e">
        <f>+VLOOKUP(B647,'[2]listado ZVTN y PTN y PDET'!$A$1:$A$26,1,FALSE)</f>
        <v>#N/A</v>
      </c>
      <c r="H647">
        <v>4664</v>
      </c>
      <c r="I647">
        <v>0</v>
      </c>
      <c r="J647" t="s">
        <v>2290</v>
      </c>
      <c r="K647" t="s">
        <v>2289</v>
      </c>
      <c r="L647" t="s">
        <v>2289</v>
      </c>
      <c r="M647">
        <v>27</v>
      </c>
      <c r="N647">
        <v>0</v>
      </c>
      <c r="O647" t="s">
        <v>2300</v>
      </c>
      <c r="P647" t="s">
        <v>2300</v>
      </c>
      <c r="Q647" t="s">
        <v>2300</v>
      </c>
      <c r="R647" t="s">
        <v>2300</v>
      </c>
      <c r="S647" t="s">
        <v>2300</v>
      </c>
    </row>
    <row r="648" spans="1:19" x14ac:dyDescent="0.25">
      <c r="A648" s="2" t="s">
        <v>500</v>
      </c>
      <c r="B648" s="3" t="s">
        <v>1329</v>
      </c>
      <c r="C648" s="4">
        <v>5079</v>
      </c>
      <c r="D648" s="2" t="s">
        <v>502</v>
      </c>
      <c r="E648" s="2" t="s">
        <v>740</v>
      </c>
      <c r="F648" t="e">
        <v>#N/A</v>
      </c>
      <c r="G648" t="e">
        <f>+VLOOKUP(B648,'[2]listado ZVTN y PTN y PDET'!$A$1:$A$26,1,FALSE)</f>
        <v>#N/A</v>
      </c>
      <c r="H648">
        <v>4276</v>
      </c>
      <c r="I648">
        <v>0</v>
      </c>
      <c r="J648" t="s">
        <v>2290</v>
      </c>
      <c r="K648" t="s">
        <v>2289</v>
      </c>
      <c r="L648" t="s">
        <v>2289</v>
      </c>
      <c r="M648">
        <v>9</v>
      </c>
      <c r="N648">
        <v>0</v>
      </c>
      <c r="O648" t="s">
        <v>2300</v>
      </c>
      <c r="P648" t="s">
        <v>2300</v>
      </c>
      <c r="Q648" t="s">
        <v>2300</v>
      </c>
      <c r="R648" t="s">
        <v>2300</v>
      </c>
      <c r="S648" t="s">
        <v>2300</v>
      </c>
    </row>
    <row r="649" spans="1:19" x14ac:dyDescent="0.25">
      <c r="A649" s="2" t="s">
        <v>27</v>
      </c>
      <c r="B649" s="3" t="s">
        <v>1330</v>
      </c>
      <c r="C649" s="4">
        <v>25898</v>
      </c>
      <c r="D649" s="2" t="s">
        <v>29</v>
      </c>
      <c r="E649" s="2" t="s">
        <v>1331</v>
      </c>
      <c r="F649" t="e">
        <v>#N/A</v>
      </c>
      <c r="G649" t="e">
        <f>+VLOOKUP(B649,'[2]listado ZVTN y PTN y PDET'!$A$1:$A$26,1,FALSE)</f>
        <v>#N/A</v>
      </c>
      <c r="H649">
        <v>5</v>
      </c>
      <c r="I649">
        <v>0</v>
      </c>
      <c r="J649" t="s">
        <v>2289</v>
      </c>
      <c r="K649" t="s">
        <v>2288</v>
      </c>
      <c r="L649" t="s">
        <v>2288</v>
      </c>
      <c r="M649">
        <v>0</v>
      </c>
      <c r="N649">
        <v>0</v>
      </c>
      <c r="O649" t="s">
        <v>2300</v>
      </c>
      <c r="P649" t="s">
        <v>2300</v>
      </c>
      <c r="Q649" t="s">
        <v>2300</v>
      </c>
      <c r="R649" t="s">
        <v>2300</v>
      </c>
      <c r="S649" t="s">
        <v>2300</v>
      </c>
    </row>
    <row r="650" spans="1:19" x14ac:dyDescent="0.25">
      <c r="A650" s="2" t="s">
        <v>741</v>
      </c>
      <c r="B650" s="3" t="s">
        <v>1332</v>
      </c>
      <c r="C650" s="4">
        <v>66383</v>
      </c>
      <c r="D650" s="2" t="s">
        <v>743</v>
      </c>
      <c r="E650" s="2" t="s">
        <v>1333</v>
      </c>
      <c r="F650" t="e">
        <v>#N/A</v>
      </c>
      <c r="G650" t="e">
        <f>+VLOOKUP(B650,'[2]listado ZVTN y PTN y PDET'!$A$1:$A$26,1,FALSE)</f>
        <v>#N/A</v>
      </c>
      <c r="H650">
        <v>972</v>
      </c>
      <c r="I650">
        <v>0</v>
      </c>
      <c r="J650" t="s">
        <v>2289</v>
      </c>
      <c r="K650" t="s">
        <v>2289</v>
      </c>
      <c r="L650" t="s">
        <v>2289</v>
      </c>
      <c r="M650">
        <v>5</v>
      </c>
      <c r="N650">
        <v>0</v>
      </c>
      <c r="O650" t="s">
        <v>2300</v>
      </c>
      <c r="P650" t="s">
        <v>2300</v>
      </c>
      <c r="Q650" t="s">
        <v>2300</v>
      </c>
      <c r="R650" t="s">
        <v>2300</v>
      </c>
      <c r="S650" t="s">
        <v>2300</v>
      </c>
    </row>
    <row r="651" spans="1:19" x14ac:dyDescent="0.25">
      <c r="A651" s="2" t="s">
        <v>901</v>
      </c>
      <c r="B651" s="3" t="s">
        <v>1334</v>
      </c>
      <c r="C651" s="4">
        <v>85230</v>
      </c>
      <c r="D651" s="2" t="s">
        <v>903</v>
      </c>
      <c r="E651" s="2" t="s">
        <v>1335</v>
      </c>
      <c r="F651" t="e">
        <v>#N/A</v>
      </c>
      <c r="G651" t="e">
        <f>+VLOOKUP(B651,'[2]listado ZVTN y PTN y PDET'!$A$1:$A$26,1,FALSE)</f>
        <v>#N/A</v>
      </c>
      <c r="H651">
        <v>1453</v>
      </c>
      <c r="I651">
        <v>0</v>
      </c>
      <c r="J651" t="s">
        <v>2288</v>
      </c>
      <c r="K651" t="s">
        <v>2289</v>
      </c>
      <c r="L651" t="s">
        <v>2289</v>
      </c>
      <c r="M651">
        <v>0</v>
      </c>
      <c r="N651">
        <v>0</v>
      </c>
      <c r="O651" t="s">
        <v>2300</v>
      </c>
      <c r="P651" t="s">
        <v>2300</v>
      </c>
      <c r="Q651" t="s">
        <v>2300</v>
      </c>
      <c r="R651" t="s">
        <v>2300</v>
      </c>
      <c r="S651" t="s">
        <v>2300</v>
      </c>
    </row>
    <row r="652" spans="1:19" x14ac:dyDescent="0.25">
      <c r="A652" s="2" t="s">
        <v>438</v>
      </c>
      <c r="B652" s="3" t="s">
        <v>1336</v>
      </c>
      <c r="C652" s="4">
        <v>17867</v>
      </c>
      <c r="D652" s="2" t="s">
        <v>237</v>
      </c>
      <c r="E652" s="2" t="s">
        <v>1337</v>
      </c>
      <c r="F652" t="e">
        <v>#N/A</v>
      </c>
      <c r="G652" t="e">
        <f>+VLOOKUP(B652,'[2]listado ZVTN y PTN y PDET'!$A$1:$A$26,1,FALSE)</f>
        <v>#N/A</v>
      </c>
      <c r="H652">
        <v>1243</v>
      </c>
      <c r="I652">
        <v>0</v>
      </c>
      <c r="J652" t="s">
        <v>2290</v>
      </c>
      <c r="K652" t="s">
        <v>2289</v>
      </c>
      <c r="L652" t="s">
        <v>2289</v>
      </c>
      <c r="M652">
        <v>2</v>
      </c>
      <c r="N652">
        <v>0</v>
      </c>
      <c r="O652" t="s">
        <v>2300</v>
      </c>
      <c r="P652" t="s">
        <v>2300</v>
      </c>
      <c r="Q652" t="s">
        <v>2300</v>
      </c>
      <c r="R652" t="s">
        <v>2300</v>
      </c>
      <c r="S652" t="s">
        <v>2300</v>
      </c>
    </row>
    <row r="653" spans="1:19" x14ac:dyDescent="0.25">
      <c r="A653" s="2" t="s">
        <v>204</v>
      </c>
      <c r="B653" s="3" t="s">
        <v>1338</v>
      </c>
      <c r="C653" s="4">
        <v>52687</v>
      </c>
      <c r="D653" s="2" t="s">
        <v>206</v>
      </c>
      <c r="E653" s="2" t="s">
        <v>1339</v>
      </c>
      <c r="F653" t="e">
        <v>#N/A</v>
      </c>
      <c r="G653" t="e">
        <f>+VLOOKUP(B653,'[2]listado ZVTN y PTN y PDET'!$A$1:$A$26,1,FALSE)</f>
        <v>#N/A</v>
      </c>
      <c r="H653">
        <v>1264</v>
      </c>
      <c r="I653">
        <v>2</v>
      </c>
      <c r="J653" t="s">
        <v>2288</v>
      </c>
      <c r="K653" t="s">
        <v>2288</v>
      </c>
      <c r="L653" t="s">
        <v>2288</v>
      </c>
      <c r="M653">
        <v>0</v>
      </c>
      <c r="N653">
        <v>0</v>
      </c>
      <c r="O653" t="s">
        <v>2300</v>
      </c>
      <c r="P653" t="s">
        <v>2300</v>
      </c>
      <c r="Q653" t="s">
        <v>2300</v>
      </c>
      <c r="R653" t="s">
        <v>2300</v>
      </c>
      <c r="S653" t="s">
        <v>2300</v>
      </c>
    </row>
    <row r="654" spans="1:19" x14ac:dyDescent="0.25">
      <c r="A654" s="2" t="s">
        <v>88</v>
      </c>
      <c r="B654" s="3" t="s">
        <v>1340</v>
      </c>
      <c r="C654" s="4">
        <v>68385</v>
      </c>
      <c r="D654" s="2" t="s">
        <v>90</v>
      </c>
      <c r="E654" s="2" t="s">
        <v>1341</v>
      </c>
      <c r="F654" t="e">
        <v>#N/A</v>
      </c>
      <c r="G654" t="e">
        <f>+VLOOKUP(B654,'[2]listado ZVTN y PTN y PDET'!$A$1:$A$26,1,FALSE)</f>
        <v>#N/A</v>
      </c>
      <c r="H654">
        <v>4914</v>
      </c>
      <c r="I654">
        <v>5</v>
      </c>
      <c r="J654" t="s">
        <v>2292</v>
      </c>
      <c r="K654" t="s">
        <v>2289</v>
      </c>
      <c r="L654" t="s">
        <v>2290</v>
      </c>
      <c r="M654">
        <v>5</v>
      </c>
      <c r="N654">
        <v>0</v>
      </c>
      <c r="O654" t="s">
        <v>2300</v>
      </c>
      <c r="P654" t="s">
        <v>2300</v>
      </c>
      <c r="Q654" t="s">
        <v>2300</v>
      </c>
      <c r="R654" t="s">
        <v>2300</v>
      </c>
      <c r="S654" t="s">
        <v>2300</v>
      </c>
    </row>
    <row r="655" spans="1:19" x14ac:dyDescent="0.25">
      <c r="A655" s="2" t="s">
        <v>438</v>
      </c>
      <c r="B655" s="3" t="s">
        <v>1342</v>
      </c>
      <c r="C655" s="4">
        <v>17380</v>
      </c>
      <c r="D655" s="2" t="s">
        <v>237</v>
      </c>
      <c r="E655" s="2" t="s">
        <v>1343</v>
      </c>
      <c r="F655" t="e">
        <v>#N/A</v>
      </c>
      <c r="G655" t="e">
        <f>+VLOOKUP(B655,'[2]listado ZVTN y PTN y PDET'!$A$1:$A$26,1,FALSE)</f>
        <v>#N/A</v>
      </c>
      <c r="H655">
        <v>3981</v>
      </c>
      <c r="I655">
        <v>4</v>
      </c>
      <c r="J655" t="s">
        <v>2290</v>
      </c>
      <c r="K655" t="s">
        <v>2288</v>
      </c>
      <c r="L655" t="s">
        <v>2289</v>
      </c>
      <c r="M655">
        <v>19</v>
      </c>
      <c r="N655">
        <v>0</v>
      </c>
      <c r="O655" t="s">
        <v>2300</v>
      </c>
      <c r="P655" t="s">
        <v>2300</v>
      </c>
      <c r="Q655" t="s">
        <v>2300</v>
      </c>
      <c r="R655" t="s">
        <v>2300</v>
      </c>
      <c r="S655" t="s">
        <v>2300</v>
      </c>
    </row>
    <row r="656" spans="1:19" x14ac:dyDescent="0.25">
      <c r="A656" s="2" t="s">
        <v>27</v>
      </c>
      <c r="B656" s="3" t="s">
        <v>1344</v>
      </c>
      <c r="C656" s="4">
        <v>25372</v>
      </c>
      <c r="D656" s="2" t="s">
        <v>29</v>
      </c>
      <c r="E656" s="2" t="s">
        <v>1345</v>
      </c>
      <c r="F656" t="e">
        <v>#N/A</v>
      </c>
      <c r="G656" t="e">
        <f>+VLOOKUP(B656,'[2]listado ZVTN y PTN y PDET'!$A$1:$A$26,1,FALSE)</f>
        <v>#N/A</v>
      </c>
      <c r="H656">
        <v>381</v>
      </c>
      <c r="I656">
        <v>0</v>
      </c>
      <c r="J656" t="s">
        <v>2289</v>
      </c>
      <c r="K656" t="s">
        <v>2288</v>
      </c>
      <c r="L656" t="s">
        <v>2288</v>
      </c>
      <c r="M656">
        <v>0</v>
      </c>
      <c r="N656">
        <v>0</v>
      </c>
      <c r="O656" t="s">
        <v>2300</v>
      </c>
      <c r="P656" t="s">
        <v>2300</v>
      </c>
      <c r="Q656" t="s">
        <v>2300</v>
      </c>
      <c r="R656" t="s">
        <v>2300</v>
      </c>
      <c r="S656" t="s">
        <v>2300</v>
      </c>
    </row>
    <row r="657" spans="1:19" x14ac:dyDescent="0.25">
      <c r="A657" s="2" t="s">
        <v>772</v>
      </c>
      <c r="B657" s="3" t="s">
        <v>1346</v>
      </c>
      <c r="C657" s="4">
        <v>41298</v>
      </c>
      <c r="D657" s="2" t="s">
        <v>774</v>
      </c>
      <c r="E657" s="2" t="s">
        <v>1347</v>
      </c>
      <c r="F657" t="e">
        <v>#N/A</v>
      </c>
      <c r="G657" t="e">
        <f>+VLOOKUP(B657,'[2]listado ZVTN y PTN y PDET'!$A$1:$A$26,1,FALSE)</f>
        <v>#N/A</v>
      </c>
      <c r="H657">
        <v>7326</v>
      </c>
      <c r="I657">
        <v>1</v>
      </c>
      <c r="J657" t="s">
        <v>2289</v>
      </c>
      <c r="K657" t="s">
        <v>2288</v>
      </c>
      <c r="L657" t="s">
        <v>2289</v>
      </c>
      <c r="M657">
        <v>8</v>
      </c>
      <c r="N657">
        <v>1</v>
      </c>
      <c r="O657" t="s">
        <v>2300</v>
      </c>
      <c r="P657" t="s">
        <v>2300</v>
      </c>
      <c r="Q657" t="s">
        <v>2300</v>
      </c>
      <c r="R657" t="s">
        <v>2300</v>
      </c>
      <c r="S657" t="s">
        <v>2300</v>
      </c>
    </row>
    <row r="658" spans="1:19" x14ac:dyDescent="0.25">
      <c r="A658" s="2" t="s">
        <v>500</v>
      </c>
      <c r="B658" s="3" t="s">
        <v>1348</v>
      </c>
      <c r="C658" s="4">
        <v>5125</v>
      </c>
      <c r="D658" s="2" t="s">
        <v>502</v>
      </c>
      <c r="E658" s="2" t="s">
        <v>1349</v>
      </c>
      <c r="F658" t="e">
        <v>#N/A</v>
      </c>
      <c r="G658" t="e">
        <f>+VLOOKUP(B658,'[2]listado ZVTN y PTN y PDET'!$A$1:$A$26,1,FALSE)</f>
        <v>#N/A</v>
      </c>
      <c r="H658">
        <v>3269</v>
      </c>
      <c r="I658">
        <v>4</v>
      </c>
      <c r="J658" t="s">
        <v>2292</v>
      </c>
      <c r="K658" t="s">
        <v>2288</v>
      </c>
      <c r="L658" t="s">
        <v>2290</v>
      </c>
      <c r="M658">
        <v>3</v>
      </c>
      <c r="N658">
        <v>0</v>
      </c>
      <c r="O658" t="s">
        <v>2300</v>
      </c>
      <c r="P658" t="s">
        <v>2300</v>
      </c>
      <c r="Q658" t="s">
        <v>2300</v>
      </c>
      <c r="R658" t="s">
        <v>2300</v>
      </c>
      <c r="S658" t="s">
        <v>2300</v>
      </c>
    </row>
    <row r="659" spans="1:19" x14ac:dyDescent="0.25">
      <c r="A659" s="2" t="s">
        <v>295</v>
      </c>
      <c r="B659" s="3" t="s">
        <v>1350</v>
      </c>
      <c r="C659" s="4">
        <v>73854</v>
      </c>
      <c r="D659" s="2" t="s">
        <v>297</v>
      </c>
      <c r="E659" s="2" t="s">
        <v>1351</v>
      </c>
      <c r="F659" t="e">
        <v>#N/A</v>
      </c>
      <c r="G659" t="e">
        <f>+VLOOKUP(B659,'[2]listado ZVTN y PTN y PDET'!$A$1:$A$26,1,FALSE)</f>
        <v>#N/A</v>
      </c>
      <c r="H659">
        <v>1366</v>
      </c>
      <c r="I659">
        <v>0</v>
      </c>
      <c r="J659" t="s">
        <v>2290</v>
      </c>
      <c r="K659" t="s">
        <v>2289</v>
      </c>
      <c r="L659" t="s">
        <v>2289</v>
      </c>
      <c r="M659">
        <v>0</v>
      </c>
      <c r="N659">
        <v>0</v>
      </c>
      <c r="O659" t="s">
        <v>2300</v>
      </c>
      <c r="P659" t="s">
        <v>2300</v>
      </c>
      <c r="Q659" t="s">
        <v>2300</v>
      </c>
      <c r="R659" t="s">
        <v>2300</v>
      </c>
      <c r="S659" t="s">
        <v>2300</v>
      </c>
    </row>
    <row r="660" spans="1:19" x14ac:dyDescent="0.25">
      <c r="A660" s="2" t="s">
        <v>500</v>
      </c>
      <c r="B660" s="3" t="s">
        <v>1352</v>
      </c>
      <c r="C660" s="4">
        <v>5761</v>
      </c>
      <c r="D660" s="2" t="s">
        <v>502</v>
      </c>
      <c r="E660" s="2" t="s">
        <v>1353</v>
      </c>
      <c r="F660" t="e">
        <v>#N/A</v>
      </c>
      <c r="G660" t="e">
        <f>+VLOOKUP(B660,'[2]listado ZVTN y PTN y PDET'!$A$1:$A$26,1,FALSE)</f>
        <v>#N/A</v>
      </c>
      <c r="H660">
        <v>1330</v>
      </c>
      <c r="I660">
        <v>0</v>
      </c>
      <c r="J660" t="s">
        <v>2288</v>
      </c>
      <c r="K660" t="s">
        <v>2289</v>
      </c>
      <c r="L660" t="s">
        <v>2289</v>
      </c>
      <c r="M660">
        <v>18</v>
      </c>
      <c r="N660">
        <v>0</v>
      </c>
      <c r="O660" t="s">
        <v>2300</v>
      </c>
      <c r="P660" t="s">
        <v>2300</v>
      </c>
      <c r="Q660" t="s">
        <v>2300</v>
      </c>
      <c r="R660" t="s">
        <v>2301</v>
      </c>
      <c r="S660" t="s">
        <v>2300</v>
      </c>
    </row>
    <row r="661" spans="1:19" x14ac:dyDescent="0.25">
      <c r="A661" s="2" t="s">
        <v>204</v>
      </c>
      <c r="B661" s="3" t="s">
        <v>1354</v>
      </c>
      <c r="C661" s="4">
        <v>52427</v>
      </c>
      <c r="D661" s="2" t="s">
        <v>206</v>
      </c>
      <c r="E661" s="2" t="s">
        <v>1355</v>
      </c>
      <c r="F661" t="s">
        <v>2255</v>
      </c>
      <c r="G661" t="e">
        <f>+VLOOKUP(B661,'[2]listado ZVTN y PTN y PDET'!$A$1:$A$26,1,FALSE)</f>
        <v>#N/A</v>
      </c>
      <c r="H661">
        <v>8092</v>
      </c>
      <c r="I661">
        <v>5</v>
      </c>
      <c r="J661" t="s">
        <v>2291</v>
      </c>
      <c r="K661" t="s">
        <v>2290</v>
      </c>
      <c r="L661" t="s">
        <v>2291</v>
      </c>
      <c r="M661">
        <v>4</v>
      </c>
      <c r="N661">
        <v>0</v>
      </c>
      <c r="O661" t="s">
        <v>2301</v>
      </c>
      <c r="P661" t="s">
        <v>2301</v>
      </c>
      <c r="Q661" t="s">
        <v>2300</v>
      </c>
      <c r="R661" t="s">
        <v>2300</v>
      </c>
      <c r="S661" t="s">
        <v>2300</v>
      </c>
    </row>
    <row r="662" spans="1:19" x14ac:dyDescent="0.25">
      <c r="A662" s="2" t="s">
        <v>295</v>
      </c>
      <c r="B662" s="3" t="s">
        <v>1356</v>
      </c>
      <c r="C662" s="4">
        <v>73001</v>
      </c>
      <c r="D662" s="2" t="s">
        <v>297</v>
      </c>
      <c r="E662" s="2" t="s">
        <v>1357</v>
      </c>
      <c r="F662" t="e">
        <v>#N/A</v>
      </c>
      <c r="G662" t="e">
        <f>+VLOOKUP(B662,'[2]listado ZVTN y PTN y PDET'!$A$1:$A$26,1,FALSE)</f>
        <v>#N/A</v>
      </c>
      <c r="H662">
        <v>22154</v>
      </c>
      <c r="I662">
        <v>6</v>
      </c>
      <c r="J662" t="s">
        <v>2290</v>
      </c>
      <c r="K662" t="s">
        <v>2288</v>
      </c>
      <c r="L662" t="s">
        <v>2289</v>
      </c>
      <c r="M662">
        <v>101</v>
      </c>
      <c r="N662">
        <v>0</v>
      </c>
      <c r="O662" t="s">
        <v>2300</v>
      </c>
      <c r="P662" t="s">
        <v>2300</v>
      </c>
      <c r="Q662" t="s">
        <v>2300</v>
      </c>
      <c r="R662" t="s">
        <v>2300</v>
      </c>
      <c r="S662" t="s">
        <v>2300</v>
      </c>
    </row>
    <row r="663" spans="1:19" x14ac:dyDescent="0.25">
      <c r="A663" s="2" t="s">
        <v>184</v>
      </c>
      <c r="B663" s="3" t="s">
        <v>1358</v>
      </c>
      <c r="C663" s="4">
        <v>8634</v>
      </c>
      <c r="D663" s="2" t="s">
        <v>186</v>
      </c>
      <c r="E663" s="2" t="s">
        <v>1359</v>
      </c>
      <c r="F663" t="e">
        <v>#N/A</v>
      </c>
      <c r="G663" t="e">
        <f>+VLOOKUP(B663,'[2]listado ZVTN y PTN y PDET'!$A$1:$A$26,1,FALSE)</f>
        <v>#N/A</v>
      </c>
      <c r="H663">
        <v>542</v>
      </c>
      <c r="I663">
        <v>2</v>
      </c>
      <c r="J663" t="s">
        <v>2289</v>
      </c>
      <c r="K663" t="s">
        <v>2288</v>
      </c>
      <c r="L663" t="s">
        <v>2288</v>
      </c>
      <c r="M663">
        <v>1</v>
      </c>
      <c r="N663">
        <v>0</v>
      </c>
      <c r="O663" t="s">
        <v>2300</v>
      </c>
      <c r="P663" t="s">
        <v>2300</v>
      </c>
      <c r="Q663" t="s">
        <v>2300</v>
      </c>
      <c r="R663" t="s">
        <v>2300</v>
      </c>
      <c r="S663" t="s">
        <v>2300</v>
      </c>
    </row>
    <row r="664" spans="1:19" x14ac:dyDescent="0.25">
      <c r="A664" s="2" t="s">
        <v>500</v>
      </c>
      <c r="B664" s="3" t="s">
        <v>1360</v>
      </c>
      <c r="C664" s="4">
        <v>5088</v>
      </c>
      <c r="D664" s="2" t="s">
        <v>502</v>
      </c>
      <c r="E664" s="2" t="s">
        <v>1361</v>
      </c>
      <c r="F664" t="e">
        <v>#N/A</v>
      </c>
      <c r="G664" t="e">
        <f>+VLOOKUP(B664,'[2]listado ZVTN y PTN y PDET'!$A$1:$A$26,1,FALSE)</f>
        <v>#N/A</v>
      </c>
      <c r="H664">
        <v>10236</v>
      </c>
      <c r="I664">
        <v>16</v>
      </c>
      <c r="J664" t="s">
        <v>2290</v>
      </c>
      <c r="K664" t="s">
        <v>2288</v>
      </c>
      <c r="L664" t="s">
        <v>2289</v>
      </c>
      <c r="M664">
        <v>101</v>
      </c>
      <c r="N664">
        <v>2</v>
      </c>
      <c r="O664" t="s">
        <v>2300</v>
      </c>
      <c r="P664" t="s">
        <v>2300</v>
      </c>
      <c r="Q664" t="s">
        <v>2300</v>
      </c>
      <c r="R664" t="s">
        <v>2300</v>
      </c>
      <c r="S664" t="s">
        <v>2300</v>
      </c>
    </row>
    <row r="665" spans="1:19" x14ac:dyDescent="0.25">
      <c r="A665" s="2" t="s">
        <v>888</v>
      </c>
      <c r="B665" s="3" t="s">
        <v>1362</v>
      </c>
      <c r="C665" s="4">
        <v>27491</v>
      </c>
      <c r="D665" s="2" t="s">
        <v>890</v>
      </c>
      <c r="E665" s="2" t="s">
        <v>1363</v>
      </c>
      <c r="F665" t="s">
        <v>2253</v>
      </c>
      <c r="G665" t="e">
        <f>+VLOOKUP(B665,'[2]listado ZVTN y PTN y PDET'!$A$1:$A$26,1,FALSE)</f>
        <v>#N/A</v>
      </c>
      <c r="H665">
        <v>5234</v>
      </c>
      <c r="I665">
        <v>9</v>
      </c>
      <c r="J665" t="s">
        <v>2289</v>
      </c>
      <c r="K665" t="s">
        <v>2291</v>
      </c>
      <c r="L665" t="s">
        <v>2292</v>
      </c>
      <c r="M665">
        <v>2</v>
      </c>
      <c r="N665">
        <v>1</v>
      </c>
      <c r="O665" t="s">
        <v>2301</v>
      </c>
      <c r="P665" t="s">
        <v>2301</v>
      </c>
      <c r="Q665" t="s">
        <v>2300</v>
      </c>
      <c r="R665" t="s">
        <v>2300</v>
      </c>
      <c r="S665" t="s">
        <v>2300</v>
      </c>
    </row>
    <row r="666" spans="1:19" x14ac:dyDescent="0.25">
      <c r="A666" s="2" t="s">
        <v>295</v>
      </c>
      <c r="B666" s="3" t="s">
        <v>1364</v>
      </c>
      <c r="C666" s="4">
        <v>73408</v>
      </c>
      <c r="D666" s="2" t="s">
        <v>297</v>
      </c>
      <c r="E666" s="2" t="s">
        <v>1365</v>
      </c>
      <c r="F666" t="e">
        <v>#N/A</v>
      </c>
      <c r="G666" t="e">
        <f>+VLOOKUP(B666,'[2]listado ZVTN y PTN y PDET'!$A$1:$A$26,1,FALSE)</f>
        <v>#N/A</v>
      </c>
      <c r="H666">
        <v>3546</v>
      </c>
      <c r="I666">
        <v>2</v>
      </c>
      <c r="J666" t="s">
        <v>2292</v>
      </c>
      <c r="K666" t="s">
        <v>2288</v>
      </c>
      <c r="L666" t="s">
        <v>2290</v>
      </c>
      <c r="M666">
        <v>9</v>
      </c>
      <c r="N666">
        <v>0</v>
      </c>
      <c r="O666" t="s">
        <v>2300</v>
      </c>
      <c r="P666" t="s">
        <v>2300</v>
      </c>
      <c r="Q666" t="s">
        <v>2300</v>
      </c>
      <c r="R666" t="s">
        <v>2300</v>
      </c>
      <c r="S666" t="s">
        <v>2300</v>
      </c>
    </row>
    <row r="667" spans="1:19" x14ac:dyDescent="0.25">
      <c r="A667" s="2" t="s">
        <v>295</v>
      </c>
      <c r="B667" s="3" t="s">
        <v>1366</v>
      </c>
      <c r="C667" s="4">
        <v>73870</v>
      </c>
      <c r="D667" s="2" t="s">
        <v>297</v>
      </c>
      <c r="E667" s="2" t="s">
        <v>1367</v>
      </c>
      <c r="F667" t="e">
        <v>#N/A</v>
      </c>
      <c r="G667" t="e">
        <f>+VLOOKUP(B667,'[2]listado ZVTN y PTN y PDET'!$A$1:$A$26,1,FALSE)</f>
        <v>#N/A</v>
      </c>
      <c r="H667">
        <v>5436</v>
      </c>
      <c r="I667">
        <v>3</v>
      </c>
      <c r="J667" t="s">
        <v>2290</v>
      </c>
      <c r="K667" t="s">
        <v>2289</v>
      </c>
      <c r="L667" t="s">
        <v>2290</v>
      </c>
      <c r="M667">
        <v>5</v>
      </c>
      <c r="N667">
        <v>0</v>
      </c>
      <c r="O667" t="s">
        <v>2300</v>
      </c>
      <c r="P667" t="s">
        <v>2300</v>
      </c>
      <c r="Q667" t="s">
        <v>2300</v>
      </c>
      <c r="R667" t="s">
        <v>2300</v>
      </c>
      <c r="S667" t="s">
        <v>2300</v>
      </c>
    </row>
    <row r="668" spans="1:19" x14ac:dyDescent="0.25">
      <c r="A668" s="2" t="s">
        <v>772</v>
      </c>
      <c r="B668" s="3" t="s">
        <v>1368</v>
      </c>
      <c r="C668" s="4">
        <v>41378</v>
      </c>
      <c r="D668" s="2" t="s">
        <v>774</v>
      </c>
      <c r="E668" s="2" t="s">
        <v>1369</v>
      </c>
      <c r="F668" t="e">
        <v>#N/A</v>
      </c>
      <c r="G668" t="e">
        <f>+VLOOKUP(B668,'[2]listado ZVTN y PTN y PDET'!$A$1:$A$26,1,FALSE)</f>
        <v>#N/A</v>
      </c>
      <c r="H668">
        <v>2155</v>
      </c>
      <c r="I668">
        <v>6</v>
      </c>
      <c r="J668" t="s">
        <v>2289</v>
      </c>
      <c r="K668" t="s">
        <v>2289</v>
      </c>
      <c r="L668" t="s">
        <v>2289</v>
      </c>
      <c r="M668">
        <v>2</v>
      </c>
      <c r="N668">
        <v>0</v>
      </c>
      <c r="O668" t="s">
        <v>2300</v>
      </c>
      <c r="P668" t="s">
        <v>2300</v>
      </c>
      <c r="Q668" t="s">
        <v>2300</v>
      </c>
      <c r="R668" t="s">
        <v>2300</v>
      </c>
      <c r="S668" t="s">
        <v>2300</v>
      </c>
    </row>
    <row r="669" spans="1:19" x14ac:dyDescent="0.25">
      <c r="A669" s="2" t="s">
        <v>576</v>
      </c>
      <c r="B669" s="3" t="s">
        <v>1370</v>
      </c>
      <c r="C669" s="4">
        <v>76250</v>
      </c>
      <c r="D669" s="2" t="s">
        <v>578</v>
      </c>
      <c r="E669" s="2" t="s">
        <v>1371</v>
      </c>
      <c r="F669" t="e">
        <v>#N/A</v>
      </c>
      <c r="G669" t="e">
        <f>+VLOOKUP(B669,'[2]listado ZVTN y PTN y PDET'!$A$1:$A$26,1,FALSE)</f>
        <v>#N/A</v>
      </c>
      <c r="H669">
        <v>5656</v>
      </c>
      <c r="I669">
        <v>0</v>
      </c>
      <c r="J669" t="s">
        <v>2289</v>
      </c>
      <c r="K669" t="s">
        <v>2289</v>
      </c>
      <c r="L669" t="s">
        <v>2292</v>
      </c>
      <c r="M669">
        <v>3</v>
      </c>
      <c r="N669">
        <v>0</v>
      </c>
      <c r="O669" t="s">
        <v>2300</v>
      </c>
      <c r="P669" t="s">
        <v>2300</v>
      </c>
      <c r="Q669" t="s">
        <v>2301</v>
      </c>
      <c r="R669" t="s">
        <v>2301</v>
      </c>
      <c r="S669" t="s">
        <v>2300</v>
      </c>
    </row>
    <row r="670" spans="1:19" x14ac:dyDescent="0.25">
      <c r="A670" s="2" t="s">
        <v>204</v>
      </c>
      <c r="B670" s="3" t="s">
        <v>1372</v>
      </c>
      <c r="C670" s="4">
        <v>52051</v>
      </c>
      <c r="D670" s="2" t="s">
        <v>206</v>
      </c>
      <c r="E670" s="2" t="s">
        <v>1373</v>
      </c>
      <c r="F670" t="e">
        <v>#N/A</v>
      </c>
      <c r="G670" t="e">
        <f>+VLOOKUP(B670,'[2]listado ZVTN y PTN y PDET'!$A$1:$A$26,1,FALSE)</f>
        <v>#N/A</v>
      </c>
      <c r="H670">
        <v>436</v>
      </c>
      <c r="I670">
        <v>0</v>
      </c>
      <c r="J670" t="s">
        <v>2288</v>
      </c>
      <c r="K670" t="s">
        <v>2288</v>
      </c>
      <c r="L670" t="s">
        <v>2288</v>
      </c>
      <c r="M670">
        <v>1</v>
      </c>
      <c r="N670">
        <v>0</v>
      </c>
      <c r="O670" t="s">
        <v>2300</v>
      </c>
      <c r="P670" t="s">
        <v>2300</v>
      </c>
      <c r="Q670" t="s">
        <v>2300</v>
      </c>
      <c r="R670" t="s">
        <v>2300</v>
      </c>
      <c r="S670" t="s">
        <v>2300</v>
      </c>
    </row>
    <row r="671" spans="1:19" x14ac:dyDescent="0.25">
      <c r="A671" s="2" t="s">
        <v>295</v>
      </c>
      <c r="B671" s="3" t="s">
        <v>1374</v>
      </c>
      <c r="C671" s="4">
        <v>73152</v>
      </c>
      <c r="D671" s="2" t="s">
        <v>297</v>
      </c>
      <c r="E671" s="2" t="s">
        <v>1375</v>
      </c>
      <c r="F671" t="e">
        <v>#N/A</v>
      </c>
      <c r="G671" t="e">
        <f>+VLOOKUP(B671,'[2]listado ZVTN y PTN y PDET'!$A$1:$A$26,1,FALSE)</f>
        <v>#N/A</v>
      </c>
      <c r="H671">
        <v>2381</v>
      </c>
      <c r="I671">
        <v>0</v>
      </c>
      <c r="J671" t="s">
        <v>2290</v>
      </c>
      <c r="K671" t="s">
        <v>2289</v>
      </c>
      <c r="L671" t="s">
        <v>2290</v>
      </c>
      <c r="M671">
        <v>1</v>
      </c>
      <c r="N671">
        <v>0</v>
      </c>
      <c r="O671" t="s">
        <v>2300</v>
      </c>
      <c r="P671" t="s">
        <v>2300</v>
      </c>
      <c r="Q671" t="s">
        <v>2300</v>
      </c>
      <c r="R671" t="s">
        <v>2300</v>
      </c>
      <c r="S671" t="s">
        <v>2300</v>
      </c>
    </row>
    <row r="672" spans="1:19" x14ac:dyDescent="0.25">
      <c r="A672" s="2" t="s">
        <v>204</v>
      </c>
      <c r="B672" s="3" t="s">
        <v>1376</v>
      </c>
      <c r="C672" s="4">
        <v>52621</v>
      </c>
      <c r="D672" s="2" t="s">
        <v>206</v>
      </c>
      <c r="E672" s="2" t="s">
        <v>1377</v>
      </c>
      <c r="F672" t="s">
        <v>2255</v>
      </c>
      <c r="G672" t="e">
        <f>+VLOOKUP(B672,'[2]listado ZVTN y PTN y PDET'!$A$1:$A$26,1,FALSE)</f>
        <v>#N/A</v>
      </c>
      <c r="H672">
        <v>12486</v>
      </c>
      <c r="I672">
        <v>27</v>
      </c>
      <c r="J672" t="s">
        <v>2291</v>
      </c>
      <c r="K672" t="s">
        <v>2291</v>
      </c>
      <c r="L672" t="s">
        <v>2291</v>
      </c>
      <c r="M672">
        <v>2</v>
      </c>
      <c r="N672">
        <v>0</v>
      </c>
      <c r="O672" t="s">
        <v>2301</v>
      </c>
      <c r="P672" t="s">
        <v>2300</v>
      </c>
      <c r="Q672" t="s">
        <v>2300</v>
      </c>
      <c r="R672" t="s">
        <v>2300</v>
      </c>
      <c r="S672" t="s">
        <v>2300</v>
      </c>
    </row>
    <row r="673" spans="1:19" x14ac:dyDescent="0.25">
      <c r="A673" s="2" t="s">
        <v>295</v>
      </c>
      <c r="B673" s="3" t="s">
        <v>1378</v>
      </c>
      <c r="C673" s="4">
        <v>73686</v>
      </c>
      <c r="D673" s="2" t="s">
        <v>297</v>
      </c>
      <c r="E673" s="2" t="s">
        <v>1379</v>
      </c>
      <c r="F673" t="e">
        <v>#N/A</v>
      </c>
      <c r="G673" t="e">
        <f>+VLOOKUP(B673,'[2]listado ZVTN y PTN y PDET'!$A$1:$A$26,1,FALSE)</f>
        <v>#N/A</v>
      </c>
      <c r="H673">
        <v>3601</v>
      </c>
      <c r="I673">
        <v>11</v>
      </c>
      <c r="J673" t="s">
        <v>2289</v>
      </c>
      <c r="K673" t="s">
        <v>2289</v>
      </c>
      <c r="L673" t="s">
        <v>2290</v>
      </c>
      <c r="M673">
        <v>2</v>
      </c>
      <c r="N673">
        <v>0</v>
      </c>
      <c r="O673" t="s">
        <v>2300</v>
      </c>
      <c r="P673" t="s">
        <v>2300</v>
      </c>
      <c r="Q673" t="s">
        <v>2300</v>
      </c>
      <c r="R673" t="s">
        <v>2300</v>
      </c>
      <c r="S673" t="s">
        <v>2300</v>
      </c>
    </row>
    <row r="674" spans="1:19" x14ac:dyDescent="0.25">
      <c r="A674" s="2" t="s">
        <v>772</v>
      </c>
      <c r="B674" s="3" t="s">
        <v>1380</v>
      </c>
      <c r="C674" s="4">
        <v>41132</v>
      </c>
      <c r="D674" s="2" t="s">
        <v>774</v>
      </c>
      <c r="E674" s="2" t="s">
        <v>1381</v>
      </c>
      <c r="F674" t="e">
        <v>#N/A</v>
      </c>
      <c r="G674" t="e">
        <f>+VLOOKUP(B674,'[2]listado ZVTN y PTN y PDET'!$A$1:$A$26,1,FALSE)</f>
        <v>#N/A</v>
      </c>
      <c r="H674">
        <v>3567</v>
      </c>
      <c r="I674">
        <v>0</v>
      </c>
      <c r="J674" t="s">
        <v>2290</v>
      </c>
      <c r="K674" t="s">
        <v>2289</v>
      </c>
      <c r="L674" t="s">
        <v>2289</v>
      </c>
      <c r="M674">
        <v>16</v>
      </c>
      <c r="N674">
        <v>0</v>
      </c>
      <c r="O674" t="s">
        <v>2301</v>
      </c>
      <c r="P674" t="s">
        <v>2300</v>
      </c>
      <c r="Q674" t="s">
        <v>2300</v>
      </c>
      <c r="R674" t="s">
        <v>2300</v>
      </c>
      <c r="S674" t="s">
        <v>2300</v>
      </c>
    </row>
    <row r="675" spans="1:19" x14ac:dyDescent="0.25">
      <c r="A675" s="2" t="s">
        <v>27</v>
      </c>
      <c r="B675" s="3" t="s">
        <v>1382</v>
      </c>
      <c r="C675" s="4">
        <v>25807</v>
      </c>
      <c r="D675" s="2" t="s">
        <v>29</v>
      </c>
      <c r="E675" s="2" t="s">
        <v>1383</v>
      </c>
      <c r="F675" t="e">
        <v>#N/A</v>
      </c>
      <c r="G675" t="e">
        <f>+VLOOKUP(B675,'[2]listado ZVTN y PTN y PDET'!$A$1:$A$26,1,FALSE)</f>
        <v>#N/A</v>
      </c>
      <c r="H675">
        <v>57</v>
      </c>
      <c r="I675">
        <v>0</v>
      </c>
      <c r="J675" t="s">
        <v>2288</v>
      </c>
      <c r="K675" t="s">
        <v>2288</v>
      </c>
      <c r="L675" t="s">
        <v>2288</v>
      </c>
      <c r="M675">
        <v>0</v>
      </c>
      <c r="N675">
        <v>0</v>
      </c>
      <c r="O675" t="s">
        <v>2300</v>
      </c>
      <c r="P675" t="s">
        <v>2300</v>
      </c>
      <c r="Q675" t="s">
        <v>2300</v>
      </c>
      <c r="R675" t="s">
        <v>2300</v>
      </c>
      <c r="S675" t="s">
        <v>2300</v>
      </c>
    </row>
    <row r="676" spans="1:19" x14ac:dyDescent="0.25">
      <c r="A676" s="2" t="s">
        <v>576</v>
      </c>
      <c r="B676" s="3" t="s">
        <v>1384</v>
      </c>
      <c r="C676" s="4">
        <v>76834</v>
      </c>
      <c r="D676" s="2" t="s">
        <v>578</v>
      </c>
      <c r="E676" s="2" t="s">
        <v>1385</v>
      </c>
      <c r="F676" t="e">
        <v>#N/A</v>
      </c>
      <c r="G676" t="e">
        <f>+VLOOKUP(B676,'[2]listado ZVTN y PTN y PDET'!$A$1:$A$26,1,FALSE)</f>
        <v>#N/A</v>
      </c>
      <c r="H676">
        <v>25107</v>
      </c>
      <c r="I676">
        <v>12</v>
      </c>
      <c r="J676" t="s">
        <v>2290</v>
      </c>
      <c r="K676" t="s">
        <v>2289</v>
      </c>
      <c r="L676" t="s">
        <v>2290</v>
      </c>
      <c r="M676">
        <v>106</v>
      </c>
      <c r="N676">
        <v>0</v>
      </c>
      <c r="O676" t="s">
        <v>2301</v>
      </c>
      <c r="P676" t="s">
        <v>2300</v>
      </c>
      <c r="Q676" t="s">
        <v>2301</v>
      </c>
      <c r="R676" t="s">
        <v>2300</v>
      </c>
      <c r="S676" t="s">
        <v>2300</v>
      </c>
    </row>
    <row r="677" spans="1:19" x14ac:dyDescent="0.25">
      <c r="A677" s="2" t="s">
        <v>661</v>
      </c>
      <c r="B677" s="3" t="s">
        <v>1386</v>
      </c>
      <c r="C677" s="4">
        <v>70429</v>
      </c>
      <c r="D677" s="2" t="s">
        <v>663</v>
      </c>
      <c r="E677" s="2" t="s">
        <v>1387</v>
      </c>
      <c r="F677" t="e">
        <v>#N/A</v>
      </c>
      <c r="G677" t="e">
        <f>+VLOOKUP(B677,'[2]listado ZVTN y PTN y PDET'!$A$1:$A$26,1,FALSE)</f>
        <v>#N/A</v>
      </c>
      <c r="H677">
        <v>6994</v>
      </c>
      <c r="I677">
        <v>2</v>
      </c>
      <c r="J677" t="s">
        <v>2289</v>
      </c>
      <c r="K677" t="s">
        <v>2288</v>
      </c>
      <c r="L677" t="s">
        <v>2288</v>
      </c>
      <c r="M677">
        <v>2</v>
      </c>
      <c r="N677">
        <v>0</v>
      </c>
      <c r="O677" t="s">
        <v>2300</v>
      </c>
      <c r="P677" t="s">
        <v>2300</v>
      </c>
      <c r="Q677" t="s">
        <v>2300</v>
      </c>
      <c r="R677" t="s">
        <v>2301</v>
      </c>
      <c r="S677" t="s">
        <v>2300</v>
      </c>
    </row>
    <row r="678" spans="1:19" x14ac:dyDescent="0.25">
      <c r="A678" s="2" t="s">
        <v>888</v>
      </c>
      <c r="B678" s="3" t="s">
        <v>1388</v>
      </c>
      <c r="C678" s="4">
        <v>27580</v>
      </c>
      <c r="D678" s="2" t="s">
        <v>890</v>
      </c>
      <c r="E678" s="2" t="s">
        <v>1389</v>
      </c>
      <c r="F678" t="e">
        <v>#N/A</v>
      </c>
      <c r="G678" t="e">
        <f>+VLOOKUP(B678,'[2]listado ZVTN y PTN y PDET'!$A$1:$A$26,1,FALSE)</f>
        <v>#N/A</v>
      </c>
      <c r="H678">
        <v>3059</v>
      </c>
      <c r="I678">
        <v>7</v>
      </c>
      <c r="J678" t="s">
        <v>2290</v>
      </c>
      <c r="K678" t="s">
        <v>2289</v>
      </c>
      <c r="L678" t="s">
        <v>2288</v>
      </c>
      <c r="M678">
        <v>3</v>
      </c>
      <c r="N678">
        <v>0</v>
      </c>
      <c r="O678" t="s">
        <v>2300</v>
      </c>
      <c r="P678" t="s">
        <v>2300</v>
      </c>
      <c r="Q678" t="s">
        <v>2300</v>
      </c>
      <c r="R678" t="s">
        <v>2300</v>
      </c>
      <c r="S678" t="s">
        <v>2300</v>
      </c>
    </row>
    <row r="679" spans="1:19" x14ac:dyDescent="0.25">
      <c r="A679" s="2" t="s">
        <v>772</v>
      </c>
      <c r="B679" s="3" t="s">
        <v>1390</v>
      </c>
      <c r="C679" s="4">
        <v>41797</v>
      </c>
      <c r="D679" s="2" t="s">
        <v>774</v>
      </c>
      <c r="E679" s="2" t="s">
        <v>1391</v>
      </c>
      <c r="F679" t="e">
        <v>#N/A</v>
      </c>
      <c r="G679" t="e">
        <f>+VLOOKUP(B679,'[2]listado ZVTN y PTN y PDET'!$A$1:$A$26,1,FALSE)</f>
        <v>#N/A</v>
      </c>
      <c r="H679">
        <v>909</v>
      </c>
      <c r="I679">
        <v>0</v>
      </c>
      <c r="J679" t="s">
        <v>2289</v>
      </c>
      <c r="K679" t="s">
        <v>2289</v>
      </c>
      <c r="L679" t="s">
        <v>2289</v>
      </c>
      <c r="M679">
        <v>1</v>
      </c>
      <c r="N679">
        <v>0</v>
      </c>
      <c r="O679" t="s">
        <v>2300</v>
      </c>
      <c r="P679" t="s">
        <v>2300</v>
      </c>
      <c r="Q679" t="s">
        <v>2300</v>
      </c>
      <c r="R679" t="s">
        <v>2300</v>
      </c>
      <c r="S679" t="s">
        <v>2300</v>
      </c>
    </row>
    <row r="680" spans="1:19" x14ac:dyDescent="0.25">
      <c r="A680" s="2" t="s">
        <v>96</v>
      </c>
      <c r="B680" s="3" t="s">
        <v>1392</v>
      </c>
      <c r="C680" s="4">
        <v>44078</v>
      </c>
      <c r="D680" s="2" t="s">
        <v>98</v>
      </c>
      <c r="E680" s="2" t="s">
        <v>1393</v>
      </c>
      <c r="F680" t="e">
        <v>#N/A</v>
      </c>
      <c r="G680" t="e">
        <f>+VLOOKUP(B680,'[2]listado ZVTN y PTN y PDET'!$A$1:$A$26,1,FALSE)</f>
        <v>#N/A</v>
      </c>
      <c r="H680">
        <v>6205</v>
      </c>
      <c r="I680">
        <v>0</v>
      </c>
      <c r="J680" t="s">
        <v>2289</v>
      </c>
      <c r="K680" t="s">
        <v>2289</v>
      </c>
      <c r="L680" t="s">
        <v>2289</v>
      </c>
      <c r="M680">
        <v>7</v>
      </c>
      <c r="N680">
        <v>1</v>
      </c>
      <c r="O680" t="s">
        <v>2300</v>
      </c>
      <c r="P680" t="s">
        <v>2300</v>
      </c>
      <c r="Q680" t="s">
        <v>2300</v>
      </c>
      <c r="R680" t="s">
        <v>2300</v>
      </c>
      <c r="S680" t="s">
        <v>2300</v>
      </c>
    </row>
    <row r="681" spans="1:19" x14ac:dyDescent="0.25">
      <c r="A681" s="2" t="s">
        <v>576</v>
      </c>
      <c r="B681" s="3" t="s">
        <v>1394</v>
      </c>
      <c r="C681" s="4">
        <v>76606</v>
      </c>
      <c r="D681" s="2" t="s">
        <v>578</v>
      </c>
      <c r="E681" s="2" t="s">
        <v>1395</v>
      </c>
      <c r="F681" t="e">
        <v>#N/A</v>
      </c>
      <c r="G681" t="e">
        <f>+VLOOKUP(B681,'[2]listado ZVTN y PTN y PDET'!$A$1:$A$26,1,FALSE)</f>
        <v>#N/A</v>
      </c>
      <c r="H681">
        <v>1448</v>
      </c>
      <c r="I681">
        <v>0</v>
      </c>
      <c r="J681" t="s">
        <v>2290</v>
      </c>
      <c r="K681" t="s">
        <v>2289</v>
      </c>
      <c r="L681" t="s">
        <v>2289</v>
      </c>
      <c r="M681">
        <v>13</v>
      </c>
      <c r="N681">
        <v>0</v>
      </c>
      <c r="O681" t="s">
        <v>2300</v>
      </c>
      <c r="P681" t="s">
        <v>2300</v>
      </c>
      <c r="Q681" t="s">
        <v>2300</v>
      </c>
      <c r="R681" t="s">
        <v>2300</v>
      </c>
      <c r="S681" t="s">
        <v>2300</v>
      </c>
    </row>
    <row r="682" spans="1:19" x14ac:dyDescent="0.25">
      <c r="A682" s="2" t="s">
        <v>500</v>
      </c>
      <c r="B682" s="3" t="s">
        <v>1396</v>
      </c>
      <c r="C682" s="4">
        <v>5376</v>
      </c>
      <c r="D682" s="2" t="s">
        <v>502</v>
      </c>
      <c r="E682" s="2" t="s">
        <v>1397</v>
      </c>
      <c r="F682" t="e">
        <v>#N/A</v>
      </c>
      <c r="G682" t="e">
        <f>+VLOOKUP(B682,'[2]listado ZVTN y PTN y PDET'!$A$1:$A$26,1,FALSE)</f>
        <v>#N/A</v>
      </c>
      <c r="H682">
        <v>2230</v>
      </c>
      <c r="I682">
        <v>0</v>
      </c>
      <c r="J682" t="s">
        <v>2292</v>
      </c>
      <c r="K682" t="s">
        <v>2288</v>
      </c>
      <c r="L682" t="s">
        <v>2289</v>
      </c>
      <c r="M682">
        <v>9</v>
      </c>
      <c r="N682">
        <v>0</v>
      </c>
      <c r="O682" t="s">
        <v>2300</v>
      </c>
      <c r="P682" t="s">
        <v>2300</v>
      </c>
      <c r="Q682" t="s">
        <v>2300</v>
      </c>
      <c r="R682" t="s">
        <v>2300</v>
      </c>
      <c r="S682" t="s">
        <v>2300</v>
      </c>
    </row>
    <row r="683" spans="1:19" x14ac:dyDescent="0.25">
      <c r="A683" s="2" t="s">
        <v>295</v>
      </c>
      <c r="B683" s="3" t="s">
        <v>1398</v>
      </c>
      <c r="C683" s="4">
        <v>73520</v>
      </c>
      <c r="D683" s="2" t="s">
        <v>297</v>
      </c>
      <c r="E683" s="2" t="s">
        <v>1399</v>
      </c>
      <c r="F683" t="e">
        <v>#N/A</v>
      </c>
      <c r="G683" t="e">
        <f>+VLOOKUP(B683,'[2]listado ZVTN y PTN y PDET'!$A$1:$A$26,1,FALSE)</f>
        <v>#N/A</v>
      </c>
      <c r="H683">
        <v>2683</v>
      </c>
      <c r="I683">
        <v>0</v>
      </c>
      <c r="J683" t="s">
        <v>2289</v>
      </c>
      <c r="K683" t="s">
        <v>2289</v>
      </c>
      <c r="L683" t="s">
        <v>2289</v>
      </c>
      <c r="M683">
        <v>1</v>
      </c>
      <c r="N683">
        <v>0</v>
      </c>
      <c r="O683" t="s">
        <v>2300</v>
      </c>
      <c r="P683" t="s">
        <v>2300</v>
      </c>
      <c r="Q683" t="s">
        <v>2300</v>
      </c>
      <c r="R683" t="s">
        <v>2300</v>
      </c>
      <c r="S683" t="s">
        <v>2300</v>
      </c>
    </row>
    <row r="684" spans="1:19" x14ac:dyDescent="0.25">
      <c r="A684" s="2" t="s">
        <v>204</v>
      </c>
      <c r="B684" s="3" t="s">
        <v>1400</v>
      </c>
      <c r="C684" s="4">
        <v>52788</v>
      </c>
      <c r="D684" s="2" t="s">
        <v>206</v>
      </c>
      <c r="E684" s="2" t="s">
        <v>1401</v>
      </c>
      <c r="F684" t="e">
        <v>#N/A</v>
      </c>
      <c r="G684" t="e">
        <f>+VLOOKUP(B684,'[2]listado ZVTN y PTN y PDET'!$A$1:$A$26,1,FALSE)</f>
        <v>#N/A</v>
      </c>
      <c r="H684">
        <v>2178</v>
      </c>
      <c r="I684">
        <v>0</v>
      </c>
      <c r="J684" t="s">
        <v>2290</v>
      </c>
      <c r="K684" t="s">
        <v>2288</v>
      </c>
      <c r="L684" t="s">
        <v>2288</v>
      </c>
      <c r="M684">
        <v>4</v>
      </c>
      <c r="N684">
        <v>0</v>
      </c>
      <c r="O684" t="s">
        <v>2300</v>
      </c>
      <c r="P684" t="s">
        <v>2300</v>
      </c>
      <c r="Q684" t="s">
        <v>2300</v>
      </c>
      <c r="R684" t="s">
        <v>2300</v>
      </c>
      <c r="S684" t="s">
        <v>2300</v>
      </c>
    </row>
    <row r="685" spans="1:19" x14ac:dyDescent="0.25">
      <c r="A685" s="2" t="s">
        <v>576</v>
      </c>
      <c r="B685" s="3" t="s">
        <v>1402</v>
      </c>
      <c r="C685" s="4">
        <v>76054</v>
      </c>
      <c r="D685" s="2" t="s">
        <v>578</v>
      </c>
      <c r="E685" s="2" t="s">
        <v>1403</v>
      </c>
      <c r="F685" t="e">
        <v>#N/A</v>
      </c>
      <c r="G685" t="e">
        <f>+VLOOKUP(B685,'[2]listado ZVTN y PTN y PDET'!$A$1:$A$26,1,FALSE)</f>
        <v>#N/A</v>
      </c>
      <c r="H685">
        <v>1076</v>
      </c>
      <c r="I685">
        <v>0</v>
      </c>
      <c r="J685" t="s">
        <v>2290</v>
      </c>
      <c r="K685" t="s">
        <v>2289</v>
      </c>
      <c r="L685" t="s">
        <v>2290</v>
      </c>
      <c r="M685">
        <v>1</v>
      </c>
      <c r="N685">
        <v>0</v>
      </c>
      <c r="O685" t="s">
        <v>2300</v>
      </c>
      <c r="P685" t="s">
        <v>2300</v>
      </c>
      <c r="Q685" t="s">
        <v>2300</v>
      </c>
      <c r="R685" t="s">
        <v>2300</v>
      </c>
      <c r="S685" t="s">
        <v>2300</v>
      </c>
    </row>
    <row r="686" spans="1:19" x14ac:dyDescent="0.25">
      <c r="A686" s="2" t="s">
        <v>530</v>
      </c>
      <c r="B686" s="3" t="s">
        <v>1404</v>
      </c>
      <c r="C686" s="4">
        <v>23300</v>
      </c>
      <c r="D686" s="2" t="s">
        <v>532</v>
      </c>
      <c r="E686" s="2" t="s">
        <v>1405</v>
      </c>
      <c r="F686" t="e">
        <v>#N/A</v>
      </c>
      <c r="G686" t="e">
        <f>+VLOOKUP(B686,'[2]listado ZVTN y PTN y PDET'!$A$1:$A$26,1,FALSE)</f>
        <v>#N/A</v>
      </c>
      <c r="H686">
        <v>307</v>
      </c>
      <c r="I686">
        <v>0</v>
      </c>
      <c r="J686" t="s">
        <v>2288</v>
      </c>
      <c r="K686" t="s">
        <v>2288</v>
      </c>
      <c r="L686" t="s">
        <v>2288</v>
      </c>
      <c r="M686">
        <v>5</v>
      </c>
      <c r="N686">
        <v>0</v>
      </c>
      <c r="O686" t="s">
        <v>2300</v>
      </c>
      <c r="P686" t="s">
        <v>2300</v>
      </c>
      <c r="Q686" t="s">
        <v>2300</v>
      </c>
      <c r="R686" t="s">
        <v>2300</v>
      </c>
      <c r="S686" t="s">
        <v>2300</v>
      </c>
    </row>
    <row r="687" spans="1:19" x14ac:dyDescent="0.25">
      <c r="A687" s="2" t="s">
        <v>500</v>
      </c>
      <c r="B687" s="3" t="s">
        <v>1406</v>
      </c>
      <c r="C687" s="4">
        <v>5306</v>
      </c>
      <c r="D687" s="2" t="s">
        <v>502</v>
      </c>
      <c r="E687" s="2" t="s">
        <v>1407</v>
      </c>
      <c r="F687" t="e">
        <v>#N/A</v>
      </c>
      <c r="G687" t="e">
        <f>+VLOOKUP(B687,'[2]listado ZVTN y PTN y PDET'!$A$1:$A$26,1,FALSE)</f>
        <v>#N/A</v>
      </c>
      <c r="H687">
        <v>846</v>
      </c>
      <c r="I687">
        <v>0</v>
      </c>
      <c r="J687" t="s">
        <v>2289</v>
      </c>
      <c r="K687" t="s">
        <v>2289</v>
      </c>
      <c r="L687" t="s">
        <v>2289</v>
      </c>
      <c r="M687">
        <v>2</v>
      </c>
      <c r="N687">
        <v>0</v>
      </c>
      <c r="O687" t="s">
        <v>2300</v>
      </c>
      <c r="P687" t="s">
        <v>2300</v>
      </c>
      <c r="Q687" t="s">
        <v>2300</v>
      </c>
      <c r="R687" t="s">
        <v>2301</v>
      </c>
      <c r="S687" t="s">
        <v>2300</v>
      </c>
    </row>
    <row r="688" spans="1:19" x14ac:dyDescent="0.25">
      <c r="A688" s="2" t="s">
        <v>301</v>
      </c>
      <c r="B688" s="3" t="s">
        <v>1408</v>
      </c>
      <c r="C688" s="4">
        <v>13268</v>
      </c>
      <c r="D688" s="2" t="s">
        <v>303</v>
      </c>
      <c r="E688" s="2" t="s">
        <v>265</v>
      </c>
      <c r="F688" t="e">
        <v>#N/A</v>
      </c>
      <c r="G688" t="e">
        <f>+VLOOKUP(B688,'[2]listado ZVTN y PTN y PDET'!$A$1:$A$26,1,FALSE)</f>
        <v>#N/A</v>
      </c>
      <c r="H688">
        <v>2374</v>
      </c>
      <c r="I688">
        <v>0</v>
      </c>
      <c r="J688" t="s">
        <v>2288</v>
      </c>
      <c r="K688" t="s">
        <v>2288</v>
      </c>
      <c r="L688" t="s">
        <v>2288</v>
      </c>
      <c r="M688">
        <v>0</v>
      </c>
      <c r="N688">
        <v>0</v>
      </c>
      <c r="O688" t="s">
        <v>2300</v>
      </c>
      <c r="P688" t="s">
        <v>2300</v>
      </c>
      <c r="Q688" t="s">
        <v>2300</v>
      </c>
      <c r="R688" t="s">
        <v>2300</v>
      </c>
      <c r="S688" t="s">
        <v>2300</v>
      </c>
    </row>
    <row r="689" spans="1:19" x14ac:dyDescent="0.25">
      <c r="A689" s="2" t="s">
        <v>741</v>
      </c>
      <c r="B689" s="3" t="s">
        <v>1409</v>
      </c>
      <c r="C689" s="4">
        <v>66075</v>
      </c>
      <c r="D689" s="2" t="s">
        <v>743</v>
      </c>
      <c r="E689" s="2" t="s">
        <v>1410</v>
      </c>
      <c r="F689" t="e">
        <v>#N/A</v>
      </c>
      <c r="G689" t="e">
        <f>+VLOOKUP(B689,'[2]listado ZVTN y PTN y PDET'!$A$1:$A$26,1,FALSE)</f>
        <v>#N/A</v>
      </c>
      <c r="H689">
        <v>508</v>
      </c>
      <c r="I689">
        <v>0</v>
      </c>
      <c r="J689" t="s">
        <v>2290</v>
      </c>
      <c r="K689" t="s">
        <v>2288</v>
      </c>
      <c r="L689" t="s">
        <v>2290</v>
      </c>
      <c r="M689">
        <v>1</v>
      </c>
      <c r="N689">
        <v>0</v>
      </c>
      <c r="O689" t="s">
        <v>2300</v>
      </c>
      <c r="P689" t="s">
        <v>2300</v>
      </c>
      <c r="Q689" t="s">
        <v>2300</v>
      </c>
      <c r="R689" t="s">
        <v>2300</v>
      </c>
      <c r="S689" t="s">
        <v>2300</v>
      </c>
    </row>
    <row r="690" spans="1:19" x14ac:dyDescent="0.25">
      <c r="A690" s="2" t="s">
        <v>1149</v>
      </c>
      <c r="B690" s="3" t="s">
        <v>1411</v>
      </c>
      <c r="C690" s="4">
        <v>20787</v>
      </c>
      <c r="D690" s="2" t="s">
        <v>1151</v>
      </c>
      <c r="E690" s="2" t="s">
        <v>1412</v>
      </c>
      <c r="F690" t="e">
        <v>#N/A</v>
      </c>
      <c r="G690" t="e">
        <f>+VLOOKUP(B690,'[2]listado ZVTN y PTN y PDET'!$A$1:$A$26,1,FALSE)</f>
        <v>#N/A</v>
      </c>
      <c r="H690">
        <v>3180</v>
      </c>
      <c r="I690">
        <v>0</v>
      </c>
      <c r="J690" t="s">
        <v>2289</v>
      </c>
      <c r="K690" t="s">
        <v>2288</v>
      </c>
      <c r="L690" t="s">
        <v>2289</v>
      </c>
      <c r="M690">
        <v>3</v>
      </c>
      <c r="N690">
        <v>0</v>
      </c>
      <c r="O690" t="s">
        <v>2300</v>
      </c>
      <c r="P690" t="s">
        <v>2300</v>
      </c>
      <c r="Q690" t="s">
        <v>2300</v>
      </c>
      <c r="R690" t="s">
        <v>2301</v>
      </c>
      <c r="S690" t="s">
        <v>2300</v>
      </c>
    </row>
    <row r="691" spans="1:19" x14ac:dyDescent="0.25">
      <c r="A691" s="2" t="s">
        <v>661</v>
      </c>
      <c r="B691" s="3" t="s">
        <v>1413</v>
      </c>
      <c r="C691" s="4">
        <v>70233</v>
      </c>
      <c r="D691" s="2" t="s">
        <v>663</v>
      </c>
      <c r="E691" s="2" t="s">
        <v>1414</v>
      </c>
      <c r="F691" t="e">
        <v>#N/A</v>
      </c>
      <c r="G691" t="e">
        <f>+VLOOKUP(B691,'[2]listado ZVTN y PTN y PDET'!$A$1:$A$26,1,FALSE)</f>
        <v>#N/A</v>
      </c>
      <c r="H691">
        <v>3914</v>
      </c>
      <c r="I691">
        <v>0</v>
      </c>
      <c r="J691" t="s">
        <v>2289</v>
      </c>
      <c r="K691" t="s">
        <v>2288</v>
      </c>
      <c r="L691" t="s">
        <v>2289</v>
      </c>
      <c r="M691">
        <v>1</v>
      </c>
      <c r="N691">
        <v>0</v>
      </c>
      <c r="O691" t="s">
        <v>2300</v>
      </c>
      <c r="P691" t="s">
        <v>2300</v>
      </c>
      <c r="Q691" t="s">
        <v>2300</v>
      </c>
      <c r="R691" t="s">
        <v>2300</v>
      </c>
      <c r="S691" t="s">
        <v>2300</v>
      </c>
    </row>
    <row r="692" spans="1:19" x14ac:dyDescent="0.25">
      <c r="A692" s="2" t="s">
        <v>741</v>
      </c>
      <c r="B692" s="3" t="s">
        <v>1415</v>
      </c>
      <c r="C692" s="4">
        <v>66456</v>
      </c>
      <c r="D692" s="2" t="s">
        <v>743</v>
      </c>
      <c r="E692" s="2" t="s">
        <v>1416</v>
      </c>
      <c r="F692" t="e">
        <v>#N/A</v>
      </c>
      <c r="G692" t="e">
        <f>+VLOOKUP(B692,'[2]listado ZVTN y PTN y PDET'!$A$1:$A$26,1,FALSE)</f>
        <v>#N/A</v>
      </c>
      <c r="H692">
        <v>5811</v>
      </c>
      <c r="I692">
        <v>5</v>
      </c>
      <c r="J692" t="s">
        <v>2292</v>
      </c>
      <c r="K692" t="s">
        <v>2289</v>
      </c>
      <c r="L692" t="s">
        <v>2290</v>
      </c>
      <c r="M692">
        <v>5</v>
      </c>
      <c r="N692">
        <v>0</v>
      </c>
      <c r="O692" t="s">
        <v>2300</v>
      </c>
      <c r="P692" t="s">
        <v>2300</v>
      </c>
      <c r="Q692" t="s">
        <v>2300</v>
      </c>
      <c r="R692" t="s">
        <v>2300</v>
      </c>
      <c r="S692" t="s">
        <v>2300</v>
      </c>
    </row>
    <row r="693" spans="1:19" x14ac:dyDescent="0.25">
      <c r="A693" s="2" t="s">
        <v>301</v>
      </c>
      <c r="B693" s="3" t="s">
        <v>1417</v>
      </c>
      <c r="C693" s="4">
        <v>13549</v>
      </c>
      <c r="D693" s="2" t="s">
        <v>303</v>
      </c>
      <c r="E693" s="2" t="s">
        <v>1418</v>
      </c>
      <c r="F693" t="e">
        <v>#N/A</v>
      </c>
      <c r="G693" t="e">
        <f>+VLOOKUP(B693,'[2]listado ZVTN y PTN y PDET'!$A$1:$A$26,1,FALSE)</f>
        <v>#N/A</v>
      </c>
      <c r="H693">
        <v>8483</v>
      </c>
      <c r="I693">
        <v>4</v>
      </c>
      <c r="J693" t="s">
        <v>2289</v>
      </c>
      <c r="K693" t="s">
        <v>2288</v>
      </c>
      <c r="L693" t="s">
        <v>2288</v>
      </c>
      <c r="M693">
        <v>3</v>
      </c>
      <c r="N693">
        <v>0</v>
      </c>
      <c r="O693" t="s">
        <v>2300</v>
      </c>
      <c r="P693" t="s">
        <v>2300</v>
      </c>
      <c r="Q693" t="s">
        <v>2300</v>
      </c>
      <c r="R693" t="s">
        <v>2300</v>
      </c>
      <c r="S693" t="s">
        <v>2300</v>
      </c>
    </row>
    <row r="694" spans="1:19" x14ac:dyDescent="0.25">
      <c r="A694" s="2" t="s">
        <v>814</v>
      </c>
      <c r="B694" s="3" t="s">
        <v>1419</v>
      </c>
      <c r="C694" s="4">
        <v>63111</v>
      </c>
      <c r="D694" s="2" t="s">
        <v>816</v>
      </c>
      <c r="E694" s="2" t="s">
        <v>940</v>
      </c>
      <c r="F694" t="e">
        <v>#N/A</v>
      </c>
      <c r="G694" t="e">
        <f>+VLOOKUP(B694,'[2]listado ZVTN y PTN y PDET'!$A$1:$A$26,1,FALSE)</f>
        <v>#N/A</v>
      </c>
      <c r="H694">
        <v>81</v>
      </c>
      <c r="I694">
        <v>0</v>
      </c>
      <c r="J694" t="s">
        <v>2288</v>
      </c>
      <c r="K694" t="s">
        <v>2288</v>
      </c>
      <c r="L694" t="s">
        <v>2289</v>
      </c>
      <c r="M694">
        <v>1</v>
      </c>
      <c r="N694">
        <v>0</v>
      </c>
      <c r="O694" t="s">
        <v>2300</v>
      </c>
      <c r="P694" t="s">
        <v>2300</v>
      </c>
      <c r="Q694" t="s">
        <v>2300</v>
      </c>
      <c r="R694" t="s">
        <v>2300</v>
      </c>
      <c r="S694" t="s">
        <v>2300</v>
      </c>
    </row>
    <row r="695" spans="1:19" x14ac:dyDescent="0.25">
      <c r="A695" s="2" t="s">
        <v>500</v>
      </c>
      <c r="B695" s="3" t="s">
        <v>1420</v>
      </c>
      <c r="C695" s="4">
        <v>5142</v>
      </c>
      <c r="D695" s="2" t="s">
        <v>502</v>
      </c>
      <c r="E695" s="2" t="s">
        <v>1421</v>
      </c>
      <c r="F695" t="e">
        <v>#N/A</v>
      </c>
      <c r="G695" t="e">
        <f>+VLOOKUP(B695,'[2]listado ZVTN y PTN y PDET'!$A$1:$A$26,1,FALSE)</f>
        <v>#N/A</v>
      </c>
      <c r="H695">
        <v>1119</v>
      </c>
      <c r="I695">
        <v>2</v>
      </c>
      <c r="J695" t="s">
        <v>2290</v>
      </c>
      <c r="K695" t="s">
        <v>2288</v>
      </c>
      <c r="L695" t="s">
        <v>2289</v>
      </c>
      <c r="M695">
        <v>1</v>
      </c>
      <c r="N695">
        <v>0</v>
      </c>
      <c r="O695" t="s">
        <v>2300</v>
      </c>
      <c r="P695" t="s">
        <v>2300</v>
      </c>
      <c r="Q695" t="s">
        <v>2300</v>
      </c>
      <c r="R695" t="s">
        <v>2300</v>
      </c>
      <c r="S695" t="s">
        <v>2300</v>
      </c>
    </row>
    <row r="696" spans="1:19" x14ac:dyDescent="0.25">
      <c r="A696" s="2" t="s">
        <v>376</v>
      </c>
      <c r="B696" s="3" t="s">
        <v>1422</v>
      </c>
      <c r="C696" s="4">
        <v>47570</v>
      </c>
      <c r="D696" s="2" t="s">
        <v>378</v>
      </c>
      <c r="E696" s="2" t="s">
        <v>1423</v>
      </c>
      <c r="F696" t="e">
        <v>#N/A</v>
      </c>
      <c r="G696" t="e">
        <f>+VLOOKUP(B696,'[2]listado ZVTN y PTN y PDET'!$A$1:$A$26,1,FALSE)</f>
        <v>#N/A</v>
      </c>
      <c r="H696">
        <v>8596</v>
      </c>
      <c r="I696">
        <v>0</v>
      </c>
      <c r="J696" t="s">
        <v>2288</v>
      </c>
      <c r="K696" t="s">
        <v>2288</v>
      </c>
      <c r="L696" t="s">
        <v>2288</v>
      </c>
      <c r="M696">
        <v>5</v>
      </c>
      <c r="N696">
        <v>0</v>
      </c>
      <c r="O696" t="s">
        <v>2300</v>
      </c>
      <c r="P696" t="s">
        <v>2300</v>
      </c>
      <c r="Q696" t="s">
        <v>2300</v>
      </c>
      <c r="R696" t="s">
        <v>2300</v>
      </c>
      <c r="S696" t="s">
        <v>2300</v>
      </c>
    </row>
    <row r="697" spans="1:19" x14ac:dyDescent="0.25">
      <c r="A697" s="2" t="s">
        <v>88</v>
      </c>
      <c r="B697" s="3" t="s">
        <v>1424</v>
      </c>
      <c r="C697" s="4">
        <v>68406</v>
      </c>
      <c r="D697" s="2" t="s">
        <v>90</v>
      </c>
      <c r="E697" s="2" t="s">
        <v>1425</v>
      </c>
      <c r="F697" t="e">
        <v>#N/A</v>
      </c>
      <c r="G697" t="e">
        <f>+VLOOKUP(B697,'[2]listado ZVTN y PTN y PDET'!$A$1:$A$26,1,FALSE)</f>
        <v>#N/A</v>
      </c>
      <c r="H697">
        <v>5121</v>
      </c>
      <c r="I697">
        <v>1</v>
      </c>
      <c r="J697" t="s">
        <v>2291</v>
      </c>
      <c r="K697" t="s">
        <v>2288</v>
      </c>
      <c r="L697" t="s">
        <v>2289</v>
      </c>
      <c r="M697">
        <v>0</v>
      </c>
      <c r="N697">
        <v>0</v>
      </c>
      <c r="O697" t="s">
        <v>2300</v>
      </c>
      <c r="P697" t="s">
        <v>2300</v>
      </c>
      <c r="Q697" t="s">
        <v>2300</v>
      </c>
      <c r="R697" t="s">
        <v>2300</v>
      </c>
      <c r="S697" t="s">
        <v>2300</v>
      </c>
    </row>
    <row r="698" spans="1:19" x14ac:dyDescent="0.25">
      <c r="A698" s="2" t="s">
        <v>88</v>
      </c>
      <c r="B698" s="3" t="s">
        <v>1426</v>
      </c>
      <c r="C698" s="4">
        <v>68444</v>
      </c>
      <c r="D698" s="2" t="s">
        <v>90</v>
      </c>
      <c r="E698" s="2" t="s">
        <v>1427</v>
      </c>
      <c r="F698" t="e">
        <v>#N/A</v>
      </c>
      <c r="G698" t="e">
        <f>+VLOOKUP(B698,'[2]listado ZVTN y PTN y PDET'!$A$1:$A$26,1,FALSE)</f>
        <v>#N/A</v>
      </c>
      <c r="H698">
        <v>2487</v>
      </c>
      <c r="I698">
        <v>22</v>
      </c>
      <c r="J698" t="s">
        <v>2291</v>
      </c>
      <c r="K698" t="s">
        <v>2288</v>
      </c>
      <c r="L698" t="s">
        <v>2290</v>
      </c>
      <c r="M698">
        <v>0</v>
      </c>
      <c r="N698">
        <v>0</v>
      </c>
      <c r="O698" t="s">
        <v>2300</v>
      </c>
      <c r="P698" t="s">
        <v>2300</v>
      </c>
      <c r="Q698" t="s">
        <v>2300</v>
      </c>
      <c r="R698" t="s">
        <v>2300</v>
      </c>
      <c r="S698" t="s">
        <v>2300</v>
      </c>
    </row>
    <row r="699" spans="1:19" x14ac:dyDescent="0.25">
      <c r="A699" s="2" t="s">
        <v>901</v>
      </c>
      <c r="B699" s="3" t="s">
        <v>1428</v>
      </c>
      <c r="C699" s="4">
        <v>85010</v>
      </c>
      <c r="D699" s="2" t="s">
        <v>903</v>
      </c>
      <c r="E699" s="2" t="s">
        <v>1429</v>
      </c>
      <c r="F699" t="e">
        <v>#N/A</v>
      </c>
      <c r="G699" t="e">
        <f>+VLOOKUP(B699,'[2]listado ZVTN y PTN y PDET'!$A$1:$A$26,1,FALSE)</f>
        <v>#N/A</v>
      </c>
      <c r="H699">
        <v>5685</v>
      </c>
      <c r="I699">
        <v>12</v>
      </c>
      <c r="J699" t="s">
        <v>2291</v>
      </c>
      <c r="K699" t="s">
        <v>2289</v>
      </c>
      <c r="L699" t="s">
        <v>2292</v>
      </c>
      <c r="M699">
        <v>17</v>
      </c>
      <c r="N699">
        <v>0</v>
      </c>
      <c r="O699" t="s">
        <v>2300</v>
      </c>
      <c r="P699" t="s">
        <v>2300</v>
      </c>
      <c r="Q699" t="s">
        <v>2300</v>
      </c>
      <c r="R699" t="s">
        <v>2300</v>
      </c>
      <c r="S699" t="s">
        <v>2300</v>
      </c>
    </row>
    <row r="700" spans="1:19" x14ac:dyDescent="0.25">
      <c r="A700" s="2" t="s">
        <v>301</v>
      </c>
      <c r="B700" s="3" t="s">
        <v>1430</v>
      </c>
      <c r="C700" s="4">
        <v>13433</v>
      </c>
      <c r="D700" s="2" t="s">
        <v>303</v>
      </c>
      <c r="E700" s="2" t="s">
        <v>1431</v>
      </c>
      <c r="F700" t="e">
        <v>#N/A</v>
      </c>
      <c r="G700" t="e">
        <f>+VLOOKUP(B700,'[2]listado ZVTN y PTN y PDET'!$A$1:$A$26,1,FALSE)</f>
        <v>#N/A</v>
      </c>
      <c r="H700">
        <v>6114</v>
      </c>
      <c r="I700">
        <v>0</v>
      </c>
      <c r="J700" t="s">
        <v>2289</v>
      </c>
      <c r="K700" t="s">
        <v>2288</v>
      </c>
      <c r="L700" t="s">
        <v>2288</v>
      </c>
      <c r="M700">
        <v>2</v>
      </c>
      <c r="N700">
        <v>0</v>
      </c>
      <c r="O700" t="s">
        <v>2300</v>
      </c>
      <c r="P700" t="s">
        <v>2300</v>
      </c>
      <c r="Q700" t="s">
        <v>2300</v>
      </c>
      <c r="R700" t="s">
        <v>2300</v>
      </c>
      <c r="S700" t="s">
        <v>2300</v>
      </c>
    </row>
    <row r="701" spans="1:19" x14ac:dyDescent="0.25">
      <c r="A701" s="2" t="s">
        <v>27</v>
      </c>
      <c r="B701" s="3" t="s">
        <v>1432</v>
      </c>
      <c r="C701" s="4">
        <v>25426</v>
      </c>
      <c r="D701" s="2" t="s">
        <v>29</v>
      </c>
      <c r="E701" s="2" t="s">
        <v>1433</v>
      </c>
      <c r="F701" t="e">
        <v>#N/A</v>
      </c>
      <c r="G701" t="e">
        <f>+VLOOKUP(B701,'[2]listado ZVTN y PTN y PDET'!$A$1:$A$26,1,FALSE)</f>
        <v>#N/A</v>
      </c>
      <c r="H701">
        <v>197</v>
      </c>
      <c r="I701">
        <v>1</v>
      </c>
      <c r="J701" t="s">
        <v>2292</v>
      </c>
      <c r="K701" t="s">
        <v>2288</v>
      </c>
      <c r="L701" t="s">
        <v>2289</v>
      </c>
      <c r="M701">
        <v>1</v>
      </c>
      <c r="N701">
        <v>0</v>
      </c>
      <c r="O701" t="s">
        <v>2300</v>
      </c>
      <c r="P701" t="s">
        <v>2300</v>
      </c>
      <c r="Q701" t="s">
        <v>2300</v>
      </c>
      <c r="R701" t="s">
        <v>2300</v>
      </c>
      <c r="S701" t="s">
        <v>2300</v>
      </c>
    </row>
    <row r="702" spans="1:19" x14ac:dyDescent="0.25">
      <c r="A702" s="2" t="s">
        <v>134</v>
      </c>
      <c r="B702" s="3" t="s">
        <v>1434</v>
      </c>
      <c r="C702" s="4">
        <v>54001</v>
      </c>
      <c r="D702" s="2" t="s">
        <v>136</v>
      </c>
      <c r="E702" s="2" t="s">
        <v>1435</v>
      </c>
      <c r="F702" t="e">
        <v>#N/A</v>
      </c>
      <c r="G702" t="e">
        <f>+VLOOKUP(B702,'[2]listado ZVTN y PTN y PDET'!$A$1:$A$26,1,FALSE)</f>
        <v>#N/A</v>
      </c>
      <c r="H702">
        <v>26574</v>
      </c>
      <c r="I702">
        <v>4</v>
      </c>
      <c r="J702" t="s">
        <v>2292</v>
      </c>
      <c r="K702" t="s">
        <v>2289</v>
      </c>
      <c r="L702" t="s">
        <v>2289</v>
      </c>
      <c r="M702">
        <v>264</v>
      </c>
      <c r="N702">
        <v>10</v>
      </c>
      <c r="O702" t="s">
        <v>2300</v>
      </c>
      <c r="P702" t="s">
        <v>2300</v>
      </c>
      <c r="Q702" t="s">
        <v>2301</v>
      </c>
      <c r="R702" t="s">
        <v>2301</v>
      </c>
      <c r="S702" t="s">
        <v>2300</v>
      </c>
    </row>
    <row r="703" spans="1:19" x14ac:dyDescent="0.25">
      <c r="A703" s="2" t="s">
        <v>204</v>
      </c>
      <c r="B703" s="3" t="s">
        <v>1436</v>
      </c>
      <c r="C703" s="4">
        <v>52520</v>
      </c>
      <c r="D703" s="2" t="s">
        <v>206</v>
      </c>
      <c r="E703" s="2" t="s">
        <v>1437</v>
      </c>
      <c r="F703" t="s">
        <v>2255</v>
      </c>
      <c r="G703" t="e">
        <f>+VLOOKUP(B703,'[2]listado ZVTN y PTN y PDET'!$A$1:$A$26,1,FALSE)</f>
        <v>#N/A</v>
      </c>
      <c r="H703">
        <v>4817</v>
      </c>
      <c r="I703">
        <v>0</v>
      </c>
      <c r="J703" t="s">
        <v>2289</v>
      </c>
      <c r="K703" t="s">
        <v>2289</v>
      </c>
      <c r="L703" t="s">
        <v>2290</v>
      </c>
      <c r="M703">
        <v>11</v>
      </c>
      <c r="N703">
        <v>0</v>
      </c>
      <c r="O703" t="s">
        <v>2300</v>
      </c>
      <c r="P703" t="s">
        <v>2300</v>
      </c>
      <c r="Q703" t="s">
        <v>2301</v>
      </c>
      <c r="R703" t="s">
        <v>2300</v>
      </c>
      <c r="S703" t="s">
        <v>2300</v>
      </c>
    </row>
    <row r="704" spans="1:19" x14ac:dyDescent="0.25">
      <c r="A704" s="2" t="s">
        <v>500</v>
      </c>
      <c r="B704" s="3" t="s">
        <v>1438</v>
      </c>
      <c r="C704" s="4">
        <v>5658</v>
      </c>
      <c r="D704" s="2" t="s">
        <v>502</v>
      </c>
      <c r="E704" s="2" t="s">
        <v>1439</v>
      </c>
      <c r="F704" t="e">
        <v>#N/A</v>
      </c>
      <c r="G704" t="e">
        <f>+VLOOKUP(B704,'[2]listado ZVTN y PTN y PDET'!$A$1:$A$26,1,FALSE)</f>
        <v>#N/A</v>
      </c>
      <c r="H704">
        <v>985</v>
      </c>
      <c r="I704">
        <v>3</v>
      </c>
      <c r="J704" t="s">
        <v>2290</v>
      </c>
      <c r="K704" t="s">
        <v>2289</v>
      </c>
      <c r="L704" t="s">
        <v>2289</v>
      </c>
      <c r="M704">
        <v>0</v>
      </c>
      <c r="N704">
        <v>0</v>
      </c>
      <c r="O704" t="s">
        <v>2300</v>
      </c>
      <c r="P704" t="s">
        <v>2300</v>
      </c>
      <c r="Q704" t="s">
        <v>2300</v>
      </c>
      <c r="R704" t="s">
        <v>2300</v>
      </c>
      <c r="S704" t="s">
        <v>2300</v>
      </c>
    </row>
    <row r="705" spans="1:19" x14ac:dyDescent="0.25">
      <c r="A705" s="2" t="s">
        <v>500</v>
      </c>
      <c r="B705" s="3" t="s">
        <v>1440</v>
      </c>
      <c r="C705" s="4">
        <v>5579</v>
      </c>
      <c r="D705" s="2" t="s">
        <v>502</v>
      </c>
      <c r="E705" s="2" t="s">
        <v>1441</v>
      </c>
      <c r="F705" t="e">
        <v>#N/A</v>
      </c>
      <c r="G705" t="e">
        <f>+VLOOKUP(B705,'[2]listado ZVTN y PTN y PDET'!$A$1:$A$26,1,FALSE)</f>
        <v>#N/A</v>
      </c>
      <c r="H705">
        <v>8508</v>
      </c>
      <c r="I705">
        <v>5</v>
      </c>
      <c r="J705" t="s">
        <v>2290</v>
      </c>
      <c r="K705" t="s">
        <v>2289</v>
      </c>
      <c r="L705" t="s">
        <v>2290</v>
      </c>
      <c r="M705">
        <v>22</v>
      </c>
      <c r="N705">
        <v>1</v>
      </c>
      <c r="O705" t="s">
        <v>2300</v>
      </c>
      <c r="P705" t="s">
        <v>2300</v>
      </c>
      <c r="Q705" t="s">
        <v>2301</v>
      </c>
      <c r="R705" t="s">
        <v>2301</v>
      </c>
      <c r="S705" t="s">
        <v>2300</v>
      </c>
    </row>
    <row r="706" spans="1:19" x14ac:dyDescent="0.25">
      <c r="A706" s="2" t="s">
        <v>376</v>
      </c>
      <c r="B706" s="3" t="s">
        <v>1442</v>
      </c>
      <c r="C706" s="4">
        <v>47245</v>
      </c>
      <c r="D706" s="2" t="s">
        <v>378</v>
      </c>
      <c r="E706" s="2" t="s">
        <v>1443</v>
      </c>
      <c r="F706" t="e">
        <v>#N/A</v>
      </c>
      <c r="G706" t="e">
        <f>+VLOOKUP(B706,'[2]listado ZVTN y PTN y PDET'!$A$1:$A$26,1,FALSE)</f>
        <v>#N/A</v>
      </c>
      <c r="H706">
        <v>8430</v>
      </c>
      <c r="I706">
        <v>0</v>
      </c>
      <c r="J706" t="s">
        <v>2289</v>
      </c>
      <c r="K706" t="s">
        <v>2289</v>
      </c>
      <c r="L706" t="s">
        <v>2289</v>
      </c>
      <c r="M706">
        <v>8</v>
      </c>
      <c r="N706">
        <v>1</v>
      </c>
      <c r="O706" t="s">
        <v>2300</v>
      </c>
      <c r="P706" t="s">
        <v>2300</v>
      </c>
      <c r="Q706" t="s">
        <v>2300</v>
      </c>
      <c r="R706" t="s">
        <v>2301</v>
      </c>
      <c r="S706" t="s">
        <v>2300</v>
      </c>
    </row>
    <row r="707" spans="1:19" x14ac:dyDescent="0.25">
      <c r="A707" s="2" t="s">
        <v>88</v>
      </c>
      <c r="B707" s="3" t="s">
        <v>1444</v>
      </c>
      <c r="C707" s="4">
        <v>68745</v>
      </c>
      <c r="D707" s="2" t="s">
        <v>90</v>
      </c>
      <c r="E707" s="2" t="s">
        <v>1445</v>
      </c>
      <c r="F707" t="e">
        <v>#N/A</v>
      </c>
      <c r="G707" t="e">
        <f>+VLOOKUP(B707,'[2]listado ZVTN y PTN y PDET'!$A$1:$A$26,1,FALSE)</f>
        <v>#N/A</v>
      </c>
      <c r="H707">
        <v>5083</v>
      </c>
      <c r="I707">
        <v>9</v>
      </c>
      <c r="J707" t="s">
        <v>2292</v>
      </c>
      <c r="K707" t="s">
        <v>2288</v>
      </c>
      <c r="L707" t="s">
        <v>2289</v>
      </c>
      <c r="M707">
        <v>3</v>
      </c>
      <c r="N707">
        <v>0</v>
      </c>
      <c r="O707" t="s">
        <v>2300</v>
      </c>
      <c r="P707" t="s">
        <v>2301</v>
      </c>
      <c r="Q707" t="s">
        <v>2300</v>
      </c>
      <c r="R707" t="s">
        <v>2300</v>
      </c>
      <c r="S707" t="s">
        <v>2300</v>
      </c>
    </row>
    <row r="708" spans="1:19" x14ac:dyDescent="0.25">
      <c r="A708" s="2" t="s">
        <v>134</v>
      </c>
      <c r="B708" s="3" t="s">
        <v>1446</v>
      </c>
      <c r="C708" s="4">
        <v>54385</v>
      </c>
      <c r="D708" s="2" t="s">
        <v>136</v>
      </c>
      <c r="E708" s="2" t="s">
        <v>1447</v>
      </c>
      <c r="F708" t="e">
        <v>#N/A</v>
      </c>
      <c r="G708" t="e">
        <f>+VLOOKUP(B708,'[2]listado ZVTN y PTN y PDET'!$A$1:$A$26,1,FALSE)</f>
        <v>#N/A</v>
      </c>
      <c r="H708">
        <v>3717</v>
      </c>
      <c r="I708">
        <v>0</v>
      </c>
      <c r="J708" t="s">
        <v>2288</v>
      </c>
      <c r="K708" t="s">
        <v>2289</v>
      </c>
      <c r="L708" t="s">
        <v>2289</v>
      </c>
      <c r="M708">
        <v>4</v>
      </c>
      <c r="N708">
        <v>0</v>
      </c>
      <c r="O708" t="s">
        <v>2300</v>
      </c>
      <c r="P708" t="s">
        <v>2300</v>
      </c>
      <c r="Q708" t="s">
        <v>2300</v>
      </c>
      <c r="R708" t="s">
        <v>2300</v>
      </c>
      <c r="S708" t="s">
        <v>2300</v>
      </c>
    </row>
    <row r="709" spans="1:19" x14ac:dyDescent="0.25">
      <c r="A709" s="2" t="s">
        <v>321</v>
      </c>
      <c r="B709" s="3" t="s">
        <v>1448</v>
      </c>
      <c r="C709" s="4">
        <v>19455</v>
      </c>
      <c r="D709" s="2" t="s">
        <v>323</v>
      </c>
      <c r="E709" s="2" t="s">
        <v>1449</v>
      </c>
      <c r="F709" t="s">
        <v>2252</v>
      </c>
      <c r="G709">
        <v>1</v>
      </c>
      <c r="H709">
        <v>7015</v>
      </c>
      <c r="I709">
        <v>22</v>
      </c>
      <c r="J709" t="s">
        <v>2292</v>
      </c>
      <c r="K709" t="s">
        <v>2289</v>
      </c>
      <c r="L709" t="s">
        <v>2290</v>
      </c>
      <c r="M709">
        <v>16</v>
      </c>
      <c r="N709">
        <v>0</v>
      </c>
      <c r="O709" t="s">
        <v>2301</v>
      </c>
      <c r="P709" t="s">
        <v>2300</v>
      </c>
      <c r="Q709" t="s">
        <v>2300</v>
      </c>
      <c r="R709" t="s">
        <v>2300</v>
      </c>
      <c r="S709" t="s">
        <v>2300</v>
      </c>
    </row>
    <row r="710" spans="1:19" x14ac:dyDescent="0.25">
      <c r="A710" s="2" t="s">
        <v>888</v>
      </c>
      <c r="B710" s="3" t="s">
        <v>1450</v>
      </c>
      <c r="C710" s="4">
        <v>27050</v>
      </c>
      <c r="D710" s="2" t="s">
        <v>890</v>
      </c>
      <c r="E710" s="2" t="s">
        <v>1451</v>
      </c>
      <c r="F710" t="e">
        <v>#N/A</v>
      </c>
      <c r="G710" t="e">
        <f>+VLOOKUP(B710,'[2]listado ZVTN y PTN y PDET'!$A$1:$A$26,1,FALSE)</f>
        <v>#N/A</v>
      </c>
      <c r="H710">
        <v>3644</v>
      </c>
      <c r="I710">
        <v>0</v>
      </c>
      <c r="J710" t="s">
        <v>2289</v>
      </c>
      <c r="K710" t="s">
        <v>2289</v>
      </c>
      <c r="L710" t="s">
        <v>2289</v>
      </c>
      <c r="M710">
        <v>7</v>
      </c>
      <c r="N710">
        <v>0</v>
      </c>
      <c r="O710" t="s">
        <v>2300</v>
      </c>
      <c r="P710" t="s">
        <v>2300</v>
      </c>
      <c r="Q710" t="s">
        <v>2300</v>
      </c>
      <c r="R710" t="s">
        <v>2300</v>
      </c>
      <c r="S710" t="s">
        <v>2300</v>
      </c>
    </row>
    <row r="711" spans="1:19" x14ac:dyDescent="0.25">
      <c r="A711" s="2" t="s">
        <v>27</v>
      </c>
      <c r="B711" s="3" t="s">
        <v>1452</v>
      </c>
      <c r="C711" s="4">
        <v>25324</v>
      </c>
      <c r="D711" s="2" t="s">
        <v>29</v>
      </c>
      <c r="E711" s="2" t="s">
        <v>1453</v>
      </c>
      <c r="F711" t="e">
        <v>#N/A</v>
      </c>
      <c r="G711" t="e">
        <f>+VLOOKUP(B711,'[2]listado ZVTN y PTN y PDET'!$A$1:$A$26,1,FALSE)</f>
        <v>#N/A</v>
      </c>
      <c r="H711">
        <v>124</v>
      </c>
      <c r="I711">
        <v>0</v>
      </c>
      <c r="J711" t="s">
        <v>2292</v>
      </c>
      <c r="K711" t="s">
        <v>2288</v>
      </c>
      <c r="L711" t="s">
        <v>2289</v>
      </c>
      <c r="M711">
        <v>0</v>
      </c>
      <c r="N711">
        <v>0</v>
      </c>
      <c r="O711" t="s">
        <v>2300</v>
      </c>
      <c r="P711" t="s">
        <v>2300</v>
      </c>
      <c r="Q711" t="s">
        <v>2300</v>
      </c>
      <c r="R711" t="s">
        <v>2300</v>
      </c>
      <c r="S711" t="s">
        <v>2300</v>
      </c>
    </row>
    <row r="712" spans="1:19" x14ac:dyDescent="0.25">
      <c r="A712" s="2" t="s">
        <v>88</v>
      </c>
      <c r="B712" s="3" t="s">
        <v>1454</v>
      </c>
      <c r="C712" s="4">
        <v>68013</v>
      </c>
      <c r="D712" s="2" t="s">
        <v>90</v>
      </c>
      <c r="E712" s="2" t="s">
        <v>1455</v>
      </c>
      <c r="F712" t="e">
        <v>#N/A</v>
      </c>
      <c r="G712" t="e">
        <f>+VLOOKUP(B712,'[2]listado ZVTN y PTN y PDET'!$A$1:$A$26,1,FALSE)</f>
        <v>#N/A</v>
      </c>
      <c r="H712">
        <v>147</v>
      </c>
      <c r="I712">
        <v>0</v>
      </c>
      <c r="J712" t="s">
        <v>2288</v>
      </c>
      <c r="K712" t="s">
        <v>2288</v>
      </c>
      <c r="L712" t="s">
        <v>2288</v>
      </c>
      <c r="M712">
        <v>0</v>
      </c>
      <c r="N712">
        <v>0</v>
      </c>
      <c r="O712" t="s">
        <v>2300</v>
      </c>
      <c r="P712" t="s">
        <v>2300</v>
      </c>
      <c r="Q712" t="s">
        <v>2300</v>
      </c>
      <c r="R712" t="s">
        <v>2300</v>
      </c>
      <c r="S712" t="s">
        <v>2300</v>
      </c>
    </row>
    <row r="713" spans="1:19" x14ac:dyDescent="0.25">
      <c r="A713" s="2" t="s">
        <v>1456</v>
      </c>
      <c r="B713" s="3" t="s">
        <v>1457</v>
      </c>
      <c r="C713" s="4">
        <v>86760</v>
      </c>
      <c r="D713" s="2" t="s">
        <v>1458</v>
      </c>
      <c r="E713" s="2" t="s">
        <v>658</v>
      </c>
      <c r="F713" t="e">
        <v>#N/A</v>
      </c>
      <c r="G713" t="e">
        <f>+VLOOKUP(B713,'[2]listado ZVTN y PTN y PDET'!$A$1:$A$26,1,FALSE)</f>
        <v>#N/A</v>
      </c>
      <c r="H713">
        <v>2032</v>
      </c>
      <c r="I713">
        <v>1</v>
      </c>
      <c r="J713" t="s">
        <v>2289</v>
      </c>
      <c r="K713" t="s">
        <v>2288</v>
      </c>
      <c r="L713" t="s">
        <v>2288</v>
      </c>
      <c r="M713">
        <v>0</v>
      </c>
      <c r="N713">
        <v>0</v>
      </c>
      <c r="O713" t="s">
        <v>2300</v>
      </c>
      <c r="P713" t="s">
        <v>2300</v>
      </c>
      <c r="Q713" t="s">
        <v>2300</v>
      </c>
      <c r="R713" t="s">
        <v>2300</v>
      </c>
      <c r="S713" t="s">
        <v>2300</v>
      </c>
    </row>
    <row r="714" spans="1:19" x14ac:dyDescent="0.25">
      <c r="A714" s="2" t="s">
        <v>1149</v>
      </c>
      <c r="B714" s="3" t="s">
        <v>1459</v>
      </c>
      <c r="C714" s="4">
        <v>20175</v>
      </c>
      <c r="D714" s="2" t="s">
        <v>1151</v>
      </c>
      <c r="E714" s="2" t="s">
        <v>1460</v>
      </c>
      <c r="F714" t="e">
        <v>#N/A</v>
      </c>
      <c r="G714" t="e">
        <f>+VLOOKUP(B714,'[2]listado ZVTN y PTN y PDET'!$A$1:$A$26,1,FALSE)</f>
        <v>#N/A</v>
      </c>
      <c r="H714">
        <v>10814</v>
      </c>
      <c r="I714">
        <v>0</v>
      </c>
      <c r="J714" t="s">
        <v>2289</v>
      </c>
      <c r="K714" t="s">
        <v>2288</v>
      </c>
      <c r="L714" t="s">
        <v>2288</v>
      </c>
      <c r="M714">
        <v>2</v>
      </c>
      <c r="N714">
        <v>0</v>
      </c>
      <c r="O714" t="s">
        <v>2301</v>
      </c>
      <c r="P714" t="s">
        <v>2300</v>
      </c>
      <c r="Q714" t="s">
        <v>2300</v>
      </c>
      <c r="R714" t="s">
        <v>2300</v>
      </c>
      <c r="S714" t="s">
        <v>2300</v>
      </c>
    </row>
    <row r="715" spans="1:19" x14ac:dyDescent="0.25">
      <c r="A715" s="2" t="s">
        <v>772</v>
      </c>
      <c r="B715" s="3" t="s">
        <v>1461</v>
      </c>
      <c r="C715" s="4">
        <v>41349</v>
      </c>
      <c r="D715" s="2" t="s">
        <v>774</v>
      </c>
      <c r="E715" s="2" t="s">
        <v>1462</v>
      </c>
      <c r="F715" t="e">
        <v>#N/A</v>
      </c>
      <c r="G715" t="e">
        <f>+VLOOKUP(B715,'[2]listado ZVTN y PTN y PDET'!$A$1:$A$26,1,FALSE)</f>
        <v>#N/A</v>
      </c>
      <c r="H715">
        <v>1136</v>
      </c>
      <c r="I715">
        <v>0</v>
      </c>
      <c r="J715" t="s">
        <v>2292</v>
      </c>
      <c r="K715" t="s">
        <v>2289</v>
      </c>
      <c r="L715" t="s">
        <v>2290</v>
      </c>
      <c r="M715">
        <v>0</v>
      </c>
      <c r="N715">
        <v>0</v>
      </c>
      <c r="O715" t="s">
        <v>2300</v>
      </c>
      <c r="P715" t="s">
        <v>2300</v>
      </c>
      <c r="Q715" t="s">
        <v>2300</v>
      </c>
      <c r="R715" t="s">
        <v>2300</v>
      </c>
      <c r="S715" t="s">
        <v>2300</v>
      </c>
    </row>
    <row r="716" spans="1:19" x14ac:dyDescent="0.25">
      <c r="A716" s="2" t="s">
        <v>741</v>
      </c>
      <c r="B716" s="3" t="s">
        <v>1463</v>
      </c>
      <c r="C716" s="4">
        <v>66594</v>
      </c>
      <c r="D716" s="2" t="s">
        <v>743</v>
      </c>
      <c r="E716" s="2" t="s">
        <v>1464</v>
      </c>
      <c r="F716" t="e">
        <v>#N/A</v>
      </c>
      <c r="G716" t="e">
        <f>+VLOOKUP(B716,'[2]listado ZVTN y PTN y PDET'!$A$1:$A$26,1,FALSE)</f>
        <v>#N/A</v>
      </c>
      <c r="H716">
        <v>12708</v>
      </c>
      <c r="I716">
        <v>3</v>
      </c>
      <c r="J716" t="s">
        <v>2291</v>
      </c>
      <c r="K716" t="s">
        <v>2289</v>
      </c>
      <c r="L716" t="s">
        <v>2290</v>
      </c>
      <c r="M716">
        <v>9</v>
      </c>
      <c r="N716">
        <v>0</v>
      </c>
      <c r="O716" t="s">
        <v>2300</v>
      </c>
      <c r="P716" t="s">
        <v>2300</v>
      </c>
      <c r="Q716" t="s">
        <v>2300</v>
      </c>
      <c r="R716" t="s">
        <v>2300</v>
      </c>
      <c r="S716" t="s">
        <v>2300</v>
      </c>
    </row>
    <row r="717" spans="1:19" x14ac:dyDescent="0.25">
      <c r="A717" s="2" t="s">
        <v>321</v>
      </c>
      <c r="B717" s="3" t="s">
        <v>1465</v>
      </c>
      <c r="C717" s="4">
        <v>19698</v>
      </c>
      <c r="D717" s="2" t="s">
        <v>323</v>
      </c>
      <c r="E717" s="2" t="s">
        <v>1466</v>
      </c>
      <c r="F717" t="s">
        <v>2252</v>
      </c>
      <c r="G717" t="e">
        <f>+VLOOKUP(B717,'[2]listado ZVTN y PTN y PDET'!$A$1:$A$26,1,FALSE)</f>
        <v>#N/A</v>
      </c>
      <c r="H717">
        <v>8131</v>
      </c>
      <c r="I717">
        <v>15</v>
      </c>
      <c r="J717" t="s">
        <v>2292</v>
      </c>
      <c r="K717" t="s">
        <v>2290</v>
      </c>
      <c r="L717" t="s">
        <v>2290</v>
      </c>
      <c r="M717">
        <v>77</v>
      </c>
      <c r="N717">
        <v>1</v>
      </c>
      <c r="O717" t="s">
        <v>2301</v>
      </c>
      <c r="P717" t="s">
        <v>2300</v>
      </c>
      <c r="Q717" t="s">
        <v>2300</v>
      </c>
      <c r="R717" t="s">
        <v>2300</v>
      </c>
      <c r="S717" t="s">
        <v>2300</v>
      </c>
    </row>
    <row r="718" spans="1:19" x14ac:dyDescent="0.25">
      <c r="A718" s="2" t="s">
        <v>204</v>
      </c>
      <c r="B718" s="3" t="s">
        <v>1467</v>
      </c>
      <c r="C718" s="4">
        <v>52480</v>
      </c>
      <c r="D718" s="2" t="s">
        <v>206</v>
      </c>
      <c r="E718" s="2" t="s">
        <v>206</v>
      </c>
      <c r="F718" t="e">
        <v>#N/A</v>
      </c>
      <c r="G718" t="e">
        <f>+VLOOKUP(B718,'[2]listado ZVTN y PTN y PDET'!$A$1:$A$26,1,FALSE)</f>
        <v>#N/A</v>
      </c>
      <c r="H718">
        <v>470</v>
      </c>
      <c r="I718">
        <v>0</v>
      </c>
      <c r="J718" t="s">
        <v>2288</v>
      </c>
      <c r="K718" t="s">
        <v>2288</v>
      </c>
      <c r="L718" t="s">
        <v>2288</v>
      </c>
      <c r="M718">
        <v>2</v>
      </c>
      <c r="N718">
        <v>0</v>
      </c>
      <c r="O718" t="s">
        <v>2300</v>
      </c>
      <c r="P718" t="s">
        <v>2300</v>
      </c>
      <c r="Q718" t="s">
        <v>2300</v>
      </c>
      <c r="R718" t="s">
        <v>2300</v>
      </c>
      <c r="S718" t="s">
        <v>2300</v>
      </c>
    </row>
    <row r="719" spans="1:19" x14ac:dyDescent="0.25">
      <c r="A719" s="2" t="s">
        <v>1149</v>
      </c>
      <c r="B719" s="3" t="s">
        <v>1468</v>
      </c>
      <c r="C719" s="4">
        <v>20710</v>
      </c>
      <c r="D719" s="2" t="s">
        <v>1151</v>
      </c>
      <c r="E719" s="2" t="s">
        <v>1469</v>
      </c>
      <c r="F719" t="e">
        <v>#N/A</v>
      </c>
      <c r="G719" t="e">
        <f>+VLOOKUP(B719,'[2]listado ZVTN y PTN y PDET'!$A$1:$A$26,1,FALSE)</f>
        <v>#N/A</v>
      </c>
      <c r="H719">
        <v>8492</v>
      </c>
      <c r="I719">
        <v>1</v>
      </c>
      <c r="J719" t="s">
        <v>2290</v>
      </c>
      <c r="K719" t="s">
        <v>2289</v>
      </c>
      <c r="L719" t="s">
        <v>2289</v>
      </c>
      <c r="M719">
        <v>3</v>
      </c>
      <c r="N719">
        <v>2</v>
      </c>
      <c r="O719" t="s">
        <v>2300</v>
      </c>
      <c r="P719" t="s">
        <v>2300</v>
      </c>
      <c r="Q719" t="s">
        <v>2300</v>
      </c>
      <c r="R719" t="s">
        <v>2300</v>
      </c>
      <c r="S719" t="s">
        <v>2300</v>
      </c>
    </row>
    <row r="720" spans="1:19" x14ac:dyDescent="0.25">
      <c r="A720" s="2" t="s">
        <v>96</v>
      </c>
      <c r="B720" s="3" t="s">
        <v>1470</v>
      </c>
      <c r="C720" s="4">
        <v>44855</v>
      </c>
      <c r="D720" s="2" t="s">
        <v>98</v>
      </c>
      <c r="E720" s="2" t="s">
        <v>1471</v>
      </c>
      <c r="F720" t="e">
        <v>#N/A</v>
      </c>
      <c r="G720" t="e">
        <f>+VLOOKUP(B720,'[2]listado ZVTN y PTN y PDET'!$A$1:$A$26,1,FALSE)</f>
        <v>#N/A</v>
      </c>
      <c r="H720">
        <v>3409</v>
      </c>
      <c r="I720">
        <v>8</v>
      </c>
      <c r="J720" t="s">
        <v>2292</v>
      </c>
      <c r="K720" t="s">
        <v>2289</v>
      </c>
      <c r="L720" t="s">
        <v>2290</v>
      </c>
      <c r="M720">
        <v>0</v>
      </c>
      <c r="N720">
        <v>0</v>
      </c>
      <c r="O720" t="s">
        <v>2301</v>
      </c>
      <c r="P720" t="s">
        <v>2300</v>
      </c>
      <c r="Q720" t="s">
        <v>2300</v>
      </c>
      <c r="R720" t="s">
        <v>2300</v>
      </c>
      <c r="S720" t="s">
        <v>2300</v>
      </c>
    </row>
    <row r="721" spans="1:19" x14ac:dyDescent="0.25">
      <c r="A721" s="2" t="s">
        <v>204</v>
      </c>
      <c r="B721" s="3" t="s">
        <v>1472</v>
      </c>
      <c r="C721" s="4">
        <v>52036</v>
      </c>
      <c r="D721" s="2" t="s">
        <v>206</v>
      </c>
      <c r="E721" s="2" t="s">
        <v>1473</v>
      </c>
      <c r="F721" t="e">
        <v>#N/A</v>
      </c>
      <c r="G721" t="e">
        <f>+VLOOKUP(B721,'[2]listado ZVTN y PTN y PDET'!$A$1:$A$26,1,FALSE)</f>
        <v>#N/A</v>
      </c>
      <c r="H721">
        <v>420</v>
      </c>
      <c r="I721">
        <v>0</v>
      </c>
      <c r="J721" t="s">
        <v>2288</v>
      </c>
      <c r="K721" t="s">
        <v>2288</v>
      </c>
      <c r="L721" t="s">
        <v>2289</v>
      </c>
      <c r="M721">
        <v>2</v>
      </c>
      <c r="N721">
        <v>0</v>
      </c>
      <c r="O721" t="s">
        <v>2300</v>
      </c>
      <c r="P721" t="s">
        <v>2300</v>
      </c>
      <c r="Q721" t="s">
        <v>2300</v>
      </c>
      <c r="R721" t="s">
        <v>2300</v>
      </c>
      <c r="S721" t="s">
        <v>2300</v>
      </c>
    </row>
    <row r="722" spans="1:19" x14ac:dyDescent="0.25">
      <c r="A722" s="2" t="s">
        <v>96</v>
      </c>
      <c r="B722" s="3" t="s">
        <v>1474</v>
      </c>
      <c r="C722" s="4">
        <v>44035</v>
      </c>
      <c r="D722" s="2" t="s">
        <v>98</v>
      </c>
      <c r="E722" s="2" t="s">
        <v>203</v>
      </c>
      <c r="F722" t="e">
        <v>#N/A</v>
      </c>
      <c r="G722" t="e">
        <f>+VLOOKUP(B722,'[2]listado ZVTN y PTN y PDET'!$A$1:$A$26,1,FALSE)</f>
        <v>#N/A</v>
      </c>
      <c r="H722">
        <v>1823</v>
      </c>
      <c r="I722">
        <v>2</v>
      </c>
      <c r="J722" t="s">
        <v>2288</v>
      </c>
      <c r="K722" t="s">
        <v>2289</v>
      </c>
      <c r="L722" t="s">
        <v>2289</v>
      </c>
      <c r="M722">
        <v>2</v>
      </c>
      <c r="N722">
        <v>0</v>
      </c>
      <c r="O722" t="s">
        <v>2301</v>
      </c>
      <c r="P722" t="s">
        <v>2300</v>
      </c>
      <c r="Q722" t="s">
        <v>2300</v>
      </c>
      <c r="R722" t="s">
        <v>2300</v>
      </c>
      <c r="S722" t="s">
        <v>2300</v>
      </c>
    </row>
    <row r="723" spans="1:19" x14ac:dyDescent="0.25">
      <c r="A723" s="2" t="s">
        <v>772</v>
      </c>
      <c r="B723" s="3" t="s">
        <v>1475</v>
      </c>
      <c r="C723" s="4">
        <v>41791</v>
      </c>
      <c r="D723" s="2" t="s">
        <v>774</v>
      </c>
      <c r="E723" s="2" t="s">
        <v>1476</v>
      </c>
      <c r="F723" t="e">
        <v>#N/A</v>
      </c>
      <c r="G723" t="e">
        <f>+VLOOKUP(B723,'[2]listado ZVTN y PTN y PDET'!$A$1:$A$26,1,FALSE)</f>
        <v>#N/A</v>
      </c>
      <c r="H723">
        <v>2637</v>
      </c>
      <c r="I723">
        <v>0</v>
      </c>
      <c r="J723" t="s">
        <v>2290</v>
      </c>
      <c r="K723" t="s">
        <v>2289</v>
      </c>
      <c r="L723" t="s">
        <v>2289</v>
      </c>
      <c r="M723">
        <v>8</v>
      </c>
      <c r="N723">
        <v>0</v>
      </c>
      <c r="O723" t="s">
        <v>2300</v>
      </c>
      <c r="P723" t="s">
        <v>2300</v>
      </c>
      <c r="Q723" t="s">
        <v>2300</v>
      </c>
      <c r="R723" t="s">
        <v>2300</v>
      </c>
      <c r="S723" t="s">
        <v>2300</v>
      </c>
    </row>
    <row r="724" spans="1:19" x14ac:dyDescent="0.25">
      <c r="A724" s="2" t="s">
        <v>772</v>
      </c>
      <c r="B724" s="3" t="s">
        <v>1477</v>
      </c>
      <c r="C724" s="4">
        <v>41530</v>
      </c>
      <c r="D724" s="2" t="s">
        <v>774</v>
      </c>
      <c r="E724" s="2" t="s">
        <v>877</v>
      </c>
      <c r="F724" t="e">
        <v>#N/A</v>
      </c>
      <c r="G724" t="e">
        <f>+VLOOKUP(B724,'[2]listado ZVTN y PTN y PDET'!$A$1:$A$26,1,FALSE)</f>
        <v>#N/A</v>
      </c>
      <c r="H724">
        <v>1038</v>
      </c>
      <c r="I724">
        <v>0</v>
      </c>
      <c r="J724" t="s">
        <v>2289</v>
      </c>
      <c r="K724" t="s">
        <v>2288</v>
      </c>
      <c r="L724" t="s">
        <v>2289</v>
      </c>
      <c r="M724">
        <v>2</v>
      </c>
      <c r="N724">
        <v>0</v>
      </c>
      <c r="O724" t="s">
        <v>2300</v>
      </c>
      <c r="P724" t="s">
        <v>2300</v>
      </c>
      <c r="Q724" t="s">
        <v>2300</v>
      </c>
      <c r="R724" t="s">
        <v>2300</v>
      </c>
      <c r="S724" t="s">
        <v>2300</v>
      </c>
    </row>
    <row r="725" spans="1:19" x14ac:dyDescent="0.25">
      <c r="A725" s="2" t="s">
        <v>204</v>
      </c>
      <c r="B725" s="3" t="s">
        <v>1478</v>
      </c>
      <c r="C725" s="4">
        <v>52260</v>
      </c>
      <c r="D725" s="2" t="s">
        <v>206</v>
      </c>
      <c r="E725" s="2" t="s">
        <v>1479</v>
      </c>
      <c r="F725" t="e">
        <v>#N/A</v>
      </c>
      <c r="G725" t="e">
        <f>+VLOOKUP(B725,'[2]listado ZVTN y PTN y PDET'!$A$1:$A$26,1,FALSE)</f>
        <v>#N/A</v>
      </c>
      <c r="H725">
        <v>1272</v>
      </c>
      <c r="I725">
        <v>0</v>
      </c>
      <c r="J725" t="s">
        <v>2288</v>
      </c>
      <c r="K725" t="s">
        <v>2288</v>
      </c>
      <c r="L725" t="s">
        <v>2289</v>
      </c>
      <c r="M725">
        <v>3</v>
      </c>
      <c r="N725">
        <v>0</v>
      </c>
      <c r="O725" t="s">
        <v>2300</v>
      </c>
      <c r="P725" t="s">
        <v>2300</v>
      </c>
      <c r="Q725" t="s">
        <v>2300</v>
      </c>
      <c r="R725" t="s">
        <v>2300</v>
      </c>
      <c r="S725" t="s">
        <v>2300</v>
      </c>
    </row>
    <row r="726" spans="1:19" x14ac:dyDescent="0.25">
      <c r="A726" s="2" t="s">
        <v>530</v>
      </c>
      <c r="B726" s="3" t="s">
        <v>1480</v>
      </c>
      <c r="C726" s="4">
        <v>23555</v>
      </c>
      <c r="D726" s="2" t="s">
        <v>532</v>
      </c>
      <c r="E726" s="2" t="s">
        <v>1481</v>
      </c>
      <c r="F726" t="e">
        <v>#N/A</v>
      </c>
      <c r="G726" t="e">
        <f>+VLOOKUP(B726,'[2]listado ZVTN y PTN y PDET'!$A$1:$A$26,1,FALSE)</f>
        <v>#N/A</v>
      </c>
      <c r="H726">
        <v>9090</v>
      </c>
      <c r="I726">
        <v>0</v>
      </c>
      <c r="J726" t="s">
        <v>2288</v>
      </c>
      <c r="K726" t="s">
        <v>2288</v>
      </c>
      <c r="L726" t="s">
        <v>2289</v>
      </c>
      <c r="M726">
        <v>24</v>
      </c>
      <c r="N726">
        <v>0</v>
      </c>
      <c r="O726" t="s">
        <v>2300</v>
      </c>
      <c r="P726" t="s">
        <v>2300</v>
      </c>
      <c r="Q726" t="s">
        <v>2300</v>
      </c>
      <c r="R726" t="s">
        <v>2301</v>
      </c>
      <c r="S726" t="s">
        <v>2300</v>
      </c>
    </row>
    <row r="727" spans="1:19" x14ac:dyDescent="0.25">
      <c r="A727" s="2" t="s">
        <v>321</v>
      </c>
      <c r="B727" s="3" t="s">
        <v>1482</v>
      </c>
      <c r="C727" s="4">
        <v>19807</v>
      </c>
      <c r="D727" s="2" t="s">
        <v>323</v>
      </c>
      <c r="E727" s="2" t="s">
        <v>1483</v>
      </c>
      <c r="F727" t="e">
        <v>#N/A</v>
      </c>
      <c r="G727" t="e">
        <f>+VLOOKUP(B727,'[2]listado ZVTN y PTN y PDET'!$A$1:$A$26,1,FALSE)</f>
        <v>#N/A</v>
      </c>
      <c r="H727">
        <v>5524</v>
      </c>
      <c r="I727">
        <v>1</v>
      </c>
      <c r="J727" t="s">
        <v>2291</v>
      </c>
      <c r="K727" t="s">
        <v>2289</v>
      </c>
      <c r="L727" t="s">
        <v>2289</v>
      </c>
      <c r="M727">
        <v>11</v>
      </c>
      <c r="N727">
        <v>0</v>
      </c>
      <c r="O727" t="s">
        <v>2300</v>
      </c>
      <c r="P727" t="s">
        <v>2300</v>
      </c>
      <c r="Q727" t="s">
        <v>2300</v>
      </c>
      <c r="R727" t="s">
        <v>2300</v>
      </c>
      <c r="S727" t="s">
        <v>2300</v>
      </c>
    </row>
    <row r="728" spans="1:19" x14ac:dyDescent="0.25">
      <c r="A728" s="2" t="s">
        <v>295</v>
      </c>
      <c r="B728" s="3" t="s">
        <v>1484</v>
      </c>
      <c r="C728" s="4">
        <v>73124</v>
      </c>
      <c r="D728" s="2" t="s">
        <v>297</v>
      </c>
      <c r="E728" s="2" t="s">
        <v>1485</v>
      </c>
      <c r="F728" t="e">
        <v>#N/A</v>
      </c>
      <c r="G728" t="e">
        <f>+VLOOKUP(B728,'[2]listado ZVTN y PTN y PDET'!$A$1:$A$26,1,FALSE)</f>
        <v>#N/A</v>
      </c>
      <c r="H728">
        <v>6094</v>
      </c>
      <c r="I728">
        <v>18</v>
      </c>
      <c r="J728" t="s">
        <v>2291</v>
      </c>
      <c r="K728" t="s">
        <v>2289</v>
      </c>
      <c r="L728" t="s">
        <v>2292</v>
      </c>
      <c r="M728">
        <v>7</v>
      </c>
      <c r="N728">
        <v>0</v>
      </c>
      <c r="O728" t="s">
        <v>2301</v>
      </c>
      <c r="P728" t="s">
        <v>2300</v>
      </c>
      <c r="Q728" t="s">
        <v>2300</v>
      </c>
      <c r="R728" t="s">
        <v>2300</v>
      </c>
      <c r="S728" t="s">
        <v>2300</v>
      </c>
    </row>
    <row r="729" spans="1:19" x14ac:dyDescent="0.25">
      <c r="A729" s="2" t="s">
        <v>134</v>
      </c>
      <c r="B729" s="3" t="s">
        <v>1486</v>
      </c>
      <c r="C729" s="4">
        <v>54553</v>
      </c>
      <c r="D729" s="2" t="s">
        <v>136</v>
      </c>
      <c r="E729" s="2" t="s">
        <v>1487</v>
      </c>
      <c r="F729" t="e">
        <v>#N/A</v>
      </c>
      <c r="G729" t="e">
        <f>+VLOOKUP(B729,'[2]listado ZVTN y PTN y PDET'!$A$1:$A$26,1,FALSE)</f>
        <v>#N/A</v>
      </c>
      <c r="H729">
        <v>1721</v>
      </c>
      <c r="I729">
        <v>0</v>
      </c>
      <c r="J729" t="s">
        <v>2290</v>
      </c>
      <c r="K729" t="s">
        <v>2289</v>
      </c>
      <c r="L729" t="s">
        <v>2289</v>
      </c>
      <c r="M729">
        <v>8</v>
      </c>
      <c r="N729">
        <v>0</v>
      </c>
      <c r="O729" t="s">
        <v>2300</v>
      </c>
      <c r="P729" t="s">
        <v>2300</v>
      </c>
      <c r="Q729" t="s">
        <v>2301</v>
      </c>
      <c r="R729" t="s">
        <v>2300</v>
      </c>
      <c r="S729" t="s">
        <v>2300</v>
      </c>
    </row>
    <row r="730" spans="1:19" x14ac:dyDescent="0.25">
      <c r="A730" s="2" t="s">
        <v>901</v>
      </c>
      <c r="B730" s="3" t="s">
        <v>1488</v>
      </c>
      <c r="C730" s="4">
        <v>85410</v>
      </c>
      <c r="D730" s="2" t="s">
        <v>903</v>
      </c>
      <c r="E730" s="2" t="s">
        <v>1489</v>
      </c>
      <c r="F730" t="e">
        <v>#N/A</v>
      </c>
      <c r="G730" t="e">
        <f>+VLOOKUP(B730,'[2]listado ZVTN y PTN y PDET'!$A$1:$A$26,1,FALSE)</f>
        <v>#N/A</v>
      </c>
      <c r="H730">
        <v>3883</v>
      </c>
      <c r="I730">
        <v>15</v>
      </c>
      <c r="J730" t="s">
        <v>2291</v>
      </c>
      <c r="K730" t="s">
        <v>2288</v>
      </c>
      <c r="L730" t="s">
        <v>2290</v>
      </c>
      <c r="M730">
        <v>6</v>
      </c>
      <c r="N730">
        <v>1</v>
      </c>
      <c r="O730" t="s">
        <v>2300</v>
      </c>
      <c r="P730" t="s">
        <v>2300</v>
      </c>
      <c r="Q730" t="s">
        <v>2300</v>
      </c>
      <c r="R730" t="s">
        <v>2300</v>
      </c>
      <c r="S730" t="s">
        <v>2300</v>
      </c>
    </row>
    <row r="731" spans="1:19" x14ac:dyDescent="0.25">
      <c r="A731" s="2" t="s">
        <v>530</v>
      </c>
      <c r="B731" s="3" t="s">
        <v>1490</v>
      </c>
      <c r="C731" s="4">
        <v>23079</v>
      </c>
      <c r="D731" s="2" t="s">
        <v>532</v>
      </c>
      <c r="E731" s="2" t="s">
        <v>940</v>
      </c>
      <c r="F731" t="e">
        <v>#N/A</v>
      </c>
      <c r="G731" t="e">
        <f>+VLOOKUP(B731,'[2]listado ZVTN y PTN y PDET'!$A$1:$A$26,1,FALSE)</f>
        <v>#N/A</v>
      </c>
      <c r="H731">
        <v>4542</v>
      </c>
      <c r="I731">
        <v>0</v>
      </c>
      <c r="J731" t="s">
        <v>2288</v>
      </c>
      <c r="K731" t="s">
        <v>2288</v>
      </c>
      <c r="L731" t="s">
        <v>2289</v>
      </c>
      <c r="M731">
        <v>8</v>
      </c>
      <c r="N731">
        <v>1</v>
      </c>
      <c r="O731" t="s">
        <v>2300</v>
      </c>
      <c r="P731" t="s">
        <v>2300</v>
      </c>
      <c r="Q731" t="s">
        <v>2300</v>
      </c>
      <c r="R731" t="s">
        <v>2301</v>
      </c>
      <c r="S731" t="s">
        <v>2300</v>
      </c>
    </row>
    <row r="732" spans="1:19" x14ac:dyDescent="0.25">
      <c r="A732" s="2" t="s">
        <v>134</v>
      </c>
      <c r="B732" s="3" t="s">
        <v>1491</v>
      </c>
      <c r="C732" s="4">
        <v>54398</v>
      </c>
      <c r="D732" s="2" t="s">
        <v>136</v>
      </c>
      <c r="E732" s="2" t="s">
        <v>1492</v>
      </c>
      <c r="F732" t="e">
        <v>#N/A</v>
      </c>
      <c r="G732" t="e">
        <f>+VLOOKUP(B732,'[2]listado ZVTN y PTN y PDET'!$A$1:$A$26,1,FALSE)</f>
        <v>#N/A</v>
      </c>
      <c r="H732">
        <v>6732</v>
      </c>
      <c r="I732">
        <v>27</v>
      </c>
      <c r="J732" t="s">
        <v>2291</v>
      </c>
      <c r="K732" t="s">
        <v>2288</v>
      </c>
      <c r="L732" t="s">
        <v>2292</v>
      </c>
      <c r="M732">
        <v>5</v>
      </c>
      <c r="N732">
        <v>0</v>
      </c>
      <c r="O732" t="s">
        <v>2300</v>
      </c>
      <c r="P732" t="s">
        <v>2300</v>
      </c>
      <c r="Q732" t="s">
        <v>2300</v>
      </c>
      <c r="R732" t="s">
        <v>2300</v>
      </c>
      <c r="S732" t="s">
        <v>2300</v>
      </c>
    </row>
    <row r="733" spans="1:19" x14ac:dyDescent="0.25">
      <c r="A733" s="2" t="s">
        <v>758</v>
      </c>
      <c r="B733" s="3" t="s">
        <v>1493</v>
      </c>
      <c r="C733" s="4">
        <v>50318</v>
      </c>
      <c r="D733" s="2" t="s">
        <v>760</v>
      </c>
      <c r="E733" s="2" t="s">
        <v>547</v>
      </c>
      <c r="F733" t="e">
        <v>#N/A</v>
      </c>
      <c r="G733" t="e">
        <f>+VLOOKUP(B733,'[2]listado ZVTN y PTN y PDET'!$A$1:$A$26,1,FALSE)</f>
        <v>#N/A</v>
      </c>
      <c r="H733">
        <v>907</v>
      </c>
      <c r="I733">
        <v>4</v>
      </c>
      <c r="J733" t="s">
        <v>2291</v>
      </c>
      <c r="K733" t="s">
        <v>2288</v>
      </c>
      <c r="L733" t="s">
        <v>2290</v>
      </c>
      <c r="M733">
        <v>3</v>
      </c>
      <c r="N733">
        <v>0</v>
      </c>
      <c r="O733" t="s">
        <v>2300</v>
      </c>
      <c r="P733" t="s">
        <v>2300</v>
      </c>
      <c r="Q733" t="s">
        <v>2300</v>
      </c>
      <c r="R733" t="s">
        <v>2300</v>
      </c>
      <c r="S733" t="s">
        <v>2300</v>
      </c>
    </row>
    <row r="734" spans="1:19" x14ac:dyDescent="0.25">
      <c r="A734" s="2" t="s">
        <v>530</v>
      </c>
      <c r="B734" s="3" t="s">
        <v>1494</v>
      </c>
      <c r="C734" s="4">
        <v>23090</v>
      </c>
      <c r="D734" s="2" t="s">
        <v>532</v>
      </c>
      <c r="E734" s="2" t="s">
        <v>1495</v>
      </c>
      <c r="F734" t="e">
        <v>#N/A</v>
      </c>
      <c r="G734" t="e">
        <f>+VLOOKUP(B734,'[2]listado ZVTN y PTN y PDET'!$A$1:$A$26,1,FALSE)</f>
        <v>#N/A</v>
      </c>
      <c r="H734">
        <v>7680</v>
      </c>
      <c r="I734">
        <v>0</v>
      </c>
      <c r="J734" t="s">
        <v>2288</v>
      </c>
      <c r="K734" t="s">
        <v>2288</v>
      </c>
      <c r="L734" t="s">
        <v>2288</v>
      </c>
      <c r="M734">
        <v>4</v>
      </c>
      <c r="N734">
        <v>0</v>
      </c>
      <c r="O734" t="s">
        <v>2300</v>
      </c>
      <c r="P734" t="s">
        <v>2300</v>
      </c>
      <c r="Q734" t="s">
        <v>2300</v>
      </c>
      <c r="R734" t="s">
        <v>2301</v>
      </c>
      <c r="S734" t="s">
        <v>2300</v>
      </c>
    </row>
    <row r="735" spans="1:19" x14ac:dyDescent="0.25">
      <c r="A735" s="2" t="s">
        <v>772</v>
      </c>
      <c r="B735" s="3" t="s">
        <v>1496</v>
      </c>
      <c r="C735" s="4">
        <v>41006</v>
      </c>
      <c r="D735" s="2" t="s">
        <v>774</v>
      </c>
      <c r="E735" s="2" t="s">
        <v>1497</v>
      </c>
      <c r="F735" t="e">
        <v>#N/A</v>
      </c>
      <c r="G735" t="e">
        <f>+VLOOKUP(B735,'[2]listado ZVTN y PTN y PDET'!$A$1:$A$26,1,FALSE)</f>
        <v>#N/A</v>
      </c>
      <c r="H735">
        <v>7197</v>
      </c>
      <c r="I735">
        <v>3</v>
      </c>
      <c r="J735" t="s">
        <v>2292</v>
      </c>
      <c r="K735" t="s">
        <v>2289</v>
      </c>
      <c r="L735" t="s">
        <v>2290</v>
      </c>
      <c r="M735">
        <v>16</v>
      </c>
      <c r="N735">
        <v>0</v>
      </c>
      <c r="O735" t="s">
        <v>2300</v>
      </c>
      <c r="P735" t="s">
        <v>2300</v>
      </c>
      <c r="Q735" t="s">
        <v>2300</v>
      </c>
      <c r="R735" t="s">
        <v>2300</v>
      </c>
      <c r="S735" t="s">
        <v>2300</v>
      </c>
    </row>
    <row r="736" spans="1:19" x14ac:dyDescent="0.25">
      <c r="A736" s="2" t="s">
        <v>741</v>
      </c>
      <c r="B736" s="3" t="s">
        <v>1498</v>
      </c>
      <c r="C736" s="4">
        <v>66687</v>
      </c>
      <c r="D736" s="2" t="s">
        <v>743</v>
      </c>
      <c r="E736" s="2" t="s">
        <v>1499</v>
      </c>
      <c r="F736" t="e">
        <v>#N/A</v>
      </c>
      <c r="G736" t="e">
        <f>+VLOOKUP(B736,'[2]listado ZVTN y PTN y PDET'!$A$1:$A$26,1,FALSE)</f>
        <v>#N/A</v>
      </c>
      <c r="H736">
        <v>3847</v>
      </c>
      <c r="I736">
        <v>1</v>
      </c>
      <c r="J736" t="s">
        <v>2292</v>
      </c>
      <c r="K736" t="s">
        <v>2289</v>
      </c>
      <c r="L736" t="s">
        <v>2289</v>
      </c>
      <c r="M736">
        <v>8</v>
      </c>
      <c r="N736">
        <v>0</v>
      </c>
      <c r="O736" t="s">
        <v>2300</v>
      </c>
      <c r="P736" t="s">
        <v>2300</v>
      </c>
      <c r="Q736" t="s">
        <v>2300</v>
      </c>
      <c r="R736" t="s">
        <v>2300</v>
      </c>
      <c r="S736" t="s">
        <v>2300</v>
      </c>
    </row>
    <row r="737" spans="1:19" x14ac:dyDescent="0.25">
      <c r="A737" s="2" t="s">
        <v>295</v>
      </c>
      <c r="B737" s="3" t="s">
        <v>1500</v>
      </c>
      <c r="C737" s="4">
        <v>73352</v>
      </c>
      <c r="D737" s="2" t="s">
        <v>297</v>
      </c>
      <c r="E737" s="2" t="s">
        <v>1501</v>
      </c>
      <c r="F737" t="e">
        <v>#N/A</v>
      </c>
      <c r="G737">
        <v>1</v>
      </c>
      <c r="H737">
        <v>4987</v>
      </c>
      <c r="I737">
        <v>8</v>
      </c>
      <c r="J737" t="s">
        <v>2289</v>
      </c>
      <c r="K737" t="s">
        <v>2289</v>
      </c>
      <c r="L737" t="s">
        <v>2289</v>
      </c>
      <c r="M737">
        <v>1</v>
      </c>
      <c r="N737">
        <v>0</v>
      </c>
      <c r="O737" t="s">
        <v>2300</v>
      </c>
      <c r="P737" t="s">
        <v>2300</v>
      </c>
      <c r="Q737" t="s">
        <v>2300</v>
      </c>
      <c r="R737" t="s">
        <v>2300</v>
      </c>
      <c r="S737" t="s">
        <v>2300</v>
      </c>
    </row>
    <row r="738" spans="1:19" x14ac:dyDescent="0.25">
      <c r="A738" s="2" t="s">
        <v>772</v>
      </c>
      <c r="B738" s="3" t="s">
        <v>1502</v>
      </c>
      <c r="C738" s="4">
        <v>41020</v>
      </c>
      <c r="D738" s="2" t="s">
        <v>774</v>
      </c>
      <c r="E738" s="2" t="s">
        <v>1503</v>
      </c>
      <c r="F738" t="s">
        <v>2254</v>
      </c>
      <c r="G738" t="e">
        <f>+VLOOKUP(B738,'[2]listado ZVTN y PTN y PDET'!$A$1:$A$26,1,FALSE)</f>
        <v>#N/A</v>
      </c>
      <c r="H738">
        <v>15482</v>
      </c>
      <c r="I738">
        <v>73</v>
      </c>
      <c r="J738" t="s">
        <v>2291</v>
      </c>
      <c r="K738" t="s">
        <v>2289</v>
      </c>
      <c r="L738" t="s">
        <v>2291</v>
      </c>
      <c r="M738">
        <v>10</v>
      </c>
      <c r="N738">
        <v>0</v>
      </c>
      <c r="O738" t="s">
        <v>2301</v>
      </c>
      <c r="P738" t="s">
        <v>2300</v>
      </c>
      <c r="Q738" t="s">
        <v>2300</v>
      </c>
      <c r="R738" t="s">
        <v>2300</v>
      </c>
      <c r="S738" t="s">
        <v>2300</v>
      </c>
    </row>
    <row r="739" spans="1:19" x14ac:dyDescent="0.25">
      <c r="A739" s="2" t="s">
        <v>376</v>
      </c>
      <c r="B739" s="3" t="s">
        <v>1504</v>
      </c>
      <c r="C739" s="4">
        <v>47541</v>
      </c>
      <c r="D739" s="2" t="s">
        <v>378</v>
      </c>
      <c r="E739" s="2" t="s">
        <v>1505</v>
      </c>
      <c r="F739" t="e">
        <v>#N/A</v>
      </c>
      <c r="G739" t="e">
        <f>+VLOOKUP(B739,'[2]listado ZVTN y PTN y PDET'!$A$1:$A$26,1,FALSE)</f>
        <v>#N/A</v>
      </c>
      <c r="H739">
        <v>4157</v>
      </c>
      <c r="I739">
        <v>0</v>
      </c>
      <c r="J739" t="s">
        <v>2289</v>
      </c>
      <c r="K739" t="s">
        <v>2288</v>
      </c>
      <c r="L739" t="s">
        <v>2288</v>
      </c>
      <c r="M739">
        <v>0</v>
      </c>
      <c r="N739">
        <v>0</v>
      </c>
      <c r="O739" t="s">
        <v>2300</v>
      </c>
      <c r="P739" t="s">
        <v>2300</v>
      </c>
      <c r="Q739" t="s">
        <v>2300</v>
      </c>
      <c r="R739" t="s">
        <v>2300</v>
      </c>
      <c r="S739" t="s">
        <v>2300</v>
      </c>
    </row>
    <row r="740" spans="1:19" x14ac:dyDescent="0.25">
      <c r="A740" s="2" t="s">
        <v>772</v>
      </c>
      <c r="B740" s="3" t="s">
        <v>1506</v>
      </c>
      <c r="C740" s="4">
        <v>41660</v>
      </c>
      <c r="D740" s="2" t="s">
        <v>774</v>
      </c>
      <c r="E740" s="2" t="s">
        <v>1507</v>
      </c>
      <c r="F740" t="e">
        <v>#N/A</v>
      </c>
      <c r="G740" t="e">
        <f>+VLOOKUP(B740,'[2]listado ZVTN y PTN y PDET'!$A$1:$A$26,1,FALSE)</f>
        <v>#N/A</v>
      </c>
      <c r="H740">
        <v>1741</v>
      </c>
      <c r="I740">
        <v>0</v>
      </c>
      <c r="J740" t="s">
        <v>2289</v>
      </c>
      <c r="K740" t="s">
        <v>2289</v>
      </c>
      <c r="L740" t="s">
        <v>2289</v>
      </c>
      <c r="M740">
        <v>3</v>
      </c>
      <c r="N740">
        <v>0</v>
      </c>
      <c r="O740" t="s">
        <v>2301</v>
      </c>
      <c r="P740" t="s">
        <v>2300</v>
      </c>
      <c r="Q740" t="s">
        <v>2300</v>
      </c>
      <c r="R740" t="s">
        <v>2300</v>
      </c>
      <c r="S740" t="s">
        <v>2300</v>
      </c>
    </row>
    <row r="741" spans="1:19" x14ac:dyDescent="0.25">
      <c r="A741" s="2" t="s">
        <v>321</v>
      </c>
      <c r="B741" s="3" t="s">
        <v>1508</v>
      </c>
      <c r="C741" s="4">
        <v>19100</v>
      </c>
      <c r="D741" s="2" t="s">
        <v>323</v>
      </c>
      <c r="E741" s="2" t="s">
        <v>303</v>
      </c>
      <c r="F741" t="e">
        <v>#N/A</v>
      </c>
      <c r="G741" t="e">
        <f>+VLOOKUP(B741,'[2]listado ZVTN y PTN y PDET'!$A$1:$A$26,1,FALSE)</f>
        <v>#N/A</v>
      </c>
      <c r="H741">
        <v>16903</v>
      </c>
      <c r="I741">
        <v>11</v>
      </c>
      <c r="J741" t="s">
        <v>2289</v>
      </c>
      <c r="K741" t="s">
        <v>2289</v>
      </c>
      <c r="L741" t="s">
        <v>2289</v>
      </c>
      <c r="M741">
        <v>15</v>
      </c>
      <c r="N741">
        <v>0</v>
      </c>
      <c r="O741" t="s">
        <v>2300</v>
      </c>
      <c r="P741" t="s">
        <v>2301</v>
      </c>
      <c r="Q741" t="s">
        <v>2300</v>
      </c>
      <c r="R741" t="s">
        <v>2300</v>
      </c>
      <c r="S741" t="s">
        <v>2300</v>
      </c>
    </row>
    <row r="742" spans="1:19" x14ac:dyDescent="0.25">
      <c r="A742" s="2" t="s">
        <v>500</v>
      </c>
      <c r="B742" s="3" t="s">
        <v>1509</v>
      </c>
      <c r="C742" s="4">
        <v>5134</v>
      </c>
      <c r="D742" s="2" t="s">
        <v>502</v>
      </c>
      <c r="E742" s="2" t="s">
        <v>1510</v>
      </c>
      <c r="F742" t="e">
        <v>#N/A</v>
      </c>
      <c r="G742" t="e">
        <f>+VLOOKUP(B742,'[2]listado ZVTN y PTN y PDET'!$A$1:$A$26,1,FALSE)</f>
        <v>#N/A</v>
      </c>
      <c r="H742">
        <v>3899</v>
      </c>
      <c r="I742">
        <v>42</v>
      </c>
      <c r="J742" t="s">
        <v>2291</v>
      </c>
      <c r="K742" t="s">
        <v>2292</v>
      </c>
      <c r="L742" t="s">
        <v>2292</v>
      </c>
      <c r="M742">
        <v>1</v>
      </c>
      <c r="N742">
        <v>0</v>
      </c>
      <c r="O742" t="s">
        <v>2301</v>
      </c>
      <c r="P742" t="s">
        <v>2301</v>
      </c>
      <c r="Q742" t="s">
        <v>2300</v>
      </c>
      <c r="R742" t="s">
        <v>2301</v>
      </c>
      <c r="S742" t="s">
        <v>2300</v>
      </c>
    </row>
    <row r="743" spans="1:19" x14ac:dyDescent="0.25">
      <c r="A743" s="2" t="s">
        <v>500</v>
      </c>
      <c r="B743" s="3" t="s">
        <v>1511</v>
      </c>
      <c r="C743" s="4">
        <v>5148</v>
      </c>
      <c r="D743" s="2" t="s">
        <v>502</v>
      </c>
      <c r="E743" s="2" t="s">
        <v>1512</v>
      </c>
      <c r="F743" t="e">
        <v>#N/A</v>
      </c>
      <c r="G743" t="e">
        <f>+VLOOKUP(B743,'[2]listado ZVTN y PTN y PDET'!$A$1:$A$26,1,FALSE)</f>
        <v>#N/A</v>
      </c>
      <c r="H743">
        <v>9460</v>
      </c>
      <c r="I743">
        <v>19</v>
      </c>
      <c r="J743" t="s">
        <v>2292</v>
      </c>
      <c r="K743" t="s">
        <v>2289</v>
      </c>
      <c r="L743" t="s">
        <v>2289</v>
      </c>
      <c r="M743">
        <v>10</v>
      </c>
      <c r="N743">
        <v>0</v>
      </c>
      <c r="O743" t="s">
        <v>2300</v>
      </c>
      <c r="P743" t="s">
        <v>2300</v>
      </c>
      <c r="Q743" t="s">
        <v>2300</v>
      </c>
      <c r="R743" t="s">
        <v>2300</v>
      </c>
      <c r="S743" t="s">
        <v>2300</v>
      </c>
    </row>
    <row r="744" spans="1:19" x14ac:dyDescent="0.25">
      <c r="A744" s="2" t="s">
        <v>301</v>
      </c>
      <c r="B744" s="3" t="s">
        <v>1513</v>
      </c>
      <c r="C744" s="4">
        <v>13600</v>
      </c>
      <c r="D744" s="2" t="s">
        <v>303</v>
      </c>
      <c r="E744" s="2" t="s">
        <v>1514</v>
      </c>
      <c r="F744" t="e">
        <v>#N/A</v>
      </c>
      <c r="G744" t="e">
        <f>+VLOOKUP(B744,'[2]listado ZVTN y PTN y PDET'!$A$1:$A$26,1,FALSE)</f>
        <v>#N/A</v>
      </c>
      <c r="H744">
        <v>12904</v>
      </c>
      <c r="I744">
        <v>3</v>
      </c>
      <c r="J744" t="s">
        <v>2290</v>
      </c>
      <c r="K744" t="s">
        <v>2288</v>
      </c>
      <c r="L744" t="s">
        <v>2290</v>
      </c>
      <c r="M744">
        <v>5</v>
      </c>
      <c r="N744">
        <v>0</v>
      </c>
      <c r="O744" t="s">
        <v>2300</v>
      </c>
      <c r="P744" t="s">
        <v>2301</v>
      </c>
      <c r="Q744" t="s">
        <v>2300</v>
      </c>
      <c r="R744" t="s">
        <v>2301</v>
      </c>
      <c r="S744" t="s">
        <v>2300</v>
      </c>
    </row>
    <row r="745" spans="1:19" x14ac:dyDescent="0.25">
      <c r="A745" s="2" t="s">
        <v>96</v>
      </c>
      <c r="B745" s="3" t="s">
        <v>1515</v>
      </c>
      <c r="C745" s="4">
        <v>44420</v>
      </c>
      <c r="D745" s="2" t="s">
        <v>98</v>
      </c>
      <c r="E745" s="2" t="s">
        <v>1516</v>
      </c>
      <c r="F745" t="e">
        <v>#N/A</v>
      </c>
      <c r="G745" t="e">
        <f>+VLOOKUP(B745,'[2]listado ZVTN y PTN y PDET'!$A$1:$A$26,1,FALSE)</f>
        <v>#N/A</v>
      </c>
      <c r="H745">
        <v>1317</v>
      </c>
      <c r="I745">
        <v>11</v>
      </c>
      <c r="J745" t="s">
        <v>2290</v>
      </c>
      <c r="K745" t="s">
        <v>2288</v>
      </c>
      <c r="L745" t="s">
        <v>2290</v>
      </c>
      <c r="M745">
        <v>2</v>
      </c>
      <c r="N745">
        <v>0</v>
      </c>
      <c r="O745" t="s">
        <v>2300</v>
      </c>
      <c r="P745" t="s">
        <v>2300</v>
      </c>
      <c r="Q745" t="s">
        <v>2300</v>
      </c>
      <c r="R745" t="s">
        <v>2300</v>
      </c>
      <c r="S745" t="s">
        <v>2300</v>
      </c>
    </row>
    <row r="746" spans="1:19" x14ac:dyDescent="0.25">
      <c r="A746" s="2" t="s">
        <v>888</v>
      </c>
      <c r="B746" s="3" t="s">
        <v>1517</v>
      </c>
      <c r="C746" s="4">
        <v>27495</v>
      </c>
      <c r="D746" s="2" t="s">
        <v>890</v>
      </c>
      <c r="E746" s="2" t="s">
        <v>1518</v>
      </c>
      <c r="F746" t="e">
        <v>#N/A</v>
      </c>
      <c r="G746" t="e">
        <f>+VLOOKUP(B746,'[2]listado ZVTN y PTN y PDET'!$A$1:$A$26,1,FALSE)</f>
        <v>#N/A</v>
      </c>
      <c r="H746">
        <v>3526</v>
      </c>
      <c r="I746">
        <v>2</v>
      </c>
      <c r="J746" t="s">
        <v>2289</v>
      </c>
      <c r="K746" t="s">
        <v>2289</v>
      </c>
      <c r="L746" t="s">
        <v>2289</v>
      </c>
      <c r="M746">
        <v>2</v>
      </c>
      <c r="N746">
        <v>0</v>
      </c>
      <c r="O746" t="s">
        <v>2300</v>
      </c>
      <c r="P746" t="s">
        <v>2300</v>
      </c>
      <c r="Q746" t="s">
        <v>2300</v>
      </c>
      <c r="R746" t="s">
        <v>2300</v>
      </c>
      <c r="S746" t="s">
        <v>2300</v>
      </c>
    </row>
    <row r="747" spans="1:19" x14ac:dyDescent="0.25">
      <c r="A747" s="2" t="s">
        <v>204</v>
      </c>
      <c r="B747" s="3" t="s">
        <v>1519</v>
      </c>
      <c r="C747" s="4">
        <v>52207</v>
      </c>
      <c r="D747" s="2" t="s">
        <v>206</v>
      </c>
      <c r="E747" s="2" t="s">
        <v>1520</v>
      </c>
      <c r="F747" t="e">
        <v>#N/A</v>
      </c>
      <c r="G747" t="e">
        <f>+VLOOKUP(B747,'[2]listado ZVTN y PTN y PDET'!$A$1:$A$26,1,FALSE)</f>
        <v>#N/A</v>
      </c>
      <c r="H747">
        <v>533</v>
      </c>
      <c r="I747">
        <v>0</v>
      </c>
      <c r="J747" t="s">
        <v>2288</v>
      </c>
      <c r="K747" t="s">
        <v>2288</v>
      </c>
      <c r="L747" t="s">
        <v>2288</v>
      </c>
      <c r="M747">
        <v>0</v>
      </c>
      <c r="N747">
        <v>0</v>
      </c>
      <c r="O747" t="s">
        <v>2300</v>
      </c>
      <c r="P747" t="s">
        <v>2300</v>
      </c>
      <c r="Q747" t="s">
        <v>2300</v>
      </c>
      <c r="R747" t="s">
        <v>2300</v>
      </c>
      <c r="S747" t="s">
        <v>2300</v>
      </c>
    </row>
    <row r="748" spans="1:19" x14ac:dyDescent="0.25">
      <c r="A748" s="2" t="s">
        <v>204</v>
      </c>
      <c r="B748" s="3" t="s">
        <v>1521</v>
      </c>
      <c r="C748" s="4">
        <v>52224</v>
      </c>
      <c r="D748" s="2" t="s">
        <v>206</v>
      </c>
      <c r="E748" s="2" t="s">
        <v>1522</v>
      </c>
      <c r="F748" t="e">
        <v>#N/A</v>
      </c>
      <c r="G748" t="e">
        <f>+VLOOKUP(B748,'[2]listado ZVTN y PTN y PDET'!$A$1:$A$26,1,FALSE)</f>
        <v>#N/A</v>
      </c>
      <c r="H748">
        <v>1626</v>
      </c>
      <c r="I748">
        <v>0</v>
      </c>
      <c r="J748" t="s">
        <v>2291</v>
      </c>
      <c r="K748" t="s">
        <v>2288</v>
      </c>
      <c r="L748" t="s">
        <v>2289</v>
      </c>
      <c r="M748">
        <v>1</v>
      </c>
      <c r="N748">
        <v>0</v>
      </c>
      <c r="O748" t="s">
        <v>2300</v>
      </c>
      <c r="P748" t="s">
        <v>2300</v>
      </c>
      <c r="Q748" t="s">
        <v>2300</v>
      </c>
      <c r="R748" t="s">
        <v>2300</v>
      </c>
      <c r="S748" t="s">
        <v>2300</v>
      </c>
    </row>
    <row r="749" spans="1:19" x14ac:dyDescent="0.25">
      <c r="A749" s="2" t="s">
        <v>576</v>
      </c>
      <c r="B749" s="3" t="s">
        <v>1523</v>
      </c>
      <c r="C749" s="4">
        <v>76126</v>
      </c>
      <c r="D749" s="2" t="s">
        <v>578</v>
      </c>
      <c r="E749" s="2" t="s">
        <v>1524</v>
      </c>
      <c r="F749" t="e">
        <v>#N/A</v>
      </c>
      <c r="G749" t="e">
        <f>+VLOOKUP(B749,'[2]listado ZVTN y PTN y PDET'!$A$1:$A$26,1,FALSE)</f>
        <v>#N/A</v>
      </c>
      <c r="H749">
        <v>2964</v>
      </c>
      <c r="I749">
        <v>1</v>
      </c>
      <c r="J749" t="s">
        <v>2292</v>
      </c>
      <c r="K749" t="s">
        <v>2289</v>
      </c>
      <c r="L749" t="s">
        <v>2292</v>
      </c>
      <c r="M749">
        <v>9</v>
      </c>
      <c r="N749">
        <v>0</v>
      </c>
      <c r="O749" t="s">
        <v>2300</v>
      </c>
      <c r="P749" t="s">
        <v>2300</v>
      </c>
      <c r="Q749" t="s">
        <v>2301</v>
      </c>
      <c r="R749" t="s">
        <v>2300</v>
      </c>
      <c r="S749" t="s">
        <v>2300</v>
      </c>
    </row>
    <row r="750" spans="1:19" x14ac:dyDescent="0.25">
      <c r="A750" s="2" t="s">
        <v>500</v>
      </c>
      <c r="B750" s="3" t="s">
        <v>1525</v>
      </c>
      <c r="C750" s="4">
        <v>5890</v>
      </c>
      <c r="D750" s="2" t="s">
        <v>502</v>
      </c>
      <c r="E750" s="2" t="s">
        <v>1526</v>
      </c>
      <c r="F750" t="e">
        <v>#N/A</v>
      </c>
      <c r="G750" t="e">
        <f>+VLOOKUP(B750,'[2]listado ZVTN y PTN y PDET'!$A$1:$A$26,1,FALSE)</f>
        <v>#N/A</v>
      </c>
      <c r="H750">
        <v>7018</v>
      </c>
      <c r="I750">
        <v>14</v>
      </c>
      <c r="J750" t="s">
        <v>2291</v>
      </c>
      <c r="K750" t="s">
        <v>2289</v>
      </c>
      <c r="L750" t="s">
        <v>2290</v>
      </c>
      <c r="M750">
        <v>5</v>
      </c>
      <c r="N750">
        <v>0</v>
      </c>
      <c r="O750" t="s">
        <v>2300</v>
      </c>
      <c r="P750" t="s">
        <v>2300</v>
      </c>
      <c r="Q750" t="s">
        <v>2300</v>
      </c>
      <c r="R750" t="s">
        <v>2301</v>
      </c>
      <c r="S750" t="s">
        <v>2300</v>
      </c>
    </row>
    <row r="751" spans="1:19" x14ac:dyDescent="0.25">
      <c r="A751" s="2" t="s">
        <v>204</v>
      </c>
      <c r="B751" s="3" t="s">
        <v>1527</v>
      </c>
      <c r="C751" s="4">
        <v>52381</v>
      </c>
      <c r="D751" s="2" t="s">
        <v>206</v>
      </c>
      <c r="E751" s="2" t="s">
        <v>1528</v>
      </c>
      <c r="F751" t="e">
        <v>#N/A</v>
      </c>
      <c r="G751" t="e">
        <f>+VLOOKUP(B751,'[2]listado ZVTN y PTN y PDET'!$A$1:$A$26,1,FALSE)</f>
        <v>#N/A</v>
      </c>
      <c r="H751">
        <v>1592</v>
      </c>
      <c r="I751">
        <v>0</v>
      </c>
      <c r="J751" t="s">
        <v>2289</v>
      </c>
      <c r="K751" t="s">
        <v>2289</v>
      </c>
      <c r="L751" t="s">
        <v>2289</v>
      </c>
      <c r="M751">
        <v>0</v>
      </c>
      <c r="N751">
        <v>0</v>
      </c>
      <c r="O751" t="s">
        <v>2300</v>
      </c>
      <c r="P751" t="s">
        <v>2300</v>
      </c>
      <c r="Q751" t="s">
        <v>2300</v>
      </c>
      <c r="R751" t="s">
        <v>2300</v>
      </c>
      <c r="S751" t="s">
        <v>2300</v>
      </c>
    </row>
    <row r="752" spans="1:19" x14ac:dyDescent="0.25">
      <c r="A752" s="2" t="s">
        <v>301</v>
      </c>
      <c r="B752" s="3" t="s">
        <v>1529</v>
      </c>
      <c r="C752" s="4">
        <v>13580</v>
      </c>
      <c r="D752" s="2" t="s">
        <v>303</v>
      </c>
      <c r="E752" s="2" t="s">
        <v>1530</v>
      </c>
      <c r="F752" t="e">
        <v>#N/A</v>
      </c>
      <c r="G752" t="e">
        <f>+VLOOKUP(B752,'[2]listado ZVTN y PTN y PDET'!$A$1:$A$26,1,FALSE)</f>
        <v>#N/A</v>
      </c>
      <c r="H752">
        <v>3582</v>
      </c>
      <c r="I752">
        <v>2</v>
      </c>
      <c r="J752" t="s">
        <v>2288</v>
      </c>
      <c r="K752" t="s">
        <v>2288</v>
      </c>
      <c r="L752" t="s">
        <v>2288</v>
      </c>
      <c r="M752">
        <v>1</v>
      </c>
      <c r="N752">
        <v>0</v>
      </c>
      <c r="O752" t="s">
        <v>2300</v>
      </c>
      <c r="P752" t="s">
        <v>2300</v>
      </c>
      <c r="Q752" t="s">
        <v>2300</v>
      </c>
      <c r="R752" t="s">
        <v>2300</v>
      </c>
      <c r="S752" t="s">
        <v>2300</v>
      </c>
    </row>
    <row r="753" spans="1:19" x14ac:dyDescent="0.25">
      <c r="A753" s="2" t="s">
        <v>741</v>
      </c>
      <c r="B753" s="3" t="s">
        <v>1531</v>
      </c>
      <c r="C753" s="4">
        <v>66318</v>
      </c>
      <c r="D753" s="2" t="s">
        <v>743</v>
      </c>
      <c r="E753" s="2" t="s">
        <v>1532</v>
      </c>
      <c r="F753" t="e">
        <v>#N/A</v>
      </c>
      <c r="G753" t="e">
        <f>+VLOOKUP(B753,'[2]listado ZVTN y PTN y PDET'!$A$1:$A$26,1,FALSE)</f>
        <v>#N/A</v>
      </c>
      <c r="H753">
        <v>3119</v>
      </c>
      <c r="I753">
        <v>4</v>
      </c>
      <c r="J753" t="s">
        <v>2289</v>
      </c>
      <c r="K753" t="s">
        <v>2288</v>
      </c>
      <c r="L753" t="s">
        <v>2289</v>
      </c>
      <c r="M753">
        <v>2</v>
      </c>
      <c r="N753">
        <v>0</v>
      </c>
      <c r="O753" t="s">
        <v>2300</v>
      </c>
      <c r="P753" t="s">
        <v>2300</v>
      </c>
      <c r="Q753" t="s">
        <v>2300</v>
      </c>
      <c r="R753" t="s">
        <v>2300</v>
      </c>
      <c r="S753" t="s">
        <v>2300</v>
      </c>
    </row>
    <row r="754" spans="1:19" x14ac:dyDescent="0.25">
      <c r="A754" s="2" t="s">
        <v>88</v>
      </c>
      <c r="B754" s="3" t="s">
        <v>1533</v>
      </c>
      <c r="C754" s="4">
        <v>68575</v>
      </c>
      <c r="D754" s="2" t="s">
        <v>90</v>
      </c>
      <c r="E754" s="2" t="s">
        <v>1534</v>
      </c>
      <c r="F754" t="e">
        <v>#N/A</v>
      </c>
      <c r="G754" t="e">
        <f>+VLOOKUP(B754,'[2]listado ZVTN y PTN y PDET'!$A$1:$A$26,1,FALSE)</f>
        <v>#N/A</v>
      </c>
      <c r="H754">
        <v>9638</v>
      </c>
      <c r="I754">
        <v>2</v>
      </c>
      <c r="J754" t="s">
        <v>2289</v>
      </c>
      <c r="K754" t="s">
        <v>2288</v>
      </c>
      <c r="L754" t="s">
        <v>2289</v>
      </c>
      <c r="M754">
        <v>4</v>
      </c>
      <c r="N754">
        <v>1</v>
      </c>
      <c r="O754" t="s">
        <v>2300</v>
      </c>
      <c r="P754" t="s">
        <v>2300</v>
      </c>
      <c r="Q754" t="s">
        <v>2300</v>
      </c>
      <c r="R754" t="s">
        <v>2301</v>
      </c>
      <c r="S754" t="s">
        <v>2300</v>
      </c>
    </row>
    <row r="755" spans="1:19" x14ac:dyDescent="0.25">
      <c r="A755" s="2" t="s">
        <v>772</v>
      </c>
      <c r="B755" s="3" t="s">
        <v>1535</v>
      </c>
      <c r="C755" s="4">
        <v>41001</v>
      </c>
      <c r="D755" s="2" t="s">
        <v>774</v>
      </c>
      <c r="E755" s="2" t="s">
        <v>1536</v>
      </c>
      <c r="F755" t="e">
        <v>#N/A</v>
      </c>
      <c r="G755" t="e">
        <f>+VLOOKUP(B755,'[2]listado ZVTN y PTN y PDET'!$A$1:$A$26,1,FALSE)</f>
        <v>#N/A</v>
      </c>
      <c r="H755">
        <v>14757</v>
      </c>
      <c r="I755">
        <v>21</v>
      </c>
      <c r="J755" t="s">
        <v>2289</v>
      </c>
      <c r="K755" t="s">
        <v>2289</v>
      </c>
      <c r="L755" t="s">
        <v>2289</v>
      </c>
      <c r="M755">
        <v>60</v>
      </c>
      <c r="N755">
        <v>0</v>
      </c>
      <c r="O755" t="s">
        <v>2301</v>
      </c>
      <c r="P755" t="s">
        <v>2300</v>
      </c>
      <c r="Q755" t="s">
        <v>2300</v>
      </c>
      <c r="R755" t="s">
        <v>2300</v>
      </c>
      <c r="S755" t="s">
        <v>2300</v>
      </c>
    </row>
    <row r="756" spans="1:19" x14ac:dyDescent="0.25">
      <c r="A756" s="2" t="s">
        <v>888</v>
      </c>
      <c r="B756" s="3" t="s">
        <v>1537</v>
      </c>
      <c r="C756" s="4">
        <v>27600</v>
      </c>
      <c r="D756" s="2" t="s">
        <v>890</v>
      </c>
      <c r="E756" s="2" t="s">
        <v>1538</v>
      </c>
      <c r="F756" t="e">
        <v>#N/A</v>
      </c>
      <c r="G756" t="e">
        <f>+VLOOKUP(B756,'[2]listado ZVTN y PTN y PDET'!$A$1:$A$26,1,FALSE)</f>
        <v>#N/A</v>
      </c>
      <c r="H756">
        <v>4084</v>
      </c>
      <c r="I756">
        <v>1</v>
      </c>
      <c r="J756" t="s">
        <v>2291</v>
      </c>
      <c r="K756" t="s">
        <v>2289</v>
      </c>
      <c r="L756" t="s">
        <v>2289</v>
      </c>
      <c r="M756">
        <v>0</v>
      </c>
      <c r="N756">
        <v>0</v>
      </c>
      <c r="O756" t="s">
        <v>2300</v>
      </c>
      <c r="P756" t="s">
        <v>2300</v>
      </c>
      <c r="Q756" t="s">
        <v>2300</v>
      </c>
      <c r="R756" t="s">
        <v>2300</v>
      </c>
      <c r="S756" t="s">
        <v>2300</v>
      </c>
    </row>
    <row r="757" spans="1:19" x14ac:dyDescent="0.25">
      <c r="A757" s="2" t="s">
        <v>27</v>
      </c>
      <c r="B757" s="3" t="s">
        <v>1539</v>
      </c>
      <c r="C757" s="4">
        <v>25436</v>
      </c>
      <c r="D757" s="2" t="s">
        <v>29</v>
      </c>
      <c r="E757" s="2" t="s">
        <v>1540</v>
      </c>
      <c r="F757" t="e">
        <v>#N/A</v>
      </c>
      <c r="G757" t="e">
        <f>+VLOOKUP(B757,'[2]listado ZVTN y PTN y PDET'!$A$1:$A$26,1,FALSE)</f>
        <v>#N/A</v>
      </c>
      <c r="H757">
        <v>137</v>
      </c>
      <c r="I757">
        <v>0</v>
      </c>
      <c r="J757" t="s">
        <v>2289</v>
      </c>
      <c r="K757" t="s">
        <v>2288</v>
      </c>
      <c r="L757" t="s">
        <v>2288</v>
      </c>
      <c r="M757">
        <v>0</v>
      </c>
      <c r="N757">
        <v>0</v>
      </c>
      <c r="O757" t="s">
        <v>2300</v>
      </c>
      <c r="P757" t="s">
        <v>2300</v>
      </c>
      <c r="Q757" t="s">
        <v>2300</v>
      </c>
      <c r="R757" t="s">
        <v>2300</v>
      </c>
      <c r="S757" t="s">
        <v>2300</v>
      </c>
    </row>
    <row r="758" spans="1:19" x14ac:dyDescent="0.25">
      <c r="A758" s="2" t="s">
        <v>576</v>
      </c>
      <c r="B758" s="3" t="s">
        <v>1541</v>
      </c>
      <c r="C758" s="4">
        <v>76670</v>
      </c>
      <c r="D758" s="2" t="s">
        <v>578</v>
      </c>
      <c r="E758" s="2" t="s">
        <v>898</v>
      </c>
      <c r="F758" t="e">
        <v>#N/A</v>
      </c>
      <c r="G758" t="e">
        <f>+VLOOKUP(B758,'[2]listado ZVTN y PTN y PDET'!$A$1:$A$26,1,FALSE)</f>
        <v>#N/A</v>
      </c>
      <c r="H758">
        <v>3636</v>
      </c>
      <c r="I758">
        <v>5</v>
      </c>
      <c r="J758" t="s">
        <v>2289</v>
      </c>
      <c r="K758" t="s">
        <v>2289</v>
      </c>
      <c r="L758" t="s">
        <v>2289</v>
      </c>
      <c r="M758">
        <v>17</v>
      </c>
      <c r="N758">
        <v>0</v>
      </c>
      <c r="O758" t="s">
        <v>2301</v>
      </c>
      <c r="P758" t="s">
        <v>2300</v>
      </c>
      <c r="Q758" t="s">
        <v>2300</v>
      </c>
      <c r="R758" t="s">
        <v>2300</v>
      </c>
      <c r="S758" t="s">
        <v>2300</v>
      </c>
    </row>
    <row r="759" spans="1:19" x14ac:dyDescent="0.25">
      <c r="A759" s="2" t="s">
        <v>321</v>
      </c>
      <c r="B759" s="3" t="s">
        <v>1542</v>
      </c>
      <c r="C759" s="4">
        <v>19622</v>
      </c>
      <c r="D759" s="2" t="s">
        <v>323</v>
      </c>
      <c r="E759" s="2" t="s">
        <v>1543</v>
      </c>
      <c r="F759" t="e">
        <v>#N/A</v>
      </c>
      <c r="G759" t="e">
        <f>+VLOOKUP(B759,'[2]listado ZVTN y PTN y PDET'!$A$1:$A$26,1,FALSE)</f>
        <v>#N/A</v>
      </c>
      <c r="H759">
        <v>3311</v>
      </c>
      <c r="I759">
        <v>0</v>
      </c>
      <c r="J759" t="s">
        <v>2292</v>
      </c>
      <c r="K759" t="s">
        <v>2289</v>
      </c>
      <c r="L759" t="s">
        <v>2289</v>
      </c>
      <c r="M759">
        <v>7</v>
      </c>
      <c r="N759">
        <v>0</v>
      </c>
      <c r="O759" t="s">
        <v>2300</v>
      </c>
      <c r="P759" t="s">
        <v>2300</v>
      </c>
      <c r="Q759" t="s">
        <v>2300</v>
      </c>
      <c r="R759" t="s">
        <v>2300</v>
      </c>
      <c r="S759" t="s">
        <v>2300</v>
      </c>
    </row>
    <row r="760" spans="1:19" x14ac:dyDescent="0.25">
      <c r="A760" s="2" t="s">
        <v>500</v>
      </c>
      <c r="B760" s="3" t="s">
        <v>1544</v>
      </c>
      <c r="C760" s="4">
        <v>5736</v>
      </c>
      <c r="D760" s="2" t="s">
        <v>502</v>
      </c>
      <c r="E760" s="2" t="s">
        <v>1545</v>
      </c>
      <c r="F760" t="s">
        <v>2257</v>
      </c>
      <c r="G760" t="e">
        <f>+VLOOKUP(B760,'[2]listado ZVTN y PTN y PDET'!$A$1:$A$26,1,FALSE)</f>
        <v>#N/A</v>
      </c>
      <c r="H760">
        <v>15099</v>
      </c>
      <c r="I760">
        <v>42</v>
      </c>
      <c r="J760" t="s">
        <v>2291</v>
      </c>
      <c r="K760" t="s">
        <v>2292</v>
      </c>
      <c r="L760" t="s">
        <v>2292</v>
      </c>
      <c r="M760">
        <v>56</v>
      </c>
      <c r="N760">
        <v>1</v>
      </c>
      <c r="O760" t="s">
        <v>2301</v>
      </c>
      <c r="P760" t="s">
        <v>2301</v>
      </c>
      <c r="Q760" t="s">
        <v>2300</v>
      </c>
      <c r="R760" t="s">
        <v>2301</v>
      </c>
      <c r="S760" t="s">
        <v>2300</v>
      </c>
    </row>
    <row r="761" spans="1:19" x14ac:dyDescent="0.25">
      <c r="A761" s="2" t="s">
        <v>758</v>
      </c>
      <c r="B761" s="3" t="s">
        <v>1546</v>
      </c>
      <c r="C761" s="4">
        <v>50573</v>
      </c>
      <c r="D761" s="2" t="s">
        <v>760</v>
      </c>
      <c r="E761" s="2" t="s">
        <v>1547</v>
      </c>
      <c r="F761" t="e">
        <v>#N/A</v>
      </c>
      <c r="G761" t="e">
        <f>+VLOOKUP(B761,'[2]listado ZVTN y PTN y PDET'!$A$1:$A$26,1,FALSE)</f>
        <v>#N/A</v>
      </c>
      <c r="H761">
        <v>4654</v>
      </c>
      <c r="I761">
        <v>0</v>
      </c>
      <c r="J761" t="s">
        <v>2290</v>
      </c>
      <c r="K761" t="s">
        <v>2289</v>
      </c>
      <c r="L761" t="s">
        <v>2289</v>
      </c>
      <c r="M761">
        <v>19</v>
      </c>
      <c r="N761">
        <v>0</v>
      </c>
      <c r="O761" t="s">
        <v>2300</v>
      </c>
      <c r="P761" t="s">
        <v>2300</v>
      </c>
      <c r="Q761" t="s">
        <v>2300</v>
      </c>
      <c r="R761" t="s">
        <v>2300</v>
      </c>
      <c r="S761">
        <v>2</v>
      </c>
    </row>
    <row r="762" spans="1:19" x14ac:dyDescent="0.25">
      <c r="A762" s="2" t="s">
        <v>27</v>
      </c>
      <c r="B762" s="3" t="s">
        <v>1548</v>
      </c>
      <c r="C762" s="4">
        <v>25299</v>
      </c>
      <c r="D762" s="2" t="s">
        <v>29</v>
      </c>
      <c r="E762" s="2" t="s">
        <v>1549</v>
      </c>
      <c r="F762" t="e">
        <v>#N/A</v>
      </c>
      <c r="G762" t="e">
        <f>+VLOOKUP(B762,'[2]listado ZVTN y PTN y PDET'!$A$1:$A$26,1,FALSE)</f>
        <v>#N/A</v>
      </c>
      <c r="H762">
        <v>166</v>
      </c>
      <c r="I762">
        <v>1</v>
      </c>
      <c r="J762" t="s">
        <v>2289</v>
      </c>
      <c r="K762" t="s">
        <v>2288</v>
      </c>
      <c r="L762" t="s">
        <v>2288</v>
      </c>
      <c r="M762">
        <v>0</v>
      </c>
      <c r="N762">
        <v>0</v>
      </c>
      <c r="O762" t="s">
        <v>2300</v>
      </c>
      <c r="P762" t="s">
        <v>2300</v>
      </c>
      <c r="Q762" t="s">
        <v>2300</v>
      </c>
      <c r="R762" t="s">
        <v>2300</v>
      </c>
      <c r="S762" t="s">
        <v>2300</v>
      </c>
    </row>
    <row r="763" spans="1:19" x14ac:dyDescent="0.25">
      <c r="A763" s="2" t="s">
        <v>500</v>
      </c>
      <c r="B763" s="3" t="s">
        <v>1550</v>
      </c>
      <c r="C763" s="4">
        <v>5347</v>
      </c>
      <c r="D763" s="2" t="s">
        <v>502</v>
      </c>
      <c r="E763" s="2" t="s">
        <v>1551</v>
      </c>
      <c r="F763" t="e">
        <v>#N/A</v>
      </c>
      <c r="G763" t="e">
        <f>+VLOOKUP(B763,'[2]listado ZVTN y PTN y PDET'!$A$1:$A$26,1,FALSE)</f>
        <v>#N/A</v>
      </c>
      <c r="H763">
        <v>2046</v>
      </c>
      <c r="I763">
        <v>0</v>
      </c>
      <c r="J763" t="s">
        <v>2290</v>
      </c>
      <c r="K763" t="s">
        <v>2288</v>
      </c>
      <c r="L763" t="s">
        <v>2289</v>
      </c>
      <c r="M763">
        <v>4</v>
      </c>
      <c r="N763">
        <v>0</v>
      </c>
      <c r="O763" t="s">
        <v>2300</v>
      </c>
      <c r="P763" t="s">
        <v>2300</v>
      </c>
      <c r="Q763" t="s">
        <v>2300</v>
      </c>
      <c r="R763" t="s">
        <v>2300</v>
      </c>
      <c r="S763" t="s">
        <v>2300</v>
      </c>
    </row>
    <row r="764" spans="1:19" x14ac:dyDescent="0.25">
      <c r="A764" s="2" t="s">
        <v>530</v>
      </c>
      <c r="B764" s="3" t="s">
        <v>1552</v>
      </c>
      <c r="C764" s="4">
        <v>23419</v>
      </c>
      <c r="D764" s="2" t="s">
        <v>532</v>
      </c>
      <c r="E764" s="2" t="s">
        <v>1553</v>
      </c>
      <c r="F764" t="e">
        <v>#N/A</v>
      </c>
      <c r="G764" t="e">
        <f>+VLOOKUP(B764,'[2]listado ZVTN y PTN y PDET'!$A$1:$A$26,1,FALSE)</f>
        <v>#N/A</v>
      </c>
      <c r="H764">
        <v>3804</v>
      </c>
      <c r="I764">
        <v>0</v>
      </c>
      <c r="J764" t="s">
        <v>2288</v>
      </c>
      <c r="K764" t="s">
        <v>2288</v>
      </c>
      <c r="L764" t="s">
        <v>2288</v>
      </c>
      <c r="M764">
        <v>4</v>
      </c>
      <c r="N764">
        <v>0</v>
      </c>
      <c r="O764" t="s">
        <v>2300</v>
      </c>
      <c r="P764" t="s">
        <v>2300</v>
      </c>
      <c r="Q764" t="s">
        <v>2300</v>
      </c>
      <c r="R764" t="s">
        <v>2301</v>
      </c>
      <c r="S764" t="s">
        <v>2300</v>
      </c>
    </row>
    <row r="765" spans="1:19" x14ac:dyDescent="0.25">
      <c r="A765" s="2" t="s">
        <v>1149</v>
      </c>
      <c r="B765" s="3" t="s">
        <v>1554</v>
      </c>
      <c r="C765" s="4">
        <v>20032</v>
      </c>
      <c r="D765" s="2" t="s">
        <v>1151</v>
      </c>
      <c r="E765" s="2" t="s">
        <v>1555</v>
      </c>
      <c r="F765" t="e">
        <v>#N/A</v>
      </c>
      <c r="G765" t="e">
        <f>+VLOOKUP(B765,'[2]listado ZVTN y PTN y PDET'!$A$1:$A$26,1,FALSE)</f>
        <v>#N/A</v>
      </c>
      <c r="H765">
        <v>9420</v>
      </c>
      <c r="I765">
        <v>0</v>
      </c>
      <c r="J765" t="s">
        <v>2289</v>
      </c>
      <c r="K765" t="s">
        <v>2288</v>
      </c>
      <c r="L765" t="s">
        <v>2289</v>
      </c>
      <c r="M765">
        <v>5</v>
      </c>
      <c r="N765">
        <v>0</v>
      </c>
      <c r="O765" t="s">
        <v>2300</v>
      </c>
      <c r="P765" t="s">
        <v>2300</v>
      </c>
      <c r="Q765" t="s">
        <v>2300</v>
      </c>
      <c r="R765" t="s">
        <v>2301</v>
      </c>
      <c r="S765" t="s">
        <v>2300</v>
      </c>
    </row>
    <row r="766" spans="1:19" x14ac:dyDescent="0.25">
      <c r="A766" s="2" t="s">
        <v>500</v>
      </c>
      <c r="B766" s="3" t="s">
        <v>1556</v>
      </c>
      <c r="C766" s="4">
        <v>5440</v>
      </c>
      <c r="D766" s="2" t="s">
        <v>502</v>
      </c>
      <c r="E766" s="2" t="s">
        <v>1557</v>
      </c>
      <c r="F766" t="e">
        <v>#N/A</v>
      </c>
      <c r="G766" t="e">
        <f>+VLOOKUP(B766,'[2]listado ZVTN y PTN y PDET'!$A$1:$A$26,1,FALSE)</f>
        <v>#N/A</v>
      </c>
      <c r="H766">
        <v>3968</v>
      </c>
      <c r="I766">
        <v>0</v>
      </c>
      <c r="J766" t="s">
        <v>2290</v>
      </c>
      <c r="K766" t="s">
        <v>2288</v>
      </c>
      <c r="L766" t="s">
        <v>2289</v>
      </c>
      <c r="M766">
        <v>14</v>
      </c>
      <c r="N766">
        <v>0</v>
      </c>
      <c r="O766" t="s">
        <v>2300</v>
      </c>
      <c r="P766" t="s">
        <v>2300</v>
      </c>
      <c r="Q766" t="s">
        <v>2300</v>
      </c>
      <c r="R766" t="s">
        <v>2300</v>
      </c>
      <c r="S766" t="s">
        <v>2300</v>
      </c>
    </row>
    <row r="767" spans="1:19" x14ac:dyDescent="0.25">
      <c r="A767" s="2" t="s">
        <v>772</v>
      </c>
      <c r="B767" s="3" t="s">
        <v>1558</v>
      </c>
      <c r="C767" s="4">
        <v>41078</v>
      </c>
      <c r="D767" s="2" t="s">
        <v>774</v>
      </c>
      <c r="E767" s="2" t="s">
        <v>1559</v>
      </c>
      <c r="F767" t="e">
        <v>#N/A</v>
      </c>
      <c r="G767" t="e">
        <f>+VLOOKUP(B767,'[2]listado ZVTN y PTN y PDET'!$A$1:$A$26,1,FALSE)</f>
        <v>#N/A</v>
      </c>
      <c r="H767">
        <v>5704</v>
      </c>
      <c r="I767">
        <v>37</v>
      </c>
      <c r="J767" t="s">
        <v>2292</v>
      </c>
      <c r="K767" t="s">
        <v>2289</v>
      </c>
      <c r="L767" t="s">
        <v>2292</v>
      </c>
      <c r="M767">
        <v>1</v>
      </c>
      <c r="N767">
        <v>0</v>
      </c>
      <c r="O767" t="s">
        <v>2301</v>
      </c>
      <c r="P767" t="s">
        <v>2300</v>
      </c>
      <c r="Q767" t="s">
        <v>2300</v>
      </c>
      <c r="R767" t="s">
        <v>2300</v>
      </c>
      <c r="S767" t="s">
        <v>2300</v>
      </c>
    </row>
    <row r="768" spans="1:19" x14ac:dyDescent="0.25">
      <c r="A768" s="2" t="s">
        <v>901</v>
      </c>
      <c r="B768" s="3" t="s">
        <v>1560</v>
      </c>
      <c r="C768" s="4">
        <v>85125</v>
      </c>
      <c r="D768" s="2" t="s">
        <v>903</v>
      </c>
      <c r="E768" s="2" t="s">
        <v>1561</v>
      </c>
      <c r="F768" t="e">
        <v>#N/A</v>
      </c>
      <c r="G768" t="e">
        <f>+VLOOKUP(B768,'[2]listado ZVTN y PTN y PDET'!$A$1:$A$26,1,FALSE)</f>
        <v>#N/A</v>
      </c>
      <c r="H768">
        <v>3259</v>
      </c>
      <c r="I768">
        <v>2</v>
      </c>
      <c r="J768" t="s">
        <v>2291</v>
      </c>
      <c r="K768" t="s">
        <v>2289</v>
      </c>
      <c r="L768" t="s">
        <v>2290</v>
      </c>
      <c r="M768">
        <v>4</v>
      </c>
      <c r="N768">
        <v>0</v>
      </c>
      <c r="O768" t="s">
        <v>2301</v>
      </c>
      <c r="P768" t="s">
        <v>2300</v>
      </c>
      <c r="Q768" t="s">
        <v>2300</v>
      </c>
      <c r="R768" t="s">
        <v>2300</v>
      </c>
      <c r="S768" t="s">
        <v>2300</v>
      </c>
    </row>
    <row r="769" spans="1:19" x14ac:dyDescent="0.25">
      <c r="A769" s="2" t="s">
        <v>772</v>
      </c>
      <c r="B769" s="3" t="s">
        <v>1562</v>
      </c>
      <c r="C769" s="4">
        <v>41359</v>
      </c>
      <c r="D769" s="2" t="s">
        <v>774</v>
      </c>
      <c r="E769" s="2" t="s">
        <v>1563</v>
      </c>
      <c r="F769" t="e">
        <v>#N/A</v>
      </c>
      <c r="G769" t="e">
        <f>+VLOOKUP(B769,'[2]listado ZVTN y PTN y PDET'!$A$1:$A$26,1,FALSE)</f>
        <v>#N/A</v>
      </c>
      <c r="H769">
        <v>5749</v>
      </c>
      <c r="I769">
        <v>14</v>
      </c>
      <c r="J769" t="s">
        <v>2292</v>
      </c>
      <c r="K769" t="s">
        <v>2289</v>
      </c>
      <c r="L769" t="s">
        <v>2290</v>
      </c>
      <c r="M769">
        <v>11</v>
      </c>
      <c r="N769">
        <v>0</v>
      </c>
      <c r="O769" t="s">
        <v>2301</v>
      </c>
      <c r="P769" t="s">
        <v>2300</v>
      </c>
      <c r="Q769" t="s">
        <v>2300</v>
      </c>
      <c r="R769" t="s">
        <v>2300</v>
      </c>
      <c r="S769" t="s">
        <v>2300</v>
      </c>
    </row>
    <row r="770" spans="1:19" x14ac:dyDescent="0.25">
      <c r="A770" s="2" t="s">
        <v>758</v>
      </c>
      <c r="B770" s="3" t="s">
        <v>1564</v>
      </c>
      <c r="C770" s="4">
        <v>50680</v>
      </c>
      <c r="D770" s="2" t="s">
        <v>760</v>
      </c>
      <c r="E770" s="2" t="s">
        <v>1565</v>
      </c>
      <c r="F770" t="e">
        <v>#N/A</v>
      </c>
      <c r="G770" t="e">
        <f>+VLOOKUP(B770,'[2]listado ZVTN y PTN y PDET'!$A$1:$A$26,1,FALSE)</f>
        <v>#N/A</v>
      </c>
      <c r="H770">
        <v>1159</v>
      </c>
      <c r="I770">
        <v>0</v>
      </c>
      <c r="J770" t="s">
        <v>2289</v>
      </c>
      <c r="K770" t="s">
        <v>2288</v>
      </c>
      <c r="L770" t="s">
        <v>2289</v>
      </c>
      <c r="M770">
        <v>2</v>
      </c>
      <c r="N770">
        <v>0</v>
      </c>
      <c r="O770" t="s">
        <v>2300</v>
      </c>
      <c r="P770" t="s">
        <v>2300</v>
      </c>
      <c r="Q770" t="s">
        <v>2300</v>
      </c>
      <c r="R770" t="s">
        <v>2300</v>
      </c>
      <c r="S770" t="s">
        <v>2301</v>
      </c>
    </row>
    <row r="771" spans="1:19" x14ac:dyDescent="0.25">
      <c r="A771" s="2" t="s">
        <v>500</v>
      </c>
      <c r="B771" s="3" t="s">
        <v>1566</v>
      </c>
      <c r="C771" s="4">
        <v>5604</v>
      </c>
      <c r="D771" s="2" t="s">
        <v>502</v>
      </c>
      <c r="E771" s="2" t="s">
        <v>1567</v>
      </c>
      <c r="F771" t="s">
        <v>2257</v>
      </c>
      <c r="G771">
        <v>1</v>
      </c>
      <c r="H771">
        <v>11253</v>
      </c>
      <c r="I771">
        <v>37</v>
      </c>
      <c r="J771" t="s">
        <v>2291</v>
      </c>
      <c r="K771" t="s">
        <v>2292</v>
      </c>
      <c r="L771" t="s">
        <v>2292</v>
      </c>
      <c r="M771">
        <v>20</v>
      </c>
      <c r="N771">
        <v>0</v>
      </c>
      <c r="O771" t="s">
        <v>2301</v>
      </c>
      <c r="P771" t="s">
        <v>2300</v>
      </c>
      <c r="Q771" t="s">
        <v>2300</v>
      </c>
      <c r="R771" t="s">
        <v>2301</v>
      </c>
      <c r="S771" t="s">
        <v>2300</v>
      </c>
    </row>
    <row r="772" spans="1:19" x14ac:dyDescent="0.25">
      <c r="A772" s="2" t="s">
        <v>134</v>
      </c>
      <c r="B772" s="3" t="s">
        <v>1568</v>
      </c>
      <c r="C772" s="4">
        <v>54418</v>
      </c>
      <c r="D772" s="2" t="s">
        <v>136</v>
      </c>
      <c r="E772" s="2" t="s">
        <v>1569</v>
      </c>
      <c r="F772" t="e">
        <v>#N/A</v>
      </c>
      <c r="G772" t="e">
        <f>+VLOOKUP(B772,'[2]listado ZVTN y PTN y PDET'!$A$1:$A$26,1,FALSE)</f>
        <v>#N/A</v>
      </c>
      <c r="H772">
        <v>707</v>
      </c>
      <c r="I772">
        <v>0</v>
      </c>
      <c r="J772" t="s">
        <v>2290</v>
      </c>
      <c r="K772" t="s">
        <v>2288</v>
      </c>
      <c r="L772" t="s">
        <v>2288</v>
      </c>
      <c r="M772">
        <v>0</v>
      </c>
      <c r="N772">
        <v>0</v>
      </c>
      <c r="O772" t="s">
        <v>2300</v>
      </c>
      <c r="P772" t="s">
        <v>2300</v>
      </c>
      <c r="Q772" t="s">
        <v>2300</v>
      </c>
      <c r="R772" t="s">
        <v>2300</v>
      </c>
      <c r="S772" t="s">
        <v>2300</v>
      </c>
    </row>
    <row r="773" spans="1:19" x14ac:dyDescent="0.25">
      <c r="A773" s="2" t="s">
        <v>500</v>
      </c>
      <c r="B773" s="3" t="s">
        <v>1570</v>
      </c>
      <c r="C773" s="4">
        <v>5001</v>
      </c>
      <c r="D773" s="2" t="s">
        <v>502</v>
      </c>
      <c r="E773" s="2" t="s">
        <v>1571</v>
      </c>
      <c r="F773" t="e">
        <v>#N/A</v>
      </c>
      <c r="G773" t="e">
        <f>+VLOOKUP(B773,'[2]listado ZVTN y PTN y PDET'!$A$1:$A$26,1,FALSE)</f>
        <v>#N/A</v>
      </c>
      <c r="H773">
        <v>128765</v>
      </c>
      <c r="I773">
        <v>36</v>
      </c>
      <c r="J773" t="s">
        <v>2292</v>
      </c>
      <c r="K773" t="s">
        <v>2289</v>
      </c>
      <c r="L773" t="s">
        <v>2289</v>
      </c>
      <c r="M773">
        <v>536</v>
      </c>
      <c r="N773">
        <v>24</v>
      </c>
      <c r="O773" t="s">
        <v>2300</v>
      </c>
      <c r="P773" t="s">
        <v>2300</v>
      </c>
      <c r="Q773" t="s">
        <v>2300</v>
      </c>
      <c r="R773" t="s">
        <v>2300</v>
      </c>
      <c r="S773" t="s">
        <v>2300</v>
      </c>
    </row>
    <row r="774" spans="1:19" x14ac:dyDescent="0.25">
      <c r="A774" s="2" t="s">
        <v>204</v>
      </c>
      <c r="B774" s="3" t="s">
        <v>1572</v>
      </c>
      <c r="C774" s="4">
        <v>52215</v>
      </c>
      <c r="D774" s="2" t="s">
        <v>206</v>
      </c>
      <c r="E774" s="2" t="s">
        <v>532</v>
      </c>
      <c r="F774" t="e">
        <v>#N/A</v>
      </c>
      <c r="G774" t="e">
        <f>+VLOOKUP(B774,'[2]listado ZVTN y PTN y PDET'!$A$1:$A$26,1,FALSE)</f>
        <v>#N/A</v>
      </c>
      <c r="H774">
        <v>1518</v>
      </c>
      <c r="I774">
        <v>3</v>
      </c>
      <c r="J774" t="s">
        <v>2288</v>
      </c>
      <c r="K774" t="s">
        <v>2289</v>
      </c>
      <c r="L774" t="s">
        <v>2289</v>
      </c>
      <c r="M774">
        <v>2</v>
      </c>
      <c r="N774">
        <v>0</v>
      </c>
      <c r="O774" t="s">
        <v>2300</v>
      </c>
      <c r="P774" t="s">
        <v>2300</v>
      </c>
      <c r="Q774" t="s">
        <v>2300</v>
      </c>
      <c r="R774" t="s">
        <v>2300</v>
      </c>
      <c r="S774" t="s">
        <v>2300</v>
      </c>
    </row>
    <row r="775" spans="1:19" x14ac:dyDescent="0.25">
      <c r="A775" s="2" t="s">
        <v>758</v>
      </c>
      <c r="B775" s="3" t="s">
        <v>1573</v>
      </c>
      <c r="C775" s="4">
        <v>50450</v>
      </c>
      <c r="D775" s="2" t="s">
        <v>760</v>
      </c>
      <c r="E775" s="2" t="s">
        <v>1574</v>
      </c>
      <c r="F775" t="s">
        <v>2251</v>
      </c>
      <c r="G775" t="e">
        <f>+VLOOKUP(B775,'[2]listado ZVTN y PTN y PDET'!$A$1:$A$26,1,FALSE)</f>
        <v>#N/A</v>
      </c>
      <c r="H775">
        <v>10737</v>
      </c>
      <c r="I775">
        <v>5</v>
      </c>
      <c r="J775" t="s">
        <v>2292</v>
      </c>
      <c r="K775" t="s">
        <v>2290</v>
      </c>
      <c r="L775" t="s">
        <v>2292</v>
      </c>
      <c r="M775">
        <v>3</v>
      </c>
      <c r="N775">
        <v>0</v>
      </c>
      <c r="O775" t="s">
        <v>2300</v>
      </c>
      <c r="P775" t="s">
        <v>2300</v>
      </c>
      <c r="Q775" t="s">
        <v>2300</v>
      </c>
      <c r="R775" t="s">
        <v>2300</v>
      </c>
      <c r="S775" t="s">
        <v>2301</v>
      </c>
    </row>
    <row r="776" spans="1:19" x14ac:dyDescent="0.25">
      <c r="A776" s="2" t="s">
        <v>901</v>
      </c>
      <c r="B776" s="3" t="s">
        <v>1575</v>
      </c>
      <c r="C776" s="4">
        <v>85440</v>
      </c>
      <c r="D776" s="2" t="s">
        <v>903</v>
      </c>
      <c r="E776" s="2" t="s">
        <v>167</v>
      </c>
      <c r="F776" t="e">
        <v>#N/A</v>
      </c>
      <c r="G776" t="e">
        <f>+VLOOKUP(B776,'[2]listado ZVTN y PTN y PDET'!$A$1:$A$26,1,FALSE)</f>
        <v>#N/A</v>
      </c>
      <c r="H776">
        <v>3765</v>
      </c>
      <c r="I776">
        <v>0</v>
      </c>
      <c r="J776" t="s">
        <v>2291</v>
      </c>
      <c r="K776" t="s">
        <v>2289</v>
      </c>
      <c r="L776" t="s">
        <v>2290</v>
      </c>
      <c r="M776">
        <v>5</v>
      </c>
      <c r="N776">
        <v>1</v>
      </c>
      <c r="O776" t="s">
        <v>2300</v>
      </c>
      <c r="P776" t="s">
        <v>2300</v>
      </c>
      <c r="Q776" t="s">
        <v>2300</v>
      </c>
      <c r="R776" t="s">
        <v>2300</v>
      </c>
      <c r="S776">
        <v>2</v>
      </c>
    </row>
    <row r="777" spans="1:19" x14ac:dyDescent="0.25">
      <c r="A777" s="2" t="s">
        <v>901</v>
      </c>
      <c r="B777" s="3" t="s">
        <v>1576</v>
      </c>
      <c r="C777" s="4">
        <v>85250</v>
      </c>
      <c r="D777" s="2" t="s">
        <v>903</v>
      </c>
      <c r="E777" s="2" t="s">
        <v>1577</v>
      </c>
      <c r="F777" t="e">
        <v>#N/A</v>
      </c>
      <c r="G777" t="e">
        <f>+VLOOKUP(B777,'[2]listado ZVTN y PTN y PDET'!$A$1:$A$26,1,FALSE)</f>
        <v>#N/A</v>
      </c>
      <c r="H777">
        <v>4518</v>
      </c>
      <c r="I777">
        <v>3</v>
      </c>
      <c r="J777" t="s">
        <v>2291</v>
      </c>
      <c r="K777" t="s">
        <v>2289</v>
      </c>
      <c r="L777" t="s">
        <v>2290</v>
      </c>
      <c r="M777">
        <v>11</v>
      </c>
      <c r="N777">
        <v>0</v>
      </c>
      <c r="O777" t="s">
        <v>2300</v>
      </c>
      <c r="P777" t="s">
        <v>2300</v>
      </c>
      <c r="Q777" t="s">
        <v>2300</v>
      </c>
      <c r="R777" t="s">
        <v>2300</v>
      </c>
      <c r="S777" t="s">
        <v>2300</v>
      </c>
    </row>
    <row r="778" spans="1:19" x14ac:dyDescent="0.25">
      <c r="A778" s="2" t="s">
        <v>500</v>
      </c>
      <c r="B778" s="3" t="s">
        <v>1578</v>
      </c>
      <c r="C778" s="4">
        <v>5642</v>
      </c>
      <c r="D778" s="2" t="s">
        <v>502</v>
      </c>
      <c r="E778" s="2" t="s">
        <v>1579</v>
      </c>
      <c r="F778" t="e">
        <v>#N/A</v>
      </c>
      <c r="G778" t="e">
        <f>+VLOOKUP(B778,'[2]listado ZVTN y PTN y PDET'!$A$1:$A$26,1,FALSE)</f>
        <v>#N/A</v>
      </c>
      <c r="H778">
        <v>9672</v>
      </c>
      <c r="I778">
        <v>0</v>
      </c>
      <c r="J778" t="s">
        <v>2290</v>
      </c>
      <c r="K778" t="s">
        <v>2289</v>
      </c>
      <c r="L778" t="s">
        <v>2290</v>
      </c>
      <c r="M778">
        <v>14</v>
      </c>
      <c r="N778">
        <v>0</v>
      </c>
      <c r="O778" t="s">
        <v>2300</v>
      </c>
      <c r="P778" t="s">
        <v>2300</v>
      </c>
      <c r="Q778" t="s">
        <v>2300</v>
      </c>
      <c r="R778" t="s">
        <v>2300</v>
      </c>
      <c r="S778" t="s">
        <v>2300</v>
      </c>
    </row>
    <row r="779" spans="1:19" x14ac:dyDescent="0.25">
      <c r="A779" s="2" t="s">
        <v>295</v>
      </c>
      <c r="B779" s="3" t="s">
        <v>1580</v>
      </c>
      <c r="C779" s="4">
        <v>73024</v>
      </c>
      <c r="D779" s="2" t="s">
        <v>297</v>
      </c>
      <c r="E779" s="2" t="s">
        <v>1581</v>
      </c>
      <c r="F779" t="e">
        <v>#N/A</v>
      </c>
      <c r="G779" t="e">
        <f>+VLOOKUP(B779,'[2]listado ZVTN y PTN y PDET'!$A$1:$A$26,1,FALSE)</f>
        <v>#N/A</v>
      </c>
      <c r="H779">
        <v>1650</v>
      </c>
      <c r="I779">
        <v>0</v>
      </c>
      <c r="J779" t="s">
        <v>2289</v>
      </c>
      <c r="K779" t="s">
        <v>2288</v>
      </c>
      <c r="L779" t="s">
        <v>2289</v>
      </c>
      <c r="M779">
        <v>0</v>
      </c>
      <c r="N779">
        <v>0</v>
      </c>
      <c r="O779" t="s">
        <v>2300</v>
      </c>
      <c r="P779" t="s">
        <v>2300</v>
      </c>
      <c r="Q779" t="s">
        <v>2300</v>
      </c>
      <c r="R779" t="s">
        <v>2300</v>
      </c>
      <c r="S779" t="s">
        <v>2300</v>
      </c>
    </row>
    <row r="780" spans="1:19" x14ac:dyDescent="0.25">
      <c r="A780" s="2" t="s">
        <v>295</v>
      </c>
      <c r="B780" s="3" t="s">
        <v>1582</v>
      </c>
      <c r="C780" s="4">
        <v>73483</v>
      </c>
      <c r="D780" s="2" t="s">
        <v>297</v>
      </c>
      <c r="E780" s="2" t="s">
        <v>1583</v>
      </c>
      <c r="F780" t="e">
        <v>#N/A</v>
      </c>
      <c r="G780" t="e">
        <f>+VLOOKUP(B780,'[2]listado ZVTN y PTN y PDET'!$A$1:$A$26,1,FALSE)</f>
        <v>#N/A</v>
      </c>
      <c r="H780">
        <v>11471</v>
      </c>
      <c r="I780">
        <v>5</v>
      </c>
      <c r="J780" t="s">
        <v>2292</v>
      </c>
      <c r="K780" t="s">
        <v>2289</v>
      </c>
      <c r="L780" t="s">
        <v>2289</v>
      </c>
      <c r="M780">
        <v>0</v>
      </c>
      <c r="N780">
        <v>0</v>
      </c>
      <c r="O780" t="s">
        <v>2300</v>
      </c>
      <c r="P780" t="s">
        <v>2300</v>
      </c>
      <c r="Q780" t="s">
        <v>2300</v>
      </c>
      <c r="R780" t="s">
        <v>2300</v>
      </c>
      <c r="S780" t="s">
        <v>2300</v>
      </c>
    </row>
    <row r="781" spans="1:19" x14ac:dyDescent="0.25">
      <c r="A781" s="2" t="s">
        <v>295</v>
      </c>
      <c r="B781" s="3" t="s">
        <v>1584</v>
      </c>
      <c r="C781" s="4">
        <v>73873</v>
      </c>
      <c r="D781" s="2" t="s">
        <v>297</v>
      </c>
      <c r="E781" s="2" t="s">
        <v>1585</v>
      </c>
      <c r="F781" t="e">
        <v>#N/A</v>
      </c>
      <c r="G781" t="e">
        <f>+VLOOKUP(B781,'[2]listado ZVTN y PTN y PDET'!$A$1:$A$26,1,FALSE)</f>
        <v>#N/A</v>
      </c>
      <c r="H781">
        <v>5435</v>
      </c>
      <c r="I781">
        <v>4</v>
      </c>
      <c r="J781" t="s">
        <v>2292</v>
      </c>
      <c r="K781" t="s">
        <v>2289</v>
      </c>
      <c r="L781" t="s">
        <v>2290</v>
      </c>
      <c r="M781">
        <v>2</v>
      </c>
      <c r="N781">
        <v>0</v>
      </c>
      <c r="O781" t="s">
        <v>2300</v>
      </c>
      <c r="P781" t="s">
        <v>2300</v>
      </c>
      <c r="Q781" t="s">
        <v>2300</v>
      </c>
      <c r="R781" t="s">
        <v>2300</v>
      </c>
      <c r="S781" t="s">
        <v>2300</v>
      </c>
    </row>
    <row r="782" spans="1:19" x14ac:dyDescent="0.25">
      <c r="A782" s="2" t="s">
        <v>500</v>
      </c>
      <c r="B782" s="3" t="s">
        <v>1586</v>
      </c>
      <c r="C782" s="4">
        <v>5190</v>
      </c>
      <c r="D782" s="2" t="s">
        <v>502</v>
      </c>
      <c r="E782" s="2" t="s">
        <v>1587</v>
      </c>
      <c r="F782" t="e">
        <v>#N/A</v>
      </c>
      <c r="G782" t="e">
        <f>+VLOOKUP(B782,'[2]listado ZVTN y PTN y PDET'!$A$1:$A$26,1,FALSE)</f>
        <v>#N/A</v>
      </c>
      <c r="H782">
        <v>1159</v>
      </c>
      <c r="I782">
        <v>4</v>
      </c>
      <c r="J782" t="s">
        <v>2288</v>
      </c>
      <c r="K782" t="s">
        <v>2289</v>
      </c>
      <c r="L782" t="s">
        <v>2289</v>
      </c>
      <c r="M782">
        <v>6</v>
      </c>
      <c r="N782">
        <v>0</v>
      </c>
      <c r="O782" t="s">
        <v>2300</v>
      </c>
      <c r="P782" t="s">
        <v>2300</v>
      </c>
      <c r="Q782" t="s">
        <v>2300</v>
      </c>
      <c r="R782" t="s">
        <v>2300</v>
      </c>
      <c r="S782" t="s">
        <v>2300</v>
      </c>
    </row>
    <row r="783" spans="1:19" x14ac:dyDescent="0.25">
      <c r="A783" s="2" t="s">
        <v>88</v>
      </c>
      <c r="B783" s="3" t="s">
        <v>1588</v>
      </c>
      <c r="C783" s="4">
        <v>68344</v>
      </c>
      <c r="D783" s="2" t="s">
        <v>90</v>
      </c>
      <c r="E783" s="2" t="s">
        <v>1589</v>
      </c>
      <c r="F783" t="e">
        <v>#N/A</v>
      </c>
      <c r="G783" t="e">
        <f>+VLOOKUP(B783,'[2]listado ZVTN y PTN y PDET'!$A$1:$A$26,1,FALSE)</f>
        <v>#N/A</v>
      </c>
      <c r="H783">
        <v>607</v>
      </c>
      <c r="I783">
        <v>2</v>
      </c>
      <c r="J783" t="s">
        <v>2292</v>
      </c>
      <c r="K783" t="s">
        <v>2288</v>
      </c>
      <c r="L783" t="s">
        <v>2289</v>
      </c>
      <c r="M783">
        <v>0</v>
      </c>
      <c r="N783">
        <v>0</v>
      </c>
      <c r="O783" t="s">
        <v>2300</v>
      </c>
      <c r="P783" t="s">
        <v>2300</v>
      </c>
      <c r="Q783" t="s">
        <v>2300</v>
      </c>
      <c r="R783" t="s">
        <v>2300</v>
      </c>
      <c r="S783" t="s">
        <v>2300</v>
      </c>
    </row>
    <row r="784" spans="1:19" x14ac:dyDescent="0.25">
      <c r="A784" s="2" t="s">
        <v>901</v>
      </c>
      <c r="B784" s="3" t="s">
        <v>1590</v>
      </c>
      <c r="C784" s="4">
        <v>85162</v>
      </c>
      <c r="D784" s="2" t="s">
        <v>903</v>
      </c>
      <c r="E784" s="2" t="s">
        <v>1591</v>
      </c>
      <c r="F784" t="e">
        <v>#N/A</v>
      </c>
      <c r="G784" t="e">
        <f>+VLOOKUP(B784,'[2]listado ZVTN y PTN y PDET'!$A$1:$A$26,1,FALSE)</f>
        <v>#N/A</v>
      </c>
      <c r="H784">
        <v>2454</v>
      </c>
      <c r="I784">
        <v>0</v>
      </c>
      <c r="J784" t="s">
        <v>2291</v>
      </c>
      <c r="K784" t="s">
        <v>2288</v>
      </c>
      <c r="L784" t="s">
        <v>2290</v>
      </c>
      <c r="M784">
        <v>2</v>
      </c>
      <c r="N784">
        <v>0</v>
      </c>
      <c r="O784" t="s">
        <v>2300</v>
      </c>
      <c r="P784" t="s">
        <v>2300</v>
      </c>
      <c r="Q784" t="s">
        <v>2300</v>
      </c>
      <c r="R784" t="s">
        <v>2300</v>
      </c>
      <c r="S784">
        <v>2</v>
      </c>
    </row>
    <row r="785" spans="1:19" x14ac:dyDescent="0.25">
      <c r="A785" s="2" t="s">
        <v>134</v>
      </c>
      <c r="B785" s="3" t="s">
        <v>1592</v>
      </c>
      <c r="C785" s="4">
        <v>54261</v>
      </c>
      <c r="D785" s="2" t="s">
        <v>136</v>
      </c>
      <c r="E785" s="2" t="s">
        <v>1593</v>
      </c>
      <c r="F785" t="e">
        <v>#N/A</v>
      </c>
      <c r="G785" t="e">
        <f>+VLOOKUP(B785,'[2]listado ZVTN y PTN y PDET'!$A$1:$A$26,1,FALSE)</f>
        <v>#N/A</v>
      </c>
      <c r="H785">
        <v>3583</v>
      </c>
      <c r="I785">
        <v>5</v>
      </c>
      <c r="J785" t="s">
        <v>2291</v>
      </c>
      <c r="K785" t="s">
        <v>2290</v>
      </c>
      <c r="L785" t="s">
        <v>2290</v>
      </c>
      <c r="M785">
        <v>6</v>
      </c>
      <c r="N785">
        <v>1</v>
      </c>
      <c r="O785" t="s">
        <v>2300</v>
      </c>
      <c r="P785" t="s">
        <v>2300</v>
      </c>
      <c r="Q785" t="s">
        <v>2301</v>
      </c>
      <c r="R785" t="s">
        <v>2301</v>
      </c>
      <c r="S785" t="s">
        <v>2300</v>
      </c>
    </row>
    <row r="786" spans="1:19" x14ac:dyDescent="0.25">
      <c r="A786" s="2" t="s">
        <v>500</v>
      </c>
      <c r="B786" s="3" t="s">
        <v>1594</v>
      </c>
      <c r="C786" s="4">
        <v>5154</v>
      </c>
      <c r="D786" s="2" t="s">
        <v>502</v>
      </c>
      <c r="E786" s="2" t="s">
        <v>1595</v>
      </c>
      <c r="F786" t="s">
        <v>2257</v>
      </c>
      <c r="G786" t="e">
        <f>+VLOOKUP(B786,'[2]listado ZVTN y PTN y PDET'!$A$1:$A$26,1,FALSE)</f>
        <v>#N/A</v>
      </c>
      <c r="H786">
        <v>22544</v>
      </c>
      <c r="I786">
        <v>4</v>
      </c>
      <c r="J786" t="s">
        <v>2289</v>
      </c>
      <c r="K786" t="s">
        <v>2289</v>
      </c>
      <c r="L786" t="s">
        <v>2289</v>
      </c>
      <c r="M786">
        <v>37</v>
      </c>
      <c r="N786">
        <v>0</v>
      </c>
      <c r="O786" t="s">
        <v>2300</v>
      </c>
      <c r="P786" t="s">
        <v>2300</v>
      </c>
      <c r="Q786" t="s">
        <v>2300</v>
      </c>
      <c r="R786" t="s">
        <v>2301</v>
      </c>
      <c r="S786" t="s">
        <v>2300</v>
      </c>
    </row>
    <row r="787" spans="1:19" x14ac:dyDescent="0.25">
      <c r="A787" s="2" t="s">
        <v>901</v>
      </c>
      <c r="B787" s="3" t="s">
        <v>1596</v>
      </c>
      <c r="C787" s="4">
        <v>85001</v>
      </c>
      <c r="D787" s="2" t="s">
        <v>903</v>
      </c>
      <c r="E787" s="2" t="s">
        <v>1597</v>
      </c>
      <c r="F787" t="e">
        <v>#N/A</v>
      </c>
      <c r="G787" t="e">
        <f>+VLOOKUP(B787,'[2]listado ZVTN y PTN y PDET'!$A$1:$A$26,1,FALSE)</f>
        <v>#N/A</v>
      </c>
      <c r="H787">
        <v>8372</v>
      </c>
      <c r="I787">
        <v>9</v>
      </c>
      <c r="J787" t="s">
        <v>2292</v>
      </c>
      <c r="K787" t="s">
        <v>2289</v>
      </c>
      <c r="L787" t="s">
        <v>2290</v>
      </c>
      <c r="M787">
        <v>22</v>
      </c>
      <c r="N787">
        <v>1</v>
      </c>
      <c r="O787" t="s">
        <v>2300</v>
      </c>
      <c r="P787" t="s">
        <v>2300</v>
      </c>
      <c r="Q787" t="s">
        <v>2300</v>
      </c>
      <c r="R787" t="s">
        <v>2300</v>
      </c>
      <c r="S787" t="s">
        <v>2300</v>
      </c>
    </row>
    <row r="788" spans="1:19" x14ac:dyDescent="0.25">
      <c r="A788" s="2" t="s">
        <v>758</v>
      </c>
      <c r="B788" s="3" t="s">
        <v>1598</v>
      </c>
      <c r="C788" s="4">
        <v>50150</v>
      </c>
      <c r="D788" s="2" t="s">
        <v>760</v>
      </c>
      <c r="E788" s="2" t="s">
        <v>1599</v>
      </c>
      <c r="F788" t="e">
        <v>#N/A</v>
      </c>
      <c r="G788" t="e">
        <f>+VLOOKUP(B788,'[2]listado ZVTN y PTN y PDET'!$A$1:$A$26,1,FALSE)</f>
        <v>#N/A</v>
      </c>
      <c r="H788">
        <v>705</v>
      </c>
      <c r="I788">
        <v>0</v>
      </c>
      <c r="J788" t="s">
        <v>2289</v>
      </c>
      <c r="K788" t="s">
        <v>2289</v>
      </c>
      <c r="L788" t="s">
        <v>2289</v>
      </c>
      <c r="M788">
        <v>2</v>
      </c>
      <c r="N788">
        <v>0</v>
      </c>
      <c r="O788" t="s">
        <v>2300</v>
      </c>
      <c r="P788" t="s">
        <v>2300</v>
      </c>
      <c r="Q788" t="s">
        <v>2300</v>
      </c>
      <c r="R788" t="s">
        <v>2300</v>
      </c>
      <c r="S788" t="s">
        <v>2300</v>
      </c>
    </row>
    <row r="789" spans="1:19" x14ac:dyDescent="0.25">
      <c r="A789" s="2" t="s">
        <v>27</v>
      </c>
      <c r="B789" s="3" t="s">
        <v>1600</v>
      </c>
      <c r="C789" s="4">
        <v>25368</v>
      </c>
      <c r="D789" s="2" t="s">
        <v>29</v>
      </c>
      <c r="E789" s="2" t="s">
        <v>1601</v>
      </c>
      <c r="F789" t="e">
        <v>#N/A</v>
      </c>
      <c r="G789" t="e">
        <f>+VLOOKUP(B789,'[2]listado ZVTN y PTN y PDET'!$A$1:$A$26,1,FALSE)</f>
        <v>#N/A</v>
      </c>
      <c r="H789">
        <v>426</v>
      </c>
      <c r="I789">
        <v>0</v>
      </c>
      <c r="J789" t="s">
        <v>2290</v>
      </c>
      <c r="K789" t="s">
        <v>2289</v>
      </c>
      <c r="L789" t="s">
        <v>2289</v>
      </c>
      <c r="M789">
        <v>0</v>
      </c>
      <c r="N789">
        <v>0</v>
      </c>
      <c r="O789" t="s">
        <v>2300</v>
      </c>
      <c r="P789" t="s">
        <v>2300</v>
      </c>
      <c r="Q789" t="s">
        <v>2300</v>
      </c>
      <c r="R789" t="s">
        <v>2300</v>
      </c>
      <c r="S789" t="s">
        <v>2300</v>
      </c>
    </row>
    <row r="790" spans="1:19" x14ac:dyDescent="0.25">
      <c r="A790" s="2" t="s">
        <v>500</v>
      </c>
      <c r="B790" s="3" t="s">
        <v>1602</v>
      </c>
      <c r="C790" s="4">
        <v>5390</v>
      </c>
      <c r="D790" s="2" t="s">
        <v>502</v>
      </c>
      <c r="E790" s="2" t="s">
        <v>1603</v>
      </c>
      <c r="F790" t="e">
        <v>#N/A</v>
      </c>
      <c r="G790" t="e">
        <f>+VLOOKUP(B790,'[2]listado ZVTN y PTN y PDET'!$A$1:$A$26,1,FALSE)</f>
        <v>#N/A</v>
      </c>
      <c r="H790">
        <v>1039</v>
      </c>
      <c r="I790">
        <v>0</v>
      </c>
      <c r="J790" t="s">
        <v>2291</v>
      </c>
      <c r="K790" t="s">
        <v>2288</v>
      </c>
      <c r="L790" t="s">
        <v>2289</v>
      </c>
      <c r="M790">
        <v>10</v>
      </c>
      <c r="N790">
        <v>0</v>
      </c>
      <c r="O790" t="s">
        <v>2300</v>
      </c>
      <c r="P790" t="s">
        <v>2300</v>
      </c>
      <c r="Q790" t="s">
        <v>2300</v>
      </c>
      <c r="R790" t="s">
        <v>2300</v>
      </c>
      <c r="S790" t="s">
        <v>2300</v>
      </c>
    </row>
    <row r="791" spans="1:19" x14ac:dyDescent="0.25">
      <c r="A791" s="2" t="s">
        <v>1145</v>
      </c>
      <c r="B791" s="3" t="s">
        <v>1604</v>
      </c>
      <c r="C791" s="4">
        <v>18753</v>
      </c>
      <c r="D791" s="2" t="s">
        <v>1147</v>
      </c>
      <c r="E791" s="2" t="s">
        <v>1605</v>
      </c>
      <c r="F791" t="s">
        <v>2254</v>
      </c>
      <c r="G791">
        <v>1</v>
      </c>
      <c r="H791">
        <v>46895</v>
      </c>
      <c r="I791">
        <v>261</v>
      </c>
      <c r="J791" t="s">
        <v>2291</v>
      </c>
      <c r="K791" t="s">
        <v>2292</v>
      </c>
      <c r="L791" t="s">
        <v>2291</v>
      </c>
      <c r="M791">
        <v>33</v>
      </c>
      <c r="N791">
        <v>0</v>
      </c>
      <c r="O791" t="s">
        <v>2301</v>
      </c>
      <c r="P791" t="s">
        <v>2300</v>
      </c>
      <c r="Q791" t="s">
        <v>2300</v>
      </c>
      <c r="R791" t="s">
        <v>2300</v>
      </c>
      <c r="S791" t="s">
        <v>2300</v>
      </c>
    </row>
    <row r="792" spans="1:19" x14ac:dyDescent="0.25">
      <c r="A792" s="2" t="s">
        <v>376</v>
      </c>
      <c r="B792" s="3" t="s">
        <v>1606</v>
      </c>
      <c r="C792" s="4">
        <v>47161</v>
      </c>
      <c r="D792" s="2" t="s">
        <v>378</v>
      </c>
      <c r="E792" s="2" t="s">
        <v>1607</v>
      </c>
      <c r="F792" t="e">
        <v>#N/A</v>
      </c>
      <c r="G792" t="e">
        <f>+VLOOKUP(B792,'[2]listado ZVTN y PTN y PDET'!$A$1:$A$26,1,FALSE)</f>
        <v>#N/A</v>
      </c>
      <c r="H792">
        <v>4939</v>
      </c>
      <c r="I792">
        <v>0</v>
      </c>
      <c r="J792" t="s">
        <v>2289</v>
      </c>
      <c r="K792" t="s">
        <v>2288</v>
      </c>
      <c r="L792" t="s">
        <v>2288</v>
      </c>
      <c r="M792">
        <v>0</v>
      </c>
      <c r="N792">
        <v>0</v>
      </c>
      <c r="O792" t="s">
        <v>2300</v>
      </c>
      <c r="P792" t="s">
        <v>2300</v>
      </c>
      <c r="Q792" t="s">
        <v>2300</v>
      </c>
      <c r="R792" t="s">
        <v>2300</v>
      </c>
      <c r="S792" t="s">
        <v>2300</v>
      </c>
    </row>
    <row r="793" spans="1:19" x14ac:dyDescent="0.25">
      <c r="A793" s="2" t="s">
        <v>295</v>
      </c>
      <c r="B793" s="3" t="s">
        <v>1608</v>
      </c>
      <c r="C793" s="4">
        <v>73226</v>
      </c>
      <c r="D793" s="2" t="s">
        <v>297</v>
      </c>
      <c r="E793" s="2" t="s">
        <v>1609</v>
      </c>
      <c r="F793" t="e">
        <v>#N/A</v>
      </c>
      <c r="G793" t="e">
        <f>+VLOOKUP(B793,'[2]listado ZVTN y PTN y PDET'!$A$1:$A$26,1,FALSE)</f>
        <v>#N/A</v>
      </c>
      <c r="H793">
        <v>6415</v>
      </c>
      <c r="I793">
        <v>0</v>
      </c>
      <c r="J793" t="s">
        <v>2292</v>
      </c>
      <c r="K793" t="s">
        <v>2289</v>
      </c>
      <c r="L793" t="s">
        <v>2289</v>
      </c>
      <c r="M793">
        <v>3</v>
      </c>
      <c r="N793">
        <v>0</v>
      </c>
      <c r="O793" t="s">
        <v>2300</v>
      </c>
      <c r="P793" t="s">
        <v>2300</v>
      </c>
      <c r="Q793" t="s">
        <v>2300</v>
      </c>
      <c r="R793" t="s">
        <v>2300</v>
      </c>
      <c r="S793" t="s">
        <v>2300</v>
      </c>
    </row>
    <row r="794" spans="1:19" x14ac:dyDescent="0.25">
      <c r="A794" s="2" t="s">
        <v>321</v>
      </c>
      <c r="B794" s="3" t="s">
        <v>1610</v>
      </c>
      <c r="C794" s="4">
        <v>19532</v>
      </c>
      <c r="D794" s="2" t="s">
        <v>323</v>
      </c>
      <c r="E794" s="2" t="s">
        <v>1611</v>
      </c>
      <c r="F794" t="s">
        <v>2252</v>
      </c>
      <c r="G794" t="e">
        <f>+VLOOKUP(B794,'[2]listado ZVTN y PTN y PDET'!$A$1:$A$26,1,FALSE)</f>
        <v>#N/A</v>
      </c>
      <c r="H794">
        <v>13964</v>
      </c>
      <c r="I794">
        <v>20</v>
      </c>
      <c r="J794" t="s">
        <v>2291</v>
      </c>
      <c r="K794" t="s">
        <v>2290</v>
      </c>
      <c r="L794" t="s">
        <v>2292</v>
      </c>
      <c r="M794">
        <v>18</v>
      </c>
      <c r="N794">
        <v>0</v>
      </c>
      <c r="O794" t="s">
        <v>2301</v>
      </c>
      <c r="P794" t="s">
        <v>2300</v>
      </c>
      <c r="Q794" t="s">
        <v>2300</v>
      </c>
      <c r="R794" t="s">
        <v>2300</v>
      </c>
      <c r="S794" t="s">
        <v>2300</v>
      </c>
    </row>
    <row r="795" spans="1:19" x14ac:dyDescent="0.25">
      <c r="A795" s="2" t="s">
        <v>204</v>
      </c>
      <c r="B795" s="3" t="s">
        <v>1612</v>
      </c>
      <c r="C795" s="4">
        <v>52254</v>
      </c>
      <c r="D795" s="2" t="s">
        <v>206</v>
      </c>
      <c r="E795" s="2" t="s">
        <v>1613</v>
      </c>
      <c r="F795" t="e">
        <v>#N/A</v>
      </c>
      <c r="G795" t="e">
        <f>+VLOOKUP(B795,'[2]listado ZVTN y PTN y PDET'!$A$1:$A$26,1,FALSE)</f>
        <v>#N/A</v>
      </c>
      <c r="H795">
        <v>1228</v>
      </c>
      <c r="I795">
        <v>0</v>
      </c>
      <c r="J795" t="s">
        <v>2288</v>
      </c>
      <c r="K795" t="s">
        <v>2289</v>
      </c>
      <c r="L795" t="s">
        <v>2290</v>
      </c>
      <c r="M795">
        <v>1</v>
      </c>
      <c r="N795">
        <v>0</v>
      </c>
      <c r="O795" t="s">
        <v>2300</v>
      </c>
      <c r="P795" t="s">
        <v>2300</v>
      </c>
      <c r="Q795" t="s">
        <v>2300</v>
      </c>
      <c r="R795" t="s">
        <v>2300</v>
      </c>
      <c r="S795" t="s">
        <v>2300</v>
      </c>
    </row>
    <row r="796" spans="1:19" x14ac:dyDescent="0.25">
      <c r="A796" s="2" t="s">
        <v>500</v>
      </c>
      <c r="B796" s="3" t="s">
        <v>1614</v>
      </c>
      <c r="C796" s="4">
        <v>5887</v>
      </c>
      <c r="D796" s="2" t="s">
        <v>502</v>
      </c>
      <c r="E796" s="2" t="s">
        <v>1615</v>
      </c>
      <c r="F796" t="e">
        <v>#N/A</v>
      </c>
      <c r="G796" t="e">
        <f>+VLOOKUP(B796,'[2]listado ZVTN y PTN y PDET'!$A$1:$A$26,1,FALSE)</f>
        <v>#N/A</v>
      </c>
      <c r="H796">
        <v>7807</v>
      </c>
      <c r="I796">
        <v>61</v>
      </c>
      <c r="J796" t="s">
        <v>2291</v>
      </c>
      <c r="K796" t="s">
        <v>2289</v>
      </c>
      <c r="L796" t="s">
        <v>2292</v>
      </c>
      <c r="M796">
        <v>22</v>
      </c>
      <c r="N796">
        <v>1</v>
      </c>
      <c r="O796" t="s">
        <v>2301</v>
      </c>
      <c r="P796" t="s">
        <v>2301</v>
      </c>
      <c r="Q796" t="s">
        <v>2300</v>
      </c>
      <c r="R796" t="s">
        <v>2301</v>
      </c>
      <c r="S796" t="s">
        <v>2300</v>
      </c>
    </row>
    <row r="797" spans="1:19" x14ac:dyDescent="0.25">
      <c r="A797" s="2" t="s">
        <v>301</v>
      </c>
      <c r="B797" s="3" t="s">
        <v>1616</v>
      </c>
      <c r="C797" s="4">
        <v>13655</v>
      </c>
      <c r="D797" s="2" t="s">
        <v>303</v>
      </c>
      <c r="E797" s="2" t="s">
        <v>1617</v>
      </c>
      <c r="F797" t="e">
        <v>#N/A</v>
      </c>
      <c r="G797" t="e">
        <f>+VLOOKUP(B797,'[2]listado ZVTN y PTN y PDET'!$A$1:$A$26,1,FALSE)</f>
        <v>#N/A</v>
      </c>
      <c r="H797">
        <v>3772</v>
      </c>
      <c r="I797">
        <v>2</v>
      </c>
      <c r="J797" t="s">
        <v>2289</v>
      </c>
      <c r="K797" t="s">
        <v>2288</v>
      </c>
      <c r="L797" t="s">
        <v>2289</v>
      </c>
      <c r="M797">
        <v>2</v>
      </c>
      <c r="N797">
        <v>0</v>
      </c>
      <c r="O797" t="s">
        <v>2300</v>
      </c>
      <c r="P797" t="s">
        <v>2300</v>
      </c>
      <c r="Q797" t="s">
        <v>2300</v>
      </c>
      <c r="R797" t="s">
        <v>2301</v>
      </c>
      <c r="S797" t="s">
        <v>2300</v>
      </c>
    </row>
    <row r="798" spans="1:19" x14ac:dyDescent="0.25">
      <c r="A798" s="2" t="s">
        <v>134</v>
      </c>
      <c r="B798" s="3" t="s">
        <v>1618</v>
      </c>
      <c r="C798" s="4">
        <v>54109</v>
      </c>
      <c r="D798" s="2" t="s">
        <v>136</v>
      </c>
      <c r="E798" s="2" t="s">
        <v>1619</v>
      </c>
      <c r="F798" t="e">
        <v>#N/A</v>
      </c>
      <c r="G798" t="e">
        <f>+VLOOKUP(B798,'[2]listado ZVTN y PTN y PDET'!$A$1:$A$26,1,FALSE)</f>
        <v>#N/A</v>
      </c>
      <c r="H798">
        <v>2516</v>
      </c>
      <c r="I798">
        <v>7</v>
      </c>
      <c r="J798" t="s">
        <v>2290</v>
      </c>
      <c r="K798" t="s">
        <v>2288</v>
      </c>
      <c r="L798" t="s">
        <v>2290</v>
      </c>
      <c r="M798">
        <v>7</v>
      </c>
      <c r="N798">
        <v>0</v>
      </c>
      <c r="O798" t="s">
        <v>2300</v>
      </c>
      <c r="P798" t="s">
        <v>2300</v>
      </c>
      <c r="Q798" t="s">
        <v>2300</v>
      </c>
      <c r="R798" t="s">
        <v>2300</v>
      </c>
      <c r="S798" t="s">
        <v>2300</v>
      </c>
    </row>
    <row r="799" spans="1:19" x14ac:dyDescent="0.25">
      <c r="A799" s="2" t="s">
        <v>204</v>
      </c>
      <c r="B799" s="3" t="s">
        <v>1620</v>
      </c>
      <c r="C799" s="4">
        <v>52390</v>
      </c>
      <c r="D799" s="2" t="s">
        <v>206</v>
      </c>
      <c r="E799" s="2" t="s">
        <v>1621</v>
      </c>
      <c r="F799" t="s">
        <v>2255</v>
      </c>
      <c r="G799" t="e">
        <f>+VLOOKUP(B799,'[2]listado ZVTN y PTN y PDET'!$A$1:$A$26,1,FALSE)</f>
        <v>#N/A</v>
      </c>
      <c r="H799">
        <v>4271</v>
      </c>
      <c r="I799">
        <v>0</v>
      </c>
      <c r="J799" t="s">
        <v>2290</v>
      </c>
      <c r="K799" t="s">
        <v>2290</v>
      </c>
      <c r="L799" t="s">
        <v>2290</v>
      </c>
      <c r="M799">
        <v>2</v>
      </c>
      <c r="N799">
        <v>0</v>
      </c>
      <c r="O799" t="s">
        <v>2301</v>
      </c>
      <c r="P799" t="s">
        <v>2300</v>
      </c>
      <c r="Q799" t="s">
        <v>2300</v>
      </c>
      <c r="R799" t="s">
        <v>2300</v>
      </c>
      <c r="S799" t="s">
        <v>2300</v>
      </c>
    </row>
    <row r="800" spans="1:19" x14ac:dyDescent="0.25">
      <c r="A800" s="2" t="s">
        <v>500</v>
      </c>
      <c r="B800" s="3" t="s">
        <v>1622</v>
      </c>
      <c r="C800" s="4">
        <v>5091</v>
      </c>
      <c r="D800" s="2" t="s">
        <v>502</v>
      </c>
      <c r="E800" s="2" t="s">
        <v>1623</v>
      </c>
      <c r="F800" t="e">
        <v>#N/A</v>
      </c>
      <c r="G800" t="e">
        <f>+VLOOKUP(B800,'[2]listado ZVTN y PTN y PDET'!$A$1:$A$26,1,FALSE)</f>
        <v>#N/A</v>
      </c>
      <c r="H800">
        <v>3107</v>
      </c>
      <c r="I800">
        <v>0</v>
      </c>
      <c r="J800" t="s">
        <v>2289</v>
      </c>
      <c r="K800" t="s">
        <v>2288</v>
      </c>
      <c r="L800" t="s">
        <v>2289</v>
      </c>
      <c r="M800">
        <v>15</v>
      </c>
      <c r="N800">
        <v>0</v>
      </c>
      <c r="O800" t="s">
        <v>2300</v>
      </c>
      <c r="P800" t="s">
        <v>2300</v>
      </c>
      <c r="Q800" t="s">
        <v>2300</v>
      </c>
      <c r="R800" t="s">
        <v>2300</v>
      </c>
      <c r="S800" t="s">
        <v>2300</v>
      </c>
    </row>
    <row r="801" spans="1:19" x14ac:dyDescent="0.25">
      <c r="A801" s="2" t="s">
        <v>376</v>
      </c>
      <c r="B801" s="3" t="s">
        <v>1624</v>
      </c>
      <c r="C801" s="4">
        <v>47745</v>
      </c>
      <c r="D801" s="2" t="s">
        <v>378</v>
      </c>
      <c r="E801" s="2" t="s">
        <v>1625</v>
      </c>
      <c r="F801" t="e">
        <v>#N/A</v>
      </c>
      <c r="G801" t="e">
        <f>+VLOOKUP(B801,'[2]listado ZVTN y PTN y PDET'!$A$1:$A$26,1,FALSE)</f>
        <v>#N/A</v>
      </c>
      <c r="H801">
        <v>23295</v>
      </c>
      <c r="I801">
        <v>0</v>
      </c>
      <c r="J801" t="s">
        <v>2289</v>
      </c>
      <c r="K801" t="s">
        <v>2288</v>
      </c>
      <c r="L801" t="s">
        <v>2289</v>
      </c>
      <c r="M801">
        <v>3</v>
      </c>
      <c r="N801">
        <v>0</v>
      </c>
      <c r="O801" t="s">
        <v>2300</v>
      </c>
      <c r="P801" t="s">
        <v>2300</v>
      </c>
      <c r="Q801" t="s">
        <v>2300</v>
      </c>
      <c r="R801" t="s">
        <v>2300</v>
      </c>
      <c r="S801" t="s">
        <v>2300</v>
      </c>
    </row>
    <row r="802" spans="1:19" x14ac:dyDescent="0.25">
      <c r="A802" s="2" t="s">
        <v>758</v>
      </c>
      <c r="B802" s="3" t="s">
        <v>1626</v>
      </c>
      <c r="C802" s="4">
        <v>50001</v>
      </c>
      <c r="D802" s="2" t="s">
        <v>760</v>
      </c>
      <c r="E802" s="2" t="s">
        <v>1627</v>
      </c>
      <c r="F802" t="e">
        <v>#N/A</v>
      </c>
      <c r="G802" t="e">
        <f>+VLOOKUP(B802,'[2]listado ZVTN y PTN y PDET'!$A$1:$A$26,1,FALSE)</f>
        <v>#N/A</v>
      </c>
      <c r="H802">
        <v>10495</v>
      </c>
      <c r="I802">
        <v>22</v>
      </c>
      <c r="J802" t="s">
        <v>2292</v>
      </c>
      <c r="K802" t="s">
        <v>2289</v>
      </c>
      <c r="L802" t="s">
        <v>2289</v>
      </c>
      <c r="M802">
        <v>136</v>
      </c>
      <c r="N802">
        <v>2</v>
      </c>
      <c r="O802" t="s">
        <v>2300</v>
      </c>
      <c r="P802" t="s">
        <v>2300</v>
      </c>
      <c r="Q802" t="s">
        <v>2300</v>
      </c>
      <c r="R802" t="s">
        <v>2300</v>
      </c>
      <c r="S802">
        <v>2</v>
      </c>
    </row>
    <row r="803" spans="1:19" x14ac:dyDescent="0.25">
      <c r="A803" s="2" t="s">
        <v>204</v>
      </c>
      <c r="B803" s="3" t="s">
        <v>1628</v>
      </c>
      <c r="C803" s="4">
        <v>52435</v>
      </c>
      <c r="D803" s="2" t="s">
        <v>206</v>
      </c>
      <c r="E803" s="2" t="s">
        <v>1629</v>
      </c>
      <c r="F803" t="e">
        <v>#N/A</v>
      </c>
      <c r="G803" t="e">
        <f>+VLOOKUP(B803,'[2]listado ZVTN y PTN y PDET'!$A$1:$A$26,1,FALSE)</f>
        <v>#N/A</v>
      </c>
      <c r="H803">
        <v>1751</v>
      </c>
      <c r="I803">
        <v>3</v>
      </c>
      <c r="J803" t="s">
        <v>2290</v>
      </c>
      <c r="K803" t="s">
        <v>2289</v>
      </c>
      <c r="L803" t="s">
        <v>2290</v>
      </c>
      <c r="M803">
        <v>4</v>
      </c>
      <c r="N803">
        <v>0</v>
      </c>
      <c r="O803" t="s">
        <v>2300</v>
      </c>
      <c r="P803" t="s">
        <v>2300</v>
      </c>
      <c r="Q803" t="s">
        <v>2300</v>
      </c>
      <c r="R803" t="s">
        <v>2300</v>
      </c>
      <c r="S803" t="s">
        <v>2300</v>
      </c>
    </row>
    <row r="804" spans="1:19" x14ac:dyDescent="0.25">
      <c r="A804" s="2" t="s">
        <v>576</v>
      </c>
      <c r="B804" s="3" t="s">
        <v>1630</v>
      </c>
      <c r="C804" s="4">
        <v>76828</v>
      </c>
      <c r="D804" s="2" t="s">
        <v>578</v>
      </c>
      <c r="E804" s="2" t="s">
        <v>1631</v>
      </c>
      <c r="F804" t="e">
        <v>#N/A</v>
      </c>
      <c r="G804" t="e">
        <f>+VLOOKUP(B804,'[2]listado ZVTN y PTN y PDET'!$A$1:$A$26,1,FALSE)</f>
        <v>#N/A</v>
      </c>
      <c r="H804">
        <v>6062</v>
      </c>
      <c r="I804">
        <v>0</v>
      </c>
      <c r="J804" t="s">
        <v>2289</v>
      </c>
      <c r="K804" t="s">
        <v>2290</v>
      </c>
      <c r="L804" t="s">
        <v>2289</v>
      </c>
      <c r="M804">
        <v>9</v>
      </c>
      <c r="N804">
        <v>1</v>
      </c>
      <c r="O804" t="s">
        <v>2300</v>
      </c>
      <c r="P804" t="s">
        <v>2300</v>
      </c>
      <c r="Q804" t="s">
        <v>2301</v>
      </c>
      <c r="R804" t="s">
        <v>2300</v>
      </c>
      <c r="S804" t="s">
        <v>2300</v>
      </c>
    </row>
    <row r="805" spans="1:19" x14ac:dyDescent="0.25">
      <c r="A805" s="2" t="s">
        <v>27</v>
      </c>
      <c r="B805" s="3" t="s">
        <v>1632</v>
      </c>
      <c r="C805" s="4">
        <v>25653</v>
      </c>
      <c r="D805" s="2" t="s">
        <v>29</v>
      </c>
      <c r="E805" s="2" t="s">
        <v>835</v>
      </c>
      <c r="F805" t="e">
        <v>#N/A</v>
      </c>
      <c r="G805" t="e">
        <f>+VLOOKUP(B805,'[2]listado ZVTN y PTN y PDET'!$A$1:$A$26,1,FALSE)</f>
        <v>#N/A</v>
      </c>
      <c r="H805">
        <v>284</v>
      </c>
      <c r="I805">
        <v>0</v>
      </c>
      <c r="J805" t="s">
        <v>2289</v>
      </c>
      <c r="K805" t="s">
        <v>2288</v>
      </c>
      <c r="L805" t="s">
        <v>2289</v>
      </c>
      <c r="M805">
        <v>0</v>
      </c>
      <c r="N805">
        <v>0</v>
      </c>
      <c r="O805" t="s">
        <v>2300</v>
      </c>
      <c r="P805" t="s">
        <v>2300</v>
      </c>
      <c r="Q805" t="s">
        <v>2300</v>
      </c>
      <c r="R805" t="s">
        <v>2300</v>
      </c>
      <c r="S805" t="s">
        <v>2300</v>
      </c>
    </row>
    <row r="806" spans="1:19" x14ac:dyDescent="0.25">
      <c r="A806" s="2" t="s">
        <v>301</v>
      </c>
      <c r="B806" s="3" t="s">
        <v>1633</v>
      </c>
      <c r="C806" s="4">
        <v>13873</v>
      </c>
      <c r="D806" s="2" t="s">
        <v>303</v>
      </c>
      <c r="E806" s="2" t="s">
        <v>167</v>
      </c>
      <c r="F806" t="e">
        <v>#N/A</v>
      </c>
      <c r="G806" t="e">
        <f>+VLOOKUP(B806,'[2]listado ZVTN y PTN y PDET'!$A$1:$A$26,1,FALSE)</f>
        <v>#N/A</v>
      </c>
      <c r="H806">
        <v>6306</v>
      </c>
      <c r="I806">
        <v>2</v>
      </c>
      <c r="J806" t="s">
        <v>2290</v>
      </c>
      <c r="K806" t="s">
        <v>2288</v>
      </c>
      <c r="L806" t="s">
        <v>2289</v>
      </c>
      <c r="M806">
        <v>2</v>
      </c>
      <c r="N806">
        <v>0</v>
      </c>
      <c r="O806" t="s">
        <v>2300</v>
      </c>
      <c r="P806" t="s">
        <v>2300</v>
      </c>
      <c r="Q806" t="s">
        <v>2300</v>
      </c>
      <c r="R806" t="s">
        <v>2300</v>
      </c>
      <c r="S806" t="s">
        <v>2300</v>
      </c>
    </row>
    <row r="807" spans="1:19" x14ac:dyDescent="0.25">
      <c r="A807" s="2" t="s">
        <v>901</v>
      </c>
      <c r="B807" s="3" t="s">
        <v>1634</v>
      </c>
      <c r="C807" s="4">
        <v>85300</v>
      </c>
      <c r="D807" s="2" t="s">
        <v>903</v>
      </c>
      <c r="E807" s="2" t="s">
        <v>519</v>
      </c>
      <c r="F807" t="e">
        <v>#N/A</v>
      </c>
      <c r="G807" t="e">
        <f>+VLOOKUP(B807,'[2]listado ZVTN y PTN y PDET'!$A$1:$A$26,1,FALSE)</f>
        <v>#N/A</v>
      </c>
      <c r="H807">
        <v>318</v>
      </c>
      <c r="I807">
        <v>0</v>
      </c>
      <c r="J807" t="s">
        <v>2291</v>
      </c>
      <c r="K807" t="s">
        <v>2288</v>
      </c>
      <c r="L807" t="s">
        <v>2290</v>
      </c>
      <c r="M807">
        <v>0</v>
      </c>
      <c r="N807">
        <v>0</v>
      </c>
      <c r="O807" t="s">
        <v>2300</v>
      </c>
      <c r="P807" t="s">
        <v>2300</v>
      </c>
      <c r="Q807" t="s">
        <v>2300</v>
      </c>
      <c r="R807" t="s">
        <v>2300</v>
      </c>
      <c r="S807" t="s">
        <v>2300</v>
      </c>
    </row>
    <row r="808" spans="1:19" x14ac:dyDescent="0.25">
      <c r="A808" s="2" t="s">
        <v>295</v>
      </c>
      <c r="B808" s="3" t="s">
        <v>1635</v>
      </c>
      <c r="C808" s="4">
        <v>73675</v>
      </c>
      <c r="D808" s="2" t="s">
        <v>297</v>
      </c>
      <c r="E808" s="2" t="s">
        <v>1636</v>
      </c>
      <c r="F808" t="e">
        <v>#N/A</v>
      </c>
      <c r="G808" t="e">
        <f>+VLOOKUP(B808,'[2]listado ZVTN y PTN y PDET'!$A$1:$A$26,1,FALSE)</f>
        <v>#N/A</v>
      </c>
      <c r="H808">
        <v>12138</v>
      </c>
      <c r="I808">
        <v>10</v>
      </c>
      <c r="J808" t="s">
        <v>2291</v>
      </c>
      <c r="K808" t="s">
        <v>2290</v>
      </c>
      <c r="L808" t="s">
        <v>2290</v>
      </c>
      <c r="M808">
        <v>7</v>
      </c>
      <c r="N808">
        <v>0</v>
      </c>
      <c r="O808" t="s">
        <v>2301</v>
      </c>
      <c r="P808" t="s">
        <v>2300</v>
      </c>
      <c r="Q808" t="s">
        <v>2300</v>
      </c>
      <c r="R808" t="s">
        <v>2300</v>
      </c>
      <c r="S808" t="s">
        <v>2300</v>
      </c>
    </row>
    <row r="809" spans="1:19" x14ac:dyDescent="0.25">
      <c r="A809" s="2" t="s">
        <v>530</v>
      </c>
      <c r="B809" s="3" t="s">
        <v>1637</v>
      </c>
      <c r="C809" s="4">
        <v>23001</v>
      </c>
      <c r="D809" s="2" t="s">
        <v>532</v>
      </c>
      <c r="E809" s="2" t="s">
        <v>1638</v>
      </c>
      <c r="F809" t="e">
        <v>#N/A</v>
      </c>
      <c r="G809" t="e">
        <f>+VLOOKUP(B809,'[2]listado ZVTN y PTN y PDET'!$A$1:$A$26,1,FALSE)</f>
        <v>#N/A</v>
      </c>
      <c r="H809">
        <v>38202</v>
      </c>
      <c r="I809">
        <v>2</v>
      </c>
      <c r="J809" t="s">
        <v>2289</v>
      </c>
      <c r="K809" t="s">
        <v>2288</v>
      </c>
      <c r="L809" t="s">
        <v>2288</v>
      </c>
      <c r="M809">
        <v>98</v>
      </c>
      <c r="N809">
        <v>2</v>
      </c>
      <c r="O809" t="s">
        <v>2300</v>
      </c>
      <c r="P809" t="s">
        <v>2300</v>
      </c>
      <c r="Q809" t="s">
        <v>2300</v>
      </c>
      <c r="R809" t="s">
        <v>2301</v>
      </c>
      <c r="S809" t="s">
        <v>2300</v>
      </c>
    </row>
    <row r="810" spans="1:19" x14ac:dyDescent="0.25">
      <c r="A810" s="2" t="s">
        <v>204</v>
      </c>
      <c r="B810" s="3" t="s">
        <v>1639</v>
      </c>
      <c r="C810" s="4">
        <v>52490</v>
      </c>
      <c r="D810" s="2" t="s">
        <v>206</v>
      </c>
      <c r="E810" s="2" t="s">
        <v>1640</v>
      </c>
      <c r="F810" t="s">
        <v>2255</v>
      </c>
      <c r="G810" t="e">
        <f>+VLOOKUP(B810,'[2]listado ZVTN y PTN y PDET'!$A$1:$A$26,1,FALSE)</f>
        <v>#N/A</v>
      </c>
      <c r="H810">
        <v>16283</v>
      </c>
      <c r="I810">
        <v>0</v>
      </c>
      <c r="J810" t="s">
        <v>2292</v>
      </c>
      <c r="K810" t="s">
        <v>2291</v>
      </c>
      <c r="L810" t="s">
        <v>2291</v>
      </c>
      <c r="M810">
        <v>13</v>
      </c>
      <c r="N810">
        <v>0</v>
      </c>
      <c r="O810" t="s">
        <v>2300</v>
      </c>
      <c r="P810" t="s">
        <v>2300</v>
      </c>
      <c r="Q810" t="s">
        <v>2301</v>
      </c>
      <c r="R810" t="s">
        <v>2300</v>
      </c>
      <c r="S810" t="s">
        <v>2300</v>
      </c>
    </row>
    <row r="811" spans="1:19" x14ac:dyDescent="0.25">
      <c r="A811" s="2" t="s">
        <v>27</v>
      </c>
      <c r="B811" s="3" t="s">
        <v>1641</v>
      </c>
      <c r="C811" s="4">
        <v>25288</v>
      </c>
      <c r="D811" s="2" t="s">
        <v>29</v>
      </c>
      <c r="E811" s="2" t="s">
        <v>1642</v>
      </c>
      <c r="F811" t="e">
        <v>#N/A</v>
      </c>
      <c r="G811" t="e">
        <f>+VLOOKUP(B811,'[2]listado ZVTN y PTN y PDET'!$A$1:$A$26,1,FALSE)</f>
        <v>#N/A</v>
      </c>
      <c r="H811">
        <v>9</v>
      </c>
      <c r="I811">
        <v>0</v>
      </c>
      <c r="J811" t="s">
        <v>2288</v>
      </c>
      <c r="K811" t="s">
        <v>2288</v>
      </c>
      <c r="L811" t="s">
        <v>2288</v>
      </c>
      <c r="M811">
        <v>0</v>
      </c>
      <c r="N811">
        <v>0</v>
      </c>
      <c r="O811" t="s">
        <v>2300</v>
      </c>
      <c r="P811" t="s">
        <v>2300</v>
      </c>
      <c r="Q811" t="s">
        <v>2300</v>
      </c>
      <c r="R811" t="s">
        <v>2300</v>
      </c>
      <c r="S811" t="s">
        <v>2300</v>
      </c>
    </row>
    <row r="812" spans="1:19" x14ac:dyDescent="0.25">
      <c r="A812" s="2" t="s">
        <v>626</v>
      </c>
      <c r="B812" s="3" t="s">
        <v>1643</v>
      </c>
      <c r="C812" s="4">
        <v>95015</v>
      </c>
      <c r="D812" s="2" t="s">
        <v>628</v>
      </c>
      <c r="E812" s="2" t="s">
        <v>697</v>
      </c>
      <c r="F812" t="s">
        <v>2251</v>
      </c>
      <c r="G812" t="e">
        <f>+VLOOKUP(B812,'[2]listado ZVTN y PTN y PDET'!$A$1:$A$26,1,FALSE)</f>
        <v>#N/A</v>
      </c>
      <c r="H812">
        <v>8988</v>
      </c>
      <c r="I812">
        <v>25</v>
      </c>
      <c r="J812" t="s">
        <v>2291</v>
      </c>
      <c r="K812" t="s">
        <v>2292</v>
      </c>
      <c r="L812" t="s">
        <v>2291</v>
      </c>
      <c r="M812">
        <v>2</v>
      </c>
      <c r="N812">
        <v>0</v>
      </c>
      <c r="O812" t="s">
        <v>2301</v>
      </c>
      <c r="P812" t="s">
        <v>2300</v>
      </c>
      <c r="Q812" t="s">
        <v>2300</v>
      </c>
      <c r="R812" t="s">
        <v>2300</v>
      </c>
      <c r="S812" t="s">
        <v>2300</v>
      </c>
    </row>
    <row r="813" spans="1:19" x14ac:dyDescent="0.25">
      <c r="A813" s="2" t="s">
        <v>1456</v>
      </c>
      <c r="B813" s="3" t="s">
        <v>1644</v>
      </c>
      <c r="C813" s="4">
        <v>86571</v>
      </c>
      <c r="D813" s="2" t="s">
        <v>1458</v>
      </c>
      <c r="E813" s="2" t="s">
        <v>1645</v>
      </c>
      <c r="F813" t="s">
        <v>2258</v>
      </c>
      <c r="G813" t="e">
        <f>+VLOOKUP(B813,'[2]listado ZVTN y PTN y PDET'!$A$1:$A$26,1,FALSE)</f>
        <v>#N/A</v>
      </c>
      <c r="H813">
        <v>31593</v>
      </c>
      <c r="I813">
        <v>37</v>
      </c>
      <c r="J813" t="s">
        <v>2291</v>
      </c>
      <c r="K813" t="s">
        <v>2292</v>
      </c>
      <c r="L813" t="s">
        <v>2291</v>
      </c>
      <c r="M813">
        <v>8</v>
      </c>
      <c r="N813">
        <v>0</v>
      </c>
      <c r="O813" t="s">
        <v>2301</v>
      </c>
      <c r="P813" t="s">
        <v>2300</v>
      </c>
      <c r="Q813" t="s">
        <v>2300</v>
      </c>
      <c r="R813" t="s">
        <v>2300</v>
      </c>
      <c r="S813" t="s">
        <v>2300</v>
      </c>
    </row>
    <row r="814" spans="1:19" x14ac:dyDescent="0.25">
      <c r="A814" s="2" t="s">
        <v>500</v>
      </c>
      <c r="B814" s="3" t="s">
        <v>1646</v>
      </c>
      <c r="C814" s="4">
        <v>5895</v>
      </c>
      <c r="D814" s="2" t="s">
        <v>502</v>
      </c>
      <c r="E814" s="2" t="s">
        <v>1647</v>
      </c>
      <c r="F814" t="s">
        <v>2257</v>
      </c>
      <c r="G814" t="e">
        <f>+VLOOKUP(B814,'[2]listado ZVTN y PTN y PDET'!$A$1:$A$26,1,FALSE)</f>
        <v>#N/A</v>
      </c>
      <c r="H814">
        <v>16600</v>
      </c>
      <c r="I814">
        <v>27</v>
      </c>
      <c r="J814" t="s">
        <v>2292</v>
      </c>
      <c r="K814" t="s">
        <v>2292</v>
      </c>
      <c r="L814" t="s">
        <v>2292</v>
      </c>
      <c r="M814">
        <v>32</v>
      </c>
      <c r="N814">
        <v>0</v>
      </c>
      <c r="O814" t="s">
        <v>2300</v>
      </c>
      <c r="P814" t="s">
        <v>2300</v>
      </c>
      <c r="Q814" t="s">
        <v>2300</v>
      </c>
      <c r="R814" t="s">
        <v>2301</v>
      </c>
      <c r="S814" t="s">
        <v>2300</v>
      </c>
    </row>
    <row r="815" spans="1:19" x14ac:dyDescent="0.25">
      <c r="A815" s="2" t="s">
        <v>772</v>
      </c>
      <c r="B815" s="3" t="s">
        <v>1648</v>
      </c>
      <c r="C815" s="4">
        <v>41770</v>
      </c>
      <c r="D815" s="2" t="s">
        <v>774</v>
      </c>
      <c r="E815" s="2" t="s">
        <v>1649</v>
      </c>
      <c r="F815" t="e">
        <v>#N/A</v>
      </c>
      <c r="G815" t="e">
        <f>+VLOOKUP(B815,'[2]listado ZVTN y PTN y PDET'!$A$1:$A$26,1,FALSE)</f>
        <v>#N/A</v>
      </c>
      <c r="H815">
        <v>2290</v>
      </c>
      <c r="I815">
        <v>7</v>
      </c>
      <c r="J815" t="s">
        <v>2290</v>
      </c>
      <c r="K815" t="s">
        <v>2289</v>
      </c>
      <c r="L815" t="s">
        <v>2289</v>
      </c>
      <c r="M815">
        <v>7</v>
      </c>
      <c r="N815">
        <v>0</v>
      </c>
      <c r="O815" t="s">
        <v>2300</v>
      </c>
      <c r="P815" t="s">
        <v>2300</v>
      </c>
      <c r="Q815" t="s">
        <v>2300</v>
      </c>
      <c r="R815" t="s">
        <v>2300</v>
      </c>
      <c r="S815" t="s">
        <v>2300</v>
      </c>
    </row>
    <row r="816" spans="1:19" x14ac:dyDescent="0.25">
      <c r="A816" s="2" t="s">
        <v>96</v>
      </c>
      <c r="B816" s="3" t="s">
        <v>1650</v>
      </c>
      <c r="C816" s="4">
        <v>44001</v>
      </c>
      <c r="D816" s="2" t="s">
        <v>98</v>
      </c>
      <c r="E816" s="2" t="s">
        <v>1651</v>
      </c>
      <c r="F816" t="e">
        <v>#N/A</v>
      </c>
      <c r="G816" t="e">
        <f>+VLOOKUP(B816,'[2]listado ZVTN y PTN y PDET'!$A$1:$A$26,1,FALSE)</f>
        <v>#N/A</v>
      </c>
      <c r="H816">
        <v>40736</v>
      </c>
      <c r="I816">
        <v>13</v>
      </c>
      <c r="J816" t="s">
        <v>2292</v>
      </c>
      <c r="K816" t="s">
        <v>2288</v>
      </c>
      <c r="L816" t="s">
        <v>2290</v>
      </c>
      <c r="M816">
        <v>62</v>
      </c>
      <c r="N816">
        <v>1</v>
      </c>
      <c r="O816" t="s">
        <v>2300</v>
      </c>
      <c r="P816" t="s">
        <v>2300</v>
      </c>
      <c r="Q816" t="s">
        <v>2301</v>
      </c>
      <c r="R816" t="s">
        <v>2301</v>
      </c>
      <c r="S816" t="s">
        <v>2300</v>
      </c>
    </row>
    <row r="817" spans="1:19" x14ac:dyDescent="0.25">
      <c r="A817" s="2" t="s">
        <v>376</v>
      </c>
      <c r="B817" s="3" t="s">
        <v>1652</v>
      </c>
      <c r="C817" s="4">
        <v>47960</v>
      </c>
      <c r="D817" s="2" t="s">
        <v>378</v>
      </c>
      <c r="E817" s="2" t="s">
        <v>1653</v>
      </c>
      <c r="F817" t="e">
        <v>#N/A</v>
      </c>
      <c r="G817" t="e">
        <f>+VLOOKUP(B817,'[2]listado ZVTN y PTN y PDET'!$A$1:$A$26,1,FALSE)</f>
        <v>#N/A</v>
      </c>
      <c r="H817">
        <v>3517</v>
      </c>
      <c r="I817">
        <v>0</v>
      </c>
      <c r="J817" t="s">
        <v>2289</v>
      </c>
      <c r="K817" t="s">
        <v>2288</v>
      </c>
      <c r="L817" t="s">
        <v>2288</v>
      </c>
      <c r="M817">
        <v>0</v>
      </c>
      <c r="N817">
        <v>0</v>
      </c>
      <c r="O817" t="s">
        <v>2300</v>
      </c>
      <c r="P817" t="s">
        <v>2300</v>
      </c>
      <c r="Q817" t="s">
        <v>2300</v>
      </c>
      <c r="R817" t="s">
        <v>2300</v>
      </c>
      <c r="S817" t="s">
        <v>2300</v>
      </c>
    </row>
    <row r="818" spans="1:19" x14ac:dyDescent="0.25">
      <c r="A818" s="2" t="s">
        <v>438</v>
      </c>
      <c r="B818" s="3" t="s">
        <v>1654</v>
      </c>
      <c r="C818" s="4">
        <v>17444</v>
      </c>
      <c r="D818" s="2" t="s">
        <v>237</v>
      </c>
      <c r="E818" s="2" t="s">
        <v>1655</v>
      </c>
      <c r="F818" t="e">
        <v>#N/A</v>
      </c>
      <c r="G818" t="e">
        <f>+VLOOKUP(B818,'[2]listado ZVTN y PTN y PDET'!$A$1:$A$26,1,FALSE)</f>
        <v>#N/A</v>
      </c>
      <c r="H818">
        <v>7202</v>
      </c>
      <c r="I818">
        <v>0</v>
      </c>
      <c r="J818" t="s">
        <v>2292</v>
      </c>
      <c r="K818" t="s">
        <v>2288</v>
      </c>
      <c r="L818" t="s">
        <v>2289</v>
      </c>
      <c r="M818">
        <v>5</v>
      </c>
      <c r="N818">
        <v>0</v>
      </c>
      <c r="O818" t="s">
        <v>2300</v>
      </c>
      <c r="P818" t="s">
        <v>2300</v>
      </c>
      <c r="Q818" t="s">
        <v>2300</v>
      </c>
      <c r="R818" t="s">
        <v>2300</v>
      </c>
      <c r="S818" t="s">
        <v>2300</v>
      </c>
    </row>
    <row r="819" spans="1:19" x14ac:dyDescent="0.25">
      <c r="A819" s="2" t="s">
        <v>295</v>
      </c>
      <c r="B819" s="3" t="s">
        <v>1656</v>
      </c>
      <c r="C819" s="4">
        <v>73555</v>
      </c>
      <c r="D819" s="2" t="s">
        <v>297</v>
      </c>
      <c r="E819" s="2" t="s">
        <v>1657</v>
      </c>
      <c r="F819" t="s">
        <v>2259</v>
      </c>
      <c r="G819">
        <v>1</v>
      </c>
      <c r="H819">
        <v>22878</v>
      </c>
      <c r="I819">
        <v>143</v>
      </c>
      <c r="J819" t="s">
        <v>2292</v>
      </c>
      <c r="K819" t="s">
        <v>2290</v>
      </c>
      <c r="L819" t="s">
        <v>2291</v>
      </c>
      <c r="M819">
        <v>8</v>
      </c>
      <c r="N819">
        <v>0</v>
      </c>
      <c r="O819" t="s">
        <v>2301</v>
      </c>
      <c r="P819" t="s">
        <v>2300</v>
      </c>
      <c r="Q819" t="s">
        <v>2300</v>
      </c>
      <c r="R819" t="s">
        <v>2300</v>
      </c>
      <c r="S819" t="s">
        <v>2300</v>
      </c>
    </row>
    <row r="820" spans="1:19" x14ac:dyDescent="0.25">
      <c r="A820" s="2" t="s">
        <v>321</v>
      </c>
      <c r="B820" s="3" t="s">
        <v>1658</v>
      </c>
      <c r="C820" s="4">
        <v>19075</v>
      </c>
      <c r="D820" s="2" t="s">
        <v>323</v>
      </c>
      <c r="E820" s="2" t="s">
        <v>1410</v>
      </c>
      <c r="F820" t="s">
        <v>2252</v>
      </c>
      <c r="G820" t="e">
        <f>+VLOOKUP(B820,'[2]listado ZVTN y PTN y PDET'!$A$1:$A$26,1,FALSE)</f>
        <v>#N/A</v>
      </c>
      <c r="H820">
        <v>9818</v>
      </c>
      <c r="I820">
        <v>11</v>
      </c>
      <c r="J820" t="s">
        <v>2289</v>
      </c>
      <c r="K820" t="s">
        <v>2290</v>
      </c>
      <c r="L820" t="s">
        <v>2292</v>
      </c>
      <c r="M820">
        <v>18</v>
      </c>
      <c r="N820">
        <v>0</v>
      </c>
      <c r="O820" t="s">
        <v>2301</v>
      </c>
      <c r="P820" t="s">
        <v>2300</v>
      </c>
      <c r="Q820" t="s">
        <v>2300</v>
      </c>
      <c r="R820" t="s">
        <v>2300</v>
      </c>
      <c r="S820" t="s">
        <v>2300</v>
      </c>
    </row>
    <row r="821" spans="1:19" x14ac:dyDescent="0.25">
      <c r="A821" s="2" t="s">
        <v>321</v>
      </c>
      <c r="B821" s="3" t="s">
        <v>1659</v>
      </c>
      <c r="C821" s="4">
        <v>19290</v>
      </c>
      <c r="D821" s="2" t="s">
        <v>323</v>
      </c>
      <c r="E821" s="2" t="s">
        <v>1660</v>
      </c>
      <c r="F821" t="e">
        <v>#N/A</v>
      </c>
      <c r="G821" t="e">
        <f>+VLOOKUP(B821,'[2]listado ZVTN y PTN y PDET'!$A$1:$A$26,1,FALSE)</f>
        <v>#N/A</v>
      </c>
      <c r="H821">
        <v>1383</v>
      </c>
      <c r="I821">
        <v>1</v>
      </c>
      <c r="J821" t="s">
        <v>2289</v>
      </c>
      <c r="K821" t="s">
        <v>2290</v>
      </c>
      <c r="L821" t="s">
        <v>2290</v>
      </c>
      <c r="M821">
        <v>2</v>
      </c>
      <c r="N821">
        <v>0</v>
      </c>
      <c r="O821" t="s">
        <v>2300</v>
      </c>
      <c r="P821" t="s">
        <v>2300</v>
      </c>
      <c r="Q821" t="s">
        <v>2300</v>
      </c>
      <c r="R821" t="s">
        <v>2300</v>
      </c>
      <c r="S821" t="s">
        <v>2300</v>
      </c>
    </row>
    <row r="822" spans="1:19" x14ac:dyDescent="0.25">
      <c r="A822" s="2" t="s">
        <v>500</v>
      </c>
      <c r="B822" s="3" t="s">
        <v>1661</v>
      </c>
      <c r="C822" s="4">
        <v>5647</v>
      </c>
      <c r="D822" s="2" t="s">
        <v>502</v>
      </c>
      <c r="E822" s="2" t="s">
        <v>41</v>
      </c>
      <c r="F822" t="e">
        <v>#N/A</v>
      </c>
      <c r="G822" t="e">
        <f>+VLOOKUP(B822,'[2]listado ZVTN y PTN y PDET'!$A$1:$A$26,1,FALSE)</f>
        <v>#N/A</v>
      </c>
      <c r="H822">
        <v>3548</v>
      </c>
      <c r="I822">
        <v>14</v>
      </c>
      <c r="J822" t="s">
        <v>2292</v>
      </c>
      <c r="K822" t="s">
        <v>2291</v>
      </c>
      <c r="L822" t="s">
        <v>2292</v>
      </c>
      <c r="M822">
        <v>5</v>
      </c>
      <c r="N822">
        <v>0</v>
      </c>
      <c r="O822" t="s">
        <v>2300</v>
      </c>
      <c r="P822" t="s">
        <v>2300</v>
      </c>
      <c r="Q822" t="s">
        <v>2300</v>
      </c>
      <c r="R822" t="s">
        <v>2300</v>
      </c>
      <c r="S822" t="s">
        <v>2300</v>
      </c>
    </row>
    <row r="823" spans="1:19" x14ac:dyDescent="0.25">
      <c r="A823" s="2" t="s">
        <v>758</v>
      </c>
      <c r="B823" s="3" t="s">
        <v>1662</v>
      </c>
      <c r="C823" s="4">
        <v>50006</v>
      </c>
      <c r="D823" s="2" t="s">
        <v>760</v>
      </c>
      <c r="E823" s="2" t="s">
        <v>1663</v>
      </c>
      <c r="F823" t="e">
        <v>#N/A</v>
      </c>
      <c r="G823" t="e">
        <f>+VLOOKUP(B823,'[2]listado ZVTN y PTN y PDET'!$A$1:$A$26,1,FALSE)</f>
        <v>#N/A</v>
      </c>
      <c r="H823">
        <v>4412</v>
      </c>
      <c r="I823">
        <v>15</v>
      </c>
      <c r="J823" t="s">
        <v>2292</v>
      </c>
      <c r="K823" t="s">
        <v>2288</v>
      </c>
      <c r="L823" t="s">
        <v>2289</v>
      </c>
      <c r="M823">
        <v>25</v>
      </c>
      <c r="N823">
        <v>0</v>
      </c>
      <c r="O823" t="s">
        <v>2300</v>
      </c>
      <c r="P823" t="s">
        <v>2300</v>
      </c>
      <c r="Q823" t="s">
        <v>2300</v>
      </c>
      <c r="R823" t="s">
        <v>2300</v>
      </c>
      <c r="S823" t="s">
        <v>2301</v>
      </c>
    </row>
    <row r="824" spans="1:19" x14ac:dyDescent="0.25">
      <c r="A824" s="2" t="s">
        <v>814</v>
      </c>
      <c r="B824" s="3" t="s">
        <v>1664</v>
      </c>
      <c r="C824" s="4">
        <v>63212</v>
      </c>
      <c r="D824" s="2" t="s">
        <v>816</v>
      </c>
      <c r="E824" s="2" t="s">
        <v>532</v>
      </c>
      <c r="F824" t="e">
        <v>#N/A</v>
      </c>
      <c r="G824" t="e">
        <f>+VLOOKUP(B824,'[2]listado ZVTN y PTN y PDET'!$A$1:$A$26,1,FALSE)</f>
        <v>#N/A</v>
      </c>
      <c r="H824">
        <v>1105</v>
      </c>
      <c r="I824">
        <v>3</v>
      </c>
      <c r="J824" t="s">
        <v>2292</v>
      </c>
      <c r="K824" t="s">
        <v>2288</v>
      </c>
      <c r="L824" t="s">
        <v>2289</v>
      </c>
      <c r="M824">
        <v>1</v>
      </c>
      <c r="N824">
        <v>0</v>
      </c>
      <c r="O824" t="s">
        <v>2300</v>
      </c>
      <c r="P824" t="s">
        <v>2300</v>
      </c>
      <c r="Q824" t="s">
        <v>2300</v>
      </c>
      <c r="R824" t="s">
        <v>2300</v>
      </c>
      <c r="S824" t="s">
        <v>2300</v>
      </c>
    </row>
    <row r="825" spans="1:19" x14ac:dyDescent="0.25">
      <c r="A825" s="2" t="s">
        <v>88</v>
      </c>
      <c r="B825" s="3" t="s">
        <v>1665</v>
      </c>
      <c r="C825" s="4">
        <v>68780</v>
      </c>
      <c r="D825" s="2" t="s">
        <v>90</v>
      </c>
      <c r="E825" s="2" t="s">
        <v>1666</v>
      </c>
      <c r="F825" t="e">
        <v>#N/A</v>
      </c>
      <c r="G825" t="e">
        <f>+VLOOKUP(B825,'[2]listado ZVTN y PTN y PDET'!$A$1:$A$26,1,FALSE)</f>
        <v>#N/A</v>
      </c>
      <c r="H825">
        <v>2253</v>
      </c>
      <c r="I825">
        <v>12</v>
      </c>
      <c r="J825" t="s">
        <v>2291</v>
      </c>
      <c r="K825" t="s">
        <v>2288</v>
      </c>
      <c r="L825" t="s">
        <v>2292</v>
      </c>
      <c r="M825">
        <v>0</v>
      </c>
      <c r="N825">
        <v>0</v>
      </c>
      <c r="O825" t="s">
        <v>2300</v>
      </c>
      <c r="P825" t="s">
        <v>2300</v>
      </c>
      <c r="Q825" t="s">
        <v>2300</v>
      </c>
      <c r="R825" t="s">
        <v>2300</v>
      </c>
      <c r="S825" t="s">
        <v>2300</v>
      </c>
    </row>
    <row r="826" spans="1:19" x14ac:dyDescent="0.25">
      <c r="A826" s="2" t="s">
        <v>321</v>
      </c>
      <c r="B826" s="3" t="s">
        <v>1667</v>
      </c>
      <c r="C826" s="4">
        <v>19110</v>
      </c>
      <c r="D826" s="2" t="s">
        <v>323</v>
      </c>
      <c r="E826" s="2" t="s">
        <v>1668</v>
      </c>
      <c r="F826" t="s">
        <v>2252</v>
      </c>
      <c r="G826">
        <v>1</v>
      </c>
      <c r="H826">
        <v>18778</v>
      </c>
      <c r="I826">
        <v>14</v>
      </c>
      <c r="J826" t="s">
        <v>2288</v>
      </c>
      <c r="K826" t="s">
        <v>2290</v>
      </c>
      <c r="L826" t="s">
        <v>2289</v>
      </c>
      <c r="M826">
        <v>21</v>
      </c>
      <c r="N826">
        <v>0</v>
      </c>
      <c r="O826" t="s">
        <v>2301</v>
      </c>
      <c r="P826" t="s">
        <v>2300</v>
      </c>
      <c r="Q826" t="s">
        <v>2300</v>
      </c>
      <c r="R826" t="s">
        <v>2300</v>
      </c>
      <c r="S826" t="s">
        <v>2300</v>
      </c>
    </row>
    <row r="827" spans="1:19" x14ac:dyDescent="0.25">
      <c r="A827" s="2" t="s">
        <v>1669</v>
      </c>
      <c r="B827" s="3" t="s">
        <v>1670</v>
      </c>
      <c r="C827" s="4">
        <v>81300</v>
      </c>
      <c r="D827" s="2" t="s">
        <v>1671</v>
      </c>
      <c r="E827" s="2" t="s">
        <v>1672</v>
      </c>
      <c r="F827" t="s">
        <v>2260</v>
      </c>
      <c r="G827" t="e">
        <f>+VLOOKUP(B827,'[2]listado ZVTN y PTN y PDET'!$A$1:$A$26,1,FALSE)</f>
        <v>#N/A</v>
      </c>
      <c r="H827">
        <v>7294</v>
      </c>
      <c r="I827">
        <v>28</v>
      </c>
      <c r="J827" t="s">
        <v>2292</v>
      </c>
      <c r="K827" t="s">
        <v>2292</v>
      </c>
      <c r="L827" t="s">
        <v>2292</v>
      </c>
      <c r="M827">
        <v>18</v>
      </c>
      <c r="N827">
        <v>3</v>
      </c>
      <c r="O827" t="s">
        <v>2301</v>
      </c>
      <c r="P827" t="s">
        <v>2301</v>
      </c>
      <c r="Q827" t="s">
        <v>2300</v>
      </c>
      <c r="R827" t="s">
        <v>2300</v>
      </c>
      <c r="S827" t="s">
        <v>2300</v>
      </c>
    </row>
    <row r="828" spans="1:19" x14ac:dyDescent="0.25">
      <c r="A828" s="2" t="s">
        <v>530</v>
      </c>
      <c r="B828" s="3" t="s">
        <v>1673</v>
      </c>
      <c r="C828" s="4">
        <v>23350</v>
      </c>
      <c r="D828" s="2" t="s">
        <v>532</v>
      </c>
      <c r="E828" s="2" t="s">
        <v>1674</v>
      </c>
      <c r="F828" t="e">
        <v>#N/A</v>
      </c>
      <c r="G828" t="e">
        <f>+VLOOKUP(B828,'[2]listado ZVTN y PTN y PDET'!$A$1:$A$26,1,FALSE)</f>
        <v>#N/A</v>
      </c>
      <c r="H828">
        <v>2561</v>
      </c>
      <c r="I828">
        <v>0</v>
      </c>
      <c r="J828" t="s">
        <v>2288</v>
      </c>
      <c r="K828" t="s">
        <v>2288</v>
      </c>
      <c r="L828" t="s">
        <v>2289</v>
      </c>
      <c r="M828">
        <v>5</v>
      </c>
      <c r="N828">
        <v>0</v>
      </c>
      <c r="O828" t="s">
        <v>2300</v>
      </c>
      <c r="P828" t="s">
        <v>2300</v>
      </c>
      <c r="Q828" t="s">
        <v>2300</v>
      </c>
      <c r="R828" t="s">
        <v>2301</v>
      </c>
      <c r="S828" t="s">
        <v>2300</v>
      </c>
    </row>
    <row r="829" spans="1:19" x14ac:dyDescent="0.25">
      <c r="A829" s="2" t="s">
        <v>661</v>
      </c>
      <c r="B829" s="3" t="s">
        <v>1675</v>
      </c>
      <c r="C829" s="4">
        <v>70235</v>
      </c>
      <c r="D829" s="2" t="s">
        <v>663</v>
      </c>
      <c r="E829" s="2" t="s">
        <v>1676</v>
      </c>
      <c r="F829" t="e">
        <v>#N/A</v>
      </c>
      <c r="G829" t="e">
        <f>+VLOOKUP(B829,'[2]listado ZVTN y PTN y PDET'!$A$1:$A$26,1,FALSE)</f>
        <v>#N/A</v>
      </c>
      <c r="H829">
        <v>7132</v>
      </c>
      <c r="I829">
        <v>0</v>
      </c>
      <c r="J829" t="s">
        <v>2289</v>
      </c>
      <c r="K829" t="s">
        <v>2288</v>
      </c>
      <c r="L829" t="s">
        <v>2289</v>
      </c>
      <c r="M829">
        <v>1</v>
      </c>
      <c r="N829">
        <v>0</v>
      </c>
      <c r="O829" t="s">
        <v>2300</v>
      </c>
      <c r="P829" t="s">
        <v>2300</v>
      </c>
      <c r="Q829" t="s">
        <v>2300</v>
      </c>
      <c r="R829" t="s">
        <v>2300</v>
      </c>
      <c r="S829" t="s">
        <v>2300</v>
      </c>
    </row>
    <row r="830" spans="1:19" x14ac:dyDescent="0.25">
      <c r="A830" s="2" t="s">
        <v>1149</v>
      </c>
      <c r="B830" s="3" t="s">
        <v>1677</v>
      </c>
      <c r="C830" s="4">
        <v>20250</v>
      </c>
      <c r="D830" s="2" t="s">
        <v>1151</v>
      </c>
      <c r="E830" s="2" t="s">
        <v>1678</v>
      </c>
      <c r="F830" t="e">
        <v>#N/A</v>
      </c>
      <c r="G830" t="e">
        <f>+VLOOKUP(B830,'[2]listado ZVTN y PTN y PDET'!$A$1:$A$26,1,FALSE)</f>
        <v>#N/A</v>
      </c>
      <c r="H830">
        <v>6594</v>
      </c>
      <c r="I830">
        <v>0</v>
      </c>
      <c r="J830" t="s">
        <v>2289</v>
      </c>
      <c r="K830" t="s">
        <v>2289</v>
      </c>
      <c r="L830" t="s">
        <v>2289</v>
      </c>
      <c r="M830">
        <v>6</v>
      </c>
      <c r="N830">
        <v>0</v>
      </c>
      <c r="O830" t="s">
        <v>2300</v>
      </c>
      <c r="P830" t="s">
        <v>2300</v>
      </c>
      <c r="Q830" t="s">
        <v>2300</v>
      </c>
      <c r="R830" t="s">
        <v>2301</v>
      </c>
      <c r="S830" t="s">
        <v>2300</v>
      </c>
    </row>
    <row r="831" spans="1:19" x14ac:dyDescent="0.25">
      <c r="A831" s="2" t="s">
        <v>376</v>
      </c>
      <c r="B831" s="3" t="s">
        <v>1679</v>
      </c>
      <c r="C831" s="4">
        <v>47189</v>
      </c>
      <c r="D831" s="2" t="s">
        <v>378</v>
      </c>
      <c r="E831" s="2" t="s">
        <v>1680</v>
      </c>
      <c r="F831" t="s">
        <v>2261</v>
      </c>
      <c r="G831" t="e">
        <f>+VLOOKUP(B831,'[2]listado ZVTN y PTN y PDET'!$A$1:$A$26,1,FALSE)</f>
        <v>#N/A</v>
      </c>
      <c r="H831">
        <v>46635</v>
      </c>
      <c r="I831">
        <v>24</v>
      </c>
      <c r="J831" t="s">
        <v>2291</v>
      </c>
      <c r="K831" t="s">
        <v>2289</v>
      </c>
      <c r="L831" t="s">
        <v>2292</v>
      </c>
      <c r="M831">
        <v>25</v>
      </c>
      <c r="N831">
        <v>0</v>
      </c>
      <c r="O831" t="s">
        <v>2300</v>
      </c>
      <c r="P831" t="s">
        <v>2300</v>
      </c>
      <c r="Q831" t="s">
        <v>2301</v>
      </c>
      <c r="R831" t="s">
        <v>2301</v>
      </c>
      <c r="S831" t="s">
        <v>2300</v>
      </c>
    </row>
    <row r="832" spans="1:19" x14ac:dyDescent="0.25">
      <c r="A832" s="2" t="s">
        <v>888</v>
      </c>
      <c r="B832" s="3" t="s">
        <v>1681</v>
      </c>
      <c r="C832" s="4">
        <v>27205</v>
      </c>
      <c r="D832" s="2" t="s">
        <v>890</v>
      </c>
      <c r="E832" s="2" t="s">
        <v>1682</v>
      </c>
      <c r="F832" t="s">
        <v>2253</v>
      </c>
      <c r="G832" t="e">
        <f>+VLOOKUP(B832,'[2]listado ZVTN y PTN y PDET'!$A$1:$A$26,1,FALSE)</f>
        <v>#N/A</v>
      </c>
      <c r="H832">
        <v>6164</v>
      </c>
      <c r="I832">
        <v>0</v>
      </c>
      <c r="J832" t="s">
        <v>2290</v>
      </c>
      <c r="K832" t="s">
        <v>2289</v>
      </c>
      <c r="L832" t="s">
        <v>2289</v>
      </c>
      <c r="M832">
        <v>1</v>
      </c>
      <c r="N832">
        <v>1</v>
      </c>
      <c r="O832" t="s">
        <v>2300</v>
      </c>
      <c r="P832" t="s">
        <v>2301</v>
      </c>
      <c r="Q832" t="s">
        <v>2300</v>
      </c>
      <c r="R832" t="s">
        <v>2301</v>
      </c>
      <c r="S832" t="s">
        <v>2300</v>
      </c>
    </row>
    <row r="833" spans="1:19" x14ac:dyDescent="0.25">
      <c r="A833" s="2" t="s">
        <v>1456</v>
      </c>
      <c r="B833" s="3" t="s">
        <v>1683</v>
      </c>
      <c r="C833" s="4">
        <v>86755</v>
      </c>
      <c r="D833" s="2" t="s">
        <v>1458</v>
      </c>
      <c r="E833" s="2" t="s">
        <v>349</v>
      </c>
      <c r="F833" t="e">
        <v>#N/A</v>
      </c>
      <c r="G833" t="e">
        <f>+VLOOKUP(B833,'[2]listado ZVTN y PTN y PDET'!$A$1:$A$26,1,FALSE)</f>
        <v>#N/A</v>
      </c>
      <c r="H833">
        <v>1245</v>
      </c>
      <c r="I833">
        <v>0</v>
      </c>
      <c r="J833" t="s">
        <v>2289</v>
      </c>
      <c r="K833" t="s">
        <v>2289</v>
      </c>
      <c r="L833" t="s">
        <v>2289</v>
      </c>
      <c r="M833">
        <v>3</v>
      </c>
      <c r="N833">
        <v>0</v>
      </c>
      <c r="O833" t="s">
        <v>2300</v>
      </c>
      <c r="P833" t="s">
        <v>2300</v>
      </c>
      <c r="Q833" t="s">
        <v>2300</v>
      </c>
      <c r="R833" t="s">
        <v>2300</v>
      </c>
      <c r="S833" t="s">
        <v>2300</v>
      </c>
    </row>
    <row r="834" spans="1:19" x14ac:dyDescent="0.25">
      <c r="A834" s="2" t="s">
        <v>204</v>
      </c>
      <c r="B834" s="3" t="s">
        <v>1684</v>
      </c>
      <c r="C834" s="4">
        <v>52079</v>
      </c>
      <c r="D834" s="2" t="s">
        <v>206</v>
      </c>
      <c r="E834" s="2" t="s">
        <v>1685</v>
      </c>
      <c r="F834" t="s">
        <v>2255</v>
      </c>
      <c r="G834" t="e">
        <f>+VLOOKUP(B834,'[2]listado ZVTN y PTN y PDET'!$A$1:$A$26,1,FALSE)</f>
        <v>#N/A</v>
      </c>
      <c r="H834">
        <v>28441</v>
      </c>
      <c r="I834">
        <v>84</v>
      </c>
      <c r="J834" t="s">
        <v>2291</v>
      </c>
      <c r="K834" t="s">
        <v>2291</v>
      </c>
      <c r="L834" t="s">
        <v>2291</v>
      </c>
      <c r="M834">
        <v>24</v>
      </c>
      <c r="N834">
        <v>3</v>
      </c>
      <c r="O834" t="s">
        <v>2301</v>
      </c>
      <c r="P834" t="s">
        <v>2301</v>
      </c>
      <c r="Q834" t="s">
        <v>2301</v>
      </c>
      <c r="R834" t="s">
        <v>2300</v>
      </c>
      <c r="S834" t="s">
        <v>2300</v>
      </c>
    </row>
    <row r="835" spans="1:19" x14ac:dyDescent="0.25">
      <c r="A835" s="2" t="s">
        <v>295</v>
      </c>
      <c r="B835" s="3" t="s">
        <v>1686</v>
      </c>
      <c r="C835" s="4">
        <v>73168</v>
      </c>
      <c r="D835" s="2" t="s">
        <v>297</v>
      </c>
      <c r="E835" s="2" t="s">
        <v>1687</v>
      </c>
      <c r="F835" t="s">
        <v>2259</v>
      </c>
      <c r="G835" t="e">
        <f>+VLOOKUP(B835,'[2]listado ZVTN y PTN y PDET'!$A$1:$A$26,1,FALSE)</f>
        <v>#N/A</v>
      </c>
      <c r="H835">
        <v>23452</v>
      </c>
      <c r="I835">
        <v>126</v>
      </c>
      <c r="J835" t="s">
        <v>2292</v>
      </c>
      <c r="K835" t="s">
        <v>2289</v>
      </c>
      <c r="L835" t="s">
        <v>2292</v>
      </c>
      <c r="M835">
        <v>11</v>
      </c>
      <c r="N835">
        <v>1</v>
      </c>
      <c r="O835" t="s">
        <v>2301</v>
      </c>
      <c r="P835" t="s">
        <v>2300</v>
      </c>
      <c r="Q835" t="s">
        <v>2300</v>
      </c>
      <c r="R835" t="s">
        <v>2300</v>
      </c>
      <c r="S835" t="s">
        <v>2300</v>
      </c>
    </row>
    <row r="836" spans="1:19" x14ac:dyDescent="0.25">
      <c r="A836" s="2" t="s">
        <v>500</v>
      </c>
      <c r="B836" s="3" t="s">
        <v>1688</v>
      </c>
      <c r="C836" s="4">
        <v>5038</v>
      </c>
      <c r="D836" s="2" t="s">
        <v>502</v>
      </c>
      <c r="E836" s="2" t="s">
        <v>1689</v>
      </c>
      <c r="F836" t="e">
        <v>#N/A</v>
      </c>
      <c r="G836" t="e">
        <f>+VLOOKUP(B836,'[2]listado ZVTN y PTN y PDET'!$A$1:$A$26,1,FALSE)</f>
        <v>#N/A</v>
      </c>
      <c r="H836">
        <v>4073</v>
      </c>
      <c r="I836">
        <v>34</v>
      </c>
      <c r="J836" t="s">
        <v>2291</v>
      </c>
      <c r="K836" t="s">
        <v>2289</v>
      </c>
      <c r="L836" t="s">
        <v>2292</v>
      </c>
      <c r="M836">
        <v>5</v>
      </c>
      <c r="N836">
        <v>0</v>
      </c>
      <c r="O836" t="s">
        <v>2300</v>
      </c>
      <c r="P836" t="s">
        <v>2300</v>
      </c>
      <c r="Q836" t="s">
        <v>2300</v>
      </c>
      <c r="R836" t="s">
        <v>2300</v>
      </c>
      <c r="S836" t="s">
        <v>2300</v>
      </c>
    </row>
    <row r="837" spans="1:19" x14ac:dyDescent="0.25">
      <c r="A837" s="2" t="s">
        <v>500</v>
      </c>
      <c r="B837" s="3" t="s">
        <v>1690</v>
      </c>
      <c r="C837" s="4">
        <v>5031</v>
      </c>
      <c r="D837" s="2" t="s">
        <v>502</v>
      </c>
      <c r="E837" s="2" t="s">
        <v>1691</v>
      </c>
      <c r="F837" t="s">
        <v>2257</v>
      </c>
      <c r="G837" t="e">
        <f>+VLOOKUP(B837,'[2]listado ZVTN y PTN y PDET'!$A$1:$A$26,1,FALSE)</f>
        <v>#N/A</v>
      </c>
      <c r="H837">
        <v>8511</v>
      </c>
      <c r="I837">
        <v>28</v>
      </c>
      <c r="J837" t="s">
        <v>2292</v>
      </c>
      <c r="K837" t="s">
        <v>2292</v>
      </c>
      <c r="L837" t="s">
        <v>2292</v>
      </c>
      <c r="M837">
        <v>7</v>
      </c>
      <c r="N837">
        <v>0</v>
      </c>
      <c r="O837" t="s">
        <v>2300</v>
      </c>
      <c r="P837" t="s">
        <v>2301</v>
      </c>
      <c r="Q837" t="s">
        <v>2300</v>
      </c>
      <c r="R837" t="s">
        <v>2301</v>
      </c>
      <c r="S837" t="s">
        <v>2300</v>
      </c>
    </row>
    <row r="838" spans="1:19" x14ac:dyDescent="0.25">
      <c r="A838" s="2" t="s">
        <v>301</v>
      </c>
      <c r="B838" s="3" t="s">
        <v>1692</v>
      </c>
      <c r="C838" s="4">
        <v>13042</v>
      </c>
      <c r="D838" s="2" t="s">
        <v>303</v>
      </c>
      <c r="E838" s="2" t="s">
        <v>1693</v>
      </c>
      <c r="F838" t="s">
        <v>2262</v>
      </c>
      <c r="G838" t="e">
        <f>+VLOOKUP(B838,'[2]listado ZVTN y PTN y PDET'!$A$1:$A$26,1,FALSE)</f>
        <v>#N/A</v>
      </c>
      <c r="H838">
        <v>7389</v>
      </c>
      <c r="I838">
        <v>14</v>
      </c>
      <c r="J838" t="s">
        <v>2290</v>
      </c>
      <c r="K838" t="s">
        <v>2288</v>
      </c>
      <c r="L838" t="s">
        <v>2290</v>
      </c>
      <c r="M838">
        <v>2</v>
      </c>
      <c r="N838">
        <v>0</v>
      </c>
      <c r="O838" t="s">
        <v>2301</v>
      </c>
      <c r="P838" t="s">
        <v>2300</v>
      </c>
      <c r="Q838" t="s">
        <v>2300</v>
      </c>
      <c r="R838" t="s">
        <v>2300</v>
      </c>
      <c r="S838" t="s">
        <v>2300</v>
      </c>
    </row>
    <row r="839" spans="1:19" x14ac:dyDescent="0.25">
      <c r="A839" s="2" t="s">
        <v>27</v>
      </c>
      <c r="B839" s="3" t="s">
        <v>1694</v>
      </c>
      <c r="C839" s="4">
        <v>25281</v>
      </c>
      <c r="D839" s="2" t="s">
        <v>29</v>
      </c>
      <c r="E839" s="2" t="s">
        <v>1695</v>
      </c>
      <c r="F839" t="e">
        <v>#N/A</v>
      </c>
      <c r="G839" t="e">
        <f>+VLOOKUP(B839,'[2]listado ZVTN y PTN y PDET'!$A$1:$A$26,1,FALSE)</f>
        <v>#N/A</v>
      </c>
      <c r="H839">
        <v>196</v>
      </c>
      <c r="I839">
        <v>0</v>
      </c>
      <c r="J839" t="s">
        <v>2289</v>
      </c>
      <c r="K839" t="s">
        <v>2288</v>
      </c>
      <c r="L839" t="s">
        <v>2288</v>
      </c>
      <c r="M839">
        <v>0</v>
      </c>
      <c r="N839">
        <v>0</v>
      </c>
      <c r="O839" t="s">
        <v>2300</v>
      </c>
      <c r="P839" t="s">
        <v>2300</v>
      </c>
      <c r="Q839" t="s">
        <v>2300</v>
      </c>
      <c r="R839" t="s">
        <v>2300</v>
      </c>
      <c r="S839" t="s">
        <v>2300</v>
      </c>
    </row>
    <row r="840" spans="1:19" x14ac:dyDescent="0.25">
      <c r="A840" s="2" t="s">
        <v>500</v>
      </c>
      <c r="B840" s="3" t="s">
        <v>1696</v>
      </c>
      <c r="C840" s="4">
        <v>5690</v>
      </c>
      <c r="D840" s="2" t="s">
        <v>502</v>
      </c>
      <c r="E840" s="2" t="s">
        <v>1697</v>
      </c>
      <c r="F840" t="e">
        <v>#N/A</v>
      </c>
      <c r="G840" t="e">
        <f>+VLOOKUP(B840,'[2]listado ZVTN y PTN y PDET'!$A$1:$A$26,1,FALSE)</f>
        <v>#N/A</v>
      </c>
      <c r="H840">
        <v>4796</v>
      </c>
      <c r="I840">
        <v>3</v>
      </c>
      <c r="J840" t="s">
        <v>2291</v>
      </c>
      <c r="K840" t="s">
        <v>2290</v>
      </c>
      <c r="L840" t="s">
        <v>2292</v>
      </c>
      <c r="M840">
        <v>3</v>
      </c>
      <c r="N840">
        <v>0</v>
      </c>
      <c r="O840" t="s">
        <v>2300</v>
      </c>
      <c r="P840" t="s">
        <v>2300</v>
      </c>
      <c r="Q840" t="s">
        <v>2300</v>
      </c>
      <c r="R840" t="s">
        <v>2300</v>
      </c>
      <c r="S840" t="s">
        <v>2300</v>
      </c>
    </row>
    <row r="841" spans="1:19" x14ac:dyDescent="0.25">
      <c r="A841" s="2" t="s">
        <v>301</v>
      </c>
      <c r="B841" s="3" t="s">
        <v>1698</v>
      </c>
      <c r="C841" s="4">
        <v>13006</v>
      </c>
      <c r="D841" s="2" t="s">
        <v>303</v>
      </c>
      <c r="E841" s="2" t="s">
        <v>1699</v>
      </c>
      <c r="F841" t="e">
        <v>#N/A</v>
      </c>
      <c r="G841" t="e">
        <f>+VLOOKUP(B841,'[2]listado ZVTN y PTN y PDET'!$A$1:$A$26,1,FALSE)</f>
        <v>#N/A</v>
      </c>
      <c r="H841">
        <v>20465</v>
      </c>
      <c r="I841">
        <v>11</v>
      </c>
      <c r="J841" t="s">
        <v>2292</v>
      </c>
      <c r="K841" t="s">
        <v>2289</v>
      </c>
      <c r="L841" t="s">
        <v>2289</v>
      </c>
      <c r="M841">
        <v>2</v>
      </c>
      <c r="N841">
        <v>0</v>
      </c>
      <c r="O841" t="s">
        <v>2300</v>
      </c>
      <c r="P841" t="s">
        <v>2300</v>
      </c>
      <c r="Q841" t="s">
        <v>2300</v>
      </c>
      <c r="R841" t="s">
        <v>2301</v>
      </c>
      <c r="S841" t="s">
        <v>2300</v>
      </c>
    </row>
    <row r="842" spans="1:19" x14ac:dyDescent="0.25">
      <c r="A842" s="2" t="s">
        <v>321</v>
      </c>
      <c r="B842" s="3" t="s">
        <v>1700</v>
      </c>
      <c r="C842" s="4">
        <v>19212</v>
      </c>
      <c r="D842" s="2" t="s">
        <v>323</v>
      </c>
      <c r="E842" s="2" t="s">
        <v>1701</v>
      </c>
      <c r="F842" t="s">
        <v>2252</v>
      </c>
      <c r="G842" t="e">
        <f>+VLOOKUP(B842,'[2]listado ZVTN y PTN y PDET'!$A$1:$A$26,1,FALSE)</f>
        <v>#N/A</v>
      </c>
      <c r="H842">
        <v>6991</v>
      </c>
      <c r="I842">
        <v>27</v>
      </c>
      <c r="J842" t="s">
        <v>2292</v>
      </c>
      <c r="K842" t="s">
        <v>2292</v>
      </c>
      <c r="L842" t="s">
        <v>2292</v>
      </c>
      <c r="M842">
        <v>31</v>
      </c>
      <c r="N842">
        <v>0</v>
      </c>
      <c r="O842" t="s">
        <v>2301</v>
      </c>
      <c r="P842" t="s">
        <v>2300</v>
      </c>
      <c r="Q842" t="s">
        <v>2300</v>
      </c>
      <c r="R842" t="s">
        <v>2300</v>
      </c>
      <c r="S842" t="s">
        <v>2300</v>
      </c>
    </row>
    <row r="843" spans="1:19" x14ac:dyDescent="0.25">
      <c r="A843" s="2" t="s">
        <v>500</v>
      </c>
      <c r="B843" s="3" t="s">
        <v>1702</v>
      </c>
      <c r="C843" s="4">
        <v>5120</v>
      </c>
      <c r="D843" s="2" t="s">
        <v>502</v>
      </c>
      <c r="E843" s="2" t="s">
        <v>1703</v>
      </c>
      <c r="F843" t="s">
        <v>2257</v>
      </c>
      <c r="G843" t="e">
        <f>+VLOOKUP(B843,'[2]listado ZVTN y PTN y PDET'!$A$1:$A$26,1,FALSE)</f>
        <v>#N/A</v>
      </c>
      <c r="H843">
        <v>19164</v>
      </c>
      <c r="I843">
        <v>50</v>
      </c>
      <c r="J843" t="s">
        <v>2290</v>
      </c>
      <c r="K843" t="s">
        <v>2292</v>
      </c>
      <c r="L843" t="s">
        <v>2292</v>
      </c>
      <c r="M843">
        <v>21</v>
      </c>
      <c r="N843">
        <v>0</v>
      </c>
      <c r="O843" t="s">
        <v>2301</v>
      </c>
      <c r="P843" t="s">
        <v>2300</v>
      </c>
      <c r="Q843" t="s">
        <v>2300</v>
      </c>
      <c r="R843" t="s">
        <v>2301</v>
      </c>
      <c r="S843" t="s">
        <v>2300</v>
      </c>
    </row>
    <row r="844" spans="1:19" x14ac:dyDescent="0.25">
      <c r="A844" s="2" t="s">
        <v>204</v>
      </c>
      <c r="B844" s="3" t="s">
        <v>1704</v>
      </c>
      <c r="C844" s="4">
        <v>52233</v>
      </c>
      <c r="D844" s="2" t="s">
        <v>206</v>
      </c>
      <c r="E844" s="2" t="s">
        <v>1705</v>
      </c>
      <c r="F844" t="s">
        <v>2252</v>
      </c>
      <c r="G844" t="e">
        <f>+VLOOKUP(B844,'[2]listado ZVTN y PTN y PDET'!$A$1:$A$26,1,FALSE)</f>
        <v>#N/A</v>
      </c>
      <c r="H844">
        <v>11290</v>
      </c>
      <c r="I844">
        <v>31</v>
      </c>
      <c r="J844" t="s">
        <v>2292</v>
      </c>
      <c r="K844" t="s">
        <v>2290</v>
      </c>
      <c r="L844" t="s">
        <v>2291</v>
      </c>
      <c r="M844">
        <v>0</v>
      </c>
      <c r="N844">
        <v>0</v>
      </c>
      <c r="O844" t="s">
        <v>2301</v>
      </c>
      <c r="P844" t="s">
        <v>2300</v>
      </c>
      <c r="Q844" t="s">
        <v>2300</v>
      </c>
      <c r="R844" t="s">
        <v>2300</v>
      </c>
      <c r="S844" t="s">
        <v>2300</v>
      </c>
    </row>
    <row r="845" spans="1:19" x14ac:dyDescent="0.25">
      <c r="A845" s="2" t="s">
        <v>301</v>
      </c>
      <c r="B845" s="3" t="s">
        <v>1706</v>
      </c>
      <c r="C845" s="4">
        <v>13430</v>
      </c>
      <c r="D845" s="2" t="s">
        <v>303</v>
      </c>
      <c r="E845" s="2" t="s">
        <v>1707</v>
      </c>
      <c r="F845" t="e">
        <v>#N/A</v>
      </c>
      <c r="G845" t="e">
        <f>+VLOOKUP(B845,'[2]listado ZVTN y PTN y PDET'!$A$1:$A$26,1,FALSE)</f>
        <v>#N/A</v>
      </c>
      <c r="H845">
        <v>16970</v>
      </c>
      <c r="I845">
        <v>0</v>
      </c>
      <c r="J845" t="s">
        <v>2290</v>
      </c>
      <c r="K845" t="s">
        <v>2288</v>
      </c>
      <c r="L845" t="s">
        <v>2288</v>
      </c>
      <c r="M845">
        <v>29</v>
      </c>
      <c r="N845">
        <v>0</v>
      </c>
      <c r="O845" t="s">
        <v>2300</v>
      </c>
      <c r="P845" t="s">
        <v>2300</v>
      </c>
      <c r="Q845" t="s">
        <v>2300</v>
      </c>
      <c r="R845" t="s">
        <v>2301</v>
      </c>
      <c r="S845" t="s">
        <v>2300</v>
      </c>
    </row>
    <row r="846" spans="1:19" x14ac:dyDescent="0.25">
      <c r="A846" s="2" t="s">
        <v>321</v>
      </c>
      <c r="B846" s="3" t="s">
        <v>1708</v>
      </c>
      <c r="C846" s="4">
        <v>19821</v>
      </c>
      <c r="D846" s="2" t="s">
        <v>323</v>
      </c>
      <c r="E846" s="2" t="s">
        <v>1709</v>
      </c>
      <c r="F846" t="s">
        <v>2252</v>
      </c>
      <c r="G846" t="e">
        <f>+VLOOKUP(B846,'[2]listado ZVTN y PTN y PDET'!$A$1:$A$26,1,FALSE)</f>
        <v>#N/A</v>
      </c>
      <c r="H846">
        <v>14595</v>
      </c>
      <c r="I846">
        <v>47</v>
      </c>
      <c r="J846" t="s">
        <v>2289</v>
      </c>
      <c r="K846" t="s">
        <v>2292</v>
      </c>
      <c r="L846" t="s">
        <v>2292</v>
      </c>
      <c r="M846">
        <v>1</v>
      </c>
      <c r="N846">
        <v>0</v>
      </c>
      <c r="O846" t="s">
        <v>2301</v>
      </c>
      <c r="P846" t="s">
        <v>2300</v>
      </c>
      <c r="Q846" t="s">
        <v>2300</v>
      </c>
      <c r="R846" t="s">
        <v>2300</v>
      </c>
      <c r="S846" t="s">
        <v>2300</v>
      </c>
    </row>
    <row r="847" spans="1:19" x14ac:dyDescent="0.25">
      <c r="A847" s="2" t="s">
        <v>500</v>
      </c>
      <c r="B847" s="3" t="s">
        <v>1710</v>
      </c>
      <c r="C847" s="4">
        <v>5591</v>
      </c>
      <c r="D847" s="2" t="s">
        <v>502</v>
      </c>
      <c r="E847" s="2" t="s">
        <v>1711</v>
      </c>
      <c r="F847" t="e">
        <v>#N/A</v>
      </c>
      <c r="G847" t="e">
        <f>+VLOOKUP(B847,'[2]listado ZVTN y PTN y PDET'!$A$1:$A$26,1,FALSE)</f>
        <v>#N/A</v>
      </c>
      <c r="H847">
        <v>2101</v>
      </c>
      <c r="I847">
        <v>4</v>
      </c>
      <c r="J847" t="s">
        <v>2290</v>
      </c>
      <c r="K847" t="s">
        <v>2289</v>
      </c>
      <c r="L847" t="s">
        <v>2289</v>
      </c>
      <c r="M847">
        <v>5</v>
      </c>
      <c r="N847">
        <v>0</v>
      </c>
      <c r="O847" t="s">
        <v>2300</v>
      </c>
      <c r="P847" t="s">
        <v>2300</v>
      </c>
      <c r="Q847" t="s">
        <v>2300</v>
      </c>
      <c r="R847" t="s">
        <v>2300</v>
      </c>
      <c r="S847" t="s">
        <v>2300</v>
      </c>
    </row>
    <row r="848" spans="1:19" x14ac:dyDescent="0.25">
      <c r="A848" s="2" t="s">
        <v>888</v>
      </c>
      <c r="B848" s="3" t="s">
        <v>1712</v>
      </c>
      <c r="C848" s="4">
        <v>27430</v>
      </c>
      <c r="D848" s="2" t="s">
        <v>890</v>
      </c>
      <c r="E848" s="2" t="s">
        <v>1713</v>
      </c>
      <c r="F848" t="e">
        <v>#N/A</v>
      </c>
      <c r="G848" t="e">
        <f>+VLOOKUP(B848,'[2]listado ZVTN y PTN y PDET'!$A$1:$A$26,1,FALSE)</f>
        <v>#N/A</v>
      </c>
      <c r="H848">
        <v>9326</v>
      </c>
      <c r="I848">
        <v>0</v>
      </c>
      <c r="J848" t="s">
        <v>2288</v>
      </c>
      <c r="K848" t="s">
        <v>2289</v>
      </c>
      <c r="L848" t="s">
        <v>2289</v>
      </c>
      <c r="M848">
        <v>3</v>
      </c>
      <c r="N848">
        <v>0</v>
      </c>
      <c r="O848" t="s">
        <v>2300</v>
      </c>
      <c r="P848" t="s">
        <v>2300</v>
      </c>
      <c r="Q848" t="s">
        <v>2301</v>
      </c>
      <c r="R848" t="s">
        <v>2301</v>
      </c>
      <c r="S848" t="s">
        <v>2300</v>
      </c>
    </row>
    <row r="849" spans="1:19" x14ac:dyDescent="0.25">
      <c r="A849" s="2" t="s">
        <v>500</v>
      </c>
      <c r="B849" s="3" t="s">
        <v>1714</v>
      </c>
      <c r="C849" s="4">
        <v>5138</v>
      </c>
      <c r="D849" s="2" t="s">
        <v>502</v>
      </c>
      <c r="E849" s="2" t="s">
        <v>1715</v>
      </c>
      <c r="F849" t="e">
        <v>#N/A</v>
      </c>
      <c r="G849" t="e">
        <f>+VLOOKUP(B849,'[2]listado ZVTN y PTN y PDET'!$A$1:$A$26,1,FALSE)</f>
        <v>#N/A</v>
      </c>
      <c r="H849">
        <v>8551</v>
      </c>
      <c r="I849">
        <v>10</v>
      </c>
      <c r="J849" t="s">
        <v>2292</v>
      </c>
      <c r="K849" t="s">
        <v>2288</v>
      </c>
      <c r="L849" t="s">
        <v>2289</v>
      </c>
      <c r="M849">
        <v>5</v>
      </c>
      <c r="N849">
        <v>0</v>
      </c>
      <c r="O849" t="s">
        <v>2300</v>
      </c>
      <c r="P849" t="s">
        <v>2300</v>
      </c>
      <c r="Q849" t="s">
        <v>2300</v>
      </c>
      <c r="R849" t="s">
        <v>2301</v>
      </c>
      <c r="S849" t="s">
        <v>2300</v>
      </c>
    </row>
    <row r="850" spans="1:19" x14ac:dyDescent="0.25">
      <c r="A850" s="2" t="s">
        <v>301</v>
      </c>
      <c r="B850" s="3" t="s">
        <v>1716</v>
      </c>
      <c r="C850" s="4">
        <v>13160</v>
      </c>
      <c r="D850" s="2" t="s">
        <v>303</v>
      </c>
      <c r="E850" s="2" t="s">
        <v>1717</v>
      </c>
      <c r="F850" t="s">
        <v>2262</v>
      </c>
      <c r="G850" t="e">
        <f>+VLOOKUP(B850,'[2]listado ZVTN y PTN y PDET'!$A$1:$A$26,1,FALSE)</f>
        <v>#N/A</v>
      </c>
      <c r="H850">
        <v>13253</v>
      </c>
      <c r="I850">
        <v>33</v>
      </c>
      <c r="J850" t="s">
        <v>2291</v>
      </c>
      <c r="K850" t="s">
        <v>2290</v>
      </c>
      <c r="L850" t="s">
        <v>2291</v>
      </c>
      <c r="M850">
        <v>0</v>
      </c>
      <c r="N850">
        <v>0</v>
      </c>
      <c r="O850" t="s">
        <v>2301</v>
      </c>
      <c r="P850" t="s">
        <v>2300</v>
      </c>
      <c r="Q850" t="s">
        <v>2300</v>
      </c>
      <c r="R850" t="s">
        <v>2301</v>
      </c>
      <c r="S850" t="s">
        <v>2300</v>
      </c>
    </row>
    <row r="851" spans="1:19" x14ac:dyDescent="0.25">
      <c r="A851" s="2" t="s">
        <v>901</v>
      </c>
      <c r="B851" s="3" t="s">
        <v>1718</v>
      </c>
      <c r="C851" s="4">
        <v>85279</v>
      </c>
      <c r="D851" s="2" t="s">
        <v>903</v>
      </c>
      <c r="E851" s="2" t="s">
        <v>1719</v>
      </c>
      <c r="F851" t="e">
        <v>#N/A</v>
      </c>
      <c r="G851" t="e">
        <f>+VLOOKUP(B851,'[2]listado ZVTN y PTN y PDET'!$A$1:$A$26,1,FALSE)</f>
        <v>#N/A</v>
      </c>
      <c r="H851">
        <v>2615</v>
      </c>
      <c r="I851">
        <v>0</v>
      </c>
      <c r="J851" t="s">
        <v>2291</v>
      </c>
      <c r="K851" t="s">
        <v>2288</v>
      </c>
      <c r="L851" t="s">
        <v>2292</v>
      </c>
      <c r="M851">
        <v>0</v>
      </c>
      <c r="N851">
        <v>0</v>
      </c>
      <c r="O851" t="s">
        <v>2300</v>
      </c>
      <c r="P851" t="s">
        <v>2300</v>
      </c>
      <c r="Q851" t="s">
        <v>2300</v>
      </c>
      <c r="R851" t="s">
        <v>2300</v>
      </c>
      <c r="S851" t="s">
        <v>2300</v>
      </c>
    </row>
    <row r="852" spans="1:19" x14ac:dyDescent="0.25">
      <c r="A852" s="2" t="s">
        <v>1149</v>
      </c>
      <c r="B852" s="3" t="s">
        <v>1720</v>
      </c>
      <c r="C852" s="4">
        <v>20770</v>
      </c>
      <c r="D852" s="2" t="s">
        <v>1151</v>
      </c>
      <c r="E852" s="2" t="s">
        <v>1721</v>
      </c>
      <c r="F852" t="e">
        <v>#N/A</v>
      </c>
      <c r="G852" t="e">
        <f>+VLOOKUP(B852,'[2]listado ZVTN y PTN y PDET'!$A$1:$A$26,1,FALSE)</f>
        <v>#N/A</v>
      </c>
      <c r="H852">
        <v>5048</v>
      </c>
      <c r="I852">
        <v>4</v>
      </c>
      <c r="J852" t="s">
        <v>2289</v>
      </c>
      <c r="K852" t="s">
        <v>2288</v>
      </c>
      <c r="L852" t="s">
        <v>2289</v>
      </c>
      <c r="M852">
        <v>5</v>
      </c>
      <c r="N852">
        <v>0</v>
      </c>
      <c r="O852" t="s">
        <v>2300</v>
      </c>
      <c r="P852" t="s">
        <v>2300</v>
      </c>
      <c r="Q852" t="s">
        <v>2300</v>
      </c>
      <c r="R852" t="s">
        <v>2301</v>
      </c>
      <c r="S852" t="s">
        <v>2300</v>
      </c>
    </row>
    <row r="853" spans="1:19" x14ac:dyDescent="0.25">
      <c r="A853" s="2" t="s">
        <v>321</v>
      </c>
      <c r="B853" s="3" t="s">
        <v>1722</v>
      </c>
      <c r="C853" s="4">
        <v>19473</v>
      </c>
      <c r="D853" s="2" t="s">
        <v>323</v>
      </c>
      <c r="E853" s="2" t="s">
        <v>1723</v>
      </c>
      <c r="F853" t="s">
        <v>2252</v>
      </c>
      <c r="G853" t="e">
        <f>+VLOOKUP(B853,'[2]listado ZVTN y PTN y PDET'!$A$1:$A$26,1,FALSE)</f>
        <v>#N/A</v>
      </c>
      <c r="H853">
        <v>10096</v>
      </c>
      <c r="I853">
        <v>19</v>
      </c>
      <c r="J853" t="s">
        <v>2289</v>
      </c>
      <c r="K853" t="s">
        <v>2290</v>
      </c>
      <c r="L853" t="s">
        <v>2290</v>
      </c>
      <c r="M853">
        <v>4</v>
      </c>
      <c r="N853">
        <v>0</v>
      </c>
      <c r="O853" t="s">
        <v>2300</v>
      </c>
      <c r="P853" t="s">
        <v>2300</v>
      </c>
      <c r="Q853" t="s">
        <v>2300</v>
      </c>
      <c r="R853" t="s">
        <v>2300</v>
      </c>
      <c r="S853" t="s">
        <v>2300</v>
      </c>
    </row>
    <row r="854" spans="1:19" x14ac:dyDescent="0.25">
      <c r="A854" s="2" t="s">
        <v>901</v>
      </c>
      <c r="B854" s="3" t="s">
        <v>1724</v>
      </c>
      <c r="C854" s="4">
        <v>85263</v>
      </c>
      <c r="D854" s="2" t="s">
        <v>903</v>
      </c>
      <c r="E854" s="2" t="s">
        <v>1725</v>
      </c>
      <c r="F854" t="e">
        <v>#N/A</v>
      </c>
      <c r="G854" t="e">
        <f>+VLOOKUP(B854,'[2]listado ZVTN y PTN y PDET'!$A$1:$A$26,1,FALSE)</f>
        <v>#N/A</v>
      </c>
      <c r="H854">
        <v>2706</v>
      </c>
      <c r="I854">
        <v>0</v>
      </c>
      <c r="J854" t="s">
        <v>2291</v>
      </c>
      <c r="K854" t="s">
        <v>2288</v>
      </c>
      <c r="L854" t="s">
        <v>2290</v>
      </c>
      <c r="M854">
        <v>0</v>
      </c>
      <c r="N854">
        <v>0</v>
      </c>
      <c r="O854" t="s">
        <v>2300</v>
      </c>
      <c r="P854" t="s">
        <v>2300</v>
      </c>
      <c r="Q854" t="s">
        <v>2300</v>
      </c>
      <c r="R854" t="s">
        <v>2300</v>
      </c>
      <c r="S854" t="s">
        <v>2300</v>
      </c>
    </row>
    <row r="855" spans="1:19" x14ac:dyDescent="0.25">
      <c r="A855" s="2" t="s">
        <v>321</v>
      </c>
      <c r="B855" s="3" t="s">
        <v>1726</v>
      </c>
      <c r="C855" s="4">
        <v>19256</v>
      </c>
      <c r="D855" s="2" t="s">
        <v>323</v>
      </c>
      <c r="E855" s="2" t="s">
        <v>1479</v>
      </c>
      <c r="F855" t="s">
        <v>2252</v>
      </c>
      <c r="G855" t="e">
        <f>+VLOOKUP(B855,'[2]listado ZVTN y PTN y PDET'!$A$1:$A$26,1,FALSE)</f>
        <v>#N/A</v>
      </c>
      <c r="H855">
        <v>32604</v>
      </c>
      <c r="I855">
        <v>87</v>
      </c>
      <c r="J855" t="s">
        <v>2291</v>
      </c>
      <c r="K855" t="s">
        <v>2291</v>
      </c>
      <c r="L855" t="s">
        <v>2291</v>
      </c>
      <c r="M855">
        <v>31</v>
      </c>
      <c r="N855">
        <v>0</v>
      </c>
      <c r="O855" t="s">
        <v>2301</v>
      </c>
      <c r="P855" t="s">
        <v>2301</v>
      </c>
      <c r="Q855" t="s">
        <v>2300</v>
      </c>
      <c r="R855" t="s">
        <v>2300</v>
      </c>
      <c r="S855" t="s">
        <v>2300</v>
      </c>
    </row>
    <row r="856" spans="1:19" x14ac:dyDescent="0.25">
      <c r="A856" s="2" t="s">
        <v>134</v>
      </c>
      <c r="B856" s="3" t="s">
        <v>1727</v>
      </c>
      <c r="C856" s="4">
        <v>54245</v>
      </c>
      <c r="D856" s="2" t="s">
        <v>136</v>
      </c>
      <c r="E856" s="2" t="s">
        <v>1160</v>
      </c>
      <c r="F856" t="s">
        <v>2263</v>
      </c>
      <c r="G856" t="e">
        <f>+VLOOKUP(B856,'[2]listado ZVTN y PTN y PDET'!$A$1:$A$26,1,FALSE)</f>
        <v>#N/A</v>
      </c>
      <c r="H856">
        <v>9773</v>
      </c>
      <c r="I856">
        <v>29</v>
      </c>
      <c r="J856" t="s">
        <v>2291</v>
      </c>
      <c r="K856" t="s">
        <v>2291</v>
      </c>
      <c r="L856" t="s">
        <v>2292</v>
      </c>
      <c r="M856">
        <v>1</v>
      </c>
      <c r="N856">
        <v>0</v>
      </c>
      <c r="O856" t="s">
        <v>2301</v>
      </c>
      <c r="P856" t="s">
        <v>2300</v>
      </c>
      <c r="Q856" t="s">
        <v>2300</v>
      </c>
      <c r="R856" t="s">
        <v>2300</v>
      </c>
      <c r="S856" t="s">
        <v>2300</v>
      </c>
    </row>
    <row r="857" spans="1:19" x14ac:dyDescent="0.25">
      <c r="A857" s="2" t="s">
        <v>27</v>
      </c>
      <c r="B857" s="3" t="s">
        <v>1728</v>
      </c>
      <c r="C857" s="4">
        <v>25326</v>
      </c>
      <c r="D857" s="2" t="s">
        <v>29</v>
      </c>
      <c r="E857" s="2" t="s">
        <v>1729</v>
      </c>
      <c r="F857" t="e">
        <v>#N/A</v>
      </c>
      <c r="G857" t="e">
        <f>+VLOOKUP(B857,'[2]listado ZVTN y PTN y PDET'!$A$1:$A$26,1,FALSE)</f>
        <v>#N/A</v>
      </c>
      <c r="H857">
        <v>26</v>
      </c>
      <c r="I857">
        <v>0</v>
      </c>
      <c r="J857" t="s">
        <v>2288</v>
      </c>
      <c r="K857" t="s">
        <v>2288</v>
      </c>
      <c r="L857" t="s">
        <v>2288</v>
      </c>
      <c r="M857">
        <v>0</v>
      </c>
      <c r="N857">
        <v>0</v>
      </c>
      <c r="O857" t="s">
        <v>2300</v>
      </c>
      <c r="P857" t="s">
        <v>2300</v>
      </c>
      <c r="Q857" t="s">
        <v>2300</v>
      </c>
      <c r="R857" t="s">
        <v>2300</v>
      </c>
      <c r="S857" t="s">
        <v>2300</v>
      </c>
    </row>
    <row r="858" spans="1:19" x14ac:dyDescent="0.25">
      <c r="A858" s="2" t="s">
        <v>758</v>
      </c>
      <c r="B858" s="3" t="s">
        <v>1730</v>
      </c>
      <c r="C858" s="4">
        <v>50325</v>
      </c>
      <c r="D858" s="2" t="s">
        <v>760</v>
      </c>
      <c r="E858" s="2" t="s">
        <v>1731</v>
      </c>
      <c r="F858" t="s">
        <v>2251</v>
      </c>
      <c r="G858" t="e">
        <f>+VLOOKUP(B858,'[2]listado ZVTN y PTN y PDET'!$A$1:$A$26,1,FALSE)</f>
        <v>#N/A</v>
      </c>
      <c r="H858">
        <v>23558</v>
      </c>
      <c r="I858">
        <v>23</v>
      </c>
      <c r="J858" t="s">
        <v>2291</v>
      </c>
      <c r="K858" t="s">
        <v>2292</v>
      </c>
      <c r="L858" t="s">
        <v>2291</v>
      </c>
      <c r="M858">
        <v>7</v>
      </c>
      <c r="N858">
        <v>0</v>
      </c>
      <c r="O858" t="s">
        <v>2301</v>
      </c>
      <c r="P858" t="s">
        <v>2300</v>
      </c>
      <c r="Q858" t="s">
        <v>2300</v>
      </c>
      <c r="R858" t="s">
        <v>2300</v>
      </c>
      <c r="S858" t="s">
        <v>2301</v>
      </c>
    </row>
    <row r="859" spans="1:19" x14ac:dyDescent="0.25">
      <c r="A859" s="2" t="s">
        <v>772</v>
      </c>
      <c r="B859" s="3" t="s">
        <v>1732</v>
      </c>
      <c r="C859" s="4">
        <v>41551</v>
      </c>
      <c r="D859" s="2" t="s">
        <v>774</v>
      </c>
      <c r="E859" s="2" t="s">
        <v>1733</v>
      </c>
      <c r="F859" t="e">
        <v>#N/A</v>
      </c>
      <c r="G859" t="e">
        <f>+VLOOKUP(B859,'[2]listado ZVTN y PTN y PDET'!$A$1:$A$26,1,FALSE)</f>
        <v>#N/A</v>
      </c>
      <c r="H859">
        <v>9309</v>
      </c>
      <c r="I859">
        <v>2</v>
      </c>
      <c r="J859" t="s">
        <v>2292</v>
      </c>
      <c r="K859" t="s">
        <v>2289</v>
      </c>
      <c r="L859" t="s">
        <v>2289</v>
      </c>
      <c r="M859">
        <v>34</v>
      </c>
      <c r="N859">
        <v>1</v>
      </c>
      <c r="O859" t="s">
        <v>2301</v>
      </c>
      <c r="P859" t="s">
        <v>2300</v>
      </c>
      <c r="Q859" t="s">
        <v>2300</v>
      </c>
      <c r="R859" t="s">
        <v>2300</v>
      </c>
      <c r="S859" t="s">
        <v>2300</v>
      </c>
    </row>
    <row r="860" spans="1:19" x14ac:dyDescent="0.25">
      <c r="A860" s="2" t="s">
        <v>758</v>
      </c>
      <c r="B860" s="3" t="s">
        <v>1734</v>
      </c>
      <c r="C860" s="4">
        <v>50226</v>
      </c>
      <c r="D860" s="2" t="s">
        <v>760</v>
      </c>
      <c r="E860" s="2" t="s">
        <v>1735</v>
      </c>
      <c r="F860" t="e">
        <v>#N/A</v>
      </c>
      <c r="G860" t="e">
        <f>+VLOOKUP(B860,'[2]listado ZVTN y PTN y PDET'!$A$1:$A$26,1,FALSE)</f>
        <v>#N/A</v>
      </c>
      <c r="H860">
        <v>1842</v>
      </c>
      <c r="I860">
        <v>0</v>
      </c>
      <c r="J860" t="s">
        <v>2291</v>
      </c>
      <c r="K860" t="s">
        <v>2288</v>
      </c>
      <c r="L860" t="s">
        <v>2290</v>
      </c>
      <c r="M860">
        <v>7</v>
      </c>
      <c r="N860">
        <v>0</v>
      </c>
      <c r="O860" t="s">
        <v>2300</v>
      </c>
      <c r="P860" t="s">
        <v>2300</v>
      </c>
      <c r="Q860" t="s">
        <v>2300</v>
      </c>
      <c r="R860" t="s">
        <v>2300</v>
      </c>
      <c r="S860" t="s">
        <v>2301</v>
      </c>
    </row>
    <row r="861" spans="1:19" x14ac:dyDescent="0.25">
      <c r="A861" s="2" t="s">
        <v>500</v>
      </c>
      <c r="B861" s="3" t="s">
        <v>1736</v>
      </c>
      <c r="C861" s="4">
        <v>5059</v>
      </c>
      <c r="D861" s="2" t="s">
        <v>502</v>
      </c>
      <c r="E861" s="2" t="s">
        <v>918</v>
      </c>
      <c r="F861" t="e">
        <v>#N/A</v>
      </c>
      <c r="G861" t="e">
        <f>+VLOOKUP(B861,'[2]listado ZVTN y PTN y PDET'!$A$1:$A$26,1,FALSE)</f>
        <v>#N/A</v>
      </c>
      <c r="H861">
        <v>660</v>
      </c>
      <c r="I861">
        <v>0</v>
      </c>
      <c r="J861" t="s">
        <v>2289</v>
      </c>
      <c r="K861" t="s">
        <v>2289</v>
      </c>
      <c r="L861" t="s">
        <v>2289</v>
      </c>
      <c r="M861">
        <v>6</v>
      </c>
      <c r="N861">
        <v>0</v>
      </c>
      <c r="O861" t="s">
        <v>2300</v>
      </c>
      <c r="P861" t="s">
        <v>2300</v>
      </c>
      <c r="Q861" t="s">
        <v>2300</v>
      </c>
      <c r="R861" t="s">
        <v>2300</v>
      </c>
      <c r="S861" t="s">
        <v>2300</v>
      </c>
    </row>
    <row r="862" spans="1:19" x14ac:dyDescent="0.25">
      <c r="A862" s="2" t="s">
        <v>888</v>
      </c>
      <c r="B862" s="3" t="s">
        <v>1737</v>
      </c>
      <c r="C862" s="4">
        <v>27450</v>
      </c>
      <c r="D862" s="2" t="s">
        <v>890</v>
      </c>
      <c r="E862" s="2" t="s">
        <v>1738</v>
      </c>
      <c r="F862" t="s">
        <v>2253</v>
      </c>
      <c r="G862" t="e">
        <f>+VLOOKUP(B862,'[2]listado ZVTN y PTN y PDET'!$A$1:$A$26,1,FALSE)</f>
        <v>#N/A</v>
      </c>
      <c r="H862">
        <v>7157</v>
      </c>
      <c r="I862">
        <v>0</v>
      </c>
      <c r="J862" t="s">
        <v>2288</v>
      </c>
      <c r="K862" t="s">
        <v>2290</v>
      </c>
      <c r="L862" t="s">
        <v>2289</v>
      </c>
      <c r="M862">
        <v>2</v>
      </c>
      <c r="N862">
        <v>0</v>
      </c>
      <c r="O862" t="s">
        <v>2301</v>
      </c>
      <c r="P862" t="s">
        <v>2300</v>
      </c>
      <c r="Q862" t="s">
        <v>2300</v>
      </c>
      <c r="R862" t="s">
        <v>2300</v>
      </c>
      <c r="S862" t="s">
        <v>2300</v>
      </c>
    </row>
    <row r="863" spans="1:19" x14ac:dyDescent="0.25">
      <c r="A863" s="2" t="s">
        <v>758</v>
      </c>
      <c r="B863" s="3" t="s">
        <v>1739</v>
      </c>
      <c r="C863" s="4">
        <v>50287</v>
      </c>
      <c r="D863" s="2" t="s">
        <v>760</v>
      </c>
      <c r="E863" s="2" t="s">
        <v>1740</v>
      </c>
      <c r="F863" t="e">
        <v>#N/A</v>
      </c>
      <c r="G863" t="e">
        <f>+VLOOKUP(B863,'[2]listado ZVTN y PTN y PDET'!$A$1:$A$26,1,FALSE)</f>
        <v>#N/A</v>
      </c>
      <c r="H863">
        <v>2284</v>
      </c>
      <c r="I863">
        <v>1</v>
      </c>
      <c r="J863" t="s">
        <v>2291</v>
      </c>
      <c r="K863" t="s">
        <v>2288</v>
      </c>
      <c r="L863" t="s">
        <v>2292</v>
      </c>
      <c r="M863">
        <v>10</v>
      </c>
      <c r="N863">
        <v>0</v>
      </c>
      <c r="O863" t="s">
        <v>2300</v>
      </c>
      <c r="P863" t="s">
        <v>2300</v>
      </c>
      <c r="Q863" t="s">
        <v>2300</v>
      </c>
      <c r="R863" t="s">
        <v>2300</v>
      </c>
      <c r="S863" t="s">
        <v>2300</v>
      </c>
    </row>
    <row r="864" spans="1:19" x14ac:dyDescent="0.25">
      <c r="A864" s="2" t="s">
        <v>301</v>
      </c>
      <c r="B864" s="3" t="s">
        <v>1741</v>
      </c>
      <c r="C864" s="4">
        <v>13667</v>
      </c>
      <c r="D864" s="2" t="s">
        <v>303</v>
      </c>
      <c r="E864" s="2" t="s">
        <v>1742</v>
      </c>
      <c r="F864" t="e">
        <v>#N/A</v>
      </c>
      <c r="G864" t="e">
        <f>+VLOOKUP(B864,'[2]listado ZVTN y PTN y PDET'!$A$1:$A$26,1,FALSE)</f>
        <v>#N/A</v>
      </c>
      <c r="H864">
        <v>10946</v>
      </c>
      <c r="I864">
        <v>17</v>
      </c>
      <c r="J864" t="s">
        <v>2289</v>
      </c>
      <c r="K864" t="s">
        <v>2288</v>
      </c>
      <c r="L864" t="s">
        <v>2289</v>
      </c>
      <c r="M864">
        <v>3</v>
      </c>
      <c r="N864">
        <v>0</v>
      </c>
      <c r="O864" t="s">
        <v>2300</v>
      </c>
      <c r="P864" t="s">
        <v>2300</v>
      </c>
      <c r="Q864" t="s">
        <v>2300</v>
      </c>
      <c r="R864" t="s">
        <v>2301</v>
      </c>
      <c r="S864" t="s">
        <v>2300</v>
      </c>
    </row>
    <row r="865" spans="1:19" x14ac:dyDescent="0.25">
      <c r="A865" s="2" t="s">
        <v>1456</v>
      </c>
      <c r="B865" s="3" t="s">
        <v>1743</v>
      </c>
      <c r="C865" s="4">
        <v>86219</v>
      </c>
      <c r="D865" s="2" t="s">
        <v>1458</v>
      </c>
      <c r="E865" s="2" t="s">
        <v>1744</v>
      </c>
      <c r="F865" t="e">
        <v>#N/A</v>
      </c>
      <c r="G865" t="e">
        <f>+VLOOKUP(B865,'[2]listado ZVTN y PTN y PDET'!$A$1:$A$26,1,FALSE)</f>
        <v>#N/A</v>
      </c>
      <c r="H865">
        <v>633</v>
      </c>
      <c r="I865">
        <v>0</v>
      </c>
      <c r="J865" t="s">
        <v>2288</v>
      </c>
      <c r="K865" t="s">
        <v>2288</v>
      </c>
      <c r="L865" t="s">
        <v>2289</v>
      </c>
      <c r="M865">
        <v>0</v>
      </c>
      <c r="N865">
        <v>0</v>
      </c>
      <c r="O865" t="s">
        <v>2300</v>
      </c>
      <c r="P865" t="s">
        <v>2300</v>
      </c>
      <c r="Q865" t="s">
        <v>2300</v>
      </c>
      <c r="R865" t="s">
        <v>2300</v>
      </c>
      <c r="S865" t="s">
        <v>2300</v>
      </c>
    </row>
    <row r="866" spans="1:19" x14ac:dyDescent="0.25">
      <c r="A866" s="2" t="s">
        <v>295</v>
      </c>
      <c r="B866" s="3" t="s">
        <v>1745</v>
      </c>
      <c r="C866" s="4">
        <v>73624</v>
      </c>
      <c r="D866" s="2" t="s">
        <v>297</v>
      </c>
      <c r="E866" s="2" t="s">
        <v>1746</v>
      </c>
      <c r="F866" t="e">
        <v>#N/A</v>
      </c>
      <c r="G866" t="e">
        <f>+VLOOKUP(B866,'[2]listado ZVTN y PTN y PDET'!$A$1:$A$26,1,FALSE)</f>
        <v>#N/A</v>
      </c>
      <c r="H866">
        <v>13072</v>
      </c>
      <c r="I866">
        <v>28</v>
      </c>
      <c r="J866" t="s">
        <v>2291</v>
      </c>
      <c r="K866" t="s">
        <v>2290</v>
      </c>
      <c r="L866" t="s">
        <v>2292</v>
      </c>
      <c r="M866">
        <v>15</v>
      </c>
      <c r="N866">
        <v>0</v>
      </c>
      <c r="O866" t="s">
        <v>2300</v>
      </c>
      <c r="P866" t="s">
        <v>2300</v>
      </c>
      <c r="Q866" t="s">
        <v>2300</v>
      </c>
      <c r="R866" t="s">
        <v>2300</v>
      </c>
      <c r="S866" t="s">
        <v>2300</v>
      </c>
    </row>
    <row r="867" spans="1:19" x14ac:dyDescent="0.25">
      <c r="A867" s="2" t="s">
        <v>96</v>
      </c>
      <c r="B867" s="3" t="s">
        <v>1747</v>
      </c>
      <c r="C867" s="4">
        <v>44279</v>
      </c>
      <c r="D867" s="2" t="s">
        <v>98</v>
      </c>
      <c r="E867" s="2" t="s">
        <v>1748</v>
      </c>
      <c r="F867" t="s">
        <v>2261</v>
      </c>
      <c r="G867">
        <v>1</v>
      </c>
      <c r="H867">
        <v>9876</v>
      </c>
      <c r="I867">
        <v>1</v>
      </c>
      <c r="J867" t="s">
        <v>2290</v>
      </c>
      <c r="K867" t="s">
        <v>2289</v>
      </c>
      <c r="L867" t="s">
        <v>2289</v>
      </c>
      <c r="M867">
        <v>6</v>
      </c>
      <c r="N867">
        <v>0</v>
      </c>
      <c r="O867" t="s">
        <v>2301</v>
      </c>
      <c r="P867" t="s">
        <v>2300</v>
      </c>
      <c r="Q867" t="s">
        <v>2300</v>
      </c>
      <c r="R867" t="s">
        <v>2300</v>
      </c>
      <c r="S867" t="s">
        <v>2300</v>
      </c>
    </row>
    <row r="868" spans="1:19" x14ac:dyDescent="0.25">
      <c r="A868" s="2" t="s">
        <v>500</v>
      </c>
      <c r="B868" s="3" t="s">
        <v>1749</v>
      </c>
      <c r="C868" s="4">
        <v>5495</v>
      </c>
      <c r="D868" s="2" t="s">
        <v>502</v>
      </c>
      <c r="E868" s="2" t="s">
        <v>1750</v>
      </c>
      <c r="F868" t="s">
        <v>2257</v>
      </c>
      <c r="G868" t="e">
        <f>+VLOOKUP(B868,'[2]listado ZVTN y PTN y PDET'!$A$1:$A$26,1,FALSE)</f>
        <v>#N/A</v>
      </c>
      <c r="H868">
        <v>14451</v>
      </c>
      <c r="I868">
        <v>19</v>
      </c>
      <c r="J868" t="s">
        <v>2289</v>
      </c>
      <c r="K868" t="s">
        <v>2289</v>
      </c>
      <c r="L868" t="s">
        <v>2292</v>
      </c>
      <c r="M868">
        <v>2</v>
      </c>
      <c r="N868">
        <v>0</v>
      </c>
      <c r="O868" t="s">
        <v>2300</v>
      </c>
      <c r="P868" t="s">
        <v>2300</v>
      </c>
      <c r="Q868" t="s">
        <v>2300</v>
      </c>
      <c r="R868" t="s">
        <v>2301</v>
      </c>
      <c r="S868" t="s">
        <v>2300</v>
      </c>
    </row>
    <row r="869" spans="1:19" x14ac:dyDescent="0.25">
      <c r="A869" s="2" t="s">
        <v>426</v>
      </c>
      <c r="B869" s="3" t="s">
        <v>1751</v>
      </c>
      <c r="C869" s="4">
        <v>99001</v>
      </c>
      <c r="D869" s="2" t="s">
        <v>428</v>
      </c>
      <c r="E869" s="2" t="s">
        <v>1752</v>
      </c>
      <c r="F869" t="e">
        <v>#N/A</v>
      </c>
      <c r="G869" t="e">
        <f>+VLOOKUP(B869,'[2]listado ZVTN y PTN y PDET'!$A$1:$A$26,1,FALSE)</f>
        <v>#N/A</v>
      </c>
      <c r="H869">
        <v>2470</v>
      </c>
      <c r="I869">
        <v>2</v>
      </c>
      <c r="J869" t="s">
        <v>2290</v>
      </c>
      <c r="K869" t="s">
        <v>2289</v>
      </c>
      <c r="L869" t="s">
        <v>2289</v>
      </c>
      <c r="M869">
        <v>10</v>
      </c>
      <c r="N869">
        <v>0</v>
      </c>
      <c r="O869" t="s">
        <v>2300</v>
      </c>
      <c r="P869" t="s">
        <v>2300</v>
      </c>
      <c r="Q869" t="s">
        <v>2300</v>
      </c>
      <c r="R869" t="s">
        <v>2300</v>
      </c>
      <c r="S869" t="s">
        <v>2301</v>
      </c>
    </row>
    <row r="870" spans="1:19" x14ac:dyDescent="0.25">
      <c r="A870" s="2" t="s">
        <v>295</v>
      </c>
      <c r="B870" s="3" t="s">
        <v>1753</v>
      </c>
      <c r="C870" s="4">
        <v>73616</v>
      </c>
      <c r="D870" s="2" t="s">
        <v>297</v>
      </c>
      <c r="E870" s="2" t="s">
        <v>1754</v>
      </c>
      <c r="F870" t="s">
        <v>2259</v>
      </c>
      <c r="G870" t="e">
        <f>+VLOOKUP(B870,'[2]listado ZVTN y PTN y PDET'!$A$1:$A$26,1,FALSE)</f>
        <v>#N/A</v>
      </c>
      <c r="H870">
        <v>28732</v>
      </c>
      <c r="I870">
        <v>72</v>
      </c>
      <c r="J870" t="s">
        <v>2290</v>
      </c>
      <c r="K870" t="s">
        <v>2292</v>
      </c>
      <c r="L870" t="s">
        <v>2292</v>
      </c>
      <c r="M870">
        <v>6</v>
      </c>
      <c r="N870">
        <v>0</v>
      </c>
      <c r="O870" t="s">
        <v>2301</v>
      </c>
      <c r="P870" t="s">
        <v>2300</v>
      </c>
      <c r="Q870" t="s">
        <v>2300</v>
      </c>
      <c r="R870" t="s">
        <v>2300</v>
      </c>
      <c r="S870" t="s">
        <v>2300</v>
      </c>
    </row>
    <row r="871" spans="1:19" x14ac:dyDescent="0.25">
      <c r="A871" s="2" t="s">
        <v>500</v>
      </c>
      <c r="B871" s="3" t="s">
        <v>1755</v>
      </c>
      <c r="C871" s="4">
        <v>5854</v>
      </c>
      <c r="D871" s="2" t="s">
        <v>502</v>
      </c>
      <c r="E871" s="2" t="s">
        <v>1756</v>
      </c>
      <c r="F871" t="s">
        <v>2257</v>
      </c>
      <c r="G871" t="e">
        <f>+VLOOKUP(B871,'[2]listado ZVTN y PTN y PDET'!$A$1:$A$26,1,FALSE)</f>
        <v>#N/A</v>
      </c>
      <c r="H871">
        <v>9232</v>
      </c>
      <c r="I871">
        <v>121</v>
      </c>
      <c r="J871" t="s">
        <v>2291</v>
      </c>
      <c r="K871" t="s">
        <v>2292</v>
      </c>
      <c r="L871" t="s">
        <v>2291</v>
      </c>
      <c r="M871">
        <v>25</v>
      </c>
      <c r="N871">
        <v>1</v>
      </c>
      <c r="O871" t="s">
        <v>2301</v>
      </c>
      <c r="P871" t="s">
        <v>2300</v>
      </c>
      <c r="Q871" t="s">
        <v>2300</v>
      </c>
      <c r="R871" t="s">
        <v>2301</v>
      </c>
      <c r="S871" t="s">
        <v>2300</v>
      </c>
    </row>
    <row r="872" spans="1:19" x14ac:dyDescent="0.25">
      <c r="A872" s="2" t="s">
        <v>438</v>
      </c>
      <c r="B872" s="3" t="s">
        <v>1757</v>
      </c>
      <c r="C872" s="4">
        <v>17446</v>
      </c>
      <c r="D872" s="2" t="s">
        <v>237</v>
      </c>
      <c r="E872" s="2" t="s">
        <v>1758</v>
      </c>
      <c r="F872" t="e">
        <v>#N/A</v>
      </c>
      <c r="G872" t="e">
        <f>+VLOOKUP(B872,'[2]listado ZVTN y PTN y PDET'!$A$1:$A$26,1,FALSE)</f>
        <v>#N/A</v>
      </c>
      <c r="H872">
        <v>1963</v>
      </c>
      <c r="I872">
        <v>11</v>
      </c>
      <c r="J872" t="s">
        <v>2291</v>
      </c>
      <c r="K872" t="s">
        <v>2289</v>
      </c>
      <c r="L872" t="s">
        <v>2292</v>
      </c>
      <c r="M872">
        <v>0</v>
      </c>
      <c r="N872">
        <v>0</v>
      </c>
      <c r="O872" t="s">
        <v>2300</v>
      </c>
      <c r="P872" t="s">
        <v>2300</v>
      </c>
      <c r="Q872" t="s">
        <v>2300</v>
      </c>
      <c r="R872" t="s">
        <v>2300</v>
      </c>
      <c r="S872" t="s">
        <v>2300</v>
      </c>
    </row>
    <row r="873" spans="1:19" x14ac:dyDescent="0.25">
      <c r="A873" s="2" t="s">
        <v>500</v>
      </c>
      <c r="B873" s="3" t="s">
        <v>1759</v>
      </c>
      <c r="C873" s="4">
        <v>5541</v>
      </c>
      <c r="D873" s="2" t="s">
        <v>502</v>
      </c>
      <c r="E873" s="2" t="s">
        <v>1760</v>
      </c>
      <c r="F873" t="e">
        <v>#N/A</v>
      </c>
      <c r="G873" t="e">
        <f>+VLOOKUP(B873,'[2]listado ZVTN y PTN y PDET'!$A$1:$A$26,1,FALSE)</f>
        <v>#N/A</v>
      </c>
      <c r="H873">
        <v>5725</v>
      </c>
      <c r="I873">
        <v>2</v>
      </c>
      <c r="J873" t="s">
        <v>2291</v>
      </c>
      <c r="K873" t="s">
        <v>2288</v>
      </c>
      <c r="L873" t="s">
        <v>2289</v>
      </c>
      <c r="M873">
        <v>16</v>
      </c>
      <c r="N873">
        <v>0</v>
      </c>
      <c r="O873" t="s">
        <v>2300</v>
      </c>
      <c r="P873" t="s">
        <v>2300</v>
      </c>
      <c r="Q873" t="s">
        <v>2300</v>
      </c>
      <c r="R873" t="s">
        <v>2300</v>
      </c>
      <c r="S873" t="s">
        <v>2300</v>
      </c>
    </row>
    <row r="874" spans="1:19" x14ac:dyDescent="0.25">
      <c r="A874" s="2" t="s">
        <v>134</v>
      </c>
      <c r="B874" s="3" t="s">
        <v>1761</v>
      </c>
      <c r="C874" s="4">
        <v>54498</v>
      </c>
      <c r="D874" s="2" t="s">
        <v>136</v>
      </c>
      <c r="E874" s="2" t="s">
        <v>1762</v>
      </c>
      <c r="F874" t="e">
        <v>#N/A</v>
      </c>
      <c r="G874" t="e">
        <f>+VLOOKUP(B874,'[2]listado ZVTN y PTN y PDET'!$A$1:$A$26,1,FALSE)</f>
        <v>#N/A</v>
      </c>
      <c r="H874">
        <v>12664</v>
      </c>
      <c r="I874">
        <v>12</v>
      </c>
      <c r="J874" t="s">
        <v>2292</v>
      </c>
      <c r="K874" t="s">
        <v>2289</v>
      </c>
      <c r="L874" t="s">
        <v>2289</v>
      </c>
      <c r="M874">
        <v>33</v>
      </c>
      <c r="N874">
        <v>1</v>
      </c>
      <c r="O874" t="s">
        <v>2300</v>
      </c>
      <c r="P874" t="s">
        <v>2300</v>
      </c>
      <c r="Q874" t="s">
        <v>2301</v>
      </c>
      <c r="R874" t="s">
        <v>2301</v>
      </c>
      <c r="S874" t="s">
        <v>2300</v>
      </c>
    </row>
    <row r="875" spans="1:19" x14ac:dyDescent="0.25">
      <c r="A875" s="2" t="s">
        <v>1669</v>
      </c>
      <c r="B875" s="3" t="s">
        <v>1763</v>
      </c>
      <c r="C875" s="4">
        <v>81065</v>
      </c>
      <c r="D875" s="2" t="s">
        <v>1671</v>
      </c>
      <c r="E875" s="2" t="s">
        <v>1764</v>
      </c>
      <c r="F875" t="s">
        <v>2260</v>
      </c>
      <c r="G875">
        <v>1</v>
      </c>
      <c r="H875">
        <v>21359</v>
      </c>
      <c r="I875">
        <v>155</v>
      </c>
      <c r="J875" t="s">
        <v>2291</v>
      </c>
      <c r="K875" t="s">
        <v>2291</v>
      </c>
      <c r="L875" t="s">
        <v>2291</v>
      </c>
      <c r="M875">
        <v>14</v>
      </c>
      <c r="N875">
        <v>3</v>
      </c>
      <c r="O875" t="s">
        <v>2301</v>
      </c>
      <c r="P875" t="s">
        <v>2301</v>
      </c>
      <c r="Q875" t="s">
        <v>2300</v>
      </c>
      <c r="R875" t="s">
        <v>2300</v>
      </c>
      <c r="S875" t="s">
        <v>2300</v>
      </c>
    </row>
    <row r="876" spans="1:19" x14ac:dyDescent="0.25">
      <c r="A876" s="2" t="s">
        <v>1456</v>
      </c>
      <c r="B876" s="3" t="s">
        <v>1765</v>
      </c>
      <c r="C876" s="4">
        <v>86320</v>
      </c>
      <c r="D876" s="2" t="s">
        <v>1458</v>
      </c>
      <c r="E876" s="2" t="s">
        <v>1766</v>
      </c>
      <c r="F876" t="s">
        <v>2258</v>
      </c>
      <c r="G876" t="e">
        <f>+VLOOKUP(B876,'[2]listado ZVTN y PTN y PDET'!$A$1:$A$26,1,FALSE)</f>
        <v>#N/A</v>
      </c>
      <c r="H876">
        <v>27848</v>
      </c>
      <c r="I876">
        <v>64</v>
      </c>
      <c r="J876" t="s">
        <v>2291</v>
      </c>
      <c r="K876" t="s">
        <v>2291</v>
      </c>
      <c r="L876" t="s">
        <v>2291</v>
      </c>
      <c r="M876">
        <v>14</v>
      </c>
      <c r="N876">
        <v>2</v>
      </c>
      <c r="O876" t="s">
        <v>2300</v>
      </c>
      <c r="P876" t="s">
        <v>2300</v>
      </c>
      <c r="Q876" t="s">
        <v>2300</v>
      </c>
      <c r="R876" t="s">
        <v>2300</v>
      </c>
      <c r="S876" t="s">
        <v>2300</v>
      </c>
    </row>
    <row r="877" spans="1:19" x14ac:dyDescent="0.25">
      <c r="A877" s="2" t="s">
        <v>758</v>
      </c>
      <c r="B877" s="3" t="s">
        <v>1767</v>
      </c>
      <c r="C877" s="4">
        <v>50606</v>
      </c>
      <c r="D877" s="2" t="s">
        <v>760</v>
      </c>
      <c r="E877" s="2" t="s">
        <v>1395</v>
      </c>
      <c r="F877" t="e">
        <v>#N/A</v>
      </c>
      <c r="G877" t="e">
        <f>+VLOOKUP(B877,'[2]listado ZVTN y PTN y PDET'!$A$1:$A$26,1,FALSE)</f>
        <v>#N/A</v>
      </c>
      <c r="H877">
        <v>1125</v>
      </c>
      <c r="I877">
        <v>0</v>
      </c>
      <c r="J877" t="s">
        <v>2291</v>
      </c>
      <c r="K877" t="s">
        <v>2288</v>
      </c>
      <c r="L877" t="s">
        <v>2290</v>
      </c>
      <c r="M877">
        <v>2</v>
      </c>
      <c r="N877">
        <v>0</v>
      </c>
      <c r="O877" t="s">
        <v>2300</v>
      </c>
      <c r="P877" t="s">
        <v>2300</v>
      </c>
      <c r="Q877" t="s">
        <v>2300</v>
      </c>
      <c r="R877" t="s">
        <v>2300</v>
      </c>
      <c r="S877" t="s">
        <v>2301</v>
      </c>
    </row>
    <row r="878" spans="1:19" x14ac:dyDescent="0.25">
      <c r="A878" s="2" t="s">
        <v>772</v>
      </c>
      <c r="B878" s="3" t="s">
        <v>1768</v>
      </c>
      <c r="C878" s="4">
        <v>41206</v>
      </c>
      <c r="D878" s="2" t="s">
        <v>774</v>
      </c>
      <c r="E878" s="2" t="s">
        <v>1769</v>
      </c>
      <c r="F878" t="e">
        <v>#N/A</v>
      </c>
      <c r="G878" t="e">
        <f>+VLOOKUP(B878,'[2]listado ZVTN y PTN y PDET'!$A$1:$A$26,1,FALSE)</f>
        <v>#N/A</v>
      </c>
      <c r="H878">
        <v>9449</v>
      </c>
      <c r="I878">
        <v>46</v>
      </c>
      <c r="J878" t="s">
        <v>2291</v>
      </c>
      <c r="K878" t="s">
        <v>2292</v>
      </c>
      <c r="L878" t="s">
        <v>2292</v>
      </c>
      <c r="M878">
        <v>1</v>
      </c>
      <c r="N878">
        <v>0</v>
      </c>
      <c r="O878" t="s">
        <v>2301</v>
      </c>
      <c r="P878" t="s">
        <v>2300</v>
      </c>
      <c r="Q878" t="s">
        <v>2300</v>
      </c>
      <c r="R878" t="s">
        <v>2300</v>
      </c>
      <c r="S878" t="s">
        <v>2300</v>
      </c>
    </row>
    <row r="879" spans="1:19" x14ac:dyDescent="0.25">
      <c r="A879" s="2" t="s">
        <v>321</v>
      </c>
      <c r="B879" s="3" t="s">
        <v>1770</v>
      </c>
      <c r="C879" s="4">
        <v>19050</v>
      </c>
      <c r="D879" s="2" t="s">
        <v>323</v>
      </c>
      <c r="E879" s="2" t="s">
        <v>1403</v>
      </c>
      <c r="F879" t="s">
        <v>2252</v>
      </c>
      <c r="G879" t="e">
        <f>+VLOOKUP(B879,'[2]listado ZVTN y PTN y PDET'!$A$1:$A$26,1,FALSE)</f>
        <v>#N/A</v>
      </c>
      <c r="H879">
        <v>24268</v>
      </c>
      <c r="I879">
        <v>49</v>
      </c>
      <c r="J879" t="s">
        <v>2292</v>
      </c>
      <c r="K879" t="s">
        <v>2291</v>
      </c>
      <c r="L879" t="s">
        <v>2291</v>
      </c>
      <c r="M879">
        <v>33</v>
      </c>
      <c r="N879">
        <v>0</v>
      </c>
      <c r="O879" t="s">
        <v>2301</v>
      </c>
      <c r="P879" t="s">
        <v>2301</v>
      </c>
      <c r="Q879" t="s">
        <v>2300</v>
      </c>
      <c r="R879" t="s">
        <v>2300</v>
      </c>
      <c r="S879" t="s">
        <v>2300</v>
      </c>
    </row>
    <row r="880" spans="1:19" x14ac:dyDescent="0.25">
      <c r="A880" s="2" t="s">
        <v>576</v>
      </c>
      <c r="B880" s="3" t="s">
        <v>1771</v>
      </c>
      <c r="C880" s="4">
        <v>76233</v>
      </c>
      <c r="D880" s="2" t="s">
        <v>578</v>
      </c>
      <c r="E880" s="2" t="s">
        <v>1772</v>
      </c>
      <c r="F880" t="e">
        <v>#N/A</v>
      </c>
      <c r="G880" t="e">
        <f>+VLOOKUP(B880,'[2]listado ZVTN y PTN y PDET'!$A$1:$A$26,1,FALSE)</f>
        <v>#N/A</v>
      </c>
      <c r="H880">
        <v>12091</v>
      </c>
      <c r="I880">
        <v>9</v>
      </c>
      <c r="J880" t="s">
        <v>2291</v>
      </c>
      <c r="K880" t="s">
        <v>2289</v>
      </c>
      <c r="L880" t="s">
        <v>2292</v>
      </c>
      <c r="M880">
        <v>12</v>
      </c>
      <c r="N880">
        <v>0</v>
      </c>
      <c r="O880" t="s">
        <v>2301</v>
      </c>
      <c r="P880" t="s">
        <v>2300</v>
      </c>
      <c r="Q880" t="s">
        <v>2300</v>
      </c>
      <c r="R880" t="s">
        <v>2300</v>
      </c>
      <c r="S880" t="s">
        <v>2300</v>
      </c>
    </row>
    <row r="881" spans="1:19" x14ac:dyDescent="0.25">
      <c r="A881" s="2" t="s">
        <v>301</v>
      </c>
      <c r="B881" s="3" t="s">
        <v>1773</v>
      </c>
      <c r="C881" s="4">
        <v>13248</v>
      </c>
      <c r="D881" s="2" t="s">
        <v>303</v>
      </c>
      <c r="E881" s="2" t="s">
        <v>1774</v>
      </c>
      <c r="F881" t="s">
        <v>2256</v>
      </c>
      <c r="G881" t="e">
        <f>+VLOOKUP(B881,'[2]listado ZVTN y PTN y PDET'!$A$1:$A$26,1,FALSE)</f>
        <v>#N/A</v>
      </c>
      <c r="H881">
        <v>4926</v>
      </c>
      <c r="I881">
        <v>3</v>
      </c>
      <c r="J881" t="s">
        <v>2289</v>
      </c>
      <c r="K881" t="s">
        <v>2288</v>
      </c>
      <c r="L881" t="s">
        <v>2289</v>
      </c>
      <c r="M881">
        <v>0</v>
      </c>
      <c r="N881">
        <v>0</v>
      </c>
      <c r="O881" t="s">
        <v>2300</v>
      </c>
      <c r="P881" t="s">
        <v>2300</v>
      </c>
      <c r="Q881" t="s">
        <v>2300</v>
      </c>
      <c r="R881" t="s">
        <v>2300</v>
      </c>
      <c r="S881" t="s">
        <v>2300</v>
      </c>
    </row>
    <row r="882" spans="1:19" x14ac:dyDescent="0.25">
      <c r="A882" s="2" t="s">
        <v>758</v>
      </c>
      <c r="B882" s="3" t="s">
        <v>1775</v>
      </c>
      <c r="C882" s="4">
        <v>50590</v>
      </c>
      <c r="D882" s="2" t="s">
        <v>760</v>
      </c>
      <c r="E882" s="2" t="s">
        <v>1776</v>
      </c>
      <c r="F882" t="s">
        <v>2251</v>
      </c>
      <c r="G882" t="e">
        <f>+VLOOKUP(B882,'[2]listado ZVTN y PTN y PDET'!$A$1:$A$26,1,FALSE)</f>
        <v>#N/A</v>
      </c>
      <c r="H882">
        <v>21884</v>
      </c>
      <c r="I882">
        <v>114</v>
      </c>
      <c r="J882" t="s">
        <v>2291</v>
      </c>
      <c r="K882" t="s">
        <v>2291</v>
      </c>
      <c r="L882" t="s">
        <v>2291</v>
      </c>
      <c r="M882">
        <v>9</v>
      </c>
      <c r="N882">
        <v>0</v>
      </c>
      <c r="O882" t="s">
        <v>2301</v>
      </c>
      <c r="P882" t="s">
        <v>2300</v>
      </c>
      <c r="Q882" t="s">
        <v>2300</v>
      </c>
      <c r="R882" t="s">
        <v>2300</v>
      </c>
      <c r="S882" t="s">
        <v>2301</v>
      </c>
    </row>
    <row r="883" spans="1:19" x14ac:dyDescent="0.25">
      <c r="A883" s="2" t="s">
        <v>376</v>
      </c>
      <c r="B883" s="3" t="s">
        <v>1777</v>
      </c>
      <c r="C883" s="4">
        <v>47980</v>
      </c>
      <c r="D883" s="2" t="s">
        <v>378</v>
      </c>
      <c r="E883" s="2" t="s">
        <v>1778</v>
      </c>
      <c r="F883" t="e">
        <v>#N/A</v>
      </c>
      <c r="G883" t="e">
        <f>+VLOOKUP(B883,'[2]listado ZVTN y PTN y PDET'!$A$1:$A$26,1,FALSE)</f>
        <v>#N/A</v>
      </c>
      <c r="H883">
        <v>44366</v>
      </c>
      <c r="I883">
        <v>1</v>
      </c>
      <c r="J883" t="s">
        <v>2292</v>
      </c>
      <c r="K883" t="s">
        <v>2288</v>
      </c>
      <c r="L883" t="s">
        <v>2289</v>
      </c>
      <c r="M883">
        <v>13</v>
      </c>
      <c r="N883">
        <v>0</v>
      </c>
      <c r="O883" t="s">
        <v>2300</v>
      </c>
      <c r="P883" t="s">
        <v>2300</v>
      </c>
      <c r="Q883" t="s">
        <v>2300</v>
      </c>
      <c r="R883" t="s">
        <v>2301</v>
      </c>
      <c r="S883" t="s">
        <v>2300</v>
      </c>
    </row>
    <row r="884" spans="1:19" x14ac:dyDescent="0.25">
      <c r="A884" s="2" t="s">
        <v>295</v>
      </c>
      <c r="B884" s="3" t="s">
        <v>1779</v>
      </c>
      <c r="C884" s="4">
        <v>73236</v>
      </c>
      <c r="D884" s="2" t="s">
        <v>297</v>
      </c>
      <c r="E884" s="2" t="s">
        <v>1780</v>
      </c>
      <c r="F884" t="e">
        <v>#N/A</v>
      </c>
      <c r="G884" t="e">
        <f>+VLOOKUP(B884,'[2]listado ZVTN y PTN y PDET'!$A$1:$A$26,1,FALSE)</f>
        <v>#N/A</v>
      </c>
      <c r="H884">
        <v>7591</v>
      </c>
      <c r="I884">
        <v>20</v>
      </c>
      <c r="J884" t="s">
        <v>2291</v>
      </c>
      <c r="K884" t="s">
        <v>2289</v>
      </c>
      <c r="L884" t="s">
        <v>2292</v>
      </c>
      <c r="M884">
        <v>0</v>
      </c>
      <c r="N884">
        <v>0</v>
      </c>
      <c r="O884" t="s">
        <v>2300</v>
      </c>
      <c r="P884" t="s">
        <v>2300</v>
      </c>
      <c r="Q884" t="s">
        <v>2300</v>
      </c>
      <c r="R884" t="s">
        <v>2300</v>
      </c>
      <c r="S884" t="s">
        <v>2300</v>
      </c>
    </row>
    <row r="885" spans="1:19" x14ac:dyDescent="0.25">
      <c r="A885" s="2" t="s">
        <v>888</v>
      </c>
      <c r="B885" s="3" t="s">
        <v>1781</v>
      </c>
      <c r="C885" s="4">
        <v>27413</v>
      </c>
      <c r="D885" s="2" t="s">
        <v>890</v>
      </c>
      <c r="E885" s="2" t="s">
        <v>1782</v>
      </c>
      <c r="F885" t="e">
        <v>#N/A</v>
      </c>
      <c r="G885" t="e">
        <f>+VLOOKUP(B885,'[2]listado ZVTN y PTN y PDET'!$A$1:$A$26,1,FALSE)</f>
        <v>#N/A</v>
      </c>
      <c r="H885">
        <v>8975</v>
      </c>
      <c r="I885">
        <v>2</v>
      </c>
      <c r="J885" t="s">
        <v>2291</v>
      </c>
      <c r="K885" t="s">
        <v>2289</v>
      </c>
      <c r="L885" t="s">
        <v>2289</v>
      </c>
      <c r="M885">
        <v>6</v>
      </c>
      <c r="N885">
        <v>0</v>
      </c>
      <c r="O885" t="s">
        <v>2300</v>
      </c>
      <c r="P885" t="s">
        <v>2301</v>
      </c>
      <c r="Q885" t="s">
        <v>2300</v>
      </c>
      <c r="R885" t="s">
        <v>2301</v>
      </c>
      <c r="S885" t="s">
        <v>2300</v>
      </c>
    </row>
    <row r="886" spans="1:19" x14ac:dyDescent="0.25">
      <c r="A886" s="2" t="s">
        <v>295</v>
      </c>
      <c r="B886" s="3" t="s">
        <v>1783</v>
      </c>
      <c r="C886" s="4">
        <v>73067</v>
      </c>
      <c r="D886" s="2" t="s">
        <v>297</v>
      </c>
      <c r="E886" s="2" t="s">
        <v>1784</v>
      </c>
      <c r="F886" t="s">
        <v>2259</v>
      </c>
      <c r="G886" t="e">
        <f>+VLOOKUP(B886,'[2]listado ZVTN y PTN y PDET'!$A$1:$A$26,1,FALSE)</f>
        <v>#N/A</v>
      </c>
      <c r="H886">
        <v>19664</v>
      </c>
      <c r="I886">
        <v>3</v>
      </c>
      <c r="J886" t="s">
        <v>2292</v>
      </c>
      <c r="K886" t="s">
        <v>2289</v>
      </c>
      <c r="L886" t="s">
        <v>2290</v>
      </c>
      <c r="M886">
        <v>6</v>
      </c>
      <c r="N886">
        <v>0</v>
      </c>
      <c r="O886" t="s">
        <v>2301</v>
      </c>
      <c r="P886" t="s">
        <v>2300</v>
      </c>
      <c r="Q886" t="s">
        <v>2300</v>
      </c>
      <c r="R886" t="s">
        <v>2300</v>
      </c>
      <c r="S886" t="s">
        <v>2300</v>
      </c>
    </row>
    <row r="887" spans="1:19" x14ac:dyDescent="0.25">
      <c r="A887" s="2" t="s">
        <v>661</v>
      </c>
      <c r="B887" s="3" t="s">
        <v>1785</v>
      </c>
      <c r="C887" s="4">
        <v>70215</v>
      </c>
      <c r="D887" s="2" t="s">
        <v>663</v>
      </c>
      <c r="E887" s="2" t="s">
        <v>1786</v>
      </c>
      <c r="F887" t="e">
        <v>#N/A</v>
      </c>
      <c r="G887" t="e">
        <f>+VLOOKUP(B887,'[2]listado ZVTN y PTN y PDET'!$A$1:$A$26,1,FALSE)</f>
        <v>#N/A</v>
      </c>
      <c r="H887">
        <v>3556</v>
      </c>
      <c r="I887">
        <v>1</v>
      </c>
      <c r="J887" t="s">
        <v>2289</v>
      </c>
      <c r="K887" t="s">
        <v>2288</v>
      </c>
      <c r="L887" t="s">
        <v>2288</v>
      </c>
      <c r="M887">
        <v>2</v>
      </c>
      <c r="N887">
        <v>0</v>
      </c>
      <c r="O887" t="s">
        <v>2300</v>
      </c>
      <c r="P887" t="s">
        <v>2300</v>
      </c>
      <c r="Q887" t="s">
        <v>2300</v>
      </c>
      <c r="R887" t="s">
        <v>2300</v>
      </c>
      <c r="S887" t="s">
        <v>2300</v>
      </c>
    </row>
    <row r="888" spans="1:19" x14ac:dyDescent="0.25">
      <c r="A888" s="2" t="s">
        <v>1149</v>
      </c>
      <c r="B888" s="3" t="s">
        <v>1787</v>
      </c>
      <c r="C888" s="4">
        <v>20011</v>
      </c>
      <c r="D888" s="2" t="s">
        <v>1151</v>
      </c>
      <c r="E888" s="2" t="s">
        <v>1788</v>
      </c>
      <c r="F888" t="e">
        <v>#N/A</v>
      </c>
      <c r="G888" t="e">
        <f>+VLOOKUP(B888,'[2]listado ZVTN y PTN y PDET'!$A$1:$A$26,1,FALSE)</f>
        <v>#N/A</v>
      </c>
      <c r="H888">
        <v>19161</v>
      </c>
      <c r="I888">
        <v>9</v>
      </c>
      <c r="J888" t="s">
        <v>2291</v>
      </c>
      <c r="K888" t="s">
        <v>2289</v>
      </c>
      <c r="L888" t="s">
        <v>2290</v>
      </c>
      <c r="M888">
        <v>21</v>
      </c>
      <c r="N888">
        <v>0</v>
      </c>
      <c r="O888" t="s">
        <v>2300</v>
      </c>
      <c r="P888" t="s">
        <v>2300</v>
      </c>
      <c r="Q888" t="s">
        <v>2300</v>
      </c>
      <c r="R888" t="s">
        <v>2301</v>
      </c>
      <c r="S888" t="s">
        <v>2300</v>
      </c>
    </row>
    <row r="889" spans="1:19" x14ac:dyDescent="0.25">
      <c r="A889" s="2" t="s">
        <v>301</v>
      </c>
      <c r="B889" s="3" t="s">
        <v>1789</v>
      </c>
      <c r="C889" s="4">
        <v>13473</v>
      </c>
      <c r="D889" s="2" t="s">
        <v>303</v>
      </c>
      <c r="E889" s="2" t="s">
        <v>1723</v>
      </c>
      <c r="F889" t="s">
        <v>2262</v>
      </c>
      <c r="G889" t="e">
        <f>+VLOOKUP(B889,'[2]listado ZVTN y PTN y PDET'!$A$1:$A$26,1,FALSE)</f>
        <v>#N/A</v>
      </c>
      <c r="H889">
        <v>15005</v>
      </c>
      <c r="I889">
        <v>79</v>
      </c>
      <c r="J889" t="s">
        <v>2291</v>
      </c>
      <c r="K889" t="s">
        <v>2288</v>
      </c>
      <c r="L889" t="s">
        <v>2292</v>
      </c>
      <c r="M889">
        <v>2</v>
      </c>
      <c r="N889">
        <v>0</v>
      </c>
      <c r="O889" t="s">
        <v>2300</v>
      </c>
      <c r="P889" t="s">
        <v>2300</v>
      </c>
      <c r="Q889" t="s">
        <v>2300</v>
      </c>
      <c r="R889" t="s">
        <v>2300</v>
      </c>
      <c r="S889" t="s">
        <v>2300</v>
      </c>
    </row>
    <row r="890" spans="1:19" x14ac:dyDescent="0.25">
      <c r="A890" s="2" t="s">
        <v>204</v>
      </c>
      <c r="B890" s="3" t="s">
        <v>1790</v>
      </c>
      <c r="C890" s="4">
        <v>52405</v>
      </c>
      <c r="D890" s="2" t="s">
        <v>206</v>
      </c>
      <c r="E890" s="2" t="s">
        <v>1791</v>
      </c>
      <c r="F890" t="s">
        <v>2252</v>
      </c>
      <c r="G890" t="e">
        <f>+VLOOKUP(B890,'[2]listado ZVTN y PTN y PDET'!$A$1:$A$26,1,FALSE)</f>
        <v>#N/A</v>
      </c>
      <c r="H890">
        <v>7718</v>
      </c>
      <c r="I890">
        <v>7</v>
      </c>
      <c r="J890" t="s">
        <v>2289</v>
      </c>
      <c r="K890" t="s">
        <v>2291</v>
      </c>
      <c r="L890" t="s">
        <v>2292</v>
      </c>
      <c r="M890">
        <v>8</v>
      </c>
      <c r="N890">
        <v>0</v>
      </c>
      <c r="O890" t="s">
        <v>2301</v>
      </c>
      <c r="P890" t="s">
        <v>2300</v>
      </c>
      <c r="Q890" t="s">
        <v>2300</v>
      </c>
      <c r="R890" t="s">
        <v>2300</v>
      </c>
      <c r="S890" t="s">
        <v>2300</v>
      </c>
    </row>
    <row r="891" spans="1:19" x14ac:dyDescent="0.25">
      <c r="A891" s="2" t="s">
        <v>376</v>
      </c>
      <c r="B891" s="3" t="s">
        <v>1792</v>
      </c>
      <c r="C891" s="4">
        <v>47170</v>
      </c>
      <c r="D891" s="2" t="s">
        <v>378</v>
      </c>
      <c r="E891" s="2" t="s">
        <v>1793</v>
      </c>
      <c r="F891" t="e">
        <v>#N/A</v>
      </c>
      <c r="G891" t="e">
        <f>+VLOOKUP(B891,'[2]listado ZVTN y PTN y PDET'!$A$1:$A$26,1,FALSE)</f>
        <v>#N/A</v>
      </c>
      <c r="H891">
        <v>13349</v>
      </c>
      <c r="I891">
        <v>0</v>
      </c>
      <c r="J891" t="s">
        <v>2289</v>
      </c>
      <c r="K891" t="s">
        <v>2288</v>
      </c>
      <c r="L891" t="s">
        <v>2289</v>
      </c>
      <c r="M891">
        <v>1</v>
      </c>
      <c r="N891">
        <v>0</v>
      </c>
      <c r="O891" t="s">
        <v>2300</v>
      </c>
      <c r="P891" t="s">
        <v>2300</v>
      </c>
      <c r="Q891" t="s">
        <v>2300</v>
      </c>
      <c r="R891" t="s">
        <v>2300</v>
      </c>
      <c r="S891" t="s">
        <v>2300</v>
      </c>
    </row>
    <row r="892" spans="1:19" x14ac:dyDescent="0.25">
      <c r="A892" s="2" t="s">
        <v>814</v>
      </c>
      <c r="B892" s="3" t="s">
        <v>1794</v>
      </c>
      <c r="C892" s="4">
        <v>63302</v>
      </c>
      <c r="D892" s="2" t="s">
        <v>816</v>
      </c>
      <c r="E892" s="2" t="s">
        <v>1795</v>
      </c>
      <c r="F892" t="e">
        <v>#N/A</v>
      </c>
      <c r="G892" t="e">
        <f>+VLOOKUP(B892,'[2]listado ZVTN y PTN y PDET'!$A$1:$A$26,1,FALSE)</f>
        <v>#N/A</v>
      </c>
      <c r="H892">
        <v>3329</v>
      </c>
      <c r="I892">
        <v>5</v>
      </c>
      <c r="J892" t="s">
        <v>2292</v>
      </c>
      <c r="K892" t="s">
        <v>2288</v>
      </c>
      <c r="L892" t="s">
        <v>2290</v>
      </c>
      <c r="M892">
        <v>8</v>
      </c>
      <c r="N892">
        <v>0</v>
      </c>
      <c r="O892" t="s">
        <v>2300</v>
      </c>
      <c r="P892" t="s">
        <v>2300</v>
      </c>
      <c r="Q892" t="s">
        <v>2300</v>
      </c>
      <c r="R892" t="s">
        <v>2300</v>
      </c>
      <c r="S892" t="s">
        <v>2300</v>
      </c>
    </row>
    <row r="893" spans="1:19" x14ac:dyDescent="0.25">
      <c r="A893" s="2" t="s">
        <v>661</v>
      </c>
      <c r="B893" s="3" t="s">
        <v>1796</v>
      </c>
      <c r="C893" s="4">
        <v>70717</v>
      </c>
      <c r="D893" s="2" t="s">
        <v>663</v>
      </c>
      <c r="E893" s="2" t="s">
        <v>898</v>
      </c>
      <c r="F893" t="e">
        <v>#N/A</v>
      </c>
      <c r="G893" t="e">
        <f>+VLOOKUP(B893,'[2]listado ZVTN y PTN y PDET'!$A$1:$A$26,1,FALSE)</f>
        <v>#N/A</v>
      </c>
      <c r="H893">
        <v>4089</v>
      </c>
      <c r="I893">
        <v>0</v>
      </c>
      <c r="J893" t="s">
        <v>2291</v>
      </c>
      <c r="K893" t="s">
        <v>2288</v>
      </c>
      <c r="L893" t="s">
        <v>2289</v>
      </c>
      <c r="M893">
        <v>2</v>
      </c>
      <c r="N893">
        <v>0</v>
      </c>
      <c r="O893" t="s">
        <v>2300</v>
      </c>
      <c r="P893" t="s">
        <v>2300</v>
      </c>
      <c r="Q893" t="s">
        <v>2300</v>
      </c>
      <c r="R893" t="s">
        <v>2300</v>
      </c>
      <c r="S893" t="s">
        <v>2300</v>
      </c>
    </row>
    <row r="894" spans="1:19" x14ac:dyDescent="0.25">
      <c r="A894" s="2" t="s">
        <v>576</v>
      </c>
      <c r="B894" s="3" t="s">
        <v>1797</v>
      </c>
      <c r="C894" s="4">
        <v>76616</v>
      </c>
      <c r="D894" s="2" t="s">
        <v>578</v>
      </c>
      <c r="E894" s="2" t="s">
        <v>1798</v>
      </c>
      <c r="F894" t="e">
        <v>#N/A</v>
      </c>
      <c r="G894" t="e">
        <f>+VLOOKUP(B894,'[2]listado ZVTN y PTN y PDET'!$A$1:$A$26,1,FALSE)</f>
        <v>#N/A</v>
      </c>
      <c r="H894">
        <v>4249</v>
      </c>
      <c r="I894">
        <v>4</v>
      </c>
      <c r="J894" t="s">
        <v>2292</v>
      </c>
      <c r="K894" t="s">
        <v>2289</v>
      </c>
      <c r="L894" t="s">
        <v>2292</v>
      </c>
      <c r="M894">
        <v>9</v>
      </c>
      <c r="N894">
        <v>1</v>
      </c>
      <c r="O894" t="s">
        <v>2300</v>
      </c>
      <c r="P894" t="s">
        <v>2300</v>
      </c>
      <c r="Q894" t="s">
        <v>2301</v>
      </c>
      <c r="R894" t="s">
        <v>2300</v>
      </c>
      <c r="S894" t="s">
        <v>2300</v>
      </c>
    </row>
    <row r="895" spans="1:19" x14ac:dyDescent="0.25">
      <c r="A895" s="2" t="s">
        <v>500</v>
      </c>
      <c r="B895" s="3" t="s">
        <v>1799</v>
      </c>
      <c r="C895" s="4">
        <v>5697</v>
      </c>
      <c r="D895" s="2" t="s">
        <v>502</v>
      </c>
      <c r="E895" s="2" t="s">
        <v>1499</v>
      </c>
      <c r="F895" t="e">
        <v>#N/A</v>
      </c>
      <c r="G895" t="e">
        <f>+VLOOKUP(B895,'[2]listado ZVTN y PTN y PDET'!$A$1:$A$26,1,FALSE)</f>
        <v>#N/A</v>
      </c>
      <c r="H895">
        <v>5061</v>
      </c>
      <c r="I895">
        <v>7</v>
      </c>
      <c r="J895" t="s">
        <v>2292</v>
      </c>
      <c r="K895" t="s">
        <v>2288</v>
      </c>
      <c r="L895" t="s">
        <v>2289</v>
      </c>
      <c r="M895">
        <v>3</v>
      </c>
      <c r="N895">
        <v>0</v>
      </c>
      <c r="O895" t="s">
        <v>2300</v>
      </c>
      <c r="P895" t="s">
        <v>2300</v>
      </c>
      <c r="Q895" t="s">
        <v>2300</v>
      </c>
      <c r="R895" t="s">
        <v>2300</v>
      </c>
      <c r="S895" t="s">
        <v>2300</v>
      </c>
    </row>
    <row r="896" spans="1:19" x14ac:dyDescent="0.25">
      <c r="A896" s="2" t="s">
        <v>888</v>
      </c>
      <c r="B896" s="3" t="s">
        <v>1800</v>
      </c>
      <c r="C896" s="4">
        <v>27025</v>
      </c>
      <c r="D896" s="2" t="s">
        <v>890</v>
      </c>
      <c r="E896" s="2" t="s">
        <v>1801</v>
      </c>
      <c r="F896" t="e">
        <v>#N/A</v>
      </c>
      <c r="G896" t="e">
        <f>+VLOOKUP(B896,'[2]listado ZVTN y PTN y PDET'!$A$1:$A$26,1,FALSE)</f>
        <v>#N/A</v>
      </c>
      <c r="H896">
        <v>24195</v>
      </c>
      <c r="I896">
        <v>1</v>
      </c>
      <c r="J896" t="s">
        <v>2289</v>
      </c>
      <c r="K896" t="s">
        <v>2289</v>
      </c>
      <c r="L896" t="s">
        <v>2289</v>
      </c>
      <c r="M896">
        <v>0</v>
      </c>
      <c r="N896">
        <v>1</v>
      </c>
      <c r="O896" t="s">
        <v>2300</v>
      </c>
      <c r="P896" t="s">
        <v>2300</v>
      </c>
      <c r="Q896" t="s">
        <v>2300</v>
      </c>
      <c r="R896" t="s">
        <v>2300</v>
      </c>
      <c r="S896" t="s">
        <v>2300</v>
      </c>
    </row>
    <row r="897" spans="1:19" x14ac:dyDescent="0.25">
      <c r="A897" s="2" t="s">
        <v>1149</v>
      </c>
      <c r="B897" s="3" t="s">
        <v>1802</v>
      </c>
      <c r="C897" s="4">
        <v>20001</v>
      </c>
      <c r="D897" s="2" t="s">
        <v>1151</v>
      </c>
      <c r="E897" s="2" t="s">
        <v>1803</v>
      </c>
      <c r="F897" t="s">
        <v>2261</v>
      </c>
      <c r="G897" t="e">
        <f>+VLOOKUP(B897,'[2]listado ZVTN y PTN y PDET'!$A$1:$A$26,1,FALSE)</f>
        <v>#N/A</v>
      </c>
      <c r="H897">
        <v>88113</v>
      </c>
      <c r="I897">
        <v>35</v>
      </c>
      <c r="J897" t="s">
        <v>2291</v>
      </c>
      <c r="K897" t="s">
        <v>2288</v>
      </c>
      <c r="L897" t="s">
        <v>2289</v>
      </c>
      <c r="M897">
        <v>68</v>
      </c>
      <c r="N897">
        <v>0</v>
      </c>
      <c r="O897" t="s">
        <v>2300</v>
      </c>
      <c r="P897" t="s">
        <v>2300</v>
      </c>
      <c r="Q897" t="s">
        <v>2301</v>
      </c>
      <c r="R897" t="s">
        <v>2301</v>
      </c>
      <c r="S897" t="s">
        <v>2300</v>
      </c>
    </row>
    <row r="898" spans="1:19" x14ac:dyDescent="0.25">
      <c r="A898" s="2" t="s">
        <v>1149</v>
      </c>
      <c r="B898" s="3" t="s">
        <v>1804</v>
      </c>
      <c r="C898" s="4">
        <v>20570</v>
      </c>
      <c r="D898" s="2" t="s">
        <v>1151</v>
      </c>
      <c r="E898" s="2" t="s">
        <v>1805</v>
      </c>
      <c r="F898" t="s">
        <v>2261</v>
      </c>
      <c r="G898" t="e">
        <f>+VLOOKUP(B898,'[2]listado ZVTN y PTN y PDET'!$A$1:$A$26,1,FALSE)</f>
        <v>#N/A</v>
      </c>
      <c r="H898">
        <v>13328</v>
      </c>
      <c r="I898">
        <v>13</v>
      </c>
      <c r="J898" t="s">
        <v>2292</v>
      </c>
      <c r="K898" t="s">
        <v>2288</v>
      </c>
      <c r="L898" t="s">
        <v>2290</v>
      </c>
      <c r="M898">
        <v>4</v>
      </c>
      <c r="N898">
        <v>0</v>
      </c>
      <c r="O898" t="s">
        <v>2300</v>
      </c>
      <c r="P898" t="s">
        <v>2300</v>
      </c>
      <c r="Q898" t="s">
        <v>2300</v>
      </c>
      <c r="R898" t="s">
        <v>2300</v>
      </c>
      <c r="S898" t="s">
        <v>2300</v>
      </c>
    </row>
    <row r="899" spans="1:19" x14ac:dyDescent="0.25">
      <c r="A899" s="2" t="s">
        <v>576</v>
      </c>
      <c r="B899" s="3" t="s">
        <v>1806</v>
      </c>
      <c r="C899" s="4">
        <v>76113</v>
      </c>
      <c r="D899" s="2" t="s">
        <v>578</v>
      </c>
      <c r="E899" s="2" t="s">
        <v>1807</v>
      </c>
      <c r="F899" t="e">
        <v>#N/A</v>
      </c>
      <c r="G899" t="e">
        <f>+VLOOKUP(B899,'[2]listado ZVTN y PTN y PDET'!$A$1:$A$26,1,FALSE)</f>
        <v>#N/A</v>
      </c>
      <c r="H899">
        <v>6895</v>
      </c>
      <c r="I899">
        <v>13</v>
      </c>
      <c r="J899" t="s">
        <v>2289</v>
      </c>
      <c r="K899" t="s">
        <v>2289</v>
      </c>
      <c r="L899" t="s">
        <v>2290</v>
      </c>
      <c r="M899">
        <v>14</v>
      </c>
      <c r="N899">
        <v>0</v>
      </c>
      <c r="O899" t="s">
        <v>2301</v>
      </c>
      <c r="P899" t="s">
        <v>2300</v>
      </c>
      <c r="Q899" t="s">
        <v>2301</v>
      </c>
      <c r="R899" t="s">
        <v>2300</v>
      </c>
      <c r="S899" t="s">
        <v>2300</v>
      </c>
    </row>
    <row r="900" spans="1:19" x14ac:dyDescent="0.25">
      <c r="A900" s="2" t="s">
        <v>376</v>
      </c>
      <c r="B900" s="3" t="s">
        <v>1808</v>
      </c>
      <c r="C900" s="4">
        <v>47001</v>
      </c>
      <c r="D900" s="2" t="s">
        <v>378</v>
      </c>
      <c r="E900" s="2" t="s">
        <v>1809</v>
      </c>
      <c r="F900" t="s">
        <v>2261</v>
      </c>
      <c r="G900" t="e">
        <f>+VLOOKUP(B900,'[2]listado ZVTN y PTN y PDET'!$A$1:$A$26,1,FALSE)</f>
        <v>#N/A</v>
      </c>
      <c r="H900">
        <v>96599</v>
      </c>
      <c r="I900">
        <v>12</v>
      </c>
      <c r="J900" t="s">
        <v>2291</v>
      </c>
      <c r="K900" t="s">
        <v>2289</v>
      </c>
      <c r="L900" t="s">
        <v>2290</v>
      </c>
      <c r="M900">
        <v>88</v>
      </c>
      <c r="N900">
        <v>1</v>
      </c>
      <c r="O900" t="s">
        <v>2300</v>
      </c>
      <c r="P900" t="s">
        <v>2300</v>
      </c>
      <c r="Q900" t="s">
        <v>2301</v>
      </c>
      <c r="R900" t="s">
        <v>2301</v>
      </c>
      <c r="S900" t="s">
        <v>2300</v>
      </c>
    </row>
    <row r="901" spans="1:19" x14ac:dyDescent="0.25">
      <c r="A901" s="2" t="s">
        <v>500</v>
      </c>
      <c r="B901" s="3" t="s">
        <v>1810</v>
      </c>
      <c r="C901" s="4">
        <v>5674</v>
      </c>
      <c r="D901" s="2" t="s">
        <v>502</v>
      </c>
      <c r="E901" s="2" t="s">
        <v>1811</v>
      </c>
      <c r="F901" t="e">
        <v>#N/A</v>
      </c>
      <c r="G901" t="e">
        <f>+VLOOKUP(B901,'[2]listado ZVTN y PTN y PDET'!$A$1:$A$26,1,FALSE)</f>
        <v>#N/A</v>
      </c>
      <c r="H901">
        <v>9058</v>
      </c>
      <c r="I901">
        <v>2</v>
      </c>
      <c r="J901" t="s">
        <v>2290</v>
      </c>
      <c r="K901" t="s">
        <v>2288</v>
      </c>
      <c r="L901" t="s">
        <v>2289</v>
      </c>
      <c r="M901">
        <v>7</v>
      </c>
      <c r="N901">
        <v>0</v>
      </c>
      <c r="O901" t="s">
        <v>2300</v>
      </c>
      <c r="P901" t="s">
        <v>2300</v>
      </c>
      <c r="Q901" t="s">
        <v>2300</v>
      </c>
      <c r="R901" t="s">
        <v>2300</v>
      </c>
      <c r="S901" t="s">
        <v>2300</v>
      </c>
    </row>
    <row r="902" spans="1:19" x14ac:dyDescent="0.25">
      <c r="A902" s="2" t="s">
        <v>88</v>
      </c>
      <c r="B902" s="3" t="s">
        <v>1812</v>
      </c>
      <c r="C902" s="4">
        <v>68573</v>
      </c>
      <c r="D902" s="2" t="s">
        <v>90</v>
      </c>
      <c r="E902" s="2" t="s">
        <v>1813</v>
      </c>
      <c r="F902" t="e">
        <v>#N/A</v>
      </c>
      <c r="G902" t="e">
        <f>+VLOOKUP(B902,'[2]listado ZVTN y PTN y PDET'!$A$1:$A$26,1,FALSE)</f>
        <v>#N/A</v>
      </c>
      <c r="H902">
        <v>2957</v>
      </c>
      <c r="I902">
        <v>0</v>
      </c>
      <c r="J902" t="s">
        <v>2289</v>
      </c>
      <c r="K902" t="s">
        <v>2288</v>
      </c>
      <c r="L902" t="s">
        <v>2289</v>
      </c>
      <c r="M902">
        <v>1</v>
      </c>
      <c r="N902">
        <v>0</v>
      </c>
      <c r="O902" t="s">
        <v>2300</v>
      </c>
      <c r="P902" t="s">
        <v>2300</v>
      </c>
      <c r="Q902" t="s">
        <v>2300</v>
      </c>
      <c r="R902" t="s">
        <v>2300</v>
      </c>
      <c r="S902" t="s">
        <v>2300</v>
      </c>
    </row>
    <row r="903" spans="1:19" x14ac:dyDescent="0.25">
      <c r="A903" s="2" t="s">
        <v>758</v>
      </c>
      <c r="B903" s="3" t="s">
        <v>1814</v>
      </c>
      <c r="C903" s="4">
        <v>50568</v>
      </c>
      <c r="D903" s="2" t="s">
        <v>760</v>
      </c>
      <c r="E903" s="2" t="s">
        <v>1815</v>
      </c>
      <c r="F903" t="e">
        <v>#N/A</v>
      </c>
      <c r="G903" t="e">
        <f>+VLOOKUP(B903,'[2]listado ZVTN y PTN y PDET'!$A$1:$A$26,1,FALSE)</f>
        <v>#N/A</v>
      </c>
      <c r="H903">
        <v>7512</v>
      </c>
      <c r="I903">
        <v>19</v>
      </c>
      <c r="J903" t="s">
        <v>2290</v>
      </c>
      <c r="K903" t="s">
        <v>2290</v>
      </c>
      <c r="L903" t="s">
        <v>2292</v>
      </c>
      <c r="M903">
        <v>15</v>
      </c>
      <c r="N903">
        <v>0</v>
      </c>
      <c r="O903" t="s">
        <v>2300</v>
      </c>
      <c r="P903" t="s">
        <v>2300</v>
      </c>
      <c r="Q903" t="s">
        <v>2300</v>
      </c>
      <c r="R903" t="s">
        <v>2300</v>
      </c>
      <c r="S903" t="s">
        <v>2301</v>
      </c>
    </row>
    <row r="904" spans="1:19" x14ac:dyDescent="0.25">
      <c r="A904" s="2" t="s">
        <v>321</v>
      </c>
      <c r="B904" s="3" t="s">
        <v>1816</v>
      </c>
      <c r="C904" s="4">
        <v>19785</v>
      </c>
      <c r="D904" s="2" t="s">
        <v>323</v>
      </c>
      <c r="E904" s="2" t="s">
        <v>663</v>
      </c>
      <c r="F904" t="e">
        <v>#N/A</v>
      </c>
      <c r="G904" t="e">
        <f>+VLOOKUP(B904,'[2]listado ZVTN y PTN y PDET'!$A$1:$A$26,1,FALSE)</f>
        <v>#N/A</v>
      </c>
      <c r="H904">
        <v>3049</v>
      </c>
      <c r="I904">
        <v>0</v>
      </c>
      <c r="J904" t="s">
        <v>2288</v>
      </c>
      <c r="K904" t="s">
        <v>2290</v>
      </c>
      <c r="L904" t="s">
        <v>2289</v>
      </c>
      <c r="M904">
        <v>7</v>
      </c>
      <c r="N904">
        <v>0</v>
      </c>
      <c r="O904" t="s">
        <v>2300</v>
      </c>
      <c r="P904" t="s">
        <v>2300</v>
      </c>
      <c r="Q904" t="s">
        <v>2300</v>
      </c>
      <c r="R904" t="s">
        <v>2300</v>
      </c>
      <c r="S904" t="s">
        <v>2300</v>
      </c>
    </row>
    <row r="905" spans="1:19" x14ac:dyDescent="0.25">
      <c r="A905" s="2" t="s">
        <v>27</v>
      </c>
      <c r="B905" s="3" t="s">
        <v>1817</v>
      </c>
      <c r="C905" s="4">
        <v>25483</v>
      </c>
      <c r="D905" s="2" t="s">
        <v>29</v>
      </c>
      <c r="E905" s="2" t="s">
        <v>206</v>
      </c>
      <c r="F905" t="e">
        <v>#N/A</v>
      </c>
      <c r="G905" t="e">
        <f>+VLOOKUP(B905,'[2]listado ZVTN y PTN y PDET'!$A$1:$A$26,1,FALSE)</f>
        <v>#N/A</v>
      </c>
      <c r="H905">
        <v>71</v>
      </c>
      <c r="I905">
        <v>0</v>
      </c>
      <c r="J905" t="s">
        <v>2290</v>
      </c>
      <c r="K905" t="s">
        <v>2289</v>
      </c>
      <c r="L905" t="s">
        <v>2288</v>
      </c>
      <c r="M905">
        <v>0</v>
      </c>
      <c r="N905">
        <v>0</v>
      </c>
      <c r="O905" t="s">
        <v>2300</v>
      </c>
      <c r="P905" t="s">
        <v>2300</v>
      </c>
      <c r="Q905" t="s">
        <v>2300</v>
      </c>
      <c r="R905" t="s">
        <v>2300</v>
      </c>
      <c r="S905" t="s">
        <v>2300</v>
      </c>
    </row>
    <row r="906" spans="1:19" x14ac:dyDescent="0.25">
      <c r="A906" s="2" t="s">
        <v>1669</v>
      </c>
      <c r="B906" s="3" t="s">
        <v>1818</v>
      </c>
      <c r="C906" s="4">
        <v>81220</v>
      </c>
      <c r="D906" s="2" t="s">
        <v>1671</v>
      </c>
      <c r="E906" s="2" t="s">
        <v>1819</v>
      </c>
      <c r="F906" t="e">
        <v>#N/A</v>
      </c>
      <c r="G906" t="e">
        <f>+VLOOKUP(B906,'[2]listado ZVTN y PTN y PDET'!$A$1:$A$26,1,FALSE)</f>
        <v>#N/A</v>
      </c>
      <c r="H906">
        <v>3410</v>
      </c>
      <c r="I906">
        <v>6</v>
      </c>
      <c r="J906" t="s">
        <v>2291</v>
      </c>
      <c r="K906" t="s">
        <v>2289</v>
      </c>
      <c r="L906" t="s">
        <v>2292</v>
      </c>
      <c r="M906">
        <v>1</v>
      </c>
      <c r="N906">
        <v>0</v>
      </c>
      <c r="O906" t="s">
        <v>2300</v>
      </c>
      <c r="P906" t="s">
        <v>2300</v>
      </c>
      <c r="Q906" t="s">
        <v>2300</v>
      </c>
      <c r="R906" t="s">
        <v>2300</v>
      </c>
      <c r="S906" t="s">
        <v>2300</v>
      </c>
    </row>
    <row r="907" spans="1:19" x14ac:dyDescent="0.25">
      <c r="A907" s="2" t="s">
        <v>1145</v>
      </c>
      <c r="B907" s="3" t="s">
        <v>1820</v>
      </c>
      <c r="C907" s="4">
        <v>18460</v>
      </c>
      <c r="D907" s="2" t="s">
        <v>1147</v>
      </c>
      <c r="E907" s="2" t="s">
        <v>1821</v>
      </c>
      <c r="F907" t="s">
        <v>2254</v>
      </c>
      <c r="G907" t="e">
        <f>+VLOOKUP(B907,'[2]listado ZVTN y PTN y PDET'!$A$1:$A$26,1,FALSE)</f>
        <v>#N/A</v>
      </c>
      <c r="H907">
        <v>15930</v>
      </c>
      <c r="I907">
        <v>25</v>
      </c>
      <c r="J907" t="s">
        <v>2291</v>
      </c>
      <c r="K907" t="s">
        <v>2291</v>
      </c>
      <c r="L907" t="s">
        <v>2291</v>
      </c>
      <c r="M907">
        <v>2</v>
      </c>
      <c r="N907">
        <v>0</v>
      </c>
      <c r="O907" t="s">
        <v>2301</v>
      </c>
      <c r="P907" t="s">
        <v>2300</v>
      </c>
      <c r="Q907" t="s">
        <v>2300</v>
      </c>
      <c r="R907" t="s">
        <v>2300</v>
      </c>
      <c r="S907" t="s">
        <v>2300</v>
      </c>
    </row>
    <row r="908" spans="1:19" x14ac:dyDescent="0.25">
      <c r="A908" s="2" t="s">
        <v>814</v>
      </c>
      <c r="B908" s="3" t="s">
        <v>1822</v>
      </c>
      <c r="C908" s="4">
        <v>63548</v>
      </c>
      <c r="D908" s="2" t="s">
        <v>816</v>
      </c>
      <c r="E908" s="2" t="s">
        <v>1823</v>
      </c>
      <c r="F908" t="e">
        <v>#N/A</v>
      </c>
      <c r="G908" t="e">
        <f>+VLOOKUP(B908,'[2]listado ZVTN y PTN y PDET'!$A$1:$A$26,1,FALSE)</f>
        <v>#N/A</v>
      </c>
      <c r="H908">
        <v>1969</v>
      </c>
      <c r="I908">
        <v>16</v>
      </c>
      <c r="J908" t="s">
        <v>2292</v>
      </c>
      <c r="K908" t="s">
        <v>2289</v>
      </c>
      <c r="L908" t="s">
        <v>2290</v>
      </c>
      <c r="M908">
        <v>1</v>
      </c>
      <c r="N908">
        <v>0</v>
      </c>
      <c r="O908" t="s">
        <v>2300</v>
      </c>
      <c r="P908" t="s">
        <v>2300</v>
      </c>
      <c r="Q908" t="s">
        <v>2300</v>
      </c>
      <c r="R908" t="s">
        <v>2300</v>
      </c>
      <c r="S908" t="s">
        <v>2300</v>
      </c>
    </row>
    <row r="909" spans="1:19" x14ac:dyDescent="0.25">
      <c r="A909" s="2" t="s">
        <v>500</v>
      </c>
      <c r="B909" s="3" t="s">
        <v>1824</v>
      </c>
      <c r="C909" s="4">
        <v>5467</v>
      </c>
      <c r="D909" s="2" t="s">
        <v>502</v>
      </c>
      <c r="E909" s="2" t="s">
        <v>1825</v>
      </c>
      <c r="F909" t="e">
        <v>#N/A</v>
      </c>
      <c r="G909" t="e">
        <f>+VLOOKUP(B909,'[2]listado ZVTN y PTN y PDET'!$A$1:$A$26,1,FALSE)</f>
        <v>#N/A</v>
      </c>
      <c r="H909">
        <v>4590</v>
      </c>
      <c r="I909">
        <v>8</v>
      </c>
      <c r="J909" t="s">
        <v>2291</v>
      </c>
      <c r="K909" t="s">
        <v>2289</v>
      </c>
      <c r="L909" t="s">
        <v>2290</v>
      </c>
      <c r="M909">
        <v>2</v>
      </c>
      <c r="N909">
        <v>0</v>
      </c>
      <c r="O909" t="s">
        <v>2300</v>
      </c>
      <c r="P909" t="s">
        <v>2300</v>
      </c>
      <c r="Q909" t="s">
        <v>2300</v>
      </c>
      <c r="R909" t="s">
        <v>2300</v>
      </c>
      <c r="S909" t="s">
        <v>2300</v>
      </c>
    </row>
    <row r="910" spans="1:19" x14ac:dyDescent="0.25">
      <c r="A910" s="2" t="s">
        <v>134</v>
      </c>
      <c r="B910" s="3" t="s">
        <v>1826</v>
      </c>
      <c r="C910" s="4">
        <v>54720</v>
      </c>
      <c r="D910" s="2" t="s">
        <v>136</v>
      </c>
      <c r="E910" s="2" t="s">
        <v>1827</v>
      </c>
      <c r="F910" t="s">
        <v>2263</v>
      </c>
      <c r="G910" t="e">
        <f>+VLOOKUP(B910,'[2]listado ZVTN y PTN y PDET'!$A$1:$A$26,1,FALSE)</f>
        <v>#N/A</v>
      </c>
      <c r="H910">
        <v>15195</v>
      </c>
      <c r="I910">
        <v>29</v>
      </c>
      <c r="J910" t="s">
        <v>2291</v>
      </c>
      <c r="K910" t="s">
        <v>2291</v>
      </c>
      <c r="L910" t="s">
        <v>2291</v>
      </c>
      <c r="M910">
        <v>20</v>
      </c>
      <c r="N910">
        <v>1</v>
      </c>
      <c r="O910" t="s">
        <v>2300</v>
      </c>
      <c r="P910" t="s">
        <v>2301</v>
      </c>
      <c r="Q910" t="s">
        <v>2300</v>
      </c>
      <c r="R910" t="s">
        <v>2300</v>
      </c>
      <c r="S910" t="s">
        <v>2300</v>
      </c>
    </row>
    <row r="911" spans="1:19" x14ac:dyDescent="0.25">
      <c r="A911" s="2" t="s">
        <v>321</v>
      </c>
      <c r="B911" s="3" t="s">
        <v>1828</v>
      </c>
      <c r="C911" s="4">
        <v>19001</v>
      </c>
      <c r="D911" s="2" t="s">
        <v>323</v>
      </c>
      <c r="E911" s="2" t="s">
        <v>1829</v>
      </c>
      <c r="F911" t="e">
        <v>#N/A</v>
      </c>
      <c r="G911" t="e">
        <f>+VLOOKUP(B911,'[2]listado ZVTN y PTN y PDET'!$A$1:$A$26,1,FALSE)</f>
        <v>#N/A</v>
      </c>
      <c r="H911">
        <v>6539</v>
      </c>
      <c r="I911">
        <v>9</v>
      </c>
      <c r="J911" t="s">
        <v>2289</v>
      </c>
      <c r="K911" t="s">
        <v>2288</v>
      </c>
      <c r="L911" t="s">
        <v>2289</v>
      </c>
      <c r="M911">
        <v>57</v>
      </c>
      <c r="N911">
        <v>5</v>
      </c>
      <c r="O911" t="s">
        <v>2300</v>
      </c>
      <c r="P911" t="s">
        <v>2300</v>
      </c>
      <c r="Q911" t="s">
        <v>2300</v>
      </c>
      <c r="R911" t="s">
        <v>2300</v>
      </c>
      <c r="S911" t="s">
        <v>2300</v>
      </c>
    </row>
    <row r="912" spans="1:19" x14ac:dyDescent="0.25">
      <c r="A912" s="2" t="s">
        <v>500</v>
      </c>
      <c r="B912" s="3" t="s">
        <v>1830</v>
      </c>
      <c r="C912" s="4">
        <v>5107</v>
      </c>
      <c r="D912" s="2" t="s">
        <v>502</v>
      </c>
      <c r="E912" s="2" t="s">
        <v>507</v>
      </c>
      <c r="F912" t="s">
        <v>2257</v>
      </c>
      <c r="G912" t="e">
        <f>+VLOOKUP(B912,'[2]listado ZVTN y PTN y PDET'!$A$1:$A$26,1,FALSE)</f>
        <v>#N/A</v>
      </c>
      <c r="H912">
        <v>6895</v>
      </c>
      <c r="I912">
        <v>55</v>
      </c>
      <c r="J912" t="s">
        <v>2291</v>
      </c>
      <c r="K912" t="s">
        <v>2291</v>
      </c>
      <c r="L912" t="s">
        <v>2291</v>
      </c>
      <c r="M912">
        <v>17</v>
      </c>
      <c r="N912">
        <v>0</v>
      </c>
      <c r="O912" t="s">
        <v>2300</v>
      </c>
      <c r="P912" t="s">
        <v>2300</v>
      </c>
      <c r="Q912" t="s">
        <v>2300</v>
      </c>
      <c r="R912" t="s">
        <v>2301</v>
      </c>
      <c r="S912" t="s">
        <v>2300</v>
      </c>
    </row>
    <row r="913" spans="1:19" x14ac:dyDescent="0.25">
      <c r="A913" s="2" t="s">
        <v>1145</v>
      </c>
      <c r="B913" s="3" t="s">
        <v>1831</v>
      </c>
      <c r="C913" s="4">
        <v>18592</v>
      </c>
      <c r="D913" s="2" t="s">
        <v>1147</v>
      </c>
      <c r="E913" s="2" t="s">
        <v>1776</v>
      </c>
      <c r="F913" t="s">
        <v>2254</v>
      </c>
      <c r="G913" t="e">
        <f>+VLOOKUP(B913,'[2]listado ZVTN y PTN y PDET'!$A$1:$A$26,1,FALSE)</f>
        <v>#N/A</v>
      </c>
      <c r="H913">
        <v>26377</v>
      </c>
      <c r="I913">
        <v>127</v>
      </c>
      <c r="J913" t="s">
        <v>2291</v>
      </c>
      <c r="K913" t="s">
        <v>2291</v>
      </c>
      <c r="L913" t="s">
        <v>2291</v>
      </c>
      <c r="M913">
        <v>9</v>
      </c>
      <c r="N913">
        <v>1</v>
      </c>
      <c r="O913" t="s">
        <v>2301</v>
      </c>
      <c r="P913" t="s">
        <v>2300</v>
      </c>
      <c r="Q913" t="s">
        <v>2300</v>
      </c>
      <c r="R913" t="s">
        <v>2300</v>
      </c>
      <c r="S913" t="s">
        <v>2300</v>
      </c>
    </row>
    <row r="914" spans="1:19" x14ac:dyDescent="0.25">
      <c r="A914" s="2" t="s">
        <v>88</v>
      </c>
      <c r="B914" s="3" t="s">
        <v>1832</v>
      </c>
      <c r="C914" s="4">
        <v>68655</v>
      </c>
      <c r="D914" s="2" t="s">
        <v>90</v>
      </c>
      <c r="E914" s="2" t="s">
        <v>1833</v>
      </c>
      <c r="F914" t="e">
        <v>#N/A</v>
      </c>
      <c r="G914" t="e">
        <f>+VLOOKUP(B914,'[2]listado ZVTN y PTN y PDET'!$A$1:$A$26,1,FALSE)</f>
        <v>#N/A</v>
      </c>
      <c r="H914">
        <v>9313</v>
      </c>
      <c r="I914">
        <v>29</v>
      </c>
      <c r="J914" t="s">
        <v>2291</v>
      </c>
      <c r="K914" t="s">
        <v>2288</v>
      </c>
      <c r="L914" t="s">
        <v>2292</v>
      </c>
      <c r="M914">
        <v>7</v>
      </c>
      <c r="N914">
        <v>0</v>
      </c>
      <c r="O914" t="s">
        <v>2300</v>
      </c>
      <c r="P914" t="s">
        <v>2300</v>
      </c>
      <c r="Q914" t="s">
        <v>2300</v>
      </c>
      <c r="R914" t="s">
        <v>2300</v>
      </c>
      <c r="S914" t="s">
        <v>2300</v>
      </c>
    </row>
    <row r="915" spans="1:19" x14ac:dyDescent="0.25">
      <c r="A915" s="2" t="s">
        <v>96</v>
      </c>
      <c r="B915" s="3" t="s">
        <v>1834</v>
      </c>
      <c r="C915" s="4">
        <v>44874</v>
      </c>
      <c r="D915" s="2" t="s">
        <v>98</v>
      </c>
      <c r="E915" s="2" t="s">
        <v>167</v>
      </c>
      <c r="F915" t="e">
        <v>#N/A</v>
      </c>
      <c r="G915" t="e">
        <f>+VLOOKUP(B915,'[2]listado ZVTN y PTN y PDET'!$A$1:$A$26,1,FALSE)</f>
        <v>#N/A</v>
      </c>
      <c r="H915">
        <v>11722</v>
      </c>
      <c r="I915">
        <v>1</v>
      </c>
      <c r="J915" t="s">
        <v>2291</v>
      </c>
      <c r="K915" t="s">
        <v>2288</v>
      </c>
      <c r="L915" t="s">
        <v>2290</v>
      </c>
      <c r="M915">
        <v>6</v>
      </c>
      <c r="N915">
        <v>0</v>
      </c>
      <c r="O915" t="s">
        <v>2301</v>
      </c>
      <c r="P915" t="s">
        <v>2300</v>
      </c>
      <c r="Q915" t="s">
        <v>2300</v>
      </c>
      <c r="R915" t="s">
        <v>2300</v>
      </c>
      <c r="S915" t="s">
        <v>2300</v>
      </c>
    </row>
    <row r="916" spans="1:19" x14ac:dyDescent="0.25">
      <c r="A916" s="2" t="s">
        <v>204</v>
      </c>
      <c r="B916" s="3" t="s">
        <v>1835</v>
      </c>
      <c r="C916" s="4">
        <v>52678</v>
      </c>
      <c r="D916" s="2" t="s">
        <v>206</v>
      </c>
      <c r="E916" s="2" t="s">
        <v>1836</v>
      </c>
      <c r="F916" t="e">
        <v>#N/A</v>
      </c>
      <c r="G916" t="e">
        <f>+VLOOKUP(B916,'[2]listado ZVTN y PTN y PDET'!$A$1:$A$26,1,FALSE)</f>
        <v>#N/A</v>
      </c>
      <c r="H916">
        <v>14166</v>
      </c>
      <c r="I916">
        <v>118</v>
      </c>
      <c r="J916" t="s">
        <v>2289</v>
      </c>
      <c r="K916" t="s">
        <v>2292</v>
      </c>
      <c r="L916" t="s">
        <v>2292</v>
      </c>
      <c r="M916">
        <v>20</v>
      </c>
      <c r="N916">
        <v>1</v>
      </c>
      <c r="O916" t="s">
        <v>2300</v>
      </c>
      <c r="P916" t="s">
        <v>2301</v>
      </c>
      <c r="Q916" t="s">
        <v>2300</v>
      </c>
      <c r="R916" t="s">
        <v>2300</v>
      </c>
      <c r="S916" t="s">
        <v>2300</v>
      </c>
    </row>
    <row r="917" spans="1:19" x14ac:dyDescent="0.25">
      <c r="A917" s="2" t="s">
        <v>661</v>
      </c>
      <c r="B917" s="3" t="s">
        <v>1837</v>
      </c>
      <c r="C917" s="4">
        <v>70473</v>
      </c>
      <c r="D917" s="2" t="s">
        <v>663</v>
      </c>
      <c r="E917" s="2" t="s">
        <v>1838</v>
      </c>
      <c r="F917" t="s">
        <v>2256</v>
      </c>
      <c r="G917" t="e">
        <f>+VLOOKUP(B917,'[2]listado ZVTN y PTN y PDET'!$A$1:$A$26,1,FALSE)</f>
        <v>#N/A</v>
      </c>
      <c r="H917">
        <v>8477</v>
      </c>
      <c r="I917">
        <v>1</v>
      </c>
      <c r="J917" t="s">
        <v>2290</v>
      </c>
      <c r="K917" t="s">
        <v>2288</v>
      </c>
      <c r="L917" t="s">
        <v>2289</v>
      </c>
      <c r="M917">
        <v>0</v>
      </c>
      <c r="N917">
        <v>0</v>
      </c>
      <c r="O917" t="s">
        <v>2300</v>
      </c>
      <c r="P917" t="s">
        <v>2300</v>
      </c>
      <c r="Q917" t="s">
        <v>2300</v>
      </c>
      <c r="R917" t="s">
        <v>2300</v>
      </c>
      <c r="S917" t="s">
        <v>2300</v>
      </c>
    </row>
    <row r="918" spans="1:19" x14ac:dyDescent="0.25">
      <c r="A918" s="2" t="s">
        <v>1669</v>
      </c>
      <c r="B918" s="3" t="s">
        <v>1839</v>
      </c>
      <c r="C918" s="4">
        <v>81001</v>
      </c>
      <c r="D918" s="2" t="s">
        <v>1671</v>
      </c>
      <c r="E918" s="2" t="s">
        <v>1671</v>
      </c>
      <c r="F918" t="e">
        <v>#N/A</v>
      </c>
      <c r="G918" t="e">
        <f>+VLOOKUP(B918,'[2]listado ZVTN y PTN y PDET'!$A$1:$A$26,1,FALSE)</f>
        <v>#N/A</v>
      </c>
      <c r="H918">
        <v>17519</v>
      </c>
      <c r="I918">
        <v>32</v>
      </c>
      <c r="J918" t="s">
        <v>2291</v>
      </c>
      <c r="K918" t="s">
        <v>2290</v>
      </c>
      <c r="L918" t="s">
        <v>2290</v>
      </c>
      <c r="M918">
        <v>12</v>
      </c>
      <c r="N918">
        <v>0</v>
      </c>
      <c r="O918" t="s">
        <v>2300</v>
      </c>
      <c r="P918" t="s">
        <v>2300</v>
      </c>
      <c r="Q918" t="s">
        <v>2300</v>
      </c>
      <c r="R918" t="s">
        <v>2300</v>
      </c>
      <c r="S918" t="s">
        <v>2300</v>
      </c>
    </row>
    <row r="919" spans="1:19" x14ac:dyDescent="0.25">
      <c r="A919" s="2" t="s">
        <v>376</v>
      </c>
      <c r="B919" s="3" t="s">
        <v>1840</v>
      </c>
      <c r="C919" s="4">
        <v>47798</v>
      </c>
      <c r="D919" s="2" t="s">
        <v>378</v>
      </c>
      <c r="E919" s="2" t="s">
        <v>1841</v>
      </c>
      <c r="F919" t="e">
        <v>#N/A</v>
      </c>
      <c r="G919" t="e">
        <f>+VLOOKUP(B919,'[2]listado ZVTN y PTN y PDET'!$A$1:$A$26,1,FALSE)</f>
        <v>#N/A</v>
      </c>
      <c r="H919">
        <v>9777</v>
      </c>
      <c r="I919">
        <v>0</v>
      </c>
      <c r="J919" t="s">
        <v>2289</v>
      </c>
      <c r="K919" t="s">
        <v>2288</v>
      </c>
      <c r="L919" t="s">
        <v>2289</v>
      </c>
      <c r="M919">
        <v>1</v>
      </c>
      <c r="N919">
        <v>0</v>
      </c>
      <c r="O919" t="s">
        <v>2300</v>
      </c>
      <c r="P919" t="s">
        <v>2300</v>
      </c>
      <c r="Q919" t="s">
        <v>2300</v>
      </c>
      <c r="R919" t="s">
        <v>2300</v>
      </c>
      <c r="S919" t="s">
        <v>2300</v>
      </c>
    </row>
    <row r="920" spans="1:19" x14ac:dyDescent="0.25">
      <c r="A920" s="2" t="s">
        <v>500</v>
      </c>
      <c r="B920" s="3" t="s">
        <v>1842</v>
      </c>
      <c r="C920" s="4">
        <v>5250</v>
      </c>
      <c r="D920" s="2" t="s">
        <v>502</v>
      </c>
      <c r="E920" s="2" t="s">
        <v>1843</v>
      </c>
      <c r="F920" t="s">
        <v>2257</v>
      </c>
      <c r="G920" t="e">
        <f>+VLOOKUP(B920,'[2]listado ZVTN y PTN y PDET'!$A$1:$A$26,1,FALSE)</f>
        <v>#N/A</v>
      </c>
      <c r="H920">
        <v>42017</v>
      </c>
      <c r="I920">
        <v>42</v>
      </c>
      <c r="J920" t="s">
        <v>2292</v>
      </c>
      <c r="K920" t="s">
        <v>2292</v>
      </c>
      <c r="L920" t="s">
        <v>2292</v>
      </c>
      <c r="M920">
        <v>38</v>
      </c>
      <c r="N920">
        <v>0</v>
      </c>
      <c r="O920" t="s">
        <v>2300</v>
      </c>
      <c r="P920" t="s">
        <v>2301</v>
      </c>
      <c r="Q920" t="s">
        <v>2300</v>
      </c>
      <c r="R920" t="s">
        <v>2301</v>
      </c>
      <c r="S920" t="s">
        <v>2300</v>
      </c>
    </row>
    <row r="921" spans="1:19" x14ac:dyDescent="0.25">
      <c r="A921" s="2" t="s">
        <v>1456</v>
      </c>
      <c r="B921" s="3" t="s">
        <v>1844</v>
      </c>
      <c r="C921" s="4">
        <v>86757</v>
      </c>
      <c r="D921" s="2" t="s">
        <v>1458</v>
      </c>
      <c r="E921" s="2" t="s">
        <v>1845</v>
      </c>
      <c r="F921" t="s">
        <v>2258</v>
      </c>
      <c r="G921" t="e">
        <f>+VLOOKUP(B921,'[2]listado ZVTN y PTN y PDET'!$A$1:$A$26,1,FALSE)</f>
        <v>#N/A</v>
      </c>
      <c r="H921">
        <v>23453</v>
      </c>
      <c r="I921">
        <v>36</v>
      </c>
      <c r="J921" t="s">
        <v>2291</v>
      </c>
      <c r="K921" t="s">
        <v>2291</v>
      </c>
      <c r="L921" t="s">
        <v>2291</v>
      </c>
      <c r="M921">
        <v>4</v>
      </c>
      <c r="N921">
        <v>0</v>
      </c>
      <c r="O921" t="s">
        <v>2301</v>
      </c>
      <c r="P921" t="s">
        <v>2300</v>
      </c>
      <c r="Q921" t="s">
        <v>2300</v>
      </c>
      <c r="R921" t="s">
        <v>2300</v>
      </c>
      <c r="S921" t="s">
        <v>2300</v>
      </c>
    </row>
    <row r="922" spans="1:19" x14ac:dyDescent="0.25">
      <c r="A922" s="2" t="s">
        <v>88</v>
      </c>
      <c r="B922" s="3" t="s">
        <v>1846</v>
      </c>
      <c r="C922" s="4">
        <v>68081</v>
      </c>
      <c r="D922" s="2" t="s">
        <v>90</v>
      </c>
      <c r="E922" s="2" t="s">
        <v>1847</v>
      </c>
      <c r="F922" t="e">
        <v>#N/A</v>
      </c>
      <c r="G922" t="e">
        <f>+VLOOKUP(B922,'[2]listado ZVTN y PTN y PDET'!$A$1:$A$26,1,FALSE)</f>
        <v>#N/A</v>
      </c>
      <c r="H922">
        <v>38863</v>
      </c>
      <c r="I922">
        <v>62</v>
      </c>
      <c r="J922" t="s">
        <v>2290</v>
      </c>
      <c r="K922" t="s">
        <v>2289</v>
      </c>
      <c r="L922" t="s">
        <v>2289</v>
      </c>
      <c r="M922">
        <v>32</v>
      </c>
      <c r="N922">
        <v>2</v>
      </c>
      <c r="O922" t="s">
        <v>2300</v>
      </c>
      <c r="P922" t="s">
        <v>2300</v>
      </c>
      <c r="Q922" t="s">
        <v>2301</v>
      </c>
      <c r="R922" t="s">
        <v>2301</v>
      </c>
      <c r="S922" t="s">
        <v>2300</v>
      </c>
    </row>
    <row r="923" spans="1:19" x14ac:dyDescent="0.25">
      <c r="A923" s="2" t="s">
        <v>204</v>
      </c>
      <c r="B923" s="3" t="s">
        <v>1848</v>
      </c>
      <c r="C923" s="4">
        <v>52696</v>
      </c>
      <c r="D923" s="2" t="s">
        <v>206</v>
      </c>
      <c r="E923" s="2" t="s">
        <v>1849</v>
      </c>
      <c r="F923" t="s">
        <v>2255</v>
      </c>
      <c r="G923" t="e">
        <f>+VLOOKUP(B923,'[2]listado ZVTN y PTN y PDET'!$A$1:$A$26,1,FALSE)</f>
        <v>#N/A</v>
      </c>
      <c r="H923">
        <v>9623</v>
      </c>
      <c r="I923">
        <v>12</v>
      </c>
      <c r="J923" t="s">
        <v>2289</v>
      </c>
      <c r="K923" t="s">
        <v>2290</v>
      </c>
      <c r="L923" t="s">
        <v>2292</v>
      </c>
      <c r="M923">
        <v>1</v>
      </c>
      <c r="N923">
        <v>0</v>
      </c>
      <c r="O923" t="s">
        <v>2301</v>
      </c>
      <c r="P923" t="s">
        <v>2301</v>
      </c>
      <c r="Q923" t="s">
        <v>2300</v>
      </c>
      <c r="R923" t="s">
        <v>2300</v>
      </c>
      <c r="S923" t="s">
        <v>2300</v>
      </c>
    </row>
    <row r="924" spans="1:19" x14ac:dyDescent="0.25">
      <c r="A924" s="2" t="s">
        <v>500</v>
      </c>
      <c r="B924" s="3" t="s">
        <v>1850</v>
      </c>
      <c r="C924" s="4">
        <v>5819</v>
      </c>
      <c r="D924" s="2" t="s">
        <v>502</v>
      </c>
      <c r="E924" s="2" t="s">
        <v>495</v>
      </c>
      <c r="F924" t="e">
        <v>#N/A</v>
      </c>
      <c r="G924" t="e">
        <f>+VLOOKUP(B924,'[2]listado ZVTN y PTN y PDET'!$A$1:$A$26,1,FALSE)</f>
        <v>#N/A</v>
      </c>
      <c r="H924">
        <v>4127</v>
      </c>
      <c r="I924">
        <v>3</v>
      </c>
      <c r="J924" t="s">
        <v>2291</v>
      </c>
      <c r="K924" t="s">
        <v>2291</v>
      </c>
      <c r="L924" t="s">
        <v>2292</v>
      </c>
      <c r="M924">
        <v>3</v>
      </c>
      <c r="N924">
        <v>0</v>
      </c>
      <c r="O924" t="s">
        <v>2300</v>
      </c>
      <c r="P924" t="s">
        <v>2300</v>
      </c>
      <c r="Q924" t="s">
        <v>2300</v>
      </c>
      <c r="R924" t="s">
        <v>2300</v>
      </c>
      <c r="S924" t="s">
        <v>2300</v>
      </c>
    </row>
    <row r="925" spans="1:19" x14ac:dyDescent="0.25">
      <c r="A925" s="2" t="s">
        <v>758</v>
      </c>
      <c r="B925" s="3" t="s">
        <v>1851</v>
      </c>
      <c r="C925" s="4">
        <v>50330</v>
      </c>
      <c r="D925" s="2" t="s">
        <v>760</v>
      </c>
      <c r="E925" s="2" t="s">
        <v>1852</v>
      </c>
      <c r="F925" t="s">
        <v>2251</v>
      </c>
      <c r="G925">
        <v>1</v>
      </c>
      <c r="H925">
        <v>13097</v>
      </c>
      <c r="I925">
        <v>115</v>
      </c>
      <c r="J925" t="s">
        <v>2291</v>
      </c>
      <c r="K925" t="s">
        <v>2291</v>
      </c>
      <c r="L925" t="s">
        <v>2291</v>
      </c>
      <c r="M925">
        <v>1</v>
      </c>
      <c r="N925">
        <v>0</v>
      </c>
      <c r="O925" t="s">
        <v>2301</v>
      </c>
      <c r="P925" t="s">
        <v>2300</v>
      </c>
      <c r="Q925" t="s">
        <v>2300</v>
      </c>
      <c r="R925" t="s">
        <v>2300</v>
      </c>
      <c r="S925" t="s">
        <v>2300</v>
      </c>
    </row>
    <row r="926" spans="1:19" x14ac:dyDescent="0.25">
      <c r="A926" s="2" t="s">
        <v>758</v>
      </c>
      <c r="B926" s="3" t="s">
        <v>1853</v>
      </c>
      <c r="C926" s="4">
        <v>50689</v>
      </c>
      <c r="D926" s="2" t="s">
        <v>760</v>
      </c>
      <c r="E926" s="2" t="s">
        <v>1721</v>
      </c>
      <c r="F926" t="e">
        <v>#N/A</v>
      </c>
      <c r="G926" t="e">
        <f>+VLOOKUP(B926,'[2]listado ZVTN y PTN y PDET'!$A$1:$A$26,1,FALSE)</f>
        <v>#N/A</v>
      </c>
      <c r="H926">
        <v>3286</v>
      </c>
      <c r="I926">
        <v>0</v>
      </c>
      <c r="J926" t="s">
        <v>2292</v>
      </c>
      <c r="K926" t="s">
        <v>2289</v>
      </c>
      <c r="L926" t="s">
        <v>2290</v>
      </c>
      <c r="M926">
        <v>8</v>
      </c>
      <c r="N926">
        <v>0</v>
      </c>
      <c r="O926" t="s">
        <v>2300</v>
      </c>
      <c r="P926" t="s">
        <v>2300</v>
      </c>
      <c r="Q926" t="s">
        <v>2300</v>
      </c>
      <c r="R926" t="s">
        <v>2300</v>
      </c>
      <c r="S926" t="s">
        <v>2301</v>
      </c>
    </row>
    <row r="927" spans="1:19" x14ac:dyDescent="0.25">
      <c r="A927" s="2" t="s">
        <v>1145</v>
      </c>
      <c r="B927" s="3" t="s">
        <v>1854</v>
      </c>
      <c r="C927" s="4">
        <v>18410</v>
      </c>
      <c r="D927" s="2" t="s">
        <v>1147</v>
      </c>
      <c r="E927" s="2" t="s">
        <v>1855</v>
      </c>
      <c r="F927" t="s">
        <v>2254</v>
      </c>
      <c r="G927">
        <v>1</v>
      </c>
      <c r="H927">
        <v>23981</v>
      </c>
      <c r="I927">
        <v>249</v>
      </c>
      <c r="J927" t="s">
        <v>2291</v>
      </c>
      <c r="K927" t="s">
        <v>2291</v>
      </c>
      <c r="L927" t="s">
        <v>2291</v>
      </c>
      <c r="M927">
        <v>4</v>
      </c>
      <c r="N927">
        <v>0</v>
      </c>
      <c r="O927" t="s">
        <v>2301</v>
      </c>
      <c r="P927" t="s">
        <v>2300</v>
      </c>
      <c r="Q927" t="s">
        <v>2300</v>
      </c>
      <c r="R927" t="s">
        <v>2300</v>
      </c>
      <c r="S927" t="s">
        <v>2300</v>
      </c>
    </row>
    <row r="928" spans="1:19" x14ac:dyDescent="0.25">
      <c r="A928" s="2" t="s">
        <v>1669</v>
      </c>
      <c r="B928" s="3" t="s">
        <v>1856</v>
      </c>
      <c r="C928" s="4">
        <v>81736</v>
      </c>
      <c r="D928" s="2" t="s">
        <v>1671</v>
      </c>
      <c r="E928" s="2" t="s">
        <v>1857</v>
      </c>
      <c r="F928" t="s">
        <v>2260</v>
      </c>
      <c r="G928" t="e">
        <f>+VLOOKUP(B928,'[2]listado ZVTN y PTN y PDET'!$A$1:$A$26,1,FALSE)</f>
        <v>#N/A</v>
      </c>
      <c r="H928">
        <v>16644</v>
      </c>
      <c r="I928">
        <v>49</v>
      </c>
      <c r="J928" t="s">
        <v>2291</v>
      </c>
      <c r="K928" t="s">
        <v>2290</v>
      </c>
      <c r="L928" t="s">
        <v>2291</v>
      </c>
      <c r="M928">
        <v>17</v>
      </c>
      <c r="N928">
        <v>3</v>
      </c>
      <c r="O928" t="s">
        <v>2300</v>
      </c>
      <c r="P928" t="s">
        <v>2301</v>
      </c>
      <c r="Q928" t="s">
        <v>2300</v>
      </c>
      <c r="R928" t="s">
        <v>2300</v>
      </c>
      <c r="S928" t="s">
        <v>2300</v>
      </c>
    </row>
    <row r="929" spans="1:19" x14ac:dyDescent="0.25">
      <c r="A929" s="2" t="s">
        <v>88</v>
      </c>
      <c r="B929" s="3" t="s">
        <v>1858</v>
      </c>
      <c r="C929" s="4">
        <v>68255</v>
      </c>
      <c r="D929" s="2" t="s">
        <v>90</v>
      </c>
      <c r="E929" s="2" t="s">
        <v>1859</v>
      </c>
      <c r="F929" t="e">
        <v>#N/A</v>
      </c>
      <c r="G929" t="e">
        <f>+VLOOKUP(B929,'[2]listado ZVTN y PTN y PDET'!$A$1:$A$26,1,FALSE)</f>
        <v>#N/A</v>
      </c>
      <c r="H929">
        <v>5211</v>
      </c>
      <c r="I929">
        <v>10</v>
      </c>
      <c r="J929" t="s">
        <v>2291</v>
      </c>
      <c r="K929" t="s">
        <v>2289</v>
      </c>
      <c r="L929" t="s">
        <v>2292</v>
      </c>
      <c r="M929">
        <v>7</v>
      </c>
      <c r="N929">
        <v>0</v>
      </c>
      <c r="O929" t="s">
        <v>2300</v>
      </c>
      <c r="P929" t="s">
        <v>2300</v>
      </c>
      <c r="Q929" t="s">
        <v>2300</v>
      </c>
      <c r="R929" t="s">
        <v>2300</v>
      </c>
      <c r="S929" t="s">
        <v>2300</v>
      </c>
    </row>
    <row r="930" spans="1:19" x14ac:dyDescent="0.25">
      <c r="A930" s="2" t="s">
        <v>301</v>
      </c>
      <c r="B930" s="3" t="s">
        <v>1860</v>
      </c>
      <c r="C930" s="4">
        <v>13744</v>
      </c>
      <c r="D930" s="2" t="s">
        <v>303</v>
      </c>
      <c r="E930" s="2" t="s">
        <v>1861</v>
      </c>
      <c r="F930" t="s">
        <v>2262</v>
      </c>
      <c r="G930" t="e">
        <f>+VLOOKUP(B930,'[2]listado ZVTN y PTN y PDET'!$A$1:$A$26,1,FALSE)</f>
        <v>#N/A</v>
      </c>
      <c r="H930">
        <v>18665</v>
      </c>
      <c r="I930">
        <v>47</v>
      </c>
      <c r="J930" t="s">
        <v>2292</v>
      </c>
      <c r="K930" t="s">
        <v>2289</v>
      </c>
      <c r="L930" t="s">
        <v>2292</v>
      </c>
      <c r="M930">
        <v>5</v>
      </c>
      <c r="N930">
        <v>0</v>
      </c>
      <c r="O930" t="s">
        <v>2301</v>
      </c>
      <c r="P930" t="s">
        <v>2300</v>
      </c>
      <c r="Q930" t="s">
        <v>2300</v>
      </c>
      <c r="R930" t="s">
        <v>2300</v>
      </c>
      <c r="S930" t="s">
        <v>2300</v>
      </c>
    </row>
    <row r="931" spans="1:19" x14ac:dyDescent="0.25">
      <c r="A931" s="2" t="s">
        <v>500</v>
      </c>
      <c r="B931" s="3" t="s">
        <v>1862</v>
      </c>
      <c r="C931" s="4">
        <v>5321</v>
      </c>
      <c r="D931" s="2" t="s">
        <v>502</v>
      </c>
      <c r="E931" s="2" t="s">
        <v>1863</v>
      </c>
      <c r="F931" t="e">
        <v>#N/A</v>
      </c>
      <c r="G931" t="e">
        <f>+VLOOKUP(B931,'[2]listado ZVTN y PTN y PDET'!$A$1:$A$26,1,FALSE)</f>
        <v>#N/A</v>
      </c>
      <c r="H931">
        <v>1976</v>
      </c>
      <c r="I931">
        <v>8</v>
      </c>
      <c r="J931" t="s">
        <v>2291</v>
      </c>
      <c r="K931" t="s">
        <v>2288</v>
      </c>
      <c r="L931" t="s">
        <v>2289</v>
      </c>
      <c r="M931">
        <v>6</v>
      </c>
      <c r="N931">
        <v>0</v>
      </c>
      <c r="O931" t="s">
        <v>2300</v>
      </c>
      <c r="P931" t="s">
        <v>2300</v>
      </c>
      <c r="Q931" t="s">
        <v>2300</v>
      </c>
      <c r="R931" t="s">
        <v>2300</v>
      </c>
      <c r="S931" t="s">
        <v>2300</v>
      </c>
    </row>
    <row r="932" spans="1:19" x14ac:dyDescent="0.25">
      <c r="A932" s="2" t="s">
        <v>295</v>
      </c>
      <c r="B932" s="3" t="s">
        <v>1864</v>
      </c>
      <c r="C932" s="4">
        <v>73411</v>
      </c>
      <c r="D932" s="2" t="s">
        <v>297</v>
      </c>
      <c r="E932" s="2" t="s">
        <v>1865</v>
      </c>
      <c r="F932" t="e">
        <v>#N/A</v>
      </c>
      <c r="G932" t="e">
        <f>+VLOOKUP(B932,'[2]listado ZVTN y PTN y PDET'!$A$1:$A$26,1,FALSE)</f>
        <v>#N/A</v>
      </c>
      <c r="H932">
        <v>16798</v>
      </c>
      <c r="I932">
        <v>1</v>
      </c>
      <c r="J932" t="s">
        <v>2292</v>
      </c>
      <c r="K932" t="s">
        <v>2289</v>
      </c>
      <c r="L932" t="s">
        <v>2289</v>
      </c>
      <c r="M932">
        <v>11</v>
      </c>
      <c r="N932">
        <v>0</v>
      </c>
      <c r="O932" t="s">
        <v>2300</v>
      </c>
      <c r="P932" t="s">
        <v>2300</v>
      </c>
      <c r="Q932" t="s">
        <v>2300</v>
      </c>
      <c r="R932" t="s">
        <v>2300</v>
      </c>
      <c r="S932" t="s">
        <v>2300</v>
      </c>
    </row>
    <row r="933" spans="1:19" x14ac:dyDescent="0.25">
      <c r="A933" s="2" t="s">
        <v>33</v>
      </c>
      <c r="B933" s="3" t="s">
        <v>1866</v>
      </c>
      <c r="C933" s="4">
        <v>15518</v>
      </c>
      <c r="D933" s="2" t="s">
        <v>35</v>
      </c>
      <c r="E933" s="2" t="s">
        <v>1867</v>
      </c>
      <c r="F933" t="e">
        <v>#N/A</v>
      </c>
      <c r="G933" t="e">
        <f>+VLOOKUP(B933,'[2]listado ZVTN y PTN y PDET'!$A$1:$A$26,1,FALSE)</f>
        <v>#N/A</v>
      </c>
      <c r="H933">
        <v>870</v>
      </c>
      <c r="I933">
        <v>15</v>
      </c>
      <c r="J933" t="s">
        <v>2291</v>
      </c>
      <c r="K933" t="s">
        <v>2292</v>
      </c>
      <c r="L933" t="s">
        <v>2291</v>
      </c>
      <c r="M933">
        <v>1</v>
      </c>
      <c r="N933">
        <v>0</v>
      </c>
      <c r="O933" t="s">
        <v>2300</v>
      </c>
      <c r="P933" t="s">
        <v>2300</v>
      </c>
      <c r="Q933" t="s">
        <v>2300</v>
      </c>
      <c r="R933" t="s">
        <v>2300</v>
      </c>
      <c r="S933" t="s">
        <v>2300</v>
      </c>
    </row>
    <row r="934" spans="1:19" x14ac:dyDescent="0.25">
      <c r="A934" s="2" t="s">
        <v>204</v>
      </c>
      <c r="B934" s="3" t="s">
        <v>1868</v>
      </c>
      <c r="C934" s="4">
        <v>52411</v>
      </c>
      <c r="D934" s="2" t="s">
        <v>206</v>
      </c>
      <c r="E934" s="2" t="s">
        <v>1869</v>
      </c>
      <c r="F934" t="e">
        <v>#N/A</v>
      </c>
      <c r="G934" t="e">
        <f>+VLOOKUP(B934,'[2]listado ZVTN y PTN y PDET'!$A$1:$A$26,1,FALSE)</f>
        <v>#N/A</v>
      </c>
      <c r="H934">
        <v>2880</v>
      </c>
      <c r="I934">
        <v>1</v>
      </c>
      <c r="J934" t="s">
        <v>2288</v>
      </c>
      <c r="K934" t="s">
        <v>2292</v>
      </c>
      <c r="L934" t="s">
        <v>2290</v>
      </c>
      <c r="M934">
        <v>11</v>
      </c>
      <c r="N934">
        <v>0</v>
      </c>
      <c r="O934" t="s">
        <v>2300</v>
      </c>
      <c r="P934" t="s">
        <v>2300</v>
      </c>
      <c r="Q934" t="s">
        <v>2300</v>
      </c>
      <c r="R934" t="s">
        <v>2300</v>
      </c>
      <c r="S934" t="s">
        <v>2300</v>
      </c>
    </row>
    <row r="935" spans="1:19" x14ac:dyDescent="0.25">
      <c r="A935" s="2" t="s">
        <v>1456</v>
      </c>
      <c r="B935" s="3" t="s">
        <v>1870</v>
      </c>
      <c r="C935" s="4">
        <v>86865</v>
      </c>
      <c r="D935" s="2" t="s">
        <v>1458</v>
      </c>
      <c r="E935" s="2" t="s">
        <v>1871</v>
      </c>
      <c r="F935" t="s">
        <v>2258</v>
      </c>
      <c r="G935" t="e">
        <f>+VLOOKUP(B935,'[2]listado ZVTN y PTN y PDET'!$A$1:$A$26,1,FALSE)</f>
        <v>#N/A</v>
      </c>
      <c r="H935">
        <v>45554</v>
      </c>
      <c r="I935">
        <v>58</v>
      </c>
      <c r="J935" t="s">
        <v>2291</v>
      </c>
      <c r="K935" t="s">
        <v>2291</v>
      </c>
      <c r="L935" t="s">
        <v>2291</v>
      </c>
      <c r="M935">
        <v>27</v>
      </c>
      <c r="N935">
        <v>0</v>
      </c>
      <c r="O935" t="s">
        <v>2300</v>
      </c>
      <c r="P935" t="s">
        <v>2300</v>
      </c>
      <c r="Q935" t="s">
        <v>2300</v>
      </c>
      <c r="R935" t="s">
        <v>2300</v>
      </c>
      <c r="S935" t="s">
        <v>2300</v>
      </c>
    </row>
    <row r="936" spans="1:19" x14ac:dyDescent="0.25">
      <c r="A936" s="2" t="s">
        <v>500</v>
      </c>
      <c r="B936" s="3" t="s">
        <v>1872</v>
      </c>
      <c r="C936" s="4">
        <v>5425</v>
      </c>
      <c r="D936" s="2" t="s">
        <v>502</v>
      </c>
      <c r="E936" s="2" t="s">
        <v>1873</v>
      </c>
      <c r="F936" t="e">
        <v>#N/A</v>
      </c>
      <c r="G936" t="e">
        <f>+VLOOKUP(B936,'[2]listado ZVTN y PTN y PDET'!$A$1:$A$26,1,FALSE)</f>
        <v>#N/A</v>
      </c>
      <c r="H936">
        <v>2790</v>
      </c>
      <c r="I936">
        <v>1</v>
      </c>
      <c r="J936" t="s">
        <v>2289</v>
      </c>
      <c r="K936" t="s">
        <v>2289</v>
      </c>
      <c r="L936" t="s">
        <v>2289</v>
      </c>
      <c r="M936">
        <v>2</v>
      </c>
      <c r="N936">
        <v>0</v>
      </c>
      <c r="O936" t="s">
        <v>2300</v>
      </c>
      <c r="P936" t="s">
        <v>2300</v>
      </c>
      <c r="Q936" t="s">
        <v>2300</v>
      </c>
      <c r="R936" t="s">
        <v>2301</v>
      </c>
      <c r="S936" t="s">
        <v>2300</v>
      </c>
    </row>
    <row r="937" spans="1:19" x14ac:dyDescent="0.25">
      <c r="A937" s="2" t="s">
        <v>1149</v>
      </c>
      <c r="B937" s="3" t="s">
        <v>1874</v>
      </c>
      <c r="C937" s="4">
        <v>20383</v>
      </c>
      <c r="D937" s="2" t="s">
        <v>1151</v>
      </c>
      <c r="E937" s="2" t="s">
        <v>1875</v>
      </c>
      <c r="F937" t="e">
        <v>#N/A</v>
      </c>
      <c r="G937" t="e">
        <f>+VLOOKUP(B937,'[2]listado ZVTN y PTN y PDET'!$A$1:$A$26,1,FALSE)</f>
        <v>#N/A</v>
      </c>
      <c r="H937">
        <v>6854</v>
      </c>
      <c r="I937">
        <v>0</v>
      </c>
      <c r="J937" t="s">
        <v>2291</v>
      </c>
      <c r="K937" t="s">
        <v>2289</v>
      </c>
      <c r="L937" t="s">
        <v>2292</v>
      </c>
      <c r="M937">
        <v>5</v>
      </c>
      <c r="N937">
        <v>0</v>
      </c>
      <c r="O937" t="s">
        <v>2300</v>
      </c>
      <c r="P937" t="s">
        <v>2300</v>
      </c>
      <c r="Q937" t="s">
        <v>2300</v>
      </c>
      <c r="R937" t="s">
        <v>2300</v>
      </c>
      <c r="S937" t="s">
        <v>2300</v>
      </c>
    </row>
    <row r="938" spans="1:19" x14ac:dyDescent="0.25">
      <c r="A938" s="2" t="s">
        <v>901</v>
      </c>
      <c r="B938" s="3" t="s">
        <v>1876</v>
      </c>
      <c r="C938" s="4">
        <v>85139</v>
      </c>
      <c r="D938" s="2" t="s">
        <v>903</v>
      </c>
      <c r="E938" s="2" t="s">
        <v>1877</v>
      </c>
      <c r="F938" t="e">
        <v>#N/A</v>
      </c>
      <c r="G938" t="e">
        <f>+VLOOKUP(B938,'[2]listado ZVTN y PTN y PDET'!$A$1:$A$26,1,FALSE)</f>
        <v>#N/A</v>
      </c>
      <c r="H938">
        <v>4584</v>
      </c>
      <c r="I938">
        <v>0</v>
      </c>
      <c r="J938" t="s">
        <v>2291</v>
      </c>
      <c r="K938" t="s">
        <v>2288</v>
      </c>
      <c r="L938" t="s">
        <v>2292</v>
      </c>
      <c r="M938">
        <v>6</v>
      </c>
      <c r="N938">
        <v>0</v>
      </c>
      <c r="O938" t="s">
        <v>2300</v>
      </c>
      <c r="P938" t="s">
        <v>2300</v>
      </c>
      <c r="Q938" t="s">
        <v>2300</v>
      </c>
      <c r="R938" t="s">
        <v>2300</v>
      </c>
      <c r="S938">
        <v>2</v>
      </c>
    </row>
    <row r="939" spans="1:19" x14ac:dyDescent="0.25">
      <c r="A939" s="2" t="s">
        <v>33</v>
      </c>
      <c r="B939" s="3" t="s">
        <v>1878</v>
      </c>
      <c r="C939" s="4">
        <v>15514</v>
      </c>
      <c r="D939" s="2" t="s">
        <v>35</v>
      </c>
      <c r="E939" s="2" t="s">
        <v>1879</v>
      </c>
      <c r="F939" t="e">
        <v>#N/A</v>
      </c>
      <c r="G939" t="e">
        <f>+VLOOKUP(B939,'[2]listado ZVTN y PTN y PDET'!$A$1:$A$26,1,FALSE)</f>
        <v>#N/A</v>
      </c>
      <c r="H939">
        <v>1813</v>
      </c>
      <c r="I939">
        <v>2</v>
      </c>
      <c r="J939" t="s">
        <v>2290</v>
      </c>
      <c r="K939" t="s">
        <v>2288</v>
      </c>
      <c r="L939" t="s">
        <v>2289</v>
      </c>
      <c r="M939">
        <v>0</v>
      </c>
      <c r="N939">
        <v>0</v>
      </c>
      <c r="O939" t="s">
        <v>2300</v>
      </c>
      <c r="P939" t="s">
        <v>2300</v>
      </c>
      <c r="Q939" t="s">
        <v>2300</v>
      </c>
      <c r="R939" t="s">
        <v>2300</v>
      </c>
      <c r="S939" t="s">
        <v>2300</v>
      </c>
    </row>
    <row r="940" spans="1:19" x14ac:dyDescent="0.25">
      <c r="A940" s="2" t="s">
        <v>530</v>
      </c>
      <c r="B940" s="3" t="s">
        <v>1880</v>
      </c>
      <c r="C940" s="4">
        <v>23682</v>
      </c>
      <c r="D940" s="2" t="s">
        <v>1881</v>
      </c>
      <c r="E940" s="2" t="s">
        <v>1882</v>
      </c>
      <c r="F940" t="s">
        <v>2264</v>
      </c>
      <c r="G940" t="e">
        <f>+VLOOKUP(B940,'[2]listado ZVTN y PTN y PDET'!$A$1:$A$26,1,FALSE)</f>
        <v>#N/A</v>
      </c>
      <c r="H940">
        <v>6161</v>
      </c>
      <c r="I940">
        <v>0</v>
      </c>
      <c r="J940" t="s">
        <v>2288</v>
      </c>
      <c r="K940" t="s">
        <v>2289</v>
      </c>
      <c r="L940" t="s">
        <v>2289</v>
      </c>
      <c r="M940">
        <v>3</v>
      </c>
      <c r="N940">
        <v>0</v>
      </c>
      <c r="O940" t="s">
        <v>2300</v>
      </c>
      <c r="P940" t="s">
        <v>2300</v>
      </c>
      <c r="Q940" t="s">
        <v>2300</v>
      </c>
      <c r="R940" t="s">
        <v>2301</v>
      </c>
      <c r="S940" t="s">
        <v>2300</v>
      </c>
    </row>
    <row r="941" spans="1:19" x14ac:dyDescent="0.25">
      <c r="A941" s="2" t="s">
        <v>500</v>
      </c>
      <c r="B941" s="3" t="s">
        <v>1883</v>
      </c>
      <c r="C941" s="4">
        <v>5411</v>
      </c>
      <c r="D941" s="2" t="s">
        <v>502</v>
      </c>
      <c r="E941" s="2" t="s">
        <v>1884</v>
      </c>
      <c r="F941" t="e">
        <v>#N/A</v>
      </c>
      <c r="G941" t="e">
        <f>+VLOOKUP(B941,'[2]listado ZVTN y PTN y PDET'!$A$1:$A$26,1,FALSE)</f>
        <v>#N/A</v>
      </c>
      <c r="H941">
        <v>5612</v>
      </c>
      <c r="I941">
        <v>1</v>
      </c>
      <c r="J941" t="s">
        <v>2289</v>
      </c>
      <c r="K941" t="s">
        <v>2288</v>
      </c>
      <c r="L941" t="s">
        <v>2288</v>
      </c>
      <c r="M941">
        <v>2</v>
      </c>
      <c r="N941">
        <v>0</v>
      </c>
      <c r="O941" t="s">
        <v>2300</v>
      </c>
      <c r="P941" t="s">
        <v>2300</v>
      </c>
      <c r="Q941" t="s">
        <v>2300</v>
      </c>
      <c r="R941" t="s">
        <v>2301</v>
      </c>
      <c r="S941" t="s">
        <v>2300</v>
      </c>
    </row>
    <row r="942" spans="1:19" x14ac:dyDescent="0.25">
      <c r="A942" s="2" t="s">
        <v>758</v>
      </c>
      <c r="B942" s="3" t="s">
        <v>1885</v>
      </c>
      <c r="C942" s="4">
        <v>50223</v>
      </c>
      <c r="D942" s="2" t="s">
        <v>760</v>
      </c>
      <c r="E942" s="2" t="s">
        <v>1886</v>
      </c>
      <c r="F942" t="e">
        <v>#N/A</v>
      </c>
      <c r="G942" t="e">
        <f>+VLOOKUP(B942,'[2]listado ZVTN y PTN y PDET'!$A$1:$A$26,1,FALSE)</f>
        <v>#N/A</v>
      </c>
      <c r="H942">
        <v>1565</v>
      </c>
      <c r="I942">
        <v>15</v>
      </c>
      <c r="J942" t="s">
        <v>2291</v>
      </c>
      <c r="K942" t="s">
        <v>2289</v>
      </c>
      <c r="L942" t="s">
        <v>2292</v>
      </c>
      <c r="M942">
        <v>2</v>
      </c>
      <c r="N942">
        <v>0</v>
      </c>
      <c r="O942" t="s">
        <v>2300</v>
      </c>
      <c r="P942" t="s">
        <v>2300</v>
      </c>
      <c r="Q942" t="s">
        <v>2300</v>
      </c>
      <c r="R942" t="s">
        <v>2300</v>
      </c>
      <c r="S942" t="s">
        <v>2300</v>
      </c>
    </row>
    <row r="943" spans="1:19" x14ac:dyDescent="0.25">
      <c r="A943" s="2" t="s">
        <v>376</v>
      </c>
      <c r="B943" s="3" t="s">
        <v>1887</v>
      </c>
      <c r="C943" s="4">
        <v>47555</v>
      </c>
      <c r="D943" s="2" t="s">
        <v>378</v>
      </c>
      <c r="E943" s="2" t="s">
        <v>1888</v>
      </c>
      <c r="F943" t="e">
        <v>#N/A</v>
      </c>
      <c r="G943" t="e">
        <f>+VLOOKUP(B943,'[2]listado ZVTN y PTN y PDET'!$A$1:$A$26,1,FALSE)</f>
        <v>#N/A</v>
      </c>
      <c r="H943">
        <v>24290</v>
      </c>
      <c r="I943">
        <v>7</v>
      </c>
      <c r="J943" t="s">
        <v>2290</v>
      </c>
      <c r="K943" t="s">
        <v>2288</v>
      </c>
      <c r="L943" t="s">
        <v>2289</v>
      </c>
      <c r="M943">
        <v>5</v>
      </c>
      <c r="N943">
        <v>0</v>
      </c>
      <c r="O943" t="s">
        <v>2300</v>
      </c>
      <c r="P943" t="s">
        <v>2300</v>
      </c>
      <c r="Q943" t="s">
        <v>2300</v>
      </c>
      <c r="R943" t="s">
        <v>2301</v>
      </c>
      <c r="S943" t="s">
        <v>2300</v>
      </c>
    </row>
    <row r="944" spans="1:19" x14ac:dyDescent="0.25">
      <c r="A944" s="2" t="s">
        <v>500</v>
      </c>
      <c r="B944" s="3" t="s">
        <v>1889</v>
      </c>
      <c r="C944" s="4">
        <v>5858</v>
      </c>
      <c r="D944" s="2" t="s">
        <v>502</v>
      </c>
      <c r="E944" s="2" t="s">
        <v>1890</v>
      </c>
      <c r="F944" t="e">
        <v>#N/A</v>
      </c>
      <c r="G944" t="e">
        <f>+VLOOKUP(B944,'[2]listado ZVTN y PTN y PDET'!$A$1:$A$26,1,FALSE)</f>
        <v>#N/A</v>
      </c>
      <c r="H944">
        <v>5628</v>
      </c>
      <c r="I944">
        <v>8</v>
      </c>
      <c r="J944" t="s">
        <v>2292</v>
      </c>
      <c r="K944" t="s">
        <v>2292</v>
      </c>
      <c r="L944" t="s">
        <v>2290</v>
      </c>
      <c r="M944">
        <v>5</v>
      </c>
      <c r="N944">
        <v>0</v>
      </c>
      <c r="O944" t="s">
        <v>2300</v>
      </c>
      <c r="P944" t="s">
        <v>2300</v>
      </c>
      <c r="Q944" t="s">
        <v>2300</v>
      </c>
      <c r="R944" t="s">
        <v>2301</v>
      </c>
      <c r="S944" t="s">
        <v>2300</v>
      </c>
    </row>
    <row r="945" spans="1:19" x14ac:dyDescent="0.25">
      <c r="A945" s="2" t="s">
        <v>1456</v>
      </c>
      <c r="B945" s="3" t="s">
        <v>1891</v>
      </c>
      <c r="C945" s="4">
        <v>86749</v>
      </c>
      <c r="D945" s="2" t="s">
        <v>1458</v>
      </c>
      <c r="E945" s="2" t="s">
        <v>1892</v>
      </c>
      <c r="F945" t="e">
        <v>#N/A</v>
      </c>
      <c r="G945" t="e">
        <f>+VLOOKUP(B945,'[2]listado ZVTN y PTN y PDET'!$A$1:$A$26,1,FALSE)</f>
        <v>#N/A</v>
      </c>
      <c r="H945">
        <v>1132</v>
      </c>
      <c r="I945">
        <v>0</v>
      </c>
      <c r="J945" t="s">
        <v>2289</v>
      </c>
      <c r="K945" t="s">
        <v>2288</v>
      </c>
      <c r="L945" t="s">
        <v>2289</v>
      </c>
      <c r="M945">
        <v>1</v>
      </c>
      <c r="N945">
        <v>0</v>
      </c>
      <c r="O945" t="s">
        <v>2300</v>
      </c>
      <c r="P945" t="s">
        <v>2300</v>
      </c>
      <c r="Q945" t="s">
        <v>2300</v>
      </c>
      <c r="R945" t="s">
        <v>2300</v>
      </c>
      <c r="S945" t="s">
        <v>2300</v>
      </c>
    </row>
    <row r="946" spans="1:19" x14ac:dyDescent="0.25">
      <c r="A946" s="2" t="s">
        <v>500</v>
      </c>
      <c r="B946" s="3" t="s">
        <v>1893</v>
      </c>
      <c r="C946" s="4">
        <v>5002</v>
      </c>
      <c r="D946" s="2" t="s">
        <v>502</v>
      </c>
      <c r="E946" s="2" t="s">
        <v>1894</v>
      </c>
      <c r="F946" t="e">
        <v>#N/A</v>
      </c>
      <c r="G946" t="e">
        <f>+VLOOKUP(B946,'[2]listado ZVTN y PTN y PDET'!$A$1:$A$26,1,FALSE)</f>
        <v>#N/A</v>
      </c>
      <c r="H946">
        <v>9903</v>
      </c>
      <c r="I946">
        <v>5</v>
      </c>
      <c r="J946" t="s">
        <v>2291</v>
      </c>
      <c r="K946" t="s">
        <v>2288</v>
      </c>
      <c r="L946" t="s">
        <v>2290</v>
      </c>
      <c r="M946">
        <v>7</v>
      </c>
      <c r="N946">
        <v>0</v>
      </c>
      <c r="O946" t="s">
        <v>2300</v>
      </c>
      <c r="P946" t="s">
        <v>2300</v>
      </c>
      <c r="Q946" t="s">
        <v>2300</v>
      </c>
      <c r="R946" t="s">
        <v>2300</v>
      </c>
      <c r="S946" t="s">
        <v>2300</v>
      </c>
    </row>
    <row r="947" spans="1:19" x14ac:dyDescent="0.25">
      <c r="A947" s="2" t="s">
        <v>1145</v>
      </c>
      <c r="B947" s="3" t="s">
        <v>1895</v>
      </c>
      <c r="C947" s="4">
        <v>18150</v>
      </c>
      <c r="D947" s="2" t="s">
        <v>1147</v>
      </c>
      <c r="E947" s="2" t="s">
        <v>1896</v>
      </c>
      <c r="F947" t="s">
        <v>2254</v>
      </c>
      <c r="G947" t="e">
        <f>+VLOOKUP(B947,'[2]listado ZVTN y PTN y PDET'!$A$1:$A$26,1,FALSE)</f>
        <v>#N/A</v>
      </c>
      <c r="H947">
        <v>40150</v>
      </c>
      <c r="I947">
        <v>64</v>
      </c>
      <c r="J947" t="s">
        <v>2292</v>
      </c>
      <c r="K947" t="s">
        <v>2290</v>
      </c>
      <c r="L947" t="s">
        <v>2291</v>
      </c>
      <c r="M947">
        <v>7</v>
      </c>
      <c r="N947">
        <v>0</v>
      </c>
      <c r="O947" t="s">
        <v>2301</v>
      </c>
      <c r="P947" t="s">
        <v>2300</v>
      </c>
      <c r="Q947" t="s">
        <v>2300</v>
      </c>
      <c r="R947" t="s">
        <v>2300</v>
      </c>
      <c r="S947" t="s">
        <v>2300</v>
      </c>
    </row>
    <row r="948" spans="1:19" x14ac:dyDescent="0.25">
      <c r="A948" s="2" t="s">
        <v>301</v>
      </c>
      <c r="B948" s="3" t="s">
        <v>1897</v>
      </c>
      <c r="C948" s="4">
        <v>13074</v>
      </c>
      <c r="D948" s="2" t="s">
        <v>303</v>
      </c>
      <c r="E948" s="2" t="s">
        <v>1898</v>
      </c>
      <c r="F948" t="e">
        <v>#N/A</v>
      </c>
      <c r="G948" t="e">
        <f>+VLOOKUP(B948,'[2]listado ZVTN y PTN y PDET'!$A$1:$A$26,1,FALSE)</f>
        <v>#N/A</v>
      </c>
      <c r="H948">
        <v>16018</v>
      </c>
      <c r="I948">
        <v>6</v>
      </c>
      <c r="J948" t="s">
        <v>2289</v>
      </c>
      <c r="K948" t="s">
        <v>2288</v>
      </c>
      <c r="L948" t="s">
        <v>2289</v>
      </c>
      <c r="M948">
        <v>5</v>
      </c>
      <c r="N948">
        <v>0</v>
      </c>
      <c r="O948" t="s">
        <v>2300</v>
      </c>
      <c r="P948" t="s">
        <v>2300</v>
      </c>
      <c r="Q948" t="s">
        <v>2300</v>
      </c>
      <c r="R948" t="s">
        <v>2301</v>
      </c>
      <c r="S948" t="s">
        <v>2300</v>
      </c>
    </row>
    <row r="949" spans="1:19" x14ac:dyDescent="0.25">
      <c r="A949" s="2" t="s">
        <v>758</v>
      </c>
      <c r="B949" s="3" t="s">
        <v>1899</v>
      </c>
      <c r="C949" s="4">
        <v>50577</v>
      </c>
      <c r="D949" s="2" t="s">
        <v>760</v>
      </c>
      <c r="E949" s="2" t="s">
        <v>1900</v>
      </c>
      <c r="F949" t="s">
        <v>2251</v>
      </c>
      <c r="G949" t="e">
        <f>+VLOOKUP(B949,'[2]listado ZVTN y PTN y PDET'!$A$1:$A$26,1,FALSE)</f>
        <v>#N/A</v>
      </c>
      <c r="H949">
        <v>10813</v>
      </c>
      <c r="I949">
        <v>14</v>
      </c>
      <c r="J949" t="s">
        <v>2291</v>
      </c>
      <c r="K949" t="s">
        <v>2289</v>
      </c>
      <c r="L949" t="s">
        <v>2291</v>
      </c>
      <c r="M949">
        <v>3</v>
      </c>
      <c r="N949">
        <v>0</v>
      </c>
      <c r="O949" t="s">
        <v>2301</v>
      </c>
      <c r="P949" t="s">
        <v>2300</v>
      </c>
      <c r="Q949" t="s">
        <v>2300</v>
      </c>
      <c r="R949" t="s">
        <v>2300</v>
      </c>
      <c r="S949" t="s">
        <v>2301</v>
      </c>
    </row>
    <row r="950" spans="1:19" x14ac:dyDescent="0.25">
      <c r="A950" s="2" t="s">
        <v>376</v>
      </c>
      <c r="B950" s="3" t="s">
        <v>1901</v>
      </c>
      <c r="C950" s="4">
        <v>47258</v>
      </c>
      <c r="D950" s="2" t="s">
        <v>378</v>
      </c>
      <c r="E950" s="2" t="s">
        <v>1902</v>
      </c>
      <c r="F950" t="e">
        <v>#N/A</v>
      </c>
      <c r="G950" t="e">
        <f>+VLOOKUP(B950,'[2]listado ZVTN y PTN y PDET'!$A$1:$A$26,1,FALSE)</f>
        <v>#N/A</v>
      </c>
      <c r="H950">
        <v>10963</v>
      </c>
      <c r="I950">
        <v>0</v>
      </c>
      <c r="J950" t="s">
        <v>2289</v>
      </c>
      <c r="K950" t="s">
        <v>2288</v>
      </c>
      <c r="L950" t="s">
        <v>2288</v>
      </c>
      <c r="M950">
        <v>1</v>
      </c>
      <c r="N950">
        <v>0</v>
      </c>
      <c r="O950" t="s">
        <v>2300</v>
      </c>
      <c r="P950" t="s">
        <v>2300</v>
      </c>
      <c r="Q950" t="s">
        <v>2300</v>
      </c>
      <c r="R950" t="s">
        <v>2300</v>
      </c>
      <c r="S950" t="s">
        <v>2300</v>
      </c>
    </row>
    <row r="951" spans="1:19" x14ac:dyDescent="0.25">
      <c r="A951" s="2" t="s">
        <v>888</v>
      </c>
      <c r="B951" s="3" t="s">
        <v>1903</v>
      </c>
      <c r="C951" s="4">
        <v>27245</v>
      </c>
      <c r="D951" s="2" t="s">
        <v>890</v>
      </c>
      <c r="E951" s="2" t="s">
        <v>1160</v>
      </c>
      <c r="F951" t="e">
        <v>#N/A</v>
      </c>
      <c r="G951" t="e">
        <f>+VLOOKUP(B951,'[2]listado ZVTN y PTN y PDET'!$A$1:$A$26,1,FALSE)</f>
        <v>#N/A</v>
      </c>
      <c r="H951">
        <v>8757</v>
      </c>
      <c r="I951">
        <v>17</v>
      </c>
      <c r="J951" t="s">
        <v>2291</v>
      </c>
      <c r="K951" t="s">
        <v>2289</v>
      </c>
      <c r="L951" t="s">
        <v>2292</v>
      </c>
      <c r="M951">
        <v>0</v>
      </c>
      <c r="N951">
        <v>0</v>
      </c>
      <c r="O951" t="s">
        <v>2301</v>
      </c>
      <c r="P951" t="s">
        <v>2301</v>
      </c>
      <c r="Q951" t="s">
        <v>2300</v>
      </c>
      <c r="R951" t="s">
        <v>2300</v>
      </c>
      <c r="S951" t="s">
        <v>2300</v>
      </c>
    </row>
    <row r="952" spans="1:19" x14ac:dyDescent="0.25">
      <c r="A952" s="2" t="s">
        <v>500</v>
      </c>
      <c r="B952" s="3" t="s">
        <v>1904</v>
      </c>
      <c r="C952" s="4">
        <v>5670</v>
      </c>
      <c r="D952" s="2" t="s">
        <v>502</v>
      </c>
      <c r="E952" s="2" t="s">
        <v>1905</v>
      </c>
      <c r="F952" t="e">
        <v>#N/A</v>
      </c>
      <c r="G952" t="e">
        <f>+VLOOKUP(B952,'[2]listado ZVTN y PTN y PDET'!$A$1:$A$26,1,FALSE)</f>
        <v>#N/A</v>
      </c>
      <c r="H952">
        <v>9323</v>
      </c>
      <c r="I952">
        <v>5</v>
      </c>
      <c r="J952" t="s">
        <v>2289</v>
      </c>
      <c r="K952" t="s">
        <v>2289</v>
      </c>
      <c r="L952" t="s">
        <v>2289</v>
      </c>
      <c r="M952">
        <v>4</v>
      </c>
      <c r="N952">
        <v>0</v>
      </c>
      <c r="O952" t="s">
        <v>2300</v>
      </c>
      <c r="P952" t="s">
        <v>2300</v>
      </c>
      <c r="Q952" t="s">
        <v>2300</v>
      </c>
      <c r="R952" t="s">
        <v>2300</v>
      </c>
      <c r="S952" t="s">
        <v>2300</v>
      </c>
    </row>
    <row r="953" spans="1:19" x14ac:dyDescent="0.25">
      <c r="A953" s="2" t="s">
        <v>134</v>
      </c>
      <c r="B953" s="3" t="s">
        <v>1906</v>
      </c>
      <c r="C953" s="4">
        <v>54344</v>
      </c>
      <c r="D953" s="2" t="s">
        <v>136</v>
      </c>
      <c r="E953" s="2" t="s">
        <v>1907</v>
      </c>
      <c r="F953" t="s">
        <v>2263</v>
      </c>
      <c r="G953" t="e">
        <f>+VLOOKUP(B953,'[2]listado ZVTN y PTN y PDET'!$A$1:$A$26,1,FALSE)</f>
        <v>#N/A</v>
      </c>
      <c r="H953">
        <v>11235</v>
      </c>
      <c r="I953">
        <v>90</v>
      </c>
      <c r="J953" t="s">
        <v>2290</v>
      </c>
      <c r="K953" t="s">
        <v>2292</v>
      </c>
      <c r="L953" t="s">
        <v>2291</v>
      </c>
      <c r="M953">
        <v>6</v>
      </c>
      <c r="N953">
        <v>1</v>
      </c>
      <c r="O953" t="s">
        <v>2300</v>
      </c>
      <c r="P953" t="s">
        <v>2301</v>
      </c>
      <c r="Q953" t="s">
        <v>2300</v>
      </c>
      <c r="R953" t="s">
        <v>2300</v>
      </c>
      <c r="S953" t="s">
        <v>2300</v>
      </c>
    </row>
    <row r="954" spans="1:19" x14ac:dyDescent="0.25">
      <c r="A954" s="2" t="s">
        <v>321</v>
      </c>
      <c r="B954" s="3" t="s">
        <v>1908</v>
      </c>
      <c r="C954" s="4">
        <v>19418</v>
      </c>
      <c r="D954" s="2" t="s">
        <v>323</v>
      </c>
      <c r="E954" s="2" t="s">
        <v>1909</v>
      </c>
      <c r="F954" t="s">
        <v>2265</v>
      </c>
      <c r="G954" t="e">
        <f>+VLOOKUP(B954,'[2]listado ZVTN y PTN y PDET'!$A$1:$A$26,1,FALSE)</f>
        <v>#N/A</v>
      </c>
      <c r="H954">
        <v>20493</v>
      </c>
      <c r="I954">
        <v>10</v>
      </c>
      <c r="J954" t="s">
        <v>2290</v>
      </c>
      <c r="K954" t="s">
        <v>2292</v>
      </c>
      <c r="L954" t="s">
        <v>2290</v>
      </c>
      <c r="M954">
        <v>4</v>
      </c>
      <c r="N954">
        <v>0</v>
      </c>
      <c r="O954" t="s">
        <v>2301</v>
      </c>
      <c r="P954" t="s">
        <v>2301</v>
      </c>
      <c r="Q954" t="s">
        <v>2300</v>
      </c>
      <c r="R954" t="s">
        <v>2300</v>
      </c>
      <c r="S954" t="s">
        <v>2300</v>
      </c>
    </row>
    <row r="955" spans="1:19" x14ac:dyDescent="0.25">
      <c r="A955" s="2" t="s">
        <v>321</v>
      </c>
      <c r="B955" s="3" t="s">
        <v>1910</v>
      </c>
      <c r="C955" s="4">
        <v>19318</v>
      </c>
      <c r="D955" s="2" t="s">
        <v>323</v>
      </c>
      <c r="E955" s="2" t="s">
        <v>1911</v>
      </c>
      <c r="F955" t="s">
        <v>2265</v>
      </c>
      <c r="G955" t="e">
        <f>+VLOOKUP(B955,'[2]listado ZVTN y PTN y PDET'!$A$1:$A$26,1,FALSE)</f>
        <v>#N/A</v>
      </c>
      <c r="H955">
        <v>17328</v>
      </c>
      <c r="I955">
        <v>0</v>
      </c>
      <c r="J955" t="s">
        <v>2289</v>
      </c>
      <c r="K955" t="s">
        <v>2292</v>
      </c>
      <c r="L955" t="s">
        <v>2290</v>
      </c>
      <c r="M955">
        <v>5</v>
      </c>
      <c r="N955">
        <v>0</v>
      </c>
      <c r="O955" t="s">
        <v>2300</v>
      </c>
      <c r="P955" t="s">
        <v>2301</v>
      </c>
      <c r="Q955" t="s">
        <v>2300</v>
      </c>
      <c r="R955" t="s">
        <v>2300</v>
      </c>
      <c r="S955" t="s">
        <v>2300</v>
      </c>
    </row>
    <row r="956" spans="1:19" x14ac:dyDescent="0.25">
      <c r="A956" s="2" t="s">
        <v>301</v>
      </c>
      <c r="B956" s="3" t="s">
        <v>1912</v>
      </c>
      <c r="C956" s="4">
        <v>13688</v>
      </c>
      <c r="D956" s="2" t="s">
        <v>303</v>
      </c>
      <c r="E956" s="2" t="s">
        <v>1913</v>
      </c>
      <c r="F956" t="s">
        <v>2262</v>
      </c>
      <c r="G956" t="e">
        <f>+VLOOKUP(B956,'[2]listado ZVTN y PTN y PDET'!$A$1:$A$26,1,FALSE)</f>
        <v>#N/A</v>
      </c>
      <c r="H956">
        <v>16205</v>
      </c>
      <c r="I956">
        <v>67</v>
      </c>
      <c r="J956" t="s">
        <v>2292</v>
      </c>
      <c r="K956" t="s">
        <v>2289</v>
      </c>
      <c r="L956" t="s">
        <v>2292</v>
      </c>
      <c r="M956">
        <v>11</v>
      </c>
      <c r="N956">
        <v>0</v>
      </c>
      <c r="O956" t="s">
        <v>2301</v>
      </c>
      <c r="P956" t="s">
        <v>2300</v>
      </c>
      <c r="Q956" t="s">
        <v>2300</v>
      </c>
      <c r="R956" t="s">
        <v>2300</v>
      </c>
      <c r="S956" t="s">
        <v>2300</v>
      </c>
    </row>
    <row r="957" spans="1:19" x14ac:dyDescent="0.25">
      <c r="A957" s="2" t="s">
        <v>321</v>
      </c>
      <c r="B957" s="3" t="s">
        <v>1914</v>
      </c>
      <c r="C957" s="4">
        <v>19142</v>
      </c>
      <c r="D957" s="2" t="s">
        <v>323</v>
      </c>
      <c r="E957" s="2" t="s">
        <v>1915</v>
      </c>
      <c r="F957" t="s">
        <v>2252</v>
      </c>
      <c r="G957" t="e">
        <f>+VLOOKUP(B957,'[2]listado ZVTN y PTN y PDET'!$A$1:$A$26,1,FALSE)</f>
        <v>#N/A</v>
      </c>
      <c r="H957">
        <v>8438</v>
      </c>
      <c r="I957">
        <v>27</v>
      </c>
      <c r="J957" t="s">
        <v>2291</v>
      </c>
      <c r="K957" t="s">
        <v>2291</v>
      </c>
      <c r="L957" t="s">
        <v>2291</v>
      </c>
      <c r="M957">
        <v>13</v>
      </c>
      <c r="N957">
        <v>0</v>
      </c>
      <c r="O957" t="s">
        <v>2301</v>
      </c>
      <c r="P957" t="s">
        <v>2300</v>
      </c>
      <c r="Q957" t="s">
        <v>2300</v>
      </c>
      <c r="R957" t="s">
        <v>2300</v>
      </c>
      <c r="S957" t="s">
        <v>2300</v>
      </c>
    </row>
    <row r="958" spans="1:19" x14ac:dyDescent="0.25">
      <c r="A958" s="2" t="s">
        <v>438</v>
      </c>
      <c r="B958" s="3" t="s">
        <v>1916</v>
      </c>
      <c r="C958" s="4">
        <v>17541</v>
      </c>
      <c r="D958" s="2" t="s">
        <v>237</v>
      </c>
      <c r="E958" s="2" t="s">
        <v>1917</v>
      </c>
      <c r="F958" t="e">
        <v>#N/A</v>
      </c>
      <c r="G958" t="e">
        <f>+VLOOKUP(B958,'[2]listado ZVTN y PTN y PDET'!$A$1:$A$26,1,FALSE)</f>
        <v>#N/A</v>
      </c>
      <c r="H958">
        <v>20995</v>
      </c>
      <c r="I958">
        <v>13</v>
      </c>
      <c r="J958" t="s">
        <v>2291</v>
      </c>
      <c r="K958" t="s">
        <v>2288</v>
      </c>
      <c r="L958" t="s">
        <v>2290</v>
      </c>
      <c r="M958">
        <v>3</v>
      </c>
      <c r="N958">
        <v>0</v>
      </c>
      <c r="O958" t="s">
        <v>2300</v>
      </c>
      <c r="P958" t="s">
        <v>2300</v>
      </c>
      <c r="Q958" t="s">
        <v>2300</v>
      </c>
      <c r="R958" t="s">
        <v>2300</v>
      </c>
      <c r="S958" t="s">
        <v>2300</v>
      </c>
    </row>
    <row r="959" spans="1:19" x14ac:dyDescent="0.25">
      <c r="A959" s="2" t="s">
        <v>500</v>
      </c>
      <c r="B959" s="3" t="s">
        <v>1918</v>
      </c>
      <c r="C959" s="4">
        <v>5893</v>
      </c>
      <c r="D959" s="2" t="s">
        <v>502</v>
      </c>
      <c r="E959" s="2" t="s">
        <v>1919</v>
      </c>
      <c r="F959" t="s">
        <v>2262</v>
      </c>
      <c r="G959" t="e">
        <f>+VLOOKUP(B959,'[2]listado ZVTN y PTN y PDET'!$A$1:$A$26,1,FALSE)</f>
        <v>#N/A</v>
      </c>
      <c r="H959">
        <v>17047</v>
      </c>
      <c r="I959">
        <v>15</v>
      </c>
      <c r="J959" t="s">
        <v>2292</v>
      </c>
      <c r="K959" t="s">
        <v>2289</v>
      </c>
      <c r="L959" t="s">
        <v>2292</v>
      </c>
      <c r="M959">
        <v>4</v>
      </c>
      <c r="N959">
        <v>0</v>
      </c>
      <c r="O959" t="s">
        <v>2301</v>
      </c>
      <c r="P959" t="s">
        <v>2300</v>
      </c>
      <c r="Q959" t="s">
        <v>2300</v>
      </c>
      <c r="R959" t="s">
        <v>2300</v>
      </c>
      <c r="S959" t="s">
        <v>2300</v>
      </c>
    </row>
    <row r="960" spans="1:19" x14ac:dyDescent="0.25">
      <c r="A960" s="2" t="s">
        <v>500</v>
      </c>
      <c r="B960" s="3" t="s">
        <v>1920</v>
      </c>
      <c r="C960" s="4">
        <v>5790</v>
      </c>
      <c r="D960" s="2" t="s">
        <v>502</v>
      </c>
      <c r="E960" s="2" t="s">
        <v>1921</v>
      </c>
      <c r="F960" t="s">
        <v>2257</v>
      </c>
      <c r="G960" t="e">
        <f>+VLOOKUP(B960,'[2]listado ZVTN y PTN y PDET'!$A$1:$A$26,1,FALSE)</f>
        <v>#N/A</v>
      </c>
      <c r="H960">
        <v>28955</v>
      </c>
      <c r="I960">
        <v>240</v>
      </c>
      <c r="J960" t="s">
        <v>2290</v>
      </c>
      <c r="K960" t="s">
        <v>2291</v>
      </c>
      <c r="L960" t="s">
        <v>2291</v>
      </c>
      <c r="M960">
        <v>20</v>
      </c>
      <c r="N960">
        <v>0</v>
      </c>
      <c r="O960" t="s">
        <v>2301</v>
      </c>
      <c r="P960" t="s">
        <v>2301</v>
      </c>
      <c r="Q960" t="s">
        <v>2300</v>
      </c>
      <c r="R960" t="s">
        <v>2301</v>
      </c>
      <c r="S960" t="s">
        <v>2300</v>
      </c>
    </row>
    <row r="961" spans="1:19" x14ac:dyDescent="0.25">
      <c r="A961" s="2" t="s">
        <v>376</v>
      </c>
      <c r="B961" s="3" t="s">
        <v>1922</v>
      </c>
      <c r="C961" s="4">
        <v>47268</v>
      </c>
      <c r="D961" s="2" t="s">
        <v>378</v>
      </c>
      <c r="E961" s="2" t="s">
        <v>1923</v>
      </c>
      <c r="F961" t="e">
        <v>#N/A</v>
      </c>
      <c r="G961" t="e">
        <f>+VLOOKUP(B961,'[2]listado ZVTN y PTN y PDET'!$A$1:$A$26,1,FALSE)</f>
        <v>#N/A</v>
      </c>
      <c r="H961">
        <v>6090</v>
      </c>
      <c r="I961">
        <v>0</v>
      </c>
      <c r="J961" t="s">
        <v>2289</v>
      </c>
      <c r="K961" t="s">
        <v>2288</v>
      </c>
      <c r="L961" t="s">
        <v>2289</v>
      </c>
      <c r="M961">
        <v>1</v>
      </c>
      <c r="N961">
        <v>0</v>
      </c>
      <c r="O961" t="s">
        <v>2300</v>
      </c>
      <c r="P961" t="s">
        <v>2300</v>
      </c>
      <c r="Q961" t="s">
        <v>2300</v>
      </c>
      <c r="R961" t="s">
        <v>2300</v>
      </c>
      <c r="S961" t="s">
        <v>2300</v>
      </c>
    </row>
    <row r="962" spans="1:19" x14ac:dyDescent="0.25">
      <c r="A962" s="2" t="s">
        <v>1149</v>
      </c>
      <c r="B962" s="3" t="s">
        <v>1924</v>
      </c>
      <c r="C962" s="4">
        <v>20443</v>
      </c>
      <c r="D962" s="2" t="s">
        <v>1151</v>
      </c>
      <c r="E962" s="2" t="s">
        <v>1925</v>
      </c>
      <c r="F962" t="s">
        <v>2261</v>
      </c>
      <c r="G962" t="e">
        <f>+VLOOKUP(B962,'[2]listado ZVTN y PTN y PDET'!$A$1:$A$26,1,FALSE)</f>
        <v>#N/A</v>
      </c>
      <c r="H962">
        <v>3871</v>
      </c>
      <c r="I962">
        <v>1</v>
      </c>
      <c r="J962" t="s">
        <v>2290</v>
      </c>
      <c r="K962" t="s">
        <v>2288</v>
      </c>
      <c r="L962" t="s">
        <v>2289</v>
      </c>
      <c r="M962">
        <v>1</v>
      </c>
      <c r="N962">
        <v>0</v>
      </c>
      <c r="O962" t="s">
        <v>2300</v>
      </c>
      <c r="P962" t="s">
        <v>2300</v>
      </c>
      <c r="Q962" t="s">
        <v>2300</v>
      </c>
      <c r="R962" t="s">
        <v>2300</v>
      </c>
      <c r="S962" t="s">
        <v>2300</v>
      </c>
    </row>
    <row r="963" spans="1:19" x14ac:dyDescent="0.25">
      <c r="A963" s="2" t="s">
        <v>1149</v>
      </c>
      <c r="B963" s="3" t="s">
        <v>1926</v>
      </c>
      <c r="C963" s="4">
        <v>20060</v>
      </c>
      <c r="D963" s="2" t="s">
        <v>1151</v>
      </c>
      <c r="E963" s="2" t="s">
        <v>1927</v>
      </c>
      <c r="F963" t="e">
        <v>#N/A</v>
      </c>
      <c r="G963" t="e">
        <f>+VLOOKUP(B963,'[2]listado ZVTN y PTN y PDET'!$A$1:$A$26,1,FALSE)</f>
        <v>#N/A</v>
      </c>
      <c r="H963">
        <v>10633</v>
      </c>
      <c r="I963">
        <v>5</v>
      </c>
      <c r="J963" t="s">
        <v>2291</v>
      </c>
      <c r="K963" t="s">
        <v>2288</v>
      </c>
      <c r="L963" t="s">
        <v>2290</v>
      </c>
      <c r="M963">
        <v>3</v>
      </c>
      <c r="N963">
        <v>0</v>
      </c>
      <c r="O963" t="s">
        <v>2300</v>
      </c>
      <c r="P963" t="s">
        <v>2300</v>
      </c>
      <c r="Q963" t="s">
        <v>2300</v>
      </c>
      <c r="R963" t="s">
        <v>2301</v>
      </c>
      <c r="S963" t="s">
        <v>2300</v>
      </c>
    </row>
    <row r="964" spans="1:19" x14ac:dyDescent="0.25">
      <c r="A964" s="2" t="s">
        <v>1456</v>
      </c>
      <c r="B964" s="3" t="s">
        <v>1928</v>
      </c>
      <c r="C964" s="4">
        <v>86569</v>
      </c>
      <c r="D964" s="2" t="s">
        <v>1458</v>
      </c>
      <c r="E964" s="2" t="s">
        <v>1929</v>
      </c>
      <c r="F964" t="s">
        <v>2258</v>
      </c>
      <c r="G964" t="e">
        <f>+VLOOKUP(B964,'[2]listado ZVTN y PTN y PDET'!$A$1:$A$26,1,FALSE)</f>
        <v>#N/A</v>
      </c>
      <c r="H964">
        <v>15346</v>
      </c>
      <c r="I964">
        <v>37</v>
      </c>
      <c r="J964" t="s">
        <v>2291</v>
      </c>
      <c r="K964" t="s">
        <v>2291</v>
      </c>
      <c r="L964" t="s">
        <v>2291</v>
      </c>
      <c r="M964">
        <v>4</v>
      </c>
      <c r="N964">
        <v>0</v>
      </c>
      <c r="O964" t="s">
        <v>2301</v>
      </c>
      <c r="P964" t="s">
        <v>2300</v>
      </c>
      <c r="Q964" t="s">
        <v>2300</v>
      </c>
      <c r="R964" t="s">
        <v>2300</v>
      </c>
      <c r="S964" t="s">
        <v>2300</v>
      </c>
    </row>
    <row r="965" spans="1:19" x14ac:dyDescent="0.25">
      <c r="A965" s="2" t="s">
        <v>901</v>
      </c>
      <c r="B965" s="3" t="s">
        <v>1930</v>
      </c>
      <c r="C965" s="4">
        <v>85315</v>
      </c>
      <c r="D965" s="2" t="s">
        <v>903</v>
      </c>
      <c r="E965" s="2" t="s">
        <v>1931</v>
      </c>
      <c r="F965" t="e">
        <v>#N/A</v>
      </c>
      <c r="G965" t="e">
        <f>+VLOOKUP(B965,'[2]listado ZVTN y PTN y PDET'!$A$1:$A$26,1,FALSE)</f>
        <v>#N/A</v>
      </c>
      <c r="H965">
        <v>1232</v>
      </c>
      <c r="I965">
        <v>29</v>
      </c>
      <c r="J965" t="s">
        <v>2291</v>
      </c>
      <c r="K965" t="s">
        <v>2288</v>
      </c>
      <c r="L965" t="s">
        <v>2291</v>
      </c>
      <c r="M965">
        <v>0</v>
      </c>
      <c r="N965">
        <v>0</v>
      </c>
      <c r="O965" t="s">
        <v>2301</v>
      </c>
      <c r="P965" t="s">
        <v>2300</v>
      </c>
      <c r="Q965" t="s">
        <v>2300</v>
      </c>
      <c r="R965" t="s">
        <v>2300</v>
      </c>
      <c r="S965" t="s">
        <v>2300</v>
      </c>
    </row>
    <row r="966" spans="1:19" x14ac:dyDescent="0.25">
      <c r="A966" s="2" t="s">
        <v>204</v>
      </c>
      <c r="B966" s="3" t="s">
        <v>1932</v>
      </c>
      <c r="C966" s="4">
        <v>52418</v>
      </c>
      <c r="D966" s="2" t="s">
        <v>206</v>
      </c>
      <c r="E966" s="2" t="s">
        <v>1933</v>
      </c>
      <c r="F966" t="s">
        <v>2252</v>
      </c>
      <c r="G966" t="e">
        <f>+VLOOKUP(B966,'[2]listado ZVTN y PTN y PDET'!$A$1:$A$26,1,FALSE)</f>
        <v>#N/A</v>
      </c>
      <c r="H966">
        <v>6336</v>
      </c>
      <c r="I966">
        <v>25</v>
      </c>
      <c r="J966" t="s">
        <v>2290</v>
      </c>
      <c r="K966" t="s">
        <v>2289</v>
      </c>
      <c r="L966" t="s">
        <v>2290</v>
      </c>
      <c r="M966">
        <v>0</v>
      </c>
      <c r="N966">
        <v>0</v>
      </c>
      <c r="O966" t="s">
        <v>2300</v>
      </c>
      <c r="P966" t="s">
        <v>2300</v>
      </c>
      <c r="Q966" t="s">
        <v>2300</v>
      </c>
      <c r="R966" t="s">
        <v>2300</v>
      </c>
      <c r="S966" t="s">
        <v>2300</v>
      </c>
    </row>
    <row r="967" spans="1:19" x14ac:dyDescent="0.25">
      <c r="A967" s="2" t="s">
        <v>11</v>
      </c>
      <c r="B967" s="3" t="s">
        <v>1934</v>
      </c>
      <c r="C967" s="4">
        <v>94001</v>
      </c>
      <c r="D967" s="2" t="s">
        <v>13</v>
      </c>
      <c r="E967" s="2" t="s">
        <v>1935</v>
      </c>
      <c r="F967" t="e">
        <v>#N/A</v>
      </c>
      <c r="G967" t="e">
        <f>+VLOOKUP(B967,'[2]listado ZVTN y PTN y PDET'!$A$1:$A$26,1,FALSE)</f>
        <v>#N/A</v>
      </c>
      <c r="H967">
        <v>3614</v>
      </c>
      <c r="I967">
        <v>2</v>
      </c>
      <c r="J967" t="s">
        <v>2289</v>
      </c>
      <c r="K967" t="s">
        <v>2289</v>
      </c>
      <c r="L967" t="s">
        <v>2289</v>
      </c>
      <c r="M967">
        <v>1</v>
      </c>
      <c r="N967">
        <v>0</v>
      </c>
      <c r="O967" t="s">
        <v>2301</v>
      </c>
      <c r="P967" t="s">
        <v>2300</v>
      </c>
      <c r="Q967" t="s">
        <v>2300</v>
      </c>
      <c r="R967" t="s">
        <v>2300</v>
      </c>
      <c r="S967" t="s">
        <v>2300</v>
      </c>
    </row>
    <row r="968" spans="1:19" x14ac:dyDescent="0.25">
      <c r="A968" s="2" t="s">
        <v>204</v>
      </c>
      <c r="B968" s="3" t="s">
        <v>1936</v>
      </c>
      <c r="C968" s="4">
        <v>52385</v>
      </c>
      <c r="D968" s="2" t="s">
        <v>206</v>
      </c>
      <c r="E968" s="2" t="s">
        <v>1937</v>
      </c>
      <c r="F968" t="e">
        <v>#N/A</v>
      </c>
      <c r="G968" t="e">
        <f>+VLOOKUP(B968,'[2]listado ZVTN y PTN y PDET'!$A$1:$A$26,1,FALSE)</f>
        <v>#N/A</v>
      </c>
      <c r="H968">
        <v>2457</v>
      </c>
      <c r="I968">
        <v>32</v>
      </c>
      <c r="J968" t="s">
        <v>2288</v>
      </c>
      <c r="K968" t="s">
        <v>2289</v>
      </c>
      <c r="L968" t="s">
        <v>2292</v>
      </c>
      <c r="M968">
        <v>0</v>
      </c>
      <c r="N968">
        <v>0</v>
      </c>
      <c r="O968" t="s">
        <v>2300</v>
      </c>
      <c r="P968" t="s">
        <v>2300</v>
      </c>
      <c r="Q968" t="s">
        <v>2300</v>
      </c>
      <c r="R968" t="s">
        <v>2300</v>
      </c>
      <c r="S968" t="s">
        <v>2300</v>
      </c>
    </row>
    <row r="969" spans="1:19" x14ac:dyDescent="0.25">
      <c r="A969" s="2" t="s">
        <v>888</v>
      </c>
      <c r="B969" s="3" t="s">
        <v>1938</v>
      </c>
      <c r="C969" s="4">
        <v>27787</v>
      </c>
      <c r="D969" s="2" t="s">
        <v>890</v>
      </c>
      <c r="E969" s="2" t="s">
        <v>1939</v>
      </c>
      <c r="F969" t="e">
        <v>#N/A</v>
      </c>
      <c r="G969" t="e">
        <f>+VLOOKUP(B969,'[2]listado ZVTN y PTN y PDET'!$A$1:$A$26,1,FALSE)</f>
        <v>#N/A</v>
      </c>
      <c r="H969">
        <v>13974</v>
      </c>
      <c r="I969">
        <v>16</v>
      </c>
      <c r="J969" t="s">
        <v>2291</v>
      </c>
      <c r="K969" t="s">
        <v>2290</v>
      </c>
      <c r="L969" t="s">
        <v>2292</v>
      </c>
      <c r="M969">
        <v>2</v>
      </c>
      <c r="N969">
        <v>3</v>
      </c>
      <c r="O969" t="s">
        <v>2300</v>
      </c>
      <c r="P969" t="s">
        <v>2301</v>
      </c>
      <c r="Q969" t="s">
        <v>2300</v>
      </c>
      <c r="R969" t="s">
        <v>2301</v>
      </c>
      <c r="S969" t="s">
        <v>2300</v>
      </c>
    </row>
    <row r="970" spans="1:19" x14ac:dyDescent="0.25">
      <c r="A970" s="2" t="s">
        <v>500</v>
      </c>
      <c r="B970" s="3" t="s">
        <v>1940</v>
      </c>
      <c r="C970" s="4">
        <v>5004</v>
      </c>
      <c r="D970" s="2" t="s">
        <v>502</v>
      </c>
      <c r="E970" s="2" t="s">
        <v>1941</v>
      </c>
      <c r="F970" t="e">
        <v>#N/A</v>
      </c>
      <c r="G970" t="e">
        <f>+VLOOKUP(B970,'[2]listado ZVTN y PTN y PDET'!$A$1:$A$26,1,FALSE)</f>
        <v>#N/A</v>
      </c>
      <c r="H970">
        <v>1888</v>
      </c>
      <c r="I970">
        <v>2</v>
      </c>
      <c r="J970" t="s">
        <v>2291</v>
      </c>
      <c r="K970" t="s">
        <v>2288</v>
      </c>
      <c r="L970" t="s">
        <v>2290</v>
      </c>
      <c r="M970">
        <v>0</v>
      </c>
      <c r="N970">
        <v>0</v>
      </c>
      <c r="O970" t="s">
        <v>2300</v>
      </c>
      <c r="P970" t="s">
        <v>2300</v>
      </c>
      <c r="Q970" t="s">
        <v>2300</v>
      </c>
      <c r="R970" t="s">
        <v>2300</v>
      </c>
      <c r="S970" t="s">
        <v>2300</v>
      </c>
    </row>
    <row r="971" spans="1:19" x14ac:dyDescent="0.25">
      <c r="A971" s="2" t="s">
        <v>301</v>
      </c>
      <c r="B971" s="3" t="s">
        <v>1942</v>
      </c>
      <c r="C971" s="4">
        <v>13442</v>
      </c>
      <c r="D971" s="2" t="s">
        <v>303</v>
      </c>
      <c r="E971" s="2" t="s">
        <v>1943</v>
      </c>
      <c r="F971" t="s">
        <v>2256</v>
      </c>
      <c r="G971" t="e">
        <f>+VLOOKUP(B971,'[2]listado ZVTN y PTN y PDET'!$A$1:$A$26,1,FALSE)</f>
        <v>#N/A</v>
      </c>
      <c r="H971">
        <v>33193</v>
      </c>
      <c r="I971">
        <v>0</v>
      </c>
      <c r="J971" t="s">
        <v>2292</v>
      </c>
      <c r="K971" t="s">
        <v>2288</v>
      </c>
      <c r="L971" t="s">
        <v>2289</v>
      </c>
      <c r="M971">
        <v>5</v>
      </c>
      <c r="N971">
        <v>0</v>
      </c>
      <c r="O971" t="s">
        <v>2300</v>
      </c>
      <c r="P971" t="s">
        <v>2300</v>
      </c>
      <c r="Q971" t="s">
        <v>2300</v>
      </c>
      <c r="R971" t="s">
        <v>2300</v>
      </c>
      <c r="S971" t="s">
        <v>2300</v>
      </c>
    </row>
    <row r="972" spans="1:19" x14ac:dyDescent="0.25">
      <c r="A972" s="2" t="s">
        <v>1149</v>
      </c>
      <c r="B972" s="3" t="s">
        <v>1944</v>
      </c>
      <c r="C972" s="4">
        <v>20238</v>
      </c>
      <c r="D972" s="2" t="s">
        <v>1151</v>
      </c>
      <c r="E972" s="2" t="s">
        <v>1945</v>
      </c>
      <c r="F972" t="e">
        <v>#N/A</v>
      </c>
      <c r="G972" t="e">
        <f>+VLOOKUP(B972,'[2]listado ZVTN y PTN y PDET'!$A$1:$A$26,1,FALSE)</f>
        <v>#N/A</v>
      </c>
      <c r="H972">
        <v>26366</v>
      </c>
      <c r="I972">
        <v>6</v>
      </c>
      <c r="J972" t="s">
        <v>2291</v>
      </c>
      <c r="K972" t="s">
        <v>2288</v>
      </c>
      <c r="L972" t="s">
        <v>2292</v>
      </c>
      <c r="M972">
        <v>3</v>
      </c>
      <c r="N972">
        <v>0</v>
      </c>
      <c r="O972" t="s">
        <v>2300</v>
      </c>
      <c r="P972" t="s">
        <v>2300</v>
      </c>
      <c r="Q972" t="s">
        <v>2300</v>
      </c>
      <c r="R972" t="s">
        <v>2300</v>
      </c>
      <c r="S972" t="s">
        <v>2300</v>
      </c>
    </row>
    <row r="973" spans="1:19" x14ac:dyDescent="0.25">
      <c r="A973" s="2" t="s">
        <v>661</v>
      </c>
      <c r="B973" s="3" t="s">
        <v>1946</v>
      </c>
      <c r="C973" s="4">
        <v>70265</v>
      </c>
      <c r="D973" s="2" t="s">
        <v>663</v>
      </c>
      <c r="E973" s="2" t="s">
        <v>1947</v>
      </c>
      <c r="F973" t="e">
        <v>#N/A</v>
      </c>
      <c r="G973" t="e">
        <f>+VLOOKUP(B973,'[2]listado ZVTN y PTN y PDET'!$A$1:$A$26,1,FALSE)</f>
        <v>#N/A</v>
      </c>
      <c r="H973">
        <v>6109</v>
      </c>
      <c r="I973">
        <v>1</v>
      </c>
      <c r="J973" t="s">
        <v>2290</v>
      </c>
      <c r="K973" t="s">
        <v>2289</v>
      </c>
      <c r="L973" t="s">
        <v>2289</v>
      </c>
      <c r="M973">
        <v>3</v>
      </c>
      <c r="N973">
        <v>0</v>
      </c>
      <c r="O973" t="s">
        <v>2300</v>
      </c>
      <c r="P973" t="s">
        <v>2300</v>
      </c>
      <c r="Q973" t="s">
        <v>2300</v>
      </c>
      <c r="R973" t="s">
        <v>2301</v>
      </c>
      <c r="S973" t="s">
        <v>2300</v>
      </c>
    </row>
    <row r="974" spans="1:19" x14ac:dyDescent="0.25">
      <c r="A974" s="2" t="s">
        <v>661</v>
      </c>
      <c r="B974" s="3" t="s">
        <v>1948</v>
      </c>
      <c r="C974" s="4">
        <v>70678</v>
      </c>
      <c r="D974" s="2" t="s">
        <v>663</v>
      </c>
      <c r="E974" s="2" t="s">
        <v>1949</v>
      </c>
      <c r="F974" t="e">
        <v>#N/A</v>
      </c>
      <c r="G974" t="e">
        <f>+VLOOKUP(B974,'[2]listado ZVTN y PTN y PDET'!$A$1:$A$26,1,FALSE)</f>
        <v>#N/A</v>
      </c>
      <c r="H974">
        <v>15592</v>
      </c>
      <c r="I974">
        <v>1</v>
      </c>
      <c r="J974" t="s">
        <v>2291</v>
      </c>
      <c r="K974" t="s">
        <v>2288</v>
      </c>
      <c r="L974" t="s">
        <v>2289</v>
      </c>
      <c r="M974">
        <v>3</v>
      </c>
      <c r="N974">
        <v>0</v>
      </c>
      <c r="O974" t="s">
        <v>2300</v>
      </c>
      <c r="P974" t="s">
        <v>2300</v>
      </c>
      <c r="Q974" t="s">
        <v>2300</v>
      </c>
      <c r="R974" t="s">
        <v>2300</v>
      </c>
      <c r="S974" t="s">
        <v>2300</v>
      </c>
    </row>
    <row r="975" spans="1:19" x14ac:dyDescent="0.25">
      <c r="A975" s="2" t="s">
        <v>96</v>
      </c>
      <c r="B975" s="3" t="s">
        <v>1950</v>
      </c>
      <c r="C975" s="4">
        <v>44650</v>
      </c>
      <c r="D975" s="2" t="s">
        <v>98</v>
      </c>
      <c r="E975" s="2" t="s">
        <v>1951</v>
      </c>
      <c r="F975" t="s">
        <v>2261</v>
      </c>
      <c r="G975" t="e">
        <f>+VLOOKUP(B975,'[2]listado ZVTN y PTN y PDET'!$A$1:$A$26,1,FALSE)</f>
        <v>#N/A</v>
      </c>
      <c r="H975">
        <v>19845</v>
      </c>
      <c r="I975">
        <v>10</v>
      </c>
      <c r="J975" t="s">
        <v>2291</v>
      </c>
      <c r="K975" t="s">
        <v>2288</v>
      </c>
      <c r="L975" t="s">
        <v>2292</v>
      </c>
      <c r="M975">
        <v>2</v>
      </c>
      <c r="N975">
        <v>0</v>
      </c>
      <c r="O975" t="s">
        <v>2300</v>
      </c>
      <c r="P975" t="s">
        <v>2300</v>
      </c>
      <c r="Q975" t="s">
        <v>2300</v>
      </c>
      <c r="R975" t="s">
        <v>2300</v>
      </c>
      <c r="S975" t="s">
        <v>2300</v>
      </c>
    </row>
    <row r="976" spans="1:19" x14ac:dyDescent="0.25">
      <c r="A976" s="2" t="s">
        <v>758</v>
      </c>
      <c r="B976" s="3" t="s">
        <v>1952</v>
      </c>
      <c r="C976" s="4">
        <v>50124</v>
      </c>
      <c r="D976" s="2" t="s">
        <v>760</v>
      </c>
      <c r="E976" s="2" t="s">
        <v>1953</v>
      </c>
      <c r="F976" t="e">
        <v>#N/A</v>
      </c>
      <c r="G976" t="e">
        <f>+VLOOKUP(B976,'[2]listado ZVTN y PTN y PDET'!$A$1:$A$26,1,FALSE)</f>
        <v>#N/A</v>
      </c>
      <c r="H976">
        <v>537</v>
      </c>
      <c r="I976">
        <v>0</v>
      </c>
      <c r="J976" t="s">
        <v>2288</v>
      </c>
      <c r="K976" t="s">
        <v>2288</v>
      </c>
      <c r="L976" t="s">
        <v>2288</v>
      </c>
      <c r="M976">
        <v>0</v>
      </c>
      <c r="N976">
        <v>0</v>
      </c>
      <c r="O976" t="s">
        <v>2300</v>
      </c>
      <c r="P976" t="s">
        <v>2300</v>
      </c>
      <c r="Q976" t="s">
        <v>2300</v>
      </c>
      <c r="R976" t="s">
        <v>2300</v>
      </c>
      <c r="S976" t="s">
        <v>2300</v>
      </c>
    </row>
    <row r="977" spans="1:19" x14ac:dyDescent="0.25">
      <c r="A977" s="2" t="s">
        <v>500</v>
      </c>
      <c r="B977" s="3" t="s">
        <v>1954</v>
      </c>
      <c r="C977" s="4">
        <v>5628</v>
      </c>
      <c r="D977" s="2" t="s">
        <v>502</v>
      </c>
      <c r="E977" s="2" t="s">
        <v>519</v>
      </c>
      <c r="F977" t="e">
        <v>#N/A</v>
      </c>
      <c r="G977" t="e">
        <f>+VLOOKUP(B977,'[2]listado ZVTN y PTN y PDET'!$A$1:$A$26,1,FALSE)</f>
        <v>#N/A</v>
      </c>
      <c r="H977">
        <v>6192</v>
      </c>
      <c r="I977">
        <v>5</v>
      </c>
      <c r="J977" t="s">
        <v>2288</v>
      </c>
      <c r="K977" t="s">
        <v>2290</v>
      </c>
      <c r="L977" t="s">
        <v>2289</v>
      </c>
      <c r="M977">
        <v>5</v>
      </c>
      <c r="N977">
        <v>0</v>
      </c>
      <c r="O977" t="s">
        <v>2300</v>
      </c>
      <c r="P977" t="s">
        <v>2300</v>
      </c>
      <c r="Q977" t="s">
        <v>2300</v>
      </c>
      <c r="R977" t="s">
        <v>2300</v>
      </c>
      <c r="S977" t="s">
        <v>2300</v>
      </c>
    </row>
    <row r="978" spans="1:19" x14ac:dyDescent="0.25">
      <c r="A978" s="2" t="s">
        <v>758</v>
      </c>
      <c r="B978" s="3" t="s">
        <v>1955</v>
      </c>
      <c r="C978" s="4">
        <v>50313</v>
      </c>
      <c r="D978" s="2" t="s">
        <v>760</v>
      </c>
      <c r="E978" s="2" t="s">
        <v>483</v>
      </c>
      <c r="F978" t="e">
        <v>#N/A</v>
      </c>
      <c r="G978" t="e">
        <f>+VLOOKUP(B978,'[2]listado ZVTN y PTN y PDET'!$A$1:$A$26,1,FALSE)</f>
        <v>#N/A</v>
      </c>
      <c r="H978">
        <v>6562</v>
      </c>
      <c r="I978">
        <v>13</v>
      </c>
      <c r="J978" t="s">
        <v>2292</v>
      </c>
      <c r="K978" t="s">
        <v>2289</v>
      </c>
      <c r="L978" t="s">
        <v>2290</v>
      </c>
      <c r="M978">
        <v>26</v>
      </c>
      <c r="N978">
        <v>0</v>
      </c>
      <c r="O978" t="s">
        <v>2300</v>
      </c>
      <c r="P978" t="s">
        <v>2300</v>
      </c>
      <c r="Q978" t="s">
        <v>2300</v>
      </c>
      <c r="R978" t="s">
        <v>2300</v>
      </c>
      <c r="S978" t="s">
        <v>2301</v>
      </c>
    </row>
    <row r="979" spans="1:19" x14ac:dyDescent="0.25">
      <c r="A979" s="2" t="s">
        <v>758</v>
      </c>
      <c r="B979" s="3" t="s">
        <v>1956</v>
      </c>
      <c r="C979" s="4">
        <v>50110</v>
      </c>
      <c r="D979" s="2" t="s">
        <v>760</v>
      </c>
      <c r="E979" s="2" t="s">
        <v>1957</v>
      </c>
      <c r="F979" t="e">
        <v>#N/A</v>
      </c>
      <c r="G979" t="e">
        <f>+VLOOKUP(B979,'[2]listado ZVTN y PTN y PDET'!$A$1:$A$26,1,FALSE)</f>
        <v>#N/A</v>
      </c>
      <c r="H979">
        <v>655</v>
      </c>
      <c r="I979">
        <v>0</v>
      </c>
      <c r="J979" t="s">
        <v>2288</v>
      </c>
      <c r="K979" t="s">
        <v>2289</v>
      </c>
      <c r="L979" t="s">
        <v>2290</v>
      </c>
      <c r="M979">
        <v>0</v>
      </c>
      <c r="N979">
        <v>0</v>
      </c>
      <c r="O979" t="s">
        <v>2300</v>
      </c>
      <c r="P979" t="s">
        <v>2300</v>
      </c>
      <c r="Q979" t="s">
        <v>2300</v>
      </c>
      <c r="R979" t="s">
        <v>2300</v>
      </c>
      <c r="S979" t="s">
        <v>2300</v>
      </c>
    </row>
    <row r="980" spans="1:19" x14ac:dyDescent="0.25">
      <c r="A980" s="2" t="s">
        <v>204</v>
      </c>
      <c r="B980" s="3" t="s">
        <v>1958</v>
      </c>
      <c r="C980" s="4">
        <v>52258</v>
      </c>
      <c r="D980" s="2" t="s">
        <v>206</v>
      </c>
      <c r="E980" s="2" t="s">
        <v>1959</v>
      </c>
      <c r="F980" t="e">
        <v>#N/A</v>
      </c>
      <c r="G980" t="e">
        <f>+VLOOKUP(B980,'[2]listado ZVTN y PTN y PDET'!$A$1:$A$26,1,FALSE)</f>
        <v>#N/A</v>
      </c>
      <c r="H980">
        <v>8622</v>
      </c>
      <c r="I980">
        <v>0</v>
      </c>
      <c r="J980" t="s">
        <v>2289</v>
      </c>
      <c r="K980" t="s">
        <v>2289</v>
      </c>
      <c r="L980" t="s">
        <v>2289</v>
      </c>
      <c r="M980">
        <v>1</v>
      </c>
      <c r="N980">
        <v>0</v>
      </c>
      <c r="O980" t="s">
        <v>2300</v>
      </c>
      <c r="P980" t="s">
        <v>2300</v>
      </c>
      <c r="Q980" t="s">
        <v>2300</v>
      </c>
      <c r="R980" t="s">
        <v>2300</v>
      </c>
      <c r="S980" t="s">
        <v>2300</v>
      </c>
    </row>
    <row r="981" spans="1:19" x14ac:dyDescent="0.25">
      <c r="A981" s="2" t="s">
        <v>530</v>
      </c>
      <c r="B981" s="3" t="s">
        <v>1960</v>
      </c>
      <c r="C981" s="4">
        <v>23807</v>
      </c>
      <c r="D981" s="2" t="s">
        <v>532</v>
      </c>
      <c r="E981" s="2" t="s">
        <v>1961</v>
      </c>
      <c r="F981" t="s">
        <v>2264</v>
      </c>
      <c r="G981">
        <v>1</v>
      </c>
      <c r="H981">
        <v>108541</v>
      </c>
      <c r="I981">
        <v>124</v>
      </c>
      <c r="J981" t="s">
        <v>2292</v>
      </c>
      <c r="K981" t="s">
        <v>2292</v>
      </c>
      <c r="L981" t="s">
        <v>2292</v>
      </c>
      <c r="M981">
        <v>32</v>
      </c>
      <c r="N981">
        <v>0</v>
      </c>
      <c r="O981" t="s">
        <v>2301</v>
      </c>
      <c r="P981" t="s">
        <v>2300</v>
      </c>
      <c r="Q981" t="s">
        <v>2300</v>
      </c>
      <c r="R981" t="s">
        <v>2301</v>
      </c>
      <c r="S981" t="s">
        <v>2300</v>
      </c>
    </row>
    <row r="982" spans="1:19" x14ac:dyDescent="0.25">
      <c r="A982" s="2" t="s">
        <v>500</v>
      </c>
      <c r="B982" s="3" t="s">
        <v>1962</v>
      </c>
      <c r="C982" s="4">
        <v>5044</v>
      </c>
      <c r="D982" s="2" t="s">
        <v>502</v>
      </c>
      <c r="E982" s="2" t="s">
        <v>1963</v>
      </c>
      <c r="F982" t="e">
        <v>#N/A</v>
      </c>
      <c r="G982" t="e">
        <f>+VLOOKUP(B982,'[2]listado ZVTN y PTN y PDET'!$A$1:$A$26,1,FALSE)</f>
        <v>#N/A</v>
      </c>
      <c r="H982">
        <v>4654</v>
      </c>
      <c r="I982">
        <v>7</v>
      </c>
      <c r="J982" t="s">
        <v>2292</v>
      </c>
      <c r="K982" t="s">
        <v>2289</v>
      </c>
      <c r="L982" t="s">
        <v>2289</v>
      </c>
      <c r="M982">
        <v>7</v>
      </c>
      <c r="N982">
        <v>0</v>
      </c>
      <c r="O982" t="s">
        <v>2300</v>
      </c>
      <c r="P982" t="s">
        <v>2300</v>
      </c>
      <c r="Q982" t="s">
        <v>2300</v>
      </c>
      <c r="R982" t="s">
        <v>2300</v>
      </c>
      <c r="S982" t="s">
        <v>2300</v>
      </c>
    </row>
    <row r="983" spans="1:19" x14ac:dyDescent="0.25">
      <c r="A983" s="2" t="s">
        <v>96</v>
      </c>
      <c r="B983" s="3" t="s">
        <v>1964</v>
      </c>
      <c r="C983" s="4">
        <v>44090</v>
      </c>
      <c r="D983" s="2" t="s">
        <v>98</v>
      </c>
      <c r="E983" s="2" t="s">
        <v>1965</v>
      </c>
      <c r="F983" t="s">
        <v>2261</v>
      </c>
      <c r="G983" t="e">
        <f>+VLOOKUP(B983,'[2]listado ZVTN y PTN y PDET'!$A$1:$A$26,1,FALSE)</f>
        <v>#N/A</v>
      </c>
      <c r="H983">
        <v>28886</v>
      </c>
      <c r="I983">
        <v>8</v>
      </c>
      <c r="J983" t="s">
        <v>2292</v>
      </c>
      <c r="K983" t="s">
        <v>2289</v>
      </c>
      <c r="L983" t="s">
        <v>2292</v>
      </c>
      <c r="M983">
        <v>8</v>
      </c>
      <c r="N983">
        <v>0</v>
      </c>
      <c r="O983" t="s">
        <v>2300</v>
      </c>
      <c r="P983" t="s">
        <v>2300</v>
      </c>
      <c r="Q983" t="s">
        <v>2300</v>
      </c>
      <c r="R983" t="s">
        <v>2301</v>
      </c>
      <c r="S983" t="s">
        <v>2300</v>
      </c>
    </row>
    <row r="984" spans="1:19" x14ac:dyDescent="0.25">
      <c r="A984" s="2" t="s">
        <v>301</v>
      </c>
      <c r="B984" s="3" t="s">
        <v>1966</v>
      </c>
      <c r="C984" s="4">
        <v>13458</v>
      </c>
      <c r="D984" s="2" t="s">
        <v>303</v>
      </c>
      <c r="E984" s="2" t="s">
        <v>1967</v>
      </c>
      <c r="F984" t="e">
        <v>#N/A</v>
      </c>
      <c r="G984" t="e">
        <f>+VLOOKUP(B984,'[2]listado ZVTN y PTN y PDET'!$A$1:$A$26,1,FALSE)</f>
        <v>#N/A</v>
      </c>
      <c r="H984">
        <v>28501</v>
      </c>
      <c r="I984">
        <v>11</v>
      </c>
      <c r="J984" t="s">
        <v>2291</v>
      </c>
      <c r="K984" t="s">
        <v>2290</v>
      </c>
      <c r="L984" t="s">
        <v>2292</v>
      </c>
      <c r="M984">
        <v>4</v>
      </c>
      <c r="N984">
        <v>0</v>
      </c>
      <c r="O984" t="s">
        <v>2301</v>
      </c>
      <c r="P984" t="s">
        <v>2301</v>
      </c>
      <c r="Q984" t="s">
        <v>2300</v>
      </c>
      <c r="R984" t="s">
        <v>2301</v>
      </c>
      <c r="S984" t="s">
        <v>2300</v>
      </c>
    </row>
    <row r="985" spans="1:19" x14ac:dyDescent="0.25">
      <c r="A985" s="2" t="s">
        <v>888</v>
      </c>
      <c r="B985" s="3" t="s">
        <v>1968</v>
      </c>
      <c r="C985" s="4">
        <v>27660</v>
      </c>
      <c r="D985" s="2" t="s">
        <v>890</v>
      </c>
      <c r="E985" s="2" t="s">
        <v>1969</v>
      </c>
      <c r="F985" t="e">
        <v>#N/A</v>
      </c>
      <c r="G985" t="e">
        <f>+VLOOKUP(B985,'[2]listado ZVTN y PTN y PDET'!$A$1:$A$26,1,FALSE)</f>
        <v>#N/A</v>
      </c>
      <c r="H985">
        <v>8126</v>
      </c>
      <c r="I985">
        <v>8</v>
      </c>
      <c r="J985" t="s">
        <v>2291</v>
      </c>
      <c r="K985" t="s">
        <v>2291</v>
      </c>
      <c r="L985" t="s">
        <v>2291</v>
      </c>
      <c r="M985">
        <v>5</v>
      </c>
      <c r="N985">
        <v>0</v>
      </c>
      <c r="O985" t="s">
        <v>2301</v>
      </c>
      <c r="P985" t="s">
        <v>2300</v>
      </c>
      <c r="Q985" t="s">
        <v>2300</v>
      </c>
      <c r="R985" t="s">
        <v>2300</v>
      </c>
      <c r="S985" t="s">
        <v>2300</v>
      </c>
    </row>
    <row r="986" spans="1:19" x14ac:dyDescent="0.25">
      <c r="A986" s="2" t="s">
        <v>500</v>
      </c>
      <c r="B986" s="3" t="s">
        <v>1970</v>
      </c>
      <c r="C986" s="4">
        <v>5756</v>
      </c>
      <c r="D986" s="2" t="s">
        <v>502</v>
      </c>
      <c r="E986" s="2" t="s">
        <v>1971</v>
      </c>
      <c r="F986" t="e">
        <v>#N/A</v>
      </c>
      <c r="G986" t="e">
        <f>+VLOOKUP(B986,'[2]listado ZVTN y PTN y PDET'!$A$1:$A$26,1,FALSE)</f>
        <v>#N/A</v>
      </c>
      <c r="H986">
        <v>23540</v>
      </c>
      <c r="I986">
        <v>87</v>
      </c>
      <c r="J986" t="s">
        <v>2291</v>
      </c>
      <c r="K986" t="s">
        <v>2288</v>
      </c>
      <c r="L986" t="s">
        <v>2292</v>
      </c>
      <c r="M986">
        <v>9</v>
      </c>
      <c r="N986">
        <v>0</v>
      </c>
      <c r="O986" t="s">
        <v>2301</v>
      </c>
      <c r="P986" t="s">
        <v>2300</v>
      </c>
      <c r="Q986" t="s">
        <v>2300</v>
      </c>
      <c r="R986" t="s">
        <v>2300</v>
      </c>
      <c r="S986" t="s">
        <v>2300</v>
      </c>
    </row>
    <row r="987" spans="1:19" x14ac:dyDescent="0.25">
      <c r="A987" s="2" t="s">
        <v>500</v>
      </c>
      <c r="B987" s="3" t="s">
        <v>1972</v>
      </c>
      <c r="C987" s="4">
        <v>5040</v>
      </c>
      <c r="D987" s="2" t="s">
        <v>502</v>
      </c>
      <c r="E987" s="2" t="s">
        <v>1973</v>
      </c>
      <c r="F987" t="s">
        <v>2257</v>
      </c>
      <c r="G987">
        <v>1</v>
      </c>
      <c r="H987">
        <v>14153</v>
      </c>
      <c r="I987">
        <v>166</v>
      </c>
      <c r="J987" t="s">
        <v>2291</v>
      </c>
      <c r="K987" t="s">
        <v>2291</v>
      </c>
      <c r="L987" t="s">
        <v>2291</v>
      </c>
      <c r="M987">
        <v>10</v>
      </c>
      <c r="N987">
        <v>0</v>
      </c>
      <c r="O987" t="s">
        <v>2301</v>
      </c>
      <c r="P987" t="s">
        <v>2301</v>
      </c>
      <c r="Q987" t="s">
        <v>2300</v>
      </c>
      <c r="R987" t="s">
        <v>2300</v>
      </c>
      <c r="S987" t="s">
        <v>2300</v>
      </c>
    </row>
    <row r="988" spans="1:19" x14ac:dyDescent="0.25">
      <c r="A988" s="2" t="s">
        <v>888</v>
      </c>
      <c r="B988" s="3" t="s">
        <v>1974</v>
      </c>
      <c r="C988" s="4">
        <v>27361</v>
      </c>
      <c r="D988" s="2" t="s">
        <v>890</v>
      </c>
      <c r="E988" s="2" t="s">
        <v>1975</v>
      </c>
      <c r="F988" t="s">
        <v>2253</v>
      </c>
      <c r="G988" t="e">
        <f>+VLOOKUP(B988,'[2]listado ZVTN y PTN y PDET'!$A$1:$A$26,1,FALSE)</f>
        <v>#N/A</v>
      </c>
      <c r="H988">
        <v>17464</v>
      </c>
      <c r="I988">
        <v>8</v>
      </c>
      <c r="J988" t="s">
        <v>2289</v>
      </c>
      <c r="K988" t="s">
        <v>2292</v>
      </c>
      <c r="L988" t="s">
        <v>2292</v>
      </c>
      <c r="M988">
        <v>19</v>
      </c>
      <c r="N988">
        <v>0</v>
      </c>
      <c r="O988" t="s">
        <v>2301</v>
      </c>
      <c r="P988" t="s">
        <v>2301</v>
      </c>
      <c r="Q988" t="s">
        <v>2300</v>
      </c>
      <c r="R988" t="s">
        <v>2301</v>
      </c>
      <c r="S988" t="s">
        <v>2300</v>
      </c>
    </row>
    <row r="989" spans="1:19" x14ac:dyDescent="0.25">
      <c r="A989" s="2" t="s">
        <v>134</v>
      </c>
      <c r="B989" s="3" t="s">
        <v>1976</v>
      </c>
      <c r="C989" s="4">
        <v>54800</v>
      </c>
      <c r="D989" s="2" t="s">
        <v>136</v>
      </c>
      <c r="E989" s="2" t="s">
        <v>1977</v>
      </c>
      <c r="F989" t="s">
        <v>2263</v>
      </c>
      <c r="G989" t="e">
        <f>+VLOOKUP(B989,'[2]listado ZVTN y PTN y PDET'!$A$1:$A$26,1,FALSE)</f>
        <v>#N/A</v>
      </c>
      <c r="H989">
        <v>18195</v>
      </c>
      <c r="I989">
        <v>168</v>
      </c>
      <c r="J989" t="s">
        <v>2291</v>
      </c>
      <c r="K989" t="s">
        <v>2291</v>
      </c>
      <c r="L989" t="s">
        <v>2291</v>
      </c>
      <c r="M989">
        <v>24</v>
      </c>
      <c r="N989">
        <v>0</v>
      </c>
      <c r="O989" t="s">
        <v>2301</v>
      </c>
      <c r="P989" t="s">
        <v>2301</v>
      </c>
      <c r="Q989" t="s">
        <v>2300</v>
      </c>
      <c r="R989" t="s">
        <v>2300</v>
      </c>
      <c r="S989" t="s">
        <v>2300</v>
      </c>
    </row>
    <row r="990" spans="1:19" x14ac:dyDescent="0.25">
      <c r="A990" s="2" t="s">
        <v>134</v>
      </c>
      <c r="B990" s="3" t="s">
        <v>1978</v>
      </c>
      <c r="C990" s="4">
        <v>54810</v>
      </c>
      <c r="D990" s="2" t="s">
        <v>136</v>
      </c>
      <c r="E990" s="2" t="s">
        <v>1979</v>
      </c>
      <c r="F990" t="s">
        <v>2263</v>
      </c>
      <c r="G990">
        <v>1</v>
      </c>
      <c r="H990">
        <v>64920</v>
      </c>
      <c r="I990">
        <v>163</v>
      </c>
      <c r="J990" t="s">
        <v>2291</v>
      </c>
      <c r="K990" t="s">
        <v>2291</v>
      </c>
      <c r="L990" t="s">
        <v>2291</v>
      </c>
      <c r="M990">
        <v>42</v>
      </c>
      <c r="N990">
        <v>4</v>
      </c>
      <c r="O990" t="s">
        <v>2301</v>
      </c>
      <c r="P990" t="s">
        <v>2301</v>
      </c>
      <c r="Q990" t="s">
        <v>2300</v>
      </c>
      <c r="R990" t="s">
        <v>2300</v>
      </c>
      <c r="S990" t="s">
        <v>2300</v>
      </c>
    </row>
    <row r="991" spans="1:19" x14ac:dyDescent="0.25">
      <c r="A991" s="2" t="s">
        <v>661</v>
      </c>
      <c r="B991" s="3" t="s">
        <v>1980</v>
      </c>
      <c r="C991" s="4">
        <v>70001</v>
      </c>
      <c r="D991" s="2" t="s">
        <v>663</v>
      </c>
      <c r="E991" s="2" t="s">
        <v>1981</v>
      </c>
      <c r="F991" t="e">
        <v>#N/A</v>
      </c>
      <c r="G991" t="e">
        <f>+VLOOKUP(B991,'[2]listado ZVTN y PTN y PDET'!$A$1:$A$26,1,FALSE)</f>
        <v>#N/A</v>
      </c>
      <c r="H991">
        <v>14780</v>
      </c>
      <c r="I991">
        <v>7</v>
      </c>
      <c r="J991" t="s">
        <v>2290</v>
      </c>
      <c r="K991" t="s">
        <v>2288</v>
      </c>
      <c r="L991" t="s">
        <v>2289</v>
      </c>
      <c r="M991">
        <v>57</v>
      </c>
      <c r="N991">
        <v>0</v>
      </c>
      <c r="O991" t="s">
        <v>2300</v>
      </c>
      <c r="P991" t="s">
        <v>2300</v>
      </c>
      <c r="Q991" t="s">
        <v>2301</v>
      </c>
      <c r="R991" t="s">
        <v>2301</v>
      </c>
      <c r="S991" t="s">
        <v>2300</v>
      </c>
    </row>
    <row r="992" spans="1:19" x14ac:dyDescent="0.25">
      <c r="A992" s="2" t="s">
        <v>321</v>
      </c>
      <c r="B992" s="3" t="s">
        <v>1982</v>
      </c>
      <c r="C992" s="4">
        <v>19450</v>
      </c>
      <c r="D992" s="2" t="s">
        <v>323</v>
      </c>
      <c r="E992" s="2" t="s">
        <v>1983</v>
      </c>
      <c r="F992" t="s">
        <v>2252</v>
      </c>
      <c r="G992" t="e">
        <f>+VLOOKUP(B992,'[2]listado ZVTN y PTN y PDET'!$A$1:$A$26,1,FALSE)</f>
        <v>#N/A</v>
      </c>
      <c r="H992">
        <v>7656</v>
      </c>
      <c r="I992">
        <v>4</v>
      </c>
      <c r="J992" t="s">
        <v>2292</v>
      </c>
      <c r="K992" t="s">
        <v>2292</v>
      </c>
      <c r="L992" t="s">
        <v>2292</v>
      </c>
      <c r="M992">
        <v>22</v>
      </c>
      <c r="N992">
        <v>0</v>
      </c>
      <c r="O992" t="s">
        <v>2300</v>
      </c>
      <c r="P992" t="s">
        <v>2301</v>
      </c>
      <c r="Q992" t="s">
        <v>2300</v>
      </c>
      <c r="R992" t="s">
        <v>2300</v>
      </c>
      <c r="S992" t="s">
        <v>2300</v>
      </c>
    </row>
    <row r="993" spans="1:19" x14ac:dyDescent="0.25">
      <c r="A993" s="2" t="s">
        <v>295</v>
      </c>
      <c r="B993" s="3" t="s">
        <v>1984</v>
      </c>
      <c r="C993" s="4">
        <v>73563</v>
      </c>
      <c r="D993" s="2" t="s">
        <v>297</v>
      </c>
      <c r="E993" s="2" t="s">
        <v>1985</v>
      </c>
      <c r="F993" t="e">
        <v>#N/A</v>
      </c>
      <c r="G993" t="e">
        <f>+VLOOKUP(B993,'[2]listado ZVTN y PTN y PDET'!$A$1:$A$26,1,FALSE)</f>
        <v>#N/A</v>
      </c>
      <c r="H993">
        <v>7352</v>
      </c>
      <c r="I993">
        <v>2</v>
      </c>
      <c r="J993" t="s">
        <v>2291</v>
      </c>
      <c r="K993" t="s">
        <v>2289</v>
      </c>
      <c r="L993" t="s">
        <v>2290</v>
      </c>
      <c r="M993">
        <v>2</v>
      </c>
      <c r="N993">
        <v>0</v>
      </c>
      <c r="O993" t="s">
        <v>2300</v>
      </c>
      <c r="P993" t="s">
        <v>2300</v>
      </c>
      <c r="Q993" t="s">
        <v>2300</v>
      </c>
      <c r="R993" t="s">
        <v>2300</v>
      </c>
      <c r="S993" t="s">
        <v>2300</v>
      </c>
    </row>
    <row r="994" spans="1:19" x14ac:dyDescent="0.25">
      <c r="A994" s="2" t="s">
        <v>1145</v>
      </c>
      <c r="B994" s="3" t="s">
        <v>1986</v>
      </c>
      <c r="C994" s="4">
        <v>18860</v>
      </c>
      <c r="D994" s="2" t="s">
        <v>1147</v>
      </c>
      <c r="E994" s="2" t="s">
        <v>1102</v>
      </c>
      <c r="F994" t="s">
        <v>2254</v>
      </c>
      <c r="G994" t="e">
        <f>+VLOOKUP(B994,'[2]listado ZVTN y PTN y PDET'!$A$1:$A$26,1,FALSE)</f>
        <v>#N/A</v>
      </c>
      <c r="H994">
        <v>16444</v>
      </c>
      <c r="I994">
        <v>8</v>
      </c>
      <c r="J994" t="s">
        <v>2291</v>
      </c>
      <c r="K994" t="s">
        <v>2290</v>
      </c>
      <c r="L994" t="s">
        <v>2291</v>
      </c>
      <c r="M994">
        <v>2</v>
      </c>
      <c r="N994">
        <v>0</v>
      </c>
      <c r="O994" t="s">
        <v>2300</v>
      </c>
      <c r="P994" t="s">
        <v>2300</v>
      </c>
      <c r="Q994" t="s">
        <v>2300</v>
      </c>
      <c r="R994" t="s">
        <v>2300</v>
      </c>
      <c r="S994" t="s">
        <v>2300</v>
      </c>
    </row>
    <row r="995" spans="1:19" x14ac:dyDescent="0.25">
      <c r="A995" s="2" t="s">
        <v>741</v>
      </c>
      <c r="B995" s="3" t="s">
        <v>1987</v>
      </c>
      <c r="C995" s="4">
        <v>66572</v>
      </c>
      <c r="D995" s="2" t="s">
        <v>743</v>
      </c>
      <c r="E995" s="2" t="s">
        <v>1988</v>
      </c>
      <c r="F995" t="e">
        <v>#N/A</v>
      </c>
      <c r="G995" t="e">
        <f>+VLOOKUP(B995,'[2]listado ZVTN y PTN y PDET'!$A$1:$A$26,1,FALSE)</f>
        <v>#N/A</v>
      </c>
      <c r="H995">
        <v>13424</v>
      </c>
      <c r="I995">
        <v>1</v>
      </c>
      <c r="J995" t="s">
        <v>2292</v>
      </c>
      <c r="K995" t="s">
        <v>2289</v>
      </c>
      <c r="L995" t="s">
        <v>2292</v>
      </c>
      <c r="M995">
        <v>2</v>
      </c>
      <c r="N995">
        <v>3</v>
      </c>
      <c r="O995" t="s">
        <v>2300</v>
      </c>
      <c r="P995" t="s">
        <v>2301</v>
      </c>
      <c r="Q995" t="s">
        <v>2300</v>
      </c>
      <c r="R995" t="s">
        <v>2300</v>
      </c>
      <c r="S995" t="s">
        <v>2300</v>
      </c>
    </row>
    <row r="996" spans="1:19" x14ac:dyDescent="0.25">
      <c r="A996" s="2" t="s">
        <v>1669</v>
      </c>
      <c r="B996" s="3" t="s">
        <v>1989</v>
      </c>
      <c r="C996" s="4">
        <v>81591</v>
      </c>
      <c r="D996" s="2" t="s">
        <v>1671</v>
      </c>
      <c r="E996" s="2" t="s">
        <v>1990</v>
      </c>
      <c r="F996" t="e">
        <v>#N/A</v>
      </c>
      <c r="G996" t="e">
        <f>+VLOOKUP(B996,'[2]listado ZVTN y PTN y PDET'!$A$1:$A$26,1,FALSE)</f>
        <v>#N/A</v>
      </c>
      <c r="H996">
        <v>3583</v>
      </c>
      <c r="I996">
        <v>16</v>
      </c>
      <c r="J996" t="s">
        <v>2292</v>
      </c>
      <c r="K996" t="s">
        <v>2292</v>
      </c>
      <c r="L996" t="s">
        <v>2291</v>
      </c>
      <c r="M996">
        <v>8</v>
      </c>
      <c r="N996">
        <v>0</v>
      </c>
      <c r="O996" t="s">
        <v>2301</v>
      </c>
      <c r="P996" t="s">
        <v>2300</v>
      </c>
      <c r="Q996" t="s">
        <v>2300</v>
      </c>
      <c r="R996" t="s">
        <v>2300</v>
      </c>
      <c r="S996" t="s">
        <v>2300</v>
      </c>
    </row>
    <row r="997" spans="1:19" x14ac:dyDescent="0.25">
      <c r="A997" s="2" t="s">
        <v>438</v>
      </c>
      <c r="B997" s="3" t="s">
        <v>1991</v>
      </c>
      <c r="C997" s="4">
        <v>17495</v>
      </c>
      <c r="D997" s="2" t="s">
        <v>237</v>
      </c>
      <c r="E997" s="2" t="s">
        <v>1992</v>
      </c>
      <c r="F997" t="e">
        <v>#N/A</v>
      </c>
      <c r="G997" t="e">
        <f>+VLOOKUP(B997,'[2]listado ZVTN y PTN y PDET'!$A$1:$A$26,1,FALSE)</f>
        <v>#N/A</v>
      </c>
      <c r="H997">
        <v>1259</v>
      </c>
      <c r="I997">
        <v>6</v>
      </c>
      <c r="J997" t="s">
        <v>2290</v>
      </c>
      <c r="K997" t="s">
        <v>2289</v>
      </c>
      <c r="L997" t="s">
        <v>2290</v>
      </c>
      <c r="M997">
        <v>0</v>
      </c>
      <c r="N997">
        <v>0</v>
      </c>
      <c r="O997" t="s">
        <v>2300</v>
      </c>
      <c r="P997" t="s">
        <v>2300</v>
      </c>
      <c r="Q997" t="s">
        <v>2300</v>
      </c>
      <c r="R997" t="s">
        <v>2300</v>
      </c>
      <c r="S997" t="s">
        <v>2300</v>
      </c>
    </row>
    <row r="998" spans="1:19" x14ac:dyDescent="0.25">
      <c r="A998" s="2" t="s">
        <v>1149</v>
      </c>
      <c r="B998" s="3" t="s">
        <v>1993</v>
      </c>
      <c r="C998" s="4">
        <v>20621</v>
      </c>
      <c r="D998" s="2" t="s">
        <v>1151</v>
      </c>
      <c r="E998" s="2" t="s">
        <v>448</v>
      </c>
      <c r="F998" t="s">
        <v>2261</v>
      </c>
      <c r="G998">
        <v>1</v>
      </c>
      <c r="H998">
        <v>14745</v>
      </c>
      <c r="I998">
        <v>1</v>
      </c>
      <c r="J998" t="s">
        <v>2292</v>
      </c>
      <c r="K998" t="s">
        <v>2288</v>
      </c>
      <c r="L998" t="s">
        <v>2290</v>
      </c>
      <c r="M998">
        <v>2</v>
      </c>
      <c r="N998">
        <v>0</v>
      </c>
      <c r="O998" t="s">
        <v>2301</v>
      </c>
      <c r="P998" t="s">
        <v>2300</v>
      </c>
      <c r="Q998" t="s">
        <v>2300</v>
      </c>
      <c r="R998" t="s">
        <v>2300</v>
      </c>
      <c r="S998" t="s">
        <v>2300</v>
      </c>
    </row>
    <row r="999" spans="1:19" x14ac:dyDescent="0.25">
      <c r="A999" s="2" t="s">
        <v>1456</v>
      </c>
      <c r="B999" s="3" t="s">
        <v>1994</v>
      </c>
      <c r="C999" s="4">
        <v>86573</v>
      </c>
      <c r="D999" s="2" t="s">
        <v>1458</v>
      </c>
      <c r="E999" s="2" t="s">
        <v>1995</v>
      </c>
      <c r="F999" t="s">
        <v>2258</v>
      </c>
      <c r="G999" t="e">
        <f>+VLOOKUP(B999,'[2]listado ZVTN y PTN y PDET'!$A$1:$A$26,1,FALSE)</f>
        <v>#N/A</v>
      </c>
      <c r="H999">
        <v>15693</v>
      </c>
      <c r="I999">
        <v>25</v>
      </c>
      <c r="J999" t="s">
        <v>2292</v>
      </c>
      <c r="K999" t="s">
        <v>2292</v>
      </c>
      <c r="L999" t="s">
        <v>2292</v>
      </c>
      <c r="M999">
        <v>6</v>
      </c>
      <c r="N999">
        <v>0</v>
      </c>
      <c r="O999" t="s">
        <v>2301</v>
      </c>
      <c r="P999" t="s">
        <v>2300</v>
      </c>
      <c r="Q999" t="s">
        <v>2300</v>
      </c>
      <c r="R999" t="s">
        <v>2300</v>
      </c>
      <c r="S999" t="s">
        <v>2300</v>
      </c>
    </row>
    <row r="1000" spans="1:19" x14ac:dyDescent="0.25">
      <c r="A1000" s="2" t="s">
        <v>376</v>
      </c>
      <c r="B1000" s="3" t="s">
        <v>1996</v>
      </c>
      <c r="C1000" s="4">
        <v>47030</v>
      </c>
      <c r="D1000" s="2" t="s">
        <v>378</v>
      </c>
      <c r="E1000" s="2" t="s">
        <v>1997</v>
      </c>
      <c r="F1000" t="e">
        <v>#N/A</v>
      </c>
      <c r="G1000" t="e">
        <f>+VLOOKUP(B1000,'[2]listado ZVTN y PTN y PDET'!$A$1:$A$26,1,FALSE)</f>
        <v>#N/A</v>
      </c>
      <c r="H1000">
        <v>7340</v>
      </c>
      <c r="I1000">
        <v>0</v>
      </c>
      <c r="J1000" t="s">
        <v>2289</v>
      </c>
      <c r="K1000" t="s">
        <v>2288</v>
      </c>
      <c r="L1000" t="s">
        <v>2289</v>
      </c>
      <c r="M1000">
        <v>0</v>
      </c>
      <c r="N1000">
        <v>0</v>
      </c>
      <c r="O1000" t="s">
        <v>2300</v>
      </c>
      <c r="P1000" t="s">
        <v>2300</v>
      </c>
      <c r="Q1000" t="s">
        <v>2300</v>
      </c>
      <c r="R1000" t="s">
        <v>2300</v>
      </c>
      <c r="S1000" t="s">
        <v>2300</v>
      </c>
    </row>
    <row r="1001" spans="1:19" x14ac:dyDescent="0.25">
      <c r="A1001" s="2" t="s">
        <v>1145</v>
      </c>
      <c r="B1001" s="3" t="s">
        <v>1998</v>
      </c>
      <c r="C1001" s="4">
        <v>18247</v>
      </c>
      <c r="D1001" s="2" t="s">
        <v>1147</v>
      </c>
      <c r="E1001" s="2" t="s">
        <v>1999</v>
      </c>
      <c r="F1001" t="s">
        <v>2254</v>
      </c>
      <c r="G1001" t="e">
        <f>+VLOOKUP(B1001,'[2]listado ZVTN y PTN y PDET'!$A$1:$A$26,1,FALSE)</f>
        <v>#N/A</v>
      </c>
      <c r="H1001">
        <v>12595</v>
      </c>
      <c r="I1001">
        <v>15</v>
      </c>
      <c r="J1001" t="s">
        <v>2291</v>
      </c>
      <c r="K1001" t="s">
        <v>2292</v>
      </c>
      <c r="L1001" t="s">
        <v>2292</v>
      </c>
      <c r="M1001">
        <v>6</v>
      </c>
      <c r="N1001">
        <v>0</v>
      </c>
      <c r="O1001" t="s">
        <v>2301</v>
      </c>
      <c r="P1001" t="s">
        <v>2300</v>
      </c>
      <c r="Q1001" t="s">
        <v>2300</v>
      </c>
      <c r="R1001" t="s">
        <v>2300</v>
      </c>
      <c r="S1001" t="s">
        <v>2300</v>
      </c>
    </row>
    <row r="1002" spans="1:19" x14ac:dyDescent="0.25">
      <c r="A1002" s="2" t="s">
        <v>376</v>
      </c>
      <c r="B1002" s="3" t="s">
        <v>2000</v>
      </c>
      <c r="C1002" s="4">
        <v>47675</v>
      </c>
      <c r="D1002" s="2" t="s">
        <v>378</v>
      </c>
      <c r="E1002" s="2" t="s">
        <v>996</v>
      </c>
      <c r="F1002" t="e">
        <v>#N/A</v>
      </c>
      <c r="G1002" t="e">
        <f>+VLOOKUP(B1002,'[2]listado ZVTN y PTN y PDET'!$A$1:$A$26,1,FALSE)</f>
        <v>#N/A</v>
      </c>
      <c r="H1002">
        <v>7045</v>
      </c>
      <c r="I1002">
        <v>0</v>
      </c>
      <c r="J1002" t="s">
        <v>2290</v>
      </c>
      <c r="K1002" t="s">
        <v>2288</v>
      </c>
      <c r="L1002" t="s">
        <v>2288</v>
      </c>
      <c r="M1002">
        <v>0</v>
      </c>
      <c r="N1002">
        <v>0</v>
      </c>
      <c r="O1002" t="s">
        <v>2300</v>
      </c>
      <c r="P1002" t="s">
        <v>2300</v>
      </c>
      <c r="Q1002" t="s">
        <v>2300</v>
      </c>
      <c r="R1002" t="s">
        <v>2300</v>
      </c>
      <c r="S1002" t="s">
        <v>2300</v>
      </c>
    </row>
    <row r="1003" spans="1:19" x14ac:dyDescent="0.25">
      <c r="A1003" s="2" t="s">
        <v>321</v>
      </c>
      <c r="B1003" s="3" t="s">
        <v>2001</v>
      </c>
      <c r="C1003" s="4">
        <v>19533</v>
      </c>
      <c r="D1003" s="2" t="s">
        <v>323</v>
      </c>
      <c r="E1003" s="2" t="s">
        <v>2002</v>
      </c>
      <c r="F1003" t="e">
        <v>#N/A</v>
      </c>
      <c r="G1003" t="e">
        <f>+VLOOKUP(B1003,'[2]listado ZVTN y PTN y PDET'!$A$1:$A$26,1,FALSE)</f>
        <v>#N/A</v>
      </c>
      <c r="H1003">
        <v>8698</v>
      </c>
      <c r="I1003">
        <v>0</v>
      </c>
      <c r="J1003" t="s">
        <v>2291</v>
      </c>
      <c r="K1003" t="s">
        <v>2291</v>
      </c>
      <c r="L1003" t="s">
        <v>2291</v>
      </c>
      <c r="M1003">
        <v>6</v>
      </c>
      <c r="N1003">
        <v>0</v>
      </c>
      <c r="O1003" t="s">
        <v>2300</v>
      </c>
      <c r="P1003" t="s">
        <v>2300</v>
      </c>
      <c r="Q1003" t="s">
        <v>2300</v>
      </c>
      <c r="R1003" t="s">
        <v>2300</v>
      </c>
      <c r="S1003" t="s">
        <v>2300</v>
      </c>
    </row>
    <row r="1004" spans="1:19" x14ac:dyDescent="0.25">
      <c r="A1004" s="2" t="s">
        <v>530</v>
      </c>
      <c r="B1004" s="3" t="s">
        <v>2003</v>
      </c>
      <c r="C1004" s="4">
        <v>23466</v>
      </c>
      <c r="D1004" s="2" t="s">
        <v>532</v>
      </c>
      <c r="E1004" s="2" t="s">
        <v>2004</v>
      </c>
      <c r="F1004" t="s">
        <v>2264</v>
      </c>
      <c r="G1004" t="e">
        <f>+VLOOKUP(B1004,'[2]listado ZVTN y PTN y PDET'!$A$1:$A$26,1,FALSE)</f>
        <v>#N/A</v>
      </c>
      <c r="H1004">
        <v>43662</v>
      </c>
      <c r="I1004">
        <v>11</v>
      </c>
      <c r="J1004" t="s">
        <v>2290</v>
      </c>
      <c r="K1004" t="s">
        <v>2289</v>
      </c>
      <c r="L1004" t="s">
        <v>2292</v>
      </c>
      <c r="M1004">
        <v>25</v>
      </c>
      <c r="N1004">
        <v>0</v>
      </c>
      <c r="O1004" t="s">
        <v>2301</v>
      </c>
      <c r="P1004" t="s">
        <v>2300</v>
      </c>
      <c r="Q1004" t="s">
        <v>2300</v>
      </c>
      <c r="R1004" t="s">
        <v>2301</v>
      </c>
      <c r="S1004" t="s">
        <v>2300</v>
      </c>
    </row>
    <row r="1005" spans="1:19" x14ac:dyDescent="0.25">
      <c r="A1005" s="2" t="s">
        <v>626</v>
      </c>
      <c r="B1005" s="3" t="s">
        <v>2005</v>
      </c>
      <c r="C1005" s="4">
        <v>95001</v>
      </c>
      <c r="D1005" s="2" t="s">
        <v>628</v>
      </c>
      <c r="E1005" s="2" t="s">
        <v>2006</v>
      </c>
      <c r="F1005" t="s">
        <v>2251</v>
      </c>
      <c r="G1005">
        <v>1</v>
      </c>
      <c r="H1005">
        <v>46678</v>
      </c>
      <c r="I1005">
        <v>133</v>
      </c>
      <c r="J1005" t="s">
        <v>2291</v>
      </c>
      <c r="K1005" t="s">
        <v>2290</v>
      </c>
      <c r="L1005" t="s">
        <v>2291</v>
      </c>
      <c r="M1005">
        <v>9</v>
      </c>
      <c r="N1005">
        <v>0</v>
      </c>
      <c r="O1005" t="s">
        <v>2301</v>
      </c>
      <c r="P1005" t="s">
        <v>2300</v>
      </c>
      <c r="Q1005" t="s">
        <v>2300</v>
      </c>
      <c r="R1005" t="s">
        <v>2300</v>
      </c>
      <c r="S1005" t="s">
        <v>2301</v>
      </c>
    </row>
    <row r="1006" spans="1:19" x14ac:dyDescent="0.25">
      <c r="A1006" s="2" t="s">
        <v>576</v>
      </c>
      <c r="B1006" s="3" t="s">
        <v>2007</v>
      </c>
      <c r="C1006" s="4">
        <v>76109</v>
      </c>
      <c r="D1006" s="2" t="s">
        <v>578</v>
      </c>
      <c r="E1006" s="2" t="s">
        <v>2008</v>
      </c>
      <c r="F1006" t="s">
        <v>2265</v>
      </c>
      <c r="G1006" t="e">
        <f>+VLOOKUP(B1006,'[2]listado ZVTN y PTN y PDET'!$A$1:$A$26,1,FALSE)</f>
        <v>#N/A</v>
      </c>
      <c r="H1006">
        <v>250199</v>
      </c>
      <c r="I1006">
        <v>25</v>
      </c>
      <c r="J1006" t="s">
        <v>2290</v>
      </c>
      <c r="K1006" t="s">
        <v>2292</v>
      </c>
      <c r="L1006" t="s">
        <v>2290</v>
      </c>
      <c r="M1006">
        <v>57</v>
      </c>
      <c r="N1006">
        <v>3</v>
      </c>
      <c r="O1006" t="s">
        <v>2301</v>
      </c>
      <c r="P1006" t="s">
        <v>2300</v>
      </c>
      <c r="Q1006" t="s">
        <v>2300</v>
      </c>
      <c r="R1006" t="s">
        <v>2301</v>
      </c>
      <c r="S1006" t="s">
        <v>2300</v>
      </c>
    </row>
    <row r="1007" spans="1:19" x14ac:dyDescent="0.25">
      <c r="A1007" s="2" t="s">
        <v>27</v>
      </c>
      <c r="B1007" s="3" t="s">
        <v>2009</v>
      </c>
      <c r="C1007" s="4">
        <v>25407</v>
      </c>
      <c r="D1007" s="2" t="s">
        <v>29</v>
      </c>
      <c r="E1007" s="2" t="s">
        <v>2010</v>
      </c>
      <c r="F1007" t="e">
        <v>#N/A</v>
      </c>
      <c r="G1007" t="e">
        <f>+VLOOKUP(B1007,'[2]listado ZVTN y PTN y PDET'!$A$1:$A$26,1,FALSE)</f>
        <v>#N/A</v>
      </c>
      <c r="H1007">
        <v>17</v>
      </c>
      <c r="I1007">
        <v>0</v>
      </c>
      <c r="J1007" t="s">
        <v>2288</v>
      </c>
      <c r="K1007" t="s">
        <v>2288</v>
      </c>
      <c r="L1007" t="s">
        <v>2288</v>
      </c>
      <c r="M1007">
        <v>0</v>
      </c>
      <c r="N1007">
        <v>0</v>
      </c>
      <c r="O1007" t="s">
        <v>2300</v>
      </c>
      <c r="P1007" t="s">
        <v>2300</v>
      </c>
      <c r="Q1007" t="s">
        <v>2300</v>
      </c>
      <c r="R1007" t="s">
        <v>2300</v>
      </c>
      <c r="S1007" t="s">
        <v>2300</v>
      </c>
    </row>
    <row r="1008" spans="1:19" x14ac:dyDescent="0.25">
      <c r="A1008" s="2" t="s">
        <v>500</v>
      </c>
      <c r="B1008" s="3" t="s">
        <v>2011</v>
      </c>
      <c r="C1008" s="4">
        <v>5045</v>
      </c>
      <c r="D1008" s="2" t="s">
        <v>502</v>
      </c>
      <c r="E1008" s="2" t="s">
        <v>2012</v>
      </c>
      <c r="F1008" t="s">
        <v>2266</v>
      </c>
      <c r="G1008" t="e">
        <f>+VLOOKUP(B1008,'[2]listado ZVTN y PTN y PDET'!$A$1:$A$26,1,FALSE)</f>
        <v>#N/A</v>
      </c>
      <c r="H1008">
        <v>73998</v>
      </c>
      <c r="I1008">
        <v>43</v>
      </c>
      <c r="J1008" t="s">
        <v>2290</v>
      </c>
      <c r="K1008" t="s">
        <v>2289</v>
      </c>
      <c r="L1008" t="s">
        <v>2289</v>
      </c>
      <c r="M1008">
        <v>37</v>
      </c>
      <c r="N1008">
        <v>0</v>
      </c>
      <c r="O1008" t="s">
        <v>2300</v>
      </c>
      <c r="P1008" t="s">
        <v>2300</v>
      </c>
      <c r="Q1008" t="s">
        <v>2300</v>
      </c>
      <c r="R1008" t="s">
        <v>2301</v>
      </c>
      <c r="S1008" t="s">
        <v>2300</v>
      </c>
    </row>
    <row r="1009" spans="1:19" x14ac:dyDescent="0.25">
      <c r="A1009" s="2" t="s">
        <v>376</v>
      </c>
      <c r="B1009" s="3" t="s">
        <v>2013</v>
      </c>
      <c r="C1009" s="4">
        <v>47053</v>
      </c>
      <c r="D1009" s="2" t="s">
        <v>378</v>
      </c>
      <c r="E1009" s="2" t="s">
        <v>2014</v>
      </c>
      <c r="F1009" t="s">
        <v>2261</v>
      </c>
      <c r="G1009" t="e">
        <f>+VLOOKUP(B1009,'[2]listado ZVTN y PTN y PDET'!$A$1:$A$26,1,FALSE)</f>
        <v>#N/A</v>
      </c>
      <c r="H1009">
        <v>24851</v>
      </c>
      <c r="I1009">
        <v>1</v>
      </c>
      <c r="J1009" t="s">
        <v>2291</v>
      </c>
      <c r="K1009" t="s">
        <v>2288</v>
      </c>
      <c r="L1009" t="s">
        <v>2292</v>
      </c>
      <c r="M1009">
        <v>13</v>
      </c>
      <c r="N1009">
        <v>0</v>
      </c>
      <c r="O1009" t="s">
        <v>2300</v>
      </c>
      <c r="P1009" t="s">
        <v>2300</v>
      </c>
      <c r="Q1009" t="s">
        <v>2300</v>
      </c>
      <c r="R1009" t="s">
        <v>2300</v>
      </c>
      <c r="S1009" t="s">
        <v>2300</v>
      </c>
    </row>
    <row r="1010" spans="1:19" x14ac:dyDescent="0.25">
      <c r="A1010" s="2" t="s">
        <v>1145</v>
      </c>
      <c r="B1010" s="3" t="s">
        <v>2015</v>
      </c>
      <c r="C1010" s="4">
        <v>18610</v>
      </c>
      <c r="D1010" s="2" t="s">
        <v>1147</v>
      </c>
      <c r="E1010" s="2" t="s">
        <v>2016</v>
      </c>
      <c r="F1010" t="s">
        <v>2254</v>
      </c>
      <c r="G1010" t="e">
        <f>+VLOOKUP(B1010,'[2]listado ZVTN y PTN y PDET'!$A$1:$A$26,1,FALSE)</f>
        <v>#N/A</v>
      </c>
      <c r="H1010">
        <v>16802</v>
      </c>
      <c r="I1010">
        <v>18</v>
      </c>
      <c r="J1010" t="s">
        <v>2291</v>
      </c>
      <c r="K1010" t="s">
        <v>2291</v>
      </c>
      <c r="L1010" t="s">
        <v>2291</v>
      </c>
      <c r="M1010">
        <v>8</v>
      </c>
      <c r="N1010">
        <v>0</v>
      </c>
      <c r="O1010" t="s">
        <v>2300</v>
      </c>
      <c r="P1010" t="s">
        <v>2300</v>
      </c>
      <c r="Q1010" t="s">
        <v>2300</v>
      </c>
      <c r="R1010" t="s">
        <v>2300</v>
      </c>
      <c r="S1010" t="s">
        <v>2300</v>
      </c>
    </row>
    <row r="1011" spans="1:19" x14ac:dyDescent="0.25">
      <c r="A1011" s="2" t="s">
        <v>888</v>
      </c>
      <c r="B1011" s="3" t="s">
        <v>2017</v>
      </c>
      <c r="C1011" s="4">
        <v>27077</v>
      </c>
      <c r="D1011" s="2" t="s">
        <v>890</v>
      </c>
      <c r="E1011" s="2" t="s">
        <v>2018</v>
      </c>
      <c r="F1011" t="e">
        <v>#N/A</v>
      </c>
      <c r="G1011" t="e">
        <f>+VLOOKUP(B1011,'[2]listado ZVTN y PTN y PDET'!$A$1:$A$26,1,FALSE)</f>
        <v>#N/A</v>
      </c>
      <c r="H1011">
        <v>14217</v>
      </c>
      <c r="I1011">
        <v>2</v>
      </c>
      <c r="J1011" t="s">
        <v>2288</v>
      </c>
      <c r="K1011" t="s">
        <v>2292</v>
      </c>
      <c r="L1011" t="s">
        <v>2290</v>
      </c>
      <c r="M1011">
        <v>4</v>
      </c>
      <c r="N1011">
        <v>0</v>
      </c>
      <c r="O1011" t="s">
        <v>2300</v>
      </c>
      <c r="P1011" t="s">
        <v>2300</v>
      </c>
      <c r="Q1011" t="s">
        <v>2301</v>
      </c>
      <c r="R1011" t="s">
        <v>2301</v>
      </c>
      <c r="S1011" t="s">
        <v>2300</v>
      </c>
    </row>
    <row r="1012" spans="1:19" x14ac:dyDescent="0.25">
      <c r="A1012" s="2" t="s">
        <v>888</v>
      </c>
      <c r="B1012" s="3" t="s">
        <v>2019</v>
      </c>
      <c r="C1012" s="4">
        <v>27075</v>
      </c>
      <c r="D1012" s="2" t="s">
        <v>890</v>
      </c>
      <c r="E1012" s="2" t="s">
        <v>2020</v>
      </c>
      <c r="F1012" t="e">
        <v>#N/A</v>
      </c>
      <c r="G1012" t="e">
        <f>+VLOOKUP(B1012,'[2]listado ZVTN y PTN y PDET'!$A$1:$A$26,1,FALSE)</f>
        <v>#N/A</v>
      </c>
      <c r="H1012">
        <v>3783</v>
      </c>
      <c r="I1012">
        <v>3</v>
      </c>
      <c r="J1012" t="s">
        <v>2292</v>
      </c>
      <c r="K1012" t="s">
        <v>2289</v>
      </c>
      <c r="L1012" t="s">
        <v>2289</v>
      </c>
      <c r="M1012">
        <v>6</v>
      </c>
      <c r="N1012">
        <v>0</v>
      </c>
      <c r="O1012" t="s">
        <v>2300</v>
      </c>
      <c r="P1012" t="s">
        <v>2300</v>
      </c>
      <c r="Q1012" t="s">
        <v>2300</v>
      </c>
      <c r="R1012" t="s">
        <v>2300</v>
      </c>
      <c r="S1012" t="s">
        <v>2300</v>
      </c>
    </row>
    <row r="1013" spans="1:19" x14ac:dyDescent="0.25">
      <c r="A1013" s="2" t="s">
        <v>500</v>
      </c>
      <c r="B1013" s="3" t="s">
        <v>2021</v>
      </c>
      <c r="C1013" s="4">
        <v>5206</v>
      </c>
      <c r="D1013" s="2" t="s">
        <v>502</v>
      </c>
      <c r="E1013" s="2" t="s">
        <v>955</v>
      </c>
      <c r="F1013" t="e">
        <v>#N/A</v>
      </c>
      <c r="G1013" t="e">
        <f>+VLOOKUP(B1013,'[2]listado ZVTN y PTN y PDET'!$A$1:$A$26,1,FALSE)</f>
        <v>#N/A</v>
      </c>
      <c r="H1013">
        <v>3195</v>
      </c>
      <c r="I1013">
        <v>3</v>
      </c>
      <c r="J1013" t="s">
        <v>2291</v>
      </c>
      <c r="K1013" t="s">
        <v>2288</v>
      </c>
      <c r="L1013" t="s">
        <v>2290</v>
      </c>
      <c r="M1013">
        <v>1</v>
      </c>
      <c r="N1013">
        <v>0</v>
      </c>
      <c r="O1013" t="s">
        <v>2300</v>
      </c>
      <c r="P1013" t="s">
        <v>2300</v>
      </c>
      <c r="Q1013" t="s">
        <v>2300</v>
      </c>
      <c r="R1013" t="s">
        <v>2300</v>
      </c>
      <c r="S1013" t="s">
        <v>2300</v>
      </c>
    </row>
    <row r="1014" spans="1:19" x14ac:dyDescent="0.25">
      <c r="A1014" s="2" t="s">
        <v>758</v>
      </c>
      <c r="B1014" s="3" t="s">
        <v>2022</v>
      </c>
      <c r="C1014" s="4">
        <v>50711</v>
      </c>
      <c r="D1014" s="2" t="s">
        <v>760</v>
      </c>
      <c r="E1014" s="2" t="s">
        <v>2023</v>
      </c>
      <c r="F1014" t="s">
        <v>2251</v>
      </c>
      <c r="G1014">
        <v>1</v>
      </c>
      <c r="H1014">
        <v>41110</v>
      </c>
      <c r="I1014">
        <v>362</v>
      </c>
      <c r="J1014" t="s">
        <v>2291</v>
      </c>
      <c r="K1014" t="s">
        <v>2292</v>
      </c>
      <c r="L1014" t="s">
        <v>2291</v>
      </c>
      <c r="M1014">
        <v>10</v>
      </c>
      <c r="N1014">
        <v>0</v>
      </c>
      <c r="O1014" t="s">
        <v>2301</v>
      </c>
      <c r="P1014" t="s">
        <v>2300</v>
      </c>
      <c r="Q1014" t="s">
        <v>2300</v>
      </c>
      <c r="R1014" t="s">
        <v>2300</v>
      </c>
      <c r="S1014" t="s">
        <v>2300</v>
      </c>
    </row>
    <row r="1015" spans="1:19" x14ac:dyDescent="0.25">
      <c r="A1015" s="2" t="s">
        <v>500</v>
      </c>
      <c r="B1015" s="3" t="s">
        <v>2024</v>
      </c>
      <c r="C1015" s="4">
        <v>5400</v>
      </c>
      <c r="D1015" s="2" t="s">
        <v>502</v>
      </c>
      <c r="E1015" s="2" t="s">
        <v>2025</v>
      </c>
      <c r="F1015" t="e">
        <v>#N/A</v>
      </c>
      <c r="G1015" t="e">
        <f>+VLOOKUP(B1015,'[2]listado ZVTN y PTN y PDET'!$A$1:$A$26,1,FALSE)</f>
        <v>#N/A</v>
      </c>
      <c r="H1015">
        <v>8235</v>
      </c>
      <c r="I1015">
        <v>6</v>
      </c>
      <c r="J1015" t="s">
        <v>2291</v>
      </c>
      <c r="K1015" t="s">
        <v>2289</v>
      </c>
      <c r="L1015" t="s">
        <v>2290</v>
      </c>
      <c r="M1015">
        <v>2</v>
      </c>
      <c r="N1015">
        <v>0</v>
      </c>
      <c r="O1015" t="s">
        <v>2300</v>
      </c>
      <c r="P1015" t="s">
        <v>2300</v>
      </c>
      <c r="Q1015" t="s">
        <v>2300</v>
      </c>
      <c r="R1015" t="s">
        <v>2300</v>
      </c>
      <c r="S1015" t="s">
        <v>2300</v>
      </c>
    </row>
    <row r="1016" spans="1:19" x14ac:dyDescent="0.25">
      <c r="A1016" s="2" t="s">
        <v>1149</v>
      </c>
      <c r="B1016" s="3" t="s">
        <v>2026</v>
      </c>
      <c r="C1016" s="4">
        <v>20178</v>
      </c>
      <c r="D1016" s="2" t="s">
        <v>1151</v>
      </c>
      <c r="E1016" s="2" t="s">
        <v>2027</v>
      </c>
      <c r="F1016" t="e">
        <v>#N/A</v>
      </c>
      <c r="G1016" t="e">
        <f>+VLOOKUP(B1016,'[2]listado ZVTN y PTN y PDET'!$A$1:$A$26,1,FALSE)</f>
        <v>#N/A</v>
      </c>
      <c r="H1016">
        <v>12436</v>
      </c>
      <c r="I1016">
        <v>7</v>
      </c>
      <c r="J1016" t="s">
        <v>2291</v>
      </c>
      <c r="K1016" t="s">
        <v>2289</v>
      </c>
      <c r="L1016" t="s">
        <v>2290</v>
      </c>
      <c r="M1016">
        <v>10</v>
      </c>
      <c r="N1016">
        <v>0</v>
      </c>
      <c r="O1016" t="s">
        <v>2300</v>
      </c>
      <c r="P1016" t="s">
        <v>2300</v>
      </c>
      <c r="Q1016" t="s">
        <v>2300</v>
      </c>
      <c r="R1016" t="s">
        <v>2300</v>
      </c>
      <c r="S1016" t="s">
        <v>2300</v>
      </c>
    </row>
    <row r="1017" spans="1:19" x14ac:dyDescent="0.25">
      <c r="A1017" s="2" t="s">
        <v>1669</v>
      </c>
      <c r="B1017" s="3" t="s">
        <v>2028</v>
      </c>
      <c r="C1017" s="4">
        <v>81794</v>
      </c>
      <c r="D1017" s="2" t="s">
        <v>1671</v>
      </c>
      <c r="E1017" s="2" t="s">
        <v>2029</v>
      </c>
      <c r="F1017" t="s">
        <v>2260</v>
      </c>
      <c r="G1017" t="e">
        <f>+VLOOKUP(B1017,'[2]listado ZVTN y PTN y PDET'!$A$1:$A$26,1,FALSE)</f>
        <v>#N/A</v>
      </c>
      <c r="H1017">
        <v>49443</v>
      </c>
      <c r="I1017">
        <v>345</v>
      </c>
      <c r="J1017" t="s">
        <v>2291</v>
      </c>
      <c r="K1017" t="s">
        <v>2291</v>
      </c>
      <c r="L1017" t="s">
        <v>2291</v>
      </c>
      <c r="M1017">
        <v>26</v>
      </c>
      <c r="N1017">
        <v>1</v>
      </c>
      <c r="O1017" t="s">
        <v>2301</v>
      </c>
      <c r="P1017" t="s">
        <v>2301</v>
      </c>
      <c r="Q1017" t="s">
        <v>2300</v>
      </c>
      <c r="R1017" t="s">
        <v>2300</v>
      </c>
      <c r="S1017" t="s">
        <v>2300</v>
      </c>
    </row>
    <row r="1018" spans="1:19" x14ac:dyDescent="0.25">
      <c r="A1018" s="2" t="s">
        <v>1145</v>
      </c>
      <c r="B1018" s="3" t="s">
        <v>2030</v>
      </c>
      <c r="C1018" s="4">
        <v>18256</v>
      </c>
      <c r="D1018" s="2" t="s">
        <v>1147</v>
      </c>
      <c r="E1018" s="2" t="s">
        <v>2031</v>
      </c>
      <c r="F1018" t="s">
        <v>2254</v>
      </c>
      <c r="G1018" t="e">
        <f>+VLOOKUP(B1018,'[2]listado ZVTN y PTN y PDET'!$A$1:$A$26,1,FALSE)</f>
        <v>#N/A</v>
      </c>
      <c r="H1018">
        <v>10911</v>
      </c>
      <c r="I1018">
        <v>38</v>
      </c>
      <c r="J1018" t="s">
        <v>2291</v>
      </c>
      <c r="K1018" t="s">
        <v>2292</v>
      </c>
      <c r="L1018" t="s">
        <v>2291</v>
      </c>
      <c r="M1018">
        <v>6</v>
      </c>
      <c r="N1018">
        <v>0</v>
      </c>
      <c r="O1018" t="s">
        <v>2301</v>
      </c>
      <c r="P1018" t="s">
        <v>2300</v>
      </c>
      <c r="Q1018" t="s">
        <v>2300</v>
      </c>
      <c r="R1018" t="s">
        <v>2300</v>
      </c>
      <c r="S1018" t="s">
        <v>2300</v>
      </c>
    </row>
    <row r="1019" spans="1:19" x14ac:dyDescent="0.25">
      <c r="A1019" s="2" t="s">
        <v>1145</v>
      </c>
      <c r="B1019" s="3" t="s">
        <v>2032</v>
      </c>
      <c r="C1019" s="4">
        <v>18205</v>
      </c>
      <c r="D1019" s="2" t="s">
        <v>1147</v>
      </c>
      <c r="E1019" s="2" t="s">
        <v>2033</v>
      </c>
      <c r="F1019" t="s">
        <v>2254</v>
      </c>
      <c r="G1019" t="e">
        <f>+VLOOKUP(B1019,'[2]listado ZVTN y PTN y PDET'!$A$1:$A$26,1,FALSE)</f>
        <v>#N/A</v>
      </c>
      <c r="H1019">
        <v>20269</v>
      </c>
      <c r="I1019">
        <v>6</v>
      </c>
      <c r="J1019" t="s">
        <v>2291</v>
      </c>
      <c r="K1019" t="s">
        <v>2292</v>
      </c>
      <c r="L1019" t="s">
        <v>2291</v>
      </c>
      <c r="M1019">
        <v>3</v>
      </c>
      <c r="N1019">
        <v>0</v>
      </c>
      <c r="O1019" t="s">
        <v>2301</v>
      </c>
      <c r="P1019" t="s">
        <v>2300</v>
      </c>
      <c r="Q1019" t="s">
        <v>2300</v>
      </c>
      <c r="R1019" t="s">
        <v>2300</v>
      </c>
      <c r="S1019" t="s">
        <v>2300</v>
      </c>
    </row>
    <row r="1020" spans="1:19" x14ac:dyDescent="0.25">
      <c r="A1020" s="2" t="s">
        <v>661</v>
      </c>
      <c r="B1020" s="3" t="s">
        <v>2034</v>
      </c>
      <c r="C1020" s="4">
        <v>70771</v>
      </c>
      <c r="D1020" s="2" t="s">
        <v>663</v>
      </c>
      <c r="E1020" s="2" t="s">
        <v>663</v>
      </c>
      <c r="F1020" t="e">
        <v>#N/A</v>
      </c>
      <c r="G1020" t="e">
        <f>+VLOOKUP(B1020,'[2]listado ZVTN y PTN y PDET'!$A$1:$A$26,1,FALSE)</f>
        <v>#N/A</v>
      </c>
      <c r="H1020">
        <v>19696</v>
      </c>
      <c r="I1020">
        <v>0</v>
      </c>
      <c r="J1020" t="s">
        <v>2292</v>
      </c>
      <c r="K1020" t="s">
        <v>2288</v>
      </c>
      <c r="L1020" t="s">
        <v>2289</v>
      </c>
      <c r="M1020">
        <v>2</v>
      </c>
      <c r="N1020">
        <v>0</v>
      </c>
      <c r="O1020" t="s">
        <v>2300</v>
      </c>
      <c r="P1020" t="s">
        <v>2300</v>
      </c>
      <c r="Q1020" t="s">
        <v>2300</v>
      </c>
      <c r="R1020" t="s">
        <v>2300</v>
      </c>
      <c r="S1020" t="s">
        <v>2300</v>
      </c>
    </row>
    <row r="1021" spans="1:19" x14ac:dyDescent="0.25">
      <c r="A1021" s="2" t="s">
        <v>758</v>
      </c>
      <c r="B1021" s="3" t="s">
        <v>2035</v>
      </c>
      <c r="C1021" s="4">
        <v>50683</v>
      </c>
      <c r="D1021" s="2" t="s">
        <v>760</v>
      </c>
      <c r="E1021" s="2" t="s">
        <v>2036</v>
      </c>
      <c r="F1021" t="e">
        <v>#N/A</v>
      </c>
      <c r="G1021" t="e">
        <f>+VLOOKUP(B1021,'[2]listado ZVTN y PTN y PDET'!$A$1:$A$26,1,FALSE)</f>
        <v>#N/A</v>
      </c>
      <c r="H1021">
        <v>7804</v>
      </c>
      <c r="I1021">
        <v>52</v>
      </c>
      <c r="J1021" t="s">
        <v>2291</v>
      </c>
      <c r="K1021" t="s">
        <v>2290</v>
      </c>
      <c r="L1021" t="s">
        <v>2291</v>
      </c>
      <c r="M1021">
        <v>2</v>
      </c>
      <c r="N1021">
        <v>0</v>
      </c>
      <c r="O1021" t="s">
        <v>2300</v>
      </c>
      <c r="P1021" t="s">
        <v>2300</v>
      </c>
      <c r="Q1021" t="s">
        <v>2300</v>
      </c>
      <c r="R1021" t="s">
        <v>2300</v>
      </c>
      <c r="S1021" t="s">
        <v>2301</v>
      </c>
    </row>
    <row r="1022" spans="1:19" x14ac:dyDescent="0.25">
      <c r="A1022" s="2" t="s">
        <v>301</v>
      </c>
      <c r="B1022" s="3" t="s">
        <v>2037</v>
      </c>
      <c r="C1022" s="4">
        <v>13030</v>
      </c>
      <c r="D1022" s="2" t="s">
        <v>303</v>
      </c>
      <c r="E1022" s="2" t="s">
        <v>2038</v>
      </c>
      <c r="F1022" t="e">
        <v>#N/A</v>
      </c>
      <c r="G1022" t="e">
        <f>+VLOOKUP(B1022,'[2]listado ZVTN y PTN y PDET'!$A$1:$A$26,1,FALSE)</f>
        <v>#N/A</v>
      </c>
      <c r="H1022">
        <v>11717</v>
      </c>
      <c r="I1022">
        <v>0</v>
      </c>
      <c r="J1022" t="s">
        <v>2289</v>
      </c>
      <c r="K1022" t="s">
        <v>2288</v>
      </c>
      <c r="L1022" t="s">
        <v>2289</v>
      </c>
      <c r="M1022">
        <v>1</v>
      </c>
      <c r="N1022">
        <v>0</v>
      </c>
      <c r="O1022" t="s">
        <v>2300</v>
      </c>
      <c r="P1022" t="s">
        <v>2300</v>
      </c>
      <c r="Q1022" t="s">
        <v>2300</v>
      </c>
      <c r="R1022" t="s">
        <v>2301</v>
      </c>
      <c r="S1022" t="s">
        <v>2300</v>
      </c>
    </row>
    <row r="1023" spans="1:19" x14ac:dyDescent="0.25">
      <c r="A1023" s="2" t="s">
        <v>204</v>
      </c>
      <c r="B1023" s="3" t="s">
        <v>2039</v>
      </c>
      <c r="C1023" s="4">
        <v>52250</v>
      </c>
      <c r="D1023" s="2" t="s">
        <v>206</v>
      </c>
      <c r="E1023" s="2" t="s">
        <v>2040</v>
      </c>
      <c r="F1023" t="s">
        <v>2255</v>
      </c>
      <c r="G1023" t="e">
        <f>+VLOOKUP(B1023,'[2]listado ZVTN y PTN y PDET'!$A$1:$A$26,1,FALSE)</f>
        <v>#N/A</v>
      </c>
      <c r="H1023">
        <v>38182</v>
      </c>
      <c r="I1023">
        <v>4</v>
      </c>
      <c r="J1023" t="s">
        <v>2291</v>
      </c>
      <c r="K1023" t="s">
        <v>2292</v>
      </c>
      <c r="L1023" t="s">
        <v>2291</v>
      </c>
      <c r="M1023">
        <v>8</v>
      </c>
      <c r="N1023">
        <v>0</v>
      </c>
      <c r="O1023" t="s">
        <v>2301</v>
      </c>
      <c r="P1023" t="s">
        <v>2301</v>
      </c>
      <c r="Q1023" t="s">
        <v>2301</v>
      </c>
      <c r="R1023" t="s">
        <v>2300</v>
      </c>
      <c r="S1023" t="s">
        <v>2300</v>
      </c>
    </row>
    <row r="1024" spans="1:19" x14ac:dyDescent="0.25">
      <c r="A1024" s="2" t="s">
        <v>204</v>
      </c>
      <c r="B1024" s="3" t="s">
        <v>2041</v>
      </c>
      <c r="C1024" s="4">
        <v>52835</v>
      </c>
      <c r="D1024" s="2" t="s">
        <v>206</v>
      </c>
      <c r="E1024" s="2" t="s">
        <v>2042</v>
      </c>
      <c r="F1024" t="s">
        <v>2255</v>
      </c>
      <c r="G1024">
        <v>1</v>
      </c>
      <c r="H1024">
        <v>124537</v>
      </c>
      <c r="I1024">
        <v>220</v>
      </c>
      <c r="J1024" t="s">
        <v>2291</v>
      </c>
      <c r="K1024" t="s">
        <v>2291</v>
      </c>
      <c r="L1024" t="s">
        <v>2291</v>
      </c>
      <c r="M1024">
        <v>147</v>
      </c>
      <c r="N1024">
        <v>0</v>
      </c>
      <c r="O1024" t="s">
        <v>2301</v>
      </c>
      <c r="P1024" t="s">
        <v>2300</v>
      </c>
      <c r="Q1024" t="s">
        <v>2301</v>
      </c>
      <c r="R1024" t="s">
        <v>2300</v>
      </c>
      <c r="S1024" t="s">
        <v>2300</v>
      </c>
    </row>
    <row r="1025" spans="1:19" x14ac:dyDescent="0.25">
      <c r="A1025" s="2" t="s">
        <v>376</v>
      </c>
      <c r="B1025" s="3" t="s">
        <v>2043</v>
      </c>
      <c r="C1025" s="4">
        <v>47551</v>
      </c>
      <c r="D1025" s="2" t="s">
        <v>378</v>
      </c>
      <c r="E1025" s="2" t="s">
        <v>2044</v>
      </c>
      <c r="F1025" t="e">
        <v>#N/A</v>
      </c>
      <c r="G1025" t="e">
        <f>+VLOOKUP(B1025,'[2]listado ZVTN y PTN y PDET'!$A$1:$A$26,1,FALSE)</f>
        <v>#N/A</v>
      </c>
      <c r="H1025">
        <v>45656</v>
      </c>
      <c r="I1025">
        <v>0</v>
      </c>
      <c r="J1025" t="s">
        <v>2290</v>
      </c>
      <c r="K1025" t="s">
        <v>2288</v>
      </c>
      <c r="L1025" t="s">
        <v>2289</v>
      </c>
      <c r="M1025">
        <v>3</v>
      </c>
      <c r="N1025">
        <v>0</v>
      </c>
      <c r="O1025" t="s">
        <v>2300</v>
      </c>
      <c r="P1025" t="s">
        <v>2300</v>
      </c>
      <c r="Q1025" t="s">
        <v>2300</v>
      </c>
      <c r="R1025" t="s">
        <v>2301</v>
      </c>
      <c r="S1025" t="s">
        <v>2300</v>
      </c>
    </row>
    <row r="1026" spans="1:19" x14ac:dyDescent="0.25">
      <c r="A1026" s="2" t="s">
        <v>500</v>
      </c>
      <c r="B1026" s="3" t="s">
        <v>2045</v>
      </c>
      <c r="C1026" s="4">
        <v>5051</v>
      </c>
      <c r="D1026" s="2" t="s">
        <v>502</v>
      </c>
      <c r="E1026" s="2" t="s">
        <v>2046</v>
      </c>
      <c r="F1026" t="e">
        <v>#N/A</v>
      </c>
      <c r="G1026" t="e">
        <f>+VLOOKUP(B1026,'[2]listado ZVTN y PTN y PDET'!$A$1:$A$26,1,FALSE)</f>
        <v>#N/A</v>
      </c>
      <c r="H1026">
        <v>28109</v>
      </c>
      <c r="I1026">
        <v>0</v>
      </c>
      <c r="J1026" t="s">
        <v>2289</v>
      </c>
      <c r="K1026" t="s">
        <v>2288</v>
      </c>
      <c r="L1026" t="s">
        <v>2288</v>
      </c>
      <c r="M1026">
        <v>8</v>
      </c>
      <c r="N1026">
        <v>0</v>
      </c>
      <c r="O1026" t="s">
        <v>2300</v>
      </c>
      <c r="P1026" t="s">
        <v>2300</v>
      </c>
      <c r="Q1026" t="s">
        <v>2300</v>
      </c>
      <c r="R1026" t="s">
        <v>2301</v>
      </c>
      <c r="S1026" t="s">
        <v>2300</v>
      </c>
    </row>
    <row r="1027" spans="1:19" x14ac:dyDescent="0.25">
      <c r="A1027" s="2" t="s">
        <v>204</v>
      </c>
      <c r="B1027" s="3" t="s">
        <v>2047</v>
      </c>
      <c r="C1027" s="4">
        <v>52786</v>
      </c>
      <c r="D1027" s="2" t="s">
        <v>206</v>
      </c>
      <c r="E1027" s="2" t="s">
        <v>2048</v>
      </c>
      <c r="F1027" t="e">
        <v>#N/A</v>
      </c>
      <c r="G1027" t="e">
        <f>+VLOOKUP(B1027,'[2]listado ZVTN y PTN y PDET'!$A$1:$A$26,1,FALSE)</f>
        <v>#N/A</v>
      </c>
      <c r="H1027">
        <v>2159</v>
      </c>
      <c r="I1027">
        <v>0</v>
      </c>
      <c r="J1027" t="s">
        <v>2289</v>
      </c>
      <c r="K1027" t="s">
        <v>2289</v>
      </c>
      <c r="L1027" t="s">
        <v>2289</v>
      </c>
      <c r="M1027">
        <v>6</v>
      </c>
      <c r="N1027">
        <v>0</v>
      </c>
      <c r="O1027" t="s">
        <v>2300</v>
      </c>
      <c r="P1027" t="s">
        <v>2300</v>
      </c>
      <c r="Q1027" t="s">
        <v>2300</v>
      </c>
      <c r="R1027" t="s">
        <v>2300</v>
      </c>
      <c r="S1027" t="s">
        <v>2300</v>
      </c>
    </row>
    <row r="1028" spans="1:19" x14ac:dyDescent="0.25">
      <c r="A1028" s="2" t="s">
        <v>500</v>
      </c>
      <c r="B1028" s="3" t="s">
        <v>2049</v>
      </c>
      <c r="C1028" s="4">
        <v>5113</v>
      </c>
      <c r="D1028" s="2" t="s">
        <v>502</v>
      </c>
      <c r="E1028" s="2" t="s">
        <v>2050</v>
      </c>
      <c r="F1028" t="e">
        <v>#N/A</v>
      </c>
      <c r="G1028" t="e">
        <f>+VLOOKUP(B1028,'[2]listado ZVTN y PTN y PDET'!$A$1:$A$26,1,FALSE)</f>
        <v>#N/A</v>
      </c>
      <c r="H1028">
        <v>6811</v>
      </c>
      <c r="I1028">
        <v>2</v>
      </c>
      <c r="J1028" t="s">
        <v>2289</v>
      </c>
      <c r="K1028" t="s">
        <v>2290</v>
      </c>
      <c r="L1028" t="s">
        <v>2289</v>
      </c>
      <c r="M1028">
        <v>5</v>
      </c>
      <c r="N1028">
        <v>0</v>
      </c>
      <c r="O1028" t="s">
        <v>2300</v>
      </c>
      <c r="P1028" t="s">
        <v>2300</v>
      </c>
      <c r="Q1028" t="s">
        <v>2300</v>
      </c>
      <c r="R1028" t="s">
        <v>2300</v>
      </c>
      <c r="S1028" t="s">
        <v>2300</v>
      </c>
    </row>
    <row r="1029" spans="1:19" x14ac:dyDescent="0.25">
      <c r="A1029" s="2" t="s">
        <v>1145</v>
      </c>
      <c r="B1029" s="3" t="s">
        <v>2051</v>
      </c>
      <c r="C1029" s="4">
        <v>18785</v>
      </c>
      <c r="D1029" s="2" t="s">
        <v>1147</v>
      </c>
      <c r="E1029" s="2" t="s">
        <v>2052</v>
      </c>
      <c r="F1029" t="s">
        <v>2254</v>
      </c>
      <c r="G1029" t="e">
        <f>+VLOOKUP(B1029,'[2]listado ZVTN y PTN y PDET'!$A$1:$A$26,1,FALSE)</f>
        <v>#N/A</v>
      </c>
      <c r="H1029">
        <v>13572</v>
      </c>
      <c r="I1029">
        <v>2</v>
      </c>
      <c r="J1029" t="s">
        <v>2291</v>
      </c>
      <c r="K1029" t="s">
        <v>2290</v>
      </c>
      <c r="L1029" t="s">
        <v>2291</v>
      </c>
      <c r="M1029">
        <v>2</v>
      </c>
      <c r="N1029">
        <v>0</v>
      </c>
      <c r="O1029" t="s">
        <v>2301</v>
      </c>
      <c r="P1029" t="s">
        <v>2300</v>
      </c>
      <c r="Q1029" t="s">
        <v>2300</v>
      </c>
      <c r="R1029" t="s">
        <v>2300</v>
      </c>
      <c r="S1029" t="s">
        <v>2300</v>
      </c>
    </row>
    <row r="1030" spans="1:19" x14ac:dyDescent="0.25">
      <c r="A1030" s="2" t="s">
        <v>500</v>
      </c>
      <c r="B1030" s="3" t="s">
        <v>2053</v>
      </c>
      <c r="C1030" s="4">
        <v>5659</v>
      </c>
      <c r="D1030" s="2" t="s">
        <v>502</v>
      </c>
      <c r="E1030" s="2" t="s">
        <v>2054</v>
      </c>
      <c r="F1030" t="e">
        <v>#N/A</v>
      </c>
      <c r="G1030" t="e">
        <f>+VLOOKUP(B1030,'[2]listado ZVTN y PTN y PDET'!$A$1:$A$26,1,FALSE)</f>
        <v>#N/A</v>
      </c>
      <c r="H1030">
        <v>13966</v>
      </c>
      <c r="I1030">
        <v>1</v>
      </c>
      <c r="J1030" t="s">
        <v>2289</v>
      </c>
      <c r="K1030" t="s">
        <v>2288</v>
      </c>
      <c r="L1030" t="s">
        <v>2288</v>
      </c>
      <c r="M1030">
        <v>4</v>
      </c>
      <c r="N1030">
        <v>0</v>
      </c>
      <c r="O1030" t="s">
        <v>2300</v>
      </c>
      <c r="P1030" t="s">
        <v>2300</v>
      </c>
      <c r="Q1030" t="s">
        <v>2300</v>
      </c>
      <c r="R1030" t="s">
        <v>2301</v>
      </c>
      <c r="S1030" t="s">
        <v>2300</v>
      </c>
    </row>
    <row r="1031" spans="1:19" x14ac:dyDescent="0.25">
      <c r="A1031" s="2" t="s">
        <v>758</v>
      </c>
      <c r="B1031" s="3" t="s">
        <v>2055</v>
      </c>
      <c r="C1031" s="4">
        <v>50400</v>
      </c>
      <c r="D1031" s="2" t="s">
        <v>760</v>
      </c>
      <c r="E1031" s="2" t="s">
        <v>2056</v>
      </c>
      <c r="F1031" t="e">
        <v>#N/A</v>
      </c>
      <c r="G1031" t="e">
        <f>+VLOOKUP(B1031,'[2]listado ZVTN y PTN y PDET'!$A$1:$A$26,1,FALSE)</f>
        <v>#N/A</v>
      </c>
      <c r="H1031">
        <v>9027</v>
      </c>
      <c r="I1031">
        <v>31</v>
      </c>
      <c r="J1031" t="s">
        <v>2292</v>
      </c>
      <c r="K1031" t="s">
        <v>2291</v>
      </c>
      <c r="L1031" t="s">
        <v>2291</v>
      </c>
      <c r="M1031">
        <v>3</v>
      </c>
      <c r="N1031">
        <v>0</v>
      </c>
      <c r="O1031" t="s">
        <v>2301</v>
      </c>
      <c r="P1031" t="s">
        <v>2300</v>
      </c>
      <c r="Q1031" t="s">
        <v>2300</v>
      </c>
      <c r="R1031" t="s">
        <v>2300</v>
      </c>
      <c r="S1031" t="s">
        <v>2300</v>
      </c>
    </row>
    <row r="1032" spans="1:19" x14ac:dyDescent="0.25">
      <c r="A1032" s="2" t="s">
        <v>1145</v>
      </c>
      <c r="B1032" s="3" t="s">
        <v>2057</v>
      </c>
      <c r="C1032" s="4">
        <v>18029</v>
      </c>
      <c r="D1032" s="2" t="s">
        <v>1147</v>
      </c>
      <c r="E1032" s="2" t="s">
        <v>203</v>
      </c>
      <c r="F1032" t="s">
        <v>2254</v>
      </c>
      <c r="G1032" t="e">
        <f>+VLOOKUP(B1032,'[2]listado ZVTN y PTN y PDET'!$A$1:$A$26,1,FALSE)</f>
        <v>#N/A</v>
      </c>
      <c r="H1032">
        <v>5066</v>
      </c>
      <c r="I1032">
        <v>0</v>
      </c>
      <c r="J1032" t="s">
        <v>2291</v>
      </c>
      <c r="K1032" t="s">
        <v>2289</v>
      </c>
      <c r="L1032" t="s">
        <v>2292</v>
      </c>
      <c r="M1032">
        <v>2</v>
      </c>
      <c r="N1032">
        <v>0</v>
      </c>
      <c r="O1032" t="s">
        <v>2300</v>
      </c>
      <c r="P1032" t="s">
        <v>2300</v>
      </c>
      <c r="Q1032" t="s">
        <v>2300</v>
      </c>
      <c r="R1032" t="s">
        <v>2300</v>
      </c>
      <c r="S1032" t="s">
        <v>2300</v>
      </c>
    </row>
    <row r="1033" spans="1:19" x14ac:dyDescent="0.25">
      <c r="A1033" s="2" t="s">
        <v>500</v>
      </c>
      <c r="B1033" s="3" t="s">
        <v>2058</v>
      </c>
      <c r="C1033" s="4">
        <v>5483</v>
      </c>
      <c r="D1033" s="2" t="s">
        <v>502</v>
      </c>
      <c r="E1033" s="2" t="s">
        <v>206</v>
      </c>
      <c r="F1033" t="e">
        <v>#N/A</v>
      </c>
      <c r="G1033" t="e">
        <f>+VLOOKUP(B1033,'[2]listado ZVTN y PTN y PDET'!$A$1:$A$26,1,FALSE)</f>
        <v>#N/A</v>
      </c>
      <c r="H1033">
        <v>18935</v>
      </c>
      <c r="I1033">
        <v>29</v>
      </c>
      <c r="J1033" t="s">
        <v>2290</v>
      </c>
      <c r="K1033" t="s">
        <v>2289</v>
      </c>
      <c r="L1033" t="s">
        <v>2292</v>
      </c>
      <c r="M1033">
        <v>3</v>
      </c>
      <c r="N1033">
        <v>0</v>
      </c>
      <c r="O1033" t="s">
        <v>2301</v>
      </c>
      <c r="P1033" t="s">
        <v>2300</v>
      </c>
      <c r="Q1033" t="s">
        <v>2300</v>
      </c>
      <c r="R1033" t="s">
        <v>2300</v>
      </c>
      <c r="S1033" t="s">
        <v>2300</v>
      </c>
    </row>
    <row r="1034" spans="1:19" x14ac:dyDescent="0.25">
      <c r="A1034" s="2" t="s">
        <v>1149</v>
      </c>
      <c r="B1034" s="3" t="s">
        <v>2059</v>
      </c>
      <c r="C1034" s="4">
        <v>20550</v>
      </c>
      <c r="D1034" s="2" t="s">
        <v>1151</v>
      </c>
      <c r="E1034" s="2" t="s">
        <v>2060</v>
      </c>
      <c r="F1034" t="e">
        <v>#N/A</v>
      </c>
      <c r="G1034" t="e">
        <f>+VLOOKUP(B1034,'[2]listado ZVTN y PTN y PDET'!$A$1:$A$26,1,FALSE)</f>
        <v>#N/A</v>
      </c>
      <c r="H1034">
        <v>12918</v>
      </c>
      <c r="I1034">
        <v>18</v>
      </c>
      <c r="J1034" t="s">
        <v>2291</v>
      </c>
      <c r="K1034" t="s">
        <v>2288</v>
      </c>
      <c r="L1034" t="s">
        <v>2292</v>
      </c>
      <c r="M1034">
        <v>2</v>
      </c>
      <c r="N1034">
        <v>1</v>
      </c>
      <c r="O1034" t="s">
        <v>2300</v>
      </c>
      <c r="P1034" t="s">
        <v>2300</v>
      </c>
      <c r="Q1034" t="s">
        <v>2300</v>
      </c>
      <c r="R1034" t="s">
        <v>2300</v>
      </c>
      <c r="S1034" t="s">
        <v>2300</v>
      </c>
    </row>
    <row r="1035" spans="1:19" x14ac:dyDescent="0.25">
      <c r="A1035" s="2" t="s">
        <v>301</v>
      </c>
      <c r="B1035" s="3" t="s">
        <v>2061</v>
      </c>
      <c r="C1035" s="4">
        <v>13810</v>
      </c>
      <c r="D1035" s="2" t="s">
        <v>303</v>
      </c>
      <c r="E1035" s="2" t="s">
        <v>2062</v>
      </c>
      <c r="F1035" t="e">
        <v>#N/A</v>
      </c>
      <c r="G1035" t="e">
        <f>+VLOOKUP(B1035,'[2]listado ZVTN y PTN y PDET'!$A$1:$A$26,1,FALSE)</f>
        <v>#N/A</v>
      </c>
      <c r="H1035">
        <v>29380</v>
      </c>
      <c r="I1035">
        <v>6</v>
      </c>
      <c r="J1035" t="s">
        <v>2290</v>
      </c>
      <c r="K1035" t="s">
        <v>2289</v>
      </c>
      <c r="L1035" t="s">
        <v>2290</v>
      </c>
      <c r="M1035">
        <v>8</v>
      </c>
      <c r="N1035">
        <v>1</v>
      </c>
      <c r="O1035" t="s">
        <v>2301</v>
      </c>
      <c r="P1035" t="s">
        <v>2300</v>
      </c>
      <c r="Q1035" t="s">
        <v>2300</v>
      </c>
      <c r="R1035" t="s">
        <v>2301</v>
      </c>
      <c r="S1035" t="s">
        <v>2300</v>
      </c>
    </row>
    <row r="1036" spans="1:19" x14ac:dyDescent="0.25">
      <c r="A1036" s="2" t="s">
        <v>1149</v>
      </c>
      <c r="B1036" s="3" t="s">
        <v>2063</v>
      </c>
      <c r="C1036" s="4">
        <v>20400</v>
      </c>
      <c r="D1036" s="2" t="s">
        <v>1151</v>
      </c>
      <c r="E1036" s="2" t="s">
        <v>2064</v>
      </c>
      <c r="F1036" t="s">
        <v>2261</v>
      </c>
      <c r="G1036" t="e">
        <f>+VLOOKUP(B1036,'[2]listado ZVTN y PTN y PDET'!$A$1:$A$26,1,FALSE)</f>
        <v>#N/A</v>
      </c>
      <c r="H1036">
        <v>17887</v>
      </c>
      <c r="I1036">
        <v>13</v>
      </c>
      <c r="J1036" t="s">
        <v>2291</v>
      </c>
      <c r="K1036" t="s">
        <v>2288</v>
      </c>
      <c r="L1036" t="s">
        <v>2290</v>
      </c>
      <c r="M1036">
        <v>5</v>
      </c>
      <c r="N1036">
        <v>0</v>
      </c>
      <c r="O1036" t="s">
        <v>2300</v>
      </c>
      <c r="P1036" t="s">
        <v>2300</v>
      </c>
      <c r="Q1036" t="s">
        <v>2300</v>
      </c>
      <c r="R1036" t="s">
        <v>2301</v>
      </c>
      <c r="S1036" t="s">
        <v>2300</v>
      </c>
    </row>
    <row r="1037" spans="1:19" x14ac:dyDescent="0.25">
      <c r="A1037" s="2" t="s">
        <v>661</v>
      </c>
      <c r="B1037" s="3" t="s">
        <v>2065</v>
      </c>
      <c r="C1037" s="4">
        <v>70823</v>
      </c>
      <c r="D1037" s="2" t="s">
        <v>663</v>
      </c>
      <c r="E1037" s="2" t="s">
        <v>2066</v>
      </c>
      <c r="F1037" t="s">
        <v>2256</v>
      </c>
      <c r="G1037" t="e">
        <f>+VLOOKUP(B1037,'[2]listado ZVTN y PTN y PDET'!$A$1:$A$26,1,FALSE)</f>
        <v>#N/A</v>
      </c>
      <c r="H1037">
        <v>18278</v>
      </c>
      <c r="I1037">
        <v>0</v>
      </c>
      <c r="J1037" t="s">
        <v>2292</v>
      </c>
      <c r="K1037" t="s">
        <v>2288</v>
      </c>
      <c r="L1037" t="s">
        <v>2289</v>
      </c>
      <c r="M1037">
        <v>1</v>
      </c>
      <c r="N1037">
        <v>0</v>
      </c>
      <c r="O1037" t="s">
        <v>2300</v>
      </c>
      <c r="P1037" t="s">
        <v>2300</v>
      </c>
      <c r="Q1037" t="s">
        <v>2300</v>
      </c>
      <c r="R1037" t="s">
        <v>2300</v>
      </c>
      <c r="S1037" t="s">
        <v>2300</v>
      </c>
    </row>
    <row r="1038" spans="1:19" x14ac:dyDescent="0.25">
      <c r="A1038" s="2" t="s">
        <v>500</v>
      </c>
      <c r="B1038" s="3" t="s">
        <v>2067</v>
      </c>
      <c r="C1038" s="4">
        <v>5490</v>
      </c>
      <c r="D1038" s="2" t="s">
        <v>502</v>
      </c>
      <c r="E1038" s="2" t="s">
        <v>2068</v>
      </c>
      <c r="F1038" t="s">
        <v>2266</v>
      </c>
      <c r="G1038" t="e">
        <f>+VLOOKUP(B1038,'[2]listado ZVTN y PTN y PDET'!$A$1:$A$26,1,FALSE)</f>
        <v>#N/A</v>
      </c>
      <c r="H1038">
        <v>46410</v>
      </c>
      <c r="I1038">
        <v>2</v>
      </c>
      <c r="J1038" t="s">
        <v>2289</v>
      </c>
      <c r="K1038" t="s">
        <v>2288</v>
      </c>
      <c r="L1038" t="s">
        <v>2289</v>
      </c>
      <c r="M1038">
        <v>6</v>
      </c>
      <c r="N1038">
        <v>0</v>
      </c>
      <c r="O1038" t="s">
        <v>2300</v>
      </c>
      <c r="P1038" t="s">
        <v>2300</v>
      </c>
      <c r="Q1038" t="s">
        <v>2300</v>
      </c>
      <c r="R1038" t="s">
        <v>2301</v>
      </c>
      <c r="S1038" t="s">
        <v>2300</v>
      </c>
    </row>
    <row r="1039" spans="1:19" x14ac:dyDescent="0.25">
      <c r="A1039" s="2" t="s">
        <v>500</v>
      </c>
      <c r="B1039" s="3" t="s">
        <v>2069</v>
      </c>
      <c r="C1039" s="4">
        <v>5847</v>
      </c>
      <c r="D1039" s="2" t="s">
        <v>502</v>
      </c>
      <c r="E1039" s="2" t="s">
        <v>2070</v>
      </c>
      <c r="F1039" t="e">
        <v>#N/A</v>
      </c>
      <c r="G1039" t="e">
        <f>+VLOOKUP(B1039,'[2]listado ZVTN y PTN y PDET'!$A$1:$A$26,1,FALSE)</f>
        <v>#N/A</v>
      </c>
      <c r="H1039">
        <v>39477</v>
      </c>
      <c r="I1039">
        <v>40</v>
      </c>
      <c r="J1039" t="s">
        <v>2292</v>
      </c>
      <c r="K1039" t="s">
        <v>2289</v>
      </c>
      <c r="L1039" t="s">
        <v>2292</v>
      </c>
      <c r="M1039">
        <v>22</v>
      </c>
      <c r="N1039">
        <v>0</v>
      </c>
      <c r="O1039" t="s">
        <v>2301</v>
      </c>
      <c r="P1039" t="s">
        <v>2300</v>
      </c>
      <c r="Q1039" t="s">
        <v>2300</v>
      </c>
      <c r="R1039" t="s">
        <v>2300</v>
      </c>
      <c r="S1039" t="s">
        <v>2300</v>
      </c>
    </row>
    <row r="1040" spans="1:19" x14ac:dyDescent="0.25">
      <c r="A1040" s="2" t="s">
        <v>661</v>
      </c>
      <c r="B1040" s="3" t="s">
        <v>2071</v>
      </c>
      <c r="C1040" s="4">
        <v>70713</v>
      </c>
      <c r="D1040" s="2" t="s">
        <v>663</v>
      </c>
      <c r="E1040" s="2" t="s">
        <v>2072</v>
      </c>
      <c r="F1040" t="s">
        <v>2256</v>
      </c>
      <c r="G1040" t="e">
        <f>+VLOOKUP(B1040,'[2]listado ZVTN y PTN y PDET'!$A$1:$A$26,1,FALSE)</f>
        <v>#N/A</v>
      </c>
      <c r="H1040">
        <v>50133</v>
      </c>
      <c r="I1040">
        <v>7</v>
      </c>
      <c r="J1040" t="s">
        <v>2292</v>
      </c>
      <c r="K1040" t="s">
        <v>2288</v>
      </c>
      <c r="L1040" t="s">
        <v>2289</v>
      </c>
      <c r="M1040">
        <v>12</v>
      </c>
      <c r="N1040">
        <v>0</v>
      </c>
      <c r="O1040" t="s">
        <v>2300</v>
      </c>
      <c r="P1040" t="s">
        <v>2300</v>
      </c>
      <c r="Q1040" t="s">
        <v>2300</v>
      </c>
      <c r="R1040" t="s">
        <v>2301</v>
      </c>
      <c r="S1040" t="s">
        <v>2300</v>
      </c>
    </row>
    <row r="1041" spans="1:19" x14ac:dyDescent="0.25">
      <c r="A1041" s="2" t="s">
        <v>321</v>
      </c>
      <c r="B1041" s="3" t="s">
        <v>2073</v>
      </c>
      <c r="C1041" s="4">
        <v>19809</v>
      </c>
      <c r="D1041" s="2" t="s">
        <v>323</v>
      </c>
      <c r="E1041" s="2" t="s">
        <v>2074</v>
      </c>
      <c r="F1041" t="s">
        <v>2265</v>
      </c>
      <c r="G1041" t="e">
        <f>+VLOOKUP(B1041,'[2]listado ZVTN y PTN y PDET'!$A$1:$A$26,1,FALSE)</f>
        <v>#N/A</v>
      </c>
      <c r="H1041">
        <v>20204</v>
      </c>
      <c r="I1041">
        <v>0</v>
      </c>
      <c r="J1041" t="s">
        <v>2292</v>
      </c>
      <c r="K1041" t="s">
        <v>2292</v>
      </c>
      <c r="L1041" t="s">
        <v>2292</v>
      </c>
      <c r="M1041">
        <v>7</v>
      </c>
      <c r="N1041">
        <v>0</v>
      </c>
      <c r="O1041" t="s">
        <v>2301</v>
      </c>
      <c r="P1041" t="s">
        <v>2300</v>
      </c>
      <c r="Q1041" t="s">
        <v>2300</v>
      </c>
      <c r="R1041" t="s">
        <v>2300</v>
      </c>
      <c r="S1041" t="s">
        <v>2300</v>
      </c>
    </row>
    <row r="1042" spans="1:19" x14ac:dyDescent="0.25">
      <c r="A1042" s="2" t="s">
        <v>1456</v>
      </c>
      <c r="B1042" s="3" t="s">
        <v>2075</v>
      </c>
      <c r="C1042" s="4">
        <v>86568</v>
      </c>
      <c r="D1042" s="2" t="s">
        <v>1458</v>
      </c>
      <c r="E1042" s="2" t="s">
        <v>2076</v>
      </c>
      <c r="F1042" t="s">
        <v>2258</v>
      </c>
      <c r="G1042">
        <v>1</v>
      </c>
      <c r="H1042">
        <v>45957</v>
      </c>
      <c r="I1042">
        <v>161</v>
      </c>
      <c r="J1042" t="s">
        <v>2291</v>
      </c>
      <c r="K1042" t="s">
        <v>2291</v>
      </c>
      <c r="L1042" t="s">
        <v>2291</v>
      </c>
      <c r="M1042">
        <v>24</v>
      </c>
      <c r="N1042">
        <v>0</v>
      </c>
      <c r="O1042" t="s">
        <v>2301</v>
      </c>
      <c r="P1042" t="s">
        <v>2300</v>
      </c>
      <c r="Q1042" t="s">
        <v>2300</v>
      </c>
      <c r="R1042" t="s">
        <v>2300</v>
      </c>
      <c r="S1042" t="s">
        <v>2300</v>
      </c>
    </row>
    <row r="1043" spans="1:19" x14ac:dyDescent="0.25">
      <c r="A1043" s="2" t="s">
        <v>530</v>
      </c>
      <c r="B1043" s="3" t="s">
        <v>2077</v>
      </c>
      <c r="C1043" s="4">
        <v>23580</v>
      </c>
      <c r="D1043" s="2" t="s">
        <v>532</v>
      </c>
      <c r="E1043" s="2" t="s">
        <v>2078</v>
      </c>
      <c r="F1043" t="s">
        <v>2264</v>
      </c>
      <c r="G1043" t="e">
        <f>+VLOOKUP(B1043,'[2]listado ZVTN y PTN y PDET'!$A$1:$A$26,1,FALSE)</f>
        <v>#N/A</v>
      </c>
      <c r="H1043">
        <v>45700</v>
      </c>
      <c r="I1043">
        <v>130</v>
      </c>
      <c r="J1043" t="s">
        <v>2292</v>
      </c>
      <c r="K1043" t="s">
        <v>2290</v>
      </c>
      <c r="L1043" t="s">
        <v>2291</v>
      </c>
      <c r="M1043">
        <v>12</v>
      </c>
      <c r="N1043">
        <v>0</v>
      </c>
      <c r="O1043" t="s">
        <v>2300</v>
      </c>
      <c r="P1043" t="s">
        <v>2300</v>
      </c>
      <c r="Q1043" t="s">
        <v>2300</v>
      </c>
      <c r="R1043" t="s">
        <v>2301</v>
      </c>
      <c r="S1043" t="s">
        <v>2300</v>
      </c>
    </row>
    <row r="1044" spans="1:19" x14ac:dyDescent="0.25">
      <c r="A1044" s="2" t="s">
        <v>1145</v>
      </c>
      <c r="B1044" s="3" t="s">
        <v>2079</v>
      </c>
      <c r="C1044" s="4">
        <v>18094</v>
      </c>
      <c r="D1044" s="2" t="s">
        <v>1147</v>
      </c>
      <c r="E1044" s="2" t="s">
        <v>2080</v>
      </c>
      <c r="F1044" t="s">
        <v>2254</v>
      </c>
      <c r="G1044" t="e">
        <f>+VLOOKUP(B1044,'[2]listado ZVTN y PTN y PDET'!$A$1:$A$26,1,FALSE)</f>
        <v>#N/A</v>
      </c>
      <c r="H1044">
        <v>9746</v>
      </c>
      <c r="I1044">
        <v>7</v>
      </c>
      <c r="J1044" t="s">
        <v>2291</v>
      </c>
      <c r="K1044" t="s">
        <v>2290</v>
      </c>
      <c r="L1044" t="s">
        <v>2292</v>
      </c>
      <c r="M1044">
        <v>3</v>
      </c>
      <c r="N1044">
        <v>0</v>
      </c>
      <c r="O1044" t="s">
        <v>2300</v>
      </c>
      <c r="P1044" t="s">
        <v>2300</v>
      </c>
      <c r="Q1044" t="s">
        <v>2300</v>
      </c>
      <c r="R1044" t="s">
        <v>2300</v>
      </c>
      <c r="S1044" t="s">
        <v>2300</v>
      </c>
    </row>
    <row r="1045" spans="1:19" x14ac:dyDescent="0.25">
      <c r="A1045" s="2" t="s">
        <v>1145</v>
      </c>
      <c r="B1045" s="3" t="s">
        <v>2081</v>
      </c>
      <c r="C1045" s="4">
        <v>18001</v>
      </c>
      <c r="D1045" s="2" t="s">
        <v>1147</v>
      </c>
      <c r="E1045" s="2" t="s">
        <v>1660</v>
      </c>
      <c r="F1045" t="s">
        <v>2254</v>
      </c>
      <c r="G1045" t="e">
        <f>+VLOOKUP(B1045,'[2]listado ZVTN y PTN y PDET'!$A$1:$A$26,1,FALSE)</f>
        <v>#N/A</v>
      </c>
      <c r="H1045">
        <v>37025</v>
      </c>
      <c r="I1045">
        <v>88</v>
      </c>
      <c r="J1045" t="s">
        <v>2292</v>
      </c>
      <c r="K1045" t="s">
        <v>2289</v>
      </c>
      <c r="L1045" t="s">
        <v>2290</v>
      </c>
      <c r="M1045">
        <v>54</v>
      </c>
      <c r="N1045">
        <v>0</v>
      </c>
      <c r="O1045" t="s">
        <v>2301</v>
      </c>
      <c r="P1045" t="s">
        <v>2300</v>
      </c>
      <c r="Q1045" t="s">
        <v>2300</v>
      </c>
      <c r="R1045" t="s">
        <v>2300</v>
      </c>
      <c r="S1045" t="s">
        <v>2300</v>
      </c>
    </row>
    <row r="1046" spans="1:19" x14ac:dyDescent="0.25">
      <c r="A1046" s="2" t="s">
        <v>530</v>
      </c>
      <c r="B1046" s="3" t="s">
        <v>2082</v>
      </c>
      <c r="C1046" s="4">
        <v>23855</v>
      </c>
      <c r="D1046" s="2" t="s">
        <v>532</v>
      </c>
      <c r="E1046" s="2" t="s">
        <v>2083</v>
      </c>
      <c r="F1046" t="s">
        <v>2264</v>
      </c>
      <c r="G1046" t="e">
        <f>+VLOOKUP(B1046,'[2]listado ZVTN y PTN y PDET'!$A$1:$A$26,1,FALSE)</f>
        <v>#N/A</v>
      </c>
      <c r="H1046">
        <v>37049</v>
      </c>
      <c r="I1046">
        <v>0</v>
      </c>
      <c r="J1046" t="s">
        <v>2292</v>
      </c>
      <c r="K1046" t="s">
        <v>2289</v>
      </c>
      <c r="L1046" t="s">
        <v>2289</v>
      </c>
      <c r="M1046">
        <v>5</v>
      </c>
      <c r="N1046">
        <v>0</v>
      </c>
      <c r="O1046" t="s">
        <v>2300</v>
      </c>
      <c r="P1046" t="s">
        <v>2300</v>
      </c>
      <c r="Q1046" t="s">
        <v>2300</v>
      </c>
      <c r="R1046" t="s">
        <v>2301</v>
      </c>
      <c r="S1046" t="s">
        <v>2300</v>
      </c>
    </row>
    <row r="1047" spans="1:19" x14ac:dyDescent="0.25">
      <c r="A1047" s="2" t="s">
        <v>1456</v>
      </c>
      <c r="B1047" s="3" t="s">
        <v>2084</v>
      </c>
      <c r="C1047" s="4">
        <v>86885</v>
      </c>
      <c r="D1047" s="2" t="s">
        <v>1458</v>
      </c>
      <c r="E1047" s="2" t="s">
        <v>2085</v>
      </c>
      <c r="F1047" t="s">
        <v>2258</v>
      </c>
      <c r="G1047" t="e">
        <f>+VLOOKUP(B1047,'[2]listado ZVTN y PTN y PDET'!$A$1:$A$26,1,FALSE)</f>
        <v>#N/A</v>
      </c>
      <c r="H1047">
        <v>13812</v>
      </c>
      <c r="I1047">
        <v>10</v>
      </c>
      <c r="J1047" t="s">
        <v>2291</v>
      </c>
      <c r="K1047" t="s">
        <v>2292</v>
      </c>
      <c r="L1047" t="s">
        <v>2291</v>
      </c>
      <c r="M1047">
        <v>7</v>
      </c>
      <c r="N1047">
        <v>0</v>
      </c>
      <c r="O1047" t="s">
        <v>2300</v>
      </c>
      <c r="P1047" t="s">
        <v>2300</v>
      </c>
      <c r="Q1047" t="s">
        <v>2300</v>
      </c>
      <c r="R1047" t="s">
        <v>2300</v>
      </c>
      <c r="S1047" t="s">
        <v>2300</v>
      </c>
    </row>
    <row r="1048" spans="1:19" x14ac:dyDescent="0.25">
      <c r="A1048" s="2" t="s">
        <v>96</v>
      </c>
      <c r="B1048" s="3" t="s">
        <v>2086</v>
      </c>
      <c r="C1048" s="4">
        <v>44110</v>
      </c>
      <c r="D1048" s="2" t="s">
        <v>98</v>
      </c>
      <c r="E1048" s="2" t="s">
        <v>2087</v>
      </c>
      <c r="F1048" t="e">
        <v>#N/A</v>
      </c>
      <c r="G1048" t="e">
        <f>+VLOOKUP(B1048,'[2]listado ZVTN y PTN y PDET'!$A$1:$A$26,1,FALSE)</f>
        <v>#N/A</v>
      </c>
      <c r="H1048">
        <v>5452</v>
      </c>
      <c r="I1048">
        <v>2</v>
      </c>
      <c r="J1048" t="s">
        <v>2290</v>
      </c>
      <c r="K1048" t="s">
        <v>2288</v>
      </c>
      <c r="L1048" t="s">
        <v>2290</v>
      </c>
      <c r="M1048">
        <v>1</v>
      </c>
      <c r="N1048">
        <v>0</v>
      </c>
      <c r="O1048" t="s">
        <v>2301</v>
      </c>
      <c r="P1048" t="s">
        <v>2300</v>
      </c>
      <c r="Q1048" t="s">
        <v>2300</v>
      </c>
      <c r="R1048" t="s">
        <v>2300</v>
      </c>
      <c r="S1048" t="s">
        <v>2300</v>
      </c>
    </row>
    <row r="1049" spans="1:19" x14ac:dyDescent="0.25">
      <c r="A1049" s="2" t="s">
        <v>204</v>
      </c>
      <c r="B1049" s="3" t="s">
        <v>2088</v>
      </c>
      <c r="C1049" s="4">
        <v>52612</v>
      </c>
      <c r="D1049" s="2" t="s">
        <v>206</v>
      </c>
      <c r="E1049" s="2" t="s">
        <v>674</v>
      </c>
      <c r="F1049" t="s">
        <v>2255</v>
      </c>
      <c r="G1049" t="e">
        <f>+VLOOKUP(B1049,'[2]listado ZVTN y PTN y PDET'!$A$1:$A$26,1,FALSE)</f>
        <v>#N/A</v>
      </c>
      <c r="H1049">
        <v>9764</v>
      </c>
      <c r="I1049">
        <v>86</v>
      </c>
      <c r="J1049" t="s">
        <v>2292</v>
      </c>
      <c r="K1049" t="s">
        <v>2289</v>
      </c>
      <c r="L1049" t="s">
        <v>2291</v>
      </c>
      <c r="M1049">
        <v>7</v>
      </c>
      <c r="N1049">
        <v>0</v>
      </c>
      <c r="O1049" t="s">
        <v>2301</v>
      </c>
      <c r="P1049" t="s">
        <v>2300</v>
      </c>
      <c r="Q1049" t="s">
        <v>2300</v>
      </c>
      <c r="R1049" t="s">
        <v>2300</v>
      </c>
      <c r="S1049" t="s">
        <v>2300</v>
      </c>
    </row>
    <row r="1050" spans="1:19" x14ac:dyDescent="0.25">
      <c r="A1050" s="2" t="s">
        <v>204</v>
      </c>
      <c r="B1050" s="3" t="s">
        <v>2089</v>
      </c>
      <c r="C1050" s="4">
        <v>52256</v>
      </c>
      <c r="D1050" s="2" t="s">
        <v>206</v>
      </c>
      <c r="E1050" s="2" t="s">
        <v>2090</v>
      </c>
      <c r="F1050" t="s">
        <v>2252</v>
      </c>
      <c r="G1050" t="e">
        <f>+VLOOKUP(B1050,'[2]listado ZVTN y PTN y PDET'!$A$1:$A$26,1,FALSE)</f>
        <v>#N/A</v>
      </c>
      <c r="H1050">
        <v>8638</v>
      </c>
      <c r="I1050">
        <v>3</v>
      </c>
      <c r="J1050" t="s">
        <v>2290</v>
      </c>
      <c r="K1050" t="s">
        <v>2292</v>
      </c>
      <c r="L1050" t="s">
        <v>2291</v>
      </c>
      <c r="M1050">
        <v>8</v>
      </c>
      <c r="N1050">
        <v>1</v>
      </c>
      <c r="O1050" t="s">
        <v>2301</v>
      </c>
      <c r="P1050" t="s">
        <v>2300</v>
      </c>
      <c r="Q1050" t="s">
        <v>2300</v>
      </c>
      <c r="R1050" t="s">
        <v>2300</v>
      </c>
      <c r="S1050" t="s">
        <v>2300</v>
      </c>
    </row>
    <row r="1051" spans="1:19" x14ac:dyDescent="0.25">
      <c r="A1051" s="2" t="s">
        <v>661</v>
      </c>
      <c r="B1051" s="3" t="s">
        <v>2091</v>
      </c>
      <c r="C1051" s="4">
        <v>70418</v>
      </c>
      <c r="D1051" s="2" t="s">
        <v>663</v>
      </c>
      <c r="E1051" s="2" t="s">
        <v>2092</v>
      </c>
      <c r="F1051" t="s">
        <v>2256</v>
      </c>
      <c r="G1051" t="e">
        <f>+VLOOKUP(B1051,'[2]listado ZVTN y PTN y PDET'!$A$1:$A$26,1,FALSE)</f>
        <v>#N/A</v>
      </c>
      <c r="H1051">
        <v>12334</v>
      </c>
      <c r="I1051">
        <v>4</v>
      </c>
      <c r="J1051" t="s">
        <v>2290</v>
      </c>
      <c r="K1051" t="s">
        <v>2288</v>
      </c>
      <c r="L1051" t="s">
        <v>2289</v>
      </c>
      <c r="M1051">
        <v>1</v>
      </c>
      <c r="N1051">
        <v>0</v>
      </c>
      <c r="O1051" t="s">
        <v>2300</v>
      </c>
      <c r="P1051" t="s">
        <v>2300</v>
      </c>
      <c r="Q1051" t="s">
        <v>2300</v>
      </c>
      <c r="R1051" t="s">
        <v>2300</v>
      </c>
      <c r="S1051" t="s">
        <v>2300</v>
      </c>
    </row>
    <row r="1052" spans="1:19" x14ac:dyDescent="0.25">
      <c r="A1052" s="2" t="s">
        <v>134</v>
      </c>
      <c r="B1052" s="3" t="s">
        <v>2093</v>
      </c>
      <c r="C1052" s="4">
        <v>54206</v>
      </c>
      <c r="D1052" s="2" t="s">
        <v>136</v>
      </c>
      <c r="E1052" s="2" t="s">
        <v>2094</v>
      </c>
      <c r="F1052" t="s">
        <v>2263</v>
      </c>
      <c r="G1052" t="e">
        <f>+VLOOKUP(B1052,'[2]listado ZVTN y PTN y PDET'!$A$1:$A$26,1,FALSE)</f>
        <v>#N/A</v>
      </c>
      <c r="H1052">
        <v>19804</v>
      </c>
      <c r="I1052">
        <v>72</v>
      </c>
      <c r="J1052" t="s">
        <v>2291</v>
      </c>
      <c r="K1052" t="s">
        <v>2291</v>
      </c>
      <c r="L1052" t="s">
        <v>2291</v>
      </c>
      <c r="M1052">
        <v>14</v>
      </c>
      <c r="N1052">
        <v>0</v>
      </c>
      <c r="O1052" t="s">
        <v>2300</v>
      </c>
      <c r="P1052" t="s">
        <v>2301</v>
      </c>
      <c r="Q1052" t="s">
        <v>2300</v>
      </c>
      <c r="R1052" t="s">
        <v>2300</v>
      </c>
      <c r="S1052" t="s">
        <v>2300</v>
      </c>
    </row>
    <row r="1053" spans="1:19" x14ac:dyDescent="0.25">
      <c r="A1053" s="2" t="s">
        <v>1149</v>
      </c>
      <c r="B1053" s="3" t="s">
        <v>2095</v>
      </c>
      <c r="C1053" s="4">
        <v>20013</v>
      </c>
      <c r="D1053" s="2" t="s">
        <v>1151</v>
      </c>
      <c r="E1053" s="2" t="s">
        <v>2096</v>
      </c>
      <c r="F1053" t="s">
        <v>2261</v>
      </c>
      <c r="G1053" t="e">
        <f>+VLOOKUP(B1053,'[2]listado ZVTN y PTN y PDET'!$A$1:$A$26,1,FALSE)</f>
        <v>#N/A</v>
      </c>
      <c r="H1053">
        <v>46008</v>
      </c>
      <c r="I1053">
        <v>12</v>
      </c>
      <c r="J1053" t="s">
        <v>2291</v>
      </c>
      <c r="K1053" t="s">
        <v>2289</v>
      </c>
      <c r="L1053" t="s">
        <v>2290</v>
      </c>
      <c r="M1053">
        <v>7</v>
      </c>
      <c r="N1053">
        <v>2</v>
      </c>
      <c r="O1053" t="s">
        <v>2301</v>
      </c>
      <c r="P1053" t="s">
        <v>2300</v>
      </c>
      <c r="Q1053" t="s">
        <v>2300</v>
      </c>
      <c r="R1053" t="s">
        <v>2301</v>
      </c>
      <c r="S1053" t="s">
        <v>2300</v>
      </c>
    </row>
    <row r="1054" spans="1:19" x14ac:dyDescent="0.25">
      <c r="A1054" s="2" t="s">
        <v>204</v>
      </c>
      <c r="B1054" s="3" t="s">
        <v>2097</v>
      </c>
      <c r="C1054" s="4">
        <v>52540</v>
      </c>
      <c r="D1054" s="2" t="s">
        <v>206</v>
      </c>
      <c r="E1054" s="2" t="s">
        <v>2098</v>
      </c>
      <c r="F1054" t="s">
        <v>2252</v>
      </c>
      <c r="G1054">
        <v>1</v>
      </c>
      <c r="H1054">
        <v>21789</v>
      </c>
      <c r="I1054">
        <v>67</v>
      </c>
      <c r="J1054" t="s">
        <v>2292</v>
      </c>
      <c r="K1054" t="s">
        <v>2291</v>
      </c>
      <c r="L1054" t="s">
        <v>2291</v>
      </c>
      <c r="M1054">
        <v>15</v>
      </c>
      <c r="N1054">
        <v>0</v>
      </c>
      <c r="O1054" t="s">
        <v>2301</v>
      </c>
      <c r="P1054" t="s">
        <v>2300</v>
      </c>
      <c r="Q1054" t="s">
        <v>2300</v>
      </c>
      <c r="R1054" t="s">
        <v>2300</v>
      </c>
      <c r="S1054" t="s">
        <v>2300</v>
      </c>
    </row>
    <row r="1055" spans="1:19" x14ac:dyDescent="0.25">
      <c r="A1055" s="2" t="s">
        <v>500</v>
      </c>
      <c r="B1055" s="3" t="s">
        <v>2099</v>
      </c>
      <c r="C1055" s="4">
        <v>5842</v>
      </c>
      <c r="D1055" s="2" t="s">
        <v>502</v>
      </c>
      <c r="E1055" s="2" t="s">
        <v>2100</v>
      </c>
      <c r="F1055" t="e">
        <v>#N/A</v>
      </c>
      <c r="G1055" t="e">
        <f>+VLOOKUP(B1055,'[2]listado ZVTN y PTN y PDET'!$A$1:$A$26,1,FALSE)</f>
        <v>#N/A</v>
      </c>
      <c r="H1055">
        <v>7485</v>
      </c>
      <c r="I1055">
        <v>0</v>
      </c>
      <c r="J1055" t="s">
        <v>2291</v>
      </c>
      <c r="K1055" t="s">
        <v>2289</v>
      </c>
      <c r="L1055" t="s">
        <v>2290</v>
      </c>
      <c r="M1055">
        <v>2</v>
      </c>
      <c r="N1055">
        <v>0</v>
      </c>
      <c r="O1055" t="s">
        <v>2300</v>
      </c>
      <c r="P1055" t="s">
        <v>2300</v>
      </c>
      <c r="Q1055" t="s">
        <v>2300</v>
      </c>
      <c r="R1055" t="s">
        <v>2301</v>
      </c>
      <c r="S1055" t="s">
        <v>2300</v>
      </c>
    </row>
    <row r="1056" spans="1:19" x14ac:dyDescent="0.25">
      <c r="A1056" s="2" t="s">
        <v>134</v>
      </c>
      <c r="B1056" s="3" t="s">
        <v>2101</v>
      </c>
      <c r="C1056" s="4">
        <v>54670</v>
      </c>
      <c r="D1056" s="2" t="s">
        <v>136</v>
      </c>
      <c r="E1056" s="2" t="s">
        <v>2102</v>
      </c>
      <c r="F1056" t="s">
        <v>2263</v>
      </c>
      <c r="G1056" t="e">
        <f>+VLOOKUP(B1056,'[2]listado ZVTN y PTN y PDET'!$A$1:$A$26,1,FALSE)</f>
        <v>#N/A</v>
      </c>
      <c r="H1056">
        <v>13459</v>
      </c>
      <c r="I1056">
        <v>66</v>
      </c>
      <c r="J1056" t="s">
        <v>2291</v>
      </c>
      <c r="K1056" t="s">
        <v>2291</v>
      </c>
      <c r="L1056" t="s">
        <v>2291</v>
      </c>
      <c r="M1056">
        <v>9</v>
      </c>
      <c r="N1056">
        <v>0</v>
      </c>
      <c r="O1056" t="s">
        <v>2300</v>
      </c>
      <c r="P1056" t="s">
        <v>2301</v>
      </c>
      <c r="Q1056" t="s">
        <v>2300</v>
      </c>
      <c r="R1056" t="s">
        <v>2300</v>
      </c>
      <c r="S1056" t="s">
        <v>2300</v>
      </c>
    </row>
    <row r="1057" spans="1:19" x14ac:dyDescent="0.25">
      <c r="A1057" s="2" t="s">
        <v>888</v>
      </c>
      <c r="B1057" s="3" t="s">
        <v>2103</v>
      </c>
      <c r="C1057" s="4">
        <v>27001</v>
      </c>
      <c r="D1057" s="2" t="s">
        <v>890</v>
      </c>
      <c r="E1057" s="2" t="s">
        <v>2104</v>
      </c>
      <c r="F1057" t="e">
        <v>#N/A</v>
      </c>
      <c r="G1057" t="e">
        <f>+VLOOKUP(B1057,'[2]listado ZVTN y PTN y PDET'!$A$1:$A$26,1,FALSE)</f>
        <v>#N/A</v>
      </c>
      <c r="H1057">
        <v>44124</v>
      </c>
      <c r="I1057">
        <v>12</v>
      </c>
      <c r="J1057" t="s">
        <v>2292</v>
      </c>
      <c r="K1057" t="s">
        <v>2290</v>
      </c>
      <c r="L1057" t="s">
        <v>2290</v>
      </c>
      <c r="M1057">
        <v>108</v>
      </c>
      <c r="N1057">
        <v>1</v>
      </c>
      <c r="O1057" t="s">
        <v>2300</v>
      </c>
      <c r="P1057" t="s">
        <v>2300</v>
      </c>
      <c r="Q1057" t="s">
        <v>2301</v>
      </c>
      <c r="R1057" t="s">
        <v>2301</v>
      </c>
      <c r="S1057" t="s">
        <v>2300</v>
      </c>
    </row>
    <row r="1058" spans="1:19" x14ac:dyDescent="0.25">
      <c r="A1058" s="2" t="s">
        <v>301</v>
      </c>
      <c r="B1058" s="3" t="s">
        <v>2105</v>
      </c>
      <c r="C1058" s="4">
        <v>13657</v>
      </c>
      <c r="D1058" s="2" t="s">
        <v>303</v>
      </c>
      <c r="E1058" s="2" t="s">
        <v>2106</v>
      </c>
      <c r="F1058" t="s">
        <v>2256</v>
      </c>
      <c r="G1058" t="e">
        <f>+VLOOKUP(B1058,'[2]listado ZVTN y PTN y PDET'!$A$1:$A$26,1,FALSE)</f>
        <v>#N/A</v>
      </c>
      <c r="H1058">
        <v>29417</v>
      </c>
      <c r="I1058">
        <v>11</v>
      </c>
      <c r="J1058" t="s">
        <v>2291</v>
      </c>
      <c r="K1058" t="s">
        <v>2288</v>
      </c>
      <c r="L1058" t="s">
        <v>2290</v>
      </c>
      <c r="M1058">
        <v>1</v>
      </c>
      <c r="N1058">
        <v>0</v>
      </c>
      <c r="O1058" t="s">
        <v>2300</v>
      </c>
      <c r="P1058" t="s">
        <v>2300</v>
      </c>
      <c r="Q1058" t="s">
        <v>2300</v>
      </c>
      <c r="R1058" t="s">
        <v>2300</v>
      </c>
      <c r="S1058" t="s">
        <v>2300</v>
      </c>
    </row>
    <row r="1059" spans="1:19" x14ac:dyDescent="0.25">
      <c r="A1059" s="2" t="s">
        <v>500</v>
      </c>
      <c r="B1059" s="3" t="s">
        <v>2107</v>
      </c>
      <c r="C1059" s="4">
        <v>5172</v>
      </c>
      <c r="D1059" s="2" t="s">
        <v>502</v>
      </c>
      <c r="E1059" s="2" t="s">
        <v>2108</v>
      </c>
      <c r="F1059" t="s">
        <v>2266</v>
      </c>
      <c r="G1059" t="e">
        <f>+VLOOKUP(B1059,'[2]listado ZVTN y PTN y PDET'!$A$1:$A$26,1,FALSE)</f>
        <v>#N/A</v>
      </c>
      <c r="H1059">
        <v>34490</v>
      </c>
      <c r="I1059">
        <v>11</v>
      </c>
      <c r="J1059" t="s">
        <v>2290</v>
      </c>
      <c r="K1059" t="s">
        <v>2289</v>
      </c>
      <c r="L1059" t="s">
        <v>2289</v>
      </c>
      <c r="M1059">
        <v>27</v>
      </c>
      <c r="N1059">
        <v>0</v>
      </c>
      <c r="O1059" t="s">
        <v>2300</v>
      </c>
      <c r="P1059" t="s">
        <v>2300</v>
      </c>
      <c r="Q1059" t="s">
        <v>2300</v>
      </c>
      <c r="R1059" t="s">
        <v>2301</v>
      </c>
      <c r="S1059" t="s">
        <v>2300</v>
      </c>
    </row>
    <row r="1060" spans="1:19" x14ac:dyDescent="0.25">
      <c r="A1060" s="2" t="s">
        <v>758</v>
      </c>
      <c r="B1060" s="3" t="s">
        <v>2109</v>
      </c>
      <c r="C1060" s="4">
        <v>50270</v>
      </c>
      <c r="D1060" s="2" t="s">
        <v>760</v>
      </c>
      <c r="E1060" s="2" t="s">
        <v>2110</v>
      </c>
      <c r="F1060" t="e">
        <v>#N/A</v>
      </c>
      <c r="G1060" t="e">
        <f>+VLOOKUP(B1060,'[2]listado ZVTN y PTN y PDET'!$A$1:$A$26,1,FALSE)</f>
        <v>#N/A</v>
      </c>
      <c r="H1060">
        <v>3353</v>
      </c>
      <c r="I1060">
        <v>16</v>
      </c>
      <c r="J1060" t="s">
        <v>2291</v>
      </c>
      <c r="K1060" t="s">
        <v>2288</v>
      </c>
      <c r="L1060" t="s">
        <v>2292</v>
      </c>
      <c r="M1060">
        <v>1</v>
      </c>
      <c r="N1060">
        <v>0</v>
      </c>
      <c r="O1060" t="s">
        <v>2300</v>
      </c>
      <c r="P1060" t="s">
        <v>2300</v>
      </c>
      <c r="Q1060" t="s">
        <v>2300</v>
      </c>
      <c r="R1060" t="s">
        <v>2300</v>
      </c>
      <c r="S1060" t="s">
        <v>2301</v>
      </c>
    </row>
    <row r="1061" spans="1:19" x14ac:dyDescent="0.25">
      <c r="A1061" s="2" t="s">
        <v>376</v>
      </c>
      <c r="B1061" s="3" t="s">
        <v>2111</v>
      </c>
      <c r="C1061" s="4">
        <v>47660</v>
      </c>
      <c r="D1061" s="2" t="s">
        <v>378</v>
      </c>
      <c r="E1061" s="2" t="s">
        <v>2112</v>
      </c>
      <c r="F1061" t="e">
        <v>#N/A</v>
      </c>
      <c r="G1061" t="e">
        <f>+VLOOKUP(B1061,'[2]listado ZVTN y PTN y PDET'!$A$1:$A$26,1,FALSE)</f>
        <v>#N/A</v>
      </c>
      <c r="H1061">
        <v>18297</v>
      </c>
      <c r="I1061">
        <v>0</v>
      </c>
      <c r="J1061" t="s">
        <v>2289</v>
      </c>
      <c r="K1061" t="s">
        <v>2288</v>
      </c>
      <c r="L1061" t="s">
        <v>2289</v>
      </c>
      <c r="M1061">
        <v>1</v>
      </c>
      <c r="N1061">
        <v>0</v>
      </c>
      <c r="O1061" t="s">
        <v>2300</v>
      </c>
      <c r="P1061" t="s">
        <v>2300</v>
      </c>
      <c r="Q1061" t="s">
        <v>2300</v>
      </c>
      <c r="R1061" t="s">
        <v>2300</v>
      </c>
      <c r="S1061" t="s">
        <v>2300</v>
      </c>
    </row>
    <row r="1062" spans="1:19" x14ac:dyDescent="0.25">
      <c r="A1062" s="2" t="s">
        <v>888</v>
      </c>
      <c r="B1062" s="3" t="s">
        <v>2113</v>
      </c>
      <c r="C1062" s="4">
        <v>27745</v>
      </c>
      <c r="D1062" s="2" t="s">
        <v>890</v>
      </c>
      <c r="E1062" s="2" t="s">
        <v>2114</v>
      </c>
      <c r="F1062" t="s">
        <v>2253</v>
      </c>
      <c r="G1062" t="e">
        <f>+VLOOKUP(B1062,'[2]listado ZVTN y PTN y PDET'!$A$1:$A$26,1,FALSE)</f>
        <v>#N/A</v>
      </c>
      <c r="H1062">
        <v>4514</v>
      </c>
      <c r="I1062">
        <v>4</v>
      </c>
      <c r="J1062" t="s">
        <v>2288</v>
      </c>
      <c r="K1062" t="s">
        <v>2291</v>
      </c>
      <c r="L1062" t="s">
        <v>2292</v>
      </c>
      <c r="M1062">
        <v>0</v>
      </c>
      <c r="N1062">
        <v>0</v>
      </c>
      <c r="O1062" t="s">
        <v>2301</v>
      </c>
      <c r="P1062" t="s">
        <v>2301</v>
      </c>
      <c r="Q1062" t="s">
        <v>2300</v>
      </c>
      <c r="R1062" t="s">
        <v>2300</v>
      </c>
      <c r="S1062" t="s">
        <v>2300</v>
      </c>
    </row>
    <row r="1063" spans="1:19" x14ac:dyDescent="0.25">
      <c r="A1063" s="2" t="s">
        <v>301</v>
      </c>
      <c r="B1063" s="3" t="s">
        <v>2115</v>
      </c>
      <c r="C1063" s="4">
        <v>13670</v>
      </c>
      <c r="D1063" s="2" t="s">
        <v>303</v>
      </c>
      <c r="E1063" s="2" t="s">
        <v>1120</v>
      </c>
      <c r="F1063" t="s">
        <v>2262</v>
      </c>
      <c r="G1063" t="e">
        <f>+VLOOKUP(B1063,'[2]listado ZVTN y PTN y PDET'!$A$1:$A$26,1,FALSE)</f>
        <v>#N/A</v>
      </c>
      <c r="H1063">
        <v>40491</v>
      </c>
      <c r="I1063">
        <v>89</v>
      </c>
      <c r="J1063" t="s">
        <v>2291</v>
      </c>
      <c r="K1063" t="s">
        <v>2289</v>
      </c>
      <c r="L1063" t="s">
        <v>2291</v>
      </c>
      <c r="M1063">
        <v>10</v>
      </c>
      <c r="N1063">
        <v>0</v>
      </c>
      <c r="O1063" t="s">
        <v>2301</v>
      </c>
      <c r="P1063" t="s">
        <v>2301</v>
      </c>
      <c r="Q1063" t="s">
        <v>2300</v>
      </c>
      <c r="R1063" t="s">
        <v>2301</v>
      </c>
      <c r="S1063" t="s">
        <v>2300</v>
      </c>
    </row>
    <row r="1064" spans="1:19" x14ac:dyDescent="0.25">
      <c r="A1064" s="2" t="s">
        <v>500</v>
      </c>
      <c r="B1064" s="3" t="s">
        <v>2116</v>
      </c>
      <c r="C1064" s="4">
        <v>5837</v>
      </c>
      <c r="D1064" s="2" t="s">
        <v>502</v>
      </c>
      <c r="E1064" s="2" t="s">
        <v>2117</v>
      </c>
      <c r="F1064" t="s">
        <v>2266</v>
      </c>
      <c r="G1064" t="e">
        <f>+VLOOKUP(B1064,'[2]listado ZVTN y PTN y PDET'!$A$1:$A$26,1,FALSE)</f>
        <v>#N/A</v>
      </c>
      <c r="H1064">
        <v>132689</v>
      </c>
      <c r="I1064">
        <v>37</v>
      </c>
      <c r="J1064" t="s">
        <v>2290</v>
      </c>
      <c r="K1064" t="s">
        <v>2289</v>
      </c>
      <c r="L1064" t="s">
        <v>2289</v>
      </c>
      <c r="M1064">
        <v>85</v>
      </c>
      <c r="N1064">
        <v>1</v>
      </c>
      <c r="O1064" t="s">
        <v>2301</v>
      </c>
      <c r="P1064" t="s">
        <v>2300</v>
      </c>
      <c r="Q1064" t="s">
        <v>2300</v>
      </c>
      <c r="R1064" t="s">
        <v>2301</v>
      </c>
      <c r="S1064" t="s">
        <v>2300</v>
      </c>
    </row>
    <row r="1065" spans="1:19" x14ac:dyDescent="0.25">
      <c r="A1065" s="2" t="s">
        <v>888</v>
      </c>
      <c r="B1065" s="3" t="s">
        <v>2118</v>
      </c>
      <c r="C1065" s="4">
        <v>27372</v>
      </c>
      <c r="D1065" s="2" t="s">
        <v>890</v>
      </c>
      <c r="E1065" s="2" t="s">
        <v>2119</v>
      </c>
      <c r="F1065" t="e">
        <v>#N/A</v>
      </c>
      <c r="G1065" t="e">
        <f>+VLOOKUP(B1065,'[2]listado ZVTN y PTN y PDET'!$A$1:$A$26,1,FALSE)</f>
        <v>#N/A</v>
      </c>
      <c r="H1065">
        <v>5516</v>
      </c>
      <c r="I1065">
        <v>3</v>
      </c>
      <c r="J1065" t="s">
        <v>2289</v>
      </c>
      <c r="K1065" t="s">
        <v>2290</v>
      </c>
      <c r="L1065" t="s">
        <v>2289</v>
      </c>
      <c r="M1065">
        <v>4</v>
      </c>
      <c r="N1065">
        <v>0</v>
      </c>
      <c r="O1065" t="s">
        <v>2301</v>
      </c>
      <c r="P1065" t="s">
        <v>2300</v>
      </c>
      <c r="Q1065" t="s">
        <v>2300</v>
      </c>
      <c r="R1065" t="s">
        <v>2300</v>
      </c>
      <c r="S1065" t="s">
        <v>2300</v>
      </c>
    </row>
    <row r="1066" spans="1:19" x14ac:dyDescent="0.25">
      <c r="A1066" s="2" t="s">
        <v>888</v>
      </c>
      <c r="B1066" s="3" t="s">
        <v>2120</v>
      </c>
      <c r="C1066" s="4">
        <v>27800</v>
      </c>
      <c r="D1066" s="2" t="s">
        <v>890</v>
      </c>
      <c r="E1066" s="2" t="s">
        <v>2121</v>
      </c>
      <c r="F1066" t="s">
        <v>2253</v>
      </c>
      <c r="G1066" t="e">
        <f>+VLOOKUP(B1066,'[2]listado ZVTN y PTN y PDET'!$A$1:$A$26,1,FALSE)</f>
        <v>#N/A</v>
      </c>
      <c r="H1066">
        <v>19481</v>
      </c>
      <c r="I1066">
        <v>12</v>
      </c>
      <c r="J1066" t="s">
        <v>2289</v>
      </c>
      <c r="K1066" t="s">
        <v>2289</v>
      </c>
      <c r="L1066" t="s">
        <v>2289</v>
      </c>
      <c r="M1066">
        <v>4</v>
      </c>
      <c r="N1066">
        <v>0</v>
      </c>
      <c r="O1066" t="s">
        <v>2300</v>
      </c>
      <c r="P1066" t="s">
        <v>2300</v>
      </c>
      <c r="Q1066" t="s">
        <v>2300</v>
      </c>
      <c r="R1066" t="s">
        <v>2301</v>
      </c>
      <c r="S1066" t="s">
        <v>2300</v>
      </c>
    </row>
    <row r="1067" spans="1:19" x14ac:dyDescent="0.25">
      <c r="A1067" s="2" t="s">
        <v>1145</v>
      </c>
      <c r="B1067" s="3" t="s">
        <v>2122</v>
      </c>
      <c r="C1067" s="4">
        <v>18479</v>
      </c>
      <c r="D1067" s="2" t="s">
        <v>1147</v>
      </c>
      <c r="E1067" s="2" t="s">
        <v>2123</v>
      </c>
      <c r="F1067" t="s">
        <v>2254</v>
      </c>
      <c r="G1067" t="e">
        <f>+VLOOKUP(B1067,'[2]listado ZVTN y PTN y PDET'!$A$1:$A$26,1,FALSE)</f>
        <v>#N/A</v>
      </c>
      <c r="H1067">
        <v>3261</v>
      </c>
      <c r="I1067">
        <v>5</v>
      </c>
      <c r="J1067" t="s">
        <v>2291</v>
      </c>
      <c r="K1067" t="s">
        <v>2290</v>
      </c>
      <c r="L1067" t="s">
        <v>2291</v>
      </c>
      <c r="M1067">
        <v>0</v>
      </c>
      <c r="N1067">
        <v>0</v>
      </c>
      <c r="O1067" t="s">
        <v>2301</v>
      </c>
      <c r="P1067" t="s">
        <v>2300</v>
      </c>
      <c r="Q1067" t="s">
        <v>2300</v>
      </c>
      <c r="R1067" t="s">
        <v>2300</v>
      </c>
      <c r="S1067" t="s">
        <v>2300</v>
      </c>
    </row>
    <row r="1068" spans="1:19" x14ac:dyDescent="0.25">
      <c r="A1068" s="2" t="s">
        <v>321</v>
      </c>
      <c r="B1068" s="3" t="s">
        <v>2124</v>
      </c>
      <c r="C1068" s="4">
        <v>19780</v>
      </c>
      <c r="D1068" s="2" t="s">
        <v>323</v>
      </c>
      <c r="E1068" s="2" t="s">
        <v>401</v>
      </c>
      <c r="F1068" t="s">
        <v>2252</v>
      </c>
      <c r="G1068" t="e">
        <f>+VLOOKUP(B1068,'[2]listado ZVTN y PTN y PDET'!$A$1:$A$26,1,FALSE)</f>
        <v>#N/A</v>
      </c>
      <c r="H1068">
        <v>20149</v>
      </c>
      <c r="I1068">
        <v>34</v>
      </c>
      <c r="J1068" t="s">
        <v>2288</v>
      </c>
      <c r="K1068" t="s">
        <v>2291</v>
      </c>
      <c r="L1068" t="s">
        <v>2292</v>
      </c>
      <c r="M1068">
        <v>10</v>
      </c>
      <c r="N1068">
        <v>1</v>
      </c>
      <c r="O1068" t="s">
        <v>2301</v>
      </c>
      <c r="P1068" t="s">
        <v>2300</v>
      </c>
      <c r="Q1068" t="s">
        <v>2300</v>
      </c>
      <c r="R1068" t="s">
        <v>2300</v>
      </c>
      <c r="S1068" t="s">
        <v>2300</v>
      </c>
    </row>
    <row r="1069" spans="1:19" x14ac:dyDescent="0.25">
      <c r="A1069" s="2" t="s">
        <v>500</v>
      </c>
      <c r="B1069" s="3" t="s">
        <v>2125</v>
      </c>
      <c r="C1069" s="4">
        <v>5475</v>
      </c>
      <c r="D1069" s="2" t="s">
        <v>502</v>
      </c>
      <c r="E1069" s="2" t="s">
        <v>2126</v>
      </c>
      <c r="F1069" t="s">
        <v>2253</v>
      </c>
      <c r="G1069" t="e">
        <f>+VLOOKUP(B1069,'[2]listado ZVTN y PTN y PDET'!$A$1:$A$26,1,FALSE)</f>
        <v>#N/A</v>
      </c>
      <c r="H1069">
        <v>3378</v>
      </c>
      <c r="I1069">
        <v>5</v>
      </c>
      <c r="J1069" t="s">
        <v>2291</v>
      </c>
      <c r="K1069" t="s">
        <v>2289</v>
      </c>
      <c r="L1069" t="s">
        <v>2290</v>
      </c>
      <c r="M1069">
        <v>1</v>
      </c>
      <c r="N1069">
        <v>0</v>
      </c>
      <c r="O1069" t="s">
        <v>2300</v>
      </c>
      <c r="P1069" t="s">
        <v>2300</v>
      </c>
      <c r="Q1069" t="s">
        <v>2300</v>
      </c>
      <c r="R1069" t="s">
        <v>2300</v>
      </c>
      <c r="S1069" t="s">
        <v>2300</v>
      </c>
    </row>
    <row r="1070" spans="1:19" x14ac:dyDescent="0.25">
      <c r="A1070" s="2" t="s">
        <v>888</v>
      </c>
      <c r="B1070" s="3" t="s">
        <v>2127</v>
      </c>
      <c r="C1070" s="4">
        <v>27073</v>
      </c>
      <c r="D1070" s="2" t="s">
        <v>890</v>
      </c>
      <c r="E1070" s="2" t="s">
        <v>2128</v>
      </c>
      <c r="F1070" t="e">
        <v>#N/A</v>
      </c>
      <c r="G1070" t="e">
        <f>+VLOOKUP(B1070,'[2]listado ZVTN y PTN y PDET'!$A$1:$A$26,1,FALSE)</f>
        <v>#N/A</v>
      </c>
      <c r="H1070">
        <v>16014</v>
      </c>
      <c r="I1070">
        <v>3</v>
      </c>
      <c r="J1070" t="s">
        <v>2291</v>
      </c>
      <c r="K1070" t="s">
        <v>2290</v>
      </c>
      <c r="L1070" t="s">
        <v>2292</v>
      </c>
      <c r="M1070">
        <v>1</v>
      </c>
      <c r="N1070">
        <v>0</v>
      </c>
      <c r="O1070" t="s">
        <v>2300</v>
      </c>
      <c r="P1070" t="s">
        <v>2301</v>
      </c>
      <c r="Q1070" t="s">
        <v>2300</v>
      </c>
      <c r="R1070" t="s">
        <v>2300</v>
      </c>
      <c r="S1070" t="s">
        <v>2300</v>
      </c>
    </row>
    <row r="1071" spans="1:19" x14ac:dyDescent="0.25">
      <c r="A1071" s="2" t="s">
        <v>500</v>
      </c>
      <c r="B1071" s="3" t="s">
        <v>2129</v>
      </c>
      <c r="C1071" s="4">
        <v>5147</v>
      </c>
      <c r="D1071" s="2" t="s">
        <v>502</v>
      </c>
      <c r="E1071" s="2" t="s">
        <v>2130</v>
      </c>
      <c r="F1071" t="s">
        <v>2266</v>
      </c>
      <c r="G1071" t="e">
        <f>+VLOOKUP(B1071,'[2]listado ZVTN y PTN y PDET'!$A$1:$A$26,1,FALSE)</f>
        <v>#N/A</v>
      </c>
      <c r="H1071">
        <v>20859</v>
      </c>
      <c r="I1071">
        <v>7</v>
      </c>
      <c r="J1071" t="s">
        <v>2289</v>
      </c>
      <c r="K1071" t="s">
        <v>2289</v>
      </c>
      <c r="L1071" t="s">
        <v>2289</v>
      </c>
      <c r="M1071">
        <v>19</v>
      </c>
      <c r="N1071">
        <v>0</v>
      </c>
      <c r="O1071" t="s">
        <v>2300</v>
      </c>
      <c r="P1071" t="s">
        <v>2300</v>
      </c>
      <c r="Q1071" t="s">
        <v>2300</v>
      </c>
      <c r="R1071" t="s">
        <v>2301</v>
      </c>
      <c r="S1071" t="s">
        <v>2300</v>
      </c>
    </row>
    <row r="1072" spans="1:19" x14ac:dyDescent="0.25">
      <c r="A1072" s="2" t="s">
        <v>376</v>
      </c>
      <c r="B1072" s="3" t="s">
        <v>2131</v>
      </c>
      <c r="C1072" s="4">
        <v>47288</v>
      </c>
      <c r="D1072" s="2" t="s">
        <v>378</v>
      </c>
      <c r="E1072" s="2" t="s">
        <v>2132</v>
      </c>
      <c r="F1072" t="s">
        <v>2261</v>
      </c>
      <c r="G1072" t="e">
        <f>+VLOOKUP(B1072,'[2]listado ZVTN y PTN y PDET'!$A$1:$A$26,1,FALSE)</f>
        <v>#N/A</v>
      </c>
      <c r="H1072">
        <v>49765</v>
      </c>
      <c r="I1072">
        <v>1</v>
      </c>
      <c r="J1072" t="s">
        <v>2291</v>
      </c>
      <c r="K1072" t="s">
        <v>2288</v>
      </c>
      <c r="L1072" t="s">
        <v>2292</v>
      </c>
      <c r="M1072">
        <v>17</v>
      </c>
      <c r="N1072">
        <v>0</v>
      </c>
      <c r="O1072" t="s">
        <v>2300</v>
      </c>
      <c r="P1072" t="s">
        <v>2300</v>
      </c>
      <c r="Q1072" t="s">
        <v>2300</v>
      </c>
      <c r="R1072" t="s">
        <v>2301</v>
      </c>
      <c r="S1072" t="s">
        <v>2300</v>
      </c>
    </row>
    <row r="1073" spans="1:19" x14ac:dyDescent="0.25">
      <c r="A1073" s="2" t="s">
        <v>500</v>
      </c>
      <c r="B1073" s="3" t="s">
        <v>2133</v>
      </c>
      <c r="C1073" s="4">
        <v>5284</v>
      </c>
      <c r="D1073" s="2" t="s">
        <v>502</v>
      </c>
      <c r="E1073" s="2" t="s">
        <v>2134</v>
      </c>
      <c r="F1073" t="e">
        <v>#N/A</v>
      </c>
      <c r="G1073" t="e">
        <f>+VLOOKUP(B1073,'[2]listado ZVTN y PTN y PDET'!$A$1:$A$26,1,FALSE)</f>
        <v>#N/A</v>
      </c>
      <c r="H1073">
        <v>16149</v>
      </c>
      <c r="I1073">
        <v>9</v>
      </c>
      <c r="J1073" t="s">
        <v>2290</v>
      </c>
      <c r="K1073" t="s">
        <v>2289</v>
      </c>
      <c r="L1073" t="s">
        <v>2290</v>
      </c>
      <c r="M1073">
        <v>4</v>
      </c>
      <c r="N1073">
        <v>0</v>
      </c>
      <c r="O1073" t="s">
        <v>2301</v>
      </c>
      <c r="P1073" t="s">
        <v>2300</v>
      </c>
      <c r="Q1073" t="s">
        <v>2300</v>
      </c>
      <c r="R1073" t="s">
        <v>2301</v>
      </c>
      <c r="S1073" t="s">
        <v>2300</v>
      </c>
    </row>
    <row r="1074" spans="1:19" x14ac:dyDescent="0.25">
      <c r="A1074" s="2" t="s">
        <v>1149</v>
      </c>
      <c r="B1074" s="3" t="s">
        <v>2135</v>
      </c>
      <c r="C1074" s="4">
        <v>20045</v>
      </c>
      <c r="D1074" s="2" t="s">
        <v>1151</v>
      </c>
      <c r="E1074" s="2" t="s">
        <v>2136</v>
      </c>
      <c r="F1074" t="s">
        <v>2261</v>
      </c>
      <c r="G1074" t="e">
        <f>+VLOOKUP(B1074,'[2]listado ZVTN y PTN y PDET'!$A$1:$A$26,1,FALSE)</f>
        <v>#N/A</v>
      </c>
      <c r="H1074">
        <v>16984</v>
      </c>
      <c r="I1074">
        <v>4</v>
      </c>
      <c r="J1074" t="s">
        <v>2291</v>
      </c>
      <c r="K1074" t="s">
        <v>2289</v>
      </c>
      <c r="L1074" t="s">
        <v>2292</v>
      </c>
      <c r="M1074">
        <v>2</v>
      </c>
      <c r="N1074">
        <v>0</v>
      </c>
      <c r="O1074" t="s">
        <v>2300</v>
      </c>
      <c r="P1074" t="s">
        <v>2300</v>
      </c>
      <c r="Q1074" t="s">
        <v>2300</v>
      </c>
      <c r="R1074" t="s">
        <v>2300</v>
      </c>
      <c r="S1074" t="s">
        <v>2300</v>
      </c>
    </row>
    <row r="1075" spans="1:19" x14ac:dyDescent="0.25">
      <c r="A1075" s="2" t="s">
        <v>661</v>
      </c>
      <c r="B1075" s="3" t="s">
        <v>2137</v>
      </c>
      <c r="C1075" s="4">
        <v>70110</v>
      </c>
      <c r="D1075" s="2" t="s">
        <v>663</v>
      </c>
      <c r="E1075" s="2" t="s">
        <v>940</v>
      </c>
      <c r="F1075" t="e">
        <v>#N/A</v>
      </c>
      <c r="G1075" t="e">
        <f>+VLOOKUP(B1075,'[2]listado ZVTN y PTN y PDET'!$A$1:$A$26,1,FALSE)</f>
        <v>#N/A</v>
      </c>
      <c r="H1075">
        <v>5421</v>
      </c>
      <c r="I1075">
        <v>0</v>
      </c>
      <c r="J1075" t="s">
        <v>2290</v>
      </c>
      <c r="K1075" t="s">
        <v>2288</v>
      </c>
      <c r="L1075" t="s">
        <v>2289</v>
      </c>
      <c r="M1075">
        <v>2</v>
      </c>
      <c r="N1075">
        <v>0</v>
      </c>
      <c r="O1075" t="s">
        <v>2300</v>
      </c>
      <c r="P1075" t="s">
        <v>2300</v>
      </c>
      <c r="Q1075" t="s">
        <v>2300</v>
      </c>
      <c r="R1075" t="s">
        <v>2300</v>
      </c>
      <c r="S1075" t="s">
        <v>2300</v>
      </c>
    </row>
    <row r="1076" spans="1:19" x14ac:dyDescent="0.25">
      <c r="A1076" s="2" t="s">
        <v>500</v>
      </c>
      <c r="B1076" s="3" t="s">
        <v>2138</v>
      </c>
      <c r="C1076" s="4">
        <v>5234</v>
      </c>
      <c r="D1076" s="2" t="s">
        <v>502</v>
      </c>
      <c r="E1076" s="2" t="s">
        <v>2139</v>
      </c>
      <c r="F1076" t="s">
        <v>2266</v>
      </c>
      <c r="G1076">
        <v>1</v>
      </c>
      <c r="H1076">
        <v>39337</v>
      </c>
      <c r="I1076">
        <v>119</v>
      </c>
      <c r="J1076" t="s">
        <v>2292</v>
      </c>
      <c r="K1076" t="s">
        <v>2290</v>
      </c>
      <c r="L1076" t="s">
        <v>2291</v>
      </c>
      <c r="M1076">
        <v>6</v>
      </c>
      <c r="N1076">
        <v>0</v>
      </c>
      <c r="O1076" t="s">
        <v>2301</v>
      </c>
      <c r="P1076" t="s">
        <v>2300</v>
      </c>
      <c r="Q1076" t="s">
        <v>2300</v>
      </c>
      <c r="R1076" t="s">
        <v>2301</v>
      </c>
      <c r="S1076" t="s">
        <v>2300</v>
      </c>
    </row>
    <row r="1077" spans="1:19" x14ac:dyDescent="0.25">
      <c r="A1077" s="2" t="s">
        <v>1149</v>
      </c>
      <c r="B1077" s="3" t="s">
        <v>2140</v>
      </c>
      <c r="C1077" s="4">
        <v>20517</v>
      </c>
      <c r="D1077" s="2" t="s">
        <v>1151</v>
      </c>
      <c r="E1077" s="2" t="s">
        <v>2141</v>
      </c>
      <c r="F1077" t="e">
        <v>#N/A</v>
      </c>
      <c r="G1077" t="e">
        <f>+VLOOKUP(B1077,'[2]listado ZVTN y PTN y PDET'!$A$1:$A$26,1,FALSE)</f>
        <v>#N/A</v>
      </c>
      <c r="H1077">
        <v>17192</v>
      </c>
      <c r="I1077">
        <v>14</v>
      </c>
      <c r="J1077" t="s">
        <v>2291</v>
      </c>
      <c r="K1077" t="s">
        <v>2289</v>
      </c>
      <c r="L1077" t="s">
        <v>2292</v>
      </c>
      <c r="M1077">
        <v>5</v>
      </c>
      <c r="N1077">
        <v>0</v>
      </c>
      <c r="O1077" t="s">
        <v>2300</v>
      </c>
      <c r="P1077" t="s">
        <v>2300</v>
      </c>
      <c r="Q1077" t="s">
        <v>2300</v>
      </c>
      <c r="R1077" t="s">
        <v>2301</v>
      </c>
      <c r="S1077" t="s">
        <v>2300</v>
      </c>
    </row>
    <row r="1078" spans="1:19" x14ac:dyDescent="0.25">
      <c r="A1078" s="2" t="s">
        <v>1149</v>
      </c>
      <c r="B1078" s="3" t="s">
        <v>2142</v>
      </c>
      <c r="C1078" s="4">
        <v>20228</v>
      </c>
      <c r="D1078" s="2" t="s">
        <v>1151</v>
      </c>
      <c r="E1078" s="2" t="s">
        <v>2143</v>
      </c>
      <c r="F1078" t="e">
        <v>#N/A</v>
      </c>
      <c r="G1078" t="e">
        <f>+VLOOKUP(B1078,'[2]listado ZVTN y PTN y PDET'!$A$1:$A$26,1,FALSE)</f>
        <v>#N/A</v>
      </c>
      <c r="H1078">
        <v>28058</v>
      </c>
      <c r="I1078">
        <v>12</v>
      </c>
      <c r="J1078" t="s">
        <v>2291</v>
      </c>
      <c r="K1078" t="s">
        <v>2288</v>
      </c>
      <c r="L1078" t="s">
        <v>2292</v>
      </c>
      <c r="M1078">
        <v>4</v>
      </c>
      <c r="N1078">
        <v>0</v>
      </c>
      <c r="O1078" t="s">
        <v>2300</v>
      </c>
      <c r="P1078" t="s">
        <v>2300</v>
      </c>
      <c r="Q1078" t="s">
        <v>2300</v>
      </c>
      <c r="R1078" t="s">
        <v>2300</v>
      </c>
      <c r="S1078" t="s">
        <v>2300</v>
      </c>
    </row>
    <row r="1079" spans="1:19" x14ac:dyDescent="0.25">
      <c r="A1079" s="2" t="s">
        <v>301</v>
      </c>
      <c r="B1079" s="3" t="s">
        <v>2144</v>
      </c>
      <c r="C1079" s="4">
        <v>13490</v>
      </c>
      <c r="D1079" s="2" t="s">
        <v>303</v>
      </c>
      <c r="E1079" s="2" t="s">
        <v>2145</v>
      </c>
      <c r="F1079" t="e">
        <v>#N/A</v>
      </c>
      <c r="G1079" t="e">
        <f>+VLOOKUP(B1079,'[2]listado ZVTN y PTN y PDET'!$A$1:$A$26,1,FALSE)</f>
        <v>#N/A</v>
      </c>
      <c r="H1079">
        <v>2898</v>
      </c>
      <c r="I1079">
        <v>2</v>
      </c>
      <c r="J1079" t="s">
        <v>2288</v>
      </c>
      <c r="K1079" t="s">
        <v>2290</v>
      </c>
      <c r="L1079" t="s">
        <v>2289</v>
      </c>
      <c r="M1079">
        <v>1</v>
      </c>
      <c r="N1079">
        <v>0</v>
      </c>
      <c r="O1079" t="s">
        <v>2301</v>
      </c>
      <c r="P1079" t="s">
        <v>2300</v>
      </c>
      <c r="Q1079" t="s">
        <v>2300</v>
      </c>
      <c r="R1079" t="s">
        <v>2300</v>
      </c>
      <c r="S1079" t="s">
        <v>2300</v>
      </c>
    </row>
    <row r="1080" spans="1:19" x14ac:dyDescent="0.25">
      <c r="A1080" s="2" t="s">
        <v>758</v>
      </c>
      <c r="B1080" s="3" t="s">
        <v>2146</v>
      </c>
      <c r="C1080" s="4">
        <v>50251</v>
      </c>
      <c r="D1080" s="2" t="s">
        <v>760</v>
      </c>
      <c r="E1080" s="2" t="s">
        <v>2147</v>
      </c>
      <c r="F1080" t="e">
        <v>#N/A</v>
      </c>
      <c r="G1080" t="e">
        <f>+VLOOKUP(B1080,'[2]listado ZVTN y PTN y PDET'!$A$1:$A$26,1,FALSE)</f>
        <v>#N/A</v>
      </c>
      <c r="H1080">
        <v>10446</v>
      </c>
      <c r="I1080">
        <v>40</v>
      </c>
      <c r="J1080" t="s">
        <v>2291</v>
      </c>
      <c r="K1080" t="s">
        <v>2291</v>
      </c>
      <c r="L1080" t="s">
        <v>2291</v>
      </c>
      <c r="M1080">
        <v>1</v>
      </c>
      <c r="N1080">
        <v>0</v>
      </c>
      <c r="O1080" t="s">
        <v>2300</v>
      </c>
      <c r="P1080" t="s">
        <v>2300</v>
      </c>
      <c r="Q1080" t="s">
        <v>2300</v>
      </c>
      <c r="R1080" t="s">
        <v>2300</v>
      </c>
      <c r="S1080" t="s">
        <v>2300</v>
      </c>
    </row>
    <row r="1081" spans="1:19" x14ac:dyDescent="0.25">
      <c r="A1081" s="2" t="s">
        <v>500</v>
      </c>
      <c r="B1081" s="3" t="s">
        <v>2148</v>
      </c>
      <c r="C1081" s="4">
        <v>5093</v>
      </c>
      <c r="D1081" s="2" t="s">
        <v>502</v>
      </c>
      <c r="E1081" s="2" t="s">
        <v>716</v>
      </c>
      <c r="F1081" t="e">
        <v>#N/A</v>
      </c>
      <c r="G1081" t="e">
        <f>+VLOOKUP(B1081,'[2]listado ZVTN y PTN y PDET'!$A$1:$A$26,1,FALSE)</f>
        <v>#N/A</v>
      </c>
      <c r="H1081">
        <v>19493</v>
      </c>
      <c r="I1081">
        <v>0</v>
      </c>
      <c r="J1081" t="s">
        <v>2290</v>
      </c>
      <c r="K1081" t="s">
        <v>2289</v>
      </c>
      <c r="L1081" t="s">
        <v>2289</v>
      </c>
      <c r="M1081">
        <v>10</v>
      </c>
      <c r="N1081">
        <v>0</v>
      </c>
      <c r="O1081" t="s">
        <v>2300</v>
      </c>
      <c r="P1081" t="s">
        <v>2300</v>
      </c>
      <c r="Q1081" t="s">
        <v>2300</v>
      </c>
      <c r="R1081" t="s">
        <v>2300</v>
      </c>
      <c r="S1081" t="s">
        <v>2300</v>
      </c>
    </row>
    <row r="1082" spans="1:19" x14ac:dyDescent="0.25">
      <c r="A1082" s="2" t="s">
        <v>1456</v>
      </c>
      <c r="B1082" s="3" t="s">
        <v>2149</v>
      </c>
      <c r="C1082" s="4">
        <v>86001</v>
      </c>
      <c r="D1082" s="2" t="s">
        <v>1458</v>
      </c>
      <c r="E1082" s="2" t="s">
        <v>2150</v>
      </c>
      <c r="F1082" t="s">
        <v>2258</v>
      </c>
      <c r="G1082" t="e">
        <f>+VLOOKUP(B1082,'[2]listado ZVTN y PTN y PDET'!$A$1:$A$26,1,FALSE)</f>
        <v>#N/A</v>
      </c>
      <c r="H1082">
        <v>10249</v>
      </c>
      <c r="I1082">
        <v>6</v>
      </c>
      <c r="J1082" t="s">
        <v>2292</v>
      </c>
      <c r="K1082" t="s">
        <v>2289</v>
      </c>
      <c r="L1082" t="s">
        <v>2290</v>
      </c>
      <c r="M1082">
        <v>8</v>
      </c>
      <c r="N1082">
        <v>0</v>
      </c>
      <c r="O1082" t="s">
        <v>2300</v>
      </c>
      <c r="P1082" t="s">
        <v>2300</v>
      </c>
      <c r="Q1082" t="s">
        <v>2300</v>
      </c>
      <c r="R1082" t="s">
        <v>2300</v>
      </c>
      <c r="S1082" t="s">
        <v>2300</v>
      </c>
    </row>
    <row r="1083" spans="1:19" x14ac:dyDescent="0.25">
      <c r="A1083" s="2" t="s">
        <v>27</v>
      </c>
      <c r="B1083" s="3" t="s">
        <v>2151</v>
      </c>
      <c r="C1083" s="4">
        <v>25779</v>
      </c>
      <c r="D1083" s="2" t="s">
        <v>29</v>
      </c>
      <c r="E1083" s="2" t="s">
        <v>2152</v>
      </c>
      <c r="F1083" t="e">
        <v>#N/A</v>
      </c>
      <c r="G1083" t="e">
        <f>+VLOOKUP(B1083,'[2]listado ZVTN y PTN y PDET'!$A$1:$A$26,1,FALSE)</f>
        <v>#N/A</v>
      </c>
      <c r="H1083">
        <v>17</v>
      </c>
      <c r="I1083">
        <v>0</v>
      </c>
      <c r="J1083" t="s">
        <v>2288</v>
      </c>
      <c r="K1083" t="s">
        <v>2288</v>
      </c>
      <c r="L1083" t="s">
        <v>2288</v>
      </c>
      <c r="M1083">
        <v>1</v>
      </c>
      <c r="N1083">
        <v>0</v>
      </c>
      <c r="O1083" t="s">
        <v>2300</v>
      </c>
      <c r="P1083" t="s">
        <v>2300</v>
      </c>
      <c r="Q1083" t="s">
        <v>2300</v>
      </c>
      <c r="R1083" t="s">
        <v>2300</v>
      </c>
      <c r="S1083" t="s">
        <v>2300</v>
      </c>
    </row>
    <row r="1084" spans="1:19" x14ac:dyDescent="0.25">
      <c r="A1084" s="2" t="s">
        <v>500</v>
      </c>
      <c r="B1084" s="3" t="s">
        <v>2153</v>
      </c>
      <c r="C1084" s="4">
        <v>5361</v>
      </c>
      <c r="D1084" s="2" t="s">
        <v>502</v>
      </c>
      <c r="E1084" s="2" t="s">
        <v>2154</v>
      </c>
      <c r="F1084" t="s">
        <v>2257</v>
      </c>
      <c r="G1084">
        <v>1</v>
      </c>
      <c r="H1084">
        <v>36074</v>
      </c>
      <c r="I1084">
        <v>238</v>
      </c>
      <c r="J1084" t="s">
        <v>2292</v>
      </c>
      <c r="K1084" t="s">
        <v>2291</v>
      </c>
      <c r="L1084" t="s">
        <v>2291</v>
      </c>
      <c r="M1084">
        <v>5</v>
      </c>
      <c r="N1084">
        <v>0</v>
      </c>
      <c r="O1084" t="s">
        <v>2301</v>
      </c>
      <c r="P1084" t="s">
        <v>2300</v>
      </c>
      <c r="Q1084" t="s">
        <v>2300</v>
      </c>
      <c r="R1084" t="s">
        <v>2300</v>
      </c>
      <c r="S1084" t="s">
        <v>2300</v>
      </c>
    </row>
    <row r="1085" spans="1:19" x14ac:dyDescent="0.25">
      <c r="A1085" s="2" t="s">
        <v>901</v>
      </c>
      <c r="B1085" s="3" t="s">
        <v>2155</v>
      </c>
      <c r="C1085" s="4">
        <v>85015</v>
      </c>
      <c r="D1085" s="2" t="s">
        <v>903</v>
      </c>
      <c r="E1085" s="2" t="s">
        <v>2156</v>
      </c>
      <c r="F1085" t="e">
        <v>#N/A</v>
      </c>
      <c r="G1085" t="e">
        <f>+VLOOKUP(B1085,'[2]listado ZVTN y PTN y PDET'!$A$1:$A$26,1,FALSE)</f>
        <v>#N/A</v>
      </c>
      <c r="H1085">
        <v>2285</v>
      </c>
      <c r="I1085">
        <v>8</v>
      </c>
      <c r="J1085" t="s">
        <v>2291</v>
      </c>
      <c r="K1085" t="s">
        <v>2288</v>
      </c>
      <c r="L1085" t="s">
        <v>2291</v>
      </c>
      <c r="M1085">
        <v>0</v>
      </c>
      <c r="N1085">
        <v>0</v>
      </c>
      <c r="O1085" t="s">
        <v>2300</v>
      </c>
      <c r="P1085" t="s">
        <v>2300</v>
      </c>
      <c r="Q1085" t="s">
        <v>2300</v>
      </c>
      <c r="R1085" t="s">
        <v>2300</v>
      </c>
      <c r="S1085" t="s">
        <v>2300</v>
      </c>
    </row>
    <row r="1086" spans="1:19" x14ac:dyDescent="0.25">
      <c r="A1086" s="2" t="s">
        <v>888</v>
      </c>
      <c r="B1086" s="3" t="s">
        <v>2157</v>
      </c>
      <c r="C1086" s="4">
        <v>27615</v>
      </c>
      <c r="D1086" s="2" t="s">
        <v>890</v>
      </c>
      <c r="E1086" s="2" t="s">
        <v>974</v>
      </c>
      <c r="F1086" t="s">
        <v>2253</v>
      </c>
      <c r="G1086">
        <v>1</v>
      </c>
      <c r="H1086">
        <v>96176</v>
      </c>
      <c r="I1086">
        <v>15</v>
      </c>
      <c r="J1086" t="s">
        <v>2292</v>
      </c>
      <c r="K1086" t="s">
        <v>2292</v>
      </c>
      <c r="L1086" t="s">
        <v>2289</v>
      </c>
      <c r="M1086">
        <v>3</v>
      </c>
      <c r="N1086">
        <v>0</v>
      </c>
      <c r="O1086" t="s">
        <v>2301</v>
      </c>
      <c r="P1086" t="s">
        <v>2300</v>
      </c>
      <c r="Q1086" t="s">
        <v>2300</v>
      </c>
      <c r="R1086" t="s">
        <v>2301</v>
      </c>
      <c r="S1086" t="s">
        <v>2300</v>
      </c>
    </row>
    <row r="1087" spans="1:19" x14ac:dyDescent="0.25">
      <c r="A1087" s="2" t="s">
        <v>301</v>
      </c>
      <c r="B1087" s="3" t="s">
        <v>2158</v>
      </c>
      <c r="C1087" s="4">
        <v>13894</v>
      </c>
      <c r="D1087" s="2" t="s">
        <v>303</v>
      </c>
      <c r="E1087" s="2" t="s">
        <v>2159</v>
      </c>
      <c r="F1087" t="s">
        <v>2256</v>
      </c>
      <c r="G1087" t="e">
        <f>+VLOOKUP(B1087,'[2]listado ZVTN y PTN y PDET'!$A$1:$A$26,1,FALSE)</f>
        <v>#N/A</v>
      </c>
      <c r="H1087">
        <v>19421</v>
      </c>
      <c r="I1087">
        <v>45</v>
      </c>
      <c r="J1087" t="s">
        <v>2291</v>
      </c>
      <c r="K1087" t="s">
        <v>2288</v>
      </c>
      <c r="L1087" t="s">
        <v>2292</v>
      </c>
      <c r="M1087">
        <v>3</v>
      </c>
      <c r="N1087">
        <v>0</v>
      </c>
      <c r="O1087" t="s">
        <v>2300</v>
      </c>
      <c r="P1087" t="s">
        <v>2300</v>
      </c>
      <c r="Q1087" t="s">
        <v>2300</v>
      </c>
      <c r="R1087" t="s">
        <v>2300</v>
      </c>
      <c r="S1087" t="s">
        <v>2300</v>
      </c>
    </row>
    <row r="1088" spans="1:19" x14ac:dyDescent="0.25">
      <c r="A1088" s="2" t="s">
        <v>1149</v>
      </c>
      <c r="B1088" s="3" t="s">
        <v>2160</v>
      </c>
      <c r="C1088" s="4">
        <v>20750</v>
      </c>
      <c r="D1088" s="2" t="s">
        <v>1151</v>
      </c>
      <c r="E1088" s="2" t="s">
        <v>2161</v>
      </c>
      <c r="F1088" t="s">
        <v>2261</v>
      </c>
      <c r="G1088" t="e">
        <f>+VLOOKUP(B1088,'[2]listado ZVTN y PTN y PDET'!$A$1:$A$26,1,FALSE)</f>
        <v>#N/A</v>
      </c>
      <c r="H1088">
        <v>16687</v>
      </c>
      <c r="I1088">
        <v>0</v>
      </c>
      <c r="J1088" t="s">
        <v>2291</v>
      </c>
      <c r="K1088" t="s">
        <v>2289</v>
      </c>
      <c r="L1088" t="s">
        <v>2290</v>
      </c>
      <c r="M1088">
        <v>2</v>
      </c>
      <c r="N1088">
        <v>0</v>
      </c>
      <c r="O1088" t="s">
        <v>2300</v>
      </c>
      <c r="P1088" t="s">
        <v>2300</v>
      </c>
      <c r="Q1088" t="s">
        <v>2300</v>
      </c>
      <c r="R1088" t="s">
        <v>2300</v>
      </c>
      <c r="S1088" t="s">
        <v>2300</v>
      </c>
    </row>
    <row r="1089" spans="1:19" x14ac:dyDescent="0.25">
      <c r="A1089" s="2" t="s">
        <v>301</v>
      </c>
      <c r="B1089" s="3" t="s">
        <v>2162</v>
      </c>
      <c r="C1089" s="4">
        <v>13244</v>
      </c>
      <c r="D1089" s="2" t="s">
        <v>303</v>
      </c>
      <c r="E1089" s="2" t="s">
        <v>2163</v>
      </c>
      <c r="F1089" t="s">
        <v>2256</v>
      </c>
      <c r="G1089" t="e">
        <f>+VLOOKUP(B1089,'[2]listado ZVTN y PTN y PDET'!$A$1:$A$26,1,FALSE)</f>
        <v>#N/A</v>
      </c>
      <c r="H1089">
        <v>125879</v>
      </c>
      <c r="I1089">
        <v>119</v>
      </c>
      <c r="J1089" t="s">
        <v>2291</v>
      </c>
      <c r="K1089" t="s">
        <v>2288</v>
      </c>
      <c r="L1089" t="s">
        <v>2292</v>
      </c>
      <c r="M1089">
        <v>13</v>
      </c>
      <c r="N1089">
        <v>0</v>
      </c>
      <c r="O1089" t="s">
        <v>2300</v>
      </c>
      <c r="P1089" t="s">
        <v>2300</v>
      </c>
      <c r="Q1089" t="s">
        <v>2300</v>
      </c>
      <c r="R1089" t="s">
        <v>2300</v>
      </c>
      <c r="S1089" t="s">
        <v>2300</v>
      </c>
    </row>
    <row r="1090" spans="1:19" x14ac:dyDescent="0.25">
      <c r="A1090" s="2" t="s">
        <v>500</v>
      </c>
      <c r="B1090" s="3" t="s">
        <v>2164</v>
      </c>
      <c r="C1090" s="4">
        <v>5543</v>
      </c>
      <c r="D1090" s="2" t="s">
        <v>502</v>
      </c>
      <c r="E1090" s="2" t="s">
        <v>2165</v>
      </c>
      <c r="F1090" t="e">
        <v>#N/A</v>
      </c>
      <c r="G1090" t="e">
        <f>+VLOOKUP(B1090,'[2]listado ZVTN y PTN y PDET'!$A$1:$A$26,1,FALSE)</f>
        <v>#N/A</v>
      </c>
      <c r="H1090">
        <v>14754</v>
      </c>
      <c r="I1090">
        <v>6</v>
      </c>
      <c r="J1090" t="s">
        <v>2289</v>
      </c>
      <c r="K1090" t="s">
        <v>2289</v>
      </c>
      <c r="L1090" t="s">
        <v>2289</v>
      </c>
      <c r="M1090">
        <v>1</v>
      </c>
      <c r="N1090">
        <v>0</v>
      </c>
      <c r="O1090" t="s">
        <v>2300</v>
      </c>
      <c r="P1090" t="s">
        <v>2300</v>
      </c>
      <c r="Q1090" t="s">
        <v>2300</v>
      </c>
      <c r="R1090" t="s">
        <v>2300</v>
      </c>
      <c r="S1090" t="s">
        <v>2300</v>
      </c>
    </row>
    <row r="1091" spans="1:19" x14ac:dyDescent="0.25">
      <c r="A1091" s="2" t="s">
        <v>134</v>
      </c>
      <c r="B1091" s="3" t="s">
        <v>2166</v>
      </c>
      <c r="C1091" s="4">
        <v>54250</v>
      </c>
      <c r="D1091" s="2" t="s">
        <v>136</v>
      </c>
      <c r="E1091" s="2" t="s">
        <v>2167</v>
      </c>
      <c r="F1091" t="s">
        <v>2263</v>
      </c>
      <c r="G1091" t="e">
        <f>+VLOOKUP(B1091,'[2]listado ZVTN y PTN y PDET'!$A$1:$A$26,1,FALSE)</f>
        <v>#N/A</v>
      </c>
      <c r="H1091">
        <v>20878</v>
      </c>
      <c r="I1091">
        <v>89</v>
      </c>
      <c r="J1091" t="s">
        <v>2291</v>
      </c>
      <c r="K1091" t="s">
        <v>2291</v>
      </c>
      <c r="L1091" t="s">
        <v>2291</v>
      </c>
      <c r="M1091">
        <v>12</v>
      </c>
      <c r="N1091">
        <v>4</v>
      </c>
      <c r="O1091" t="s">
        <v>2301</v>
      </c>
      <c r="P1091" t="s">
        <v>2301</v>
      </c>
      <c r="Q1091" t="s">
        <v>2300</v>
      </c>
      <c r="R1091" t="s">
        <v>2300</v>
      </c>
      <c r="S1091" t="s">
        <v>2300</v>
      </c>
    </row>
    <row r="1092" spans="1:19" x14ac:dyDescent="0.25">
      <c r="A1092" s="2" t="s">
        <v>438</v>
      </c>
      <c r="B1092" s="3" t="s">
        <v>2168</v>
      </c>
      <c r="C1092" s="4">
        <v>17662</v>
      </c>
      <c r="D1092" s="2" t="s">
        <v>237</v>
      </c>
      <c r="E1092" s="2" t="s">
        <v>2169</v>
      </c>
      <c r="F1092" t="e">
        <v>#N/A</v>
      </c>
      <c r="G1092" t="e">
        <f>+VLOOKUP(B1092,'[2]listado ZVTN y PTN y PDET'!$A$1:$A$26,1,FALSE)</f>
        <v>#N/A</v>
      </c>
      <c r="H1092">
        <v>45932</v>
      </c>
      <c r="I1092">
        <v>94</v>
      </c>
      <c r="J1092" t="s">
        <v>2291</v>
      </c>
      <c r="K1092" t="s">
        <v>2289</v>
      </c>
      <c r="L1092" t="s">
        <v>2291</v>
      </c>
      <c r="M1092">
        <v>1</v>
      </c>
      <c r="N1092">
        <v>0</v>
      </c>
      <c r="O1092" t="s">
        <v>2301</v>
      </c>
      <c r="P1092" t="s">
        <v>2300</v>
      </c>
      <c r="Q1092" t="s">
        <v>2300</v>
      </c>
      <c r="R1092" t="s">
        <v>2300</v>
      </c>
      <c r="S1092" t="s">
        <v>2300</v>
      </c>
    </row>
    <row r="1093" spans="1:19" x14ac:dyDescent="0.25">
      <c r="A1093" s="2" t="s">
        <v>661</v>
      </c>
      <c r="B1093" s="3" t="s">
        <v>2170</v>
      </c>
      <c r="C1093" s="4">
        <v>70508</v>
      </c>
      <c r="D1093" s="2" t="s">
        <v>663</v>
      </c>
      <c r="E1093" s="2" t="s">
        <v>2171</v>
      </c>
      <c r="F1093" t="s">
        <v>2256</v>
      </c>
      <c r="G1093" t="e">
        <f>+VLOOKUP(B1093,'[2]listado ZVTN y PTN y PDET'!$A$1:$A$26,1,FALSE)</f>
        <v>#N/A</v>
      </c>
      <c r="H1093">
        <v>45821</v>
      </c>
      <c r="I1093">
        <v>36</v>
      </c>
      <c r="J1093" t="s">
        <v>2291</v>
      </c>
      <c r="K1093" t="s">
        <v>2288</v>
      </c>
      <c r="L1093" t="s">
        <v>2292</v>
      </c>
      <c r="M1093">
        <v>2</v>
      </c>
      <c r="N1093">
        <v>0</v>
      </c>
      <c r="O1093" t="s">
        <v>2300</v>
      </c>
      <c r="P1093" t="s">
        <v>2300</v>
      </c>
      <c r="Q1093" t="s">
        <v>2300</v>
      </c>
      <c r="R1093" t="s">
        <v>2300</v>
      </c>
      <c r="S1093" t="s">
        <v>2300</v>
      </c>
    </row>
    <row r="1094" spans="1:19" x14ac:dyDescent="0.25">
      <c r="A1094" s="2" t="s">
        <v>301</v>
      </c>
      <c r="B1094" s="3" t="s">
        <v>2172</v>
      </c>
      <c r="C1094" s="4">
        <v>13654</v>
      </c>
      <c r="D1094" s="2" t="s">
        <v>303</v>
      </c>
      <c r="E1094" s="2" t="s">
        <v>2173</v>
      </c>
      <c r="F1094" t="s">
        <v>2256</v>
      </c>
      <c r="G1094" t="e">
        <f>+VLOOKUP(B1094,'[2]listado ZVTN y PTN y PDET'!$A$1:$A$26,1,FALSE)</f>
        <v>#N/A</v>
      </c>
      <c r="H1094">
        <v>35828</v>
      </c>
      <c r="I1094">
        <v>21</v>
      </c>
      <c r="J1094" t="s">
        <v>2291</v>
      </c>
      <c r="K1094" t="s">
        <v>2288</v>
      </c>
      <c r="L1094" t="s">
        <v>2292</v>
      </c>
      <c r="M1094">
        <v>0</v>
      </c>
      <c r="N1094">
        <v>0</v>
      </c>
      <c r="O1094" t="s">
        <v>2300</v>
      </c>
      <c r="P1094" t="s">
        <v>2300</v>
      </c>
      <c r="Q1094" t="s">
        <v>2300</v>
      </c>
      <c r="R1094" t="s">
        <v>2300</v>
      </c>
      <c r="S1094" t="s">
        <v>2300</v>
      </c>
    </row>
    <row r="1095" spans="1:19" x14ac:dyDescent="0.25">
      <c r="A1095" s="2" t="s">
        <v>376</v>
      </c>
      <c r="B1095" s="3" t="s">
        <v>2174</v>
      </c>
      <c r="C1095" s="4">
        <v>47605</v>
      </c>
      <c r="D1095" s="2" t="s">
        <v>378</v>
      </c>
      <c r="E1095" s="2" t="s">
        <v>2175</v>
      </c>
      <c r="F1095" t="e">
        <v>#N/A</v>
      </c>
      <c r="G1095" t="e">
        <f>+VLOOKUP(B1095,'[2]listado ZVTN y PTN y PDET'!$A$1:$A$26,1,FALSE)</f>
        <v>#N/A</v>
      </c>
      <c r="H1095">
        <v>17176</v>
      </c>
      <c r="I1095">
        <v>0</v>
      </c>
      <c r="J1095" t="s">
        <v>2292</v>
      </c>
      <c r="K1095" t="s">
        <v>2288</v>
      </c>
      <c r="L1095" t="s">
        <v>2289</v>
      </c>
      <c r="M1095">
        <v>1</v>
      </c>
      <c r="N1095">
        <v>0</v>
      </c>
      <c r="O1095" t="s">
        <v>2300</v>
      </c>
      <c r="P1095" t="s">
        <v>2300</v>
      </c>
      <c r="Q1095" t="s">
        <v>2300</v>
      </c>
      <c r="R1095" t="s">
        <v>2300</v>
      </c>
      <c r="S1095" t="s">
        <v>2300</v>
      </c>
    </row>
    <row r="1096" spans="1:19" x14ac:dyDescent="0.25">
      <c r="A1096" s="2" t="s">
        <v>500</v>
      </c>
      <c r="B1096" s="3" t="s">
        <v>2176</v>
      </c>
      <c r="C1096" s="4">
        <v>5649</v>
      </c>
      <c r="D1096" s="2" t="s">
        <v>502</v>
      </c>
      <c r="E1096" s="2" t="s">
        <v>930</v>
      </c>
      <c r="F1096" t="e">
        <v>#N/A</v>
      </c>
      <c r="G1096" t="e">
        <f>+VLOOKUP(B1096,'[2]listado ZVTN y PTN y PDET'!$A$1:$A$26,1,FALSE)</f>
        <v>#N/A</v>
      </c>
      <c r="H1096">
        <v>35892</v>
      </c>
      <c r="I1096">
        <v>171</v>
      </c>
      <c r="J1096" t="s">
        <v>2291</v>
      </c>
      <c r="K1096" t="s">
        <v>2288</v>
      </c>
      <c r="L1096" t="s">
        <v>2291</v>
      </c>
      <c r="M1096">
        <v>1</v>
      </c>
      <c r="N1096">
        <v>0</v>
      </c>
      <c r="O1096" t="s">
        <v>2301</v>
      </c>
      <c r="P1096" t="s">
        <v>2300</v>
      </c>
      <c r="Q1096" t="s">
        <v>2300</v>
      </c>
      <c r="R1096" t="s">
        <v>2300</v>
      </c>
      <c r="S1096" t="s">
        <v>2300</v>
      </c>
    </row>
    <row r="1097" spans="1:19" x14ac:dyDescent="0.25">
      <c r="A1097" s="2" t="s">
        <v>661</v>
      </c>
      <c r="B1097" s="3" t="s">
        <v>2177</v>
      </c>
      <c r="C1097" s="4">
        <v>70230</v>
      </c>
      <c r="D1097" s="2" t="s">
        <v>663</v>
      </c>
      <c r="E1097" s="2" t="s">
        <v>2178</v>
      </c>
      <c r="F1097" t="s">
        <v>2256</v>
      </c>
      <c r="G1097" t="e">
        <f>+VLOOKUP(B1097,'[2]listado ZVTN y PTN y PDET'!$A$1:$A$26,1,FALSE)</f>
        <v>#N/A</v>
      </c>
      <c r="H1097">
        <v>9675</v>
      </c>
      <c r="I1097">
        <v>3</v>
      </c>
      <c r="J1097" t="s">
        <v>2291</v>
      </c>
      <c r="K1097" t="s">
        <v>2288</v>
      </c>
      <c r="L1097" t="s">
        <v>2292</v>
      </c>
      <c r="M1097">
        <v>0</v>
      </c>
      <c r="N1097">
        <v>0</v>
      </c>
      <c r="O1097" t="s">
        <v>2300</v>
      </c>
      <c r="P1097" t="s">
        <v>2300</v>
      </c>
      <c r="Q1097" t="s">
        <v>2300</v>
      </c>
      <c r="R1097" t="s">
        <v>2300</v>
      </c>
      <c r="S1097" t="s">
        <v>2300</v>
      </c>
    </row>
    <row r="1098" spans="1:19" x14ac:dyDescent="0.25">
      <c r="A1098" s="2" t="s">
        <v>500</v>
      </c>
      <c r="B1098" s="3" t="s">
        <v>2179</v>
      </c>
      <c r="C1098" s="4">
        <v>5665</v>
      </c>
      <c r="D1098" s="2" t="s">
        <v>502</v>
      </c>
      <c r="E1098" s="2" t="s">
        <v>2180</v>
      </c>
      <c r="F1098" t="s">
        <v>2266</v>
      </c>
      <c r="G1098" t="e">
        <f>+VLOOKUP(B1098,'[2]listado ZVTN y PTN y PDET'!$A$1:$A$26,1,FALSE)</f>
        <v>#N/A</v>
      </c>
      <c r="H1098">
        <v>29546</v>
      </c>
      <c r="I1098">
        <v>0</v>
      </c>
      <c r="J1098" t="s">
        <v>2289</v>
      </c>
      <c r="K1098" t="s">
        <v>2288</v>
      </c>
      <c r="L1098" t="s">
        <v>2289</v>
      </c>
      <c r="M1098">
        <v>6</v>
      </c>
      <c r="N1098">
        <v>0</v>
      </c>
      <c r="O1098" t="s">
        <v>2300</v>
      </c>
      <c r="P1098" t="s">
        <v>2300</v>
      </c>
      <c r="Q1098" t="s">
        <v>2300</v>
      </c>
      <c r="R1098" t="s">
        <v>2301</v>
      </c>
      <c r="S1098" t="s">
        <v>2300</v>
      </c>
    </row>
    <row r="1099" spans="1:19" x14ac:dyDescent="0.25">
      <c r="A1099" s="2" t="s">
        <v>500</v>
      </c>
      <c r="B1099" s="3" t="s">
        <v>2181</v>
      </c>
      <c r="C1099" s="4">
        <v>5480</v>
      </c>
      <c r="D1099" s="2" t="s">
        <v>502</v>
      </c>
      <c r="E1099" s="2" t="s">
        <v>2182</v>
      </c>
      <c r="F1099" t="s">
        <v>2266</v>
      </c>
      <c r="G1099" t="e">
        <f>+VLOOKUP(B1099,'[2]listado ZVTN y PTN y PDET'!$A$1:$A$26,1,FALSE)</f>
        <v>#N/A</v>
      </c>
      <c r="H1099">
        <v>39952</v>
      </c>
      <c r="I1099">
        <v>39</v>
      </c>
      <c r="J1099" t="s">
        <v>2290</v>
      </c>
      <c r="K1099" t="s">
        <v>2290</v>
      </c>
      <c r="L1099" t="s">
        <v>2292</v>
      </c>
      <c r="M1099">
        <v>11</v>
      </c>
      <c r="N1099">
        <v>0</v>
      </c>
      <c r="O1099" t="s">
        <v>2301</v>
      </c>
      <c r="P1099" t="s">
        <v>2300</v>
      </c>
      <c r="Q1099" t="s">
        <v>2300</v>
      </c>
      <c r="R1099" t="s">
        <v>2301</v>
      </c>
      <c r="S1099" t="s">
        <v>2300</v>
      </c>
    </row>
    <row r="1100" spans="1:19" x14ac:dyDescent="0.25">
      <c r="A1100" s="2" t="s">
        <v>301</v>
      </c>
      <c r="B1100" s="3" t="s">
        <v>2183</v>
      </c>
      <c r="C1100" s="4">
        <v>13212</v>
      </c>
      <c r="D1100" s="2" t="s">
        <v>303</v>
      </c>
      <c r="E1100" s="2" t="s">
        <v>532</v>
      </c>
      <c r="F1100" t="s">
        <v>2256</v>
      </c>
      <c r="G1100" t="e">
        <f>+VLOOKUP(B1100,'[2]listado ZVTN y PTN y PDET'!$A$1:$A$26,1,FALSE)</f>
        <v>#N/A</v>
      </c>
      <c r="H1100">
        <v>28858</v>
      </c>
      <c r="I1100">
        <v>1</v>
      </c>
      <c r="J1100" t="s">
        <v>2291</v>
      </c>
      <c r="K1100" t="s">
        <v>2288</v>
      </c>
      <c r="L1100" t="s">
        <v>2290</v>
      </c>
      <c r="M1100">
        <v>1</v>
      </c>
      <c r="N1100">
        <v>0</v>
      </c>
      <c r="O1100" t="s">
        <v>2300</v>
      </c>
      <c r="P1100" t="s">
        <v>2300</v>
      </c>
      <c r="Q1100" t="s">
        <v>2300</v>
      </c>
      <c r="R1100" t="s">
        <v>2300</v>
      </c>
      <c r="S1100" t="s">
        <v>2300</v>
      </c>
    </row>
    <row r="1101" spans="1:19" x14ac:dyDescent="0.25">
      <c r="A1101" s="2" t="s">
        <v>500</v>
      </c>
      <c r="B1101" s="3" t="s">
        <v>2184</v>
      </c>
      <c r="C1101" s="4">
        <v>5873</v>
      </c>
      <c r="D1101" s="2" t="s">
        <v>502</v>
      </c>
      <c r="E1101" s="2" t="s">
        <v>2185</v>
      </c>
      <c r="F1101" t="s">
        <v>2253</v>
      </c>
      <c r="G1101">
        <v>1</v>
      </c>
      <c r="H1101">
        <v>13898</v>
      </c>
      <c r="I1101">
        <v>1</v>
      </c>
      <c r="J1101" t="s">
        <v>2291</v>
      </c>
      <c r="K1101" t="s">
        <v>2290</v>
      </c>
      <c r="L1101" t="s">
        <v>2292</v>
      </c>
      <c r="M1101">
        <v>1</v>
      </c>
      <c r="N1101">
        <v>0</v>
      </c>
      <c r="O1101" t="s">
        <v>2300</v>
      </c>
      <c r="P1101" t="s">
        <v>2300</v>
      </c>
      <c r="Q1101" t="s">
        <v>2300</v>
      </c>
      <c r="R1101" t="s">
        <v>2300</v>
      </c>
      <c r="S1101" t="s">
        <v>2300</v>
      </c>
    </row>
    <row r="1102" spans="1:19" x14ac:dyDescent="0.25">
      <c r="A1102" s="2" t="s">
        <v>500</v>
      </c>
      <c r="B1102" s="3" t="s">
        <v>2186</v>
      </c>
      <c r="C1102" s="4">
        <v>5667</v>
      </c>
      <c r="D1102" s="2" t="s">
        <v>502</v>
      </c>
      <c r="E1102" s="2" t="s">
        <v>2187</v>
      </c>
      <c r="F1102" t="e">
        <v>#N/A</v>
      </c>
      <c r="G1102" t="e">
        <f>+VLOOKUP(B1102,'[2]listado ZVTN y PTN y PDET'!$A$1:$A$26,1,FALSE)</f>
        <v>#N/A</v>
      </c>
      <c r="H1102">
        <v>23383</v>
      </c>
      <c r="I1102">
        <v>31</v>
      </c>
      <c r="J1102" t="s">
        <v>2291</v>
      </c>
      <c r="K1102" t="s">
        <v>2288</v>
      </c>
      <c r="L1102" t="s">
        <v>2292</v>
      </c>
      <c r="M1102">
        <v>3</v>
      </c>
      <c r="N1102">
        <v>0</v>
      </c>
      <c r="O1102" t="s">
        <v>2301</v>
      </c>
      <c r="P1102" t="s">
        <v>2300</v>
      </c>
      <c r="Q1102" t="s">
        <v>2300</v>
      </c>
      <c r="R1102" t="s">
        <v>2300</v>
      </c>
      <c r="S1102" t="s">
        <v>2300</v>
      </c>
    </row>
    <row r="1103" spans="1:19" x14ac:dyDescent="0.25">
      <c r="A1103" s="2" t="s">
        <v>888</v>
      </c>
      <c r="B1103" s="3" t="s">
        <v>2188</v>
      </c>
      <c r="C1103" s="4">
        <v>27150</v>
      </c>
      <c r="D1103" s="2" t="s">
        <v>890</v>
      </c>
      <c r="E1103" s="2" t="s">
        <v>2189</v>
      </c>
      <c r="F1103" t="s">
        <v>2253</v>
      </c>
      <c r="G1103" t="e">
        <f>+VLOOKUP(B1103,'[2]listado ZVTN y PTN y PDET'!$A$1:$A$26,1,FALSE)</f>
        <v>#N/A</v>
      </c>
      <c r="H1103">
        <v>16069</v>
      </c>
      <c r="I1103">
        <v>7</v>
      </c>
      <c r="J1103" t="s">
        <v>2291</v>
      </c>
      <c r="K1103" t="s">
        <v>2292</v>
      </c>
      <c r="L1103" t="s">
        <v>2292</v>
      </c>
      <c r="M1103">
        <v>0</v>
      </c>
      <c r="N1103">
        <v>0</v>
      </c>
      <c r="O1103" t="s">
        <v>2300</v>
      </c>
      <c r="P1103" t="s">
        <v>2300</v>
      </c>
      <c r="Q1103" t="s">
        <v>2300</v>
      </c>
      <c r="R1103" t="s">
        <v>2300</v>
      </c>
      <c r="S1103" t="s">
        <v>2300</v>
      </c>
    </row>
    <row r="1104" spans="1:19" x14ac:dyDescent="0.25">
      <c r="A1104" s="2" t="s">
        <v>2190</v>
      </c>
      <c r="B1104" s="3" t="s">
        <v>2191</v>
      </c>
      <c r="C1104" s="4">
        <v>27099</v>
      </c>
      <c r="D1104" s="2" t="s">
        <v>890</v>
      </c>
      <c r="E1104" s="2" t="s">
        <v>2192</v>
      </c>
      <c r="F1104" t="s">
        <v>2253</v>
      </c>
      <c r="G1104" t="e">
        <f>+VLOOKUP(B1104,'[2]listado ZVTN y PTN y PDET'!$A$1:$A$26,1,FALSE)</f>
        <v>#N/A</v>
      </c>
      <c r="H1104">
        <v>32180</v>
      </c>
      <c r="I1104">
        <v>4</v>
      </c>
      <c r="J1104" t="s">
        <v>2291</v>
      </c>
      <c r="K1104" t="s">
        <v>2290</v>
      </c>
      <c r="L1104" t="s">
        <v>2291</v>
      </c>
      <c r="M1104">
        <v>2</v>
      </c>
      <c r="N1104">
        <v>0</v>
      </c>
      <c r="O1104" t="s">
        <v>2300</v>
      </c>
      <c r="P1104" t="s">
        <v>2300</v>
      </c>
      <c r="Q1104" t="s">
        <v>2300</v>
      </c>
      <c r="R1104" t="s">
        <v>2300</v>
      </c>
      <c r="S1104" t="s">
        <v>2300</v>
      </c>
    </row>
    <row r="1105" spans="1:19" x14ac:dyDescent="0.25">
      <c r="A1105" s="2" t="s">
        <v>500</v>
      </c>
      <c r="B1105" s="3" t="s">
        <v>2193</v>
      </c>
      <c r="C1105" s="4">
        <v>5197</v>
      </c>
      <c r="D1105" s="2" t="s">
        <v>502</v>
      </c>
      <c r="E1105" s="2" t="s">
        <v>2194</v>
      </c>
      <c r="F1105" t="e">
        <v>#N/A</v>
      </c>
      <c r="G1105" t="e">
        <f>+VLOOKUP(B1105,'[2]listado ZVTN y PTN y PDET'!$A$1:$A$26,1,FALSE)</f>
        <v>#N/A</v>
      </c>
      <c r="H1105">
        <v>32336</v>
      </c>
      <c r="I1105">
        <v>73</v>
      </c>
      <c r="J1105" t="s">
        <v>2291</v>
      </c>
      <c r="K1105" t="s">
        <v>2289</v>
      </c>
      <c r="L1105" t="s">
        <v>2291</v>
      </c>
      <c r="M1105">
        <v>5</v>
      </c>
      <c r="N1105">
        <v>0</v>
      </c>
      <c r="O1105" t="s">
        <v>2300</v>
      </c>
      <c r="P1105" t="s">
        <v>2300</v>
      </c>
      <c r="Q1105" t="s">
        <v>2300</v>
      </c>
      <c r="R1105" t="s">
        <v>2300</v>
      </c>
      <c r="S1105" t="s">
        <v>2300</v>
      </c>
    </row>
    <row r="1106" spans="1:19" x14ac:dyDescent="0.25">
      <c r="A1106" s="2" t="s">
        <v>661</v>
      </c>
      <c r="B1106" s="3" t="s">
        <v>2195</v>
      </c>
      <c r="C1106" s="4">
        <v>70204</v>
      </c>
      <c r="D1106" s="2" t="s">
        <v>663</v>
      </c>
      <c r="E1106" s="2" t="s">
        <v>2196</v>
      </c>
      <c r="F1106" t="s">
        <v>2256</v>
      </c>
      <c r="G1106" t="e">
        <f>+VLOOKUP(B1106,'[2]listado ZVTN y PTN y PDET'!$A$1:$A$26,1,FALSE)</f>
        <v>#N/A</v>
      </c>
      <c r="H1106">
        <v>24545</v>
      </c>
      <c r="I1106">
        <v>9</v>
      </c>
      <c r="J1106" t="s">
        <v>2291</v>
      </c>
      <c r="K1106" t="s">
        <v>2288</v>
      </c>
      <c r="L1106" t="s">
        <v>2292</v>
      </c>
      <c r="M1106">
        <v>0</v>
      </c>
      <c r="N1106">
        <v>0</v>
      </c>
      <c r="O1106" t="s">
        <v>2300</v>
      </c>
      <c r="P1106" t="s">
        <v>2300</v>
      </c>
      <c r="Q1106" t="s">
        <v>2300</v>
      </c>
      <c r="R1106" t="s">
        <v>2300</v>
      </c>
      <c r="S1106" t="s">
        <v>2300</v>
      </c>
    </row>
    <row r="1107" spans="1:19" x14ac:dyDescent="0.25">
      <c r="A1107" s="2" t="s">
        <v>500</v>
      </c>
      <c r="B1107" s="3" t="s">
        <v>2197</v>
      </c>
      <c r="C1107" s="4">
        <v>5021</v>
      </c>
      <c r="D1107" s="2" t="s">
        <v>502</v>
      </c>
      <c r="E1107" s="2" t="s">
        <v>2198</v>
      </c>
      <c r="F1107" t="e">
        <v>#N/A</v>
      </c>
      <c r="G1107" t="e">
        <f>+VLOOKUP(B1107,'[2]listado ZVTN y PTN y PDET'!$A$1:$A$26,1,FALSE)</f>
        <v>#N/A</v>
      </c>
      <c r="H1107">
        <v>6149</v>
      </c>
      <c r="I1107">
        <v>10</v>
      </c>
      <c r="J1107" t="s">
        <v>2291</v>
      </c>
      <c r="K1107" t="s">
        <v>2288</v>
      </c>
      <c r="L1107" t="s">
        <v>2292</v>
      </c>
      <c r="M1107">
        <v>1</v>
      </c>
      <c r="N1107">
        <v>0</v>
      </c>
      <c r="O1107" t="s">
        <v>2300</v>
      </c>
      <c r="P1107" t="s">
        <v>2300</v>
      </c>
      <c r="Q1107" t="s">
        <v>2300</v>
      </c>
      <c r="R1107" t="s">
        <v>2300</v>
      </c>
      <c r="S1107" t="s">
        <v>2300</v>
      </c>
    </row>
    <row r="1108" spans="1:19" x14ac:dyDescent="0.25">
      <c r="A1108" s="2" t="s">
        <v>888</v>
      </c>
      <c r="B1108" s="3" t="s">
        <v>2199</v>
      </c>
      <c r="C1108" s="4">
        <v>27006</v>
      </c>
      <c r="D1108" s="2" t="s">
        <v>890</v>
      </c>
      <c r="E1108" s="2" t="s">
        <v>2200</v>
      </c>
      <c r="F1108" t="s">
        <v>2253</v>
      </c>
      <c r="G1108" t="e">
        <f>+VLOOKUP(B1108,'[2]listado ZVTN y PTN y PDET'!$A$1:$A$26,1,FALSE)</f>
        <v>#N/A</v>
      </c>
      <c r="H1108">
        <v>16435</v>
      </c>
      <c r="I1108">
        <v>2</v>
      </c>
      <c r="J1108" t="s">
        <v>2289</v>
      </c>
      <c r="K1108" t="s">
        <v>2289</v>
      </c>
      <c r="L1108" t="s">
        <v>2289</v>
      </c>
      <c r="M1108">
        <v>12</v>
      </c>
      <c r="N1108">
        <v>0</v>
      </c>
      <c r="O1108" t="s">
        <v>2300</v>
      </c>
      <c r="P1108" t="s">
        <v>2300</v>
      </c>
      <c r="Q1108" t="s">
        <v>2300</v>
      </c>
      <c r="R1108" t="s">
        <v>2301</v>
      </c>
      <c r="S1108" t="s">
        <v>2300</v>
      </c>
    </row>
    <row r="1109" spans="1:19" x14ac:dyDescent="0.25">
      <c r="A1109" s="2" t="s">
        <v>500</v>
      </c>
      <c r="B1109" s="3" t="s">
        <v>2201</v>
      </c>
      <c r="C1109" s="4">
        <v>5313</v>
      </c>
      <c r="D1109" s="2" t="s">
        <v>502</v>
      </c>
      <c r="E1109" s="2" t="s">
        <v>483</v>
      </c>
      <c r="F1109" t="e">
        <v>#N/A</v>
      </c>
      <c r="G1109" t="e">
        <f>+VLOOKUP(B1109,'[2]listado ZVTN y PTN y PDET'!$A$1:$A$26,1,FALSE)</f>
        <v>#N/A</v>
      </c>
      <c r="H1109">
        <v>34395</v>
      </c>
      <c r="I1109">
        <v>77</v>
      </c>
      <c r="J1109" t="s">
        <v>2291</v>
      </c>
      <c r="K1109" t="s">
        <v>2288</v>
      </c>
      <c r="L1109" t="s">
        <v>2291</v>
      </c>
      <c r="M1109">
        <v>0</v>
      </c>
      <c r="N1109">
        <v>0</v>
      </c>
      <c r="O1109" t="s">
        <v>2300</v>
      </c>
      <c r="P1109" t="s">
        <v>2300</v>
      </c>
      <c r="Q1109" t="s">
        <v>2300</v>
      </c>
      <c r="R1109" t="s">
        <v>2300</v>
      </c>
      <c r="S1109" t="s">
        <v>2300</v>
      </c>
    </row>
    <row r="1110" spans="1:19" x14ac:dyDescent="0.25">
      <c r="A1110" s="2" t="s">
        <v>500</v>
      </c>
      <c r="B1110" s="3" t="s">
        <v>2202</v>
      </c>
      <c r="C1110" s="4">
        <v>5055</v>
      </c>
      <c r="D1110" s="2" t="s">
        <v>502</v>
      </c>
      <c r="E1110" s="2" t="s">
        <v>1403</v>
      </c>
      <c r="F1110" t="e">
        <v>#N/A</v>
      </c>
      <c r="G1110" t="e">
        <f>+VLOOKUP(B1110,'[2]listado ZVTN y PTN y PDET'!$A$1:$A$26,1,FALSE)</f>
        <v>#N/A</v>
      </c>
      <c r="H1110">
        <v>21600</v>
      </c>
      <c r="I1110">
        <v>74</v>
      </c>
      <c r="J1110" t="s">
        <v>2291</v>
      </c>
      <c r="K1110" t="s">
        <v>2288</v>
      </c>
      <c r="L1110" t="s">
        <v>2291</v>
      </c>
      <c r="M1110">
        <v>1</v>
      </c>
      <c r="N1110">
        <v>0</v>
      </c>
      <c r="O1110" t="s">
        <v>2301</v>
      </c>
      <c r="P1110" t="s">
        <v>2300</v>
      </c>
      <c r="Q1110" t="s">
        <v>2300</v>
      </c>
      <c r="R1110" t="s">
        <v>2300</v>
      </c>
      <c r="S1110" t="s">
        <v>2300</v>
      </c>
    </row>
    <row r="1111" spans="1:19" x14ac:dyDescent="0.25">
      <c r="A1111" s="2" t="s">
        <v>500</v>
      </c>
      <c r="B1111" s="3" t="s">
        <v>2203</v>
      </c>
      <c r="C1111" s="4">
        <v>5652</v>
      </c>
      <c r="D1111" s="2" t="s">
        <v>502</v>
      </c>
      <c r="E1111" s="2" t="s">
        <v>349</v>
      </c>
      <c r="F1111" t="e">
        <v>#N/A</v>
      </c>
      <c r="G1111" t="e">
        <f>+VLOOKUP(B1111,'[2]listado ZVTN y PTN y PDET'!$A$1:$A$26,1,FALSE)</f>
        <v>#N/A</v>
      </c>
      <c r="H1111">
        <v>16941</v>
      </c>
      <c r="I1111">
        <v>104</v>
      </c>
      <c r="J1111" t="s">
        <v>2291</v>
      </c>
      <c r="K1111" t="s">
        <v>2289</v>
      </c>
      <c r="L1111" t="s">
        <v>2291</v>
      </c>
      <c r="M1111">
        <v>2</v>
      </c>
      <c r="N1111">
        <v>0</v>
      </c>
      <c r="O1111" t="s">
        <v>2300</v>
      </c>
      <c r="P1111" t="s">
        <v>2300</v>
      </c>
      <c r="Q1111" t="s">
        <v>2300</v>
      </c>
      <c r="R1111" t="s">
        <v>2300</v>
      </c>
      <c r="S1111" t="s">
        <v>2300</v>
      </c>
    </row>
    <row r="1112" spans="1:19" x14ac:dyDescent="0.25">
      <c r="A1112" s="2" t="s">
        <v>500</v>
      </c>
      <c r="B1112" s="3" t="s">
        <v>2204</v>
      </c>
      <c r="C1112" s="4">
        <v>5660</v>
      </c>
      <c r="D1112" s="2" t="s">
        <v>502</v>
      </c>
      <c r="E1112" s="2" t="s">
        <v>1090</v>
      </c>
      <c r="F1112" t="e">
        <v>#N/A</v>
      </c>
      <c r="G1112" t="e">
        <f>+VLOOKUP(B1112,'[2]listado ZVTN y PTN y PDET'!$A$1:$A$26,1,FALSE)</f>
        <v>#N/A</v>
      </c>
      <c r="H1112">
        <v>30334</v>
      </c>
      <c r="I1112">
        <v>82</v>
      </c>
      <c r="J1112" t="s">
        <v>2291</v>
      </c>
      <c r="K1112" t="s">
        <v>2290</v>
      </c>
      <c r="L1112" t="s">
        <v>2291</v>
      </c>
      <c r="M1112">
        <v>4</v>
      </c>
      <c r="N1112">
        <v>0</v>
      </c>
      <c r="O1112" t="s">
        <v>2301</v>
      </c>
      <c r="P1112" t="s">
        <v>2300</v>
      </c>
      <c r="Q1112" t="s">
        <v>2300</v>
      </c>
      <c r="R1112" t="s">
        <v>2300</v>
      </c>
      <c r="S1112" t="s">
        <v>2300</v>
      </c>
    </row>
    <row r="1113" spans="1:19" x14ac:dyDescent="0.25">
      <c r="A1113" s="2" t="s">
        <v>5</v>
      </c>
      <c r="B1113" s="3" t="s">
        <v>2205</v>
      </c>
      <c r="C1113" s="4">
        <v>91263</v>
      </c>
      <c r="D1113" s="2" t="s">
        <v>7</v>
      </c>
      <c r="E1113" s="2" t="s">
        <v>2206</v>
      </c>
      <c r="F1113" t="e">
        <v>#N/A</v>
      </c>
      <c r="G1113" t="e">
        <f>+VLOOKUP(B1113,'[2]listado ZVTN y PTN y PDET'!$A$1:$A$26,1,FALSE)</f>
        <v>#N/A</v>
      </c>
      <c r="H1113">
        <v>220</v>
      </c>
      <c r="I1113">
        <v>0</v>
      </c>
      <c r="J1113" t="s">
        <v>2288</v>
      </c>
      <c r="K1113" t="s">
        <v>2288</v>
      </c>
      <c r="L1113" t="s">
        <v>2288</v>
      </c>
      <c r="M1113">
        <v>0</v>
      </c>
      <c r="N1113">
        <v>0</v>
      </c>
      <c r="O1113" t="s">
        <v>2300</v>
      </c>
      <c r="P1113" t="s">
        <v>2300</v>
      </c>
      <c r="Q1113" t="s">
        <v>2300</v>
      </c>
      <c r="R1113" t="s">
        <v>2300</v>
      </c>
      <c r="S1113" t="s">
        <v>2300</v>
      </c>
    </row>
    <row r="1114" spans="1:19" x14ac:dyDescent="0.25">
      <c r="A1114" s="2" t="s">
        <v>5</v>
      </c>
      <c r="B1114" s="3" t="s">
        <v>2207</v>
      </c>
      <c r="C1114" s="4">
        <v>91405</v>
      </c>
      <c r="D1114" s="2" t="s">
        <v>7</v>
      </c>
      <c r="E1114" s="2" t="s">
        <v>2208</v>
      </c>
      <c r="F1114" t="e">
        <v>#N/A</v>
      </c>
      <c r="G1114" t="e">
        <f>+VLOOKUP(B1114,'[2]listado ZVTN y PTN y PDET'!$A$1:$A$26,1,FALSE)</f>
        <v>#N/A</v>
      </c>
      <c r="H1114">
        <v>147</v>
      </c>
      <c r="I1114">
        <v>0</v>
      </c>
      <c r="J1114" t="s">
        <v>2288</v>
      </c>
      <c r="K1114" t="s">
        <v>2288</v>
      </c>
      <c r="L1114" t="s">
        <v>2288</v>
      </c>
      <c r="M1114">
        <v>0</v>
      </c>
      <c r="N1114">
        <v>0</v>
      </c>
      <c r="O1114" t="s">
        <v>2300</v>
      </c>
      <c r="P1114" t="s">
        <v>2300</v>
      </c>
      <c r="Q1114" t="s">
        <v>2300</v>
      </c>
      <c r="R1114" t="s">
        <v>2300</v>
      </c>
      <c r="S1114" t="s">
        <v>2300</v>
      </c>
    </row>
    <row r="1115" spans="1:19" x14ac:dyDescent="0.25">
      <c r="A1115" s="2" t="s">
        <v>5</v>
      </c>
      <c r="B1115" s="3" t="s">
        <v>2209</v>
      </c>
      <c r="C1115" s="4">
        <v>91407</v>
      </c>
      <c r="D1115" s="2" t="s">
        <v>7</v>
      </c>
      <c r="E1115" s="2" t="s">
        <v>2210</v>
      </c>
      <c r="F1115" t="e">
        <v>#N/A</v>
      </c>
      <c r="G1115" t="e">
        <f>+VLOOKUP(B1115,'[2]listado ZVTN y PTN y PDET'!$A$1:$A$26,1,FALSE)</f>
        <v>#N/A</v>
      </c>
      <c r="H1115">
        <v>132</v>
      </c>
      <c r="I1115">
        <v>0</v>
      </c>
      <c r="J1115" t="s">
        <v>2288</v>
      </c>
      <c r="K1115" t="s">
        <v>2288</v>
      </c>
      <c r="L1115" t="s">
        <v>2288</v>
      </c>
      <c r="M1115">
        <v>0</v>
      </c>
      <c r="N1115">
        <v>0</v>
      </c>
      <c r="O1115" t="s">
        <v>2300</v>
      </c>
      <c r="P1115" t="s">
        <v>2300</v>
      </c>
      <c r="Q1115" t="s">
        <v>2300</v>
      </c>
      <c r="R1115" t="s">
        <v>2300</v>
      </c>
      <c r="S1115" t="s">
        <v>2300</v>
      </c>
    </row>
    <row r="1116" spans="1:19" x14ac:dyDescent="0.25">
      <c r="A1116" s="2" t="s">
        <v>5</v>
      </c>
      <c r="B1116" s="3" t="s">
        <v>2211</v>
      </c>
      <c r="C1116" s="4">
        <v>91430</v>
      </c>
      <c r="D1116" s="2" t="s">
        <v>7</v>
      </c>
      <c r="E1116" s="2" t="s">
        <v>2212</v>
      </c>
      <c r="F1116" t="e">
        <v>#N/A</v>
      </c>
      <c r="G1116" t="e">
        <f>+VLOOKUP(B1116,'[2]listado ZVTN y PTN y PDET'!$A$1:$A$26,1,FALSE)</f>
        <v>#N/A</v>
      </c>
      <c r="H1116">
        <v>63</v>
      </c>
      <c r="I1116">
        <v>0</v>
      </c>
      <c r="J1116" t="s">
        <v>2288</v>
      </c>
      <c r="K1116" t="s">
        <v>2288</v>
      </c>
      <c r="L1116" t="s">
        <v>2288</v>
      </c>
      <c r="M1116">
        <v>0</v>
      </c>
      <c r="N1116">
        <v>0</v>
      </c>
      <c r="O1116" t="s">
        <v>2300</v>
      </c>
      <c r="P1116" t="s">
        <v>2300</v>
      </c>
      <c r="Q1116" t="s">
        <v>2300</v>
      </c>
      <c r="R1116" t="s">
        <v>2300</v>
      </c>
      <c r="S1116" t="s">
        <v>2300</v>
      </c>
    </row>
    <row r="1117" spans="1:19" x14ac:dyDescent="0.25">
      <c r="A1117" s="2" t="s">
        <v>5</v>
      </c>
      <c r="B1117" s="3" t="s">
        <v>2213</v>
      </c>
      <c r="C1117" s="4">
        <v>91530</v>
      </c>
      <c r="D1117" s="2" t="s">
        <v>7</v>
      </c>
      <c r="E1117" s="2" t="s">
        <v>2214</v>
      </c>
      <c r="F1117" t="e">
        <v>#N/A</v>
      </c>
      <c r="G1117" t="e">
        <f>+VLOOKUP(B1117,'[2]listado ZVTN y PTN y PDET'!$A$1:$A$26,1,FALSE)</f>
        <v>#N/A</v>
      </c>
      <c r="H1117">
        <v>140</v>
      </c>
      <c r="I1117">
        <v>0</v>
      </c>
      <c r="J1117" t="s">
        <v>2288</v>
      </c>
      <c r="K1117" t="s">
        <v>2288</v>
      </c>
      <c r="L1117" t="s">
        <v>2288</v>
      </c>
      <c r="M1117">
        <v>0</v>
      </c>
      <c r="N1117">
        <v>0</v>
      </c>
      <c r="O1117" t="s">
        <v>2300</v>
      </c>
      <c r="P1117" t="s">
        <v>2300</v>
      </c>
      <c r="Q1117" t="s">
        <v>2300</v>
      </c>
      <c r="R1117" t="s">
        <v>2300</v>
      </c>
      <c r="S1117" t="s">
        <v>2300</v>
      </c>
    </row>
    <row r="1118" spans="1:19" x14ac:dyDescent="0.25">
      <c r="A1118" s="2" t="s">
        <v>5</v>
      </c>
      <c r="B1118" s="3" t="s">
        <v>2215</v>
      </c>
      <c r="C1118" s="4">
        <v>91669</v>
      </c>
      <c r="D1118" s="2" t="s">
        <v>7</v>
      </c>
      <c r="E1118" s="2" t="s">
        <v>2216</v>
      </c>
      <c r="F1118" t="e">
        <v>#N/A</v>
      </c>
      <c r="G1118" t="e">
        <f>+VLOOKUP(B1118,'[2]listado ZVTN y PTN y PDET'!$A$1:$A$26,1,FALSE)</f>
        <v>#N/A</v>
      </c>
      <c r="H1118">
        <v>363</v>
      </c>
      <c r="I1118">
        <v>3</v>
      </c>
      <c r="J1118" t="s">
        <v>2288</v>
      </c>
      <c r="K1118" t="s">
        <v>2288</v>
      </c>
      <c r="L1118" t="s">
        <v>2288</v>
      </c>
      <c r="M1118">
        <v>0</v>
      </c>
      <c r="N1118">
        <v>0</v>
      </c>
      <c r="O1118" t="s">
        <v>2300</v>
      </c>
      <c r="P1118" t="s">
        <v>2300</v>
      </c>
      <c r="Q1118" t="s">
        <v>2300</v>
      </c>
      <c r="R1118" t="s">
        <v>2300</v>
      </c>
      <c r="S1118" t="s">
        <v>2300</v>
      </c>
    </row>
    <row r="1119" spans="1:19" x14ac:dyDescent="0.25">
      <c r="A1119" s="2" t="s">
        <v>5</v>
      </c>
      <c r="B1119" s="3" t="s">
        <v>2217</v>
      </c>
      <c r="C1119" s="4">
        <v>91798</v>
      </c>
      <c r="D1119" s="2" t="s">
        <v>7</v>
      </c>
      <c r="E1119" s="2" t="s">
        <v>2218</v>
      </c>
      <c r="F1119" t="e">
        <v>#N/A</v>
      </c>
      <c r="G1119" t="e">
        <f>+VLOOKUP(B1119,'[2]listado ZVTN y PTN y PDET'!$A$1:$A$26,1,FALSE)</f>
        <v>#N/A</v>
      </c>
      <c r="H1119">
        <v>144</v>
      </c>
      <c r="I1119">
        <v>0</v>
      </c>
      <c r="J1119" t="s">
        <v>2288</v>
      </c>
      <c r="K1119" t="s">
        <v>2288</v>
      </c>
      <c r="L1119" t="s">
        <v>2288</v>
      </c>
      <c r="M1119">
        <v>0</v>
      </c>
      <c r="N1119">
        <v>0</v>
      </c>
      <c r="O1119" t="s">
        <v>2300</v>
      </c>
      <c r="P1119" t="s">
        <v>2300</v>
      </c>
      <c r="Q1119" t="s">
        <v>2300</v>
      </c>
      <c r="R1119" t="s">
        <v>2300</v>
      </c>
      <c r="S1119" t="s">
        <v>2300</v>
      </c>
    </row>
    <row r="1120" spans="1:19" x14ac:dyDescent="0.25">
      <c r="A1120" s="2" t="s">
        <v>11</v>
      </c>
      <c r="B1120" s="3" t="s">
        <v>2219</v>
      </c>
      <c r="C1120" s="4">
        <v>94343</v>
      </c>
      <c r="D1120" s="2" t="s">
        <v>13</v>
      </c>
      <c r="E1120" s="2" t="s">
        <v>2220</v>
      </c>
      <c r="F1120" t="e">
        <v>#N/A</v>
      </c>
      <c r="G1120" t="e">
        <f>+VLOOKUP(B1120,'[2]listado ZVTN y PTN y PDET'!$A$1:$A$26,1,FALSE)</f>
        <v>#N/A</v>
      </c>
      <c r="H1120">
        <v>2820</v>
      </c>
      <c r="I1120">
        <v>1</v>
      </c>
      <c r="J1120" t="s">
        <v>2289</v>
      </c>
      <c r="K1120" t="s">
        <v>2288</v>
      </c>
      <c r="L1120" t="s">
        <v>2290</v>
      </c>
      <c r="M1120">
        <v>0</v>
      </c>
      <c r="N1120">
        <v>0</v>
      </c>
      <c r="O1120" t="s">
        <v>2300</v>
      </c>
      <c r="P1120" t="s">
        <v>2300</v>
      </c>
      <c r="Q1120" t="s">
        <v>2300</v>
      </c>
      <c r="R1120" t="s">
        <v>2300</v>
      </c>
      <c r="S1120" t="s">
        <v>2300</v>
      </c>
    </row>
    <row r="1121" spans="1:19" x14ac:dyDescent="0.25">
      <c r="A1121" s="2" t="s">
        <v>11</v>
      </c>
      <c r="B1121" s="3" t="s">
        <v>2221</v>
      </c>
      <c r="C1121" s="4">
        <v>94663</v>
      </c>
      <c r="D1121" s="2" t="s">
        <v>13</v>
      </c>
      <c r="E1121" s="2" t="s">
        <v>2222</v>
      </c>
      <c r="F1121" t="e">
        <v>#N/A</v>
      </c>
      <c r="G1121" t="e">
        <f>+VLOOKUP(B1121,'[2]listado ZVTN y PTN y PDET'!$A$1:$A$26,1,FALSE)</f>
        <v>#N/A</v>
      </c>
      <c r="H1121">
        <v>598</v>
      </c>
      <c r="I1121">
        <v>0</v>
      </c>
      <c r="J1121" t="s">
        <v>2288</v>
      </c>
      <c r="K1121" t="s">
        <v>2288</v>
      </c>
      <c r="L1121" t="s">
        <v>2289</v>
      </c>
      <c r="M1121">
        <v>0</v>
      </c>
      <c r="N1121">
        <v>0</v>
      </c>
      <c r="O1121" t="s">
        <v>2300</v>
      </c>
      <c r="P1121" t="s">
        <v>2300</v>
      </c>
      <c r="Q1121" t="s">
        <v>2300</v>
      </c>
      <c r="R1121" t="s">
        <v>2300</v>
      </c>
      <c r="S1121" t="s">
        <v>2300</v>
      </c>
    </row>
    <row r="1122" spans="1:19" x14ac:dyDescent="0.25">
      <c r="A1122" s="2" t="s">
        <v>11</v>
      </c>
      <c r="B1122" s="3" t="s">
        <v>2223</v>
      </c>
      <c r="C1122" s="4">
        <v>94884</v>
      </c>
      <c r="D1122" s="2" t="s">
        <v>13</v>
      </c>
      <c r="E1122" s="2" t="s">
        <v>2224</v>
      </c>
      <c r="F1122" t="e">
        <v>#N/A</v>
      </c>
      <c r="G1122" t="e">
        <f>+VLOOKUP(B1122,'[2]listado ZVTN y PTN y PDET'!$A$1:$A$26,1,FALSE)</f>
        <v>#N/A</v>
      </c>
      <c r="H1122">
        <v>120</v>
      </c>
      <c r="I1122">
        <v>0</v>
      </c>
      <c r="J1122" t="s">
        <v>2288</v>
      </c>
      <c r="K1122" t="s">
        <v>2288</v>
      </c>
      <c r="L1122" t="s">
        <v>2288</v>
      </c>
      <c r="M1122">
        <v>0</v>
      </c>
      <c r="N1122">
        <v>0</v>
      </c>
      <c r="O1122" t="s">
        <v>2301</v>
      </c>
      <c r="P1122" t="s">
        <v>2300</v>
      </c>
      <c r="Q1122" t="s">
        <v>2300</v>
      </c>
      <c r="R1122" t="s">
        <v>2300</v>
      </c>
      <c r="S1122" t="s">
        <v>2300</v>
      </c>
    </row>
    <row r="1123" spans="1:19" x14ac:dyDescent="0.25">
      <c r="A1123" s="2" t="s">
        <v>11</v>
      </c>
      <c r="B1123" s="3" t="s">
        <v>2225</v>
      </c>
      <c r="C1123" s="4">
        <v>94888</v>
      </c>
      <c r="D1123" s="2" t="s">
        <v>13</v>
      </c>
      <c r="E1123" s="2" t="s">
        <v>2226</v>
      </c>
      <c r="F1123" t="e">
        <v>#N/A</v>
      </c>
      <c r="G1123" t="e">
        <f>+VLOOKUP(B1123,'[2]listado ZVTN y PTN y PDET'!$A$1:$A$26,1,FALSE)</f>
        <v>#N/A</v>
      </c>
      <c r="H1123">
        <v>148</v>
      </c>
      <c r="I1123">
        <v>0</v>
      </c>
      <c r="J1123" t="s">
        <v>2288</v>
      </c>
      <c r="K1123" t="s">
        <v>2288</v>
      </c>
      <c r="L1123" t="s">
        <v>2288</v>
      </c>
      <c r="M1123">
        <v>0</v>
      </c>
      <c r="N1123">
        <v>0</v>
      </c>
      <c r="O1123" t="s">
        <v>2300</v>
      </c>
      <c r="P1123" t="s">
        <v>2300</v>
      </c>
      <c r="Q1123" t="s">
        <v>2300</v>
      </c>
      <c r="R1123" t="s">
        <v>2300</v>
      </c>
      <c r="S1123" t="s">
        <v>2300</v>
      </c>
    </row>
    <row r="1124" spans="1:19" x14ac:dyDescent="0.25">
      <c r="A1124" s="2" t="s">
        <v>21</v>
      </c>
      <c r="B1124" s="3" t="s">
        <v>2227</v>
      </c>
      <c r="C1124" s="4">
        <v>97889</v>
      </c>
      <c r="D1124" s="2" t="s">
        <v>23</v>
      </c>
      <c r="E1124" s="2" t="s">
        <v>2228</v>
      </c>
      <c r="F1124" t="e">
        <v>#N/A</v>
      </c>
      <c r="G1124" t="e">
        <f>+VLOOKUP(B1124,'[2]listado ZVTN y PTN y PDET'!$A$1:$A$26,1,FALSE)</f>
        <v>#N/A</v>
      </c>
      <c r="H1124">
        <v>45</v>
      </c>
      <c r="I1124">
        <v>0</v>
      </c>
      <c r="J1124" t="s">
        <v>2288</v>
      </c>
      <c r="K1124" t="s">
        <v>2288</v>
      </c>
      <c r="L1124" t="s">
        <v>2288</v>
      </c>
      <c r="M1124">
        <v>0</v>
      </c>
      <c r="N1124">
        <v>0</v>
      </c>
      <c r="O1124" t="s">
        <v>2300</v>
      </c>
      <c r="P1124" t="s">
        <v>2300</v>
      </c>
      <c r="Q1124" t="s">
        <v>2300</v>
      </c>
      <c r="R1124" t="s">
        <v>2300</v>
      </c>
      <c r="S1124" t="s">
        <v>2300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24"/>
  <sheetViews>
    <sheetView workbookViewId="0">
      <selection activeCell="G2" sqref="G2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7" width="23.42578125" style="6" customWidth="1"/>
  </cols>
  <sheetData>
    <row r="1" spans="1:7" x14ac:dyDescent="0.25">
      <c r="A1" s="11">
        <f>+COLUMN(A:A)</f>
        <v>1</v>
      </c>
      <c r="B1" s="11">
        <f t="shared" ref="B1:G1" si="0">+COLUMN(B:B)</f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</row>
    <row r="2" spans="1:7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1" t="s">
        <v>2243</v>
      </c>
    </row>
    <row r="3" spans="1:7" x14ac:dyDescent="0.25">
      <c r="A3" s="2" t="s">
        <v>5</v>
      </c>
      <c r="B3" s="3" t="s">
        <v>6</v>
      </c>
      <c r="C3" s="4">
        <v>91460</v>
      </c>
      <c r="D3" s="2" t="s">
        <v>7</v>
      </c>
      <c r="E3" s="2" t="s">
        <v>8</v>
      </c>
      <c r="F3" t="e">
        <v>#N/A</v>
      </c>
      <c r="G3" s="2">
        <v>0</v>
      </c>
    </row>
    <row r="4" spans="1:7" x14ac:dyDescent="0.25">
      <c r="A4" s="2" t="s">
        <v>5</v>
      </c>
      <c r="B4" s="3" t="s">
        <v>9</v>
      </c>
      <c r="C4" s="4">
        <v>91536</v>
      </c>
      <c r="D4" s="2" t="s">
        <v>7</v>
      </c>
      <c r="E4" s="2" t="s">
        <v>10</v>
      </c>
      <c r="F4" t="e">
        <v>#N/A</v>
      </c>
      <c r="G4" s="2">
        <v>0</v>
      </c>
    </row>
    <row r="5" spans="1:7" x14ac:dyDescent="0.25">
      <c r="A5" s="2" t="s">
        <v>11</v>
      </c>
      <c r="B5" s="3" t="s">
        <v>12</v>
      </c>
      <c r="C5" s="4">
        <v>94883</v>
      </c>
      <c r="D5" s="2" t="s">
        <v>13</v>
      </c>
      <c r="E5" s="2" t="s">
        <v>14</v>
      </c>
      <c r="F5" t="e">
        <v>#N/A</v>
      </c>
      <c r="G5" s="2">
        <v>0</v>
      </c>
    </row>
    <row r="6" spans="1:7" x14ac:dyDescent="0.25">
      <c r="A6" s="2" t="s">
        <v>11</v>
      </c>
      <c r="B6" s="3" t="s">
        <v>15</v>
      </c>
      <c r="C6" s="4">
        <v>94885</v>
      </c>
      <c r="D6" s="2" t="s">
        <v>13</v>
      </c>
      <c r="E6" s="2" t="s">
        <v>16</v>
      </c>
      <c r="F6" t="e">
        <v>#N/A</v>
      </c>
      <c r="G6" s="2">
        <v>0</v>
      </c>
    </row>
    <row r="7" spans="1:7" x14ac:dyDescent="0.25">
      <c r="A7" s="2" t="s">
        <v>11</v>
      </c>
      <c r="B7" s="3" t="s">
        <v>17</v>
      </c>
      <c r="C7" s="4">
        <v>94886</v>
      </c>
      <c r="D7" s="2" t="s">
        <v>13</v>
      </c>
      <c r="E7" s="2" t="s">
        <v>18</v>
      </c>
      <c r="F7" t="e">
        <v>#N/A</v>
      </c>
      <c r="G7" s="2">
        <v>0</v>
      </c>
    </row>
    <row r="8" spans="1:7" x14ac:dyDescent="0.25">
      <c r="A8" s="2" t="s">
        <v>11</v>
      </c>
      <c r="B8" s="3" t="s">
        <v>19</v>
      </c>
      <c r="C8" s="4">
        <v>94887</v>
      </c>
      <c r="D8" s="2" t="s">
        <v>13</v>
      </c>
      <c r="E8" s="2" t="s">
        <v>20</v>
      </c>
      <c r="F8" t="e">
        <v>#N/A</v>
      </c>
      <c r="G8" s="2">
        <v>0</v>
      </c>
    </row>
    <row r="9" spans="1:7" x14ac:dyDescent="0.25">
      <c r="A9" s="2" t="s">
        <v>21</v>
      </c>
      <c r="B9" s="3" t="s">
        <v>22</v>
      </c>
      <c r="C9" s="4">
        <v>97511</v>
      </c>
      <c r="D9" s="2" t="s">
        <v>23</v>
      </c>
      <c r="E9" s="2" t="s">
        <v>24</v>
      </c>
      <c r="F9" t="e">
        <v>#N/A</v>
      </c>
      <c r="G9" s="2">
        <v>0</v>
      </c>
    </row>
    <row r="10" spans="1:7" x14ac:dyDescent="0.25">
      <c r="A10" s="2" t="s">
        <v>21</v>
      </c>
      <c r="B10" s="3" t="s">
        <v>25</v>
      </c>
      <c r="C10" s="4">
        <v>97777</v>
      </c>
      <c r="D10" s="2" t="s">
        <v>23</v>
      </c>
      <c r="E10" s="2" t="s">
        <v>26</v>
      </c>
      <c r="F10" t="e">
        <v>#N/A</v>
      </c>
      <c r="G10" s="2">
        <v>0</v>
      </c>
    </row>
    <row r="11" spans="1:7" x14ac:dyDescent="0.25">
      <c r="A11" s="2" t="s">
        <v>27</v>
      </c>
      <c r="B11" s="3" t="s">
        <v>28</v>
      </c>
      <c r="C11" s="4">
        <v>25754</v>
      </c>
      <c r="D11" s="2" t="s">
        <v>29</v>
      </c>
      <c r="E11" s="2" t="s">
        <v>30</v>
      </c>
      <c r="F11" t="e">
        <v>#N/A</v>
      </c>
      <c r="G11" s="2">
        <v>0</v>
      </c>
    </row>
    <row r="12" spans="1:7" x14ac:dyDescent="0.25">
      <c r="A12" s="2" t="s">
        <v>5</v>
      </c>
      <c r="B12" s="3" t="s">
        <v>31</v>
      </c>
      <c r="C12" s="4">
        <v>91540</v>
      </c>
      <c r="D12" s="2" t="s">
        <v>7</v>
      </c>
      <c r="E12" s="2" t="s">
        <v>32</v>
      </c>
      <c r="F12" t="e">
        <v>#N/A</v>
      </c>
      <c r="G12" s="2">
        <v>0</v>
      </c>
    </row>
    <row r="13" spans="1:7" x14ac:dyDescent="0.25">
      <c r="A13" s="2" t="s">
        <v>33</v>
      </c>
      <c r="B13" s="3" t="s">
        <v>34</v>
      </c>
      <c r="C13" s="4">
        <v>15187</v>
      </c>
      <c r="D13" s="2" t="s">
        <v>35</v>
      </c>
      <c r="E13" s="2" t="s">
        <v>36</v>
      </c>
      <c r="F13" t="e">
        <v>#N/A</v>
      </c>
      <c r="G13" s="2">
        <v>0</v>
      </c>
    </row>
    <row r="14" spans="1:7" x14ac:dyDescent="0.25">
      <c r="A14" s="2" t="s">
        <v>33</v>
      </c>
      <c r="B14" s="3" t="s">
        <v>37</v>
      </c>
      <c r="C14" s="4">
        <v>15476</v>
      </c>
      <c r="D14" s="2" t="s">
        <v>35</v>
      </c>
      <c r="E14" s="2" t="s">
        <v>38</v>
      </c>
      <c r="F14" t="e">
        <v>#N/A</v>
      </c>
      <c r="G14" s="2">
        <v>0</v>
      </c>
    </row>
    <row r="15" spans="1:7" x14ac:dyDescent="0.25">
      <c r="A15" s="2" t="s">
        <v>39</v>
      </c>
      <c r="B15" s="3" t="s">
        <v>40</v>
      </c>
      <c r="C15" s="4">
        <v>88564</v>
      </c>
      <c r="D15" s="2" t="s">
        <v>41</v>
      </c>
      <c r="E15" s="2" t="s">
        <v>42</v>
      </c>
      <c r="F15" t="e">
        <v>#N/A</v>
      </c>
      <c r="G15" s="2">
        <v>0</v>
      </c>
    </row>
    <row r="16" spans="1:7" x14ac:dyDescent="0.25">
      <c r="A16" s="2" t="s">
        <v>33</v>
      </c>
      <c r="B16" s="3" t="s">
        <v>43</v>
      </c>
      <c r="C16" s="4">
        <v>15500</v>
      </c>
      <c r="D16" s="2" t="s">
        <v>35</v>
      </c>
      <c r="E16" s="2" t="s">
        <v>44</v>
      </c>
      <c r="F16" t="e">
        <v>#N/A</v>
      </c>
      <c r="G16" s="2">
        <v>0</v>
      </c>
    </row>
    <row r="17" spans="1:7" x14ac:dyDescent="0.25">
      <c r="A17" s="2" t="s">
        <v>33</v>
      </c>
      <c r="B17" s="3" t="s">
        <v>45</v>
      </c>
      <c r="C17" s="4">
        <v>15224</v>
      </c>
      <c r="D17" s="2" t="s">
        <v>35</v>
      </c>
      <c r="E17" s="2" t="s">
        <v>46</v>
      </c>
      <c r="F17" t="e">
        <v>#N/A</v>
      </c>
      <c r="G17" s="2">
        <v>0</v>
      </c>
    </row>
    <row r="18" spans="1:7" x14ac:dyDescent="0.25">
      <c r="A18" s="2" t="s">
        <v>33</v>
      </c>
      <c r="B18" s="3" t="s">
        <v>47</v>
      </c>
      <c r="C18" s="4">
        <v>15092</v>
      </c>
      <c r="D18" s="2" t="s">
        <v>35</v>
      </c>
      <c r="E18" s="2" t="s">
        <v>48</v>
      </c>
      <c r="F18" t="e">
        <v>#N/A</v>
      </c>
      <c r="G18" s="2">
        <v>0</v>
      </c>
    </row>
    <row r="19" spans="1:7" x14ac:dyDescent="0.25">
      <c r="A19" s="2" t="s">
        <v>33</v>
      </c>
      <c r="B19" s="3" t="s">
        <v>49</v>
      </c>
      <c r="C19" s="4">
        <v>15879</v>
      </c>
      <c r="D19" s="2" t="s">
        <v>35</v>
      </c>
      <c r="E19" s="2" t="s">
        <v>50</v>
      </c>
      <c r="F19" t="e">
        <v>#N/A</v>
      </c>
      <c r="G19" s="2">
        <v>0</v>
      </c>
    </row>
    <row r="20" spans="1:7" x14ac:dyDescent="0.25">
      <c r="A20" s="2" t="s">
        <v>33</v>
      </c>
      <c r="B20" s="3" t="s">
        <v>51</v>
      </c>
      <c r="C20" s="4">
        <v>15861</v>
      </c>
      <c r="D20" s="2" t="s">
        <v>35</v>
      </c>
      <c r="E20" s="2" t="s">
        <v>52</v>
      </c>
      <c r="F20" t="e">
        <v>#N/A</v>
      </c>
      <c r="G20" s="2">
        <v>0</v>
      </c>
    </row>
    <row r="21" spans="1:7" x14ac:dyDescent="0.25">
      <c r="A21" s="2" t="s">
        <v>33</v>
      </c>
      <c r="B21" s="3" t="s">
        <v>53</v>
      </c>
      <c r="C21" s="4">
        <v>15740</v>
      </c>
      <c r="D21" s="2" t="s">
        <v>35</v>
      </c>
      <c r="E21" s="2" t="s">
        <v>54</v>
      </c>
      <c r="F21" t="e">
        <v>#N/A</v>
      </c>
      <c r="G21" s="2">
        <v>0</v>
      </c>
    </row>
    <row r="22" spans="1:7" x14ac:dyDescent="0.25">
      <c r="A22" s="2" t="s">
        <v>33</v>
      </c>
      <c r="B22" s="3" t="s">
        <v>55</v>
      </c>
      <c r="C22" s="4">
        <v>15762</v>
      </c>
      <c r="D22" s="2" t="s">
        <v>35</v>
      </c>
      <c r="E22" s="2" t="s">
        <v>56</v>
      </c>
      <c r="F22" t="e">
        <v>#N/A</v>
      </c>
      <c r="G22" s="2">
        <v>0</v>
      </c>
    </row>
    <row r="23" spans="1:7" x14ac:dyDescent="0.25">
      <c r="A23" s="2" t="s">
        <v>39</v>
      </c>
      <c r="B23" s="3" t="s">
        <v>57</v>
      </c>
      <c r="C23" s="4">
        <v>88001</v>
      </c>
      <c r="D23" s="2" t="s">
        <v>41</v>
      </c>
      <c r="E23" s="2" t="s">
        <v>41</v>
      </c>
      <c r="F23" t="e">
        <v>#N/A</v>
      </c>
      <c r="G23" s="2">
        <v>0</v>
      </c>
    </row>
    <row r="24" spans="1:7" x14ac:dyDescent="0.25">
      <c r="A24" s="2" t="s">
        <v>33</v>
      </c>
      <c r="B24" s="3" t="s">
        <v>58</v>
      </c>
      <c r="C24" s="4">
        <v>15676</v>
      </c>
      <c r="D24" s="2" t="s">
        <v>35</v>
      </c>
      <c r="E24" s="2" t="s">
        <v>59</v>
      </c>
      <c r="F24" t="e">
        <v>#N/A</v>
      </c>
      <c r="G24" s="2">
        <v>0</v>
      </c>
    </row>
    <row r="25" spans="1:7" x14ac:dyDescent="0.25">
      <c r="A25" s="2" t="s">
        <v>33</v>
      </c>
      <c r="B25" s="3" t="s">
        <v>60</v>
      </c>
      <c r="C25" s="4">
        <v>15632</v>
      </c>
      <c r="D25" s="2" t="s">
        <v>35</v>
      </c>
      <c r="E25" s="2" t="s">
        <v>61</v>
      </c>
      <c r="F25" t="e">
        <v>#N/A</v>
      </c>
      <c r="G25" s="2">
        <v>0</v>
      </c>
    </row>
    <row r="26" spans="1:7" x14ac:dyDescent="0.25">
      <c r="A26" s="2" t="s">
        <v>33</v>
      </c>
      <c r="B26" s="3" t="s">
        <v>62</v>
      </c>
      <c r="C26" s="4">
        <v>15723</v>
      </c>
      <c r="D26" s="2" t="s">
        <v>35</v>
      </c>
      <c r="E26" s="2" t="s">
        <v>63</v>
      </c>
      <c r="F26" t="e">
        <v>#N/A</v>
      </c>
      <c r="G26" s="2">
        <v>0</v>
      </c>
    </row>
    <row r="27" spans="1:7" x14ac:dyDescent="0.25">
      <c r="A27" s="2" t="s">
        <v>27</v>
      </c>
      <c r="B27" s="3" t="s">
        <v>64</v>
      </c>
      <c r="C27" s="4">
        <v>25290</v>
      </c>
      <c r="D27" s="2" t="s">
        <v>29</v>
      </c>
      <c r="E27" s="2" t="s">
        <v>65</v>
      </c>
      <c r="F27" t="e">
        <v>#N/A</v>
      </c>
      <c r="G27" s="2">
        <v>0</v>
      </c>
    </row>
    <row r="28" spans="1:7" x14ac:dyDescent="0.25">
      <c r="A28" s="2" t="s">
        <v>33</v>
      </c>
      <c r="B28" s="3" t="s">
        <v>66</v>
      </c>
      <c r="C28" s="4">
        <v>15808</v>
      </c>
      <c r="D28" s="2" t="s">
        <v>35</v>
      </c>
      <c r="E28" s="2" t="s">
        <v>67</v>
      </c>
      <c r="F28" t="e">
        <v>#N/A</v>
      </c>
      <c r="G28" s="2">
        <v>0</v>
      </c>
    </row>
    <row r="29" spans="1:7" x14ac:dyDescent="0.25">
      <c r="A29" s="2" t="s">
        <v>33</v>
      </c>
      <c r="B29" s="3" t="s">
        <v>68</v>
      </c>
      <c r="C29" s="4">
        <v>15466</v>
      </c>
      <c r="D29" s="2" t="s">
        <v>35</v>
      </c>
      <c r="E29" s="2" t="s">
        <v>69</v>
      </c>
      <c r="F29" t="e">
        <v>#N/A</v>
      </c>
      <c r="G29" s="2">
        <v>0</v>
      </c>
    </row>
    <row r="30" spans="1:7" x14ac:dyDescent="0.25">
      <c r="A30" s="2" t="s">
        <v>33</v>
      </c>
      <c r="B30" s="3" t="s">
        <v>70</v>
      </c>
      <c r="C30" s="4">
        <v>15204</v>
      </c>
      <c r="D30" s="2" t="s">
        <v>35</v>
      </c>
      <c r="E30" s="2" t="s">
        <v>71</v>
      </c>
      <c r="F30" t="e">
        <v>#N/A</v>
      </c>
      <c r="G30" s="2">
        <v>0</v>
      </c>
    </row>
    <row r="31" spans="1:7" x14ac:dyDescent="0.25">
      <c r="A31" s="2" t="s">
        <v>27</v>
      </c>
      <c r="B31" s="3" t="s">
        <v>72</v>
      </c>
      <c r="C31" s="4">
        <v>25394</v>
      </c>
      <c r="D31" s="2" t="s">
        <v>29</v>
      </c>
      <c r="E31" s="2" t="s">
        <v>73</v>
      </c>
      <c r="F31" t="e">
        <v>#N/A</v>
      </c>
      <c r="G31" s="2">
        <v>0</v>
      </c>
    </row>
    <row r="32" spans="1:7" x14ac:dyDescent="0.25">
      <c r="A32" s="2" t="s">
        <v>33</v>
      </c>
      <c r="B32" s="3" t="s">
        <v>74</v>
      </c>
      <c r="C32" s="4">
        <v>15842</v>
      </c>
      <c r="D32" s="2" t="s">
        <v>35</v>
      </c>
      <c r="E32" s="2" t="s">
        <v>75</v>
      </c>
      <c r="F32" t="e">
        <v>#N/A</v>
      </c>
      <c r="G32" s="2">
        <v>0</v>
      </c>
    </row>
    <row r="33" spans="1:7" x14ac:dyDescent="0.25">
      <c r="A33" s="2" t="s">
        <v>33</v>
      </c>
      <c r="B33" s="3" t="s">
        <v>76</v>
      </c>
      <c r="C33" s="4">
        <v>15600</v>
      </c>
      <c r="D33" s="2" t="s">
        <v>35</v>
      </c>
      <c r="E33" s="2" t="s">
        <v>77</v>
      </c>
      <c r="F33" t="e">
        <v>#N/A</v>
      </c>
      <c r="G33" s="2">
        <v>0</v>
      </c>
    </row>
    <row r="34" spans="1:7" x14ac:dyDescent="0.25">
      <c r="A34" s="2" t="s">
        <v>33</v>
      </c>
      <c r="B34" s="3" t="s">
        <v>78</v>
      </c>
      <c r="C34" s="4">
        <v>15276</v>
      </c>
      <c r="D34" s="2" t="s">
        <v>35</v>
      </c>
      <c r="E34" s="2" t="s">
        <v>79</v>
      </c>
      <c r="F34" t="e">
        <v>#N/A</v>
      </c>
      <c r="G34" s="2">
        <v>0</v>
      </c>
    </row>
    <row r="35" spans="1:7" x14ac:dyDescent="0.25">
      <c r="A35" s="2" t="s">
        <v>33</v>
      </c>
      <c r="B35" s="3" t="s">
        <v>80</v>
      </c>
      <c r="C35" s="4">
        <v>15638</v>
      </c>
      <c r="D35" s="2" t="s">
        <v>35</v>
      </c>
      <c r="E35" s="2" t="s">
        <v>81</v>
      </c>
      <c r="F35" t="e">
        <v>#N/A</v>
      </c>
      <c r="G35" s="2">
        <v>0</v>
      </c>
    </row>
    <row r="36" spans="1:7" x14ac:dyDescent="0.25">
      <c r="A36" s="2" t="s">
        <v>33</v>
      </c>
      <c r="B36" s="3" t="s">
        <v>82</v>
      </c>
      <c r="C36" s="4">
        <v>15494</v>
      </c>
      <c r="D36" s="2" t="s">
        <v>35</v>
      </c>
      <c r="E36" s="2" t="s">
        <v>83</v>
      </c>
      <c r="F36" t="e">
        <v>#N/A</v>
      </c>
      <c r="G36" s="2">
        <v>0</v>
      </c>
    </row>
    <row r="37" spans="1:7" x14ac:dyDescent="0.25">
      <c r="A37" s="2" t="s">
        <v>33</v>
      </c>
      <c r="B37" s="3" t="s">
        <v>84</v>
      </c>
      <c r="C37" s="4">
        <v>15822</v>
      </c>
      <c r="D37" s="2" t="s">
        <v>35</v>
      </c>
      <c r="E37" s="2" t="s">
        <v>85</v>
      </c>
      <c r="F37" t="e">
        <v>#N/A</v>
      </c>
      <c r="G37" s="2">
        <v>0</v>
      </c>
    </row>
    <row r="38" spans="1:7" x14ac:dyDescent="0.25">
      <c r="A38" s="2" t="s">
        <v>27</v>
      </c>
      <c r="B38" s="3" t="s">
        <v>86</v>
      </c>
      <c r="C38" s="4">
        <v>25001</v>
      </c>
      <c r="D38" s="2" t="s">
        <v>29</v>
      </c>
      <c r="E38" s="2" t="s">
        <v>87</v>
      </c>
      <c r="F38" t="e">
        <v>#N/A</v>
      </c>
      <c r="G38" s="2">
        <v>0</v>
      </c>
    </row>
    <row r="39" spans="1:7" x14ac:dyDescent="0.25">
      <c r="A39" s="2" t="s">
        <v>88</v>
      </c>
      <c r="B39" s="3" t="s">
        <v>89</v>
      </c>
      <c r="C39" s="4">
        <v>68370</v>
      </c>
      <c r="D39" s="2" t="s">
        <v>90</v>
      </c>
      <c r="E39" s="2" t="s">
        <v>91</v>
      </c>
      <c r="F39" t="e">
        <v>#N/A</v>
      </c>
      <c r="G39" s="2">
        <v>0</v>
      </c>
    </row>
    <row r="40" spans="1:7" x14ac:dyDescent="0.25">
      <c r="A40" s="2" t="s">
        <v>33</v>
      </c>
      <c r="B40" s="3" t="s">
        <v>92</v>
      </c>
      <c r="C40" s="4">
        <v>15189</v>
      </c>
      <c r="D40" s="2" t="s">
        <v>35</v>
      </c>
      <c r="E40" s="2" t="s">
        <v>93</v>
      </c>
      <c r="F40" t="e">
        <v>#N/A</v>
      </c>
      <c r="G40" s="2">
        <v>0</v>
      </c>
    </row>
    <row r="41" spans="1:7" x14ac:dyDescent="0.25">
      <c r="A41" s="2" t="s">
        <v>33</v>
      </c>
      <c r="B41" s="3" t="s">
        <v>94</v>
      </c>
      <c r="C41" s="4">
        <v>15798</v>
      </c>
      <c r="D41" s="2" t="s">
        <v>35</v>
      </c>
      <c r="E41" s="2" t="s">
        <v>95</v>
      </c>
      <c r="F41" t="e">
        <v>#N/A</v>
      </c>
      <c r="G41" s="2">
        <v>0</v>
      </c>
    </row>
    <row r="42" spans="1:7" x14ac:dyDescent="0.25">
      <c r="A42" s="2" t="s">
        <v>96</v>
      </c>
      <c r="B42" s="3" t="s">
        <v>97</v>
      </c>
      <c r="C42" s="4">
        <v>44847</v>
      </c>
      <c r="D42" s="2" t="s">
        <v>98</v>
      </c>
      <c r="E42" s="2" t="s">
        <v>99</v>
      </c>
      <c r="F42" t="e">
        <v>#N/A</v>
      </c>
      <c r="G42" s="2">
        <v>0</v>
      </c>
    </row>
    <row r="43" spans="1:7" x14ac:dyDescent="0.25">
      <c r="A43" s="2" t="s">
        <v>27</v>
      </c>
      <c r="B43" s="3" t="s">
        <v>100</v>
      </c>
      <c r="C43" s="4">
        <v>25878</v>
      </c>
      <c r="D43" s="2" t="s">
        <v>29</v>
      </c>
      <c r="E43" s="2" t="s">
        <v>101</v>
      </c>
      <c r="F43" t="e">
        <v>#N/A</v>
      </c>
      <c r="G43" s="2">
        <v>0</v>
      </c>
    </row>
    <row r="44" spans="1:7" x14ac:dyDescent="0.25">
      <c r="A44" s="2" t="s">
        <v>33</v>
      </c>
      <c r="B44" s="3" t="s">
        <v>102</v>
      </c>
      <c r="C44" s="4">
        <v>15810</v>
      </c>
      <c r="D44" s="2" t="s">
        <v>35</v>
      </c>
      <c r="E44" s="2" t="s">
        <v>103</v>
      </c>
      <c r="F44" t="e">
        <v>#N/A</v>
      </c>
      <c r="G44" s="2">
        <v>0</v>
      </c>
    </row>
    <row r="45" spans="1:7" x14ac:dyDescent="0.25">
      <c r="A45" s="2" t="s">
        <v>33</v>
      </c>
      <c r="B45" s="3" t="s">
        <v>104</v>
      </c>
      <c r="C45" s="4">
        <v>15272</v>
      </c>
      <c r="D45" s="2" t="s">
        <v>35</v>
      </c>
      <c r="E45" s="2" t="s">
        <v>105</v>
      </c>
      <c r="F45" t="e">
        <v>#N/A</v>
      </c>
      <c r="G45" s="2">
        <v>0</v>
      </c>
    </row>
    <row r="46" spans="1:7" x14ac:dyDescent="0.25">
      <c r="A46" s="2" t="s">
        <v>33</v>
      </c>
      <c r="B46" s="3" t="s">
        <v>106</v>
      </c>
      <c r="C46" s="4">
        <v>15537</v>
      </c>
      <c r="D46" s="2" t="s">
        <v>35</v>
      </c>
      <c r="E46" s="2" t="s">
        <v>107</v>
      </c>
      <c r="F46" t="e">
        <v>#N/A</v>
      </c>
      <c r="G46" s="2">
        <v>0</v>
      </c>
    </row>
    <row r="47" spans="1:7" x14ac:dyDescent="0.25">
      <c r="A47" s="2" t="s">
        <v>33</v>
      </c>
      <c r="B47" s="3" t="s">
        <v>108</v>
      </c>
      <c r="C47" s="4">
        <v>15114</v>
      </c>
      <c r="D47" s="2" t="s">
        <v>35</v>
      </c>
      <c r="E47" s="2" t="s">
        <v>109</v>
      </c>
      <c r="F47" t="e">
        <v>#N/A</v>
      </c>
      <c r="G47" s="2">
        <v>0</v>
      </c>
    </row>
    <row r="48" spans="1:7" x14ac:dyDescent="0.25">
      <c r="A48" s="2" t="s">
        <v>33</v>
      </c>
      <c r="B48" s="3" t="s">
        <v>110</v>
      </c>
      <c r="C48" s="4">
        <v>15804</v>
      </c>
      <c r="D48" s="2" t="s">
        <v>35</v>
      </c>
      <c r="E48" s="2" t="s">
        <v>111</v>
      </c>
      <c r="F48" t="e">
        <v>#N/A</v>
      </c>
      <c r="G48" s="2">
        <v>0</v>
      </c>
    </row>
    <row r="49" spans="1:7" x14ac:dyDescent="0.25">
      <c r="A49" s="2" t="s">
        <v>33</v>
      </c>
      <c r="B49" s="3" t="s">
        <v>112</v>
      </c>
      <c r="C49" s="4">
        <v>15232</v>
      </c>
      <c r="D49" s="2" t="s">
        <v>35</v>
      </c>
      <c r="E49" s="2" t="s">
        <v>113</v>
      </c>
      <c r="F49" t="e">
        <v>#N/A</v>
      </c>
      <c r="G49" s="2">
        <v>0</v>
      </c>
    </row>
    <row r="50" spans="1:7" x14ac:dyDescent="0.25">
      <c r="A50" s="2" t="s">
        <v>33</v>
      </c>
      <c r="B50" s="3" t="s">
        <v>114</v>
      </c>
      <c r="C50" s="4">
        <v>15380</v>
      </c>
      <c r="D50" s="2" t="s">
        <v>35</v>
      </c>
      <c r="E50" s="2" t="s">
        <v>115</v>
      </c>
      <c r="F50" t="e">
        <v>#N/A</v>
      </c>
      <c r="G50" s="2">
        <v>0</v>
      </c>
    </row>
    <row r="51" spans="1:7" x14ac:dyDescent="0.25">
      <c r="A51" s="2" t="s">
        <v>33</v>
      </c>
      <c r="B51" s="3" t="s">
        <v>116</v>
      </c>
      <c r="C51" s="4">
        <v>15162</v>
      </c>
      <c r="D51" s="2" t="s">
        <v>35</v>
      </c>
      <c r="E51" s="2" t="s">
        <v>117</v>
      </c>
      <c r="F51" t="e">
        <v>#N/A</v>
      </c>
      <c r="G51" s="2">
        <v>0</v>
      </c>
    </row>
    <row r="52" spans="1:7" x14ac:dyDescent="0.25">
      <c r="A52" s="2" t="s">
        <v>33</v>
      </c>
      <c r="B52" s="3" t="s">
        <v>118</v>
      </c>
      <c r="C52" s="4">
        <v>15367</v>
      </c>
      <c r="D52" s="2" t="s">
        <v>35</v>
      </c>
      <c r="E52" s="2" t="s">
        <v>119</v>
      </c>
      <c r="F52" t="e">
        <v>#N/A</v>
      </c>
      <c r="G52" s="2">
        <v>0</v>
      </c>
    </row>
    <row r="53" spans="1:7" x14ac:dyDescent="0.25">
      <c r="A53" s="2" t="s">
        <v>33</v>
      </c>
      <c r="B53" s="3" t="s">
        <v>120</v>
      </c>
      <c r="C53" s="4">
        <v>15764</v>
      </c>
      <c r="D53" s="2" t="s">
        <v>35</v>
      </c>
      <c r="E53" s="2" t="s">
        <v>121</v>
      </c>
      <c r="F53" t="e">
        <v>#N/A</v>
      </c>
      <c r="G53" s="2">
        <v>0</v>
      </c>
    </row>
    <row r="54" spans="1:7" x14ac:dyDescent="0.25">
      <c r="A54" s="2" t="s">
        <v>27</v>
      </c>
      <c r="B54" s="3" t="s">
        <v>122</v>
      </c>
      <c r="C54" s="4">
        <v>25269</v>
      </c>
      <c r="D54" s="2" t="s">
        <v>29</v>
      </c>
      <c r="E54" s="2" t="s">
        <v>123</v>
      </c>
      <c r="F54" t="e">
        <v>#N/A</v>
      </c>
      <c r="G54" s="2">
        <v>0</v>
      </c>
    </row>
    <row r="55" spans="1:7" x14ac:dyDescent="0.25">
      <c r="A55" s="2" t="s">
        <v>88</v>
      </c>
      <c r="B55" s="3" t="s">
        <v>124</v>
      </c>
      <c r="C55" s="4">
        <v>68418</v>
      </c>
      <c r="D55" s="2" t="s">
        <v>90</v>
      </c>
      <c r="E55" s="2" t="s">
        <v>125</v>
      </c>
      <c r="F55" t="e">
        <v>#N/A</v>
      </c>
      <c r="G55" s="2">
        <v>0</v>
      </c>
    </row>
    <row r="56" spans="1:7" x14ac:dyDescent="0.25">
      <c r="A56" s="2" t="s">
        <v>33</v>
      </c>
      <c r="B56" s="3" t="s">
        <v>126</v>
      </c>
      <c r="C56" s="4">
        <v>15835</v>
      </c>
      <c r="D56" s="2" t="s">
        <v>35</v>
      </c>
      <c r="E56" s="2" t="s">
        <v>127</v>
      </c>
      <c r="F56" t="e">
        <v>#N/A</v>
      </c>
      <c r="G56" s="2">
        <v>0</v>
      </c>
    </row>
    <row r="57" spans="1:7" x14ac:dyDescent="0.25">
      <c r="A57" s="2" t="s">
        <v>33</v>
      </c>
      <c r="B57" s="3" t="s">
        <v>128</v>
      </c>
      <c r="C57" s="4">
        <v>15837</v>
      </c>
      <c r="D57" s="2" t="s">
        <v>35</v>
      </c>
      <c r="E57" s="2" t="s">
        <v>129</v>
      </c>
      <c r="F57" t="e">
        <v>#N/A</v>
      </c>
      <c r="G57" s="2">
        <v>0</v>
      </c>
    </row>
    <row r="58" spans="1:7" x14ac:dyDescent="0.25">
      <c r="A58" s="2" t="s">
        <v>88</v>
      </c>
      <c r="B58" s="3" t="s">
        <v>130</v>
      </c>
      <c r="C58" s="4">
        <v>68549</v>
      </c>
      <c r="D58" s="2" t="s">
        <v>90</v>
      </c>
      <c r="E58" s="2" t="s">
        <v>131</v>
      </c>
      <c r="F58" t="e">
        <v>#N/A</v>
      </c>
      <c r="G58" s="2">
        <v>0</v>
      </c>
    </row>
    <row r="59" spans="1:7" x14ac:dyDescent="0.25">
      <c r="A59" s="2" t="s">
        <v>33</v>
      </c>
      <c r="B59" s="3" t="s">
        <v>132</v>
      </c>
      <c r="C59" s="4">
        <v>15317</v>
      </c>
      <c r="D59" s="2" t="s">
        <v>35</v>
      </c>
      <c r="E59" s="2" t="s">
        <v>133</v>
      </c>
      <c r="F59" t="e">
        <v>#N/A</v>
      </c>
      <c r="G59" s="2">
        <v>0</v>
      </c>
    </row>
    <row r="60" spans="1:7" x14ac:dyDescent="0.25">
      <c r="A60" s="2" t="s">
        <v>134</v>
      </c>
      <c r="B60" s="3" t="s">
        <v>135</v>
      </c>
      <c r="C60" s="4">
        <v>54480</v>
      </c>
      <c r="D60" s="2" t="s">
        <v>136</v>
      </c>
      <c r="E60" s="2" t="s">
        <v>137</v>
      </c>
      <c r="F60" t="e">
        <v>#N/A</v>
      </c>
      <c r="G60" s="2">
        <v>0</v>
      </c>
    </row>
    <row r="61" spans="1:7" x14ac:dyDescent="0.25">
      <c r="A61" s="2" t="s">
        <v>96</v>
      </c>
      <c r="B61" s="3" t="s">
        <v>138</v>
      </c>
      <c r="C61" s="4">
        <v>44560</v>
      </c>
      <c r="D61" s="2" t="s">
        <v>98</v>
      </c>
      <c r="E61" s="2" t="s">
        <v>139</v>
      </c>
      <c r="F61" t="e">
        <v>#N/A</v>
      </c>
      <c r="G61" s="2">
        <v>0</v>
      </c>
    </row>
    <row r="62" spans="1:7" x14ac:dyDescent="0.25">
      <c r="A62" s="2" t="s">
        <v>88</v>
      </c>
      <c r="B62" s="3" t="s">
        <v>140</v>
      </c>
      <c r="C62" s="4">
        <v>68229</v>
      </c>
      <c r="D62" s="2" t="s">
        <v>90</v>
      </c>
      <c r="E62" s="2" t="s">
        <v>141</v>
      </c>
      <c r="F62" t="e">
        <v>#N/A</v>
      </c>
      <c r="G62" s="2">
        <v>0</v>
      </c>
    </row>
    <row r="63" spans="1:7" x14ac:dyDescent="0.25">
      <c r="A63" s="2" t="s">
        <v>33</v>
      </c>
      <c r="B63" s="3" t="s">
        <v>142</v>
      </c>
      <c r="C63" s="4">
        <v>15763</v>
      </c>
      <c r="D63" s="2" t="s">
        <v>35</v>
      </c>
      <c r="E63" s="2" t="s">
        <v>143</v>
      </c>
      <c r="F63" t="e">
        <v>#N/A</v>
      </c>
      <c r="G63" s="2">
        <v>0</v>
      </c>
    </row>
    <row r="64" spans="1:7" x14ac:dyDescent="0.25">
      <c r="A64" s="2" t="s">
        <v>27</v>
      </c>
      <c r="B64" s="3" t="s">
        <v>144</v>
      </c>
      <c r="C64" s="4">
        <v>25148</v>
      </c>
      <c r="D64" s="2" t="s">
        <v>29</v>
      </c>
      <c r="E64" s="2" t="s">
        <v>145</v>
      </c>
      <c r="F64" t="e">
        <v>#N/A</v>
      </c>
      <c r="G64" s="2">
        <v>0</v>
      </c>
    </row>
    <row r="65" spans="1:7" x14ac:dyDescent="0.25">
      <c r="A65" s="2" t="s">
        <v>33</v>
      </c>
      <c r="B65" s="3" t="s">
        <v>146</v>
      </c>
      <c r="C65" s="4">
        <v>15814</v>
      </c>
      <c r="D65" s="2" t="s">
        <v>35</v>
      </c>
      <c r="E65" s="2" t="s">
        <v>147</v>
      </c>
      <c r="F65" t="e">
        <v>#N/A</v>
      </c>
      <c r="G65" s="2">
        <v>0</v>
      </c>
    </row>
    <row r="66" spans="1:7" x14ac:dyDescent="0.25">
      <c r="A66" s="2" t="s">
        <v>33</v>
      </c>
      <c r="B66" s="3" t="s">
        <v>148</v>
      </c>
      <c r="C66" s="4">
        <v>15215</v>
      </c>
      <c r="D66" s="2" t="s">
        <v>35</v>
      </c>
      <c r="E66" s="2" t="s">
        <v>149</v>
      </c>
      <c r="F66" t="e">
        <v>#N/A</v>
      </c>
      <c r="G66" s="2">
        <v>0</v>
      </c>
    </row>
    <row r="67" spans="1:7" x14ac:dyDescent="0.25">
      <c r="A67" s="2" t="s">
        <v>33</v>
      </c>
      <c r="B67" s="3" t="s">
        <v>150</v>
      </c>
      <c r="C67" s="4">
        <v>15218</v>
      </c>
      <c r="D67" s="2" t="s">
        <v>35</v>
      </c>
      <c r="E67" s="2" t="s">
        <v>151</v>
      </c>
      <c r="F67" t="e">
        <v>#N/A</v>
      </c>
      <c r="G67" s="2">
        <v>0</v>
      </c>
    </row>
    <row r="68" spans="1:7" x14ac:dyDescent="0.25">
      <c r="A68" s="2" t="s">
        <v>88</v>
      </c>
      <c r="B68" s="3" t="s">
        <v>152</v>
      </c>
      <c r="C68" s="4">
        <v>68498</v>
      </c>
      <c r="D68" s="2" t="s">
        <v>90</v>
      </c>
      <c r="E68" s="2" t="s">
        <v>153</v>
      </c>
      <c r="F68" t="e">
        <v>#N/A</v>
      </c>
      <c r="G68" s="2">
        <v>0</v>
      </c>
    </row>
    <row r="69" spans="1:7" x14ac:dyDescent="0.25">
      <c r="A69" s="2" t="s">
        <v>27</v>
      </c>
      <c r="B69" s="3" t="s">
        <v>154</v>
      </c>
      <c r="C69" s="4">
        <v>25307</v>
      </c>
      <c r="D69" s="2" t="s">
        <v>29</v>
      </c>
      <c r="E69" s="2" t="s">
        <v>155</v>
      </c>
      <c r="F69" t="e">
        <v>#N/A</v>
      </c>
      <c r="G69" s="2">
        <v>0</v>
      </c>
    </row>
    <row r="70" spans="1:7" x14ac:dyDescent="0.25">
      <c r="A70" s="2" t="s">
        <v>33</v>
      </c>
      <c r="B70" s="3" t="s">
        <v>156</v>
      </c>
      <c r="C70" s="4">
        <v>15332</v>
      </c>
      <c r="D70" s="2" t="s">
        <v>35</v>
      </c>
      <c r="E70" s="2" t="s">
        <v>157</v>
      </c>
      <c r="F70" t="e">
        <v>#N/A</v>
      </c>
      <c r="G70" s="2">
        <v>0</v>
      </c>
    </row>
    <row r="71" spans="1:7" x14ac:dyDescent="0.25">
      <c r="A71" s="2" t="s">
        <v>33</v>
      </c>
      <c r="B71" s="3" t="s">
        <v>158</v>
      </c>
      <c r="C71" s="4">
        <v>15542</v>
      </c>
      <c r="D71" s="2" t="s">
        <v>35</v>
      </c>
      <c r="E71" s="2" t="s">
        <v>159</v>
      </c>
      <c r="F71" t="e">
        <v>#N/A</v>
      </c>
      <c r="G71" s="2">
        <v>0</v>
      </c>
    </row>
    <row r="72" spans="1:7" x14ac:dyDescent="0.25">
      <c r="A72" s="2" t="s">
        <v>33</v>
      </c>
      <c r="B72" s="3" t="s">
        <v>160</v>
      </c>
      <c r="C72" s="4">
        <v>15774</v>
      </c>
      <c r="D72" s="2" t="s">
        <v>35</v>
      </c>
      <c r="E72" s="2" t="s">
        <v>161</v>
      </c>
      <c r="F72" t="e">
        <v>#N/A</v>
      </c>
      <c r="G72" s="2">
        <v>0</v>
      </c>
    </row>
    <row r="73" spans="1:7" x14ac:dyDescent="0.25">
      <c r="A73" s="2" t="s">
        <v>88</v>
      </c>
      <c r="B73" s="3" t="s">
        <v>162</v>
      </c>
      <c r="C73" s="4">
        <v>68298</v>
      </c>
      <c r="D73" s="2" t="s">
        <v>90</v>
      </c>
      <c r="E73" s="2" t="s">
        <v>163</v>
      </c>
      <c r="F73" t="e">
        <v>#N/A</v>
      </c>
      <c r="G73" s="2">
        <v>0</v>
      </c>
    </row>
    <row r="74" spans="1:7" x14ac:dyDescent="0.25">
      <c r="A74" s="2" t="s">
        <v>27</v>
      </c>
      <c r="B74" s="3" t="s">
        <v>164</v>
      </c>
      <c r="C74" s="4">
        <v>25438</v>
      </c>
      <c r="D74" s="2" t="s">
        <v>29</v>
      </c>
      <c r="E74" s="2" t="s">
        <v>165</v>
      </c>
      <c r="F74" t="e">
        <v>#N/A</v>
      </c>
      <c r="G74" s="2">
        <v>0</v>
      </c>
    </row>
    <row r="75" spans="1:7" x14ac:dyDescent="0.25">
      <c r="A75" s="2" t="s">
        <v>88</v>
      </c>
      <c r="B75" s="3" t="s">
        <v>166</v>
      </c>
      <c r="C75" s="4">
        <v>68872</v>
      </c>
      <c r="D75" s="2" t="s">
        <v>90</v>
      </c>
      <c r="E75" s="2" t="s">
        <v>167</v>
      </c>
      <c r="F75" t="e">
        <v>#N/A</v>
      </c>
      <c r="G75" s="2">
        <v>0</v>
      </c>
    </row>
    <row r="76" spans="1:7" x14ac:dyDescent="0.25">
      <c r="A76" s="2" t="s">
        <v>33</v>
      </c>
      <c r="B76" s="3" t="s">
        <v>168</v>
      </c>
      <c r="C76" s="4">
        <v>15839</v>
      </c>
      <c r="D76" s="2" t="s">
        <v>35</v>
      </c>
      <c r="E76" s="2" t="s">
        <v>169</v>
      </c>
      <c r="F76" t="e">
        <v>#N/A</v>
      </c>
      <c r="G76" s="2">
        <v>0</v>
      </c>
    </row>
    <row r="77" spans="1:7" x14ac:dyDescent="0.25">
      <c r="A77" s="2" t="s">
        <v>88</v>
      </c>
      <c r="B77" s="3" t="s">
        <v>170</v>
      </c>
      <c r="C77" s="4">
        <v>68179</v>
      </c>
      <c r="D77" s="2" t="s">
        <v>90</v>
      </c>
      <c r="E77" s="2" t="s">
        <v>171</v>
      </c>
      <c r="F77" t="e">
        <v>#N/A</v>
      </c>
      <c r="G77" s="2">
        <v>0</v>
      </c>
    </row>
    <row r="78" spans="1:7" x14ac:dyDescent="0.25">
      <c r="A78" s="2" t="s">
        <v>27</v>
      </c>
      <c r="B78" s="3" t="s">
        <v>172</v>
      </c>
      <c r="C78" s="4">
        <v>25885</v>
      </c>
      <c r="D78" s="2" t="s">
        <v>29</v>
      </c>
      <c r="E78" s="2" t="s">
        <v>173</v>
      </c>
      <c r="F78" t="e">
        <v>#N/A</v>
      </c>
      <c r="G78" s="2">
        <v>0</v>
      </c>
    </row>
    <row r="79" spans="1:7" x14ac:dyDescent="0.25">
      <c r="A79" s="2" t="s">
        <v>33</v>
      </c>
      <c r="B79" s="3" t="s">
        <v>174</v>
      </c>
      <c r="C79" s="4">
        <v>15097</v>
      </c>
      <c r="D79" s="2" t="s">
        <v>35</v>
      </c>
      <c r="E79" s="2" t="s">
        <v>175</v>
      </c>
      <c r="F79" t="e">
        <v>#N/A</v>
      </c>
      <c r="G79" s="2">
        <v>0</v>
      </c>
    </row>
    <row r="80" spans="1:7" x14ac:dyDescent="0.25">
      <c r="A80" s="2" t="s">
        <v>88</v>
      </c>
      <c r="B80" s="3" t="s">
        <v>176</v>
      </c>
      <c r="C80" s="4">
        <v>68121</v>
      </c>
      <c r="D80" s="2" t="s">
        <v>90</v>
      </c>
      <c r="E80" s="2" t="s">
        <v>177</v>
      </c>
      <c r="F80" t="e">
        <v>#N/A</v>
      </c>
      <c r="G80" s="2">
        <v>0</v>
      </c>
    </row>
    <row r="81" spans="1:7" x14ac:dyDescent="0.25">
      <c r="A81" s="2" t="s">
        <v>27</v>
      </c>
      <c r="B81" s="3" t="s">
        <v>178</v>
      </c>
      <c r="C81" s="4">
        <v>25175</v>
      </c>
      <c r="D81" s="2" t="s">
        <v>29</v>
      </c>
      <c r="E81" s="2" t="s">
        <v>179</v>
      </c>
      <c r="F81" t="e">
        <v>#N/A</v>
      </c>
      <c r="G81" s="2">
        <v>0</v>
      </c>
    </row>
    <row r="82" spans="1:7" x14ac:dyDescent="0.25">
      <c r="A82" s="2" t="s">
        <v>27</v>
      </c>
      <c r="B82" s="3" t="s">
        <v>180</v>
      </c>
      <c r="C82" s="4">
        <v>25430</v>
      </c>
      <c r="D82" s="2" t="s">
        <v>29</v>
      </c>
      <c r="E82" s="2" t="s">
        <v>181</v>
      </c>
      <c r="F82" t="e">
        <v>#N/A</v>
      </c>
      <c r="G82" s="2">
        <v>0</v>
      </c>
    </row>
    <row r="83" spans="1:7" x14ac:dyDescent="0.25">
      <c r="A83" s="2" t="s">
        <v>88</v>
      </c>
      <c r="B83" s="3" t="s">
        <v>182</v>
      </c>
      <c r="C83" s="4">
        <v>68533</v>
      </c>
      <c r="D83" s="2" t="s">
        <v>90</v>
      </c>
      <c r="E83" s="2" t="s">
        <v>183</v>
      </c>
      <c r="F83" t="e">
        <v>#N/A</v>
      </c>
      <c r="G83" s="2">
        <v>0</v>
      </c>
    </row>
    <row r="84" spans="1:7" x14ac:dyDescent="0.25">
      <c r="A84" s="2" t="s">
        <v>184</v>
      </c>
      <c r="B84" s="3" t="s">
        <v>185</v>
      </c>
      <c r="C84" s="4">
        <v>8849</v>
      </c>
      <c r="D84" s="2" t="s">
        <v>186</v>
      </c>
      <c r="E84" s="2" t="s">
        <v>187</v>
      </c>
      <c r="F84" t="e">
        <v>#N/A</v>
      </c>
      <c r="G84" s="2">
        <v>0</v>
      </c>
    </row>
    <row r="85" spans="1:7" x14ac:dyDescent="0.25">
      <c r="A85" s="2" t="s">
        <v>33</v>
      </c>
      <c r="B85" s="3" t="s">
        <v>188</v>
      </c>
      <c r="C85" s="4">
        <v>15693</v>
      </c>
      <c r="D85" s="2" t="s">
        <v>35</v>
      </c>
      <c r="E85" s="2" t="s">
        <v>189</v>
      </c>
      <c r="F85" t="e">
        <v>#N/A</v>
      </c>
      <c r="G85" s="2">
        <v>0</v>
      </c>
    </row>
    <row r="86" spans="1:7" x14ac:dyDescent="0.25">
      <c r="A86" s="2" t="s">
        <v>27</v>
      </c>
      <c r="B86" s="3" t="s">
        <v>190</v>
      </c>
      <c r="C86" s="4">
        <v>25286</v>
      </c>
      <c r="D86" s="2" t="s">
        <v>29</v>
      </c>
      <c r="E86" s="2" t="s">
        <v>191</v>
      </c>
      <c r="F86" t="e">
        <v>#N/A</v>
      </c>
      <c r="G86" s="2">
        <v>0</v>
      </c>
    </row>
    <row r="87" spans="1:7" x14ac:dyDescent="0.25">
      <c r="A87" s="2" t="s">
        <v>27</v>
      </c>
      <c r="B87" s="3" t="s">
        <v>192</v>
      </c>
      <c r="C87" s="4">
        <v>25743</v>
      </c>
      <c r="D87" s="2" t="s">
        <v>29</v>
      </c>
      <c r="E87" s="2" t="s">
        <v>193</v>
      </c>
      <c r="F87" t="e">
        <v>#N/A</v>
      </c>
      <c r="G87" s="2">
        <v>0</v>
      </c>
    </row>
    <row r="88" spans="1:7" x14ac:dyDescent="0.25">
      <c r="A88" s="2" t="s">
        <v>33</v>
      </c>
      <c r="B88" s="3" t="s">
        <v>194</v>
      </c>
      <c r="C88" s="4">
        <v>15522</v>
      </c>
      <c r="D88" s="2" t="s">
        <v>35</v>
      </c>
      <c r="E88" s="2" t="s">
        <v>195</v>
      </c>
      <c r="F88" t="e">
        <v>#N/A</v>
      </c>
      <c r="G88" s="2">
        <v>0</v>
      </c>
    </row>
    <row r="89" spans="1:7" x14ac:dyDescent="0.25">
      <c r="A89" s="2" t="s">
        <v>33</v>
      </c>
      <c r="B89" s="3" t="s">
        <v>196</v>
      </c>
      <c r="C89" s="4">
        <v>15293</v>
      </c>
      <c r="D89" s="2" t="s">
        <v>35</v>
      </c>
      <c r="E89" s="2" t="s">
        <v>197</v>
      </c>
      <c r="F89" t="e">
        <v>#N/A</v>
      </c>
      <c r="G89" s="2">
        <v>0</v>
      </c>
    </row>
    <row r="90" spans="1:7" x14ac:dyDescent="0.25">
      <c r="A90" s="2" t="s">
        <v>27</v>
      </c>
      <c r="B90" s="3" t="s">
        <v>198</v>
      </c>
      <c r="C90" s="4">
        <v>25530</v>
      </c>
      <c r="D90" s="2" t="s">
        <v>29</v>
      </c>
      <c r="E90" s="2" t="s">
        <v>199</v>
      </c>
      <c r="F90" t="e">
        <v>#N/A</v>
      </c>
      <c r="G90" s="2">
        <v>0</v>
      </c>
    </row>
    <row r="91" spans="1:7" x14ac:dyDescent="0.25">
      <c r="A91" s="2" t="s">
        <v>33</v>
      </c>
      <c r="B91" s="3" t="s">
        <v>200</v>
      </c>
      <c r="C91" s="4">
        <v>15790</v>
      </c>
      <c r="D91" s="2" t="s">
        <v>35</v>
      </c>
      <c r="E91" s="2" t="s">
        <v>201</v>
      </c>
      <c r="F91" t="e">
        <v>#N/A</v>
      </c>
      <c r="G91" s="2">
        <v>0</v>
      </c>
    </row>
    <row r="92" spans="1:7" x14ac:dyDescent="0.25">
      <c r="A92" s="2" t="s">
        <v>88</v>
      </c>
      <c r="B92" s="3" t="s">
        <v>202</v>
      </c>
      <c r="C92" s="4">
        <v>68020</v>
      </c>
      <c r="D92" s="2" t="s">
        <v>90</v>
      </c>
      <c r="E92" s="2" t="s">
        <v>203</v>
      </c>
      <c r="F92" t="e">
        <v>#N/A</v>
      </c>
      <c r="G92" s="2">
        <v>0</v>
      </c>
    </row>
    <row r="93" spans="1:7" x14ac:dyDescent="0.25">
      <c r="A93" s="2" t="s">
        <v>204</v>
      </c>
      <c r="B93" s="3" t="s">
        <v>205</v>
      </c>
      <c r="C93" s="4">
        <v>52317</v>
      </c>
      <c r="D93" s="2" t="s">
        <v>206</v>
      </c>
      <c r="E93" s="2" t="s">
        <v>207</v>
      </c>
      <c r="F93" t="e">
        <v>#N/A</v>
      </c>
      <c r="G93" s="2">
        <v>0</v>
      </c>
    </row>
    <row r="94" spans="1:7" x14ac:dyDescent="0.25">
      <c r="A94" s="2" t="s">
        <v>204</v>
      </c>
      <c r="B94" s="3" t="s">
        <v>208</v>
      </c>
      <c r="C94" s="4">
        <v>52506</v>
      </c>
      <c r="D94" s="2" t="s">
        <v>206</v>
      </c>
      <c r="E94" s="2" t="s">
        <v>209</v>
      </c>
      <c r="F94" t="e">
        <v>#N/A</v>
      </c>
      <c r="G94" s="2">
        <v>0</v>
      </c>
    </row>
    <row r="95" spans="1:7" x14ac:dyDescent="0.25">
      <c r="A95" s="2" t="s">
        <v>27</v>
      </c>
      <c r="B95" s="3" t="s">
        <v>210</v>
      </c>
      <c r="C95" s="4">
        <v>25572</v>
      </c>
      <c r="D95" s="2" t="s">
        <v>29</v>
      </c>
      <c r="E95" s="2" t="s">
        <v>211</v>
      </c>
      <c r="F95" t="e">
        <v>#N/A</v>
      </c>
      <c r="G95" s="2">
        <v>0</v>
      </c>
    </row>
    <row r="96" spans="1:7" x14ac:dyDescent="0.25">
      <c r="A96" s="2" t="s">
        <v>27</v>
      </c>
      <c r="B96" s="3" t="s">
        <v>212</v>
      </c>
      <c r="C96" s="4">
        <v>25473</v>
      </c>
      <c r="D96" s="2" t="s">
        <v>29</v>
      </c>
      <c r="E96" s="2" t="s">
        <v>213</v>
      </c>
      <c r="F96" t="e">
        <v>#N/A</v>
      </c>
      <c r="G96" s="2">
        <v>0</v>
      </c>
    </row>
    <row r="97" spans="1:7" x14ac:dyDescent="0.25">
      <c r="A97" s="2" t="s">
        <v>88</v>
      </c>
      <c r="B97" s="3" t="s">
        <v>214</v>
      </c>
      <c r="C97" s="4">
        <v>68468</v>
      </c>
      <c r="D97" s="2" t="s">
        <v>90</v>
      </c>
      <c r="E97" s="2" t="s">
        <v>215</v>
      </c>
      <c r="F97" t="e">
        <v>#N/A</v>
      </c>
      <c r="G97" s="2">
        <v>0</v>
      </c>
    </row>
    <row r="98" spans="1:7" x14ac:dyDescent="0.25">
      <c r="A98" s="2" t="s">
        <v>33</v>
      </c>
      <c r="B98" s="3" t="s">
        <v>216</v>
      </c>
      <c r="C98" s="4">
        <v>15599</v>
      </c>
      <c r="D98" s="2" t="s">
        <v>35</v>
      </c>
      <c r="E98" s="2" t="s">
        <v>217</v>
      </c>
      <c r="F98" t="e">
        <v>#N/A</v>
      </c>
      <c r="G98" s="2">
        <v>0</v>
      </c>
    </row>
    <row r="99" spans="1:7" x14ac:dyDescent="0.25">
      <c r="A99" s="2" t="s">
        <v>27</v>
      </c>
      <c r="B99" s="3" t="s">
        <v>218</v>
      </c>
      <c r="C99" s="4">
        <v>25320</v>
      </c>
      <c r="D99" s="2" t="s">
        <v>29</v>
      </c>
      <c r="E99" s="2" t="s">
        <v>219</v>
      </c>
      <c r="F99" t="e">
        <v>#N/A</v>
      </c>
      <c r="G99" s="2">
        <v>0</v>
      </c>
    </row>
    <row r="100" spans="1:7" x14ac:dyDescent="0.25">
      <c r="A100" s="2" t="s">
        <v>33</v>
      </c>
      <c r="B100" s="3" t="s">
        <v>220</v>
      </c>
      <c r="C100" s="4">
        <v>15491</v>
      </c>
      <c r="D100" s="2" t="s">
        <v>35</v>
      </c>
      <c r="E100" s="2" t="s">
        <v>221</v>
      </c>
      <c r="F100" t="e">
        <v>#N/A</v>
      </c>
      <c r="G100" s="2">
        <v>0</v>
      </c>
    </row>
    <row r="101" spans="1:7" x14ac:dyDescent="0.25">
      <c r="A101" s="2" t="s">
        <v>88</v>
      </c>
      <c r="B101" s="3" t="s">
        <v>222</v>
      </c>
      <c r="C101" s="4">
        <v>68684</v>
      </c>
      <c r="D101" s="2" t="s">
        <v>90</v>
      </c>
      <c r="E101" s="2" t="s">
        <v>223</v>
      </c>
      <c r="F101" t="e">
        <v>#N/A</v>
      </c>
      <c r="G101" s="2">
        <v>0</v>
      </c>
    </row>
    <row r="102" spans="1:7" x14ac:dyDescent="0.25">
      <c r="A102" s="2" t="s">
        <v>33</v>
      </c>
      <c r="B102" s="3" t="s">
        <v>224</v>
      </c>
      <c r="C102" s="4">
        <v>15776</v>
      </c>
      <c r="D102" s="2" t="s">
        <v>35</v>
      </c>
      <c r="E102" s="2" t="s">
        <v>225</v>
      </c>
      <c r="F102" t="e">
        <v>#N/A</v>
      </c>
      <c r="G102" s="2">
        <v>0</v>
      </c>
    </row>
    <row r="103" spans="1:7" x14ac:dyDescent="0.25">
      <c r="A103" s="2" t="s">
        <v>88</v>
      </c>
      <c r="B103" s="3" t="s">
        <v>226</v>
      </c>
      <c r="C103" s="4">
        <v>68079</v>
      </c>
      <c r="D103" s="2" t="s">
        <v>90</v>
      </c>
      <c r="E103" s="2" t="s">
        <v>227</v>
      </c>
      <c r="F103" t="e">
        <v>#N/A</v>
      </c>
      <c r="G103" s="2">
        <v>0</v>
      </c>
    </row>
    <row r="104" spans="1:7" x14ac:dyDescent="0.25">
      <c r="A104" s="2" t="s">
        <v>33</v>
      </c>
      <c r="B104" s="3" t="s">
        <v>228</v>
      </c>
      <c r="C104" s="4">
        <v>15401</v>
      </c>
      <c r="D104" s="2" t="s">
        <v>35</v>
      </c>
      <c r="E104" s="2" t="s">
        <v>229</v>
      </c>
      <c r="F104" t="e">
        <v>#N/A</v>
      </c>
      <c r="G104" s="2">
        <v>0</v>
      </c>
    </row>
    <row r="105" spans="1:7" x14ac:dyDescent="0.25">
      <c r="A105" s="2" t="s">
        <v>33</v>
      </c>
      <c r="B105" s="3" t="s">
        <v>230</v>
      </c>
      <c r="C105" s="4">
        <v>15248</v>
      </c>
      <c r="D105" s="2" t="s">
        <v>35</v>
      </c>
      <c r="E105" s="2" t="s">
        <v>231</v>
      </c>
      <c r="F105" t="e">
        <v>#N/A</v>
      </c>
      <c r="G105" s="2">
        <v>0</v>
      </c>
    </row>
    <row r="106" spans="1:7" x14ac:dyDescent="0.25">
      <c r="A106" s="2" t="s">
        <v>33</v>
      </c>
      <c r="B106" s="3" t="s">
        <v>232</v>
      </c>
      <c r="C106" s="4">
        <v>15832</v>
      </c>
      <c r="D106" s="2" t="s">
        <v>35</v>
      </c>
      <c r="E106" s="2" t="s">
        <v>233</v>
      </c>
      <c r="F106" t="e">
        <v>#N/A</v>
      </c>
      <c r="G106" s="2">
        <v>0</v>
      </c>
    </row>
    <row r="107" spans="1:7" x14ac:dyDescent="0.25">
      <c r="A107" s="2" t="s">
        <v>33</v>
      </c>
      <c r="B107" s="3" t="s">
        <v>234</v>
      </c>
      <c r="C107" s="4">
        <v>15816</v>
      </c>
      <c r="D107" s="2" t="s">
        <v>35</v>
      </c>
      <c r="E107" s="2" t="s">
        <v>235</v>
      </c>
      <c r="F107" t="e">
        <v>#N/A</v>
      </c>
      <c r="G107" s="2">
        <v>0</v>
      </c>
    </row>
    <row r="108" spans="1:7" x14ac:dyDescent="0.25">
      <c r="A108" s="2" t="s">
        <v>33</v>
      </c>
      <c r="B108" s="3" t="s">
        <v>236</v>
      </c>
      <c r="C108" s="4">
        <v>15131</v>
      </c>
      <c r="D108" s="2" t="s">
        <v>35</v>
      </c>
      <c r="E108" s="2" t="s">
        <v>237</v>
      </c>
      <c r="F108" t="e">
        <v>#N/A</v>
      </c>
      <c r="G108" s="2">
        <v>0</v>
      </c>
    </row>
    <row r="109" spans="1:7" x14ac:dyDescent="0.25">
      <c r="A109" s="2" t="s">
        <v>27</v>
      </c>
      <c r="B109" s="3" t="s">
        <v>238</v>
      </c>
      <c r="C109" s="4">
        <v>25899</v>
      </c>
      <c r="D109" s="2" t="s">
        <v>29</v>
      </c>
      <c r="E109" s="2" t="s">
        <v>239</v>
      </c>
      <c r="F109" t="e">
        <v>#N/A</v>
      </c>
      <c r="G109" s="2">
        <v>0</v>
      </c>
    </row>
    <row r="110" spans="1:7" x14ac:dyDescent="0.25">
      <c r="A110" s="2" t="s">
        <v>33</v>
      </c>
      <c r="B110" s="3" t="s">
        <v>240</v>
      </c>
      <c r="C110" s="4">
        <v>15806</v>
      </c>
      <c r="D110" s="2" t="s">
        <v>35</v>
      </c>
      <c r="E110" s="2" t="s">
        <v>241</v>
      </c>
      <c r="F110" t="e">
        <v>#N/A</v>
      </c>
      <c r="G110" s="2">
        <v>0</v>
      </c>
    </row>
    <row r="111" spans="1:7" x14ac:dyDescent="0.25">
      <c r="A111" s="2" t="s">
        <v>27</v>
      </c>
      <c r="B111" s="3" t="s">
        <v>242</v>
      </c>
      <c r="C111" s="4">
        <v>25823</v>
      </c>
      <c r="D111" s="2" t="s">
        <v>29</v>
      </c>
      <c r="E111" s="2" t="s">
        <v>243</v>
      </c>
      <c r="F111" t="e">
        <v>#N/A</v>
      </c>
      <c r="G111" s="2">
        <v>0</v>
      </c>
    </row>
    <row r="112" spans="1:7" x14ac:dyDescent="0.25">
      <c r="A112" s="2" t="s">
        <v>88</v>
      </c>
      <c r="B112" s="3" t="s">
        <v>244</v>
      </c>
      <c r="C112" s="4">
        <v>68522</v>
      </c>
      <c r="D112" s="2" t="s">
        <v>90</v>
      </c>
      <c r="E112" s="2" t="s">
        <v>245</v>
      </c>
      <c r="F112" t="e">
        <v>#N/A</v>
      </c>
      <c r="G112" s="2">
        <v>0</v>
      </c>
    </row>
    <row r="113" spans="1:7" x14ac:dyDescent="0.25">
      <c r="A113" s="2" t="s">
        <v>33</v>
      </c>
      <c r="B113" s="3" t="s">
        <v>246</v>
      </c>
      <c r="C113" s="4">
        <v>15407</v>
      </c>
      <c r="D113" s="2" t="s">
        <v>35</v>
      </c>
      <c r="E113" s="2" t="s">
        <v>247</v>
      </c>
      <c r="F113" t="e">
        <v>#N/A</v>
      </c>
      <c r="G113" s="2">
        <v>0</v>
      </c>
    </row>
    <row r="114" spans="1:7" x14ac:dyDescent="0.25">
      <c r="A114" s="2" t="s">
        <v>33</v>
      </c>
      <c r="B114" s="3" t="s">
        <v>248</v>
      </c>
      <c r="C114" s="4">
        <v>15212</v>
      </c>
      <c r="D114" s="2" t="s">
        <v>35</v>
      </c>
      <c r="E114" s="2" t="s">
        <v>249</v>
      </c>
      <c r="F114" t="e">
        <v>#N/A</v>
      </c>
      <c r="G114" s="2">
        <v>0</v>
      </c>
    </row>
    <row r="115" spans="1:7" x14ac:dyDescent="0.25">
      <c r="A115" s="2" t="s">
        <v>33</v>
      </c>
      <c r="B115" s="3" t="s">
        <v>250</v>
      </c>
      <c r="C115" s="4">
        <v>15516</v>
      </c>
      <c r="D115" s="2" t="s">
        <v>35</v>
      </c>
      <c r="E115" s="2" t="s">
        <v>251</v>
      </c>
      <c r="F115" t="e">
        <v>#N/A</v>
      </c>
      <c r="G115" s="2">
        <v>0</v>
      </c>
    </row>
    <row r="116" spans="1:7" x14ac:dyDescent="0.25">
      <c r="A116" s="2" t="s">
        <v>88</v>
      </c>
      <c r="B116" s="3" t="s">
        <v>252</v>
      </c>
      <c r="C116" s="4">
        <v>68152</v>
      </c>
      <c r="D116" s="2" t="s">
        <v>90</v>
      </c>
      <c r="E116" s="2" t="s">
        <v>253</v>
      </c>
      <c r="F116" t="e">
        <v>#N/A</v>
      </c>
      <c r="G116" s="2">
        <v>0</v>
      </c>
    </row>
    <row r="117" spans="1:7" x14ac:dyDescent="0.25">
      <c r="A117" s="2" t="s">
        <v>27</v>
      </c>
      <c r="B117" s="3" t="s">
        <v>254</v>
      </c>
      <c r="C117" s="4">
        <v>25513</v>
      </c>
      <c r="D117" s="2" t="s">
        <v>29</v>
      </c>
      <c r="E117" s="2" t="s">
        <v>255</v>
      </c>
      <c r="F117" t="e">
        <v>#N/A</v>
      </c>
      <c r="G117" s="2">
        <v>0</v>
      </c>
    </row>
    <row r="118" spans="1:7" x14ac:dyDescent="0.25">
      <c r="A118" s="2" t="s">
        <v>33</v>
      </c>
      <c r="B118" s="3" t="s">
        <v>256</v>
      </c>
      <c r="C118" s="4">
        <v>15362</v>
      </c>
      <c r="D118" s="2" t="s">
        <v>35</v>
      </c>
      <c r="E118" s="2" t="s">
        <v>257</v>
      </c>
      <c r="F118" t="e">
        <v>#N/A</v>
      </c>
      <c r="G118" s="2">
        <v>0</v>
      </c>
    </row>
    <row r="119" spans="1:7" x14ac:dyDescent="0.25">
      <c r="A119" s="2" t="s">
        <v>33</v>
      </c>
      <c r="B119" s="3" t="s">
        <v>258</v>
      </c>
      <c r="C119" s="4">
        <v>15238</v>
      </c>
      <c r="D119" s="2" t="s">
        <v>35</v>
      </c>
      <c r="E119" s="2" t="s">
        <v>259</v>
      </c>
      <c r="F119" t="e">
        <v>#N/A</v>
      </c>
      <c r="G119" s="2">
        <v>0</v>
      </c>
    </row>
    <row r="120" spans="1:7" x14ac:dyDescent="0.25">
      <c r="A120" s="2" t="s">
        <v>27</v>
      </c>
      <c r="B120" s="3" t="s">
        <v>260</v>
      </c>
      <c r="C120" s="4">
        <v>25386</v>
      </c>
      <c r="D120" s="2" t="s">
        <v>29</v>
      </c>
      <c r="E120" s="2" t="s">
        <v>261</v>
      </c>
      <c r="F120" t="e">
        <v>#N/A</v>
      </c>
      <c r="G120" s="2">
        <v>0</v>
      </c>
    </row>
    <row r="121" spans="1:7" x14ac:dyDescent="0.25">
      <c r="A121" s="2" t="s">
        <v>33</v>
      </c>
      <c r="B121" s="3" t="s">
        <v>262</v>
      </c>
      <c r="C121" s="4">
        <v>15511</v>
      </c>
      <c r="D121" s="2" t="s">
        <v>35</v>
      </c>
      <c r="E121" s="2" t="s">
        <v>263</v>
      </c>
      <c r="F121" t="e">
        <v>#N/A</v>
      </c>
      <c r="G121" s="2">
        <v>0</v>
      </c>
    </row>
    <row r="122" spans="1:7" x14ac:dyDescent="0.25">
      <c r="A122" s="2" t="s">
        <v>27</v>
      </c>
      <c r="B122" s="3" t="s">
        <v>264</v>
      </c>
      <c r="C122" s="4">
        <v>25258</v>
      </c>
      <c r="D122" s="2" t="s">
        <v>29</v>
      </c>
      <c r="E122" s="2" t="s">
        <v>265</v>
      </c>
      <c r="F122" t="e">
        <v>#N/A</v>
      </c>
      <c r="G122" s="2">
        <v>0</v>
      </c>
    </row>
    <row r="123" spans="1:7" x14ac:dyDescent="0.25">
      <c r="A123" s="2" t="s">
        <v>88</v>
      </c>
      <c r="B123" s="3" t="s">
        <v>266</v>
      </c>
      <c r="C123" s="4">
        <v>68686</v>
      </c>
      <c r="D123" s="2" t="s">
        <v>90</v>
      </c>
      <c r="E123" s="2" t="s">
        <v>267</v>
      </c>
      <c r="F123" t="e">
        <v>#N/A</v>
      </c>
      <c r="G123" s="2">
        <v>0</v>
      </c>
    </row>
    <row r="124" spans="1:7" x14ac:dyDescent="0.25">
      <c r="A124" s="2" t="s">
        <v>33</v>
      </c>
      <c r="B124" s="3" t="s">
        <v>268</v>
      </c>
      <c r="C124" s="4">
        <v>15087</v>
      </c>
      <c r="D124" s="2" t="s">
        <v>35</v>
      </c>
      <c r="E124" s="2" t="s">
        <v>269</v>
      </c>
      <c r="F124" t="e">
        <v>#N/A</v>
      </c>
      <c r="G124" s="2">
        <v>0</v>
      </c>
    </row>
    <row r="125" spans="1:7" x14ac:dyDescent="0.25">
      <c r="A125" s="2" t="s">
        <v>33</v>
      </c>
      <c r="B125" s="3" t="s">
        <v>270</v>
      </c>
      <c r="C125" s="4">
        <v>15368</v>
      </c>
      <c r="D125" s="2" t="s">
        <v>35</v>
      </c>
      <c r="E125" s="2" t="s">
        <v>271</v>
      </c>
      <c r="F125" t="e">
        <v>#N/A</v>
      </c>
      <c r="G125" s="2">
        <v>0</v>
      </c>
    </row>
    <row r="126" spans="1:7" x14ac:dyDescent="0.25">
      <c r="A126" s="2" t="s">
        <v>33</v>
      </c>
      <c r="B126" s="3" t="s">
        <v>272</v>
      </c>
      <c r="C126" s="4">
        <v>15696</v>
      </c>
      <c r="D126" s="2" t="s">
        <v>35</v>
      </c>
      <c r="E126" s="2" t="s">
        <v>273</v>
      </c>
      <c r="F126" t="e">
        <v>#N/A</v>
      </c>
      <c r="G126" s="2">
        <v>0</v>
      </c>
    </row>
    <row r="127" spans="1:7" x14ac:dyDescent="0.25">
      <c r="A127" s="2" t="s">
        <v>204</v>
      </c>
      <c r="B127" s="3" t="s">
        <v>274</v>
      </c>
      <c r="C127" s="4">
        <v>52323</v>
      </c>
      <c r="D127" s="2" t="s">
        <v>206</v>
      </c>
      <c r="E127" s="2" t="s">
        <v>275</v>
      </c>
      <c r="F127" t="e">
        <v>#N/A</v>
      </c>
      <c r="G127" s="2">
        <v>0</v>
      </c>
    </row>
    <row r="128" spans="1:7" x14ac:dyDescent="0.25">
      <c r="A128" s="2" t="s">
        <v>27</v>
      </c>
      <c r="B128" s="3" t="s">
        <v>276</v>
      </c>
      <c r="C128" s="4">
        <v>25335</v>
      </c>
      <c r="D128" s="2" t="s">
        <v>29</v>
      </c>
      <c r="E128" s="2" t="s">
        <v>277</v>
      </c>
      <c r="F128" t="e">
        <v>#N/A</v>
      </c>
      <c r="G128" s="2">
        <v>0</v>
      </c>
    </row>
    <row r="129" spans="1:7" x14ac:dyDescent="0.25">
      <c r="A129" s="2" t="s">
        <v>33</v>
      </c>
      <c r="B129" s="3" t="s">
        <v>278</v>
      </c>
      <c r="C129" s="4">
        <v>15761</v>
      </c>
      <c r="D129" s="2" t="s">
        <v>35</v>
      </c>
      <c r="E129" s="2" t="s">
        <v>279</v>
      </c>
      <c r="F129" t="e">
        <v>#N/A</v>
      </c>
      <c r="G129" s="2">
        <v>0</v>
      </c>
    </row>
    <row r="130" spans="1:7" x14ac:dyDescent="0.25">
      <c r="A130" s="2" t="s">
        <v>88</v>
      </c>
      <c r="B130" s="3" t="s">
        <v>280</v>
      </c>
      <c r="C130" s="4">
        <v>68368</v>
      </c>
      <c r="D130" s="2" t="s">
        <v>90</v>
      </c>
      <c r="E130" s="2" t="s">
        <v>281</v>
      </c>
      <c r="F130" t="e">
        <v>#N/A</v>
      </c>
      <c r="G130" s="2">
        <v>0</v>
      </c>
    </row>
    <row r="131" spans="1:7" x14ac:dyDescent="0.25">
      <c r="A131" s="2" t="s">
        <v>27</v>
      </c>
      <c r="B131" s="3" t="s">
        <v>282</v>
      </c>
      <c r="C131" s="4">
        <v>25740</v>
      </c>
      <c r="D131" s="2" t="s">
        <v>29</v>
      </c>
      <c r="E131" s="2" t="s">
        <v>283</v>
      </c>
      <c r="F131" t="e">
        <v>#N/A</v>
      </c>
      <c r="G131" s="2">
        <v>0</v>
      </c>
    </row>
    <row r="132" spans="1:7" x14ac:dyDescent="0.25">
      <c r="A132" s="2" t="s">
        <v>33</v>
      </c>
      <c r="B132" s="3" t="s">
        <v>284</v>
      </c>
      <c r="C132" s="4">
        <v>15244</v>
      </c>
      <c r="D132" s="2" t="s">
        <v>35</v>
      </c>
      <c r="E132" s="2" t="s">
        <v>285</v>
      </c>
      <c r="F132" t="e">
        <v>#N/A</v>
      </c>
      <c r="G132" s="2">
        <v>0</v>
      </c>
    </row>
    <row r="133" spans="1:7" x14ac:dyDescent="0.25">
      <c r="A133" s="2" t="s">
        <v>27</v>
      </c>
      <c r="B133" s="3" t="s">
        <v>286</v>
      </c>
      <c r="C133" s="4">
        <v>25317</v>
      </c>
      <c r="D133" s="2" t="s">
        <v>29</v>
      </c>
      <c r="E133" s="2" t="s">
        <v>287</v>
      </c>
      <c r="F133" t="e">
        <v>#N/A</v>
      </c>
      <c r="G133" s="2">
        <v>0</v>
      </c>
    </row>
    <row r="134" spans="1:7" x14ac:dyDescent="0.25">
      <c r="A134" s="2" t="s">
        <v>88</v>
      </c>
      <c r="B134" s="3" t="s">
        <v>288</v>
      </c>
      <c r="C134" s="4">
        <v>68322</v>
      </c>
      <c r="D134" s="2" t="s">
        <v>90</v>
      </c>
      <c r="E134" s="2" t="s">
        <v>289</v>
      </c>
      <c r="F134" t="e">
        <v>#N/A</v>
      </c>
      <c r="G134" s="2">
        <v>0</v>
      </c>
    </row>
    <row r="135" spans="1:7" x14ac:dyDescent="0.25">
      <c r="A135" s="2" t="s">
        <v>33</v>
      </c>
      <c r="B135" s="3" t="s">
        <v>290</v>
      </c>
      <c r="C135" s="4">
        <v>15104</v>
      </c>
      <c r="D135" s="2" t="s">
        <v>35</v>
      </c>
      <c r="E135" s="2" t="s">
        <v>35</v>
      </c>
      <c r="F135" t="e">
        <v>#N/A</v>
      </c>
      <c r="G135" s="2">
        <v>0</v>
      </c>
    </row>
    <row r="136" spans="1:7" x14ac:dyDescent="0.25">
      <c r="A136" s="2" t="s">
        <v>33</v>
      </c>
      <c r="B136" s="3" t="s">
        <v>291</v>
      </c>
      <c r="C136" s="4">
        <v>15681</v>
      </c>
      <c r="D136" s="2" t="s">
        <v>35</v>
      </c>
      <c r="E136" s="2" t="s">
        <v>292</v>
      </c>
      <c r="F136" t="e">
        <v>#N/A</v>
      </c>
      <c r="G136" s="2">
        <v>0</v>
      </c>
    </row>
    <row r="137" spans="1:7" x14ac:dyDescent="0.25">
      <c r="A137" s="2" t="s">
        <v>27</v>
      </c>
      <c r="B137" s="3" t="s">
        <v>293</v>
      </c>
      <c r="C137" s="4">
        <v>25260</v>
      </c>
      <c r="D137" s="2" t="s">
        <v>29</v>
      </c>
      <c r="E137" s="2" t="s">
        <v>294</v>
      </c>
      <c r="F137" t="e">
        <v>#N/A</v>
      </c>
      <c r="G137" s="2">
        <v>0</v>
      </c>
    </row>
    <row r="138" spans="1:7" x14ac:dyDescent="0.25">
      <c r="A138" s="2" t="s">
        <v>295</v>
      </c>
      <c r="B138" s="3" t="s">
        <v>296</v>
      </c>
      <c r="C138" s="4">
        <v>73275</v>
      </c>
      <c r="D138" s="2" t="s">
        <v>297</v>
      </c>
      <c r="E138" s="2" t="s">
        <v>298</v>
      </c>
      <c r="F138" t="e">
        <v>#N/A</v>
      </c>
      <c r="G138" s="2">
        <v>0</v>
      </c>
    </row>
    <row r="139" spans="1:7" x14ac:dyDescent="0.25">
      <c r="A139" s="2" t="s">
        <v>33</v>
      </c>
      <c r="B139" s="3" t="s">
        <v>299</v>
      </c>
      <c r="C139" s="4">
        <v>15621</v>
      </c>
      <c r="D139" s="2" t="s">
        <v>35</v>
      </c>
      <c r="E139" s="2" t="s">
        <v>300</v>
      </c>
      <c r="F139" t="e">
        <v>#N/A</v>
      </c>
      <c r="G139" s="2">
        <v>0</v>
      </c>
    </row>
    <row r="140" spans="1:7" x14ac:dyDescent="0.25">
      <c r="A140" s="2" t="s">
        <v>301</v>
      </c>
      <c r="B140" s="3" t="s">
        <v>302</v>
      </c>
      <c r="C140" s="4">
        <v>13650</v>
      </c>
      <c r="D140" s="2" t="s">
        <v>303</v>
      </c>
      <c r="E140" s="2" t="s">
        <v>304</v>
      </c>
      <c r="F140" t="e">
        <v>#N/A</v>
      </c>
      <c r="G140" s="2">
        <v>0</v>
      </c>
    </row>
    <row r="141" spans="1:7" x14ac:dyDescent="0.25">
      <c r="A141" s="2" t="s">
        <v>27</v>
      </c>
      <c r="B141" s="3" t="s">
        <v>305</v>
      </c>
      <c r="C141" s="4">
        <v>25126</v>
      </c>
      <c r="D141" s="2" t="s">
        <v>29</v>
      </c>
      <c r="E141" s="2" t="s">
        <v>306</v>
      </c>
      <c r="F141" t="e">
        <v>#N/A</v>
      </c>
      <c r="G141" s="2">
        <v>0</v>
      </c>
    </row>
    <row r="142" spans="1:7" x14ac:dyDescent="0.25">
      <c r="A142" s="2" t="s">
        <v>88</v>
      </c>
      <c r="B142" s="3" t="s">
        <v>307</v>
      </c>
      <c r="C142" s="4">
        <v>68324</v>
      </c>
      <c r="D142" s="2" t="s">
        <v>90</v>
      </c>
      <c r="E142" s="2" t="s">
        <v>308</v>
      </c>
      <c r="F142" t="e">
        <v>#N/A</v>
      </c>
      <c r="G142" s="2">
        <v>0</v>
      </c>
    </row>
    <row r="143" spans="1:7" x14ac:dyDescent="0.25">
      <c r="A143" s="2" t="s">
        <v>88</v>
      </c>
      <c r="B143" s="3" t="s">
        <v>309</v>
      </c>
      <c r="C143" s="4">
        <v>68209</v>
      </c>
      <c r="D143" s="2" t="s">
        <v>90</v>
      </c>
      <c r="E143" s="2" t="s">
        <v>310</v>
      </c>
      <c r="F143" t="e">
        <v>#N/A</v>
      </c>
      <c r="G143" s="2">
        <v>0</v>
      </c>
    </row>
    <row r="144" spans="1:7" x14ac:dyDescent="0.25">
      <c r="A144" s="2" t="s">
        <v>33</v>
      </c>
      <c r="B144" s="3" t="s">
        <v>311</v>
      </c>
      <c r="C144" s="4">
        <v>15325</v>
      </c>
      <c r="D144" s="2" t="s">
        <v>35</v>
      </c>
      <c r="E144" s="2" t="s">
        <v>312</v>
      </c>
      <c r="F144" t="e">
        <v>#N/A</v>
      </c>
      <c r="G144" s="2">
        <v>0</v>
      </c>
    </row>
    <row r="145" spans="1:7" x14ac:dyDescent="0.25">
      <c r="A145" s="2" t="s">
        <v>88</v>
      </c>
      <c r="B145" s="3" t="s">
        <v>313</v>
      </c>
      <c r="C145" s="4">
        <v>68705</v>
      </c>
      <c r="D145" s="2" t="s">
        <v>90</v>
      </c>
      <c r="E145" s="2" t="s">
        <v>314</v>
      </c>
      <c r="F145" t="e">
        <v>#N/A</v>
      </c>
      <c r="G145" s="2">
        <v>0</v>
      </c>
    </row>
    <row r="146" spans="1:7" x14ac:dyDescent="0.25">
      <c r="A146" s="2" t="s">
        <v>27</v>
      </c>
      <c r="B146" s="3" t="s">
        <v>315</v>
      </c>
      <c r="C146" s="4">
        <v>25805</v>
      </c>
      <c r="D146" s="2" t="s">
        <v>29</v>
      </c>
      <c r="E146" s="2" t="s">
        <v>316</v>
      </c>
      <c r="F146" t="e">
        <v>#N/A</v>
      </c>
      <c r="G146" s="2">
        <v>0</v>
      </c>
    </row>
    <row r="147" spans="1:7" x14ac:dyDescent="0.25">
      <c r="A147" s="2" t="s">
        <v>184</v>
      </c>
      <c r="B147" s="3" t="s">
        <v>317</v>
      </c>
      <c r="C147" s="4">
        <v>8558</v>
      </c>
      <c r="D147" s="2" t="s">
        <v>186</v>
      </c>
      <c r="E147" s="2" t="s">
        <v>318</v>
      </c>
      <c r="F147" t="e">
        <v>#N/A</v>
      </c>
      <c r="G147" s="2">
        <v>0</v>
      </c>
    </row>
    <row r="148" spans="1:7" x14ac:dyDescent="0.25">
      <c r="A148" s="2" t="s">
        <v>88</v>
      </c>
      <c r="B148" s="3" t="s">
        <v>319</v>
      </c>
      <c r="C148" s="4">
        <v>68266</v>
      </c>
      <c r="D148" s="2" t="s">
        <v>90</v>
      </c>
      <c r="E148" s="2" t="s">
        <v>320</v>
      </c>
      <c r="F148" t="e">
        <v>#N/A</v>
      </c>
      <c r="G148" s="2">
        <v>0</v>
      </c>
    </row>
    <row r="149" spans="1:7" x14ac:dyDescent="0.25">
      <c r="A149" s="2" t="s">
        <v>321</v>
      </c>
      <c r="B149" s="3" t="s">
        <v>322</v>
      </c>
      <c r="C149" s="4">
        <v>19824</v>
      </c>
      <c r="D149" s="2" t="s">
        <v>323</v>
      </c>
      <c r="E149" s="2" t="s">
        <v>324</v>
      </c>
      <c r="F149" t="e">
        <v>#N/A</v>
      </c>
      <c r="G149" s="2">
        <v>0</v>
      </c>
    </row>
    <row r="150" spans="1:7" x14ac:dyDescent="0.25">
      <c r="A150" s="2" t="s">
        <v>33</v>
      </c>
      <c r="B150" s="3" t="s">
        <v>325</v>
      </c>
      <c r="C150" s="4">
        <v>15778</v>
      </c>
      <c r="D150" s="2" t="s">
        <v>35</v>
      </c>
      <c r="E150" s="2" t="s">
        <v>326</v>
      </c>
      <c r="F150" t="e">
        <v>#N/A</v>
      </c>
      <c r="G150" s="2">
        <v>0</v>
      </c>
    </row>
    <row r="151" spans="1:7" x14ac:dyDescent="0.25">
      <c r="A151" s="2" t="s">
        <v>33</v>
      </c>
      <c r="B151" s="3" t="s">
        <v>327</v>
      </c>
      <c r="C151" s="4">
        <v>15226</v>
      </c>
      <c r="D151" s="2" t="s">
        <v>35</v>
      </c>
      <c r="E151" s="2" t="s">
        <v>328</v>
      </c>
      <c r="F151" t="e">
        <v>#N/A</v>
      </c>
      <c r="G151" s="2">
        <v>0</v>
      </c>
    </row>
    <row r="152" spans="1:7" x14ac:dyDescent="0.25">
      <c r="A152" s="2" t="s">
        <v>27</v>
      </c>
      <c r="B152" s="3" t="s">
        <v>329</v>
      </c>
      <c r="C152" s="4">
        <v>25843</v>
      </c>
      <c r="D152" s="2" t="s">
        <v>29</v>
      </c>
      <c r="E152" s="2" t="s">
        <v>330</v>
      </c>
      <c r="F152" t="e">
        <v>#N/A</v>
      </c>
      <c r="G152" s="2">
        <v>0</v>
      </c>
    </row>
    <row r="153" spans="1:7" x14ac:dyDescent="0.25">
      <c r="A153" s="2" t="s">
        <v>33</v>
      </c>
      <c r="B153" s="3" t="s">
        <v>331</v>
      </c>
      <c r="C153" s="4">
        <v>15051</v>
      </c>
      <c r="D153" s="2" t="s">
        <v>35</v>
      </c>
      <c r="E153" s="2" t="s">
        <v>332</v>
      </c>
      <c r="F153" t="e">
        <v>#N/A</v>
      </c>
      <c r="G153" s="2">
        <v>0</v>
      </c>
    </row>
    <row r="154" spans="1:7" x14ac:dyDescent="0.25">
      <c r="A154" s="2" t="s">
        <v>88</v>
      </c>
      <c r="B154" s="3" t="s">
        <v>333</v>
      </c>
      <c r="C154" s="4">
        <v>68669</v>
      </c>
      <c r="D154" s="2" t="s">
        <v>90</v>
      </c>
      <c r="E154" s="2" t="s">
        <v>41</v>
      </c>
      <c r="F154" t="e">
        <v>#N/A</v>
      </c>
      <c r="G154" s="2">
        <v>0</v>
      </c>
    </row>
    <row r="155" spans="1:7" x14ac:dyDescent="0.25">
      <c r="A155" s="2" t="s">
        <v>27</v>
      </c>
      <c r="B155" s="3" t="s">
        <v>334</v>
      </c>
      <c r="C155" s="4">
        <v>25245</v>
      </c>
      <c r="D155" s="2" t="s">
        <v>29</v>
      </c>
      <c r="E155" s="2" t="s">
        <v>335</v>
      </c>
      <c r="F155" t="e">
        <v>#N/A</v>
      </c>
      <c r="G155" s="2">
        <v>0</v>
      </c>
    </row>
    <row r="156" spans="1:7" x14ac:dyDescent="0.25">
      <c r="A156" s="2" t="s">
        <v>33</v>
      </c>
      <c r="B156" s="3" t="s">
        <v>336</v>
      </c>
      <c r="C156" s="4">
        <v>15176</v>
      </c>
      <c r="D156" s="2" t="s">
        <v>35</v>
      </c>
      <c r="E156" s="2" t="s">
        <v>337</v>
      </c>
      <c r="F156" t="e">
        <v>#N/A</v>
      </c>
      <c r="G156" s="2">
        <v>0</v>
      </c>
    </row>
    <row r="157" spans="1:7" x14ac:dyDescent="0.25">
      <c r="A157" s="2" t="s">
        <v>33</v>
      </c>
      <c r="B157" s="3" t="s">
        <v>338</v>
      </c>
      <c r="C157" s="4">
        <v>15753</v>
      </c>
      <c r="D157" s="2" t="s">
        <v>35</v>
      </c>
      <c r="E157" s="2" t="s">
        <v>339</v>
      </c>
      <c r="F157" t="e">
        <v>#N/A</v>
      </c>
      <c r="G157" s="2">
        <v>0</v>
      </c>
    </row>
    <row r="158" spans="1:7" x14ac:dyDescent="0.25">
      <c r="A158" s="2" t="s">
        <v>27</v>
      </c>
      <c r="B158" s="3" t="s">
        <v>340</v>
      </c>
      <c r="C158" s="4">
        <v>25662</v>
      </c>
      <c r="D158" s="2" t="s">
        <v>29</v>
      </c>
      <c r="E158" s="2" t="s">
        <v>341</v>
      </c>
      <c r="F158" t="e">
        <v>#N/A</v>
      </c>
      <c r="G158" s="2">
        <v>0</v>
      </c>
    </row>
    <row r="159" spans="1:7" x14ac:dyDescent="0.25">
      <c r="A159" s="2" t="s">
        <v>33</v>
      </c>
      <c r="B159" s="3" t="s">
        <v>342</v>
      </c>
      <c r="C159" s="4">
        <v>15001</v>
      </c>
      <c r="D159" s="2" t="s">
        <v>35</v>
      </c>
      <c r="E159" s="2" t="s">
        <v>343</v>
      </c>
      <c r="F159" t="e">
        <v>#N/A</v>
      </c>
      <c r="G159" s="2">
        <v>0</v>
      </c>
    </row>
    <row r="160" spans="1:7" x14ac:dyDescent="0.25">
      <c r="A160" s="2" t="s">
        <v>33</v>
      </c>
      <c r="B160" s="3" t="s">
        <v>344</v>
      </c>
      <c r="C160" s="4">
        <v>15820</v>
      </c>
      <c r="D160" s="2" t="s">
        <v>35</v>
      </c>
      <c r="E160" s="2" t="s">
        <v>345</v>
      </c>
      <c r="F160" t="e">
        <v>#N/A</v>
      </c>
      <c r="G160" s="2">
        <v>0</v>
      </c>
    </row>
    <row r="161" spans="1:7" x14ac:dyDescent="0.25">
      <c r="A161" s="2" t="s">
        <v>33</v>
      </c>
      <c r="B161" s="3" t="s">
        <v>346</v>
      </c>
      <c r="C161" s="4">
        <v>15686</v>
      </c>
      <c r="D161" s="2" t="s">
        <v>35</v>
      </c>
      <c r="E161" s="2" t="s">
        <v>347</v>
      </c>
      <c r="F161" t="e">
        <v>#N/A</v>
      </c>
      <c r="G161" s="2">
        <v>0</v>
      </c>
    </row>
    <row r="162" spans="1:7" x14ac:dyDescent="0.25">
      <c r="A162" s="2" t="s">
        <v>27</v>
      </c>
      <c r="B162" s="3" t="s">
        <v>348</v>
      </c>
      <c r="C162" s="4">
        <v>25658</v>
      </c>
      <c r="D162" s="2" t="s">
        <v>29</v>
      </c>
      <c r="E162" s="2" t="s">
        <v>349</v>
      </c>
      <c r="F162" t="e">
        <v>#N/A</v>
      </c>
      <c r="G162" s="2">
        <v>0</v>
      </c>
    </row>
    <row r="163" spans="1:7" x14ac:dyDescent="0.25">
      <c r="A163" s="2" t="s">
        <v>27</v>
      </c>
      <c r="B163" s="3" t="s">
        <v>350</v>
      </c>
      <c r="C163" s="4">
        <v>25817</v>
      </c>
      <c r="D163" s="2" t="s">
        <v>29</v>
      </c>
      <c r="E163" s="2" t="s">
        <v>351</v>
      </c>
      <c r="F163" t="e">
        <v>#N/A</v>
      </c>
      <c r="G163" s="2">
        <v>0</v>
      </c>
    </row>
    <row r="164" spans="1:7" x14ac:dyDescent="0.25">
      <c r="A164" s="2" t="s">
        <v>134</v>
      </c>
      <c r="B164" s="3" t="s">
        <v>352</v>
      </c>
      <c r="C164" s="4">
        <v>54125</v>
      </c>
      <c r="D164" s="2" t="s">
        <v>136</v>
      </c>
      <c r="E164" s="2" t="s">
        <v>353</v>
      </c>
      <c r="F164" t="e">
        <v>#N/A</v>
      </c>
      <c r="G164" s="2">
        <v>0</v>
      </c>
    </row>
    <row r="165" spans="1:7" x14ac:dyDescent="0.25">
      <c r="A165" s="2" t="s">
        <v>33</v>
      </c>
      <c r="B165" s="3" t="s">
        <v>354</v>
      </c>
      <c r="C165" s="4">
        <v>15172</v>
      </c>
      <c r="D165" s="2" t="s">
        <v>35</v>
      </c>
      <c r="E165" s="2" t="s">
        <v>355</v>
      </c>
      <c r="F165" t="e">
        <v>#N/A</v>
      </c>
      <c r="G165" s="2">
        <v>0</v>
      </c>
    </row>
    <row r="166" spans="1:7" x14ac:dyDescent="0.25">
      <c r="A166" s="2" t="s">
        <v>27</v>
      </c>
      <c r="B166" s="3" t="s">
        <v>356</v>
      </c>
      <c r="C166" s="4">
        <v>25035</v>
      </c>
      <c r="D166" s="2" t="s">
        <v>29</v>
      </c>
      <c r="E166" s="2" t="s">
        <v>357</v>
      </c>
      <c r="F166" t="e">
        <v>#N/A</v>
      </c>
      <c r="G166" s="2">
        <v>0</v>
      </c>
    </row>
    <row r="167" spans="1:7" x14ac:dyDescent="0.25">
      <c r="A167" s="2" t="s">
        <v>88</v>
      </c>
      <c r="B167" s="3" t="s">
        <v>358</v>
      </c>
      <c r="C167" s="4">
        <v>68051</v>
      </c>
      <c r="D167" s="2" t="s">
        <v>90</v>
      </c>
      <c r="E167" s="2" t="s">
        <v>359</v>
      </c>
      <c r="F167" t="e">
        <v>#N/A</v>
      </c>
      <c r="G167" s="2">
        <v>0</v>
      </c>
    </row>
    <row r="168" spans="1:7" x14ac:dyDescent="0.25">
      <c r="A168" s="2" t="s">
        <v>33</v>
      </c>
      <c r="B168" s="3" t="s">
        <v>360</v>
      </c>
      <c r="C168" s="4">
        <v>15469</v>
      </c>
      <c r="D168" s="2" t="s">
        <v>35</v>
      </c>
      <c r="E168" s="2" t="s">
        <v>361</v>
      </c>
      <c r="F168" t="e">
        <v>#N/A</v>
      </c>
      <c r="G168" s="2">
        <v>0</v>
      </c>
    </row>
    <row r="169" spans="1:7" x14ac:dyDescent="0.25">
      <c r="A169" s="2" t="s">
        <v>27</v>
      </c>
      <c r="B169" s="3" t="s">
        <v>362</v>
      </c>
      <c r="C169" s="4">
        <v>25053</v>
      </c>
      <c r="D169" s="2" t="s">
        <v>29</v>
      </c>
      <c r="E169" s="2" t="s">
        <v>363</v>
      </c>
      <c r="F169" t="e">
        <v>#N/A</v>
      </c>
      <c r="G169" s="2">
        <v>0</v>
      </c>
    </row>
    <row r="170" spans="1:7" x14ac:dyDescent="0.25">
      <c r="A170" s="2" t="s">
        <v>27</v>
      </c>
      <c r="B170" s="3" t="s">
        <v>364</v>
      </c>
      <c r="C170" s="4">
        <v>25851</v>
      </c>
      <c r="D170" s="2" t="s">
        <v>29</v>
      </c>
      <c r="E170" s="2" t="s">
        <v>365</v>
      </c>
      <c r="F170" t="e">
        <v>#N/A</v>
      </c>
      <c r="G170" s="2">
        <v>0</v>
      </c>
    </row>
    <row r="171" spans="1:7" x14ac:dyDescent="0.25">
      <c r="A171" s="2" t="s">
        <v>88</v>
      </c>
      <c r="B171" s="3" t="s">
        <v>366</v>
      </c>
      <c r="C171" s="4">
        <v>68867</v>
      </c>
      <c r="D171" s="2" t="s">
        <v>90</v>
      </c>
      <c r="E171" s="2" t="s">
        <v>367</v>
      </c>
      <c r="F171" t="e">
        <v>#N/A</v>
      </c>
      <c r="G171" s="2">
        <v>0</v>
      </c>
    </row>
    <row r="172" spans="1:7" x14ac:dyDescent="0.25">
      <c r="A172" s="2" t="s">
        <v>88</v>
      </c>
      <c r="B172" s="3" t="s">
        <v>368</v>
      </c>
      <c r="C172" s="4">
        <v>68160</v>
      </c>
      <c r="D172" s="2" t="s">
        <v>90</v>
      </c>
      <c r="E172" s="2" t="s">
        <v>369</v>
      </c>
      <c r="F172" t="e">
        <v>#N/A</v>
      </c>
      <c r="G172" s="2">
        <v>0</v>
      </c>
    </row>
    <row r="173" spans="1:7" x14ac:dyDescent="0.25">
      <c r="A173" s="2" t="s">
        <v>27</v>
      </c>
      <c r="B173" s="3" t="s">
        <v>370</v>
      </c>
      <c r="C173" s="4">
        <v>25875</v>
      </c>
      <c r="D173" s="2" t="s">
        <v>29</v>
      </c>
      <c r="E173" s="2" t="s">
        <v>371</v>
      </c>
      <c r="F173" t="e">
        <v>#N/A</v>
      </c>
      <c r="G173" s="2">
        <v>0</v>
      </c>
    </row>
    <row r="174" spans="1:7" x14ac:dyDescent="0.25">
      <c r="A174" s="2" t="s">
        <v>33</v>
      </c>
      <c r="B174" s="3" t="s">
        <v>372</v>
      </c>
      <c r="C174" s="4">
        <v>15759</v>
      </c>
      <c r="D174" s="2" t="s">
        <v>35</v>
      </c>
      <c r="E174" s="2" t="s">
        <v>373</v>
      </c>
      <c r="F174" t="e">
        <v>#N/A</v>
      </c>
      <c r="G174" s="2">
        <v>0</v>
      </c>
    </row>
    <row r="175" spans="1:7" x14ac:dyDescent="0.25">
      <c r="A175" s="2" t="s">
        <v>33</v>
      </c>
      <c r="B175" s="3" t="s">
        <v>374</v>
      </c>
      <c r="C175" s="4">
        <v>15322</v>
      </c>
      <c r="D175" s="2" t="s">
        <v>35</v>
      </c>
      <c r="E175" s="2" t="s">
        <v>375</v>
      </c>
      <c r="F175" t="e">
        <v>#N/A</v>
      </c>
      <c r="G175" s="2">
        <v>0</v>
      </c>
    </row>
    <row r="176" spans="1:7" x14ac:dyDescent="0.25">
      <c r="A176" s="2" t="s">
        <v>376</v>
      </c>
      <c r="B176" s="3" t="s">
        <v>377</v>
      </c>
      <c r="C176" s="4">
        <v>47692</v>
      </c>
      <c r="D176" s="2" t="s">
        <v>378</v>
      </c>
      <c r="E176" s="2" t="s">
        <v>379</v>
      </c>
      <c r="F176" t="e">
        <v>#N/A</v>
      </c>
      <c r="G176" s="2">
        <v>0</v>
      </c>
    </row>
    <row r="177" spans="1:7" x14ac:dyDescent="0.25">
      <c r="A177" s="2" t="s">
        <v>88</v>
      </c>
      <c r="B177" s="3" t="s">
        <v>380</v>
      </c>
      <c r="C177" s="4">
        <v>68502</v>
      </c>
      <c r="D177" s="2" t="s">
        <v>90</v>
      </c>
      <c r="E177" s="2" t="s">
        <v>381</v>
      </c>
      <c r="F177" t="e">
        <v>#N/A</v>
      </c>
      <c r="G177" s="2">
        <v>0</v>
      </c>
    </row>
    <row r="178" spans="1:7" x14ac:dyDescent="0.25">
      <c r="A178" s="2" t="s">
        <v>27</v>
      </c>
      <c r="B178" s="3" t="s">
        <v>382</v>
      </c>
      <c r="C178" s="4">
        <v>25398</v>
      </c>
      <c r="D178" s="2" t="s">
        <v>29</v>
      </c>
      <c r="E178" s="2" t="s">
        <v>383</v>
      </c>
      <c r="F178" t="e">
        <v>#N/A</v>
      </c>
      <c r="G178" s="2">
        <v>0</v>
      </c>
    </row>
    <row r="179" spans="1:7" x14ac:dyDescent="0.25">
      <c r="A179" s="2" t="s">
        <v>33</v>
      </c>
      <c r="B179" s="3" t="s">
        <v>384</v>
      </c>
      <c r="C179" s="4">
        <v>15755</v>
      </c>
      <c r="D179" s="2" t="s">
        <v>35</v>
      </c>
      <c r="E179" s="2" t="s">
        <v>385</v>
      </c>
      <c r="F179" t="e">
        <v>#N/A</v>
      </c>
      <c r="G179" s="2">
        <v>0</v>
      </c>
    </row>
    <row r="180" spans="1:7" x14ac:dyDescent="0.25">
      <c r="A180" s="2" t="s">
        <v>27</v>
      </c>
      <c r="B180" s="3" t="s">
        <v>386</v>
      </c>
      <c r="C180" s="4">
        <v>25873</v>
      </c>
      <c r="D180" s="2" t="s">
        <v>29</v>
      </c>
      <c r="E180" s="2" t="s">
        <v>387</v>
      </c>
      <c r="F180" t="e">
        <v>#N/A</v>
      </c>
      <c r="G180" s="2">
        <v>0</v>
      </c>
    </row>
    <row r="181" spans="1:7" x14ac:dyDescent="0.25">
      <c r="A181" s="2" t="s">
        <v>321</v>
      </c>
      <c r="B181" s="3" t="s">
        <v>388</v>
      </c>
      <c r="C181" s="4">
        <v>19743</v>
      </c>
      <c r="D181" s="2" t="s">
        <v>323</v>
      </c>
      <c r="E181" s="2" t="s">
        <v>389</v>
      </c>
      <c r="F181" t="e">
        <v>#N/A</v>
      </c>
      <c r="G181" s="2">
        <v>0</v>
      </c>
    </row>
    <row r="182" spans="1:7" x14ac:dyDescent="0.25">
      <c r="A182" s="2" t="s">
        <v>88</v>
      </c>
      <c r="B182" s="3" t="s">
        <v>390</v>
      </c>
      <c r="C182" s="4">
        <v>68500</v>
      </c>
      <c r="D182" s="2" t="s">
        <v>90</v>
      </c>
      <c r="E182" s="2" t="s">
        <v>391</v>
      </c>
      <c r="F182" t="e">
        <v>#N/A</v>
      </c>
      <c r="G182" s="2">
        <v>0</v>
      </c>
    </row>
    <row r="183" spans="1:7" x14ac:dyDescent="0.25">
      <c r="A183" s="2" t="s">
        <v>88</v>
      </c>
      <c r="B183" s="3" t="s">
        <v>392</v>
      </c>
      <c r="C183" s="4">
        <v>68679</v>
      </c>
      <c r="D183" s="2" t="s">
        <v>90</v>
      </c>
      <c r="E183" s="2" t="s">
        <v>393</v>
      </c>
      <c r="F183" t="e">
        <v>#N/A</v>
      </c>
      <c r="G183" s="2">
        <v>0</v>
      </c>
    </row>
    <row r="184" spans="1:7" x14ac:dyDescent="0.25">
      <c r="A184" s="2" t="s">
        <v>27</v>
      </c>
      <c r="B184" s="3" t="s">
        <v>394</v>
      </c>
      <c r="C184" s="4">
        <v>25862</v>
      </c>
      <c r="D184" s="2" t="s">
        <v>29</v>
      </c>
      <c r="E184" s="2" t="s">
        <v>395</v>
      </c>
      <c r="F184" t="e">
        <v>#N/A</v>
      </c>
      <c r="G184" s="2">
        <v>0</v>
      </c>
    </row>
    <row r="185" spans="1:7" x14ac:dyDescent="0.25">
      <c r="A185" s="2" t="s">
        <v>27</v>
      </c>
      <c r="B185" s="3" t="s">
        <v>396</v>
      </c>
      <c r="C185" s="4">
        <v>25718</v>
      </c>
      <c r="D185" s="2" t="s">
        <v>29</v>
      </c>
      <c r="E185" s="2" t="s">
        <v>397</v>
      </c>
      <c r="F185" t="e">
        <v>#N/A</v>
      </c>
      <c r="G185" s="2">
        <v>0</v>
      </c>
    </row>
    <row r="186" spans="1:7" x14ac:dyDescent="0.25">
      <c r="A186" s="2" t="s">
        <v>88</v>
      </c>
      <c r="B186" s="3" t="s">
        <v>398</v>
      </c>
      <c r="C186" s="4">
        <v>68318</v>
      </c>
      <c r="D186" s="2" t="s">
        <v>90</v>
      </c>
      <c r="E186" s="2" t="s">
        <v>399</v>
      </c>
      <c r="F186" t="e">
        <v>#N/A</v>
      </c>
      <c r="G186" s="2">
        <v>0</v>
      </c>
    </row>
    <row r="187" spans="1:7" x14ac:dyDescent="0.25">
      <c r="A187" s="2" t="s">
        <v>295</v>
      </c>
      <c r="B187" s="3" t="s">
        <v>400</v>
      </c>
      <c r="C187" s="4">
        <v>73770</v>
      </c>
      <c r="D187" s="2" t="s">
        <v>297</v>
      </c>
      <c r="E187" s="2" t="s">
        <v>401</v>
      </c>
      <c r="F187" t="e">
        <v>#N/A</v>
      </c>
      <c r="G187" s="2">
        <v>0</v>
      </c>
    </row>
    <row r="188" spans="1:7" x14ac:dyDescent="0.25">
      <c r="A188" s="2" t="s">
        <v>33</v>
      </c>
      <c r="B188" s="3" t="s">
        <v>402</v>
      </c>
      <c r="C188" s="4">
        <v>15047</v>
      </c>
      <c r="D188" s="2" t="s">
        <v>35</v>
      </c>
      <c r="E188" s="2" t="s">
        <v>403</v>
      </c>
      <c r="F188" t="e">
        <v>#N/A</v>
      </c>
      <c r="G188" s="2">
        <v>0</v>
      </c>
    </row>
    <row r="189" spans="1:7" x14ac:dyDescent="0.25">
      <c r="A189" s="2" t="s">
        <v>27</v>
      </c>
      <c r="B189" s="3" t="s">
        <v>404</v>
      </c>
      <c r="C189" s="4">
        <v>25506</v>
      </c>
      <c r="D189" s="2" t="s">
        <v>29</v>
      </c>
      <c r="E189" s="2" t="s">
        <v>405</v>
      </c>
      <c r="F189" t="e">
        <v>#N/A</v>
      </c>
      <c r="G189" s="2">
        <v>0</v>
      </c>
    </row>
    <row r="190" spans="1:7" x14ac:dyDescent="0.25">
      <c r="A190" s="2" t="s">
        <v>33</v>
      </c>
      <c r="B190" s="3" t="s">
        <v>406</v>
      </c>
      <c r="C190" s="4">
        <v>15720</v>
      </c>
      <c r="D190" s="2" t="s">
        <v>35</v>
      </c>
      <c r="E190" s="2" t="s">
        <v>407</v>
      </c>
      <c r="F190" t="e">
        <v>#N/A</v>
      </c>
      <c r="G190" s="2">
        <v>0</v>
      </c>
    </row>
    <row r="191" spans="1:7" x14ac:dyDescent="0.25">
      <c r="A191" s="2" t="s">
        <v>204</v>
      </c>
      <c r="B191" s="3" t="s">
        <v>408</v>
      </c>
      <c r="C191" s="4">
        <v>52210</v>
      </c>
      <c r="D191" s="2" t="s">
        <v>206</v>
      </c>
      <c r="E191" s="2" t="s">
        <v>409</v>
      </c>
      <c r="F191" t="e">
        <v>#N/A</v>
      </c>
      <c r="G191" s="2">
        <v>0</v>
      </c>
    </row>
    <row r="192" spans="1:7" x14ac:dyDescent="0.25">
      <c r="A192" s="2" t="s">
        <v>184</v>
      </c>
      <c r="B192" s="3" t="s">
        <v>410</v>
      </c>
      <c r="C192" s="4">
        <v>8606</v>
      </c>
      <c r="D192" s="2" t="s">
        <v>186</v>
      </c>
      <c r="E192" s="2" t="s">
        <v>411</v>
      </c>
      <c r="F192" t="e">
        <v>#N/A</v>
      </c>
      <c r="G192" s="2">
        <v>0</v>
      </c>
    </row>
    <row r="193" spans="1:7" x14ac:dyDescent="0.25">
      <c r="A193" s="2" t="s">
        <v>33</v>
      </c>
      <c r="B193" s="3" t="s">
        <v>412</v>
      </c>
      <c r="C193" s="4">
        <v>15580</v>
      </c>
      <c r="D193" s="2" t="s">
        <v>35</v>
      </c>
      <c r="E193" s="2" t="s">
        <v>413</v>
      </c>
      <c r="F193" t="e">
        <v>#N/A</v>
      </c>
      <c r="G193" s="2">
        <v>0</v>
      </c>
    </row>
    <row r="194" spans="1:7" x14ac:dyDescent="0.25">
      <c r="A194" s="2" t="s">
        <v>27</v>
      </c>
      <c r="B194" s="3" t="s">
        <v>414</v>
      </c>
      <c r="C194" s="4">
        <v>25168</v>
      </c>
      <c r="D194" s="2" t="s">
        <v>29</v>
      </c>
      <c r="E194" s="2" t="s">
        <v>415</v>
      </c>
      <c r="F194" t="e">
        <v>#N/A</v>
      </c>
      <c r="G194" s="2">
        <v>0</v>
      </c>
    </row>
    <row r="195" spans="1:7" x14ac:dyDescent="0.25">
      <c r="A195" s="2" t="s">
        <v>134</v>
      </c>
      <c r="B195" s="3" t="s">
        <v>416</v>
      </c>
      <c r="C195" s="4">
        <v>54518</v>
      </c>
      <c r="D195" s="2" t="s">
        <v>136</v>
      </c>
      <c r="E195" s="2" t="s">
        <v>417</v>
      </c>
      <c r="F195" t="e">
        <v>#N/A</v>
      </c>
      <c r="G195" s="2">
        <v>0</v>
      </c>
    </row>
    <row r="196" spans="1:7" x14ac:dyDescent="0.25">
      <c r="A196" s="2" t="s">
        <v>33</v>
      </c>
      <c r="B196" s="3" t="s">
        <v>418</v>
      </c>
      <c r="C196" s="4">
        <v>15442</v>
      </c>
      <c r="D196" s="2" t="s">
        <v>35</v>
      </c>
      <c r="E196" s="2" t="s">
        <v>419</v>
      </c>
      <c r="F196" t="e">
        <v>#N/A</v>
      </c>
      <c r="G196" s="2">
        <v>0</v>
      </c>
    </row>
    <row r="197" spans="1:7" x14ac:dyDescent="0.25">
      <c r="A197" s="2" t="s">
        <v>134</v>
      </c>
      <c r="B197" s="3" t="s">
        <v>420</v>
      </c>
      <c r="C197" s="4">
        <v>54520</v>
      </c>
      <c r="D197" s="2" t="s">
        <v>136</v>
      </c>
      <c r="E197" s="2" t="s">
        <v>421</v>
      </c>
      <c r="F197" t="e">
        <v>#N/A</v>
      </c>
      <c r="G197" s="2">
        <v>0</v>
      </c>
    </row>
    <row r="198" spans="1:7" x14ac:dyDescent="0.25">
      <c r="A198" s="2" t="s">
        <v>134</v>
      </c>
      <c r="B198" s="3" t="s">
        <v>422</v>
      </c>
      <c r="C198" s="4">
        <v>54743</v>
      </c>
      <c r="D198" s="2" t="s">
        <v>136</v>
      </c>
      <c r="E198" s="2" t="s">
        <v>423</v>
      </c>
      <c r="F198" t="e">
        <v>#N/A</v>
      </c>
      <c r="G198" s="2">
        <v>0</v>
      </c>
    </row>
    <row r="199" spans="1:7" x14ac:dyDescent="0.25">
      <c r="A199" s="2" t="s">
        <v>301</v>
      </c>
      <c r="B199" s="3" t="s">
        <v>424</v>
      </c>
      <c r="C199" s="4">
        <v>13760</v>
      </c>
      <c r="D199" s="2" t="s">
        <v>303</v>
      </c>
      <c r="E199" s="2" t="s">
        <v>425</v>
      </c>
      <c r="F199" t="e">
        <v>#N/A</v>
      </c>
      <c r="G199" s="2">
        <v>0</v>
      </c>
    </row>
    <row r="200" spans="1:7" x14ac:dyDescent="0.25">
      <c r="A200" s="2" t="s">
        <v>426</v>
      </c>
      <c r="B200" s="3" t="s">
        <v>427</v>
      </c>
      <c r="C200" s="4">
        <v>99773</v>
      </c>
      <c r="D200" s="2" t="s">
        <v>428</v>
      </c>
      <c r="E200" s="2" t="s">
        <v>429</v>
      </c>
      <c r="F200" t="e">
        <v>#N/A</v>
      </c>
      <c r="G200" s="2">
        <v>683.14</v>
      </c>
    </row>
    <row r="201" spans="1:7" x14ac:dyDescent="0.25">
      <c r="A201" s="2" t="s">
        <v>184</v>
      </c>
      <c r="B201" s="3" t="s">
        <v>430</v>
      </c>
      <c r="C201" s="4">
        <v>8436</v>
      </c>
      <c r="D201" s="2" t="s">
        <v>186</v>
      </c>
      <c r="E201" s="2" t="s">
        <v>431</v>
      </c>
      <c r="F201" t="e">
        <v>#N/A</v>
      </c>
      <c r="G201" s="2">
        <v>0</v>
      </c>
    </row>
    <row r="202" spans="1:7" x14ac:dyDescent="0.25">
      <c r="A202" s="2" t="s">
        <v>88</v>
      </c>
      <c r="B202" s="3" t="s">
        <v>432</v>
      </c>
      <c r="C202" s="4">
        <v>68673</v>
      </c>
      <c r="D202" s="2" t="s">
        <v>90</v>
      </c>
      <c r="E202" s="2" t="s">
        <v>433</v>
      </c>
      <c r="F202" t="e">
        <v>#N/A</v>
      </c>
      <c r="G202" s="2">
        <v>0</v>
      </c>
    </row>
    <row r="203" spans="1:7" x14ac:dyDescent="0.25">
      <c r="A203" s="2" t="s">
        <v>88</v>
      </c>
      <c r="B203" s="3" t="s">
        <v>434</v>
      </c>
      <c r="C203" s="4">
        <v>68572</v>
      </c>
      <c r="D203" s="2" t="s">
        <v>90</v>
      </c>
      <c r="E203" s="2" t="s">
        <v>435</v>
      </c>
      <c r="F203" t="e">
        <v>#N/A</v>
      </c>
      <c r="G203" s="2">
        <v>0</v>
      </c>
    </row>
    <row r="204" spans="1:7" x14ac:dyDescent="0.25">
      <c r="A204" s="2" t="s">
        <v>27</v>
      </c>
      <c r="B204" s="3" t="s">
        <v>436</v>
      </c>
      <c r="C204" s="4">
        <v>25799</v>
      </c>
      <c r="D204" s="2" t="s">
        <v>29</v>
      </c>
      <c r="E204" s="2" t="s">
        <v>437</v>
      </c>
      <c r="F204" t="e">
        <v>#N/A</v>
      </c>
      <c r="G204" s="2">
        <v>0</v>
      </c>
    </row>
    <row r="205" spans="1:7" x14ac:dyDescent="0.25">
      <c r="A205" s="2" t="s">
        <v>438</v>
      </c>
      <c r="B205" s="3" t="s">
        <v>439</v>
      </c>
      <c r="C205" s="4">
        <v>17486</v>
      </c>
      <c r="D205" s="2" t="s">
        <v>237</v>
      </c>
      <c r="E205" s="2" t="s">
        <v>440</v>
      </c>
      <c r="F205" t="e">
        <v>#N/A</v>
      </c>
      <c r="G205" s="2">
        <v>0</v>
      </c>
    </row>
    <row r="206" spans="1:7" x14ac:dyDescent="0.25">
      <c r="A206" s="2" t="s">
        <v>295</v>
      </c>
      <c r="B206" s="3" t="s">
        <v>441</v>
      </c>
      <c r="C206" s="4">
        <v>73200</v>
      </c>
      <c r="D206" s="2" t="s">
        <v>297</v>
      </c>
      <c r="E206" s="2" t="s">
        <v>442</v>
      </c>
      <c r="F206" t="e">
        <v>#N/A</v>
      </c>
      <c r="G206" s="2">
        <v>0</v>
      </c>
    </row>
    <row r="207" spans="1:7" x14ac:dyDescent="0.25">
      <c r="A207" s="2" t="s">
        <v>321</v>
      </c>
      <c r="B207" s="3" t="s">
        <v>443</v>
      </c>
      <c r="C207" s="4">
        <v>19760</v>
      </c>
      <c r="D207" s="2" t="s">
        <v>323</v>
      </c>
      <c r="E207" s="2" t="s">
        <v>444</v>
      </c>
      <c r="F207" t="e">
        <v>#N/A</v>
      </c>
      <c r="G207" s="2">
        <v>0</v>
      </c>
    </row>
    <row r="208" spans="1:7" x14ac:dyDescent="0.25">
      <c r="A208" s="2" t="s">
        <v>27</v>
      </c>
      <c r="B208" s="3" t="s">
        <v>445</v>
      </c>
      <c r="C208" s="4">
        <v>25596</v>
      </c>
      <c r="D208" s="2" t="s">
        <v>29</v>
      </c>
      <c r="E208" s="2" t="s">
        <v>446</v>
      </c>
      <c r="F208" t="e">
        <v>#N/A</v>
      </c>
      <c r="G208" s="2">
        <v>0</v>
      </c>
    </row>
    <row r="209" spans="1:7" x14ac:dyDescent="0.25">
      <c r="A209" s="2" t="s">
        <v>88</v>
      </c>
      <c r="B209" s="3" t="s">
        <v>447</v>
      </c>
      <c r="C209" s="4">
        <v>68397</v>
      </c>
      <c r="D209" s="2" t="s">
        <v>90</v>
      </c>
      <c r="E209" s="2" t="s">
        <v>448</v>
      </c>
      <c r="F209" t="e">
        <v>#N/A</v>
      </c>
      <c r="G209" s="2">
        <v>0</v>
      </c>
    </row>
    <row r="210" spans="1:7" x14ac:dyDescent="0.25">
      <c r="A210" s="2" t="s">
        <v>33</v>
      </c>
      <c r="B210" s="3" t="s">
        <v>449</v>
      </c>
      <c r="C210" s="4">
        <v>15425</v>
      </c>
      <c r="D210" s="2" t="s">
        <v>35</v>
      </c>
      <c r="E210" s="2" t="s">
        <v>450</v>
      </c>
      <c r="F210" t="e">
        <v>#N/A</v>
      </c>
      <c r="G210" s="2">
        <v>0</v>
      </c>
    </row>
    <row r="211" spans="1:7" x14ac:dyDescent="0.25">
      <c r="A211" s="2" t="s">
        <v>184</v>
      </c>
      <c r="B211" s="3" t="s">
        <v>451</v>
      </c>
      <c r="C211" s="4">
        <v>8372</v>
      </c>
      <c r="D211" s="2" t="s">
        <v>186</v>
      </c>
      <c r="E211" s="2" t="s">
        <v>452</v>
      </c>
      <c r="F211" t="e">
        <v>#N/A</v>
      </c>
      <c r="G211" s="2">
        <v>0</v>
      </c>
    </row>
    <row r="212" spans="1:7" x14ac:dyDescent="0.25">
      <c r="A212" s="2" t="s">
        <v>27</v>
      </c>
      <c r="B212" s="3" t="s">
        <v>453</v>
      </c>
      <c r="C212" s="4">
        <v>25592</v>
      </c>
      <c r="D212" s="2" t="s">
        <v>29</v>
      </c>
      <c r="E212" s="2" t="s">
        <v>454</v>
      </c>
      <c r="F212" t="e">
        <v>#N/A</v>
      </c>
      <c r="G212" s="2">
        <v>0</v>
      </c>
    </row>
    <row r="213" spans="1:7" x14ac:dyDescent="0.25">
      <c r="A213" s="2" t="s">
        <v>376</v>
      </c>
      <c r="B213" s="3" t="s">
        <v>455</v>
      </c>
      <c r="C213" s="4">
        <v>47703</v>
      </c>
      <c r="D213" s="2" t="s">
        <v>378</v>
      </c>
      <c r="E213" s="2" t="s">
        <v>456</v>
      </c>
      <c r="F213" t="e">
        <v>#N/A</v>
      </c>
      <c r="G213" s="2">
        <v>0</v>
      </c>
    </row>
    <row r="214" spans="1:7" x14ac:dyDescent="0.25">
      <c r="A214" s="2" t="s">
        <v>27</v>
      </c>
      <c r="B214" s="3" t="s">
        <v>457</v>
      </c>
      <c r="C214" s="4">
        <v>25402</v>
      </c>
      <c r="D214" s="2" t="s">
        <v>29</v>
      </c>
      <c r="E214" s="2" t="s">
        <v>458</v>
      </c>
      <c r="F214" t="e">
        <v>#N/A</v>
      </c>
      <c r="G214" s="2">
        <v>0</v>
      </c>
    </row>
    <row r="215" spans="1:7" x14ac:dyDescent="0.25">
      <c r="A215" s="2" t="s">
        <v>33</v>
      </c>
      <c r="B215" s="3" t="s">
        <v>459</v>
      </c>
      <c r="C215" s="4">
        <v>15646</v>
      </c>
      <c r="D215" s="2" t="s">
        <v>35</v>
      </c>
      <c r="E215" s="2" t="s">
        <v>460</v>
      </c>
      <c r="F215" t="e">
        <v>#N/A</v>
      </c>
      <c r="G215" s="2">
        <v>0</v>
      </c>
    </row>
    <row r="216" spans="1:7" x14ac:dyDescent="0.25">
      <c r="A216" s="2" t="s">
        <v>27</v>
      </c>
      <c r="B216" s="3" t="s">
        <v>461</v>
      </c>
      <c r="C216" s="4">
        <v>25322</v>
      </c>
      <c r="D216" s="2" t="s">
        <v>29</v>
      </c>
      <c r="E216" s="2" t="s">
        <v>462</v>
      </c>
      <c r="F216" t="e">
        <v>#N/A</v>
      </c>
      <c r="G216" s="2">
        <v>0</v>
      </c>
    </row>
    <row r="217" spans="1:7" x14ac:dyDescent="0.25">
      <c r="A217" s="2" t="s">
        <v>376</v>
      </c>
      <c r="B217" s="3" t="s">
        <v>463</v>
      </c>
      <c r="C217" s="4">
        <v>47707</v>
      </c>
      <c r="D217" s="2" t="s">
        <v>378</v>
      </c>
      <c r="E217" s="2" t="s">
        <v>464</v>
      </c>
      <c r="F217" t="e">
        <v>#N/A</v>
      </c>
      <c r="G217" s="2">
        <v>0</v>
      </c>
    </row>
    <row r="218" spans="1:7" x14ac:dyDescent="0.25">
      <c r="A218" s="2" t="s">
        <v>27</v>
      </c>
      <c r="B218" s="3" t="s">
        <v>465</v>
      </c>
      <c r="C218" s="4">
        <v>25019</v>
      </c>
      <c r="D218" s="2" t="s">
        <v>29</v>
      </c>
      <c r="E218" s="2" t="s">
        <v>466</v>
      </c>
      <c r="F218" t="e">
        <v>#N/A</v>
      </c>
      <c r="G218" s="2">
        <v>0</v>
      </c>
    </row>
    <row r="219" spans="1:7" x14ac:dyDescent="0.25">
      <c r="A219" s="2" t="s">
        <v>33</v>
      </c>
      <c r="B219" s="3" t="s">
        <v>467</v>
      </c>
      <c r="C219" s="4">
        <v>15296</v>
      </c>
      <c r="D219" s="2" t="s">
        <v>35</v>
      </c>
      <c r="E219" s="2" t="s">
        <v>468</v>
      </c>
      <c r="F219" t="e">
        <v>#N/A</v>
      </c>
      <c r="G219" s="2">
        <v>0</v>
      </c>
    </row>
    <row r="220" spans="1:7" x14ac:dyDescent="0.25">
      <c r="A220" s="2" t="s">
        <v>134</v>
      </c>
      <c r="B220" s="3" t="s">
        <v>469</v>
      </c>
      <c r="C220" s="4">
        <v>54174</v>
      </c>
      <c r="D220" s="2" t="s">
        <v>136</v>
      </c>
      <c r="E220" s="2" t="s">
        <v>470</v>
      </c>
      <c r="F220" t="e">
        <v>#N/A</v>
      </c>
      <c r="G220" s="2">
        <v>0</v>
      </c>
    </row>
    <row r="221" spans="1:7" x14ac:dyDescent="0.25">
      <c r="A221" s="2" t="s">
        <v>33</v>
      </c>
      <c r="B221" s="3" t="s">
        <v>471</v>
      </c>
      <c r="C221" s="4">
        <v>15299</v>
      </c>
      <c r="D221" s="2" t="s">
        <v>35</v>
      </c>
      <c r="E221" s="2" t="s">
        <v>472</v>
      </c>
      <c r="F221" t="e">
        <v>#N/A</v>
      </c>
      <c r="G221" s="2">
        <v>0</v>
      </c>
    </row>
    <row r="222" spans="1:7" x14ac:dyDescent="0.25">
      <c r="A222" s="2" t="s">
        <v>88</v>
      </c>
      <c r="B222" s="3" t="s">
        <v>473</v>
      </c>
      <c r="C222" s="4">
        <v>68682</v>
      </c>
      <c r="D222" s="2" t="s">
        <v>90</v>
      </c>
      <c r="E222" s="2" t="s">
        <v>474</v>
      </c>
      <c r="F222" t="e">
        <v>#N/A</v>
      </c>
      <c r="G222" s="2">
        <v>0</v>
      </c>
    </row>
    <row r="223" spans="1:7" x14ac:dyDescent="0.25">
      <c r="A223" s="2" t="s">
        <v>438</v>
      </c>
      <c r="B223" s="3" t="s">
        <v>475</v>
      </c>
      <c r="C223" s="4">
        <v>17442</v>
      </c>
      <c r="D223" s="2" t="s">
        <v>237</v>
      </c>
      <c r="E223" s="2" t="s">
        <v>476</v>
      </c>
      <c r="F223" t="e">
        <v>#N/A</v>
      </c>
      <c r="G223" s="2">
        <v>0</v>
      </c>
    </row>
    <row r="224" spans="1:7" x14ac:dyDescent="0.25">
      <c r="A224" s="2" t="s">
        <v>295</v>
      </c>
      <c r="B224" s="3" t="s">
        <v>477</v>
      </c>
      <c r="C224" s="4">
        <v>73268</v>
      </c>
      <c r="D224" s="2" t="s">
        <v>297</v>
      </c>
      <c r="E224" s="2" t="s">
        <v>478</v>
      </c>
      <c r="F224" t="e">
        <v>#N/A</v>
      </c>
      <c r="G224" s="2">
        <v>0</v>
      </c>
    </row>
    <row r="225" spans="1:7" x14ac:dyDescent="0.25">
      <c r="A225" s="2" t="s">
        <v>27</v>
      </c>
      <c r="B225" s="3" t="s">
        <v>479</v>
      </c>
      <c r="C225" s="4">
        <v>25120</v>
      </c>
      <c r="D225" s="2" t="s">
        <v>29</v>
      </c>
      <c r="E225" s="2" t="s">
        <v>177</v>
      </c>
      <c r="F225" t="e">
        <v>#N/A</v>
      </c>
      <c r="G225" s="2">
        <v>0</v>
      </c>
    </row>
    <row r="226" spans="1:7" x14ac:dyDescent="0.25">
      <c r="A226" s="2" t="s">
        <v>27</v>
      </c>
      <c r="B226" s="3" t="s">
        <v>480</v>
      </c>
      <c r="C226" s="4">
        <v>25214</v>
      </c>
      <c r="D226" s="2" t="s">
        <v>29</v>
      </c>
      <c r="E226" s="2" t="s">
        <v>481</v>
      </c>
      <c r="F226" t="e">
        <v>#N/A</v>
      </c>
      <c r="G226" s="2">
        <v>0</v>
      </c>
    </row>
    <row r="227" spans="1:7" x14ac:dyDescent="0.25">
      <c r="A227" s="2" t="s">
        <v>27</v>
      </c>
      <c r="B227" s="3" t="s">
        <v>482</v>
      </c>
      <c r="C227" s="4">
        <v>25312</v>
      </c>
      <c r="D227" s="2" t="s">
        <v>29</v>
      </c>
      <c r="E227" s="2" t="s">
        <v>483</v>
      </c>
      <c r="F227" t="e">
        <v>#N/A</v>
      </c>
      <c r="G227" s="2">
        <v>0</v>
      </c>
    </row>
    <row r="228" spans="1:7" x14ac:dyDescent="0.25">
      <c r="A228" s="2" t="s">
        <v>27</v>
      </c>
      <c r="B228" s="3" t="s">
        <v>484</v>
      </c>
      <c r="C228" s="4">
        <v>25580</v>
      </c>
      <c r="D228" s="2" t="s">
        <v>29</v>
      </c>
      <c r="E228" s="2" t="s">
        <v>485</v>
      </c>
      <c r="F228" t="e">
        <v>#N/A</v>
      </c>
      <c r="G228" s="2">
        <v>0</v>
      </c>
    </row>
    <row r="229" spans="1:7" x14ac:dyDescent="0.25">
      <c r="A229" s="2" t="s">
        <v>27</v>
      </c>
      <c r="B229" s="3" t="s">
        <v>486</v>
      </c>
      <c r="C229" s="4">
        <v>25040</v>
      </c>
      <c r="D229" s="2" t="s">
        <v>29</v>
      </c>
      <c r="E229" s="2" t="s">
        <v>487</v>
      </c>
      <c r="F229" t="e">
        <v>#N/A</v>
      </c>
      <c r="G229" s="2">
        <v>0</v>
      </c>
    </row>
    <row r="230" spans="1:7" x14ac:dyDescent="0.25">
      <c r="A230" s="2" t="s">
        <v>27</v>
      </c>
      <c r="B230" s="3" t="s">
        <v>488</v>
      </c>
      <c r="C230" s="4">
        <v>25295</v>
      </c>
      <c r="D230" s="2" t="s">
        <v>29</v>
      </c>
      <c r="E230" s="2" t="s">
        <v>489</v>
      </c>
      <c r="F230" t="e">
        <v>#N/A</v>
      </c>
      <c r="G230" s="2">
        <v>0</v>
      </c>
    </row>
    <row r="231" spans="1:7" x14ac:dyDescent="0.25">
      <c r="A231" s="2" t="s">
        <v>33</v>
      </c>
      <c r="B231" s="3" t="s">
        <v>490</v>
      </c>
      <c r="C231" s="4">
        <v>15673</v>
      </c>
      <c r="D231" s="2" t="s">
        <v>35</v>
      </c>
      <c r="E231" s="2" t="s">
        <v>491</v>
      </c>
      <c r="F231" t="e">
        <v>#N/A</v>
      </c>
      <c r="G231" s="2">
        <v>0</v>
      </c>
    </row>
    <row r="232" spans="1:7" x14ac:dyDescent="0.25">
      <c r="A232" s="2" t="s">
        <v>204</v>
      </c>
      <c r="B232" s="3" t="s">
        <v>492</v>
      </c>
      <c r="C232" s="4">
        <v>52720</v>
      </c>
      <c r="D232" s="2" t="s">
        <v>206</v>
      </c>
      <c r="E232" s="2" t="s">
        <v>493</v>
      </c>
      <c r="F232" t="e">
        <v>#N/A</v>
      </c>
      <c r="G232" s="2">
        <v>0</v>
      </c>
    </row>
    <row r="233" spans="1:7" x14ac:dyDescent="0.25">
      <c r="A233" s="2" t="s">
        <v>134</v>
      </c>
      <c r="B233" s="3" t="s">
        <v>494</v>
      </c>
      <c r="C233" s="4">
        <v>54820</v>
      </c>
      <c r="D233" s="2" t="s">
        <v>136</v>
      </c>
      <c r="E233" s="2" t="s">
        <v>495</v>
      </c>
      <c r="F233" t="e">
        <v>#N/A</v>
      </c>
      <c r="G233" s="2">
        <v>0</v>
      </c>
    </row>
    <row r="234" spans="1:7" x14ac:dyDescent="0.25">
      <c r="A234" s="2" t="s">
        <v>88</v>
      </c>
      <c r="B234" s="3" t="s">
        <v>496</v>
      </c>
      <c r="C234" s="4">
        <v>68820</v>
      </c>
      <c r="D234" s="2" t="s">
        <v>90</v>
      </c>
      <c r="E234" s="2" t="s">
        <v>497</v>
      </c>
      <c r="F234" t="e">
        <v>#N/A</v>
      </c>
      <c r="G234" s="2">
        <v>0</v>
      </c>
    </row>
    <row r="235" spans="1:7" x14ac:dyDescent="0.25">
      <c r="A235" s="2" t="s">
        <v>321</v>
      </c>
      <c r="B235" s="3" t="s">
        <v>498</v>
      </c>
      <c r="C235" s="4">
        <v>19355</v>
      </c>
      <c r="D235" s="2" t="s">
        <v>323</v>
      </c>
      <c r="E235" s="2" t="s">
        <v>499</v>
      </c>
      <c r="F235" t="e">
        <v>#N/A</v>
      </c>
      <c r="G235" s="2">
        <v>0</v>
      </c>
    </row>
    <row r="236" spans="1:7" x14ac:dyDescent="0.25">
      <c r="A236" s="2" t="s">
        <v>500</v>
      </c>
      <c r="B236" s="3" t="s">
        <v>501</v>
      </c>
      <c r="C236" s="4">
        <v>5264</v>
      </c>
      <c r="D236" s="2" t="s">
        <v>502</v>
      </c>
      <c r="E236" s="2" t="s">
        <v>503</v>
      </c>
      <c r="F236" t="e">
        <v>#N/A</v>
      </c>
      <c r="G236" s="2">
        <v>0</v>
      </c>
    </row>
    <row r="237" spans="1:7" x14ac:dyDescent="0.25">
      <c r="A237" s="2" t="s">
        <v>33</v>
      </c>
      <c r="B237" s="3" t="s">
        <v>504</v>
      </c>
      <c r="C237" s="4">
        <v>15464</v>
      </c>
      <c r="D237" s="2" t="s">
        <v>35</v>
      </c>
      <c r="E237" s="2" t="s">
        <v>505</v>
      </c>
      <c r="F237" t="e">
        <v>#N/A</v>
      </c>
      <c r="G237" s="2">
        <v>0</v>
      </c>
    </row>
    <row r="238" spans="1:7" x14ac:dyDescent="0.25">
      <c r="A238" s="2" t="s">
        <v>33</v>
      </c>
      <c r="B238" s="3" t="s">
        <v>506</v>
      </c>
      <c r="C238" s="4">
        <v>15106</v>
      </c>
      <c r="D238" s="2" t="s">
        <v>35</v>
      </c>
      <c r="E238" s="2" t="s">
        <v>507</v>
      </c>
      <c r="F238" t="e">
        <v>#N/A</v>
      </c>
      <c r="G238" s="2">
        <v>0</v>
      </c>
    </row>
    <row r="239" spans="1:7" x14ac:dyDescent="0.25">
      <c r="A239" s="2" t="s">
        <v>88</v>
      </c>
      <c r="B239" s="3" t="s">
        <v>508</v>
      </c>
      <c r="C239" s="4">
        <v>68217</v>
      </c>
      <c r="D239" s="2" t="s">
        <v>90</v>
      </c>
      <c r="E239" s="2" t="s">
        <v>509</v>
      </c>
      <c r="F239" t="e">
        <v>#N/A</v>
      </c>
      <c r="G239" s="2">
        <v>0</v>
      </c>
    </row>
    <row r="240" spans="1:7" x14ac:dyDescent="0.25">
      <c r="A240" s="2" t="s">
        <v>21</v>
      </c>
      <c r="B240" s="3" t="s">
        <v>510</v>
      </c>
      <c r="C240" s="4">
        <v>97666</v>
      </c>
      <c r="D240" s="2" t="s">
        <v>23</v>
      </c>
      <c r="E240" s="2" t="s">
        <v>511</v>
      </c>
      <c r="F240" t="e">
        <v>#N/A</v>
      </c>
      <c r="G240" s="2">
        <v>0</v>
      </c>
    </row>
    <row r="241" spans="1:7" x14ac:dyDescent="0.25">
      <c r="A241" s="2" t="s">
        <v>204</v>
      </c>
      <c r="B241" s="3" t="s">
        <v>512</v>
      </c>
      <c r="C241" s="4">
        <v>52885</v>
      </c>
      <c r="D241" s="2" t="s">
        <v>206</v>
      </c>
      <c r="E241" s="2" t="s">
        <v>513</v>
      </c>
      <c r="F241" t="e">
        <v>#N/A</v>
      </c>
      <c r="G241" s="2">
        <v>0</v>
      </c>
    </row>
    <row r="242" spans="1:7" x14ac:dyDescent="0.25">
      <c r="A242" s="2" t="s">
        <v>301</v>
      </c>
      <c r="B242" s="3" t="s">
        <v>514</v>
      </c>
      <c r="C242" s="4">
        <v>13468</v>
      </c>
      <c r="D242" s="2" t="s">
        <v>303</v>
      </c>
      <c r="E242" s="2" t="s">
        <v>515</v>
      </c>
      <c r="F242" t="e">
        <v>#N/A</v>
      </c>
      <c r="G242" s="2">
        <v>0</v>
      </c>
    </row>
    <row r="243" spans="1:7" x14ac:dyDescent="0.25">
      <c r="A243" s="2" t="s">
        <v>88</v>
      </c>
      <c r="B243" s="3" t="s">
        <v>516</v>
      </c>
      <c r="C243" s="4">
        <v>68320</v>
      </c>
      <c r="D243" s="2" t="s">
        <v>90</v>
      </c>
      <c r="E243" s="2" t="s">
        <v>517</v>
      </c>
      <c r="F243" t="e">
        <v>#N/A</v>
      </c>
      <c r="G243" s="2">
        <v>0</v>
      </c>
    </row>
    <row r="244" spans="1:7" x14ac:dyDescent="0.25">
      <c r="A244" s="2" t="s">
        <v>184</v>
      </c>
      <c r="B244" s="3" t="s">
        <v>518</v>
      </c>
      <c r="C244" s="4">
        <v>8638</v>
      </c>
      <c r="D244" s="2" t="s">
        <v>186</v>
      </c>
      <c r="E244" s="2" t="s">
        <v>519</v>
      </c>
      <c r="F244" t="e">
        <v>#N/A</v>
      </c>
      <c r="G244" s="2">
        <v>0</v>
      </c>
    </row>
    <row r="245" spans="1:7" x14ac:dyDescent="0.25">
      <c r="A245" s="2" t="s">
        <v>27</v>
      </c>
      <c r="B245" s="3" t="s">
        <v>520</v>
      </c>
      <c r="C245" s="4">
        <v>25599</v>
      </c>
      <c r="D245" s="2" t="s">
        <v>29</v>
      </c>
      <c r="E245" s="2" t="s">
        <v>521</v>
      </c>
      <c r="F245" t="e">
        <v>#N/A</v>
      </c>
      <c r="G245" s="2">
        <v>0</v>
      </c>
    </row>
    <row r="246" spans="1:7" x14ac:dyDescent="0.25">
      <c r="A246" s="2" t="s">
        <v>301</v>
      </c>
      <c r="B246" s="3" t="s">
        <v>522</v>
      </c>
      <c r="C246" s="4">
        <v>13440</v>
      </c>
      <c r="D246" s="2" t="s">
        <v>303</v>
      </c>
      <c r="E246" s="2" t="s">
        <v>523</v>
      </c>
      <c r="F246" t="e">
        <v>#N/A</v>
      </c>
      <c r="G246" s="2">
        <v>0</v>
      </c>
    </row>
    <row r="247" spans="1:7" x14ac:dyDescent="0.25">
      <c r="A247" s="2" t="s">
        <v>33</v>
      </c>
      <c r="B247" s="3" t="s">
        <v>524</v>
      </c>
      <c r="C247" s="4">
        <v>15897</v>
      </c>
      <c r="D247" s="2" t="s">
        <v>35</v>
      </c>
      <c r="E247" s="2" t="s">
        <v>525</v>
      </c>
      <c r="F247" t="e">
        <v>#N/A</v>
      </c>
      <c r="G247" s="2">
        <v>0</v>
      </c>
    </row>
    <row r="248" spans="1:7" x14ac:dyDescent="0.25">
      <c r="A248" s="2" t="s">
        <v>27</v>
      </c>
      <c r="B248" s="3" t="s">
        <v>526</v>
      </c>
      <c r="C248" s="4">
        <v>25183</v>
      </c>
      <c r="D248" s="2" t="s">
        <v>29</v>
      </c>
      <c r="E248" s="2" t="s">
        <v>527</v>
      </c>
      <c r="F248" t="e">
        <v>#N/A</v>
      </c>
      <c r="G248" s="2">
        <v>0</v>
      </c>
    </row>
    <row r="249" spans="1:7" x14ac:dyDescent="0.25">
      <c r="A249" s="2" t="s">
        <v>27</v>
      </c>
      <c r="B249" s="3" t="s">
        <v>528</v>
      </c>
      <c r="C249" s="4">
        <v>25123</v>
      </c>
      <c r="D249" s="2" t="s">
        <v>29</v>
      </c>
      <c r="E249" s="2" t="s">
        <v>529</v>
      </c>
      <c r="F249" t="e">
        <v>#N/A</v>
      </c>
      <c r="G249" s="2">
        <v>0</v>
      </c>
    </row>
    <row r="250" spans="1:7" x14ac:dyDescent="0.25">
      <c r="A250" s="2" t="s">
        <v>530</v>
      </c>
      <c r="B250" s="3" t="s">
        <v>531</v>
      </c>
      <c r="C250" s="4">
        <v>23168</v>
      </c>
      <c r="D250" s="2" t="s">
        <v>532</v>
      </c>
      <c r="E250" s="2" t="s">
        <v>533</v>
      </c>
      <c r="F250" t="e">
        <v>#N/A</v>
      </c>
      <c r="G250" s="2">
        <v>0</v>
      </c>
    </row>
    <row r="251" spans="1:7" x14ac:dyDescent="0.25">
      <c r="A251" s="2" t="s">
        <v>204</v>
      </c>
      <c r="B251" s="3" t="s">
        <v>534</v>
      </c>
      <c r="C251" s="4">
        <v>52685</v>
      </c>
      <c r="D251" s="2" t="s">
        <v>206</v>
      </c>
      <c r="E251" s="2" t="s">
        <v>535</v>
      </c>
      <c r="F251" t="e">
        <v>#N/A</v>
      </c>
      <c r="G251" s="2">
        <v>0</v>
      </c>
    </row>
    <row r="252" spans="1:7" x14ac:dyDescent="0.25">
      <c r="A252" s="2" t="s">
        <v>27</v>
      </c>
      <c r="B252" s="3" t="s">
        <v>536</v>
      </c>
      <c r="C252" s="4">
        <v>25845</v>
      </c>
      <c r="D252" s="2" t="s">
        <v>29</v>
      </c>
      <c r="E252" s="2" t="s">
        <v>537</v>
      </c>
      <c r="F252" t="e">
        <v>#N/A</v>
      </c>
      <c r="G252" s="2">
        <v>0</v>
      </c>
    </row>
    <row r="253" spans="1:7" x14ac:dyDescent="0.25">
      <c r="A253" s="2" t="s">
        <v>204</v>
      </c>
      <c r="B253" s="3" t="s">
        <v>538</v>
      </c>
      <c r="C253" s="4">
        <v>52585</v>
      </c>
      <c r="D253" s="2" t="s">
        <v>206</v>
      </c>
      <c r="E253" s="2" t="s">
        <v>539</v>
      </c>
      <c r="F253" t="e">
        <v>#N/A</v>
      </c>
      <c r="G253" s="2">
        <v>0</v>
      </c>
    </row>
    <row r="254" spans="1:7" x14ac:dyDescent="0.25">
      <c r="A254" s="2" t="s">
        <v>27</v>
      </c>
      <c r="B254" s="3" t="s">
        <v>540</v>
      </c>
      <c r="C254" s="4">
        <v>25785</v>
      </c>
      <c r="D254" s="2" t="s">
        <v>29</v>
      </c>
      <c r="E254" s="2" t="s">
        <v>541</v>
      </c>
      <c r="F254" t="e">
        <v>#N/A</v>
      </c>
      <c r="G254" s="2">
        <v>0</v>
      </c>
    </row>
    <row r="255" spans="1:7" x14ac:dyDescent="0.25">
      <c r="A255" s="2" t="s">
        <v>88</v>
      </c>
      <c r="B255" s="3" t="s">
        <v>542</v>
      </c>
      <c r="C255" s="4">
        <v>68167</v>
      </c>
      <c r="D255" s="2" t="s">
        <v>90</v>
      </c>
      <c r="E255" s="2" t="s">
        <v>543</v>
      </c>
      <c r="F255" t="e">
        <v>#N/A</v>
      </c>
      <c r="G255" s="2">
        <v>0</v>
      </c>
    </row>
    <row r="256" spans="1:7" x14ac:dyDescent="0.25">
      <c r="A256" s="2" t="s">
        <v>301</v>
      </c>
      <c r="B256" s="3" t="s">
        <v>544</v>
      </c>
      <c r="C256" s="4">
        <v>13647</v>
      </c>
      <c r="D256" s="2" t="s">
        <v>303</v>
      </c>
      <c r="E256" s="2" t="s">
        <v>545</v>
      </c>
      <c r="F256" t="e">
        <v>#N/A</v>
      </c>
      <c r="G256" s="2">
        <v>0</v>
      </c>
    </row>
    <row r="257" spans="1:7" x14ac:dyDescent="0.25">
      <c r="A257" s="2" t="s">
        <v>376</v>
      </c>
      <c r="B257" s="3" t="s">
        <v>546</v>
      </c>
      <c r="C257" s="4">
        <v>47318</v>
      </c>
      <c r="D257" s="2" t="s">
        <v>378</v>
      </c>
      <c r="E257" s="2" t="s">
        <v>547</v>
      </c>
      <c r="F257" t="e">
        <v>#N/A</v>
      </c>
      <c r="G257" s="2">
        <v>0</v>
      </c>
    </row>
    <row r="258" spans="1:7" x14ac:dyDescent="0.25">
      <c r="A258" s="2" t="s">
        <v>500</v>
      </c>
      <c r="B258" s="3" t="s">
        <v>548</v>
      </c>
      <c r="C258" s="4">
        <v>5266</v>
      </c>
      <c r="D258" s="2" t="s">
        <v>502</v>
      </c>
      <c r="E258" s="2" t="s">
        <v>549</v>
      </c>
      <c r="F258" t="e">
        <v>#N/A</v>
      </c>
      <c r="G258" s="2">
        <v>0</v>
      </c>
    </row>
    <row r="259" spans="1:7" x14ac:dyDescent="0.25">
      <c r="A259" s="2" t="s">
        <v>27</v>
      </c>
      <c r="B259" s="3" t="s">
        <v>550</v>
      </c>
      <c r="C259" s="4">
        <v>25645</v>
      </c>
      <c r="D259" s="2" t="s">
        <v>29</v>
      </c>
      <c r="E259" s="2" t="s">
        <v>551</v>
      </c>
      <c r="F259" t="e">
        <v>#N/A</v>
      </c>
      <c r="G259" s="2">
        <v>0</v>
      </c>
    </row>
    <row r="260" spans="1:7" x14ac:dyDescent="0.25">
      <c r="A260" s="2" t="s">
        <v>438</v>
      </c>
      <c r="B260" s="3" t="s">
        <v>552</v>
      </c>
      <c r="C260" s="4">
        <v>17272</v>
      </c>
      <c r="D260" s="2" t="s">
        <v>237</v>
      </c>
      <c r="E260" s="2" t="s">
        <v>553</v>
      </c>
      <c r="F260" t="e">
        <v>#N/A</v>
      </c>
      <c r="G260" s="2">
        <v>0</v>
      </c>
    </row>
    <row r="261" spans="1:7" x14ac:dyDescent="0.25">
      <c r="A261" s="2" t="s">
        <v>530</v>
      </c>
      <c r="B261" s="3" t="s">
        <v>554</v>
      </c>
      <c r="C261" s="4">
        <v>23672</v>
      </c>
      <c r="D261" s="2" t="s">
        <v>532</v>
      </c>
      <c r="E261" s="2" t="s">
        <v>555</v>
      </c>
      <c r="F261" t="e">
        <v>#N/A</v>
      </c>
      <c r="G261" s="2">
        <v>0</v>
      </c>
    </row>
    <row r="262" spans="1:7" x14ac:dyDescent="0.25">
      <c r="A262" s="2" t="s">
        <v>27</v>
      </c>
      <c r="B262" s="3" t="s">
        <v>556</v>
      </c>
      <c r="C262" s="4">
        <v>25871</v>
      </c>
      <c r="D262" s="2" t="s">
        <v>29</v>
      </c>
      <c r="E262" s="2" t="s">
        <v>557</v>
      </c>
      <c r="F262" t="e">
        <v>#N/A</v>
      </c>
      <c r="G262" s="2">
        <v>0</v>
      </c>
    </row>
    <row r="263" spans="1:7" x14ac:dyDescent="0.25">
      <c r="A263" s="2" t="s">
        <v>27</v>
      </c>
      <c r="B263" s="3" t="s">
        <v>558</v>
      </c>
      <c r="C263" s="4">
        <v>25328</v>
      </c>
      <c r="D263" s="2" t="s">
        <v>29</v>
      </c>
      <c r="E263" s="2" t="s">
        <v>559</v>
      </c>
      <c r="F263" t="e">
        <v>#N/A</v>
      </c>
      <c r="G263" s="2">
        <v>0</v>
      </c>
    </row>
    <row r="264" spans="1:7" x14ac:dyDescent="0.25">
      <c r="A264" s="2" t="s">
        <v>88</v>
      </c>
      <c r="B264" s="3" t="s">
        <v>560</v>
      </c>
      <c r="C264" s="4">
        <v>68464</v>
      </c>
      <c r="D264" s="2" t="s">
        <v>90</v>
      </c>
      <c r="E264" s="2" t="s">
        <v>561</v>
      </c>
      <c r="F264" t="e">
        <v>#N/A</v>
      </c>
      <c r="G264" s="2">
        <v>0</v>
      </c>
    </row>
    <row r="265" spans="1:7" x14ac:dyDescent="0.25">
      <c r="A265" s="2" t="s">
        <v>301</v>
      </c>
      <c r="B265" s="3" t="s">
        <v>562</v>
      </c>
      <c r="C265" s="4">
        <v>13838</v>
      </c>
      <c r="D265" s="2" t="s">
        <v>303</v>
      </c>
      <c r="E265" s="2" t="s">
        <v>563</v>
      </c>
      <c r="F265" t="e">
        <v>#N/A</v>
      </c>
      <c r="G265" s="2">
        <v>0</v>
      </c>
    </row>
    <row r="266" spans="1:7" x14ac:dyDescent="0.25">
      <c r="A266" s="2" t="s">
        <v>530</v>
      </c>
      <c r="B266" s="3" t="s">
        <v>564</v>
      </c>
      <c r="C266" s="4">
        <v>23189</v>
      </c>
      <c r="D266" s="2" t="s">
        <v>532</v>
      </c>
      <c r="E266" s="2" t="s">
        <v>565</v>
      </c>
      <c r="F266" t="e">
        <v>#N/A</v>
      </c>
      <c r="G266" s="2">
        <v>0</v>
      </c>
    </row>
    <row r="267" spans="1:7" x14ac:dyDescent="0.25">
      <c r="A267" s="2" t="s">
        <v>184</v>
      </c>
      <c r="B267" s="3" t="s">
        <v>566</v>
      </c>
      <c r="C267" s="4">
        <v>8078</v>
      </c>
      <c r="D267" s="2" t="s">
        <v>186</v>
      </c>
      <c r="E267" s="2" t="s">
        <v>567</v>
      </c>
      <c r="F267" t="e">
        <v>#N/A</v>
      </c>
      <c r="G267" s="2">
        <v>0</v>
      </c>
    </row>
    <row r="268" spans="1:7" x14ac:dyDescent="0.25">
      <c r="A268" s="2" t="s">
        <v>184</v>
      </c>
      <c r="B268" s="3" t="s">
        <v>568</v>
      </c>
      <c r="C268" s="4">
        <v>8675</v>
      </c>
      <c r="D268" s="2" t="s">
        <v>186</v>
      </c>
      <c r="E268" s="2" t="s">
        <v>569</v>
      </c>
      <c r="F268" t="e">
        <v>#N/A</v>
      </c>
      <c r="G268" s="2">
        <v>0</v>
      </c>
    </row>
    <row r="269" spans="1:7" x14ac:dyDescent="0.25">
      <c r="A269" s="2" t="s">
        <v>500</v>
      </c>
      <c r="B269" s="3" t="s">
        <v>570</v>
      </c>
      <c r="C269" s="4">
        <v>5368</v>
      </c>
      <c r="D269" s="2" t="s">
        <v>502</v>
      </c>
      <c r="E269" s="2" t="s">
        <v>271</v>
      </c>
      <c r="F269" t="e">
        <v>#N/A</v>
      </c>
      <c r="G269" s="2">
        <v>0</v>
      </c>
    </row>
    <row r="270" spans="1:7" x14ac:dyDescent="0.25">
      <c r="A270" s="2" t="s">
        <v>27</v>
      </c>
      <c r="B270" s="3" t="s">
        <v>571</v>
      </c>
      <c r="C270" s="4">
        <v>25377</v>
      </c>
      <c r="D270" s="2" t="s">
        <v>29</v>
      </c>
      <c r="E270" s="2" t="s">
        <v>572</v>
      </c>
      <c r="F270" t="e">
        <v>#N/A</v>
      </c>
      <c r="G270" s="2">
        <v>0</v>
      </c>
    </row>
    <row r="271" spans="1:7" x14ac:dyDescent="0.25">
      <c r="A271" s="2" t="s">
        <v>530</v>
      </c>
      <c r="B271" s="3" t="s">
        <v>573</v>
      </c>
      <c r="C271" s="4">
        <v>23417</v>
      </c>
      <c r="D271" s="2" t="s">
        <v>532</v>
      </c>
      <c r="E271" s="2" t="s">
        <v>574</v>
      </c>
      <c r="F271" t="e">
        <v>#N/A</v>
      </c>
      <c r="G271" s="2">
        <v>0</v>
      </c>
    </row>
    <row r="272" spans="1:7" x14ac:dyDescent="0.25">
      <c r="A272" s="2" t="s">
        <v>27</v>
      </c>
      <c r="B272" s="3" t="s">
        <v>575</v>
      </c>
      <c r="C272" s="4">
        <v>25649</v>
      </c>
      <c r="D272" s="2" t="s">
        <v>29</v>
      </c>
      <c r="E272" s="2" t="s">
        <v>535</v>
      </c>
      <c r="F272" t="e">
        <v>#N/A</v>
      </c>
      <c r="G272" s="2">
        <v>0</v>
      </c>
    </row>
    <row r="273" spans="1:7" x14ac:dyDescent="0.25">
      <c r="A273" s="2" t="s">
        <v>576</v>
      </c>
      <c r="B273" s="3" t="s">
        <v>577</v>
      </c>
      <c r="C273" s="4">
        <v>76147</v>
      </c>
      <c r="D273" s="2" t="s">
        <v>578</v>
      </c>
      <c r="E273" s="2" t="s">
        <v>579</v>
      </c>
      <c r="F273" t="e">
        <v>#N/A</v>
      </c>
      <c r="G273" s="2">
        <v>0</v>
      </c>
    </row>
    <row r="274" spans="1:7" x14ac:dyDescent="0.25">
      <c r="A274" s="2" t="s">
        <v>184</v>
      </c>
      <c r="B274" s="3" t="s">
        <v>580</v>
      </c>
      <c r="C274" s="4">
        <v>8421</v>
      </c>
      <c r="D274" s="2" t="s">
        <v>186</v>
      </c>
      <c r="E274" s="2" t="s">
        <v>581</v>
      </c>
      <c r="F274" t="e">
        <v>#N/A</v>
      </c>
      <c r="G274" s="2">
        <v>0</v>
      </c>
    </row>
    <row r="275" spans="1:7" x14ac:dyDescent="0.25">
      <c r="A275" s="2" t="s">
        <v>134</v>
      </c>
      <c r="B275" s="3" t="s">
        <v>582</v>
      </c>
      <c r="C275" s="4">
        <v>54313</v>
      </c>
      <c r="D275" s="2" t="s">
        <v>136</v>
      </c>
      <c r="E275" s="2" t="s">
        <v>583</v>
      </c>
      <c r="F275" t="e">
        <v>#N/A</v>
      </c>
      <c r="G275" s="2">
        <v>0</v>
      </c>
    </row>
    <row r="276" spans="1:7" x14ac:dyDescent="0.25">
      <c r="A276" s="2" t="s">
        <v>88</v>
      </c>
      <c r="B276" s="3" t="s">
        <v>584</v>
      </c>
      <c r="C276" s="4">
        <v>68755</v>
      </c>
      <c r="D276" s="2" t="s">
        <v>90</v>
      </c>
      <c r="E276" s="2" t="s">
        <v>585</v>
      </c>
      <c r="F276" t="e">
        <v>#N/A</v>
      </c>
      <c r="G276" s="2">
        <v>0</v>
      </c>
    </row>
    <row r="277" spans="1:7" x14ac:dyDescent="0.25">
      <c r="A277" s="2" t="s">
        <v>33</v>
      </c>
      <c r="B277" s="3" t="s">
        <v>586</v>
      </c>
      <c r="C277" s="4">
        <v>15664</v>
      </c>
      <c r="D277" s="2" t="s">
        <v>35</v>
      </c>
      <c r="E277" s="2" t="s">
        <v>587</v>
      </c>
      <c r="F277" t="e">
        <v>#N/A</v>
      </c>
      <c r="G277" s="2">
        <v>0</v>
      </c>
    </row>
    <row r="278" spans="1:7" x14ac:dyDescent="0.25">
      <c r="A278" s="2" t="s">
        <v>33</v>
      </c>
      <c r="B278" s="3" t="s">
        <v>588</v>
      </c>
      <c r="C278" s="4">
        <v>15185</v>
      </c>
      <c r="D278" s="2" t="s">
        <v>35</v>
      </c>
      <c r="E278" s="2" t="s">
        <v>589</v>
      </c>
      <c r="F278" t="e">
        <v>#N/A</v>
      </c>
      <c r="G278" s="2">
        <v>0</v>
      </c>
    </row>
    <row r="279" spans="1:7" x14ac:dyDescent="0.25">
      <c r="A279" s="2" t="s">
        <v>204</v>
      </c>
      <c r="B279" s="3" t="s">
        <v>590</v>
      </c>
      <c r="C279" s="4">
        <v>52022</v>
      </c>
      <c r="D279" s="2" t="s">
        <v>206</v>
      </c>
      <c r="E279" s="2" t="s">
        <v>591</v>
      </c>
      <c r="F279" t="e">
        <v>#N/A</v>
      </c>
      <c r="G279" s="2">
        <v>0</v>
      </c>
    </row>
    <row r="280" spans="1:7" x14ac:dyDescent="0.25">
      <c r="A280" s="2" t="s">
        <v>184</v>
      </c>
      <c r="B280" s="3" t="s">
        <v>592</v>
      </c>
      <c r="C280" s="4">
        <v>8832</v>
      </c>
      <c r="D280" s="2" t="s">
        <v>186</v>
      </c>
      <c r="E280" s="2" t="s">
        <v>593</v>
      </c>
      <c r="F280" t="e">
        <v>#N/A</v>
      </c>
      <c r="G280" s="2">
        <v>0</v>
      </c>
    </row>
    <row r="281" spans="1:7" x14ac:dyDescent="0.25">
      <c r="A281" s="2" t="s">
        <v>134</v>
      </c>
      <c r="B281" s="3" t="s">
        <v>594</v>
      </c>
      <c r="C281" s="4">
        <v>54377</v>
      </c>
      <c r="D281" s="2" t="s">
        <v>136</v>
      </c>
      <c r="E281" s="2" t="s">
        <v>595</v>
      </c>
      <c r="F281" t="e">
        <v>#N/A</v>
      </c>
      <c r="G281" s="2">
        <v>0</v>
      </c>
    </row>
    <row r="282" spans="1:7" x14ac:dyDescent="0.25">
      <c r="A282" s="2" t="s">
        <v>204</v>
      </c>
      <c r="B282" s="3" t="s">
        <v>596</v>
      </c>
      <c r="C282" s="4">
        <v>52227</v>
      </c>
      <c r="D282" s="2" t="s">
        <v>206</v>
      </c>
      <c r="E282" s="2" t="s">
        <v>597</v>
      </c>
      <c r="F282" t="e">
        <v>#N/A</v>
      </c>
      <c r="G282" s="2">
        <v>0</v>
      </c>
    </row>
    <row r="283" spans="1:7" x14ac:dyDescent="0.25">
      <c r="A283" s="2" t="s">
        <v>438</v>
      </c>
      <c r="B283" s="3" t="s">
        <v>598</v>
      </c>
      <c r="C283" s="4">
        <v>17873</v>
      </c>
      <c r="D283" s="2" t="s">
        <v>237</v>
      </c>
      <c r="E283" s="2" t="s">
        <v>599</v>
      </c>
      <c r="F283" t="e">
        <v>#N/A</v>
      </c>
      <c r="G283" s="2">
        <v>0</v>
      </c>
    </row>
    <row r="284" spans="1:7" x14ac:dyDescent="0.25">
      <c r="A284" s="2" t="s">
        <v>33</v>
      </c>
      <c r="B284" s="3" t="s">
        <v>600</v>
      </c>
      <c r="C284" s="4">
        <v>15180</v>
      </c>
      <c r="D284" s="2" t="s">
        <v>35</v>
      </c>
      <c r="E284" s="2" t="s">
        <v>601</v>
      </c>
      <c r="F284" t="e">
        <v>#N/A</v>
      </c>
      <c r="G284" s="2">
        <v>0</v>
      </c>
    </row>
    <row r="285" spans="1:7" x14ac:dyDescent="0.25">
      <c r="A285" s="2" t="s">
        <v>33</v>
      </c>
      <c r="B285" s="3" t="s">
        <v>602</v>
      </c>
      <c r="C285" s="4">
        <v>15757</v>
      </c>
      <c r="D285" s="2" t="s">
        <v>35</v>
      </c>
      <c r="E285" s="2" t="s">
        <v>603</v>
      </c>
      <c r="F285" t="e">
        <v>#N/A</v>
      </c>
      <c r="G285" s="2">
        <v>0</v>
      </c>
    </row>
    <row r="286" spans="1:7" x14ac:dyDescent="0.25">
      <c r="A286" s="2" t="s">
        <v>500</v>
      </c>
      <c r="B286" s="3" t="s">
        <v>604</v>
      </c>
      <c r="C286" s="4">
        <v>5240</v>
      </c>
      <c r="D286" s="2" t="s">
        <v>502</v>
      </c>
      <c r="E286" s="2" t="s">
        <v>605</v>
      </c>
      <c r="F286" t="e">
        <v>#N/A</v>
      </c>
      <c r="G286" s="2">
        <v>0</v>
      </c>
    </row>
    <row r="287" spans="1:7" x14ac:dyDescent="0.25">
      <c r="A287" s="2" t="s">
        <v>576</v>
      </c>
      <c r="B287" s="3" t="s">
        <v>606</v>
      </c>
      <c r="C287" s="4">
        <v>76520</v>
      </c>
      <c r="D287" s="2" t="s">
        <v>578</v>
      </c>
      <c r="E287" s="2" t="s">
        <v>607</v>
      </c>
      <c r="F287" t="e">
        <v>#N/A</v>
      </c>
      <c r="G287" s="2">
        <v>0</v>
      </c>
    </row>
    <row r="288" spans="1:7" x14ac:dyDescent="0.25">
      <c r="A288" s="2" t="s">
        <v>88</v>
      </c>
      <c r="B288" s="3" t="s">
        <v>608</v>
      </c>
      <c r="C288" s="4">
        <v>68425</v>
      </c>
      <c r="D288" s="2" t="s">
        <v>90</v>
      </c>
      <c r="E288" s="2" t="s">
        <v>609</v>
      </c>
      <c r="F288" t="e">
        <v>#N/A</v>
      </c>
      <c r="G288" s="2">
        <v>0</v>
      </c>
    </row>
    <row r="289" spans="1:7" x14ac:dyDescent="0.25">
      <c r="A289" s="2" t="s">
        <v>27</v>
      </c>
      <c r="B289" s="3" t="s">
        <v>610</v>
      </c>
      <c r="C289" s="4">
        <v>25488</v>
      </c>
      <c r="D289" s="2" t="s">
        <v>29</v>
      </c>
      <c r="E289" s="2" t="s">
        <v>611</v>
      </c>
      <c r="F289" t="e">
        <v>#N/A</v>
      </c>
      <c r="G289" s="2">
        <v>0</v>
      </c>
    </row>
    <row r="290" spans="1:7" x14ac:dyDescent="0.25">
      <c r="A290" s="2" t="s">
        <v>27</v>
      </c>
      <c r="B290" s="3" t="s">
        <v>612</v>
      </c>
      <c r="C290" s="4">
        <v>25518</v>
      </c>
      <c r="D290" s="2" t="s">
        <v>29</v>
      </c>
      <c r="E290" s="2" t="s">
        <v>613</v>
      </c>
      <c r="F290" t="e">
        <v>#N/A</v>
      </c>
      <c r="G290" s="2">
        <v>0</v>
      </c>
    </row>
    <row r="291" spans="1:7" x14ac:dyDescent="0.25">
      <c r="A291" s="2" t="s">
        <v>576</v>
      </c>
      <c r="B291" s="3" t="s">
        <v>614</v>
      </c>
      <c r="C291" s="4">
        <v>76869</v>
      </c>
      <c r="D291" s="2" t="s">
        <v>578</v>
      </c>
      <c r="E291" s="2" t="s">
        <v>615</v>
      </c>
      <c r="F291" t="e">
        <v>#N/A</v>
      </c>
      <c r="G291" s="2">
        <v>0</v>
      </c>
    </row>
    <row r="292" spans="1:7" x14ac:dyDescent="0.25">
      <c r="A292" s="2" t="s">
        <v>88</v>
      </c>
      <c r="B292" s="3" t="s">
        <v>616</v>
      </c>
      <c r="C292" s="4">
        <v>68132</v>
      </c>
      <c r="D292" s="2" t="s">
        <v>90</v>
      </c>
      <c r="E292" s="2" t="s">
        <v>617</v>
      </c>
      <c r="F292" t="e">
        <v>#N/A</v>
      </c>
      <c r="G292" s="2">
        <v>0</v>
      </c>
    </row>
    <row r="293" spans="1:7" x14ac:dyDescent="0.25">
      <c r="A293" s="2" t="s">
        <v>204</v>
      </c>
      <c r="B293" s="3" t="s">
        <v>618</v>
      </c>
      <c r="C293" s="4">
        <v>52320</v>
      </c>
      <c r="D293" s="2" t="s">
        <v>206</v>
      </c>
      <c r="E293" s="2" t="s">
        <v>619</v>
      </c>
      <c r="F293" t="e">
        <v>#N/A</v>
      </c>
      <c r="G293" s="2">
        <v>0</v>
      </c>
    </row>
    <row r="294" spans="1:7" x14ac:dyDescent="0.25">
      <c r="A294" s="2" t="s">
        <v>134</v>
      </c>
      <c r="B294" s="3" t="s">
        <v>620</v>
      </c>
      <c r="C294" s="4">
        <v>54599</v>
      </c>
      <c r="D294" s="2" t="s">
        <v>136</v>
      </c>
      <c r="E294" s="2" t="s">
        <v>621</v>
      </c>
      <c r="F294" t="e">
        <v>#N/A</v>
      </c>
      <c r="G294" s="2">
        <v>0</v>
      </c>
    </row>
    <row r="295" spans="1:7" x14ac:dyDescent="0.25">
      <c r="A295" s="2" t="s">
        <v>376</v>
      </c>
      <c r="B295" s="3" t="s">
        <v>622</v>
      </c>
      <c r="C295" s="4">
        <v>47545</v>
      </c>
      <c r="D295" s="2" t="s">
        <v>378</v>
      </c>
      <c r="E295" s="2" t="s">
        <v>623</v>
      </c>
      <c r="F295" t="e">
        <v>#N/A</v>
      </c>
      <c r="G295" s="2">
        <v>0</v>
      </c>
    </row>
    <row r="296" spans="1:7" x14ac:dyDescent="0.25">
      <c r="A296" s="2" t="s">
        <v>33</v>
      </c>
      <c r="B296" s="3" t="s">
        <v>624</v>
      </c>
      <c r="C296" s="4">
        <v>15480</v>
      </c>
      <c r="D296" s="2" t="s">
        <v>35</v>
      </c>
      <c r="E296" s="2" t="s">
        <v>625</v>
      </c>
      <c r="F296" t="e">
        <v>#N/A</v>
      </c>
      <c r="G296" s="2">
        <v>0</v>
      </c>
    </row>
    <row r="297" spans="1:7" x14ac:dyDescent="0.25">
      <c r="A297" s="2" t="s">
        <v>626</v>
      </c>
      <c r="B297" s="3" t="s">
        <v>627</v>
      </c>
      <c r="C297" s="4">
        <v>95200</v>
      </c>
      <c r="D297" s="2" t="s">
        <v>628</v>
      </c>
      <c r="E297" s="2" t="s">
        <v>629</v>
      </c>
      <c r="F297" t="s">
        <v>2251</v>
      </c>
      <c r="G297" s="2">
        <v>1851.54</v>
      </c>
    </row>
    <row r="298" spans="1:7" x14ac:dyDescent="0.25">
      <c r="A298" s="2" t="s">
        <v>88</v>
      </c>
      <c r="B298" s="3" t="s">
        <v>630</v>
      </c>
      <c r="C298" s="4">
        <v>68861</v>
      </c>
      <c r="D298" s="2" t="s">
        <v>90</v>
      </c>
      <c r="E298" s="2" t="s">
        <v>631</v>
      </c>
      <c r="F298" t="e">
        <v>#N/A</v>
      </c>
      <c r="G298" s="2">
        <v>2.0299999999999998</v>
      </c>
    </row>
    <row r="299" spans="1:7" x14ac:dyDescent="0.25">
      <c r="A299" s="2" t="s">
        <v>321</v>
      </c>
      <c r="B299" s="3" t="s">
        <v>632</v>
      </c>
      <c r="C299" s="4">
        <v>19300</v>
      </c>
      <c r="D299" s="2" t="s">
        <v>323</v>
      </c>
      <c r="E299" s="2" t="s">
        <v>633</v>
      </c>
      <c r="F299" t="e">
        <v>#N/A</v>
      </c>
      <c r="G299" s="2">
        <v>0</v>
      </c>
    </row>
    <row r="300" spans="1:7" x14ac:dyDescent="0.25">
      <c r="A300" s="2" t="s">
        <v>438</v>
      </c>
      <c r="B300" s="3" t="s">
        <v>634</v>
      </c>
      <c r="C300" s="4">
        <v>17513</v>
      </c>
      <c r="D300" s="2" t="s">
        <v>237</v>
      </c>
      <c r="E300" s="2" t="s">
        <v>635</v>
      </c>
      <c r="F300" t="e">
        <v>#N/A</v>
      </c>
      <c r="G300" s="2">
        <v>0</v>
      </c>
    </row>
    <row r="301" spans="1:7" x14ac:dyDescent="0.25">
      <c r="A301" s="2" t="s">
        <v>33</v>
      </c>
      <c r="B301" s="3" t="s">
        <v>636</v>
      </c>
      <c r="C301" s="4">
        <v>15183</v>
      </c>
      <c r="D301" s="2" t="s">
        <v>35</v>
      </c>
      <c r="E301" s="2" t="s">
        <v>637</v>
      </c>
      <c r="F301" t="e">
        <v>#N/A</v>
      </c>
      <c r="G301" s="2">
        <v>0</v>
      </c>
    </row>
    <row r="302" spans="1:7" x14ac:dyDescent="0.25">
      <c r="A302" s="2" t="s">
        <v>134</v>
      </c>
      <c r="B302" s="3" t="s">
        <v>638</v>
      </c>
      <c r="C302" s="4">
        <v>54871</v>
      </c>
      <c r="D302" s="2" t="s">
        <v>136</v>
      </c>
      <c r="E302" s="2" t="s">
        <v>639</v>
      </c>
      <c r="F302" t="e">
        <v>#N/A</v>
      </c>
      <c r="G302" s="2">
        <v>0</v>
      </c>
    </row>
    <row r="303" spans="1:7" x14ac:dyDescent="0.25">
      <c r="A303" s="2" t="s">
        <v>88</v>
      </c>
      <c r="B303" s="3" t="s">
        <v>640</v>
      </c>
      <c r="C303" s="4">
        <v>68770</v>
      </c>
      <c r="D303" s="2" t="s">
        <v>90</v>
      </c>
      <c r="E303" s="2" t="s">
        <v>641</v>
      </c>
      <c r="F303" t="e">
        <v>#N/A</v>
      </c>
      <c r="G303" s="2">
        <v>0</v>
      </c>
    </row>
    <row r="304" spans="1:7" x14ac:dyDescent="0.25">
      <c r="A304" s="2" t="s">
        <v>321</v>
      </c>
      <c r="B304" s="3" t="s">
        <v>642</v>
      </c>
      <c r="C304" s="4">
        <v>19513</v>
      </c>
      <c r="D304" s="2" t="s">
        <v>323</v>
      </c>
      <c r="E304" s="2" t="s">
        <v>643</v>
      </c>
      <c r="F304" t="e">
        <v>#N/A</v>
      </c>
      <c r="G304" s="2">
        <v>0</v>
      </c>
    </row>
    <row r="305" spans="1:7" x14ac:dyDescent="0.25">
      <c r="A305" s="2" t="s">
        <v>576</v>
      </c>
      <c r="B305" s="3" t="s">
        <v>644</v>
      </c>
      <c r="C305" s="4">
        <v>76036</v>
      </c>
      <c r="D305" s="2" t="s">
        <v>578</v>
      </c>
      <c r="E305" s="2" t="s">
        <v>645</v>
      </c>
      <c r="F305" t="e">
        <v>#N/A</v>
      </c>
      <c r="G305" s="2">
        <v>0</v>
      </c>
    </row>
    <row r="306" spans="1:7" x14ac:dyDescent="0.25">
      <c r="A306" s="2" t="s">
        <v>438</v>
      </c>
      <c r="B306" s="3" t="s">
        <v>646</v>
      </c>
      <c r="C306" s="4">
        <v>17001</v>
      </c>
      <c r="D306" s="2" t="s">
        <v>237</v>
      </c>
      <c r="E306" s="2" t="s">
        <v>647</v>
      </c>
      <c r="F306" t="e">
        <v>#N/A</v>
      </c>
      <c r="G306" s="2">
        <v>0</v>
      </c>
    </row>
    <row r="307" spans="1:7" x14ac:dyDescent="0.25">
      <c r="A307" s="2" t="s">
        <v>27</v>
      </c>
      <c r="B307" s="3" t="s">
        <v>648</v>
      </c>
      <c r="C307" s="4">
        <v>25815</v>
      </c>
      <c r="D307" s="2" t="s">
        <v>29</v>
      </c>
      <c r="E307" s="2" t="s">
        <v>649</v>
      </c>
      <c r="F307" t="e">
        <v>#N/A</v>
      </c>
      <c r="G307" s="2">
        <v>0</v>
      </c>
    </row>
    <row r="308" spans="1:7" x14ac:dyDescent="0.25">
      <c r="A308" s="2" t="s">
        <v>650</v>
      </c>
      <c r="B308" s="3" t="s">
        <v>651</v>
      </c>
      <c r="C308" s="4">
        <v>11001</v>
      </c>
      <c r="D308" s="2" t="s">
        <v>652</v>
      </c>
      <c r="E308" s="2" t="s">
        <v>653</v>
      </c>
      <c r="F308" t="e">
        <v>#N/A</v>
      </c>
      <c r="G308" s="2">
        <v>0</v>
      </c>
    </row>
    <row r="309" spans="1:7" x14ac:dyDescent="0.25">
      <c r="A309" s="2" t="s">
        <v>295</v>
      </c>
      <c r="B309" s="3" t="s">
        <v>654</v>
      </c>
      <c r="C309" s="4">
        <v>73585</v>
      </c>
      <c r="D309" s="2" t="s">
        <v>297</v>
      </c>
      <c r="E309" s="2" t="s">
        <v>655</v>
      </c>
      <c r="F309" t="e">
        <v>#N/A</v>
      </c>
      <c r="G309" s="2">
        <v>0</v>
      </c>
    </row>
    <row r="310" spans="1:7" x14ac:dyDescent="0.25">
      <c r="A310" s="2" t="s">
        <v>204</v>
      </c>
      <c r="B310" s="3" t="s">
        <v>656</v>
      </c>
      <c r="C310" s="4">
        <v>52083</v>
      </c>
      <c r="D310" s="2" t="s">
        <v>206</v>
      </c>
      <c r="E310" s="2" t="s">
        <v>269</v>
      </c>
      <c r="F310" t="e">
        <v>#N/A</v>
      </c>
      <c r="G310" s="2">
        <v>0</v>
      </c>
    </row>
    <row r="311" spans="1:7" x14ac:dyDescent="0.25">
      <c r="A311" s="2" t="s">
        <v>134</v>
      </c>
      <c r="B311" s="3" t="s">
        <v>657</v>
      </c>
      <c r="C311" s="4">
        <v>54680</v>
      </c>
      <c r="D311" s="2" t="s">
        <v>136</v>
      </c>
      <c r="E311" s="2" t="s">
        <v>658</v>
      </c>
      <c r="F311" t="e">
        <v>#N/A</v>
      </c>
      <c r="G311" s="2">
        <v>0</v>
      </c>
    </row>
    <row r="312" spans="1:7" x14ac:dyDescent="0.25">
      <c r="A312" s="2" t="s">
        <v>27</v>
      </c>
      <c r="B312" s="3" t="s">
        <v>659</v>
      </c>
      <c r="C312" s="4">
        <v>25758</v>
      </c>
      <c r="D312" s="2" t="s">
        <v>29</v>
      </c>
      <c r="E312" s="2" t="s">
        <v>660</v>
      </c>
      <c r="F312" t="e">
        <v>#N/A</v>
      </c>
      <c r="G312" s="2">
        <v>0</v>
      </c>
    </row>
    <row r="313" spans="1:7" x14ac:dyDescent="0.25">
      <c r="A313" s="2" t="s">
        <v>661</v>
      </c>
      <c r="B313" s="3" t="s">
        <v>662</v>
      </c>
      <c r="C313" s="4">
        <v>70400</v>
      </c>
      <c r="D313" s="2" t="s">
        <v>663</v>
      </c>
      <c r="E313" s="2" t="s">
        <v>664</v>
      </c>
      <c r="F313" t="e">
        <v>#N/A</v>
      </c>
      <c r="G313" s="2">
        <v>0</v>
      </c>
    </row>
    <row r="314" spans="1:7" x14ac:dyDescent="0.25">
      <c r="A314" s="2" t="s">
        <v>27</v>
      </c>
      <c r="B314" s="3" t="s">
        <v>665</v>
      </c>
      <c r="C314" s="4">
        <v>25524</v>
      </c>
      <c r="D314" s="2" t="s">
        <v>29</v>
      </c>
      <c r="E314" s="2" t="s">
        <v>666</v>
      </c>
      <c r="F314" t="e">
        <v>#N/A</v>
      </c>
      <c r="G314" s="2">
        <v>0</v>
      </c>
    </row>
    <row r="315" spans="1:7" x14ac:dyDescent="0.25">
      <c r="A315" s="2" t="s">
        <v>88</v>
      </c>
      <c r="B315" s="3" t="s">
        <v>667</v>
      </c>
      <c r="C315" s="4">
        <v>68327</v>
      </c>
      <c r="D315" s="2" t="s">
        <v>90</v>
      </c>
      <c r="E315" s="2" t="s">
        <v>668</v>
      </c>
      <c r="F315" t="e">
        <v>#N/A</v>
      </c>
      <c r="G315" s="2">
        <v>0</v>
      </c>
    </row>
    <row r="316" spans="1:7" x14ac:dyDescent="0.25">
      <c r="A316" s="2" t="s">
        <v>500</v>
      </c>
      <c r="B316" s="3" t="s">
        <v>669</v>
      </c>
      <c r="C316" s="4">
        <v>5809</v>
      </c>
      <c r="D316" s="2" t="s">
        <v>502</v>
      </c>
      <c r="E316" s="2" t="s">
        <v>670</v>
      </c>
      <c r="F316" t="e">
        <v>#N/A</v>
      </c>
      <c r="G316" s="2">
        <v>0</v>
      </c>
    </row>
    <row r="317" spans="1:7" x14ac:dyDescent="0.25">
      <c r="A317" s="2" t="s">
        <v>88</v>
      </c>
      <c r="B317" s="3" t="s">
        <v>671</v>
      </c>
      <c r="C317" s="4">
        <v>68855</v>
      </c>
      <c r="D317" s="2" t="s">
        <v>90</v>
      </c>
      <c r="E317" s="2" t="s">
        <v>672</v>
      </c>
      <c r="F317" t="e">
        <v>#N/A</v>
      </c>
      <c r="G317" s="2">
        <v>0</v>
      </c>
    </row>
    <row r="318" spans="1:7" x14ac:dyDescent="0.25">
      <c r="A318" s="2" t="s">
        <v>27</v>
      </c>
      <c r="B318" s="3" t="s">
        <v>673</v>
      </c>
      <c r="C318" s="4">
        <v>25612</v>
      </c>
      <c r="D318" s="2" t="s">
        <v>29</v>
      </c>
      <c r="E318" s="2" t="s">
        <v>674</v>
      </c>
      <c r="F318" t="e">
        <v>#N/A</v>
      </c>
      <c r="G318" s="2">
        <v>0</v>
      </c>
    </row>
    <row r="319" spans="1:7" x14ac:dyDescent="0.25">
      <c r="A319" s="2" t="s">
        <v>204</v>
      </c>
      <c r="B319" s="3" t="s">
        <v>675</v>
      </c>
      <c r="C319" s="4">
        <v>52352</v>
      </c>
      <c r="D319" s="2" t="s">
        <v>206</v>
      </c>
      <c r="E319" s="2" t="s">
        <v>676</v>
      </c>
      <c r="F319" t="e">
        <v>#N/A</v>
      </c>
      <c r="G319" s="2">
        <v>0</v>
      </c>
    </row>
    <row r="320" spans="1:7" x14ac:dyDescent="0.25">
      <c r="A320" s="2" t="s">
        <v>204</v>
      </c>
      <c r="B320" s="3" t="s">
        <v>677</v>
      </c>
      <c r="C320" s="4">
        <v>52699</v>
      </c>
      <c r="D320" s="2" t="s">
        <v>206</v>
      </c>
      <c r="E320" s="2" t="s">
        <v>678</v>
      </c>
      <c r="F320" t="e">
        <v>#N/A</v>
      </c>
      <c r="G320" s="2">
        <v>33.020000000000003</v>
      </c>
    </row>
    <row r="321" spans="1:7" x14ac:dyDescent="0.25">
      <c r="A321" s="2" t="s">
        <v>134</v>
      </c>
      <c r="B321" s="3" t="s">
        <v>679</v>
      </c>
      <c r="C321" s="4">
        <v>54347</v>
      </c>
      <c r="D321" s="2" t="s">
        <v>136</v>
      </c>
      <c r="E321" s="2" t="s">
        <v>680</v>
      </c>
      <c r="F321" t="e">
        <v>#N/A</v>
      </c>
      <c r="G321" s="2">
        <v>0</v>
      </c>
    </row>
    <row r="322" spans="1:7" x14ac:dyDescent="0.25">
      <c r="A322" s="2" t="s">
        <v>576</v>
      </c>
      <c r="B322" s="3" t="s">
        <v>681</v>
      </c>
      <c r="C322" s="4">
        <v>76403</v>
      </c>
      <c r="D322" s="2" t="s">
        <v>578</v>
      </c>
      <c r="E322" s="2" t="s">
        <v>229</v>
      </c>
      <c r="F322" t="e">
        <v>#N/A</v>
      </c>
      <c r="G322" s="2">
        <v>0</v>
      </c>
    </row>
    <row r="323" spans="1:7" x14ac:dyDescent="0.25">
      <c r="A323" s="2" t="s">
        <v>295</v>
      </c>
      <c r="B323" s="3" t="s">
        <v>682</v>
      </c>
      <c r="C323" s="4">
        <v>73349</v>
      </c>
      <c r="D323" s="2" t="s">
        <v>297</v>
      </c>
      <c r="E323" s="2" t="s">
        <v>683</v>
      </c>
      <c r="F323" t="e">
        <v>#N/A</v>
      </c>
      <c r="G323" s="2">
        <v>0</v>
      </c>
    </row>
    <row r="324" spans="1:7" x14ac:dyDescent="0.25">
      <c r="A324" s="2" t="s">
        <v>438</v>
      </c>
      <c r="B324" s="3" t="s">
        <v>684</v>
      </c>
      <c r="C324" s="4">
        <v>17174</v>
      </c>
      <c r="D324" s="2" t="s">
        <v>237</v>
      </c>
      <c r="E324" s="2" t="s">
        <v>685</v>
      </c>
      <c r="F324" t="e">
        <v>#N/A</v>
      </c>
      <c r="G324" s="2">
        <v>0</v>
      </c>
    </row>
    <row r="325" spans="1:7" x14ac:dyDescent="0.25">
      <c r="A325" s="2" t="s">
        <v>88</v>
      </c>
      <c r="B325" s="3" t="s">
        <v>686</v>
      </c>
      <c r="C325" s="4">
        <v>68147</v>
      </c>
      <c r="D325" s="2" t="s">
        <v>90</v>
      </c>
      <c r="E325" s="2" t="s">
        <v>687</v>
      </c>
      <c r="F325" t="e">
        <v>#N/A</v>
      </c>
      <c r="G325" s="2">
        <v>0</v>
      </c>
    </row>
    <row r="326" spans="1:7" x14ac:dyDescent="0.25">
      <c r="A326" s="2" t="s">
        <v>500</v>
      </c>
      <c r="B326" s="3" t="s">
        <v>688</v>
      </c>
      <c r="C326" s="4">
        <v>5310</v>
      </c>
      <c r="D326" s="2" t="s">
        <v>502</v>
      </c>
      <c r="E326" s="2" t="s">
        <v>689</v>
      </c>
      <c r="F326" t="e">
        <v>#N/A</v>
      </c>
      <c r="G326" s="2">
        <v>0</v>
      </c>
    </row>
    <row r="327" spans="1:7" x14ac:dyDescent="0.25">
      <c r="A327" s="2" t="s">
        <v>295</v>
      </c>
      <c r="B327" s="3" t="s">
        <v>690</v>
      </c>
      <c r="C327" s="4">
        <v>73547</v>
      </c>
      <c r="D327" s="2" t="s">
        <v>297</v>
      </c>
      <c r="E327" s="2" t="s">
        <v>691</v>
      </c>
      <c r="F327" t="e">
        <v>#N/A</v>
      </c>
      <c r="G327" s="2">
        <v>0</v>
      </c>
    </row>
    <row r="328" spans="1:7" x14ac:dyDescent="0.25">
      <c r="A328" s="2" t="s">
        <v>88</v>
      </c>
      <c r="B328" s="3" t="s">
        <v>692</v>
      </c>
      <c r="C328" s="4">
        <v>68377</v>
      </c>
      <c r="D328" s="2" t="s">
        <v>90</v>
      </c>
      <c r="E328" s="2" t="s">
        <v>693</v>
      </c>
      <c r="F328" t="e">
        <v>#N/A</v>
      </c>
      <c r="G328" s="2">
        <v>0</v>
      </c>
    </row>
    <row r="329" spans="1:7" x14ac:dyDescent="0.25">
      <c r="A329" s="2" t="s">
        <v>295</v>
      </c>
      <c r="B329" s="3" t="s">
        <v>694</v>
      </c>
      <c r="C329" s="4">
        <v>73671</v>
      </c>
      <c r="D329" s="2" t="s">
        <v>297</v>
      </c>
      <c r="E329" s="2" t="s">
        <v>695</v>
      </c>
      <c r="F329" t="e">
        <v>#N/A</v>
      </c>
      <c r="G329" s="2">
        <v>0</v>
      </c>
    </row>
    <row r="330" spans="1:7" x14ac:dyDescent="0.25">
      <c r="A330" s="2" t="s">
        <v>301</v>
      </c>
      <c r="B330" s="3" t="s">
        <v>696</v>
      </c>
      <c r="C330" s="4">
        <v>13140</v>
      </c>
      <c r="D330" s="2" t="s">
        <v>303</v>
      </c>
      <c r="E330" s="2" t="s">
        <v>697</v>
      </c>
      <c r="F330" t="e">
        <v>#N/A</v>
      </c>
      <c r="G330" s="2">
        <v>0</v>
      </c>
    </row>
    <row r="331" spans="1:7" x14ac:dyDescent="0.25">
      <c r="A331" s="2" t="s">
        <v>321</v>
      </c>
      <c r="B331" s="3" t="s">
        <v>698</v>
      </c>
      <c r="C331" s="4">
        <v>19397</v>
      </c>
      <c r="D331" s="2" t="s">
        <v>323</v>
      </c>
      <c r="E331" s="2" t="s">
        <v>458</v>
      </c>
      <c r="F331" t="e">
        <v>#N/A</v>
      </c>
      <c r="G331" s="2">
        <v>0</v>
      </c>
    </row>
    <row r="332" spans="1:7" x14ac:dyDescent="0.25">
      <c r="A332" s="2" t="s">
        <v>27</v>
      </c>
      <c r="B332" s="3" t="s">
        <v>699</v>
      </c>
      <c r="C332" s="4">
        <v>25797</v>
      </c>
      <c r="D332" s="2" t="s">
        <v>29</v>
      </c>
      <c r="E332" s="2" t="s">
        <v>700</v>
      </c>
      <c r="F332" t="e">
        <v>#N/A</v>
      </c>
      <c r="G332" s="2">
        <v>0</v>
      </c>
    </row>
    <row r="333" spans="1:7" x14ac:dyDescent="0.25">
      <c r="A333" s="2" t="s">
        <v>500</v>
      </c>
      <c r="B333" s="3" t="s">
        <v>701</v>
      </c>
      <c r="C333" s="4">
        <v>5282</v>
      </c>
      <c r="D333" s="2" t="s">
        <v>502</v>
      </c>
      <c r="E333" s="2" t="s">
        <v>702</v>
      </c>
      <c r="F333" t="e">
        <v>#N/A</v>
      </c>
      <c r="G333" s="2">
        <v>0</v>
      </c>
    </row>
    <row r="334" spans="1:7" x14ac:dyDescent="0.25">
      <c r="A334" s="2" t="s">
        <v>703</v>
      </c>
      <c r="B334" s="3" t="s">
        <v>704</v>
      </c>
      <c r="C334" s="4">
        <v>23815</v>
      </c>
      <c r="D334" s="2" t="s">
        <v>532</v>
      </c>
      <c r="E334" s="5" t="s">
        <v>705</v>
      </c>
      <c r="F334" t="e">
        <v>#N/A</v>
      </c>
      <c r="G334" s="5">
        <v>0</v>
      </c>
    </row>
    <row r="335" spans="1:7" x14ac:dyDescent="0.25">
      <c r="A335" s="2" t="s">
        <v>88</v>
      </c>
      <c r="B335" s="3" t="s">
        <v>706</v>
      </c>
      <c r="C335" s="4">
        <v>68773</v>
      </c>
      <c r="D335" s="2" t="s">
        <v>90</v>
      </c>
      <c r="E335" s="2" t="s">
        <v>663</v>
      </c>
      <c r="F335" t="e">
        <v>#N/A</v>
      </c>
      <c r="G335" s="2">
        <v>3.39</v>
      </c>
    </row>
    <row r="336" spans="1:7" x14ac:dyDescent="0.25">
      <c r="A336" s="2" t="s">
        <v>184</v>
      </c>
      <c r="B336" s="3" t="s">
        <v>707</v>
      </c>
      <c r="C336" s="4">
        <v>8137</v>
      </c>
      <c r="D336" s="2" t="s">
        <v>186</v>
      </c>
      <c r="E336" s="2" t="s">
        <v>708</v>
      </c>
      <c r="F336" t="e">
        <v>#N/A</v>
      </c>
      <c r="G336" s="2">
        <v>0</v>
      </c>
    </row>
    <row r="337" spans="1:7" x14ac:dyDescent="0.25">
      <c r="A337" s="2" t="s">
        <v>134</v>
      </c>
      <c r="B337" s="3" t="s">
        <v>709</v>
      </c>
      <c r="C337" s="4">
        <v>54405</v>
      </c>
      <c r="D337" s="2" t="s">
        <v>136</v>
      </c>
      <c r="E337" s="2" t="s">
        <v>710</v>
      </c>
      <c r="F337" t="e">
        <v>#N/A</v>
      </c>
      <c r="G337" s="2">
        <v>0</v>
      </c>
    </row>
    <row r="338" spans="1:7" x14ac:dyDescent="0.25">
      <c r="A338" s="2" t="s">
        <v>530</v>
      </c>
      <c r="B338" s="3" t="s">
        <v>711</v>
      </c>
      <c r="C338" s="4">
        <v>23670</v>
      </c>
      <c r="D338" s="2" t="s">
        <v>532</v>
      </c>
      <c r="E338" s="2" t="s">
        <v>712</v>
      </c>
      <c r="F338" t="e">
        <v>#N/A</v>
      </c>
      <c r="G338" s="2">
        <v>0</v>
      </c>
    </row>
    <row r="339" spans="1:7" x14ac:dyDescent="0.25">
      <c r="A339" s="2" t="s">
        <v>88</v>
      </c>
      <c r="B339" s="3" t="s">
        <v>713</v>
      </c>
      <c r="C339" s="4">
        <v>68245</v>
      </c>
      <c r="D339" s="2" t="s">
        <v>90</v>
      </c>
      <c r="E339" s="2" t="s">
        <v>714</v>
      </c>
      <c r="F339" t="e">
        <v>#N/A</v>
      </c>
      <c r="G339" s="2">
        <v>0</v>
      </c>
    </row>
    <row r="340" spans="1:7" x14ac:dyDescent="0.25">
      <c r="A340" s="2" t="s">
        <v>88</v>
      </c>
      <c r="B340" s="3" t="s">
        <v>715</v>
      </c>
      <c r="C340" s="4">
        <v>68092</v>
      </c>
      <c r="D340" s="2" t="s">
        <v>90</v>
      </c>
      <c r="E340" s="2" t="s">
        <v>716</v>
      </c>
      <c r="F340" t="e">
        <v>#N/A</v>
      </c>
      <c r="G340" s="2">
        <v>0</v>
      </c>
    </row>
    <row r="341" spans="1:7" x14ac:dyDescent="0.25">
      <c r="A341" s="2" t="s">
        <v>5</v>
      </c>
      <c r="B341" s="3" t="s">
        <v>717</v>
      </c>
      <c r="C341" s="4">
        <v>91001</v>
      </c>
      <c r="D341" s="2" t="s">
        <v>7</v>
      </c>
      <c r="E341" s="2" t="s">
        <v>718</v>
      </c>
      <c r="F341" t="e">
        <v>#N/A</v>
      </c>
      <c r="G341" s="2">
        <v>0</v>
      </c>
    </row>
    <row r="342" spans="1:7" x14ac:dyDescent="0.25">
      <c r="A342" s="2" t="s">
        <v>321</v>
      </c>
      <c r="B342" s="3" t="s">
        <v>719</v>
      </c>
      <c r="C342" s="4">
        <v>19585</v>
      </c>
      <c r="D342" s="2" t="s">
        <v>323</v>
      </c>
      <c r="E342" s="2" t="s">
        <v>720</v>
      </c>
      <c r="F342" t="e">
        <v>#N/A</v>
      </c>
      <c r="G342" s="2">
        <v>0</v>
      </c>
    </row>
    <row r="343" spans="1:7" x14ac:dyDescent="0.25">
      <c r="A343" s="2" t="s">
        <v>27</v>
      </c>
      <c r="B343" s="3" t="s">
        <v>721</v>
      </c>
      <c r="C343" s="4">
        <v>25200</v>
      </c>
      <c r="D343" s="2" t="s">
        <v>29</v>
      </c>
      <c r="E343" s="2" t="s">
        <v>722</v>
      </c>
      <c r="F343" t="e">
        <v>#N/A</v>
      </c>
      <c r="G343" s="2">
        <v>0</v>
      </c>
    </row>
    <row r="344" spans="1:7" x14ac:dyDescent="0.25">
      <c r="A344" s="2" t="s">
        <v>33</v>
      </c>
      <c r="B344" s="3" t="s">
        <v>723</v>
      </c>
      <c r="C344" s="4">
        <v>15533</v>
      </c>
      <c r="D344" s="2" t="s">
        <v>35</v>
      </c>
      <c r="E344" s="2" t="s">
        <v>724</v>
      </c>
      <c r="F344" t="e">
        <v>#N/A</v>
      </c>
      <c r="G344" s="2">
        <v>0</v>
      </c>
    </row>
    <row r="345" spans="1:7" x14ac:dyDescent="0.25">
      <c r="A345" s="2" t="s">
        <v>88</v>
      </c>
      <c r="B345" s="3" t="s">
        <v>725</v>
      </c>
      <c r="C345" s="4">
        <v>68271</v>
      </c>
      <c r="D345" s="2" t="s">
        <v>90</v>
      </c>
      <c r="E345" s="2" t="s">
        <v>726</v>
      </c>
      <c r="F345" t="e">
        <v>#N/A</v>
      </c>
      <c r="G345" s="2">
        <v>0</v>
      </c>
    </row>
    <row r="346" spans="1:7" x14ac:dyDescent="0.25">
      <c r="A346" s="2" t="s">
        <v>27</v>
      </c>
      <c r="B346" s="3" t="s">
        <v>727</v>
      </c>
      <c r="C346" s="4">
        <v>25772</v>
      </c>
      <c r="D346" s="2" t="s">
        <v>29</v>
      </c>
      <c r="E346" s="2" t="s">
        <v>728</v>
      </c>
      <c r="F346" t="e">
        <v>#N/A</v>
      </c>
      <c r="G346" s="2">
        <v>0</v>
      </c>
    </row>
    <row r="347" spans="1:7" x14ac:dyDescent="0.25">
      <c r="A347" s="2" t="s">
        <v>184</v>
      </c>
      <c r="B347" s="3" t="s">
        <v>729</v>
      </c>
      <c r="C347" s="4">
        <v>8141</v>
      </c>
      <c r="D347" s="2" t="s">
        <v>186</v>
      </c>
      <c r="E347" s="2" t="s">
        <v>730</v>
      </c>
      <c r="F347" t="e">
        <v>#N/A</v>
      </c>
      <c r="G347" s="2">
        <v>0</v>
      </c>
    </row>
    <row r="348" spans="1:7" x14ac:dyDescent="0.25">
      <c r="A348" s="2" t="s">
        <v>27</v>
      </c>
      <c r="B348" s="3" t="s">
        <v>731</v>
      </c>
      <c r="C348" s="4">
        <v>25535</v>
      </c>
      <c r="D348" s="2" t="s">
        <v>29</v>
      </c>
      <c r="E348" s="2" t="s">
        <v>732</v>
      </c>
      <c r="F348" t="e">
        <v>#N/A</v>
      </c>
      <c r="G348" s="2">
        <v>0</v>
      </c>
    </row>
    <row r="349" spans="1:7" x14ac:dyDescent="0.25">
      <c r="A349" s="2" t="s">
        <v>295</v>
      </c>
      <c r="B349" s="3" t="s">
        <v>733</v>
      </c>
      <c r="C349" s="4">
        <v>73319</v>
      </c>
      <c r="D349" s="2" t="s">
        <v>297</v>
      </c>
      <c r="E349" s="2" t="s">
        <v>734</v>
      </c>
      <c r="F349" t="e">
        <v>#N/A</v>
      </c>
      <c r="G349" s="2">
        <v>0</v>
      </c>
    </row>
    <row r="350" spans="1:7" x14ac:dyDescent="0.25">
      <c r="A350" s="2" t="s">
        <v>576</v>
      </c>
      <c r="B350" s="3" t="s">
        <v>735</v>
      </c>
      <c r="C350" s="4">
        <v>76041</v>
      </c>
      <c r="D350" s="2" t="s">
        <v>578</v>
      </c>
      <c r="E350" s="2" t="s">
        <v>736</v>
      </c>
      <c r="F350" t="e">
        <v>#N/A</v>
      </c>
      <c r="G350" s="2">
        <v>0</v>
      </c>
    </row>
    <row r="351" spans="1:7" x14ac:dyDescent="0.25">
      <c r="A351" s="2" t="s">
        <v>530</v>
      </c>
      <c r="B351" s="3" t="s">
        <v>737</v>
      </c>
      <c r="C351" s="4">
        <v>23464</v>
      </c>
      <c r="D351" s="2" t="s">
        <v>532</v>
      </c>
      <c r="E351" s="2" t="s">
        <v>738</v>
      </c>
      <c r="F351" t="e">
        <v>#N/A</v>
      </c>
      <c r="G351" s="2">
        <v>0</v>
      </c>
    </row>
    <row r="352" spans="1:7" x14ac:dyDescent="0.25">
      <c r="A352" s="2" t="s">
        <v>88</v>
      </c>
      <c r="B352" s="3" t="s">
        <v>739</v>
      </c>
      <c r="C352" s="4">
        <v>68077</v>
      </c>
      <c r="D352" s="2" t="s">
        <v>90</v>
      </c>
      <c r="E352" s="2" t="s">
        <v>740</v>
      </c>
      <c r="F352" t="e">
        <v>#N/A</v>
      </c>
      <c r="G352" s="2">
        <v>0</v>
      </c>
    </row>
    <row r="353" spans="1:7" x14ac:dyDescent="0.25">
      <c r="A353" s="2" t="s">
        <v>741</v>
      </c>
      <c r="B353" s="3" t="s">
        <v>742</v>
      </c>
      <c r="C353" s="4">
        <v>66440</v>
      </c>
      <c r="D353" s="2" t="s">
        <v>743</v>
      </c>
      <c r="E353" s="2" t="s">
        <v>744</v>
      </c>
      <c r="F353" t="e">
        <v>#N/A</v>
      </c>
      <c r="G353" s="2">
        <v>0</v>
      </c>
    </row>
    <row r="354" spans="1:7" x14ac:dyDescent="0.25">
      <c r="A354" s="2" t="s">
        <v>741</v>
      </c>
      <c r="B354" s="3" t="s">
        <v>745</v>
      </c>
      <c r="C354" s="4">
        <v>66682</v>
      </c>
      <c r="D354" s="2" t="s">
        <v>743</v>
      </c>
      <c r="E354" s="2" t="s">
        <v>746</v>
      </c>
      <c r="F354" t="e">
        <v>#N/A</v>
      </c>
      <c r="G354" s="2">
        <v>0</v>
      </c>
    </row>
    <row r="355" spans="1:7" x14ac:dyDescent="0.25">
      <c r="A355" s="2" t="s">
        <v>33</v>
      </c>
      <c r="B355" s="3" t="s">
        <v>747</v>
      </c>
      <c r="C355" s="4">
        <v>15531</v>
      </c>
      <c r="D355" s="2" t="s">
        <v>35</v>
      </c>
      <c r="E355" s="2" t="s">
        <v>748</v>
      </c>
      <c r="F355" t="e">
        <v>#N/A</v>
      </c>
      <c r="G355" s="2">
        <v>0</v>
      </c>
    </row>
    <row r="356" spans="1:7" x14ac:dyDescent="0.25">
      <c r="A356" s="2" t="s">
        <v>33</v>
      </c>
      <c r="B356" s="3" t="s">
        <v>749</v>
      </c>
      <c r="C356" s="4">
        <v>15135</v>
      </c>
      <c r="D356" s="2" t="s">
        <v>35</v>
      </c>
      <c r="E356" s="2" t="s">
        <v>750</v>
      </c>
      <c r="F356" t="e">
        <v>#N/A</v>
      </c>
      <c r="G356" s="2">
        <v>0</v>
      </c>
    </row>
    <row r="357" spans="1:7" x14ac:dyDescent="0.25">
      <c r="A357" s="2" t="s">
        <v>27</v>
      </c>
      <c r="B357" s="3" t="s">
        <v>751</v>
      </c>
      <c r="C357" s="4">
        <v>25297</v>
      </c>
      <c r="D357" s="2" t="s">
        <v>29</v>
      </c>
      <c r="E357" s="2" t="s">
        <v>752</v>
      </c>
      <c r="F357" t="e">
        <v>#N/A</v>
      </c>
      <c r="G357" s="2">
        <v>0</v>
      </c>
    </row>
    <row r="358" spans="1:7" x14ac:dyDescent="0.25">
      <c r="A358" s="2" t="s">
        <v>88</v>
      </c>
      <c r="B358" s="3" t="s">
        <v>753</v>
      </c>
      <c r="C358" s="4">
        <v>68895</v>
      </c>
      <c r="D358" s="2" t="s">
        <v>90</v>
      </c>
      <c r="E358" s="2" t="s">
        <v>754</v>
      </c>
      <c r="F358" t="e">
        <v>#N/A</v>
      </c>
      <c r="G358" s="2">
        <v>0</v>
      </c>
    </row>
    <row r="359" spans="1:7" x14ac:dyDescent="0.25">
      <c r="A359" s="2" t="s">
        <v>576</v>
      </c>
      <c r="B359" s="3" t="s">
        <v>755</v>
      </c>
      <c r="C359" s="4">
        <v>76400</v>
      </c>
      <c r="D359" s="2" t="s">
        <v>578</v>
      </c>
      <c r="E359" s="2" t="s">
        <v>664</v>
      </c>
      <c r="F359" t="e">
        <v>#N/A</v>
      </c>
      <c r="G359" s="2">
        <v>0</v>
      </c>
    </row>
    <row r="360" spans="1:7" x14ac:dyDescent="0.25">
      <c r="A360" s="2" t="s">
        <v>576</v>
      </c>
      <c r="B360" s="3" t="s">
        <v>756</v>
      </c>
      <c r="C360" s="4">
        <v>76248</v>
      </c>
      <c r="D360" s="2" t="s">
        <v>578</v>
      </c>
      <c r="E360" s="2" t="s">
        <v>757</v>
      </c>
      <c r="F360" t="e">
        <v>#N/A</v>
      </c>
      <c r="G360" s="2">
        <v>0</v>
      </c>
    </row>
    <row r="361" spans="1:7" x14ac:dyDescent="0.25">
      <c r="A361" s="2" t="s">
        <v>758</v>
      </c>
      <c r="B361" s="3" t="s">
        <v>759</v>
      </c>
      <c r="C361" s="4">
        <v>50350</v>
      </c>
      <c r="D361" s="2" t="s">
        <v>760</v>
      </c>
      <c r="E361" s="2" t="s">
        <v>761</v>
      </c>
      <c r="F361" t="s">
        <v>2251</v>
      </c>
      <c r="G361" s="2">
        <v>1333.11</v>
      </c>
    </row>
    <row r="362" spans="1:7" x14ac:dyDescent="0.25">
      <c r="A362" s="2" t="s">
        <v>301</v>
      </c>
      <c r="B362" s="3" t="s">
        <v>762</v>
      </c>
      <c r="C362" s="4">
        <v>13620</v>
      </c>
      <c r="D362" s="2" t="s">
        <v>303</v>
      </c>
      <c r="E362" s="2" t="s">
        <v>763</v>
      </c>
      <c r="F362" t="e">
        <v>#N/A</v>
      </c>
      <c r="G362" s="2">
        <v>0</v>
      </c>
    </row>
    <row r="363" spans="1:7" x14ac:dyDescent="0.25">
      <c r="A363" s="2" t="s">
        <v>530</v>
      </c>
      <c r="B363" s="3" t="s">
        <v>764</v>
      </c>
      <c r="C363" s="4">
        <v>23660</v>
      </c>
      <c r="D363" s="2" t="s">
        <v>532</v>
      </c>
      <c r="E363" s="2" t="s">
        <v>765</v>
      </c>
      <c r="F363" t="e">
        <v>#N/A</v>
      </c>
      <c r="G363" s="2">
        <v>0</v>
      </c>
    </row>
    <row r="364" spans="1:7" x14ac:dyDescent="0.25">
      <c r="A364" s="2" t="s">
        <v>301</v>
      </c>
      <c r="B364" s="3" t="s">
        <v>766</v>
      </c>
      <c r="C364" s="4">
        <v>13673</v>
      </c>
      <c r="D364" s="2" t="s">
        <v>303</v>
      </c>
      <c r="E364" s="2" t="s">
        <v>767</v>
      </c>
      <c r="F364" t="e">
        <v>#N/A</v>
      </c>
      <c r="G364" s="2">
        <v>0</v>
      </c>
    </row>
    <row r="365" spans="1:7" x14ac:dyDescent="0.25">
      <c r="A365" s="2" t="s">
        <v>500</v>
      </c>
      <c r="B365" s="3" t="s">
        <v>768</v>
      </c>
      <c r="C365" s="4">
        <v>5792</v>
      </c>
      <c r="D365" s="2" t="s">
        <v>502</v>
      </c>
      <c r="E365" s="2" t="s">
        <v>769</v>
      </c>
      <c r="F365" t="e">
        <v>#N/A</v>
      </c>
      <c r="G365" s="2">
        <v>0</v>
      </c>
    </row>
    <row r="366" spans="1:7" x14ac:dyDescent="0.25">
      <c r="A366" s="2" t="s">
        <v>204</v>
      </c>
      <c r="B366" s="3" t="s">
        <v>770</v>
      </c>
      <c r="C366" s="4">
        <v>52694</v>
      </c>
      <c r="D366" s="2" t="s">
        <v>206</v>
      </c>
      <c r="E366" s="2" t="s">
        <v>771</v>
      </c>
      <c r="F366" t="e">
        <v>#N/A</v>
      </c>
      <c r="G366" s="2">
        <v>0</v>
      </c>
    </row>
    <row r="367" spans="1:7" x14ac:dyDescent="0.25">
      <c r="A367" s="2" t="s">
        <v>772</v>
      </c>
      <c r="B367" s="3" t="s">
        <v>773</v>
      </c>
      <c r="C367" s="4">
        <v>41885</v>
      </c>
      <c r="D367" s="2" t="s">
        <v>774</v>
      </c>
      <c r="E367" s="2" t="s">
        <v>775</v>
      </c>
      <c r="F367" t="e">
        <v>#N/A</v>
      </c>
      <c r="G367" s="2">
        <v>0</v>
      </c>
    </row>
    <row r="368" spans="1:7" x14ac:dyDescent="0.25">
      <c r="A368" s="2" t="s">
        <v>321</v>
      </c>
      <c r="B368" s="3" t="s">
        <v>776</v>
      </c>
      <c r="C368" s="4">
        <v>19573</v>
      </c>
      <c r="D368" s="2" t="s">
        <v>323</v>
      </c>
      <c r="E368" s="2" t="s">
        <v>777</v>
      </c>
      <c r="F368" t="e">
        <v>#N/A</v>
      </c>
      <c r="G368" s="2">
        <v>0</v>
      </c>
    </row>
    <row r="369" spans="1:7" x14ac:dyDescent="0.25">
      <c r="A369" s="2" t="s">
        <v>27</v>
      </c>
      <c r="B369" s="3" t="s">
        <v>778</v>
      </c>
      <c r="C369" s="4">
        <v>25486</v>
      </c>
      <c r="D369" s="2" t="s">
        <v>29</v>
      </c>
      <c r="E369" s="2" t="s">
        <v>779</v>
      </c>
      <c r="F369" t="e">
        <v>#N/A</v>
      </c>
      <c r="G369" s="2">
        <v>0</v>
      </c>
    </row>
    <row r="370" spans="1:7" x14ac:dyDescent="0.25">
      <c r="A370" s="2" t="s">
        <v>438</v>
      </c>
      <c r="B370" s="3" t="s">
        <v>780</v>
      </c>
      <c r="C370" s="4">
        <v>17665</v>
      </c>
      <c r="D370" s="2" t="s">
        <v>237</v>
      </c>
      <c r="E370" s="2" t="s">
        <v>781</v>
      </c>
      <c r="F370" t="e">
        <v>#N/A</v>
      </c>
      <c r="G370" s="2">
        <v>0</v>
      </c>
    </row>
    <row r="371" spans="1:7" x14ac:dyDescent="0.25">
      <c r="A371" s="2" t="s">
        <v>376</v>
      </c>
      <c r="B371" s="3" t="s">
        <v>782</v>
      </c>
      <c r="C371" s="4">
        <v>47720</v>
      </c>
      <c r="D371" s="2" t="s">
        <v>378</v>
      </c>
      <c r="E371" s="2" t="s">
        <v>783</v>
      </c>
      <c r="F371" t="e">
        <v>#N/A</v>
      </c>
      <c r="G371" s="2">
        <v>0</v>
      </c>
    </row>
    <row r="372" spans="1:7" x14ac:dyDescent="0.25">
      <c r="A372" s="2" t="s">
        <v>33</v>
      </c>
      <c r="B372" s="3" t="s">
        <v>784</v>
      </c>
      <c r="C372" s="4">
        <v>15090</v>
      </c>
      <c r="D372" s="2" t="s">
        <v>35</v>
      </c>
      <c r="E372" s="2" t="s">
        <v>785</v>
      </c>
      <c r="F372" t="e">
        <v>#N/A</v>
      </c>
      <c r="G372" s="2">
        <v>0</v>
      </c>
    </row>
    <row r="373" spans="1:7" x14ac:dyDescent="0.25">
      <c r="A373" s="2" t="s">
        <v>204</v>
      </c>
      <c r="B373" s="3" t="s">
        <v>786</v>
      </c>
      <c r="C373" s="4">
        <v>52354</v>
      </c>
      <c r="D373" s="2" t="s">
        <v>206</v>
      </c>
      <c r="E373" s="2" t="s">
        <v>787</v>
      </c>
      <c r="F373" t="e">
        <v>#N/A</v>
      </c>
      <c r="G373" s="2">
        <v>0</v>
      </c>
    </row>
    <row r="374" spans="1:7" x14ac:dyDescent="0.25">
      <c r="A374" s="2" t="s">
        <v>204</v>
      </c>
      <c r="B374" s="3" t="s">
        <v>788</v>
      </c>
      <c r="C374" s="4">
        <v>52838</v>
      </c>
      <c r="D374" s="2" t="s">
        <v>206</v>
      </c>
      <c r="E374" s="2" t="s">
        <v>789</v>
      </c>
      <c r="F374" t="e">
        <v>#N/A</v>
      </c>
      <c r="G374" s="2">
        <v>0</v>
      </c>
    </row>
    <row r="375" spans="1:7" x14ac:dyDescent="0.25">
      <c r="A375" s="2" t="s">
        <v>576</v>
      </c>
      <c r="B375" s="3" t="s">
        <v>790</v>
      </c>
      <c r="C375" s="4">
        <v>76130</v>
      </c>
      <c r="D375" s="2" t="s">
        <v>578</v>
      </c>
      <c r="E375" s="2" t="s">
        <v>730</v>
      </c>
      <c r="F375" t="e">
        <v>#N/A</v>
      </c>
      <c r="G375" s="2">
        <v>0</v>
      </c>
    </row>
    <row r="376" spans="1:7" x14ac:dyDescent="0.25">
      <c r="A376" s="2" t="s">
        <v>530</v>
      </c>
      <c r="B376" s="3" t="s">
        <v>791</v>
      </c>
      <c r="C376" s="4">
        <v>23586</v>
      </c>
      <c r="D376" s="2" t="s">
        <v>532</v>
      </c>
      <c r="E376" s="2" t="s">
        <v>792</v>
      </c>
      <c r="F376" t="e">
        <v>#N/A</v>
      </c>
      <c r="G376" s="2">
        <v>0</v>
      </c>
    </row>
    <row r="377" spans="1:7" x14ac:dyDescent="0.25">
      <c r="A377" s="2" t="s">
        <v>500</v>
      </c>
      <c r="B377" s="3" t="s">
        <v>793</v>
      </c>
      <c r="C377" s="4">
        <v>5686</v>
      </c>
      <c r="D377" s="2" t="s">
        <v>502</v>
      </c>
      <c r="E377" s="2" t="s">
        <v>794</v>
      </c>
      <c r="F377" t="e">
        <v>#N/A</v>
      </c>
      <c r="G377" s="2">
        <v>0</v>
      </c>
    </row>
    <row r="378" spans="1:7" x14ac:dyDescent="0.25">
      <c r="A378" s="2" t="s">
        <v>530</v>
      </c>
      <c r="B378" s="3" t="s">
        <v>795</v>
      </c>
      <c r="C378" s="4">
        <v>23675</v>
      </c>
      <c r="D378" s="2" t="s">
        <v>532</v>
      </c>
      <c r="E378" s="2" t="s">
        <v>796</v>
      </c>
      <c r="F378" t="e">
        <v>#N/A</v>
      </c>
      <c r="G378" s="2">
        <v>0</v>
      </c>
    </row>
    <row r="379" spans="1:7" x14ac:dyDescent="0.25">
      <c r="A379" s="2" t="s">
        <v>27</v>
      </c>
      <c r="B379" s="3" t="s">
        <v>797</v>
      </c>
      <c r="C379" s="4">
        <v>25491</v>
      </c>
      <c r="D379" s="2" t="s">
        <v>29</v>
      </c>
      <c r="E379" s="2" t="s">
        <v>798</v>
      </c>
      <c r="F379" t="e">
        <v>#N/A</v>
      </c>
      <c r="G379" s="2">
        <v>0</v>
      </c>
    </row>
    <row r="380" spans="1:7" x14ac:dyDescent="0.25">
      <c r="A380" s="2" t="s">
        <v>134</v>
      </c>
      <c r="B380" s="3" t="s">
        <v>799</v>
      </c>
      <c r="C380" s="4">
        <v>54099</v>
      </c>
      <c r="D380" s="2" t="s">
        <v>136</v>
      </c>
      <c r="E380" s="2" t="s">
        <v>800</v>
      </c>
      <c r="F380" t="e">
        <v>#N/A</v>
      </c>
      <c r="G380" s="2">
        <v>0</v>
      </c>
    </row>
    <row r="381" spans="1:7" x14ac:dyDescent="0.25">
      <c r="A381" s="2" t="s">
        <v>576</v>
      </c>
      <c r="B381" s="3" t="s">
        <v>801</v>
      </c>
      <c r="C381" s="4">
        <v>76892</v>
      </c>
      <c r="D381" s="2" t="s">
        <v>578</v>
      </c>
      <c r="E381" s="2" t="s">
        <v>802</v>
      </c>
      <c r="F381" t="e">
        <v>#N/A</v>
      </c>
      <c r="G381" s="2">
        <v>0</v>
      </c>
    </row>
    <row r="382" spans="1:7" x14ac:dyDescent="0.25">
      <c r="A382" s="2" t="s">
        <v>741</v>
      </c>
      <c r="B382" s="3" t="s">
        <v>803</v>
      </c>
      <c r="C382" s="4">
        <v>66170</v>
      </c>
      <c r="D382" s="2" t="s">
        <v>743</v>
      </c>
      <c r="E382" s="2" t="s">
        <v>804</v>
      </c>
      <c r="F382" t="e">
        <v>#N/A</v>
      </c>
      <c r="G382" s="2">
        <v>0</v>
      </c>
    </row>
    <row r="383" spans="1:7" x14ac:dyDescent="0.25">
      <c r="A383" s="2" t="s">
        <v>134</v>
      </c>
      <c r="B383" s="3" t="s">
        <v>805</v>
      </c>
      <c r="C383" s="4">
        <v>54128</v>
      </c>
      <c r="D383" s="2" t="s">
        <v>136</v>
      </c>
      <c r="E383" s="2" t="s">
        <v>806</v>
      </c>
      <c r="F383" t="e">
        <v>#N/A</v>
      </c>
      <c r="G383" s="2">
        <v>10.32</v>
      </c>
    </row>
    <row r="384" spans="1:7" x14ac:dyDescent="0.25">
      <c r="A384" s="2" t="s">
        <v>184</v>
      </c>
      <c r="B384" s="3" t="s">
        <v>807</v>
      </c>
      <c r="C384" s="4">
        <v>8770</v>
      </c>
      <c r="D384" s="2" t="s">
        <v>186</v>
      </c>
      <c r="E384" s="2" t="s">
        <v>808</v>
      </c>
      <c r="F384" t="e">
        <v>#N/A</v>
      </c>
      <c r="G384" s="2">
        <v>0</v>
      </c>
    </row>
    <row r="385" spans="1:7" x14ac:dyDescent="0.25">
      <c r="A385" s="2" t="s">
        <v>301</v>
      </c>
      <c r="B385" s="3" t="s">
        <v>809</v>
      </c>
      <c r="C385" s="4">
        <v>13300</v>
      </c>
      <c r="D385" s="2" t="s">
        <v>303</v>
      </c>
      <c r="E385" s="2" t="s">
        <v>810</v>
      </c>
      <c r="F385" t="e">
        <v>#N/A</v>
      </c>
      <c r="G385" s="2">
        <v>0</v>
      </c>
    </row>
    <row r="386" spans="1:7" x14ac:dyDescent="0.25">
      <c r="A386" s="2" t="s">
        <v>500</v>
      </c>
      <c r="B386" s="3" t="s">
        <v>811</v>
      </c>
      <c r="C386" s="4">
        <v>5129</v>
      </c>
      <c r="D386" s="2" t="s">
        <v>502</v>
      </c>
      <c r="E386" s="2" t="s">
        <v>237</v>
      </c>
      <c r="F386" t="e">
        <v>#N/A</v>
      </c>
      <c r="G386" s="2">
        <v>0</v>
      </c>
    </row>
    <row r="387" spans="1:7" x14ac:dyDescent="0.25">
      <c r="A387" s="2" t="s">
        <v>33</v>
      </c>
      <c r="B387" s="3" t="s">
        <v>812</v>
      </c>
      <c r="C387" s="4">
        <v>15690</v>
      </c>
      <c r="D387" s="2" t="s">
        <v>35</v>
      </c>
      <c r="E387" s="2" t="s">
        <v>813</v>
      </c>
      <c r="F387" t="e">
        <v>#N/A</v>
      </c>
      <c r="G387" s="2">
        <v>0</v>
      </c>
    </row>
    <row r="388" spans="1:7" x14ac:dyDescent="0.25">
      <c r="A388" s="2" t="s">
        <v>814</v>
      </c>
      <c r="B388" s="3" t="s">
        <v>815</v>
      </c>
      <c r="C388" s="4">
        <v>63272</v>
      </c>
      <c r="D388" s="2" t="s">
        <v>816</v>
      </c>
      <c r="E388" s="2" t="s">
        <v>817</v>
      </c>
      <c r="F388" t="e">
        <v>#N/A</v>
      </c>
      <c r="G388" s="2">
        <v>0</v>
      </c>
    </row>
    <row r="389" spans="1:7" x14ac:dyDescent="0.25">
      <c r="A389" s="2" t="s">
        <v>134</v>
      </c>
      <c r="B389" s="3" t="s">
        <v>818</v>
      </c>
      <c r="C389" s="4">
        <v>54172</v>
      </c>
      <c r="D389" s="2" t="s">
        <v>136</v>
      </c>
      <c r="E389" s="2" t="s">
        <v>819</v>
      </c>
      <c r="F389" t="e">
        <v>#N/A</v>
      </c>
      <c r="G389" s="2">
        <v>0</v>
      </c>
    </row>
    <row r="390" spans="1:7" x14ac:dyDescent="0.25">
      <c r="A390" s="2" t="s">
        <v>438</v>
      </c>
      <c r="B390" s="3" t="s">
        <v>820</v>
      </c>
      <c r="C390" s="4">
        <v>17088</v>
      </c>
      <c r="D390" s="2" t="s">
        <v>237</v>
      </c>
      <c r="E390" s="2" t="s">
        <v>821</v>
      </c>
      <c r="F390" t="e">
        <v>#N/A</v>
      </c>
      <c r="G390" s="2">
        <v>0</v>
      </c>
    </row>
    <row r="391" spans="1:7" x14ac:dyDescent="0.25">
      <c r="A391" s="2" t="s">
        <v>27</v>
      </c>
      <c r="B391" s="3" t="s">
        <v>822</v>
      </c>
      <c r="C391" s="4">
        <v>25151</v>
      </c>
      <c r="D391" s="2" t="s">
        <v>29</v>
      </c>
      <c r="E391" s="2" t="s">
        <v>823</v>
      </c>
      <c r="F391" t="e">
        <v>#N/A</v>
      </c>
      <c r="G391" s="2">
        <v>0</v>
      </c>
    </row>
    <row r="392" spans="1:7" x14ac:dyDescent="0.25">
      <c r="A392" s="2" t="s">
        <v>576</v>
      </c>
      <c r="B392" s="3" t="s">
        <v>824</v>
      </c>
      <c r="C392" s="4">
        <v>76845</v>
      </c>
      <c r="D392" s="2" t="s">
        <v>578</v>
      </c>
      <c r="E392" s="2" t="s">
        <v>825</v>
      </c>
      <c r="F392" t="e">
        <v>#N/A</v>
      </c>
      <c r="G392" s="2">
        <v>0</v>
      </c>
    </row>
    <row r="393" spans="1:7" x14ac:dyDescent="0.25">
      <c r="A393" s="2" t="s">
        <v>772</v>
      </c>
      <c r="B393" s="3" t="s">
        <v>826</v>
      </c>
      <c r="C393" s="4">
        <v>41013</v>
      </c>
      <c r="D393" s="2" t="s">
        <v>774</v>
      </c>
      <c r="E393" s="2" t="s">
        <v>827</v>
      </c>
      <c r="F393" t="e">
        <v>#N/A</v>
      </c>
      <c r="G393" s="2">
        <v>0</v>
      </c>
    </row>
    <row r="394" spans="1:7" x14ac:dyDescent="0.25">
      <c r="A394" s="2" t="s">
        <v>500</v>
      </c>
      <c r="B394" s="3" t="s">
        <v>828</v>
      </c>
      <c r="C394" s="4">
        <v>5576</v>
      </c>
      <c r="D394" s="2" t="s">
        <v>502</v>
      </c>
      <c r="E394" s="2" t="s">
        <v>829</v>
      </c>
      <c r="F394" t="e">
        <v>#N/A</v>
      </c>
      <c r="G394" s="2">
        <v>0</v>
      </c>
    </row>
    <row r="395" spans="1:7" x14ac:dyDescent="0.25">
      <c r="A395" s="2" t="s">
        <v>204</v>
      </c>
      <c r="B395" s="3" t="s">
        <v>830</v>
      </c>
      <c r="C395" s="4">
        <v>52560</v>
      </c>
      <c r="D395" s="2" t="s">
        <v>206</v>
      </c>
      <c r="E395" s="2" t="s">
        <v>831</v>
      </c>
      <c r="F395" t="e">
        <v>#N/A</v>
      </c>
      <c r="G395" s="2">
        <v>0</v>
      </c>
    </row>
    <row r="396" spans="1:7" x14ac:dyDescent="0.25">
      <c r="A396" s="2" t="s">
        <v>500</v>
      </c>
      <c r="B396" s="3" t="s">
        <v>832</v>
      </c>
      <c r="C396" s="4">
        <v>5308</v>
      </c>
      <c r="D396" s="2" t="s">
        <v>502</v>
      </c>
      <c r="E396" s="2" t="s">
        <v>833</v>
      </c>
      <c r="F396" t="e">
        <v>#N/A</v>
      </c>
      <c r="G396" s="2">
        <v>0</v>
      </c>
    </row>
    <row r="397" spans="1:7" x14ac:dyDescent="0.25">
      <c r="A397" s="2" t="s">
        <v>134</v>
      </c>
      <c r="B397" s="3" t="s">
        <v>834</v>
      </c>
      <c r="C397" s="4">
        <v>54673</v>
      </c>
      <c r="D397" s="2" t="s">
        <v>136</v>
      </c>
      <c r="E397" s="2" t="s">
        <v>835</v>
      </c>
      <c r="F397" t="e">
        <v>#N/A</v>
      </c>
      <c r="G397" s="2">
        <v>0</v>
      </c>
    </row>
    <row r="398" spans="1:7" x14ac:dyDescent="0.25">
      <c r="A398" s="2" t="s">
        <v>27</v>
      </c>
      <c r="B398" s="3" t="s">
        <v>836</v>
      </c>
      <c r="C398" s="4">
        <v>25086</v>
      </c>
      <c r="D398" s="2" t="s">
        <v>29</v>
      </c>
      <c r="E398" s="2" t="s">
        <v>837</v>
      </c>
      <c r="F398" t="e">
        <v>#N/A</v>
      </c>
      <c r="G398" s="2">
        <v>0</v>
      </c>
    </row>
    <row r="399" spans="1:7" x14ac:dyDescent="0.25">
      <c r="A399" s="2" t="s">
        <v>134</v>
      </c>
      <c r="B399" s="3" t="s">
        <v>838</v>
      </c>
      <c r="C399" s="4">
        <v>54874</v>
      </c>
      <c r="D399" s="2" t="s">
        <v>136</v>
      </c>
      <c r="E399" s="2" t="s">
        <v>839</v>
      </c>
      <c r="F399" t="e">
        <v>#N/A</v>
      </c>
      <c r="G399" s="2">
        <v>0</v>
      </c>
    </row>
    <row r="400" spans="1:7" x14ac:dyDescent="0.25">
      <c r="A400" s="2" t="s">
        <v>500</v>
      </c>
      <c r="B400" s="3" t="s">
        <v>840</v>
      </c>
      <c r="C400" s="4">
        <v>5631</v>
      </c>
      <c r="D400" s="2" t="s">
        <v>502</v>
      </c>
      <c r="E400" s="2" t="s">
        <v>841</v>
      </c>
      <c r="F400" t="e">
        <v>#N/A</v>
      </c>
      <c r="G400" s="2">
        <v>0</v>
      </c>
    </row>
    <row r="401" spans="1:7" x14ac:dyDescent="0.25">
      <c r="A401" s="2" t="s">
        <v>321</v>
      </c>
      <c r="B401" s="3" t="s">
        <v>842</v>
      </c>
      <c r="C401" s="4">
        <v>19137</v>
      </c>
      <c r="D401" s="2" t="s">
        <v>323</v>
      </c>
      <c r="E401" s="2" t="s">
        <v>843</v>
      </c>
      <c r="F401" t="s">
        <v>2252</v>
      </c>
      <c r="G401" s="2">
        <v>0</v>
      </c>
    </row>
    <row r="402" spans="1:7" x14ac:dyDescent="0.25">
      <c r="A402" s="2" t="s">
        <v>27</v>
      </c>
      <c r="B402" s="3" t="s">
        <v>844</v>
      </c>
      <c r="C402" s="4">
        <v>25099</v>
      </c>
      <c r="D402" s="2" t="s">
        <v>29</v>
      </c>
      <c r="E402" s="2" t="s">
        <v>845</v>
      </c>
      <c r="F402" t="e">
        <v>#N/A</v>
      </c>
      <c r="G402" s="2">
        <v>0</v>
      </c>
    </row>
    <row r="403" spans="1:7" x14ac:dyDescent="0.25">
      <c r="A403" s="2" t="s">
        <v>27</v>
      </c>
      <c r="B403" s="3" t="s">
        <v>846</v>
      </c>
      <c r="C403" s="4">
        <v>25489</v>
      </c>
      <c r="D403" s="2" t="s">
        <v>29</v>
      </c>
      <c r="E403" s="2" t="s">
        <v>847</v>
      </c>
      <c r="F403" t="e">
        <v>#N/A</v>
      </c>
      <c r="G403" s="2">
        <v>0</v>
      </c>
    </row>
    <row r="404" spans="1:7" x14ac:dyDescent="0.25">
      <c r="A404" s="2" t="s">
        <v>576</v>
      </c>
      <c r="B404" s="3" t="s">
        <v>848</v>
      </c>
      <c r="C404" s="4">
        <v>76001</v>
      </c>
      <c r="D404" s="2" t="s">
        <v>578</v>
      </c>
      <c r="E404" s="2" t="s">
        <v>849</v>
      </c>
      <c r="F404" t="e">
        <v>#N/A</v>
      </c>
      <c r="G404" s="2">
        <v>0</v>
      </c>
    </row>
    <row r="405" spans="1:7" x14ac:dyDescent="0.25">
      <c r="A405" s="2" t="s">
        <v>33</v>
      </c>
      <c r="B405" s="3" t="s">
        <v>850</v>
      </c>
      <c r="C405" s="4">
        <v>15022</v>
      </c>
      <c r="D405" s="2" t="s">
        <v>35</v>
      </c>
      <c r="E405" s="2" t="s">
        <v>851</v>
      </c>
      <c r="F405" t="e">
        <v>#N/A</v>
      </c>
      <c r="G405" s="2">
        <v>0</v>
      </c>
    </row>
    <row r="406" spans="1:7" x14ac:dyDescent="0.25">
      <c r="A406" s="2" t="s">
        <v>500</v>
      </c>
      <c r="B406" s="3" t="s">
        <v>852</v>
      </c>
      <c r="C406" s="4">
        <v>5380</v>
      </c>
      <c r="D406" s="2" t="s">
        <v>502</v>
      </c>
      <c r="E406" s="2" t="s">
        <v>853</v>
      </c>
      <c r="F406" t="e">
        <v>#N/A</v>
      </c>
      <c r="G406" s="2">
        <v>0</v>
      </c>
    </row>
    <row r="407" spans="1:7" x14ac:dyDescent="0.25">
      <c r="A407" s="2" t="s">
        <v>758</v>
      </c>
      <c r="B407" s="3" t="s">
        <v>854</v>
      </c>
      <c r="C407" s="4">
        <v>50245</v>
      </c>
      <c r="D407" s="2" t="s">
        <v>760</v>
      </c>
      <c r="E407" s="2" t="s">
        <v>855</v>
      </c>
      <c r="F407" t="e">
        <v>#N/A</v>
      </c>
      <c r="G407" s="2">
        <v>0</v>
      </c>
    </row>
    <row r="408" spans="1:7" x14ac:dyDescent="0.25">
      <c r="A408" s="2" t="s">
        <v>814</v>
      </c>
      <c r="B408" s="3" t="s">
        <v>856</v>
      </c>
      <c r="C408" s="4">
        <v>63190</v>
      </c>
      <c r="D408" s="2" t="s">
        <v>816</v>
      </c>
      <c r="E408" s="2" t="s">
        <v>857</v>
      </c>
      <c r="F408" t="e">
        <v>#N/A</v>
      </c>
      <c r="G408" s="2">
        <v>0</v>
      </c>
    </row>
    <row r="409" spans="1:7" x14ac:dyDescent="0.25">
      <c r="A409" s="2" t="s">
        <v>301</v>
      </c>
      <c r="B409" s="3" t="s">
        <v>858</v>
      </c>
      <c r="C409" s="4">
        <v>13836</v>
      </c>
      <c r="D409" s="2" t="s">
        <v>303</v>
      </c>
      <c r="E409" s="2" t="s">
        <v>859</v>
      </c>
      <c r="F409" t="e">
        <v>#N/A</v>
      </c>
      <c r="G409" s="2">
        <v>0</v>
      </c>
    </row>
    <row r="410" spans="1:7" x14ac:dyDescent="0.25">
      <c r="A410" s="2" t="s">
        <v>576</v>
      </c>
      <c r="B410" s="3" t="s">
        <v>860</v>
      </c>
      <c r="C410" s="4">
        <v>76863</v>
      </c>
      <c r="D410" s="2" t="s">
        <v>578</v>
      </c>
      <c r="E410" s="2" t="s">
        <v>861</v>
      </c>
      <c r="F410" t="e">
        <v>#N/A</v>
      </c>
      <c r="G410" s="2">
        <v>0</v>
      </c>
    </row>
    <row r="411" spans="1:7" x14ac:dyDescent="0.25">
      <c r="A411" s="2" t="s">
        <v>88</v>
      </c>
      <c r="B411" s="3" t="s">
        <v>862</v>
      </c>
      <c r="C411" s="4">
        <v>68169</v>
      </c>
      <c r="D411" s="2" t="s">
        <v>90</v>
      </c>
      <c r="E411" s="2" t="s">
        <v>863</v>
      </c>
      <c r="F411" t="e">
        <v>#N/A</v>
      </c>
      <c r="G411" s="2">
        <v>0</v>
      </c>
    </row>
    <row r="412" spans="1:7" x14ac:dyDescent="0.25">
      <c r="A412" s="2" t="s">
        <v>500</v>
      </c>
      <c r="B412" s="3" t="s">
        <v>864</v>
      </c>
      <c r="C412" s="4">
        <v>5030</v>
      </c>
      <c r="D412" s="2" t="s">
        <v>502</v>
      </c>
      <c r="E412" s="2" t="s">
        <v>865</v>
      </c>
      <c r="F412" t="e">
        <v>#N/A</v>
      </c>
      <c r="G412" s="2">
        <v>0</v>
      </c>
    </row>
    <row r="413" spans="1:7" x14ac:dyDescent="0.25">
      <c r="A413" s="2" t="s">
        <v>576</v>
      </c>
      <c r="B413" s="3" t="s">
        <v>866</v>
      </c>
      <c r="C413" s="4">
        <v>76243</v>
      </c>
      <c r="D413" s="2" t="s">
        <v>578</v>
      </c>
      <c r="E413" s="2" t="s">
        <v>867</v>
      </c>
      <c r="F413" t="e">
        <v>#N/A</v>
      </c>
      <c r="G413" s="2">
        <v>0</v>
      </c>
    </row>
    <row r="414" spans="1:7" x14ac:dyDescent="0.25">
      <c r="A414" s="2" t="s">
        <v>27</v>
      </c>
      <c r="B414" s="3" t="s">
        <v>868</v>
      </c>
      <c r="C414" s="4">
        <v>25293</v>
      </c>
      <c r="D414" s="2" t="s">
        <v>29</v>
      </c>
      <c r="E414" s="2" t="s">
        <v>869</v>
      </c>
      <c r="F414" t="e">
        <v>#N/A</v>
      </c>
      <c r="G414" s="2">
        <v>0</v>
      </c>
    </row>
    <row r="415" spans="1:7" x14ac:dyDescent="0.25">
      <c r="A415" s="2" t="s">
        <v>21</v>
      </c>
      <c r="B415" s="3" t="s">
        <v>870</v>
      </c>
      <c r="C415" s="4">
        <v>97161</v>
      </c>
      <c r="D415" s="2" t="s">
        <v>23</v>
      </c>
      <c r="E415" s="2" t="s">
        <v>871</v>
      </c>
      <c r="F415" t="e">
        <v>#N/A</v>
      </c>
      <c r="G415" s="2">
        <v>31.03</v>
      </c>
    </row>
    <row r="416" spans="1:7" x14ac:dyDescent="0.25">
      <c r="A416" s="2" t="s">
        <v>301</v>
      </c>
      <c r="B416" s="3" t="s">
        <v>872</v>
      </c>
      <c r="C416" s="4">
        <v>13188</v>
      </c>
      <c r="D416" s="2" t="s">
        <v>303</v>
      </c>
      <c r="E416" s="2" t="s">
        <v>873</v>
      </c>
      <c r="F416" t="e">
        <v>#N/A</v>
      </c>
      <c r="G416" s="2">
        <v>0</v>
      </c>
    </row>
    <row r="417" spans="1:7" x14ac:dyDescent="0.25">
      <c r="A417" s="2" t="s">
        <v>576</v>
      </c>
      <c r="B417" s="3" t="s">
        <v>874</v>
      </c>
      <c r="C417" s="4">
        <v>76318</v>
      </c>
      <c r="D417" s="2" t="s">
        <v>578</v>
      </c>
      <c r="E417" s="2" t="s">
        <v>875</v>
      </c>
      <c r="F417" t="e">
        <v>#N/A</v>
      </c>
      <c r="G417" s="2">
        <v>0</v>
      </c>
    </row>
    <row r="418" spans="1:7" x14ac:dyDescent="0.25">
      <c r="A418" s="2" t="s">
        <v>438</v>
      </c>
      <c r="B418" s="3" t="s">
        <v>876</v>
      </c>
      <c r="C418" s="4">
        <v>17524</v>
      </c>
      <c r="D418" s="2" t="s">
        <v>237</v>
      </c>
      <c r="E418" s="2" t="s">
        <v>877</v>
      </c>
      <c r="F418" t="e">
        <v>#N/A</v>
      </c>
      <c r="G418" s="2">
        <v>0</v>
      </c>
    </row>
    <row r="419" spans="1:7" x14ac:dyDescent="0.25">
      <c r="A419" s="2" t="s">
        <v>184</v>
      </c>
      <c r="B419" s="3" t="s">
        <v>878</v>
      </c>
      <c r="C419" s="4">
        <v>8001</v>
      </c>
      <c r="D419" s="2" t="s">
        <v>186</v>
      </c>
      <c r="E419" s="2" t="s">
        <v>879</v>
      </c>
      <c r="F419" t="e">
        <v>#N/A</v>
      </c>
      <c r="G419" s="2">
        <v>0</v>
      </c>
    </row>
    <row r="420" spans="1:7" x14ac:dyDescent="0.25">
      <c r="A420" s="2" t="s">
        <v>204</v>
      </c>
      <c r="B420" s="3" t="s">
        <v>880</v>
      </c>
      <c r="C420" s="4">
        <v>52019</v>
      </c>
      <c r="D420" s="2" t="s">
        <v>206</v>
      </c>
      <c r="E420" s="2" t="s">
        <v>881</v>
      </c>
      <c r="F420" t="e">
        <v>#N/A</v>
      </c>
      <c r="G420" s="2">
        <v>0</v>
      </c>
    </row>
    <row r="421" spans="1:7" x14ac:dyDescent="0.25">
      <c r="A421" s="2" t="s">
        <v>184</v>
      </c>
      <c r="B421" s="3" t="s">
        <v>882</v>
      </c>
      <c r="C421" s="4">
        <v>8560</v>
      </c>
      <c r="D421" s="2" t="s">
        <v>186</v>
      </c>
      <c r="E421" s="2" t="s">
        <v>883</v>
      </c>
      <c r="F421" t="e">
        <v>#N/A</v>
      </c>
      <c r="G421" s="2">
        <v>0</v>
      </c>
    </row>
    <row r="422" spans="1:7" x14ac:dyDescent="0.25">
      <c r="A422" s="2" t="s">
        <v>27</v>
      </c>
      <c r="B422" s="3" t="s">
        <v>884</v>
      </c>
      <c r="C422" s="4">
        <v>25769</v>
      </c>
      <c r="D422" s="2" t="s">
        <v>29</v>
      </c>
      <c r="E422" s="2" t="s">
        <v>885</v>
      </c>
      <c r="F422" t="e">
        <v>#N/A</v>
      </c>
      <c r="G422" s="2">
        <v>0</v>
      </c>
    </row>
    <row r="423" spans="1:7" x14ac:dyDescent="0.25">
      <c r="A423" s="2" t="s">
        <v>88</v>
      </c>
      <c r="B423" s="3" t="s">
        <v>886</v>
      </c>
      <c r="C423" s="4">
        <v>68547</v>
      </c>
      <c r="D423" s="2" t="s">
        <v>90</v>
      </c>
      <c r="E423" s="2" t="s">
        <v>887</v>
      </c>
      <c r="F423" t="e">
        <v>#N/A</v>
      </c>
      <c r="G423" s="2">
        <v>0</v>
      </c>
    </row>
    <row r="424" spans="1:7" x14ac:dyDescent="0.25">
      <c r="A424" s="2" t="s">
        <v>888</v>
      </c>
      <c r="B424" s="3" t="s">
        <v>889</v>
      </c>
      <c r="C424" s="4">
        <v>27425</v>
      </c>
      <c r="D424" s="2" t="s">
        <v>890</v>
      </c>
      <c r="E424" s="2" t="s">
        <v>891</v>
      </c>
      <c r="F424" t="s">
        <v>2253</v>
      </c>
      <c r="G424" s="2">
        <v>0</v>
      </c>
    </row>
    <row r="425" spans="1:7" x14ac:dyDescent="0.25">
      <c r="A425" s="2" t="s">
        <v>33</v>
      </c>
      <c r="B425" s="3" t="s">
        <v>892</v>
      </c>
      <c r="C425" s="4">
        <v>15403</v>
      </c>
      <c r="D425" s="2" t="s">
        <v>35</v>
      </c>
      <c r="E425" s="2" t="s">
        <v>893</v>
      </c>
      <c r="F425" t="e">
        <v>#N/A</v>
      </c>
      <c r="G425" s="2">
        <v>0</v>
      </c>
    </row>
    <row r="426" spans="1:7" x14ac:dyDescent="0.25">
      <c r="A426" s="2" t="s">
        <v>33</v>
      </c>
      <c r="B426" s="3" t="s">
        <v>894</v>
      </c>
      <c r="C426" s="4">
        <v>15660</v>
      </c>
      <c r="D426" s="2" t="s">
        <v>35</v>
      </c>
      <c r="E426" s="2" t="s">
        <v>895</v>
      </c>
      <c r="F426" t="e">
        <v>#N/A</v>
      </c>
      <c r="G426" s="2">
        <v>0</v>
      </c>
    </row>
    <row r="427" spans="1:7" x14ac:dyDescent="0.25">
      <c r="A427" s="2" t="s">
        <v>576</v>
      </c>
      <c r="B427" s="3" t="s">
        <v>896</v>
      </c>
      <c r="C427" s="4">
        <v>76100</v>
      </c>
      <c r="D427" s="2" t="s">
        <v>578</v>
      </c>
      <c r="E427" s="2" t="s">
        <v>303</v>
      </c>
      <c r="F427" t="e">
        <v>#N/A</v>
      </c>
      <c r="G427" s="2">
        <v>16.18</v>
      </c>
    </row>
    <row r="428" spans="1:7" x14ac:dyDescent="0.25">
      <c r="A428" s="2" t="s">
        <v>500</v>
      </c>
      <c r="B428" s="3" t="s">
        <v>897</v>
      </c>
      <c r="C428" s="4">
        <v>5664</v>
      </c>
      <c r="D428" s="2" t="s">
        <v>502</v>
      </c>
      <c r="E428" s="2" t="s">
        <v>898</v>
      </c>
      <c r="F428" t="e">
        <v>#N/A</v>
      </c>
      <c r="G428" s="2">
        <v>0</v>
      </c>
    </row>
    <row r="429" spans="1:7" x14ac:dyDescent="0.25">
      <c r="A429" s="2" t="s">
        <v>530</v>
      </c>
      <c r="B429" s="3" t="s">
        <v>899</v>
      </c>
      <c r="C429" s="4">
        <v>23182</v>
      </c>
      <c r="D429" s="2" t="s">
        <v>532</v>
      </c>
      <c r="E429" s="2" t="s">
        <v>900</v>
      </c>
      <c r="F429" t="e">
        <v>#N/A</v>
      </c>
      <c r="G429" s="2">
        <v>0</v>
      </c>
    </row>
    <row r="430" spans="1:7" x14ac:dyDescent="0.25">
      <c r="A430" s="2" t="s">
        <v>901</v>
      </c>
      <c r="B430" s="3" t="s">
        <v>902</v>
      </c>
      <c r="C430" s="4">
        <v>85430</v>
      </c>
      <c r="D430" s="2" t="s">
        <v>903</v>
      </c>
      <c r="E430" s="2" t="s">
        <v>904</v>
      </c>
      <c r="F430" t="e">
        <v>#N/A</v>
      </c>
      <c r="G430" s="2">
        <v>0</v>
      </c>
    </row>
    <row r="431" spans="1:7" x14ac:dyDescent="0.25">
      <c r="A431" s="2" t="s">
        <v>33</v>
      </c>
      <c r="B431" s="3" t="s">
        <v>905</v>
      </c>
      <c r="C431" s="4">
        <v>15377</v>
      </c>
      <c r="D431" s="2" t="s">
        <v>35</v>
      </c>
      <c r="E431" s="2" t="s">
        <v>906</v>
      </c>
      <c r="F431" t="e">
        <v>#N/A</v>
      </c>
      <c r="G431" s="2">
        <v>0</v>
      </c>
    </row>
    <row r="432" spans="1:7" x14ac:dyDescent="0.25">
      <c r="A432" s="2" t="s">
        <v>772</v>
      </c>
      <c r="B432" s="3" t="s">
        <v>907</v>
      </c>
      <c r="C432" s="4">
        <v>41518</v>
      </c>
      <c r="D432" s="2" t="s">
        <v>774</v>
      </c>
      <c r="E432" s="2" t="s">
        <v>908</v>
      </c>
      <c r="F432" t="e">
        <v>#N/A</v>
      </c>
      <c r="G432" s="2">
        <v>0</v>
      </c>
    </row>
    <row r="433" spans="1:7" x14ac:dyDescent="0.25">
      <c r="A433" s="2" t="s">
        <v>134</v>
      </c>
      <c r="B433" s="3" t="s">
        <v>909</v>
      </c>
      <c r="C433" s="4">
        <v>54660</v>
      </c>
      <c r="D433" s="2" t="s">
        <v>136</v>
      </c>
      <c r="E433" s="2" t="s">
        <v>910</v>
      </c>
      <c r="F433" t="e">
        <v>#N/A</v>
      </c>
      <c r="G433" s="2">
        <v>0</v>
      </c>
    </row>
    <row r="434" spans="1:7" x14ac:dyDescent="0.25">
      <c r="A434" s="2" t="s">
        <v>426</v>
      </c>
      <c r="B434" s="3" t="s">
        <v>911</v>
      </c>
      <c r="C434" s="4">
        <v>99624</v>
      </c>
      <c r="D434" s="2" t="s">
        <v>428</v>
      </c>
      <c r="E434" s="2" t="s">
        <v>912</v>
      </c>
      <c r="F434" t="e">
        <v>#N/A</v>
      </c>
      <c r="G434" s="2">
        <v>0</v>
      </c>
    </row>
    <row r="435" spans="1:7" x14ac:dyDescent="0.25">
      <c r="A435" s="2" t="s">
        <v>576</v>
      </c>
      <c r="B435" s="3" t="s">
        <v>913</v>
      </c>
      <c r="C435" s="4">
        <v>76377</v>
      </c>
      <c r="D435" s="2" t="s">
        <v>578</v>
      </c>
      <c r="E435" s="2" t="s">
        <v>914</v>
      </c>
      <c r="F435" t="e">
        <v>#N/A</v>
      </c>
      <c r="G435" s="2">
        <v>0</v>
      </c>
    </row>
    <row r="436" spans="1:7" x14ac:dyDescent="0.25">
      <c r="A436" s="2" t="s">
        <v>184</v>
      </c>
      <c r="B436" s="3" t="s">
        <v>915</v>
      </c>
      <c r="C436" s="4">
        <v>8520</v>
      </c>
      <c r="D436" s="2" t="s">
        <v>186</v>
      </c>
      <c r="E436" s="2" t="s">
        <v>916</v>
      </c>
      <c r="F436" t="e">
        <v>#N/A</v>
      </c>
      <c r="G436" s="2">
        <v>0</v>
      </c>
    </row>
    <row r="437" spans="1:7" x14ac:dyDescent="0.25">
      <c r="A437" s="2" t="s">
        <v>814</v>
      </c>
      <c r="B437" s="3" t="s">
        <v>917</v>
      </c>
      <c r="C437" s="4">
        <v>63001</v>
      </c>
      <c r="D437" s="2" t="s">
        <v>816</v>
      </c>
      <c r="E437" s="2" t="s">
        <v>918</v>
      </c>
      <c r="F437" t="e">
        <v>#N/A</v>
      </c>
      <c r="G437" s="2">
        <v>0</v>
      </c>
    </row>
    <row r="438" spans="1:7" x14ac:dyDescent="0.25">
      <c r="A438" s="2" t="s">
        <v>576</v>
      </c>
      <c r="B438" s="3" t="s">
        <v>919</v>
      </c>
      <c r="C438" s="4">
        <v>76890</v>
      </c>
      <c r="D438" s="2" t="s">
        <v>578</v>
      </c>
      <c r="E438" s="2" t="s">
        <v>920</v>
      </c>
      <c r="F438" t="e">
        <v>#N/A</v>
      </c>
      <c r="G438" s="2">
        <v>0</v>
      </c>
    </row>
    <row r="439" spans="1:7" x14ac:dyDescent="0.25">
      <c r="A439" s="2" t="s">
        <v>576</v>
      </c>
      <c r="B439" s="3" t="s">
        <v>921</v>
      </c>
      <c r="C439" s="4">
        <v>76306</v>
      </c>
      <c r="D439" s="2" t="s">
        <v>578</v>
      </c>
      <c r="E439" s="2" t="s">
        <v>922</v>
      </c>
      <c r="F439" t="e">
        <v>#N/A</v>
      </c>
      <c r="G439" s="2">
        <v>0</v>
      </c>
    </row>
    <row r="440" spans="1:7" x14ac:dyDescent="0.25">
      <c r="A440" s="2" t="s">
        <v>295</v>
      </c>
      <c r="B440" s="3" t="s">
        <v>923</v>
      </c>
      <c r="C440" s="4">
        <v>73030</v>
      </c>
      <c r="D440" s="2" t="s">
        <v>297</v>
      </c>
      <c r="E440" s="2" t="s">
        <v>924</v>
      </c>
      <c r="F440" t="e">
        <v>#N/A</v>
      </c>
      <c r="G440" s="2">
        <v>0</v>
      </c>
    </row>
    <row r="441" spans="1:7" x14ac:dyDescent="0.25">
      <c r="A441" s="2" t="s">
        <v>204</v>
      </c>
      <c r="B441" s="3" t="s">
        <v>925</v>
      </c>
      <c r="C441" s="4">
        <v>52356</v>
      </c>
      <c r="D441" s="2" t="s">
        <v>206</v>
      </c>
      <c r="E441" s="2" t="s">
        <v>926</v>
      </c>
      <c r="F441" t="e">
        <v>#N/A</v>
      </c>
      <c r="G441" s="2">
        <v>887.49</v>
      </c>
    </row>
    <row r="442" spans="1:7" x14ac:dyDescent="0.25">
      <c r="A442" s="2" t="s">
        <v>27</v>
      </c>
      <c r="B442" s="3" t="s">
        <v>927</v>
      </c>
      <c r="C442" s="4">
        <v>25839</v>
      </c>
      <c r="D442" s="2" t="s">
        <v>29</v>
      </c>
      <c r="E442" s="2" t="s">
        <v>928</v>
      </c>
      <c r="F442" t="e">
        <v>#N/A</v>
      </c>
      <c r="G442" s="2">
        <v>0</v>
      </c>
    </row>
    <row r="443" spans="1:7" x14ac:dyDescent="0.25">
      <c r="A443" s="2" t="s">
        <v>530</v>
      </c>
      <c r="B443" s="3" t="s">
        <v>929</v>
      </c>
      <c r="C443" s="4">
        <v>23678</v>
      </c>
      <c r="D443" s="2" t="s">
        <v>532</v>
      </c>
      <c r="E443" s="2" t="s">
        <v>930</v>
      </c>
      <c r="F443" t="e">
        <v>#N/A</v>
      </c>
      <c r="G443" s="2">
        <v>0</v>
      </c>
    </row>
    <row r="444" spans="1:7" x14ac:dyDescent="0.25">
      <c r="A444" s="2" t="s">
        <v>576</v>
      </c>
      <c r="B444" s="3" t="s">
        <v>931</v>
      </c>
      <c r="C444" s="4">
        <v>76497</v>
      </c>
      <c r="D444" s="2" t="s">
        <v>578</v>
      </c>
      <c r="E444" s="2" t="s">
        <v>932</v>
      </c>
      <c r="F444" t="e">
        <v>#N/A</v>
      </c>
      <c r="G444" s="2">
        <v>0</v>
      </c>
    </row>
    <row r="445" spans="1:7" x14ac:dyDescent="0.25">
      <c r="A445" s="2" t="s">
        <v>576</v>
      </c>
      <c r="B445" s="3" t="s">
        <v>933</v>
      </c>
      <c r="C445" s="4">
        <v>76736</v>
      </c>
      <c r="D445" s="2" t="s">
        <v>578</v>
      </c>
      <c r="E445" s="2" t="s">
        <v>934</v>
      </c>
      <c r="F445" t="e">
        <v>#N/A</v>
      </c>
      <c r="G445" s="2">
        <v>0</v>
      </c>
    </row>
    <row r="446" spans="1:7" x14ac:dyDescent="0.25">
      <c r="A446" s="2" t="s">
        <v>500</v>
      </c>
      <c r="B446" s="3" t="s">
        <v>935</v>
      </c>
      <c r="C446" s="4">
        <v>5086</v>
      </c>
      <c r="D446" s="2" t="s">
        <v>502</v>
      </c>
      <c r="E446" s="2" t="s">
        <v>936</v>
      </c>
      <c r="F446" t="e">
        <v>#N/A</v>
      </c>
      <c r="G446" s="2">
        <v>0</v>
      </c>
    </row>
    <row r="447" spans="1:7" x14ac:dyDescent="0.25">
      <c r="A447" s="2" t="s">
        <v>772</v>
      </c>
      <c r="B447" s="3" t="s">
        <v>937</v>
      </c>
      <c r="C447" s="4">
        <v>41244</v>
      </c>
      <c r="D447" s="2" t="s">
        <v>774</v>
      </c>
      <c r="E447" s="2" t="s">
        <v>938</v>
      </c>
      <c r="F447" t="e">
        <v>#N/A</v>
      </c>
      <c r="G447" s="2">
        <v>0</v>
      </c>
    </row>
    <row r="448" spans="1:7" x14ac:dyDescent="0.25">
      <c r="A448" s="2" t="s">
        <v>33</v>
      </c>
      <c r="B448" s="3" t="s">
        <v>939</v>
      </c>
      <c r="C448" s="4">
        <v>15109</v>
      </c>
      <c r="D448" s="2" t="s">
        <v>35</v>
      </c>
      <c r="E448" s="2" t="s">
        <v>940</v>
      </c>
      <c r="F448" t="e">
        <v>#N/A</v>
      </c>
      <c r="G448" s="2">
        <v>0</v>
      </c>
    </row>
    <row r="449" spans="1:7" x14ac:dyDescent="0.25">
      <c r="A449" s="2" t="s">
        <v>500</v>
      </c>
      <c r="B449" s="3" t="s">
        <v>941</v>
      </c>
      <c r="C449" s="4">
        <v>5861</v>
      </c>
      <c r="D449" s="2" t="s">
        <v>502</v>
      </c>
      <c r="E449" s="2" t="s">
        <v>405</v>
      </c>
      <c r="F449" t="e">
        <v>#N/A</v>
      </c>
      <c r="G449" s="2">
        <v>0</v>
      </c>
    </row>
    <row r="450" spans="1:7" x14ac:dyDescent="0.25">
      <c r="A450" s="2" t="s">
        <v>134</v>
      </c>
      <c r="B450" s="3" t="s">
        <v>942</v>
      </c>
      <c r="C450" s="4">
        <v>54223</v>
      </c>
      <c r="D450" s="2" t="s">
        <v>136</v>
      </c>
      <c r="E450" s="2" t="s">
        <v>943</v>
      </c>
      <c r="F450" t="e">
        <v>#N/A</v>
      </c>
      <c r="G450" s="2">
        <v>0</v>
      </c>
    </row>
    <row r="451" spans="1:7" x14ac:dyDescent="0.25">
      <c r="A451" s="2" t="s">
        <v>88</v>
      </c>
      <c r="B451" s="3" t="s">
        <v>944</v>
      </c>
      <c r="C451" s="4">
        <v>68276</v>
      </c>
      <c r="D451" s="2" t="s">
        <v>90</v>
      </c>
      <c r="E451" s="2" t="s">
        <v>945</v>
      </c>
      <c r="F451" t="e">
        <v>#N/A</v>
      </c>
      <c r="G451" s="2">
        <v>0</v>
      </c>
    </row>
    <row r="452" spans="1:7" x14ac:dyDescent="0.25">
      <c r="A452" s="2" t="s">
        <v>772</v>
      </c>
      <c r="B452" s="3" t="s">
        <v>946</v>
      </c>
      <c r="C452" s="4">
        <v>41872</v>
      </c>
      <c r="D452" s="2" t="s">
        <v>774</v>
      </c>
      <c r="E452" s="2" t="s">
        <v>947</v>
      </c>
      <c r="F452" t="e">
        <v>#N/A</v>
      </c>
      <c r="G452" s="2">
        <v>0</v>
      </c>
    </row>
    <row r="453" spans="1:7" x14ac:dyDescent="0.25">
      <c r="A453" s="2" t="s">
        <v>295</v>
      </c>
      <c r="B453" s="3" t="s">
        <v>948</v>
      </c>
      <c r="C453" s="4">
        <v>73861</v>
      </c>
      <c r="D453" s="2" t="s">
        <v>297</v>
      </c>
      <c r="E453" s="2" t="s">
        <v>949</v>
      </c>
      <c r="F453" t="e">
        <v>#N/A</v>
      </c>
      <c r="G453" s="2">
        <v>0</v>
      </c>
    </row>
    <row r="454" spans="1:7" x14ac:dyDescent="0.25">
      <c r="A454" s="2" t="s">
        <v>27</v>
      </c>
      <c r="B454" s="3" t="s">
        <v>950</v>
      </c>
      <c r="C454" s="4">
        <v>25781</v>
      </c>
      <c r="D454" s="2" t="s">
        <v>29</v>
      </c>
      <c r="E454" s="2" t="s">
        <v>951</v>
      </c>
      <c r="F454" t="e">
        <v>#N/A</v>
      </c>
      <c r="G454" s="2">
        <v>0</v>
      </c>
    </row>
    <row r="455" spans="1:7" x14ac:dyDescent="0.25">
      <c r="A455" s="2" t="s">
        <v>772</v>
      </c>
      <c r="B455" s="3" t="s">
        <v>952</v>
      </c>
      <c r="C455" s="4">
        <v>41524</v>
      </c>
      <c r="D455" s="2" t="s">
        <v>774</v>
      </c>
      <c r="E455" s="2" t="s">
        <v>953</v>
      </c>
      <c r="F455" t="e">
        <v>#N/A</v>
      </c>
      <c r="G455" s="2">
        <v>0</v>
      </c>
    </row>
    <row r="456" spans="1:7" x14ac:dyDescent="0.25">
      <c r="A456" s="2" t="s">
        <v>88</v>
      </c>
      <c r="B456" s="3" t="s">
        <v>954</v>
      </c>
      <c r="C456" s="4">
        <v>68207</v>
      </c>
      <c r="D456" s="2" t="s">
        <v>90</v>
      </c>
      <c r="E456" s="2" t="s">
        <v>955</v>
      </c>
      <c r="F456" t="e">
        <v>#N/A</v>
      </c>
      <c r="G456" s="2">
        <v>0</v>
      </c>
    </row>
    <row r="457" spans="1:7" x14ac:dyDescent="0.25">
      <c r="A457" s="2" t="s">
        <v>438</v>
      </c>
      <c r="B457" s="3" t="s">
        <v>956</v>
      </c>
      <c r="C457" s="4">
        <v>17777</v>
      </c>
      <c r="D457" s="2" t="s">
        <v>237</v>
      </c>
      <c r="E457" s="2" t="s">
        <v>957</v>
      </c>
      <c r="F457" t="e">
        <v>#N/A</v>
      </c>
      <c r="G457" s="2">
        <v>0</v>
      </c>
    </row>
    <row r="458" spans="1:7" x14ac:dyDescent="0.25">
      <c r="A458" s="2" t="s">
        <v>184</v>
      </c>
      <c r="B458" s="3" t="s">
        <v>958</v>
      </c>
      <c r="C458" s="4">
        <v>8296</v>
      </c>
      <c r="D458" s="2" t="s">
        <v>186</v>
      </c>
      <c r="E458" s="2" t="s">
        <v>959</v>
      </c>
      <c r="F458" t="e">
        <v>#N/A</v>
      </c>
      <c r="G458" s="2">
        <v>0</v>
      </c>
    </row>
    <row r="459" spans="1:7" x14ac:dyDescent="0.25">
      <c r="A459" s="2" t="s">
        <v>88</v>
      </c>
      <c r="B459" s="3" t="s">
        <v>960</v>
      </c>
      <c r="C459" s="4">
        <v>68432</v>
      </c>
      <c r="D459" s="2" t="s">
        <v>90</v>
      </c>
      <c r="E459" s="2" t="s">
        <v>961</v>
      </c>
      <c r="F459" t="e">
        <v>#N/A</v>
      </c>
      <c r="G459" s="2">
        <v>0</v>
      </c>
    </row>
    <row r="460" spans="1:7" x14ac:dyDescent="0.25">
      <c r="A460" s="2" t="s">
        <v>500</v>
      </c>
      <c r="B460" s="3" t="s">
        <v>962</v>
      </c>
      <c r="C460" s="4">
        <v>5318</v>
      </c>
      <c r="D460" s="2" t="s">
        <v>502</v>
      </c>
      <c r="E460" s="2" t="s">
        <v>963</v>
      </c>
      <c r="F460" t="e">
        <v>#N/A</v>
      </c>
      <c r="G460" s="2">
        <v>0</v>
      </c>
    </row>
    <row r="461" spans="1:7" x14ac:dyDescent="0.25">
      <c r="A461" s="2" t="s">
        <v>33</v>
      </c>
      <c r="B461" s="3" t="s">
        <v>964</v>
      </c>
      <c r="C461" s="4">
        <v>15455</v>
      </c>
      <c r="D461" s="2" t="s">
        <v>35</v>
      </c>
      <c r="E461" s="2" t="s">
        <v>629</v>
      </c>
      <c r="F461" t="e">
        <v>#N/A</v>
      </c>
      <c r="G461" s="2">
        <v>0</v>
      </c>
    </row>
    <row r="462" spans="1:7" x14ac:dyDescent="0.25">
      <c r="A462" s="2" t="s">
        <v>184</v>
      </c>
      <c r="B462" s="3" t="s">
        <v>965</v>
      </c>
      <c r="C462" s="4">
        <v>8549</v>
      </c>
      <c r="D462" s="2" t="s">
        <v>186</v>
      </c>
      <c r="E462" s="2" t="s">
        <v>966</v>
      </c>
      <c r="F462" t="e">
        <v>#N/A</v>
      </c>
      <c r="G462" s="2">
        <v>0</v>
      </c>
    </row>
    <row r="463" spans="1:7" x14ac:dyDescent="0.25">
      <c r="A463" s="2" t="s">
        <v>438</v>
      </c>
      <c r="B463" s="3" t="s">
        <v>967</v>
      </c>
      <c r="C463" s="4">
        <v>17050</v>
      </c>
      <c r="D463" s="2" t="s">
        <v>237</v>
      </c>
      <c r="E463" s="2" t="s">
        <v>968</v>
      </c>
      <c r="F463" t="e">
        <v>#N/A</v>
      </c>
      <c r="G463" s="2">
        <v>0</v>
      </c>
    </row>
    <row r="464" spans="1:7" x14ac:dyDescent="0.25">
      <c r="A464" s="2" t="s">
        <v>96</v>
      </c>
      <c r="B464" s="3" t="s">
        <v>969</v>
      </c>
      <c r="C464" s="4">
        <v>44098</v>
      </c>
      <c r="D464" s="2" t="s">
        <v>98</v>
      </c>
      <c r="E464" s="2" t="s">
        <v>970</v>
      </c>
      <c r="F464" t="e">
        <v>#N/A</v>
      </c>
      <c r="G464" s="2">
        <v>0</v>
      </c>
    </row>
    <row r="465" spans="1:7" x14ac:dyDescent="0.25">
      <c r="A465" s="2" t="s">
        <v>134</v>
      </c>
      <c r="B465" s="3" t="s">
        <v>971</v>
      </c>
      <c r="C465" s="4">
        <v>54051</v>
      </c>
      <c r="D465" s="2" t="s">
        <v>136</v>
      </c>
      <c r="E465" s="2" t="s">
        <v>972</v>
      </c>
      <c r="F465" t="e">
        <v>#N/A</v>
      </c>
      <c r="G465" s="2">
        <v>0</v>
      </c>
    </row>
    <row r="466" spans="1:7" x14ac:dyDescent="0.25">
      <c r="A466" s="2" t="s">
        <v>438</v>
      </c>
      <c r="B466" s="3" t="s">
        <v>973</v>
      </c>
      <c r="C466" s="4">
        <v>17614</v>
      </c>
      <c r="D466" s="2" t="s">
        <v>237</v>
      </c>
      <c r="E466" s="2" t="s">
        <v>974</v>
      </c>
      <c r="F466" t="e">
        <v>#N/A</v>
      </c>
      <c r="G466" s="2">
        <v>0</v>
      </c>
    </row>
    <row r="467" spans="1:7" x14ac:dyDescent="0.25">
      <c r="A467" s="2" t="s">
        <v>33</v>
      </c>
      <c r="B467" s="3" t="s">
        <v>975</v>
      </c>
      <c r="C467" s="4">
        <v>15507</v>
      </c>
      <c r="D467" s="2" t="s">
        <v>35</v>
      </c>
      <c r="E467" s="2" t="s">
        <v>976</v>
      </c>
      <c r="F467" t="e">
        <v>#N/A</v>
      </c>
      <c r="G467" s="2">
        <v>4.55</v>
      </c>
    </row>
    <row r="468" spans="1:7" x14ac:dyDescent="0.25">
      <c r="A468" s="2" t="s">
        <v>88</v>
      </c>
      <c r="B468" s="3" t="s">
        <v>977</v>
      </c>
      <c r="C468" s="4">
        <v>68101</v>
      </c>
      <c r="D468" s="2" t="s">
        <v>90</v>
      </c>
      <c r="E468" s="2" t="s">
        <v>303</v>
      </c>
      <c r="F468" t="e">
        <v>#N/A</v>
      </c>
      <c r="G468" s="2">
        <v>4.62</v>
      </c>
    </row>
    <row r="469" spans="1:7" x14ac:dyDescent="0.25">
      <c r="A469" s="2" t="s">
        <v>772</v>
      </c>
      <c r="B469" s="3" t="s">
        <v>978</v>
      </c>
      <c r="C469" s="4">
        <v>41483</v>
      </c>
      <c r="D469" s="2" t="s">
        <v>774</v>
      </c>
      <c r="E469" s="2" t="s">
        <v>979</v>
      </c>
      <c r="F469" t="e">
        <v>#N/A</v>
      </c>
      <c r="G469" s="2">
        <v>0</v>
      </c>
    </row>
    <row r="470" spans="1:7" x14ac:dyDescent="0.25">
      <c r="A470" s="2" t="s">
        <v>295</v>
      </c>
      <c r="B470" s="3" t="s">
        <v>980</v>
      </c>
      <c r="C470" s="4">
        <v>73449</v>
      </c>
      <c r="D470" s="2" t="s">
        <v>297</v>
      </c>
      <c r="E470" s="2" t="s">
        <v>981</v>
      </c>
      <c r="F470" t="e">
        <v>#N/A</v>
      </c>
      <c r="G470" s="2">
        <v>0</v>
      </c>
    </row>
    <row r="471" spans="1:7" x14ac:dyDescent="0.25">
      <c r="A471" s="2" t="s">
        <v>576</v>
      </c>
      <c r="B471" s="3" t="s">
        <v>982</v>
      </c>
      <c r="C471" s="4">
        <v>76246</v>
      </c>
      <c r="D471" s="2" t="s">
        <v>578</v>
      </c>
      <c r="E471" s="2" t="s">
        <v>983</v>
      </c>
      <c r="F471" t="e">
        <v>#N/A</v>
      </c>
      <c r="G471" s="2">
        <v>0</v>
      </c>
    </row>
    <row r="472" spans="1:7" x14ac:dyDescent="0.25">
      <c r="A472" s="2" t="s">
        <v>376</v>
      </c>
      <c r="B472" s="3" t="s">
        <v>984</v>
      </c>
      <c r="C472" s="4">
        <v>47460</v>
      </c>
      <c r="D472" s="2" t="s">
        <v>378</v>
      </c>
      <c r="E472" s="2" t="s">
        <v>985</v>
      </c>
      <c r="F472" t="e">
        <v>#N/A</v>
      </c>
      <c r="G472" s="2">
        <v>0</v>
      </c>
    </row>
    <row r="473" spans="1:7" x14ac:dyDescent="0.25">
      <c r="A473" s="2" t="s">
        <v>27</v>
      </c>
      <c r="B473" s="3" t="s">
        <v>986</v>
      </c>
      <c r="C473" s="4">
        <v>25339</v>
      </c>
      <c r="D473" s="2" t="s">
        <v>29</v>
      </c>
      <c r="E473" s="2" t="s">
        <v>987</v>
      </c>
      <c r="F473" t="e">
        <v>#N/A</v>
      </c>
      <c r="G473" s="2">
        <v>0</v>
      </c>
    </row>
    <row r="474" spans="1:7" x14ac:dyDescent="0.25">
      <c r="A474" s="2" t="s">
        <v>661</v>
      </c>
      <c r="B474" s="3" t="s">
        <v>988</v>
      </c>
      <c r="C474" s="4">
        <v>70708</v>
      </c>
      <c r="D474" s="2" t="s">
        <v>663</v>
      </c>
      <c r="E474" s="2" t="s">
        <v>989</v>
      </c>
      <c r="F474" t="e">
        <v>#N/A</v>
      </c>
      <c r="G474" s="2">
        <v>0</v>
      </c>
    </row>
    <row r="475" spans="1:7" x14ac:dyDescent="0.25">
      <c r="A475" s="2" t="s">
        <v>88</v>
      </c>
      <c r="B475" s="3" t="s">
        <v>990</v>
      </c>
      <c r="C475" s="4">
        <v>68250</v>
      </c>
      <c r="D475" s="2" t="s">
        <v>90</v>
      </c>
      <c r="E475" s="2" t="s">
        <v>265</v>
      </c>
      <c r="F475" t="e">
        <v>#N/A</v>
      </c>
      <c r="G475" s="2">
        <v>0</v>
      </c>
    </row>
    <row r="476" spans="1:7" x14ac:dyDescent="0.25">
      <c r="A476" s="2" t="s">
        <v>204</v>
      </c>
      <c r="B476" s="3" t="s">
        <v>991</v>
      </c>
      <c r="C476" s="4">
        <v>52287</v>
      </c>
      <c r="D476" s="2" t="s">
        <v>206</v>
      </c>
      <c r="E476" s="2" t="s">
        <v>992</v>
      </c>
      <c r="F476" t="e">
        <v>#N/A</v>
      </c>
      <c r="G476" s="2">
        <v>0</v>
      </c>
    </row>
    <row r="477" spans="1:7" x14ac:dyDescent="0.25">
      <c r="A477" s="2" t="s">
        <v>204</v>
      </c>
      <c r="B477" s="3" t="s">
        <v>993</v>
      </c>
      <c r="C477" s="4">
        <v>52110</v>
      </c>
      <c r="D477" s="2" t="s">
        <v>206</v>
      </c>
      <c r="E477" s="2" t="s">
        <v>994</v>
      </c>
      <c r="F477" t="e">
        <v>#N/A</v>
      </c>
      <c r="G477" s="2">
        <v>0</v>
      </c>
    </row>
    <row r="478" spans="1:7" x14ac:dyDescent="0.25">
      <c r="A478" s="2" t="s">
        <v>438</v>
      </c>
      <c r="B478" s="3" t="s">
        <v>995</v>
      </c>
      <c r="C478" s="4">
        <v>17653</v>
      </c>
      <c r="D478" s="2" t="s">
        <v>237</v>
      </c>
      <c r="E478" s="2" t="s">
        <v>996</v>
      </c>
      <c r="F478" t="e">
        <v>#N/A</v>
      </c>
      <c r="G478" s="2">
        <v>0</v>
      </c>
    </row>
    <row r="479" spans="1:7" x14ac:dyDescent="0.25">
      <c r="A479" s="2" t="s">
        <v>184</v>
      </c>
      <c r="B479" s="3" t="s">
        <v>997</v>
      </c>
      <c r="C479" s="4">
        <v>8573</v>
      </c>
      <c r="D479" s="2" t="s">
        <v>186</v>
      </c>
      <c r="E479" s="2" t="s">
        <v>998</v>
      </c>
      <c r="F479" t="e">
        <v>#N/A</v>
      </c>
      <c r="G479" s="2">
        <v>0</v>
      </c>
    </row>
    <row r="480" spans="1:7" x14ac:dyDescent="0.25">
      <c r="A480" s="2" t="s">
        <v>438</v>
      </c>
      <c r="B480" s="3" t="s">
        <v>999</v>
      </c>
      <c r="C480" s="4">
        <v>17433</v>
      </c>
      <c r="D480" s="2" t="s">
        <v>237</v>
      </c>
      <c r="E480" s="2" t="s">
        <v>1000</v>
      </c>
      <c r="F480" t="e">
        <v>#N/A</v>
      </c>
      <c r="G480" s="2">
        <v>0</v>
      </c>
    </row>
    <row r="481" spans="1:7" x14ac:dyDescent="0.25">
      <c r="A481" s="2" t="s">
        <v>301</v>
      </c>
      <c r="B481" s="3" t="s">
        <v>1001</v>
      </c>
      <c r="C481" s="4">
        <v>13052</v>
      </c>
      <c r="D481" s="2" t="s">
        <v>303</v>
      </c>
      <c r="E481" s="2" t="s">
        <v>1002</v>
      </c>
      <c r="F481" t="e">
        <v>#N/A</v>
      </c>
      <c r="G481" s="2">
        <v>0</v>
      </c>
    </row>
    <row r="482" spans="1:7" x14ac:dyDescent="0.25">
      <c r="A482" s="2" t="s">
        <v>772</v>
      </c>
      <c r="B482" s="3" t="s">
        <v>1003</v>
      </c>
      <c r="C482" s="4">
        <v>41548</v>
      </c>
      <c r="D482" s="2" t="s">
        <v>774</v>
      </c>
      <c r="E482" s="2" t="s">
        <v>1004</v>
      </c>
      <c r="F482" t="e">
        <v>#N/A</v>
      </c>
      <c r="G482" s="2">
        <v>0</v>
      </c>
    </row>
    <row r="483" spans="1:7" x14ac:dyDescent="0.25">
      <c r="A483" s="2" t="s">
        <v>772</v>
      </c>
      <c r="B483" s="3" t="s">
        <v>1005</v>
      </c>
      <c r="C483" s="4">
        <v>41016</v>
      </c>
      <c r="D483" s="2" t="s">
        <v>774</v>
      </c>
      <c r="E483" s="2" t="s">
        <v>1006</v>
      </c>
      <c r="F483" t="e">
        <v>#N/A</v>
      </c>
      <c r="G483" s="2">
        <v>0</v>
      </c>
    </row>
    <row r="484" spans="1:7" x14ac:dyDescent="0.25">
      <c r="A484" s="2" t="s">
        <v>321</v>
      </c>
      <c r="B484" s="3" t="s">
        <v>1007</v>
      </c>
      <c r="C484" s="4">
        <v>19548</v>
      </c>
      <c r="D484" s="2" t="s">
        <v>323</v>
      </c>
      <c r="E484" s="2" t="s">
        <v>1008</v>
      </c>
      <c r="F484" t="s">
        <v>2252</v>
      </c>
      <c r="G484" s="2">
        <v>0</v>
      </c>
    </row>
    <row r="485" spans="1:7" x14ac:dyDescent="0.25">
      <c r="A485" s="2" t="s">
        <v>184</v>
      </c>
      <c r="B485" s="3" t="s">
        <v>1009</v>
      </c>
      <c r="C485" s="4">
        <v>8758</v>
      </c>
      <c r="D485" s="2" t="s">
        <v>186</v>
      </c>
      <c r="E485" s="2" t="s">
        <v>1010</v>
      </c>
      <c r="F485" t="e">
        <v>#N/A</v>
      </c>
      <c r="G485" s="2">
        <v>0</v>
      </c>
    </row>
    <row r="486" spans="1:7" x14ac:dyDescent="0.25">
      <c r="A486" s="2" t="s">
        <v>530</v>
      </c>
      <c r="B486" s="3" t="s">
        <v>1011</v>
      </c>
      <c r="C486" s="4">
        <v>23162</v>
      </c>
      <c r="D486" s="2" t="s">
        <v>532</v>
      </c>
      <c r="E486" s="2" t="s">
        <v>1012</v>
      </c>
      <c r="F486" t="e">
        <v>#N/A</v>
      </c>
      <c r="G486" s="2">
        <v>0</v>
      </c>
    </row>
    <row r="487" spans="1:7" x14ac:dyDescent="0.25">
      <c r="A487" s="2" t="s">
        <v>27</v>
      </c>
      <c r="B487" s="3" t="s">
        <v>1013</v>
      </c>
      <c r="C487" s="4">
        <v>25181</v>
      </c>
      <c r="D487" s="2" t="s">
        <v>29</v>
      </c>
      <c r="E487" s="2" t="s">
        <v>1014</v>
      </c>
      <c r="F487" t="e">
        <v>#N/A</v>
      </c>
      <c r="G487" s="2">
        <v>0</v>
      </c>
    </row>
    <row r="488" spans="1:7" x14ac:dyDescent="0.25">
      <c r="A488" s="2" t="s">
        <v>295</v>
      </c>
      <c r="B488" s="3" t="s">
        <v>1015</v>
      </c>
      <c r="C488" s="4">
        <v>73270</v>
      </c>
      <c r="D488" s="2" t="s">
        <v>297</v>
      </c>
      <c r="E488" s="2" t="s">
        <v>1016</v>
      </c>
      <c r="F488" t="e">
        <v>#N/A</v>
      </c>
      <c r="G488" s="2">
        <v>0</v>
      </c>
    </row>
    <row r="489" spans="1:7" x14ac:dyDescent="0.25">
      <c r="A489" s="2" t="s">
        <v>901</v>
      </c>
      <c r="B489" s="3" t="s">
        <v>1017</v>
      </c>
      <c r="C489" s="4">
        <v>85225</v>
      </c>
      <c r="D489" s="2" t="s">
        <v>903</v>
      </c>
      <c r="E489" s="2" t="s">
        <v>1018</v>
      </c>
      <c r="F489" t="e">
        <v>#N/A</v>
      </c>
      <c r="G489" s="2">
        <v>0</v>
      </c>
    </row>
    <row r="490" spans="1:7" x14ac:dyDescent="0.25">
      <c r="A490" s="2" t="s">
        <v>741</v>
      </c>
      <c r="B490" s="3" t="s">
        <v>1019</v>
      </c>
      <c r="C490" s="4">
        <v>66088</v>
      </c>
      <c r="D490" s="2" t="s">
        <v>743</v>
      </c>
      <c r="E490" s="2" t="s">
        <v>1020</v>
      </c>
      <c r="F490" t="e">
        <v>#N/A</v>
      </c>
      <c r="G490" s="2">
        <v>0</v>
      </c>
    </row>
    <row r="491" spans="1:7" x14ac:dyDescent="0.25">
      <c r="A491" s="2" t="s">
        <v>661</v>
      </c>
      <c r="B491" s="3" t="s">
        <v>1021</v>
      </c>
      <c r="C491" s="4">
        <v>70742</v>
      </c>
      <c r="D491" s="2" t="s">
        <v>663</v>
      </c>
      <c r="E491" s="2" t="s">
        <v>1022</v>
      </c>
      <c r="F491" t="e">
        <v>#N/A</v>
      </c>
      <c r="G491" s="2">
        <v>0</v>
      </c>
    </row>
    <row r="492" spans="1:7" x14ac:dyDescent="0.25">
      <c r="A492" s="2" t="s">
        <v>295</v>
      </c>
      <c r="B492" s="3" t="s">
        <v>1023</v>
      </c>
      <c r="C492" s="4">
        <v>73504</v>
      </c>
      <c r="D492" s="2" t="s">
        <v>297</v>
      </c>
      <c r="E492" s="2" t="s">
        <v>1024</v>
      </c>
      <c r="F492" t="e">
        <v>#N/A</v>
      </c>
      <c r="G492" s="2">
        <v>0</v>
      </c>
    </row>
    <row r="493" spans="1:7" x14ac:dyDescent="0.25">
      <c r="A493" s="2" t="s">
        <v>301</v>
      </c>
      <c r="B493" s="3" t="s">
        <v>1025</v>
      </c>
      <c r="C493" s="4">
        <v>13062</v>
      </c>
      <c r="D493" s="2" t="s">
        <v>303</v>
      </c>
      <c r="E493" s="2" t="s">
        <v>1026</v>
      </c>
      <c r="F493" t="e">
        <v>#N/A</v>
      </c>
      <c r="G493" s="2">
        <v>0</v>
      </c>
    </row>
    <row r="494" spans="1:7" x14ac:dyDescent="0.25">
      <c r="A494" s="2" t="s">
        <v>888</v>
      </c>
      <c r="B494" s="3" t="s">
        <v>1027</v>
      </c>
      <c r="C494" s="4">
        <v>27160</v>
      </c>
      <c r="D494" s="2" t="s">
        <v>890</v>
      </c>
      <c r="E494" s="2" t="s">
        <v>1028</v>
      </c>
      <c r="F494" t="e">
        <v>#N/A</v>
      </c>
      <c r="G494" s="2">
        <v>0</v>
      </c>
    </row>
    <row r="495" spans="1:7" x14ac:dyDescent="0.25">
      <c r="A495" s="2" t="s">
        <v>27</v>
      </c>
      <c r="B495" s="3" t="s">
        <v>1029</v>
      </c>
      <c r="C495" s="4">
        <v>25736</v>
      </c>
      <c r="D495" s="2" t="s">
        <v>29</v>
      </c>
      <c r="E495" s="2" t="s">
        <v>1030</v>
      </c>
      <c r="F495" t="e">
        <v>#N/A</v>
      </c>
      <c r="G495" s="2">
        <v>0</v>
      </c>
    </row>
    <row r="496" spans="1:7" x14ac:dyDescent="0.25">
      <c r="A496" s="2" t="s">
        <v>321</v>
      </c>
      <c r="B496" s="3" t="s">
        <v>1031</v>
      </c>
      <c r="C496" s="4">
        <v>19517</v>
      </c>
      <c r="D496" s="2" t="s">
        <v>323</v>
      </c>
      <c r="E496" s="2" t="s">
        <v>1032</v>
      </c>
      <c r="F496" t="e">
        <v>#N/A</v>
      </c>
      <c r="G496" s="2">
        <v>0</v>
      </c>
    </row>
    <row r="497" spans="1:7" x14ac:dyDescent="0.25">
      <c r="A497" s="2" t="s">
        <v>27</v>
      </c>
      <c r="B497" s="3" t="s">
        <v>1033</v>
      </c>
      <c r="C497" s="4">
        <v>25867</v>
      </c>
      <c r="D497" s="2" t="s">
        <v>29</v>
      </c>
      <c r="E497" s="2" t="s">
        <v>1034</v>
      </c>
      <c r="F497" t="e">
        <v>#N/A</v>
      </c>
      <c r="G497" s="2">
        <v>0</v>
      </c>
    </row>
    <row r="498" spans="1:7" x14ac:dyDescent="0.25">
      <c r="A498" s="2" t="s">
        <v>661</v>
      </c>
      <c r="B498" s="3" t="s">
        <v>1035</v>
      </c>
      <c r="C498" s="4">
        <v>70221</v>
      </c>
      <c r="D498" s="2" t="s">
        <v>663</v>
      </c>
      <c r="E498" s="2" t="s">
        <v>1036</v>
      </c>
      <c r="F498" t="e">
        <v>#N/A</v>
      </c>
      <c r="G498" s="2">
        <v>0</v>
      </c>
    </row>
    <row r="499" spans="1:7" x14ac:dyDescent="0.25">
      <c r="A499" s="2" t="s">
        <v>772</v>
      </c>
      <c r="B499" s="3" t="s">
        <v>1037</v>
      </c>
      <c r="C499" s="4">
        <v>41396</v>
      </c>
      <c r="D499" s="2" t="s">
        <v>774</v>
      </c>
      <c r="E499" s="2" t="s">
        <v>1038</v>
      </c>
      <c r="F499" t="e">
        <v>#N/A</v>
      </c>
      <c r="G499" s="2">
        <v>0</v>
      </c>
    </row>
    <row r="500" spans="1:7" x14ac:dyDescent="0.25">
      <c r="A500" s="2" t="s">
        <v>33</v>
      </c>
      <c r="B500" s="3" t="s">
        <v>1039</v>
      </c>
      <c r="C500" s="4">
        <v>15572</v>
      </c>
      <c r="D500" s="2" t="s">
        <v>35</v>
      </c>
      <c r="E500" s="2" t="s">
        <v>1040</v>
      </c>
      <c r="F500" t="e">
        <v>#N/A</v>
      </c>
      <c r="G500" s="2">
        <v>3.16</v>
      </c>
    </row>
    <row r="501" spans="1:7" x14ac:dyDescent="0.25">
      <c r="A501" s="2" t="s">
        <v>772</v>
      </c>
      <c r="B501" s="3" t="s">
        <v>1041</v>
      </c>
      <c r="C501" s="4">
        <v>41799</v>
      </c>
      <c r="D501" s="2" t="s">
        <v>774</v>
      </c>
      <c r="E501" s="2" t="s">
        <v>1042</v>
      </c>
      <c r="F501" t="e">
        <v>#N/A</v>
      </c>
      <c r="G501" s="2">
        <v>0</v>
      </c>
    </row>
    <row r="502" spans="1:7" x14ac:dyDescent="0.25">
      <c r="A502" s="2" t="s">
        <v>758</v>
      </c>
      <c r="B502" s="3" t="s">
        <v>1043</v>
      </c>
      <c r="C502" s="4">
        <v>50370</v>
      </c>
      <c r="D502" s="2" t="s">
        <v>760</v>
      </c>
      <c r="E502" s="2" t="s">
        <v>1044</v>
      </c>
      <c r="F502" t="s">
        <v>2251</v>
      </c>
      <c r="G502" s="2">
        <v>162.77000000000001</v>
      </c>
    </row>
    <row r="503" spans="1:7" x14ac:dyDescent="0.25">
      <c r="A503" s="2" t="s">
        <v>500</v>
      </c>
      <c r="B503" s="3" t="s">
        <v>1045</v>
      </c>
      <c r="C503" s="4">
        <v>5212</v>
      </c>
      <c r="D503" s="2" t="s">
        <v>502</v>
      </c>
      <c r="E503" s="2" t="s">
        <v>1046</v>
      </c>
      <c r="F503" t="e">
        <v>#N/A</v>
      </c>
      <c r="G503" s="2">
        <v>0</v>
      </c>
    </row>
    <row r="504" spans="1:7" x14ac:dyDescent="0.25">
      <c r="A504" s="2" t="s">
        <v>27</v>
      </c>
      <c r="B504" s="3" t="s">
        <v>1047</v>
      </c>
      <c r="C504" s="4">
        <v>25178</v>
      </c>
      <c r="D504" s="2" t="s">
        <v>29</v>
      </c>
      <c r="E504" s="2" t="s">
        <v>1048</v>
      </c>
      <c r="F504" t="e">
        <v>#N/A</v>
      </c>
      <c r="G504" s="2">
        <v>0</v>
      </c>
    </row>
    <row r="505" spans="1:7" x14ac:dyDescent="0.25">
      <c r="A505" s="2" t="s">
        <v>184</v>
      </c>
      <c r="B505" s="3" t="s">
        <v>1049</v>
      </c>
      <c r="C505" s="4">
        <v>8433</v>
      </c>
      <c r="D505" s="2" t="s">
        <v>186</v>
      </c>
      <c r="E505" s="2" t="s">
        <v>1050</v>
      </c>
      <c r="F505" t="e">
        <v>#N/A</v>
      </c>
      <c r="G505" s="2">
        <v>0</v>
      </c>
    </row>
    <row r="506" spans="1:7" x14ac:dyDescent="0.25">
      <c r="A506" s="2" t="s">
        <v>500</v>
      </c>
      <c r="B506" s="3" t="s">
        <v>1051</v>
      </c>
      <c r="C506" s="4">
        <v>5034</v>
      </c>
      <c r="D506" s="2" t="s">
        <v>502</v>
      </c>
      <c r="E506" s="2" t="s">
        <v>1052</v>
      </c>
      <c r="F506" t="e">
        <v>#N/A</v>
      </c>
      <c r="G506" s="2">
        <v>0</v>
      </c>
    </row>
    <row r="507" spans="1:7" x14ac:dyDescent="0.25">
      <c r="A507" s="2" t="s">
        <v>301</v>
      </c>
      <c r="B507" s="3" t="s">
        <v>1053</v>
      </c>
      <c r="C507" s="4">
        <v>13001</v>
      </c>
      <c r="D507" s="2" t="s">
        <v>303</v>
      </c>
      <c r="E507" s="2" t="s">
        <v>1054</v>
      </c>
      <c r="F507" t="e">
        <v>#N/A</v>
      </c>
      <c r="G507" s="2">
        <v>0</v>
      </c>
    </row>
    <row r="508" spans="1:7" x14ac:dyDescent="0.25">
      <c r="A508" s="2" t="s">
        <v>814</v>
      </c>
      <c r="B508" s="3" t="s">
        <v>1055</v>
      </c>
      <c r="C508" s="4">
        <v>63130</v>
      </c>
      <c r="D508" s="2" t="s">
        <v>816</v>
      </c>
      <c r="E508" s="2" t="s">
        <v>1056</v>
      </c>
      <c r="F508" t="e">
        <v>#N/A</v>
      </c>
      <c r="G508" s="2">
        <v>0</v>
      </c>
    </row>
    <row r="509" spans="1:7" x14ac:dyDescent="0.25">
      <c r="A509" s="2" t="s">
        <v>772</v>
      </c>
      <c r="B509" s="3" t="s">
        <v>1057</v>
      </c>
      <c r="C509" s="4">
        <v>41357</v>
      </c>
      <c r="D509" s="2" t="s">
        <v>774</v>
      </c>
      <c r="E509" s="2" t="s">
        <v>1058</v>
      </c>
      <c r="F509" t="e">
        <v>#N/A</v>
      </c>
      <c r="G509" s="2">
        <v>0</v>
      </c>
    </row>
    <row r="510" spans="1:7" x14ac:dyDescent="0.25">
      <c r="A510" s="2" t="s">
        <v>88</v>
      </c>
      <c r="B510" s="3" t="s">
        <v>1059</v>
      </c>
      <c r="C510" s="4">
        <v>68524</v>
      </c>
      <c r="D510" s="2" t="s">
        <v>90</v>
      </c>
      <c r="E510" s="2" t="s">
        <v>1060</v>
      </c>
      <c r="F510" t="e">
        <v>#N/A</v>
      </c>
      <c r="G510" s="2">
        <v>0</v>
      </c>
    </row>
    <row r="511" spans="1:7" x14ac:dyDescent="0.25">
      <c r="A511" s="2" t="s">
        <v>27</v>
      </c>
      <c r="B511" s="3" t="s">
        <v>1061</v>
      </c>
      <c r="C511" s="4">
        <v>25279</v>
      </c>
      <c r="D511" s="2" t="s">
        <v>29</v>
      </c>
      <c r="E511" s="2" t="s">
        <v>1062</v>
      </c>
      <c r="F511" t="e">
        <v>#N/A</v>
      </c>
      <c r="G511" s="2">
        <v>0</v>
      </c>
    </row>
    <row r="512" spans="1:7" x14ac:dyDescent="0.25">
      <c r="A512" s="2" t="s">
        <v>438</v>
      </c>
      <c r="B512" s="3" t="s">
        <v>1063</v>
      </c>
      <c r="C512" s="4">
        <v>17042</v>
      </c>
      <c r="D512" s="2" t="s">
        <v>237</v>
      </c>
      <c r="E512" s="2" t="s">
        <v>1064</v>
      </c>
      <c r="F512" t="e">
        <v>#N/A</v>
      </c>
      <c r="G512" s="2">
        <v>0</v>
      </c>
    </row>
    <row r="513" spans="1:7" x14ac:dyDescent="0.25">
      <c r="A513" s="2" t="s">
        <v>321</v>
      </c>
      <c r="B513" s="3" t="s">
        <v>1065</v>
      </c>
      <c r="C513" s="4">
        <v>19693</v>
      </c>
      <c r="D513" s="2" t="s">
        <v>323</v>
      </c>
      <c r="E513" s="2" t="s">
        <v>1066</v>
      </c>
      <c r="F513" t="e">
        <v>#N/A</v>
      </c>
      <c r="G513" s="2">
        <v>0</v>
      </c>
    </row>
    <row r="514" spans="1:7" x14ac:dyDescent="0.25">
      <c r="A514" s="2" t="s">
        <v>576</v>
      </c>
      <c r="B514" s="3" t="s">
        <v>1067</v>
      </c>
      <c r="C514" s="4">
        <v>76020</v>
      </c>
      <c r="D514" s="2" t="s">
        <v>578</v>
      </c>
      <c r="E514" s="2" t="s">
        <v>1068</v>
      </c>
      <c r="F514" t="e">
        <v>#N/A</v>
      </c>
      <c r="G514" s="2">
        <v>0</v>
      </c>
    </row>
    <row r="515" spans="1:7" x14ac:dyDescent="0.25">
      <c r="A515" s="2" t="s">
        <v>576</v>
      </c>
      <c r="B515" s="3" t="s">
        <v>1069</v>
      </c>
      <c r="C515" s="4">
        <v>76895</v>
      </c>
      <c r="D515" s="2" t="s">
        <v>578</v>
      </c>
      <c r="E515" s="2" t="s">
        <v>1070</v>
      </c>
      <c r="F515" t="e">
        <v>#N/A</v>
      </c>
      <c r="G515" s="2">
        <v>0</v>
      </c>
    </row>
    <row r="516" spans="1:7" x14ac:dyDescent="0.25">
      <c r="A516" s="2" t="s">
        <v>96</v>
      </c>
      <c r="B516" s="3" t="s">
        <v>1071</v>
      </c>
      <c r="C516" s="4">
        <v>44430</v>
      </c>
      <c r="D516" s="2" t="s">
        <v>98</v>
      </c>
      <c r="E516" s="2" t="s">
        <v>1072</v>
      </c>
      <c r="F516" t="e">
        <v>#N/A</v>
      </c>
      <c r="G516" s="2">
        <v>0</v>
      </c>
    </row>
    <row r="517" spans="1:7" x14ac:dyDescent="0.25">
      <c r="A517" s="2" t="s">
        <v>295</v>
      </c>
      <c r="B517" s="3" t="s">
        <v>1073</v>
      </c>
      <c r="C517" s="4">
        <v>73347</v>
      </c>
      <c r="D517" s="2" t="s">
        <v>297</v>
      </c>
      <c r="E517" s="2" t="s">
        <v>1074</v>
      </c>
      <c r="F517" t="e">
        <v>#N/A</v>
      </c>
      <c r="G517" s="2">
        <v>0</v>
      </c>
    </row>
    <row r="518" spans="1:7" x14ac:dyDescent="0.25">
      <c r="A518" s="2" t="s">
        <v>500</v>
      </c>
      <c r="B518" s="3" t="s">
        <v>1075</v>
      </c>
      <c r="C518" s="4">
        <v>5237</v>
      </c>
      <c r="D518" s="2" t="s">
        <v>502</v>
      </c>
      <c r="E518" s="2" t="s">
        <v>1076</v>
      </c>
      <c r="F518" t="e">
        <v>#N/A</v>
      </c>
      <c r="G518" s="2">
        <v>0</v>
      </c>
    </row>
    <row r="519" spans="1:7" x14ac:dyDescent="0.25">
      <c r="A519" s="2" t="s">
        <v>576</v>
      </c>
      <c r="B519" s="3" t="s">
        <v>1077</v>
      </c>
      <c r="C519" s="4">
        <v>76111</v>
      </c>
      <c r="D519" s="2" t="s">
        <v>578</v>
      </c>
      <c r="E519" s="2" t="s">
        <v>1078</v>
      </c>
      <c r="F519" t="e">
        <v>#N/A</v>
      </c>
      <c r="G519" s="2">
        <v>0</v>
      </c>
    </row>
    <row r="520" spans="1:7" x14ac:dyDescent="0.25">
      <c r="A520" s="2" t="s">
        <v>301</v>
      </c>
      <c r="B520" s="3" t="s">
        <v>1079</v>
      </c>
      <c r="C520" s="4">
        <v>13683</v>
      </c>
      <c r="D520" s="2" t="s">
        <v>303</v>
      </c>
      <c r="E520" s="2" t="s">
        <v>1080</v>
      </c>
      <c r="F520" t="e">
        <v>#N/A</v>
      </c>
      <c r="G520" s="2">
        <v>0</v>
      </c>
    </row>
    <row r="521" spans="1:7" x14ac:dyDescent="0.25">
      <c r="A521" s="2" t="s">
        <v>888</v>
      </c>
      <c r="B521" s="3" t="s">
        <v>1081</v>
      </c>
      <c r="C521" s="4">
        <v>27135</v>
      </c>
      <c r="D521" s="2" t="s">
        <v>890</v>
      </c>
      <c r="E521" s="2" t="s">
        <v>1082</v>
      </c>
      <c r="F521" t="e">
        <v>#N/A</v>
      </c>
      <c r="G521" s="2">
        <v>47.82</v>
      </c>
    </row>
    <row r="522" spans="1:7" x14ac:dyDescent="0.25">
      <c r="A522" s="2" t="s">
        <v>426</v>
      </c>
      <c r="B522" s="3" t="s">
        <v>1083</v>
      </c>
      <c r="C522" s="4">
        <v>99524</v>
      </c>
      <c r="D522" s="2" t="s">
        <v>428</v>
      </c>
      <c r="E522" s="2" t="s">
        <v>1084</v>
      </c>
      <c r="F522" t="e">
        <v>#N/A</v>
      </c>
      <c r="G522" s="2">
        <v>0</v>
      </c>
    </row>
    <row r="523" spans="1:7" x14ac:dyDescent="0.25">
      <c r="A523" s="2" t="s">
        <v>814</v>
      </c>
      <c r="B523" s="3" t="s">
        <v>1085</v>
      </c>
      <c r="C523" s="4">
        <v>63594</v>
      </c>
      <c r="D523" s="2" t="s">
        <v>816</v>
      </c>
      <c r="E523" s="2" t="s">
        <v>1086</v>
      </c>
      <c r="F523" t="e">
        <v>#N/A</v>
      </c>
      <c r="G523" s="2">
        <v>0</v>
      </c>
    </row>
    <row r="524" spans="1:7" x14ac:dyDescent="0.25">
      <c r="A524" s="2" t="s">
        <v>576</v>
      </c>
      <c r="B524" s="3" t="s">
        <v>1087</v>
      </c>
      <c r="C524" s="4">
        <v>76122</v>
      </c>
      <c r="D524" s="2" t="s">
        <v>578</v>
      </c>
      <c r="E524" s="2" t="s">
        <v>1088</v>
      </c>
      <c r="F524" t="e">
        <v>#N/A</v>
      </c>
      <c r="G524" s="2">
        <v>0</v>
      </c>
    </row>
    <row r="525" spans="1:7" x14ac:dyDescent="0.25">
      <c r="A525" s="2" t="s">
        <v>295</v>
      </c>
      <c r="B525" s="3" t="s">
        <v>1089</v>
      </c>
      <c r="C525" s="4">
        <v>73678</v>
      </c>
      <c r="D525" s="2" t="s">
        <v>297</v>
      </c>
      <c r="E525" s="2" t="s">
        <v>1090</v>
      </c>
      <c r="F525" t="e">
        <v>#N/A</v>
      </c>
      <c r="G525" s="2">
        <v>0</v>
      </c>
    </row>
    <row r="526" spans="1:7" x14ac:dyDescent="0.25">
      <c r="A526" s="2" t="s">
        <v>295</v>
      </c>
      <c r="B526" s="3" t="s">
        <v>1091</v>
      </c>
      <c r="C526" s="4">
        <v>73148</v>
      </c>
      <c r="D526" s="2" t="s">
        <v>297</v>
      </c>
      <c r="E526" s="2" t="s">
        <v>1092</v>
      </c>
      <c r="F526" t="e">
        <v>#N/A</v>
      </c>
      <c r="G526" s="2">
        <v>0</v>
      </c>
    </row>
    <row r="527" spans="1:7" x14ac:dyDescent="0.25">
      <c r="A527" s="2" t="s">
        <v>758</v>
      </c>
      <c r="B527" s="3" t="s">
        <v>1093</v>
      </c>
      <c r="C527" s="4">
        <v>50686</v>
      </c>
      <c r="D527" s="2" t="s">
        <v>760</v>
      </c>
      <c r="E527" s="2" t="s">
        <v>1094</v>
      </c>
      <c r="F527" t="e">
        <v>#N/A</v>
      </c>
      <c r="G527" s="2">
        <v>0</v>
      </c>
    </row>
    <row r="528" spans="1:7" x14ac:dyDescent="0.25">
      <c r="A528" s="2" t="s">
        <v>204</v>
      </c>
      <c r="B528" s="3" t="s">
        <v>1095</v>
      </c>
      <c r="C528" s="4">
        <v>52203</v>
      </c>
      <c r="D528" s="2" t="s">
        <v>206</v>
      </c>
      <c r="E528" s="2" t="s">
        <v>1096</v>
      </c>
      <c r="F528" t="e">
        <v>#N/A</v>
      </c>
      <c r="G528" s="2">
        <v>0</v>
      </c>
    </row>
    <row r="529" spans="1:7" x14ac:dyDescent="0.25">
      <c r="A529" s="2" t="s">
        <v>500</v>
      </c>
      <c r="B529" s="3" t="s">
        <v>1097</v>
      </c>
      <c r="C529" s="4">
        <v>5789</v>
      </c>
      <c r="D529" s="2" t="s">
        <v>502</v>
      </c>
      <c r="E529" s="2" t="s">
        <v>1098</v>
      </c>
      <c r="F529" t="e">
        <v>#N/A</v>
      </c>
      <c r="G529" s="2">
        <v>0</v>
      </c>
    </row>
    <row r="530" spans="1:7" x14ac:dyDescent="0.25">
      <c r="A530" s="2" t="s">
        <v>27</v>
      </c>
      <c r="B530" s="3" t="s">
        <v>1099</v>
      </c>
      <c r="C530" s="4">
        <v>25224</v>
      </c>
      <c r="D530" s="2" t="s">
        <v>29</v>
      </c>
      <c r="E530" s="2" t="s">
        <v>1100</v>
      </c>
      <c r="F530" t="e">
        <v>#N/A</v>
      </c>
      <c r="G530" s="2">
        <v>0</v>
      </c>
    </row>
    <row r="531" spans="1:7" x14ac:dyDescent="0.25">
      <c r="A531" s="2" t="s">
        <v>500</v>
      </c>
      <c r="B531" s="3" t="s">
        <v>1101</v>
      </c>
      <c r="C531" s="4">
        <v>5856</v>
      </c>
      <c r="D531" s="2" t="s">
        <v>502</v>
      </c>
      <c r="E531" s="2" t="s">
        <v>1102</v>
      </c>
      <c r="F531" t="e">
        <v>#N/A</v>
      </c>
      <c r="G531" s="2">
        <v>0</v>
      </c>
    </row>
    <row r="532" spans="1:7" x14ac:dyDescent="0.25">
      <c r="A532" s="2" t="s">
        <v>500</v>
      </c>
      <c r="B532" s="3" t="s">
        <v>1103</v>
      </c>
      <c r="C532" s="4">
        <v>5360</v>
      </c>
      <c r="D532" s="2" t="s">
        <v>502</v>
      </c>
      <c r="E532" s="2" t="s">
        <v>1104</v>
      </c>
      <c r="F532" t="e">
        <v>#N/A</v>
      </c>
      <c r="G532" s="2">
        <v>0</v>
      </c>
    </row>
    <row r="533" spans="1:7" x14ac:dyDescent="0.25">
      <c r="A533" s="2" t="s">
        <v>204</v>
      </c>
      <c r="B533" s="3" t="s">
        <v>1105</v>
      </c>
      <c r="C533" s="4">
        <v>52565</v>
      </c>
      <c r="D533" s="2" t="s">
        <v>206</v>
      </c>
      <c r="E533" s="2" t="s">
        <v>1106</v>
      </c>
      <c r="F533" t="e">
        <v>#N/A</v>
      </c>
      <c r="G533" s="2">
        <v>0</v>
      </c>
    </row>
    <row r="534" spans="1:7" x14ac:dyDescent="0.25">
      <c r="A534" s="2" t="s">
        <v>301</v>
      </c>
      <c r="B534" s="3" t="s">
        <v>1107</v>
      </c>
      <c r="C534" s="4">
        <v>13222</v>
      </c>
      <c r="D534" s="2" t="s">
        <v>303</v>
      </c>
      <c r="E534" s="2" t="s">
        <v>1108</v>
      </c>
      <c r="F534" t="e">
        <v>#N/A</v>
      </c>
      <c r="G534" s="2">
        <v>0</v>
      </c>
    </row>
    <row r="535" spans="1:7" x14ac:dyDescent="0.25">
      <c r="A535" s="2" t="s">
        <v>901</v>
      </c>
      <c r="B535" s="3" t="s">
        <v>1109</v>
      </c>
      <c r="C535" s="4">
        <v>85136</v>
      </c>
      <c r="D535" s="2" t="s">
        <v>903</v>
      </c>
      <c r="E535" s="2" t="s">
        <v>1110</v>
      </c>
      <c r="F535" t="e">
        <v>#N/A</v>
      </c>
      <c r="G535" s="2">
        <v>0</v>
      </c>
    </row>
    <row r="536" spans="1:7" x14ac:dyDescent="0.25">
      <c r="A536" s="2" t="s">
        <v>204</v>
      </c>
      <c r="B536" s="3" t="s">
        <v>1111</v>
      </c>
      <c r="C536" s="4">
        <v>52240</v>
      </c>
      <c r="D536" s="2" t="s">
        <v>206</v>
      </c>
      <c r="E536" s="2" t="s">
        <v>1112</v>
      </c>
      <c r="F536" t="e">
        <v>#N/A</v>
      </c>
      <c r="G536" s="2">
        <v>0</v>
      </c>
    </row>
    <row r="537" spans="1:7" x14ac:dyDescent="0.25">
      <c r="A537" s="2" t="s">
        <v>88</v>
      </c>
      <c r="B537" s="3" t="s">
        <v>1113</v>
      </c>
      <c r="C537" s="4">
        <v>68307</v>
      </c>
      <c r="D537" s="2" t="s">
        <v>90</v>
      </c>
      <c r="E537" s="2" t="s">
        <v>1114</v>
      </c>
      <c r="F537" t="e">
        <v>#N/A</v>
      </c>
      <c r="G537" s="2">
        <v>0</v>
      </c>
    </row>
    <row r="538" spans="1:7" x14ac:dyDescent="0.25">
      <c r="A538" s="2" t="s">
        <v>741</v>
      </c>
      <c r="B538" s="3" t="s">
        <v>1115</v>
      </c>
      <c r="C538" s="4">
        <v>66001</v>
      </c>
      <c r="D538" s="2" t="s">
        <v>743</v>
      </c>
      <c r="E538" s="2" t="s">
        <v>1116</v>
      </c>
      <c r="F538" t="e">
        <v>#N/A</v>
      </c>
      <c r="G538" s="2">
        <v>0</v>
      </c>
    </row>
    <row r="539" spans="1:7" x14ac:dyDescent="0.25">
      <c r="A539" s="2" t="s">
        <v>27</v>
      </c>
      <c r="B539" s="3" t="s">
        <v>1117</v>
      </c>
      <c r="C539" s="4">
        <v>25594</v>
      </c>
      <c r="D539" s="2" t="s">
        <v>29</v>
      </c>
      <c r="E539" s="2" t="s">
        <v>1118</v>
      </c>
      <c r="F539" t="e">
        <v>#N/A</v>
      </c>
      <c r="G539" s="2">
        <v>0</v>
      </c>
    </row>
    <row r="540" spans="1:7" x14ac:dyDescent="0.25">
      <c r="A540" s="2" t="s">
        <v>204</v>
      </c>
      <c r="B540" s="3" t="s">
        <v>1119</v>
      </c>
      <c r="C540" s="4">
        <v>52693</v>
      </c>
      <c r="D540" s="2" t="s">
        <v>206</v>
      </c>
      <c r="E540" s="2" t="s">
        <v>1120</v>
      </c>
      <c r="F540" t="e">
        <v>#N/A</v>
      </c>
      <c r="G540" s="2">
        <v>0</v>
      </c>
    </row>
    <row r="541" spans="1:7" x14ac:dyDescent="0.25">
      <c r="A541" s="2" t="s">
        <v>814</v>
      </c>
      <c r="B541" s="3" t="s">
        <v>1121</v>
      </c>
      <c r="C541" s="4">
        <v>63470</v>
      </c>
      <c r="D541" s="2" t="s">
        <v>816</v>
      </c>
      <c r="E541" s="2" t="s">
        <v>1122</v>
      </c>
      <c r="F541" t="e">
        <v>#N/A</v>
      </c>
      <c r="G541" s="2">
        <v>0</v>
      </c>
    </row>
    <row r="542" spans="1:7" x14ac:dyDescent="0.25">
      <c r="A542" s="2" t="s">
        <v>500</v>
      </c>
      <c r="B542" s="3" t="s">
        <v>1123</v>
      </c>
      <c r="C542" s="4">
        <v>5145</v>
      </c>
      <c r="D542" s="2" t="s">
        <v>502</v>
      </c>
      <c r="E542" s="2" t="s">
        <v>1124</v>
      </c>
      <c r="F542" t="e">
        <v>#N/A</v>
      </c>
      <c r="G542" s="2">
        <v>0</v>
      </c>
    </row>
    <row r="543" spans="1:7" x14ac:dyDescent="0.25">
      <c r="A543" s="2" t="s">
        <v>184</v>
      </c>
      <c r="B543" s="3" t="s">
        <v>1125</v>
      </c>
      <c r="C543" s="4">
        <v>8685</v>
      </c>
      <c r="D543" s="2" t="s">
        <v>186</v>
      </c>
      <c r="E543" s="2" t="s">
        <v>1126</v>
      </c>
      <c r="F543" t="e">
        <v>#N/A</v>
      </c>
      <c r="G543" s="2">
        <v>0</v>
      </c>
    </row>
    <row r="544" spans="1:7" x14ac:dyDescent="0.25">
      <c r="A544" s="2" t="s">
        <v>500</v>
      </c>
      <c r="B544" s="3" t="s">
        <v>1127</v>
      </c>
      <c r="C544" s="4">
        <v>5656</v>
      </c>
      <c r="D544" s="2" t="s">
        <v>502</v>
      </c>
      <c r="E544" s="2" t="s">
        <v>1128</v>
      </c>
      <c r="F544" t="e">
        <v>#N/A</v>
      </c>
      <c r="G544" s="2">
        <v>0</v>
      </c>
    </row>
    <row r="545" spans="1:7" x14ac:dyDescent="0.25">
      <c r="A545" s="2" t="s">
        <v>500</v>
      </c>
      <c r="B545" s="3" t="s">
        <v>1129</v>
      </c>
      <c r="C545" s="4">
        <v>5364</v>
      </c>
      <c r="D545" s="2" t="s">
        <v>502</v>
      </c>
      <c r="E545" s="2" t="s">
        <v>1130</v>
      </c>
      <c r="F545" t="e">
        <v>#N/A</v>
      </c>
      <c r="G545" s="2">
        <v>0</v>
      </c>
    </row>
    <row r="546" spans="1:7" x14ac:dyDescent="0.25">
      <c r="A546" s="2" t="s">
        <v>204</v>
      </c>
      <c r="B546" s="3" t="s">
        <v>1131</v>
      </c>
      <c r="C546" s="4">
        <v>52573</v>
      </c>
      <c r="D546" s="2" t="s">
        <v>206</v>
      </c>
      <c r="E546" s="2" t="s">
        <v>1132</v>
      </c>
      <c r="F546" t="e">
        <v>#N/A</v>
      </c>
      <c r="G546" s="2">
        <v>0</v>
      </c>
    </row>
    <row r="547" spans="1:7" x14ac:dyDescent="0.25">
      <c r="A547" s="2" t="s">
        <v>88</v>
      </c>
      <c r="B547" s="3" t="s">
        <v>1133</v>
      </c>
      <c r="C547" s="4">
        <v>68720</v>
      </c>
      <c r="D547" s="2" t="s">
        <v>90</v>
      </c>
      <c r="E547" s="2" t="s">
        <v>1134</v>
      </c>
      <c r="F547" t="e">
        <v>#N/A</v>
      </c>
      <c r="G547" s="2">
        <v>4.95</v>
      </c>
    </row>
    <row r="548" spans="1:7" x14ac:dyDescent="0.25">
      <c r="A548" s="2" t="s">
        <v>295</v>
      </c>
      <c r="B548" s="3" t="s">
        <v>1135</v>
      </c>
      <c r="C548" s="4">
        <v>73443</v>
      </c>
      <c r="D548" s="2" t="s">
        <v>297</v>
      </c>
      <c r="E548" s="2" t="s">
        <v>1136</v>
      </c>
      <c r="F548" t="e">
        <v>#N/A</v>
      </c>
      <c r="G548" s="2">
        <v>0</v>
      </c>
    </row>
    <row r="549" spans="1:7" x14ac:dyDescent="0.25">
      <c r="A549" s="2" t="s">
        <v>576</v>
      </c>
      <c r="B549" s="3" t="s">
        <v>1137</v>
      </c>
      <c r="C549" s="4">
        <v>76622</v>
      </c>
      <c r="D549" s="2" t="s">
        <v>578</v>
      </c>
      <c r="E549" s="2" t="s">
        <v>1138</v>
      </c>
      <c r="F549" t="e">
        <v>#N/A</v>
      </c>
      <c r="G549" s="2">
        <v>0</v>
      </c>
    </row>
    <row r="550" spans="1:7" x14ac:dyDescent="0.25">
      <c r="A550" s="2" t="s">
        <v>88</v>
      </c>
      <c r="B550" s="3" t="s">
        <v>1139</v>
      </c>
      <c r="C550" s="4">
        <v>68264</v>
      </c>
      <c r="D550" s="2" t="s">
        <v>90</v>
      </c>
      <c r="E550" s="2" t="s">
        <v>1140</v>
      </c>
      <c r="F550" t="e">
        <v>#N/A</v>
      </c>
      <c r="G550" s="2">
        <v>0</v>
      </c>
    </row>
    <row r="551" spans="1:7" x14ac:dyDescent="0.25">
      <c r="A551" s="2" t="s">
        <v>901</v>
      </c>
      <c r="B551" s="3" t="s">
        <v>1141</v>
      </c>
      <c r="C551" s="4">
        <v>85325</v>
      </c>
      <c r="D551" s="2" t="s">
        <v>903</v>
      </c>
      <c r="E551" s="2" t="s">
        <v>1142</v>
      </c>
      <c r="F551" t="e">
        <v>#N/A</v>
      </c>
      <c r="G551" s="2">
        <v>0</v>
      </c>
    </row>
    <row r="552" spans="1:7" x14ac:dyDescent="0.25">
      <c r="A552" s="2" t="s">
        <v>33</v>
      </c>
      <c r="B552" s="3" t="s">
        <v>1143</v>
      </c>
      <c r="C552" s="4">
        <v>15236</v>
      </c>
      <c r="D552" s="2" t="s">
        <v>35</v>
      </c>
      <c r="E552" s="2" t="s">
        <v>1144</v>
      </c>
      <c r="F552" t="e">
        <v>#N/A</v>
      </c>
      <c r="G552" s="2">
        <v>0</v>
      </c>
    </row>
    <row r="553" spans="1:7" x14ac:dyDescent="0.25">
      <c r="A553" s="2" t="s">
        <v>1145</v>
      </c>
      <c r="B553" s="3" t="s">
        <v>1146</v>
      </c>
      <c r="C553" s="4">
        <v>18756</v>
      </c>
      <c r="D553" s="2" t="s">
        <v>1147</v>
      </c>
      <c r="E553" s="2" t="s">
        <v>1148</v>
      </c>
      <c r="F553" t="s">
        <v>2254</v>
      </c>
      <c r="G553" s="2">
        <v>1285.05</v>
      </c>
    </row>
    <row r="554" spans="1:7" x14ac:dyDescent="0.25">
      <c r="A554" s="2" t="s">
        <v>1149</v>
      </c>
      <c r="B554" s="3" t="s">
        <v>1150</v>
      </c>
      <c r="C554" s="4">
        <v>20295</v>
      </c>
      <c r="D554" s="2" t="s">
        <v>1151</v>
      </c>
      <c r="E554" s="2" t="s">
        <v>1152</v>
      </c>
      <c r="F554" t="e">
        <v>#N/A</v>
      </c>
      <c r="G554" s="2">
        <v>0</v>
      </c>
    </row>
    <row r="555" spans="1:7" x14ac:dyDescent="0.25">
      <c r="A555" s="2" t="s">
        <v>438</v>
      </c>
      <c r="B555" s="3" t="s">
        <v>1153</v>
      </c>
      <c r="C555" s="4">
        <v>17877</v>
      </c>
      <c r="D555" s="2" t="s">
        <v>237</v>
      </c>
      <c r="E555" s="2" t="s">
        <v>1154</v>
      </c>
      <c r="F555" t="e">
        <v>#N/A</v>
      </c>
      <c r="G555" s="2">
        <v>0</v>
      </c>
    </row>
    <row r="556" spans="1:7" x14ac:dyDescent="0.25">
      <c r="A556" s="2" t="s">
        <v>27</v>
      </c>
      <c r="B556" s="3" t="s">
        <v>1155</v>
      </c>
      <c r="C556" s="4">
        <v>25841</v>
      </c>
      <c r="D556" s="2" t="s">
        <v>29</v>
      </c>
      <c r="E556" s="2" t="s">
        <v>1156</v>
      </c>
      <c r="F556" t="e">
        <v>#N/A</v>
      </c>
      <c r="G556" s="2">
        <v>0</v>
      </c>
    </row>
    <row r="557" spans="1:7" x14ac:dyDescent="0.25">
      <c r="A557" s="2" t="s">
        <v>741</v>
      </c>
      <c r="B557" s="3" t="s">
        <v>1157</v>
      </c>
      <c r="C557" s="4">
        <v>66045</v>
      </c>
      <c r="D557" s="2" t="s">
        <v>743</v>
      </c>
      <c r="E557" s="2" t="s">
        <v>1158</v>
      </c>
      <c r="F557" t="e">
        <v>#N/A</v>
      </c>
      <c r="G557" s="2">
        <v>0</v>
      </c>
    </row>
    <row r="558" spans="1:7" x14ac:dyDescent="0.25">
      <c r="A558" s="2" t="s">
        <v>88</v>
      </c>
      <c r="B558" s="3" t="s">
        <v>1159</v>
      </c>
      <c r="C558" s="4">
        <v>68235</v>
      </c>
      <c r="D558" s="2" t="s">
        <v>90</v>
      </c>
      <c r="E558" s="2" t="s">
        <v>1160</v>
      </c>
      <c r="F558" t="e">
        <v>#N/A</v>
      </c>
      <c r="G558" s="2">
        <v>1.1599999999999999</v>
      </c>
    </row>
    <row r="559" spans="1:7" x14ac:dyDescent="0.25">
      <c r="A559" s="2" t="s">
        <v>576</v>
      </c>
      <c r="B559" s="3" t="s">
        <v>1161</v>
      </c>
      <c r="C559" s="4">
        <v>76823</v>
      </c>
      <c r="D559" s="2" t="s">
        <v>578</v>
      </c>
      <c r="E559" s="2" t="s">
        <v>1162</v>
      </c>
      <c r="F559" t="e">
        <v>#N/A</v>
      </c>
      <c r="G559" s="2">
        <v>0</v>
      </c>
    </row>
    <row r="560" spans="1:7" x14ac:dyDescent="0.25">
      <c r="A560" s="2" t="s">
        <v>530</v>
      </c>
      <c r="B560" s="3" t="s">
        <v>1163</v>
      </c>
      <c r="C560" s="4">
        <v>23574</v>
      </c>
      <c r="D560" s="2" t="s">
        <v>532</v>
      </c>
      <c r="E560" s="2" t="s">
        <v>1164</v>
      </c>
      <c r="F560" t="e">
        <v>#N/A</v>
      </c>
      <c r="G560" s="2">
        <v>0</v>
      </c>
    </row>
    <row r="561" spans="1:7" x14ac:dyDescent="0.25">
      <c r="A561" s="2" t="s">
        <v>88</v>
      </c>
      <c r="B561" s="3" t="s">
        <v>1165</v>
      </c>
      <c r="C561" s="4">
        <v>68190</v>
      </c>
      <c r="D561" s="2" t="s">
        <v>90</v>
      </c>
      <c r="E561" s="2" t="s">
        <v>1166</v>
      </c>
      <c r="F561" t="e">
        <v>#N/A</v>
      </c>
      <c r="G561" s="2">
        <v>0</v>
      </c>
    </row>
    <row r="562" spans="1:7" x14ac:dyDescent="0.25">
      <c r="A562" s="2" t="s">
        <v>500</v>
      </c>
      <c r="B562" s="3" t="s">
        <v>1167</v>
      </c>
      <c r="C562" s="4">
        <v>5585</v>
      </c>
      <c r="D562" s="2" t="s">
        <v>502</v>
      </c>
      <c r="E562" s="2" t="s">
        <v>1168</v>
      </c>
      <c r="F562" t="e">
        <v>#N/A</v>
      </c>
      <c r="G562" s="2">
        <v>0</v>
      </c>
    </row>
    <row r="563" spans="1:7" x14ac:dyDescent="0.25">
      <c r="A563" s="2" t="s">
        <v>772</v>
      </c>
      <c r="B563" s="3" t="s">
        <v>1169</v>
      </c>
      <c r="C563" s="4">
        <v>41026</v>
      </c>
      <c r="D563" s="2" t="s">
        <v>774</v>
      </c>
      <c r="E563" s="2" t="s">
        <v>1170</v>
      </c>
      <c r="F563" t="e">
        <v>#N/A</v>
      </c>
      <c r="G563" s="2">
        <v>0</v>
      </c>
    </row>
    <row r="564" spans="1:7" x14ac:dyDescent="0.25">
      <c r="A564" s="2" t="s">
        <v>814</v>
      </c>
      <c r="B564" s="3" t="s">
        <v>1171</v>
      </c>
      <c r="C564" s="4">
        <v>63401</v>
      </c>
      <c r="D564" s="2" t="s">
        <v>816</v>
      </c>
      <c r="E564" s="2" t="s">
        <v>1172</v>
      </c>
      <c r="F564" t="e">
        <v>#N/A</v>
      </c>
      <c r="G564" s="2">
        <v>0</v>
      </c>
    </row>
    <row r="565" spans="1:7" x14ac:dyDescent="0.25">
      <c r="A565" s="2" t="s">
        <v>321</v>
      </c>
      <c r="B565" s="3" t="s">
        <v>1173</v>
      </c>
      <c r="C565" s="4">
        <v>19022</v>
      </c>
      <c r="D565" s="2" t="s">
        <v>323</v>
      </c>
      <c r="E565" s="2" t="s">
        <v>1174</v>
      </c>
      <c r="F565" t="e">
        <v>#N/A</v>
      </c>
      <c r="G565" s="2">
        <v>0</v>
      </c>
    </row>
    <row r="566" spans="1:7" x14ac:dyDescent="0.25">
      <c r="A566" s="2" t="s">
        <v>27</v>
      </c>
      <c r="B566" s="3" t="s">
        <v>1175</v>
      </c>
      <c r="C566" s="4">
        <v>25745</v>
      </c>
      <c r="D566" s="2" t="s">
        <v>29</v>
      </c>
      <c r="E566" s="2" t="s">
        <v>1176</v>
      </c>
      <c r="F566" t="e">
        <v>#N/A</v>
      </c>
      <c r="G566" s="2">
        <v>0</v>
      </c>
    </row>
    <row r="567" spans="1:7" x14ac:dyDescent="0.25">
      <c r="A567" s="2" t="s">
        <v>438</v>
      </c>
      <c r="B567" s="3" t="s">
        <v>1177</v>
      </c>
      <c r="C567" s="4">
        <v>17013</v>
      </c>
      <c r="D567" s="2" t="s">
        <v>237</v>
      </c>
      <c r="E567" s="2" t="s">
        <v>1178</v>
      </c>
      <c r="F567" t="e">
        <v>#N/A</v>
      </c>
      <c r="G567" s="2">
        <v>0</v>
      </c>
    </row>
    <row r="568" spans="1:7" x14ac:dyDescent="0.25">
      <c r="A568" s="2" t="s">
        <v>295</v>
      </c>
      <c r="B568" s="3" t="s">
        <v>1179</v>
      </c>
      <c r="C568" s="4">
        <v>73043</v>
      </c>
      <c r="D568" s="2" t="s">
        <v>297</v>
      </c>
      <c r="E568" s="2" t="s">
        <v>1180</v>
      </c>
      <c r="F568" t="e">
        <v>#N/A</v>
      </c>
      <c r="G568" s="2">
        <v>0</v>
      </c>
    </row>
    <row r="569" spans="1:7" x14ac:dyDescent="0.25">
      <c r="A569" s="2" t="s">
        <v>1149</v>
      </c>
      <c r="B569" s="3" t="s">
        <v>1181</v>
      </c>
      <c r="C569" s="4">
        <v>20310</v>
      </c>
      <c r="D569" s="2" t="s">
        <v>1151</v>
      </c>
      <c r="E569" s="2" t="s">
        <v>1182</v>
      </c>
      <c r="F569" t="e">
        <v>#N/A</v>
      </c>
      <c r="G569" s="2">
        <v>16.22</v>
      </c>
    </row>
    <row r="570" spans="1:7" x14ac:dyDescent="0.25">
      <c r="A570" s="2" t="s">
        <v>500</v>
      </c>
      <c r="B570" s="3" t="s">
        <v>1183</v>
      </c>
      <c r="C570" s="4">
        <v>5353</v>
      </c>
      <c r="D570" s="2" t="s">
        <v>502</v>
      </c>
      <c r="E570" s="2" t="s">
        <v>1184</v>
      </c>
      <c r="F570" t="e">
        <v>#N/A</v>
      </c>
      <c r="G570" s="2">
        <v>0</v>
      </c>
    </row>
    <row r="571" spans="1:7" x14ac:dyDescent="0.25">
      <c r="A571" s="2" t="s">
        <v>814</v>
      </c>
      <c r="B571" s="3" t="s">
        <v>1185</v>
      </c>
      <c r="C571" s="4">
        <v>63690</v>
      </c>
      <c r="D571" s="2" t="s">
        <v>816</v>
      </c>
      <c r="E571" s="2" t="s">
        <v>1186</v>
      </c>
      <c r="F571" t="e">
        <v>#N/A</v>
      </c>
      <c r="G571" s="2">
        <v>0</v>
      </c>
    </row>
    <row r="572" spans="1:7" x14ac:dyDescent="0.25">
      <c r="A572" s="2" t="s">
        <v>88</v>
      </c>
      <c r="B572" s="3" t="s">
        <v>1187</v>
      </c>
      <c r="C572" s="4">
        <v>68296</v>
      </c>
      <c r="D572" s="2" t="s">
        <v>90</v>
      </c>
      <c r="E572" s="2" t="s">
        <v>1188</v>
      </c>
      <c r="F572" t="e">
        <v>#N/A</v>
      </c>
      <c r="G572" s="2">
        <v>0</v>
      </c>
    </row>
    <row r="573" spans="1:7" x14ac:dyDescent="0.25">
      <c r="A573" s="2" t="s">
        <v>500</v>
      </c>
      <c r="B573" s="3" t="s">
        <v>1189</v>
      </c>
      <c r="C573" s="4">
        <v>5501</v>
      </c>
      <c r="D573" s="2" t="s">
        <v>502</v>
      </c>
      <c r="E573" s="2" t="s">
        <v>1190</v>
      </c>
      <c r="F573" t="e">
        <v>#N/A</v>
      </c>
      <c r="G573" s="2">
        <v>0</v>
      </c>
    </row>
    <row r="574" spans="1:7" x14ac:dyDescent="0.25">
      <c r="A574" s="2" t="s">
        <v>33</v>
      </c>
      <c r="B574" s="3" t="s">
        <v>1191</v>
      </c>
      <c r="C574" s="4">
        <v>15667</v>
      </c>
      <c r="D574" s="2" t="s">
        <v>35</v>
      </c>
      <c r="E574" s="2" t="s">
        <v>1192</v>
      </c>
      <c r="F574" t="e">
        <v>#N/A</v>
      </c>
      <c r="G574" s="2">
        <v>0</v>
      </c>
    </row>
    <row r="575" spans="1:7" x14ac:dyDescent="0.25">
      <c r="A575" s="2" t="s">
        <v>204</v>
      </c>
      <c r="B575" s="3" t="s">
        <v>1193</v>
      </c>
      <c r="C575" s="4">
        <v>52683</v>
      </c>
      <c r="D575" s="2" t="s">
        <v>206</v>
      </c>
      <c r="E575" s="2" t="s">
        <v>1194</v>
      </c>
      <c r="F575" t="e">
        <v>#N/A</v>
      </c>
      <c r="G575" s="2">
        <v>4.6399999999999997</v>
      </c>
    </row>
    <row r="576" spans="1:7" x14ac:dyDescent="0.25">
      <c r="A576" s="2" t="s">
        <v>96</v>
      </c>
      <c r="B576" s="3" t="s">
        <v>1195</v>
      </c>
      <c r="C576" s="4">
        <v>44378</v>
      </c>
      <c r="D576" s="2" t="s">
        <v>98</v>
      </c>
      <c r="E576" s="2" t="s">
        <v>1196</v>
      </c>
      <c r="F576" t="e">
        <v>#N/A</v>
      </c>
      <c r="G576" s="2">
        <v>0</v>
      </c>
    </row>
    <row r="577" spans="1:7" x14ac:dyDescent="0.25">
      <c r="A577" s="2" t="s">
        <v>204</v>
      </c>
      <c r="B577" s="3" t="s">
        <v>1197</v>
      </c>
      <c r="C577" s="4">
        <v>52473</v>
      </c>
      <c r="D577" s="2" t="s">
        <v>206</v>
      </c>
      <c r="E577" s="2" t="s">
        <v>213</v>
      </c>
      <c r="F577" t="s">
        <v>2255</v>
      </c>
      <c r="G577" s="2">
        <v>159.05000000000001</v>
      </c>
    </row>
    <row r="578" spans="1:7" x14ac:dyDescent="0.25">
      <c r="A578" s="2" t="s">
        <v>295</v>
      </c>
      <c r="B578" s="3" t="s">
        <v>1198</v>
      </c>
      <c r="C578" s="4">
        <v>73217</v>
      </c>
      <c r="D578" s="2" t="s">
        <v>297</v>
      </c>
      <c r="E578" s="2" t="s">
        <v>1199</v>
      </c>
      <c r="F578" t="e">
        <v>#N/A</v>
      </c>
      <c r="G578" s="2">
        <v>0</v>
      </c>
    </row>
    <row r="579" spans="1:7" x14ac:dyDescent="0.25">
      <c r="A579" s="2" t="s">
        <v>88</v>
      </c>
      <c r="B579" s="3" t="s">
        <v>1200</v>
      </c>
      <c r="C579" s="4">
        <v>68001</v>
      </c>
      <c r="D579" s="2" t="s">
        <v>90</v>
      </c>
      <c r="E579" s="2" t="s">
        <v>1201</v>
      </c>
      <c r="F579" t="e">
        <v>#N/A</v>
      </c>
      <c r="G579" s="2">
        <v>0</v>
      </c>
    </row>
    <row r="580" spans="1:7" x14ac:dyDescent="0.25">
      <c r="A580" s="2" t="s">
        <v>772</v>
      </c>
      <c r="B580" s="3" t="s">
        <v>1202</v>
      </c>
      <c r="C580" s="4">
        <v>41676</v>
      </c>
      <c r="D580" s="2" t="s">
        <v>774</v>
      </c>
      <c r="E580" s="2" t="s">
        <v>813</v>
      </c>
      <c r="F580" t="e">
        <v>#N/A</v>
      </c>
      <c r="G580" s="2">
        <v>0</v>
      </c>
    </row>
    <row r="581" spans="1:7" x14ac:dyDescent="0.25">
      <c r="A581" s="2" t="s">
        <v>438</v>
      </c>
      <c r="B581" s="3" t="s">
        <v>1203</v>
      </c>
      <c r="C581" s="4">
        <v>17616</v>
      </c>
      <c r="D581" s="2" t="s">
        <v>237</v>
      </c>
      <c r="E581" s="2" t="s">
        <v>743</v>
      </c>
      <c r="F581" t="e">
        <v>#N/A</v>
      </c>
      <c r="G581" s="2">
        <v>0</v>
      </c>
    </row>
    <row r="582" spans="1:7" x14ac:dyDescent="0.25">
      <c r="A582" s="2" t="s">
        <v>301</v>
      </c>
      <c r="B582" s="3" t="s">
        <v>1204</v>
      </c>
      <c r="C582" s="4">
        <v>13780</v>
      </c>
      <c r="D582" s="2" t="s">
        <v>303</v>
      </c>
      <c r="E582" s="2" t="s">
        <v>1205</v>
      </c>
      <c r="F582" t="e">
        <v>#N/A</v>
      </c>
      <c r="G582" s="2">
        <v>0</v>
      </c>
    </row>
    <row r="583" spans="1:7" x14ac:dyDescent="0.25">
      <c r="A583" s="2" t="s">
        <v>438</v>
      </c>
      <c r="B583" s="3" t="s">
        <v>1206</v>
      </c>
      <c r="C583" s="4">
        <v>17388</v>
      </c>
      <c r="D583" s="2" t="s">
        <v>237</v>
      </c>
      <c r="E583" s="2" t="s">
        <v>1207</v>
      </c>
      <c r="F583" t="e">
        <v>#N/A</v>
      </c>
      <c r="G583" s="2">
        <v>0</v>
      </c>
    </row>
    <row r="584" spans="1:7" x14ac:dyDescent="0.25">
      <c r="A584" s="2" t="s">
        <v>576</v>
      </c>
      <c r="B584" s="3" t="s">
        <v>1208</v>
      </c>
      <c r="C584" s="4">
        <v>76563</v>
      </c>
      <c r="D584" s="2" t="s">
        <v>578</v>
      </c>
      <c r="E584" s="2" t="s">
        <v>1209</v>
      </c>
      <c r="F584" t="s">
        <v>2252</v>
      </c>
      <c r="G584" s="2">
        <v>0</v>
      </c>
    </row>
    <row r="585" spans="1:7" x14ac:dyDescent="0.25">
      <c r="A585" s="2" t="s">
        <v>88</v>
      </c>
      <c r="B585" s="3" t="s">
        <v>1210</v>
      </c>
      <c r="C585" s="4">
        <v>68176</v>
      </c>
      <c r="D585" s="2" t="s">
        <v>90</v>
      </c>
      <c r="E585" s="2" t="s">
        <v>1211</v>
      </c>
      <c r="F585" t="e">
        <v>#N/A</v>
      </c>
      <c r="G585" s="2">
        <v>0</v>
      </c>
    </row>
    <row r="586" spans="1:7" x14ac:dyDescent="0.25">
      <c r="A586" s="2" t="s">
        <v>888</v>
      </c>
      <c r="B586" s="3" t="s">
        <v>1212</v>
      </c>
      <c r="C586" s="4">
        <v>27810</v>
      </c>
      <c r="D586" s="2" t="s">
        <v>890</v>
      </c>
      <c r="E586" s="2" t="s">
        <v>1213</v>
      </c>
      <c r="F586" t="e">
        <v>#N/A</v>
      </c>
      <c r="G586" s="2">
        <v>0</v>
      </c>
    </row>
    <row r="587" spans="1:7" x14ac:dyDescent="0.25">
      <c r="A587" s="2" t="s">
        <v>88</v>
      </c>
      <c r="B587" s="3" t="s">
        <v>1214</v>
      </c>
      <c r="C587" s="4">
        <v>68615</v>
      </c>
      <c r="D587" s="2" t="s">
        <v>90</v>
      </c>
      <c r="E587" s="2" t="s">
        <v>1215</v>
      </c>
      <c r="F587" t="e">
        <v>#N/A</v>
      </c>
      <c r="G587" s="2">
        <v>1.98</v>
      </c>
    </row>
    <row r="588" spans="1:7" x14ac:dyDescent="0.25">
      <c r="A588" s="2" t="s">
        <v>134</v>
      </c>
      <c r="B588" s="3" t="s">
        <v>1216</v>
      </c>
      <c r="C588" s="4">
        <v>54003</v>
      </c>
      <c r="D588" s="2" t="s">
        <v>136</v>
      </c>
      <c r="E588" s="2" t="s">
        <v>1217</v>
      </c>
      <c r="F588" t="e">
        <v>#N/A</v>
      </c>
      <c r="G588" s="2">
        <v>22.12</v>
      </c>
    </row>
    <row r="589" spans="1:7" x14ac:dyDescent="0.25">
      <c r="A589" s="2" t="s">
        <v>500</v>
      </c>
      <c r="B589" s="3" t="s">
        <v>1218</v>
      </c>
      <c r="C589" s="4">
        <v>5150</v>
      </c>
      <c r="D589" s="2" t="s">
        <v>502</v>
      </c>
      <c r="E589" s="2" t="s">
        <v>1219</v>
      </c>
      <c r="F589" t="e">
        <v>#N/A</v>
      </c>
      <c r="G589" s="2">
        <v>0</v>
      </c>
    </row>
    <row r="590" spans="1:7" x14ac:dyDescent="0.25">
      <c r="A590" s="2" t="s">
        <v>500</v>
      </c>
      <c r="B590" s="3" t="s">
        <v>1220</v>
      </c>
      <c r="C590" s="4">
        <v>5315</v>
      </c>
      <c r="D590" s="2" t="s">
        <v>502</v>
      </c>
      <c r="E590" s="2" t="s">
        <v>517</v>
      </c>
      <c r="F590" t="e">
        <v>#N/A</v>
      </c>
      <c r="G590" s="2">
        <v>0</v>
      </c>
    </row>
    <row r="591" spans="1:7" x14ac:dyDescent="0.25">
      <c r="A591" s="2" t="s">
        <v>27</v>
      </c>
      <c r="B591" s="3" t="s">
        <v>1221</v>
      </c>
      <c r="C591" s="4">
        <v>25154</v>
      </c>
      <c r="D591" s="2" t="s">
        <v>29</v>
      </c>
      <c r="E591" s="2" t="s">
        <v>1222</v>
      </c>
      <c r="F591" t="e">
        <v>#N/A</v>
      </c>
      <c r="G591" s="2">
        <v>0</v>
      </c>
    </row>
    <row r="592" spans="1:7" x14ac:dyDescent="0.25">
      <c r="A592" s="2" t="s">
        <v>772</v>
      </c>
      <c r="B592" s="3" t="s">
        <v>1223</v>
      </c>
      <c r="C592" s="4">
        <v>41503</v>
      </c>
      <c r="D592" s="2" t="s">
        <v>774</v>
      </c>
      <c r="E592" s="2" t="s">
        <v>1224</v>
      </c>
      <c r="F592" t="e">
        <v>#N/A</v>
      </c>
      <c r="G592" s="2">
        <v>0</v>
      </c>
    </row>
    <row r="593" spans="1:7" x14ac:dyDescent="0.25">
      <c r="A593" s="2" t="s">
        <v>321</v>
      </c>
      <c r="B593" s="3" t="s">
        <v>1225</v>
      </c>
      <c r="C593" s="4">
        <v>19364</v>
      </c>
      <c r="D593" s="2" t="s">
        <v>323</v>
      </c>
      <c r="E593" s="2" t="s">
        <v>1226</v>
      </c>
      <c r="F593" t="s">
        <v>2252</v>
      </c>
      <c r="G593" s="2">
        <v>0</v>
      </c>
    </row>
    <row r="594" spans="1:7" x14ac:dyDescent="0.25">
      <c r="A594" s="2" t="s">
        <v>27</v>
      </c>
      <c r="B594" s="3" t="s">
        <v>1227</v>
      </c>
      <c r="C594" s="4">
        <v>25793</v>
      </c>
      <c r="D594" s="2" t="s">
        <v>29</v>
      </c>
      <c r="E594" s="2" t="s">
        <v>1228</v>
      </c>
      <c r="F594" t="e">
        <v>#N/A</v>
      </c>
      <c r="G594" s="2">
        <v>0</v>
      </c>
    </row>
    <row r="595" spans="1:7" x14ac:dyDescent="0.25">
      <c r="A595" s="2" t="s">
        <v>88</v>
      </c>
      <c r="B595" s="3" t="s">
        <v>1229</v>
      </c>
      <c r="C595" s="4">
        <v>68162</v>
      </c>
      <c r="D595" s="2" t="s">
        <v>90</v>
      </c>
      <c r="E595" s="2" t="s">
        <v>1230</v>
      </c>
      <c r="F595" t="e">
        <v>#N/A</v>
      </c>
      <c r="G595" s="2">
        <v>0</v>
      </c>
    </row>
    <row r="596" spans="1:7" x14ac:dyDescent="0.25">
      <c r="A596" s="2" t="s">
        <v>27</v>
      </c>
      <c r="B596" s="3" t="s">
        <v>1231</v>
      </c>
      <c r="C596" s="4">
        <v>25095</v>
      </c>
      <c r="D596" s="2" t="s">
        <v>29</v>
      </c>
      <c r="E596" s="2" t="s">
        <v>1232</v>
      </c>
      <c r="F596" t="e">
        <v>#N/A</v>
      </c>
      <c r="G596" s="2">
        <v>0</v>
      </c>
    </row>
    <row r="597" spans="1:7" x14ac:dyDescent="0.25">
      <c r="A597" s="2" t="s">
        <v>376</v>
      </c>
      <c r="B597" s="3" t="s">
        <v>1233</v>
      </c>
      <c r="C597" s="4">
        <v>47205</v>
      </c>
      <c r="D597" s="2" t="s">
        <v>378</v>
      </c>
      <c r="E597" s="2" t="s">
        <v>1234</v>
      </c>
      <c r="F597" t="e">
        <v>#N/A</v>
      </c>
      <c r="G597" s="2">
        <v>0</v>
      </c>
    </row>
    <row r="598" spans="1:7" x14ac:dyDescent="0.25">
      <c r="A598" s="2" t="s">
        <v>888</v>
      </c>
      <c r="B598" s="3" t="s">
        <v>1235</v>
      </c>
      <c r="C598" s="4">
        <v>27250</v>
      </c>
      <c r="D598" s="2" t="s">
        <v>890</v>
      </c>
      <c r="E598" s="2" t="s">
        <v>1236</v>
      </c>
      <c r="F598" t="s">
        <v>2253</v>
      </c>
      <c r="G598" s="2">
        <v>37.979999999999997</v>
      </c>
    </row>
    <row r="599" spans="1:7" x14ac:dyDescent="0.25">
      <c r="A599" s="2" t="s">
        <v>661</v>
      </c>
      <c r="B599" s="3" t="s">
        <v>1237</v>
      </c>
      <c r="C599" s="4">
        <v>70820</v>
      </c>
      <c r="D599" s="2" t="s">
        <v>663</v>
      </c>
      <c r="E599" s="2" t="s">
        <v>1238</v>
      </c>
      <c r="F599" t="e">
        <v>#N/A</v>
      </c>
      <c r="G599" s="2">
        <v>0</v>
      </c>
    </row>
    <row r="600" spans="1:7" x14ac:dyDescent="0.25">
      <c r="A600" s="2" t="s">
        <v>88</v>
      </c>
      <c r="B600" s="3" t="s">
        <v>1239</v>
      </c>
      <c r="C600" s="4">
        <v>68689</v>
      </c>
      <c r="D600" s="2" t="s">
        <v>90</v>
      </c>
      <c r="E600" s="2" t="s">
        <v>1240</v>
      </c>
      <c r="F600" t="e">
        <v>#N/A</v>
      </c>
      <c r="G600" s="2">
        <v>0</v>
      </c>
    </row>
    <row r="601" spans="1:7" x14ac:dyDescent="0.25">
      <c r="A601" s="2" t="s">
        <v>901</v>
      </c>
      <c r="B601" s="3" t="s">
        <v>1241</v>
      </c>
      <c r="C601" s="4">
        <v>85400</v>
      </c>
      <c r="D601" s="2" t="s">
        <v>903</v>
      </c>
      <c r="E601" s="2" t="s">
        <v>1242</v>
      </c>
      <c r="F601" t="e">
        <v>#N/A</v>
      </c>
      <c r="G601" s="2">
        <v>0</v>
      </c>
    </row>
    <row r="602" spans="1:7" x14ac:dyDescent="0.25">
      <c r="A602" s="2" t="s">
        <v>33</v>
      </c>
      <c r="B602" s="3" t="s">
        <v>1243</v>
      </c>
      <c r="C602" s="4">
        <v>15550</v>
      </c>
      <c r="D602" s="2" t="s">
        <v>35</v>
      </c>
      <c r="E602" s="2" t="s">
        <v>1244</v>
      </c>
      <c r="F602" t="e">
        <v>#N/A</v>
      </c>
      <c r="G602" s="2">
        <v>0</v>
      </c>
    </row>
    <row r="603" spans="1:7" x14ac:dyDescent="0.25">
      <c r="A603" s="2" t="s">
        <v>376</v>
      </c>
      <c r="B603" s="3" t="s">
        <v>1245</v>
      </c>
      <c r="C603" s="4">
        <v>47058</v>
      </c>
      <c r="D603" s="2" t="s">
        <v>378</v>
      </c>
      <c r="E603" s="2" t="s">
        <v>1246</v>
      </c>
      <c r="F603" t="e">
        <v>#N/A</v>
      </c>
      <c r="G603" s="2">
        <v>0</v>
      </c>
    </row>
    <row r="604" spans="1:7" x14ac:dyDescent="0.25">
      <c r="A604" s="2" t="s">
        <v>295</v>
      </c>
      <c r="B604" s="3" t="s">
        <v>1247</v>
      </c>
      <c r="C604" s="4">
        <v>73026</v>
      </c>
      <c r="D604" s="2" t="s">
        <v>297</v>
      </c>
      <c r="E604" s="2" t="s">
        <v>1248</v>
      </c>
      <c r="F604" t="e">
        <v>#N/A</v>
      </c>
      <c r="G604" s="2">
        <v>0</v>
      </c>
    </row>
    <row r="605" spans="1:7" x14ac:dyDescent="0.25">
      <c r="A605" s="2" t="s">
        <v>21</v>
      </c>
      <c r="B605" s="3" t="s">
        <v>1249</v>
      </c>
      <c r="C605" s="4">
        <v>97001</v>
      </c>
      <c r="D605" s="2" t="s">
        <v>23</v>
      </c>
      <c r="E605" s="2" t="s">
        <v>1250</v>
      </c>
      <c r="F605" t="e">
        <v>#N/A</v>
      </c>
      <c r="G605" s="2">
        <v>1.61</v>
      </c>
    </row>
    <row r="606" spans="1:7" x14ac:dyDescent="0.25">
      <c r="A606" s="2" t="s">
        <v>530</v>
      </c>
      <c r="B606" s="3" t="s">
        <v>1251</v>
      </c>
      <c r="C606" s="4">
        <v>23500</v>
      </c>
      <c r="D606" s="2" t="s">
        <v>532</v>
      </c>
      <c r="E606" s="2" t="s">
        <v>1252</v>
      </c>
      <c r="F606" t="e">
        <v>#N/A</v>
      </c>
      <c r="G606" s="2">
        <v>0</v>
      </c>
    </row>
    <row r="607" spans="1:7" x14ac:dyDescent="0.25">
      <c r="A607" s="2" t="s">
        <v>500</v>
      </c>
      <c r="B607" s="3" t="s">
        <v>1253</v>
      </c>
      <c r="C607" s="4">
        <v>5615</v>
      </c>
      <c r="D607" s="2" t="s">
        <v>502</v>
      </c>
      <c r="E607" s="2" t="s">
        <v>1215</v>
      </c>
      <c r="F607" t="e">
        <v>#N/A</v>
      </c>
      <c r="G607" s="2">
        <v>0</v>
      </c>
    </row>
    <row r="608" spans="1:7" x14ac:dyDescent="0.25">
      <c r="A608" s="2" t="s">
        <v>772</v>
      </c>
      <c r="B608" s="3" t="s">
        <v>1254</v>
      </c>
      <c r="C608" s="4">
        <v>41801</v>
      </c>
      <c r="D608" s="2" t="s">
        <v>774</v>
      </c>
      <c r="E608" s="2" t="s">
        <v>1255</v>
      </c>
      <c r="F608" t="e">
        <v>#N/A</v>
      </c>
      <c r="G608" s="2">
        <v>0</v>
      </c>
    </row>
    <row r="609" spans="1:7" x14ac:dyDescent="0.25">
      <c r="A609" s="2" t="s">
        <v>741</v>
      </c>
      <c r="B609" s="3" t="s">
        <v>1256</v>
      </c>
      <c r="C609" s="4">
        <v>66400</v>
      </c>
      <c r="D609" s="2" t="s">
        <v>743</v>
      </c>
      <c r="E609" s="2" t="s">
        <v>1257</v>
      </c>
      <c r="F609" t="e">
        <v>#N/A</v>
      </c>
      <c r="G609" s="2">
        <v>0</v>
      </c>
    </row>
    <row r="610" spans="1:7" x14ac:dyDescent="0.25">
      <c r="A610" s="2" t="s">
        <v>661</v>
      </c>
      <c r="B610" s="3" t="s">
        <v>1258</v>
      </c>
      <c r="C610" s="4">
        <v>70523</v>
      </c>
      <c r="D610" s="2" t="s">
        <v>663</v>
      </c>
      <c r="E610" s="2" t="s">
        <v>1259</v>
      </c>
      <c r="F610" t="s">
        <v>2256</v>
      </c>
      <c r="G610" s="2">
        <v>0</v>
      </c>
    </row>
    <row r="611" spans="1:7" x14ac:dyDescent="0.25">
      <c r="A611" s="2" t="s">
        <v>321</v>
      </c>
      <c r="B611" s="3" t="s">
        <v>1260</v>
      </c>
      <c r="C611" s="4">
        <v>19845</v>
      </c>
      <c r="D611" s="2" t="s">
        <v>323</v>
      </c>
      <c r="E611" s="2" t="s">
        <v>1261</v>
      </c>
      <c r="F611" t="e">
        <v>#N/A</v>
      </c>
      <c r="G611" s="2">
        <v>0</v>
      </c>
    </row>
    <row r="612" spans="1:7" x14ac:dyDescent="0.25">
      <c r="A612" s="2" t="s">
        <v>321</v>
      </c>
      <c r="B612" s="3" t="s">
        <v>1262</v>
      </c>
      <c r="C612" s="4">
        <v>19130</v>
      </c>
      <c r="D612" s="2" t="s">
        <v>323</v>
      </c>
      <c r="E612" s="2" t="s">
        <v>1263</v>
      </c>
      <c r="F612" t="s">
        <v>2252</v>
      </c>
      <c r="G612" s="2">
        <v>68.95</v>
      </c>
    </row>
    <row r="613" spans="1:7" x14ac:dyDescent="0.25">
      <c r="A613" s="2" t="s">
        <v>33</v>
      </c>
      <c r="B613" s="3" t="s">
        <v>1264</v>
      </c>
      <c r="C613" s="4">
        <v>15223</v>
      </c>
      <c r="D613" s="2" t="s">
        <v>35</v>
      </c>
      <c r="E613" s="2" t="s">
        <v>1265</v>
      </c>
      <c r="F613" t="e">
        <v>#N/A</v>
      </c>
      <c r="G613" s="2">
        <v>0</v>
      </c>
    </row>
    <row r="614" spans="1:7" x14ac:dyDescent="0.25">
      <c r="A614" s="2" t="s">
        <v>500</v>
      </c>
      <c r="B614" s="3" t="s">
        <v>1266</v>
      </c>
      <c r="C614" s="4">
        <v>5885</v>
      </c>
      <c r="D614" s="2" t="s">
        <v>502</v>
      </c>
      <c r="E614" s="2" t="s">
        <v>1267</v>
      </c>
      <c r="F614" t="e">
        <v>#N/A</v>
      </c>
      <c r="G614" s="2">
        <v>12.98</v>
      </c>
    </row>
    <row r="615" spans="1:7" x14ac:dyDescent="0.25">
      <c r="A615" s="2" t="s">
        <v>530</v>
      </c>
      <c r="B615" s="3" t="s">
        <v>1268</v>
      </c>
      <c r="C615" s="4">
        <v>23068</v>
      </c>
      <c r="D615" s="2" t="s">
        <v>532</v>
      </c>
      <c r="E615" s="2" t="s">
        <v>1269</v>
      </c>
      <c r="F615" t="e">
        <v>#N/A</v>
      </c>
      <c r="G615" s="2">
        <v>0</v>
      </c>
    </row>
    <row r="616" spans="1:7" x14ac:dyDescent="0.25">
      <c r="A616" s="2" t="s">
        <v>661</v>
      </c>
      <c r="B616" s="3" t="s">
        <v>1270</v>
      </c>
      <c r="C616" s="4">
        <v>70670</v>
      </c>
      <c r="D616" s="2" t="s">
        <v>663</v>
      </c>
      <c r="E616" s="2" t="s">
        <v>1271</v>
      </c>
      <c r="F616" t="e">
        <v>#N/A</v>
      </c>
      <c r="G616" s="2">
        <v>0</v>
      </c>
    </row>
    <row r="617" spans="1:7" x14ac:dyDescent="0.25">
      <c r="A617" s="2" t="s">
        <v>295</v>
      </c>
      <c r="B617" s="3" t="s">
        <v>1272</v>
      </c>
      <c r="C617" s="4">
        <v>73055</v>
      </c>
      <c r="D617" s="2" t="s">
        <v>297</v>
      </c>
      <c r="E617" s="2" t="s">
        <v>1273</v>
      </c>
      <c r="F617" t="e">
        <v>#N/A</v>
      </c>
      <c r="G617" s="2">
        <v>0</v>
      </c>
    </row>
    <row r="618" spans="1:7" x14ac:dyDescent="0.25">
      <c r="A618" s="2" t="s">
        <v>134</v>
      </c>
      <c r="B618" s="3" t="s">
        <v>1274</v>
      </c>
      <c r="C618" s="4">
        <v>54239</v>
      </c>
      <c r="D618" s="2" t="s">
        <v>136</v>
      </c>
      <c r="E618" s="2" t="s">
        <v>1275</v>
      </c>
      <c r="F618" t="e">
        <v>#N/A</v>
      </c>
      <c r="G618" s="2">
        <v>0</v>
      </c>
    </row>
    <row r="619" spans="1:7" x14ac:dyDescent="0.25">
      <c r="A619" s="2" t="s">
        <v>500</v>
      </c>
      <c r="B619" s="3" t="s">
        <v>1276</v>
      </c>
      <c r="C619" s="4">
        <v>5036</v>
      </c>
      <c r="D619" s="2" t="s">
        <v>502</v>
      </c>
      <c r="E619" s="2" t="s">
        <v>1277</v>
      </c>
      <c r="F619" t="e">
        <v>#N/A</v>
      </c>
      <c r="G619" s="2">
        <v>0</v>
      </c>
    </row>
    <row r="620" spans="1:7" x14ac:dyDescent="0.25">
      <c r="A620" s="2" t="s">
        <v>500</v>
      </c>
      <c r="B620" s="3" t="s">
        <v>1278</v>
      </c>
      <c r="C620" s="4">
        <v>5209</v>
      </c>
      <c r="D620" s="2" t="s">
        <v>502</v>
      </c>
      <c r="E620" s="2" t="s">
        <v>1234</v>
      </c>
      <c r="F620" t="e">
        <v>#N/A</v>
      </c>
      <c r="G620" s="2">
        <v>0</v>
      </c>
    </row>
    <row r="621" spans="1:7" x14ac:dyDescent="0.25">
      <c r="A621" s="2" t="s">
        <v>626</v>
      </c>
      <c r="B621" s="3" t="s">
        <v>1279</v>
      </c>
      <c r="C621" s="4">
        <v>95025</v>
      </c>
      <c r="D621" s="2" t="s">
        <v>628</v>
      </c>
      <c r="E621" s="2" t="s">
        <v>1280</v>
      </c>
      <c r="F621" t="s">
        <v>2251</v>
      </c>
      <c r="G621" s="2">
        <v>1615.35</v>
      </c>
    </row>
    <row r="622" spans="1:7" x14ac:dyDescent="0.25">
      <c r="A622" s="2" t="s">
        <v>321</v>
      </c>
      <c r="B622" s="3" t="s">
        <v>1281</v>
      </c>
      <c r="C622" s="4">
        <v>19701</v>
      </c>
      <c r="D622" s="2" t="s">
        <v>323</v>
      </c>
      <c r="E622" s="2" t="s">
        <v>1080</v>
      </c>
      <c r="F622" t="e">
        <v>#N/A</v>
      </c>
      <c r="G622" s="2">
        <v>0</v>
      </c>
    </row>
    <row r="623" spans="1:7" x14ac:dyDescent="0.25">
      <c r="A623" s="2" t="s">
        <v>661</v>
      </c>
      <c r="B623" s="3" t="s">
        <v>1282</v>
      </c>
      <c r="C623" s="4">
        <v>70702</v>
      </c>
      <c r="D623" s="2" t="s">
        <v>663</v>
      </c>
      <c r="E623" s="2" t="s">
        <v>1283</v>
      </c>
      <c r="F623" t="e">
        <v>#N/A</v>
      </c>
      <c r="G623" s="2">
        <v>0</v>
      </c>
    </row>
    <row r="624" spans="1:7" x14ac:dyDescent="0.25">
      <c r="A624" s="2" t="s">
        <v>576</v>
      </c>
      <c r="B624" s="3" t="s">
        <v>1284</v>
      </c>
      <c r="C624" s="4">
        <v>76364</v>
      </c>
      <c r="D624" s="2" t="s">
        <v>578</v>
      </c>
      <c r="E624" s="2" t="s">
        <v>1285</v>
      </c>
      <c r="F624" t="e">
        <v>#N/A</v>
      </c>
      <c r="G624" s="2">
        <v>18.440000000000001</v>
      </c>
    </row>
    <row r="625" spans="1:7" x14ac:dyDescent="0.25">
      <c r="A625" s="2" t="s">
        <v>1149</v>
      </c>
      <c r="B625" s="3" t="s">
        <v>1286</v>
      </c>
      <c r="C625" s="4">
        <v>20614</v>
      </c>
      <c r="D625" s="2" t="s">
        <v>1151</v>
      </c>
      <c r="E625" s="2" t="s">
        <v>1287</v>
      </c>
      <c r="F625" t="e">
        <v>#N/A</v>
      </c>
      <c r="G625" s="2">
        <v>0</v>
      </c>
    </row>
    <row r="626" spans="1:7" x14ac:dyDescent="0.25">
      <c r="A626" s="2" t="s">
        <v>27</v>
      </c>
      <c r="B626" s="3" t="s">
        <v>1288</v>
      </c>
      <c r="C626" s="4">
        <v>25777</v>
      </c>
      <c r="D626" s="2" t="s">
        <v>29</v>
      </c>
      <c r="E626" s="2" t="s">
        <v>1289</v>
      </c>
      <c r="F626" t="e">
        <v>#N/A</v>
      </c>
      <c r="G626" s="2">
        <v>0</v>
      </c>
    </row>
    <row r="627" spans="1:7" x14ac:dyDescent="0.25">
      <c r="A627" s="2" t="s">
        <v>204</v>
      </c>
      <c r="B627" s="3" t="s">
        <v>1290</v>
      </c>
      <c r="C627" s="4">
        <v>52399</v>
      </c>
      <c r="D627" s="2" t="s">
        <v>206</v>
      </c>
      <c r="E627" s="2" t="s">
        <v>664</v>
      </c>
      <c r="F627" t="e">
        <v>#N/A</v>
      </c>
      <c r="G627" s="2">
        <v>0</v>
      </c>
    </row>
    <row r="628" spans="1:7" x14ac:dyDescent="0.25">
      <c r="A628" s="2" t="s">
        <v>772</v>
      </c>
      <c r="B628" s="3" t="s">
        <v>1291</v>
      </c>
      <c r="C628" s="4">
        <v>41668</v>
      </c>
      <c r="D628" s="2" t="s">
        <v>774</v>
      </c>
      <c r="E628" s="2" t="s">
        <v>1292</v>
      </c>
      <c r="F628" t="e">
        <v>#N/A</v>
      </c>
      <c r="G628" s="2">
        <v>0</v>
      </c>
    </row>
    <row r="629" spans="1:7" x14ac:dyDescent="0.25">
      <c r="A629" s="2" t="s">
        <v>530</v>
      </c>
      <c r="B629" s="3" t="s">
        <v>1293</v>
      </c>
      <c r="C629" s="4">
        <v>23686</v>
      </c>
      <c r="D629" s="2" t="s">
        <v>532</v>
      </c>
      <c r="E629" s="2" t="s">
        <v>1294</v>
      </c>
      <c r="F629" t="e">
        <v>#N/A</v>
      </c>
      <c r="G629" s="2">
        <v>0</v>
      </c>
    </row>
    <row r="630" spans="1:7" x14ac:dyDescent="0.25">
      <c r="A630" s="2" t="s">
        <v>772</v>
      </c>
      <c r="B630" s="3" t="s">
        <v>1295</v>
      </c>
      <c r="C630" s="4">
        <v>41306</v>
      </c>
      <c r="D630" s="2" t="s">
        <v>774</v>
      </c>
      <c r="E630" s="2" t="s">
        <v>1296</v>
      </c>
      <c r="F630" t="e">
        <v>#N/A</v>
      </c>
      <c r="G630" s="2">
        <v>0</v>
      </c>
    </row>
    <row r="631" spans="1:7" x14ac:dyDescent="0.25">
      <c r="A631" s="2" t="s">
        <v>500</v>
      </c>
      <c r="B631" s="3" t="s">
        <v>1297</v>
      </c>
      <c r="C631" s="4">
        <v>5607</v>
      </c>
      <c r="D631" s="2" t="s">
        <v>502</v>
      </c>
      <c r="E631" s="2" t="s">
        <v>1298</v>
      </c>
      <c r="F631" t="e">
        <v>#N/A</v>
      </c>
      <c r="G631" s="2">
        <v>0</v>
      </c>
    </row>
    <row r="632" spans="1:7" x14ac:dyDescent="0.25">
      <c r="A632" s="2" t="s">
        <v>500</v>
      </c>
      <c r="B632" s="3" t="s">
        <v>1299</v>
      </c>
      <c r="C632" s="4">
        <v>5042</v>
      </c>
      <c r="D632" s="2" t="s">
        <v>502</v>
      </c>
      <c r="E632" s="2" t="s">
        <v>1300</v>
      </c>
      <c r="F632" t="e">
        <v>#N/A</v>
      </c>
      <c r="G632" s="2">
        <v>0</v>
      </c>
    </row>
    <row r="633" spans="1:7" x14ac:dyDescent="0.25">
      <c r="A633" s="2" t="s">
        <v>295</v>
      </c>
      <c r="B633" s="3" t="s">
        <v>1301</v>
      </c>
      <c r="C633" s="4">
        <v>73461</v>
      </c>
      <c r="D633" s="2" t="s">
        <v>297</v>
      </c>
      <c r="E633" s="2" t="s">
        <v>1302</v>
      </c>
      <c r="F633" t="e">
        <v>#N/A</v>
      </c>
      <c r="G633" s="2">
        <v>0</v>
      </c>
    </row>
    <row r="634" spans="1:7" x14ac:dyDescent="0.25">
      <c r="A634" s="2" t="s">
        <v>204</v>
      </c>
      <c r="B634" s="3" t="s">
        <v>1303</v>
      </c>
      <c r="C634" s="4">
        <v>52001</v>
      </c>
      <c r="D634" s="2" t="s">
        <v>206</v>
      </c>
      <c r="E634" s="2" t="s">
        <v>1304</v>
      </c>
      <c r="F634" t="e">
        <v>#N/A</v>
      </c>
      <c r="G634" s="2">
        <v>0</v>
      </c>
    </row>
    <row r="635" spans="1:7" x14ac:dyDescent="0.25">
      <c r="A635" s="2" t="s">
        <v>772</v>
      </c>
      <c r="B635" s="3" t="s">
        <v>1305</v>
      </c>
      <c r="C635" s="4">
        <v>41319</v>
      </c>
      <c r="D635" s="2" t="s">
        <v>774</v>
      </c>
      <c r="E635" s="2" t="s">
        <v>517</v>
      </c>
      <c r="F635" t="e">
        <v>#N/A</v>
      </c>
      <c r="G635" s="2">
        <v>0</v>
      </c>
    </row>
    <row r="636" spans="1:7" x14ac:dyDescent="0.25">
      <c r="A636" s="2" t="s">
        <v>88</v>
      </c>
      <c r="B636" s="3" t="s">
        <v>1306</v>
      </c>
      <c r="C636" s="4">
        <v>68211</v>
      </c>
      <c r="D636" s="2" t="s">
        <v>90</v>
      </c>
      <c r="E636" s="2" t="s">
        <v>1307</v>
      </c>
      <c r="F636" t="e">
        <v>#N/A</v>
      </c>
      <c r="G636" s="2">
        <v>0</v>
      </c>
    </row>
    <row r="637" spans="1:7" x14ac:dyDescent="0.25">
      <c r="A637" s="2" t="s">
        <v>500</v>
      </c>
      <c r="B637" s="3" t="s">
        <v>1308</v>
      </c>
      <c r="C637" s="4">
        <v>5679</v>
      </c>
      <c r="D637" s="2" t="s">
        <v>502</v>
      </c>
      <c r="E637" s="2" t="s">
        <v>314</v>
      </c>
      <c r="F637" t="e">
        <v>#N/A</v>
      </c>
      <c r="G637" s="2">
        <v>0</v>
      </c>
    </row>
    <row r="638" spans="1:7" x14ac:dyDescent="0.25">
      <c r="A638" s="2" t="s">
        <v>772</v>
      </c>
      <c r="B638" s="3" t="s">
        <v>1309</v>
      </c>
      <c r="C638" s="4">
        <v>41807</v>
      </c>
      <c r="D638" s="2" t="s">
        <v>774</v>
      </c>
      <c r="E638" s="2" t="s">
        <v>1310</v>
      </c>
      <c r="F638" t="e">
        <v>#N/A</v>
      </c>
      <c r="G638" s="2">
        <v>0</v>
      </c>
    </row>
    <row r="639" spans="1:7" x14ac:dyDescent="0.25">
      <c r="A639" s="2" t="s">
        <v>295</v>
      </c>
      <c r="B639" s="3" t="s">
        <v>1311</v>
      </c>
      <c r="C639" s="4">
        <v>73283</v>
      </c>
      <c r="D639" s="2" t="s">
        <v>297</v>
      </c>
      <c r="E639" s="2" t="s">
        <v>1312</v>
      </c>
      <c r="F639" t="e">
        <v>#N/A</v>
      </c>
      <c r="G639" s="2">
        <v>0</v>
      </c>
    </row>
    <row r="640" spans="1:7" x14ac:dyDescent="0.25">
      <c r="A640" s="2" t="s">
        <v>576</v>
      </c>
      <c r="B640" s="3" t="s">
        <v>1313</v>
      </c>
      <c r="C640" s="4">
        <v>76275</v>
      </c>
      <c r="D640" s="2" t="s">
        <v>578</v>
      </c>
      <c r="E640" s="2" t="s">
        <v>1314</v>
      </c>
      <c r="F640" t="s">
        <v>2252</v>
      </c>
      <c r="G640" s="2">
        <v>0</v>
      </c>
    </row>
    <row r="641" spans="1:7" x14ac:dyDescent="0.25">
      <c r="A641" s="2" t="s">
        <v>661</v>
      </c>
      <c r="B641" s="3" t="s">
        <v>1315</v>
      </c>
      <c r="C641" s="4">
        <v>70124</v>
      </c>
      <c r="D641" s="2" t="s">
        <v>663</v>
      </c>
      <c r="E641" s="2" t="s">
        <v>1316</v>
      </c>
      <c r="F641" t="e">
        <v>#N/A</v>
      </c>
      <c r="G641" s="2">
        <v>0</v>
      </c>
    </row>
    <row r="642" spans="1:7" x14ac:dyDescent="0.25">
      <c r="A642" s="2" t="s">
        <v>321</v>
      </c>
      <c r="B642" s="3" t="s">
        <v>1317</v>
      </c>
      <c r="C642" s="4">
        <v>19392</v>
      </c>
      <c r="D642" s="2" t="s">
        <v>323</v>
      </c>
      <c r="E642" s="2" t="s">
        <v>1318</v>
      </c>
      <c r="F642" t="e">
        <v>#N/A</v>
      </c>
      <c r="G642" s="2">
        <v>0</v>
      </c>
    </row>
    <row r="643" spans="1:7" x14ac:dyDescent="0.25">
      <c r="A643" s="2" t="s">
        <v>772</v>
      </c>
      <c r="B643" s="3" t="s">
        <v>1319</v>
      </c>
      <c r="C643" s="4">
        <v>41615</v>
      </c>
      <c r="D643" s="2" t="s">
        <v>774</v>
      </c>
      <c r="E643" s="2" t="s">
        <v>1320</v>
      </c>
      <c r="F643" t="e">
        <v>#N/A</v>
      </c>
      <c r="G643" s="2">
        <v>0</v>
      </c>
    </row>
    <row r="644" spans="1:7" x14ac:dyDescent="0.25">
      <c r="A644" s="2" t="s">
        <v>530</v>
      </c>
      <c r="B644" s="3" t="s">
        <v>1321</v>
      </c>
      <c r="C644" s="4">
        <v>23570</v>
      </c>
      <c r="D644" s="2" t="s">
        <v>532</v>
      </c>
      <c r="E644" s="2" t="s">
        <v>1322</v>
      </c>
      <c r="F644" t="e">
        <v>#N/A</v>
      </c>
      <c r="G644" s="2">
        <v>0</v>
      </c>
    </row>
    <row r="645" spans="1:7" x14ac:dyDescent="0.25">
      <c r="A645" s="2" t="s">
        <v>295</v>
      </c>
      <c r="B645" s="3" t="s">
        <v>1323</v>
      </c>
      <c r="C645" s="4">
        <v>73622</v>
      </c>
      <c r="D645" s="2" t="s">
        <v>297</v>
      </c>
      <c r="E645" s="2" t="s">
        <v>1324</v>
      </c>
      <c r="F645" t="e">
        <v>#N/A</v>
      </c>
      <c r="G645" s="2">
        <v>0</v>
      </c>
    </row>
    <row r="646" spans="1:7" x14ac:dyDescent="0.25">
      <c r="A646" s="2" t="s">
        <v>204</v>
      </c>
      <c r="B646" s="3" t="s">
        <v>1325</v>
      </c>
      <c r="C646" s="4">
        <v>52378</v>
      </c>
      <c r="D646" s="2" t="s">
        <v>206</v>
      </c>
      <c r="E646" s="2" t="s">
        <v>1326</v>
      </c>
      <c r="F646" t="e">
        <v>#N/A</v>
      </c>
      <c r="G646" s="2">
        <v>0</v>
      </c>
    </row>
    <row r="647" spans="1:7" x14ac:dyDescent="0.25">
      <c r="A647" s="2" t="s">
        <v>500</v>
      </c>
      <c r="B647" s="3" t="s">
        <v>1327</v>
      </c>
      <c r="C647" s="4">
        <v>5101</v>
      </c>
      <c r="D647" s="2" t="s">
        <v>502</v>
      </c>
      <c r="E647" s="2" t="s">
        <v>1328</v>
      </c>
      <c r="F647" t="e">
        <v>#N/A</v>
      </c>
      <c r="G647" s="2">
        <v>0</v>
      </c>
    </row>
    <row r="648" spans="1:7" x14ac:dyDescent="0.25">
      <c r="A648" s="2" t="s">
        <v>500</v>
      </c>
      <c r="B648" s="3" t="s">
        <v>1329</v>
      </c>
      <c r="C648" s="4">
        <v>5079</v>
      </c>
      <c r="D648" s="2" t="s">
        <v>502</v>
      </c>
      <c r="E648" s="2" t="s">
        <v>740</v>
      </c>
      <c r="F648" t="e">
        <v>#N/A</v>
      </c>
      <c r="G648" s="2">
        <v>0</v>
      </c>
    </row>
    <row r="649" spans="1:7" x14ac:dyDescent="0.25">
      <c r="A649" s="2" t="s">
        <v>27</v>
      </c>
      <c r="B649" s="3" t="s">
        <v>1330</v>
      </c>
      <c r="C649" s="4">
        <v>25898</v>
      </c>
      <c r="D649" s="2" t="s">
        <v>29</v>
      </c>
      <c r="E649" s="2" t="s">
        <v>1331</v>
      </c>
      <c r="F649" t="e">
        <v>#N/A</v>
      </c>
      <c r="G649" s="2">
        <v>0</v>
      </c>
    </row>
    <row r="650" spans="1:7" x14ac:dyDescent="0.25">
      <c r="A650" s="2" t="s">
        <v>741</v>
      </c>
      <c r="B650" s="3" t="s">
        <v>1332</v>
      </c>
      <c r="C650" s="4">
        <v>66383</v>
      </c>
      <c r="D650" s="2" t="s">
        <v>743</v>
      </c>
      <c r="E650" s="2" t="s">
        <v>1333</v>
      </c>
      <c r="F650" t="e">
        <v>#N/A</v>
      </c>
      <c r="G650" s="2">
        <v>0</v>
      </c>
    </row>
    <row r="651" spans="1:7" x14ac:dyDescent="0.25">
      <c r="A651" s="2" t="s">
        <v>901</v>
      </c>
      <c r="B651" s="3" t="s">
        <v>1334</v>
      </c>
      <c r="C651" s="4">
        <v>85230</v>
      </c>
      <c r="D651" s="2" t="s">
        <v>903</v>
      </c>
      <c r="E651" s="2" t="s">
        <v>1335</v>
      </c>
      <c r="F651" t="e">
        <v>#N/A</v>
      </c>
      <c r="G651" s="2">
        <v>0</v>
      </c>
    </row>
    <row r="652" spans="1:7" x14ac:dyDescent="0.25">
      <c r="A652" s="2" t="s">
        <v>438</v>
      </c>
      <c r="B652" s="3" t="s">
        <v>1336</v>
      </c>
      <c r="C652" s="4">
        <v>17867</v>
      </c>
      <c r="D652" s="2" t="s">
        <v>237</v>
      </c>
      <c r="E652" s="2" t="s">
        <v>1337</v>
      </c>
      <c r="F652" t="e">
        <v>#N/A</v>
      </c>
      <c r="G652" s="2">
        <v>0</v>
      </c>
    </row>
    <row r="653" spans="1:7" x14ac:dyDescent="0.25">
      <c r="A653" s="2" t="s">
        <v>204</v>
      </c>
      <c r="B653" s="3" t="s">
        <v>1338</v>
      </c>
      <c r="C653" s="4">
        <v>52687</v>
      </c>
      <c r="D653" s="2" t="s">
        <v>206</v>
      </c>
      <c r="E653" s="2" t="s">
        <v>1339</v>
      </c>
      <c r="F653" t="e">
        <v>#N/A</v>
      </c>
      <c r="G653" s="2">
        <v>0</v>
      </c>
    </row>
    <row r="654" spans="1:7" x14ac:dyDescent="0.25">
      <c r="A654" s="2" t="s">
        <v>88</v>
      </c>
      <c r="B654" s="3" t="s">
        <v>1340</v>
      </c>
      <c r="C654" s="4">
        <v>68385</v>
      </c>
      <c r="D654" s="2" t="s">
        <v>90</v>
      </c>
      <c r="E654" s="2" t="s">
        <v>1341</v>
      </c>
      <c r="F654" t="e">
        <v>#N/A</v>
      </c>
      <c r="G654" s="2">
        <v>0</v>
      </c>
    </row>
    <row r="655" spans="1:7" x14ac:dyDescent="0.25">
      <c r="A655" s="2" t="s">
        <v>438</v>
      </c>
      <c r="B655" s="3" t="s">
        <v>1342</v>
      </c>
      <c r="C655" s="4">
        <v>17380</v>
      </c>
      <c r="D655" s="2" t="s">
        <v>237</v>
      </c>
      <c r="E655" s="2" t="s">
        <v>1343</v>
      </c>
      <c r="F655" t="e">
        <v>#N/A</v>
      </c>
      <c r="G655" s="2">
        <v>0</v>
      </c>
    </row>
    <row r="656" spans="1:7" x14ac:dyDescent="0.25">
      <c r="A656" s="2" t="s">
        <v>27</v>
      </c>
      <c r="B656" s="3" t="s">
        <v>1344</v>
      </c>
      <c r="C656" s="4">
        <v>25372</v>
      </c>
      <c r="D656" s="2" t="s">
        <v>29</v>
      </c>
      <c r="E656" s="2" t="s">
        <v>1345</v>
      </c>
      <c r="F656" t="e">
        <v>#N/A</v>
      </c>
      <c r="G656" s="2">
        <v>0</v>
      </c>
    </row>
    <row r="657" spans="1:7" x14ac:dyDescent="0.25">
      <c r="A657" s="2" t="s">
        <v>772</v>
      </c>
      <c r="B657" s="3" t="s">
        <v>1346</v>
      </c>
      <c r="C657" s="4">
        <v>41298</v>
      </c>
      <c r="D657" s="2" t="s">
        <v>774</v>
      </c>
      <c r="E657" s="2" t="s">
        <v>1347</v>
      </c>
      <c r="F657" t="e">
        <v>#N/A</v>
      </c>
      <c r="G657" s="2">
        <v>0</v>
      </c>
    </row>
    <row r="658" spans="1:7" x14ac:dyDescent="0.25">
      <c r="A658" s="2" t="s">
        <v>500</v>
      </c>
      <c r="B658" s="3" t="s">
        <v>1348</v>
      </c>
      <c r="C658" s="4">
        <v>5125</v>
      </c>
      <c r="D658" s="2" t="s">
        <v>502</v>
      </c>
      <c r="E658" s="2" t="s">
        <v>1349</v>
      </c>
      <c r="F658" t="e">
        <v>#N/A</v>
      </c>
      <c r="G658" s="2">
        <v>0</v>
      </c>
    </row>
    <row r="659" spans="1:7" x14ac:dyDescent="0.25">
      <c r="A659" s="2" t="s">
        <v>295</v>
      </c>
      <c r="B659" s="3" t="s">
        <v>1350</v>
      </c>
      <c r="C659" s="4">
        <v>73854</v>
      </c>
      <c r="D659" s="2" t="s">
        <v>297</v>
      </c>
      <c r="E659" s="2" t="s">
        <v>1351</v>
      </c>
      <c r="F659" t="e">
        <v>#N/A</v>
      </c>
      <c r="G659" s="2">
        <v>0</v>
      </c>
    </row>
    <row r="660" spans="1:7" x14ac:dyDescent="0.25">
      <c r="A660" s="2" t="s">
        <v>500</v>
      </c>
      <c r="B660" s="3" t="s">
        <v>1352</v>
      </c>
      <c r="C660" s="4">
        <v>5761</v>
      </c>
      <c r="D660" s="2" t="s">
        <v>502</v>
      </c>
      <c r="E660" s="2" t="s">
        <v>1353</v>
      </c>
      <c r="F660" t="e">
        <v>#N/A</v>
      </c>
      <c r="G660" s="2">
        <v>0</v>
      </c>
    </row>
    <row r="661" spans="1:7" x14ac:dyDescent="0.25">
      <c r="A661" s="2" t="s">
        <v>204</v>
      </c>
      <c r="B661" s="3" t="s">
        <v>1354</v>
      </c>
      <c r="C661" s="4">
        <v>52427</v>
      </c>
      <c r="D661" s="2" t="s">
        <v>206</v>
      </c>
      <c r="E661" s="2" t="s">
        <v>1355</v>
      </c>
      <c r="F661" t="s">
        <v>2255</v>
      </c>
      <c r="G661" s="2">
        <v>861.96</v>
      </c>
    </row>
    <row r="662" spans="1:7" x14ac:dyDescent="0.25">
      <c r="A662" s="2" t="s">
        <v>295</v>
      </c>
      <c r="B662" s="3" t="s">
        <v>1356</v>
      </c>
      <c r="C662" s="4">
        <v>73001</v>
      </c>
      <c r="D662" s="2" t="s">
        <v>297</v>
      </c>
      <c r="E662" s="2" t="s">
        <v>1357</v>
      </c>
      <c r="F662" t="e">
        <v>#N/A</v>
      </c>
      <c r="G662" s="2">
        <v>0</v>
      </c>
    </row>
    <row r="663" spans="1:7" x14ac:dyDescent="0.25">
      <c r="A663" s="2" t="s">
        <v>184</v>
      </c>
      <c r="B663" s="3" t="s">
        <v>1358</v>
      </c>
      <c r="C663" s="4">
        <v>8634</v>
      </c>
      <c r="D663" s="2" t="s">
        <v>186</v>
      </c>
      <c r="E663" s="2" t="s">
        <v>1359</v>
      </c>
      <c r="F663" t="e">
        <v>#N/A</v>
      </c>
      <c r="G663" s="2">
        <v>0</v>
      </c>
    </row>
    <row r="664" spans="1:7" x14ac:dyDescent="0.25">
      <c r="A664" s="2" t="s">
        <v>500</v>
      </c>
      <c r="B664" s="3" t="s">
        <v>1360</v>
      </c>
      <c r="C664" s="4">
        <v>5088</v>
      </c>
      <c r="D664" s="2" t="s">
        <v>502</v>
      </c>
      <c r="E664" s="2" t="s">
        <v>1361</v>
      </c>
      <c r="F664" t="e">
        <v>#N/A</v>
      </c>
      <c r="G664" s="2">
        <v>0</v>
      </c>
    </row>
    <row r="665" spans="1:7" x14ac:dyDescent="0.25">
      <c r="A665" s="2" t="s">
        <v>888</v>
      </c>
      <c r="B665" s="3" t="s">
        <v>1362</v>
      </c>
      <c r="C665" s="4">
        <v>27491</v>
      </c>
      <c r="D665" s="2" t="s">
        <v>890</v>
      </c>
      <c r="E665" s="2" t="s">
        <v>1363</v>
      </c>
      <c r="F665" t="s">
        <v>2253</v>
      </c>
      <c r="G665" s="2">
        <v>78.94</v>
      </c>
    </row>
    <row r="666" spans="1:7" x14ac:dyDescent="0.25">
      <c r="A666" s="2" t="s">
        <v>295</v>
      </c>
      <c r="B666" s="3" t="s">
        <v>1364</v>
      </c>
      <c r="C666" s="4">
        <v>73408</v>
      </c>
      <c r="D666" s="2" t="s">
        <v>297</v>
      </c>
      <c r="E666" s="2" t="s">
        <v>1365</v>
      </c>
      <c r="F666" t="e">
        <v>#N/A</v>
      </c>
      <c r="G666" s="2">
        <v>0</v>
      </c>
    </row>
    <row r="667" spans="1:7" x14ac:dyDescent="0.25">
      <c r="A667" s="2" t="s">
        <v>295</v>
      </c>
      <c r="B667" s="3" t="s">
        <v>1366</v>
      </c>
      <c r="C667" s="4">
        <v>73870</v>
      </c>
      <c r="D667" s="2" t="s">
        <v>297</v>
      </c>
      <c r="E667" s="2" t="s">
        <v>1367</v>
      </c>
      <c r="F667" t="e">
        <v>#N/A</v>
      </c>
      <c r="G667" s="2">
        <v>0</v>
      </c>
    </row>
    <row r="668" spans="1:7" x14ac:dyDescent="0.25">
      <c r="A668" s="2" t="s">
        <v>772</v>
      </c>
      <c r="B668" s="3" t="s">
        <v>1368</v>
      </c>
      <c r="C668" s="4">
        <v>41378</v>
      </c>
      <c r="D668" s="2" t="s">
        <v>774</v>
      </c>
      <c r="E668" s="2" t="s">
        <v>1369</v>
      </c>
      <c r="F668" t="e">
        <v>#N/A</v>
      </c>
      <c r="G668" s="2">
        <v>0</v>
      </c>
    </row>
    <row r="669" spans="1:7" x14ac:dyDescent="0.25">
      <c r="A669" s="2" t="s">
        <v>576</v>
      </c>
      <c r="B669" s="3" t="s">
        <v>1370</v>
      </c>
      <c r="C669" s="4">
        <v>76250</v>
      </c>
      <c r="D669" s="2" t="s">
        <v>578</v>
      </c>
      <c r="E669" s="2" t="s">
        <v>1371</v>
      </c>
      <c r="F669" t="e">
        <v>#N/A</v>
      </c>
      <c r="G669" s="2">
        <v>0</v>
      </c>
    </row>
    <row r="670" spans="1:7" x14ac:dyDescent="0.25">
      <c r="A670" s="2" t="s">
        <v>204</v>
      </c>
      <c r="B670" s="3" t="s">
        <v>1372</v>
      </c>
      <c r="C670" s="4">
        <v>52051</v>
      </c>
      <c r="D670" s="2" t="s">
        <v>206</v>
      </c>
      <c r="E670" s="2" t="s">
        <v>1373</v>
      </c>
      <c r="F670" t="e">
        <v>#N/A</v>
      </c>
      <c r="G670" s="2">
        <v>0</v>
      </c>
    </row>
    <row r="671" spans="1:7" x14ac:dyDescent="0.25">
      <c r="A671" s="2" t="s">
        <v>295</v>
      </c>
      <c r="B671" s="3" t="s">
        <v>1374</v>
      </c>
      <c r="C671" s="4">
        <v>73152</v>
      </c>
      <c r="D671" s="2" t="s">
        <v>297</v>
      </c>
      <c r="E671" s="2" t="s">
        <v>1375</v>
      </c>
      <c r="F671" t="e">
        <v>#N/A</v>
      </c>
      <c r="G671" s="2">
        <v>0</v>
      </c>
    </row>
    <row r="672" spans="1:7" x14ac:dyDescent="0.25">
      <c r="A672" s="2" t="s">
        <v>204</v>
      </c>
      <c r="B672" s="3" t="s">
        <v>1376</v>
      </c>
      <c r="C672" s="4">
        <v>52621</v>
      </c>
      <c r="D672" s="2" t="s">
        <v>206</v>
      </c>
      <c r="E672" s="2" t="s">
        <v>1377</v>
      </c>
      <c r="F672" t="s">
        <v>2255</v>
      </c>
      <c r="G672" s="2">
        <v>1938.22</v>
      </c>
    </row>
    <row r="673" spans="1:7" x14ac:dyDescent="0.25">
      <c r="A673" s="2" t="s">
        <v>295</v>
      </c>
      <c r="B673" s="3" t="s">
        <v>1378</v>
      </c>
      <c r="C673" s="4">
        <v>73686</v>
      </c>
      <c r="D673" s="2" t="s">
        <v>297</v>
      </c>
      <c r="E673" s="2" t="s">
        <v>1379</v>
      </c>
      <c r="F673" t="e">
        <v>#N/A</v>
      </c>
      <c r="G673" s="2">
        <v>0</v>
      </c>
    </row>
    <row r="674" spans="1:7" x14ac:dyDescent="0.25">
      <c r="A674" s="2" t="s">
        <v>772</v>
      </c>
      <c r="B674" s="3" t="s">
        <v>1380</v>
      </c>
      <c r="C674" s="4">
        <v>41132</v>
      </c>
      <c r="D674" s="2" t="s">
        <v>774</v>
      </c>
      <c r="E674" s="2" t="s">
        <v>1381</v>
      </c>
      <c r="F674" t="e">
        <v>#N/A</v>
      </c>
      <c r="G674" s="2">
        <v>0</v>
      </c>
    </row>
    <row r="675" spans="1:7" x14ac:dyDescent="0.25">
      <c r="A675" s="2" t="s">
        <v>27</v>
      </c>
      <c r="B675" s="3" t="s">
        <v>1382</v>
      </c>
      <c r="C675" s="4">
        <v>25807</v>
      </c>
      <c r="D675" s="2" t="s">
        <v>29</v>
      </c>
      <c r="E675" s="2" t="s">
        <v>1383</v>
      </c>
      <c r="F675" t="e">
        <v>#N/A</v>
      </c>
      <c r="G675" s="2">
        <v>0</v>
      </c>
    </row>
    <row r="676" spans="1:7" x14ac:dyDescent="0.25">
      <c r="A676" s="2" t="s">
        <v>576</v>
      </c>
      <c r="B676" s="3" t="s">
        <v>1384</v>
      </c>
      <c r="C676" s="4">
        <v>76834</v>
      </c>
      <c r="D676" s="2" t="s">
        <v>578</v>
      </c>
      <c r="E676" s="2" t="s">
        <v>1385</v>
      </c>
      <c r="F676" t="e">
        <v>#N/A</v>
      </c>
      <c r="G676" s="2">
        <v>0</v>
      </c>
    </row>
    <row r="677" spans="1:7" x14ac:dyDescent="0.25">
      <c r="A677" s="2" t="s">
        <v>661</v>
      </c>
      <c r="B677" s="3" t="s">
        <v>1386</v>
      </c>
      <c r="C677" s="4">
        <v>70429</v>
      </c>
      <c r="D677" s="2" t="s">
        <v>663</v>
      </c>
      <c r="E677" s="2" t="s">
        <v>1387</v>
      </c>
      <c r="F677" t="e">
        <v>#N/A</v>
      </c>
      <c r="G677" s="2">
        <v>0</v>
      </c>
    </row>
    <row r="678" spans="1:7" x14ac:dyDescent="0.25">
      <c r="A678" s="2" t="s">
        <v>888</v>
      </c>
      <c r="B678" s="3" t="s">
        <v>1388</v>
      </c>
      <c r="C678" s="4">
        <v>27580</v>
      </c>
      <c r="D678" s="2" t="s">
        <v>890</v>
      </c>
      <c r="E678" s="2" t="s">
        <v>1389</v>
      </c>
      <c r="F678" t="e">
        <v>#N/A</v>
      </c>
      <c r="G678" s="2">
        <v>14.05</v>
      </c>
    </row>
    <row r="679" spans="1:7" x14ac:dyDescent="0.25">
      <c r="A679" s="2" t="s">
        <v>772</v>
      </c>
      <c r="B679" s="3" t="s">
        <v>1390</v>
      </c>
      <c r="C679" s="4">
        <v>41797</v>
      </c>
      <c r="D679" s="2" t="s">
        <v>774</v>
      </c>
      <c r="E679" s="2" t="s">
        <v>1391</v>
      </c>
      <c r="F679" t="e">
        <v>#N/A</v>
      </c>
      <c r="G679" s="2">
        <v>0</v>
      </c>
    </row>
    <row r="680" spans="1:7" x14ac:dyDescent="0.25">
      <c r="A680" s="2" t="s">
        <v>96</v>
      </c>
      <c r="B680" s="3" t="s">
        <v>1392</v>
      </c>
      <c r="C680" s="4">
        <v>44078</v>
      </c>
      <c r="D680" s="2" t="s">
        <v>98</v>
      </c>
      <c r="E680" s="2" t="s">
        <v>1393</v>
      </c>
      <c r="F680" t="e">
        <v>#N/A</v>
      </c>
      <c r="G680" s="2">
        <v>0</v>
      </c>
    </row>
    <row r="681" spans="1:7" x14ac:dyDescent="0.25">
      <c r="A681" s="2" t="s">
        <v>576</v>
      </c>
      <c r="B681" s="3" t="s">
        <v>1394</v>
      </c>
      <c r="C681" s="4">
        <v>76606</v>
      </c>
      <c r="D681" s="2" t="s">
        <v>578</v>
      </c>
      <c r="E681" s="2" t="s">
        <v>1395</v>
      </c>
      <c r="F681" t="e">
        <v>#N/A</v>
      </c>
      <c r="G681" s="2">
        <v>0</v>
      </c>
    </row>
    <row r="682" spans="1:7" x14ac:dyDescent="0.25">
      <c r="A682" s="2" t="s">
        <v>500</v>
      </c>
      <c r="B682" s="3" t="s">
        <v>1396</v>
      </c>
      <c r="C682" s="4">
        <v>5376</v>
      </c>
      <c r="D682" s="2" t="s">
        <v>502</v>
      </c>
      <c r="E682" s="2" t="s">
        <v>1397</v>
      </c>
      <c r="F682" t="e">
        <v>#N/A</v>
      </c>
      <c r="G682" s="2">
        <v>0</v>
      </c>
    </row>
    <row r="683" spans="1:7" x14ac:dyDescent="0.25">
      <c r="A683" s="2" t="s">
        <v>295</v>
      </c>
      <c r="B683" s="3" t="s">
        <v>1398</v>
      </c>
      <c r="C683" s="4">
        <v>73520</v>
      </c>
      <c r="D683" s="2" t="s">
        <v>297</v>
      </c>
      <c r="E683" s="2" t="s">
        <v>1399</v>
      </c>
      <c r="F683" t="e">
        <v>#N/A</v>
      </c>
      <c r="G683" s="2">
        <v>0</v>
      </c>
    </row>
    <row r="684" spans="1:7" x14ac:dyDescent="0.25">
      <c r="A684" s="2" t="s">
        <v>204</v>
      </c>
      <c r="B684" s="3" t="s">
        <v>1400</v>
      </c>
      <c r="C684" s="4">
        <v>52788</v>
      </c>
      <c r="D684" s="2" t="s">
        <v>206</v>
      </c>
      <c r="E684" s="2" t="s">
        <v>1401</v>
      </c>
      <c r="F684" t="e">
        <v>#N/A</v>
      </c>
      <c r="G684" s="2">
        <v>0</v>
      </c>
    </row>
    <row r="685" spans="1:7" x14ac:dyDescent="0.25">
      <c r="A685" s="2" t="s">
        <v>576</v>
      </c>
      <c r="B685" s="3" t="s">
        <v>1402</v>
      </c>
      <c r="C685" s="4">
        <v>76054</v>
      </c>
      <c r="D685" s="2" t="s">
        <v>578</v>
      </c>
      <c r="E685" s="2" t="s">
        <v>1403</v>
      </c>
      <c r="F685" t="e">
        <v>#N/A</v>
      </c>
      <c r="G685" s="2">
        <v>0</v>
      </c>
    </row>
    <row r="686" spans="1:7" x14ac:dyDescent="0.25">
      <c r="A686" s="2" t="s">
        <v>530</v>
      </c>
      <c r="B686" s="3" t="s">
        <v>1404</v>
      </c>
      <c r="C686" s="4">
        <v>23300</v>
      </c>
      <c r="D686" s="2" t="s">
        <v>532</v>
      </c>
      <c r="E686" s="2" t="s">
        <v>1405</v>
      </c>
      <c r="F686" t="e">
        <v>#N/A</v>
      </c>
      <c r="G686" s="2">
        <v>0</v>
      </c>
    </row>
    <row r="687" spans="1:7" x14ac:dyDescent="0.25">
      <c r="A687" s="2" t="s">
        <v>500</v>
      </c>
      <c r="B687" s="3" t="s">
        <v>1406</v>
      </c>
      <c r="C687" s="4">
        <v>5306</v>
      </c>
      <c r="D687" s="2" t="s">
        <v>502</v>
      </c>
      <c r="E687" s="2" t="s">
        <v>1407</v>
      </c>
      <c r="F687" t="e">
        <v>#N/A</v>
      </c>
      <c r="G687" s="2">
        <v>0</v>
      </c>
    </row>
    <row r="688" spans="1:7" x14ac:dyDescent="0.25">
      <c r="A688" s="2" t="s">
        <v>301</v>
      </c>
      <c r="B688" s="3" t="s">
        <v>1408</v>
      </c>
      <c r="C688" s="4">
        <v>13268</v>
      </c>
      <c r="D688" s="2" t="s">
        <v>303</v>
      </c>
      <c r="E688" s="2" t="s">
        <v>265</v>
      </c>
      <c r="F688" t="e">
        <v>#N/A</v>
      </c>
      <c r="G688" s="2">
        <v>0</v>
      </c>
    </row>
    <row r="689" spans="1:7" x14ac:dyDescent="0.25">
      <c r="A689" s="2" t="s">
        <v>741</v>
      </c>
      <c r="B689" s="3" t="s">
        <v>1409</v>
      </c>
      <c r="C689" s="4">
        <v>66075</v>
      </c>
      <c r="D689" s="2" t="s">
        <v>743</v>
      </c>
      <c r="E689" s="2" t="s">
        <v>1410</v>
      </c>
      <c r="F689" t="e">
        <v>#N/A</v>
      </c>
      <c r="G689" s="2">
        <v>0</v>
      </c>
    </row>
    <row r="690" spans="1:7" x14ac:dyDescent="0.25">
      <c r="A690" s="2" t="s">
        <v>1149</v>
      </c>
      <c r="B690" s="3" t="s">
        <v>1411</v>
      </c>
      <c r="C690" s="4">
        <v>20787</v>
      </c>
      <c r="D690" s="2" t="s">
        <v>1151</v>
      </c>
      <c r="E690" s="2" t="s">
        <v>1412</v>
      </c>
      <c r="F690" t="e">
        <v>#N/A</v>
      </c>
      <c r="G690" s="2">
        <v>0</v>
      </c>
    </row>
    <row r="691" spans="1:7" x14ac:dyDescent="0.25">
      <c r="A691" s="2" t="s">
        <v>661</v>
      </c>
      <c r="B691" s="3" t="s">
        <v>1413</v>
      </c>
      <c r="C691" s="4">
        <v>70233</v>
      </c>
      <c r="D691" s="2" t="s">
        <v>663</v>
      </c>
      <c r="E691" s="2" t="s">
        <v>1414</v>
      </c>
      <c r="F691" t="e">
        <v>#N/A</v>
      </c>
      <c r="G691" s="2">
        <v>0</v>
      </c>
    </row>
    <row r="692" spans="1:7" x14ac:dyDescent="0.25">
      <c r="A692" s="2" t="s">
        <v>741</v>
      </c>
      <c r="B692" s="3" t="s">
        <v>1415</v>
      </c>
      <c r="C692" s="4">
        <v>66456</v>
      </c>
      <c r="D692" s="2" t="s">
        <v>743</v>
      </c>
      <c r="E692" s="2" t="s">
        <v>1416</v>
      </c>
      <c r="F692" t="e">
        <v>#N/A</v>
      </c>
      <c r="G692" s="2">
        <v>0</v>
      </c>
    </row>
    <row r="693" spans="1:7" x14ac:dyDescent="0.25">
      <c r="A693" s="2" t="s">
        <v>301</v>
      </c>
      <c r="B693" s="3" t="s">
        <v>1417</v>
      </c>
      <c r="C693" s="4">
        <v>13549</v>
      </c>
      <c r="D693" s="2" t="s">
        <v>303</v>
      </c>
      <c r="E693" s="2" t="s">
        <v>1418</v>
      </c>
      <c r="F693" t="e">
        <v>#N/A</v>
      </c>
      <c r="G693" s="2">
        <v>0</v>
      </c>
    </row>
    <row r="694" spans="1:7" x14ac:dyDescent="0.25">
      <c r="A694" s="2" t="s">
        <v>814</v>
      </c>
      <c r="B694" s="3" t="s">
        <v>1419</v>
      </c>
      <c r="C694" s="4">
        <v>63111</v>
      </c>
      <c r="D694" s="2" t="s">
        <v>816</v>
      </c>
      <c r="E694" s="2" t="s">
        <v>940</v>
      </c>
      <c r="F694" t="e">
        <v>#N/A</v>
      </c>
      <c r="G694" s="2">
        <v>0</v>
      </c>
    </row>
    <row r="695" spans="1:7" x14ac:dyDescent="0.25">
      <c r="A695" s="2" t="s">
        <v>500</v>
      </c>
      <c r="B695" s="3" t="s">
        <v>1420</v>
      </c>
      <c r="C695" s="4">
        <v>5142</v>
      </c>
      <c r="D695" s="2" t="s">
        <v>502</v>
      </c>
      <c r="E695" s="2" t="s">
        <v>1421</v>
      </c>
      <c r="F695" t="e">
        <v>#N/A</v>
      </c>
      <c r="G695" s="2">
        <v>0</v>
      </c>
    </row>
    <row r="696" spans="1:7" x14ac:dyDescent="0.25">
      <c r="A696" s="2" t="s">
        <v>376</v>
      </c>
      <c r="B696" s="3" t="s">
        <v>1422</v>
      </c>
      <c r="C696" s="4">
        <v>47570</v>
      </c>
      <c r="D696" s="2" t="s">
        <v>378</v>
      </c>
      <c r="E696" s="2" t="s">
        <v>1423</v>
      </c>
      <c r="F696" t="e">
        <v>#N/A</v>
      </c>
      <c r="G696" s="2">
        <v>0</v>
      </c>
    </row>
    <row r="697" spans="1:7" x14ac:dyDescent="0.25">
      <c r="A697" s="2" t="s">
        <v>88</v>
      </c>
      <c r="B697" s="3" t="s">
        <v>1424</v>
      </c>
      <c r="C697" s="4">
        <v>68406</v>
      </c>
      <c r="D697" s="2" t="s">
        <v>90</v>
      </c>
      <c r="E697" s="2" t="s">
        <v>1425</v>
      </c>
      <c r="F697" t="e">
        <v>#N/A</v>
      </c>
      <c r="G697" s="2">
        <v>0</v>
      </c>
    </row>
    <row r="698" spans="1:7" x14ac:dyDescent="0.25">
      <c r="A698" s="2" t="s">
        <v>88</v>
      </c>
      <c r="B698" s="3" t="s">
        <v>1426</v>
      </c>
      <c r="C698" s="4">
        <v>68444</v>
      </c>
      <c r="D698" s="2" t="s">
        <v>90</v>
      </c>
      <c r="E698" s="2" t="s">
        <v>1427</v>
      </c>
      <c r="F698" t="e">
        <v>#N/A</v>
      </c>
      <c r="G698" s="2">
        <v>0</v>
      </c>
    </row>
    <row r="699" spans="1:7" x14ac:dyDescent="0.25">
      <c r="A699" s="2" t="s">
        <v>901</v>
      </c>
      <c r="B699" s="3" t="s">
        <v>1428</v>
      </c>
      <c r="C699" s="4">
        <v>85010</v>
      </c>
      <c r="D699" s="2" t="s">
        <v>903</v>
      </c>
      <c r="E699" s="2" t="s">
        <v>1429</v>
      </c>
      <c r="F699" t="e">
        <v>#N/A</v>
      </c>
      <c r="G699" s="2">
        <v>0</v>
      </c>
    </row>
    <row r="700" spans="1:7" x14ac:dyDescent="0.25">
      <c r="A700" s="2" t="s">
        <v>301</v>
      </c>
      <c r="B700" s="3" t="s">
        <v>1430</v>
      </c>
      <c r="C700" s="4">
        <v>13433</v>
      </c>
      <c r="D700" s="2" t="s">
        <v>303</v>
      </c>
      <c r="E700" s="2" t="s">
        <v>1431</v>
      </c>
      <c r="F700" t="e">
        <v>#N/A</v>
      </c>
      <c r="G700" s="2">
        <v>0</v>
      </c>
    </row>
    <row r="701" spans="1:7" x14ac:dyDescent="0.25">
      <c r="A701" s="2" t="s">
        <v>27</v>
      </c>
      <c r="B701" s="3" t="s">
        <v>1432</v>
      </c>
      <c r="C701" s="4">
        <v>25426</v>
      </c>
      <c r="D701" s="2" t="s">
        <v>29</v>
      </c>
      <c r="E701" s="2" t="s">
        <v>1433</v>
      </c>
      <c r="F701" t="e">
        <v>#N/A</v>
      </c>
      <c r="G701" s="2">
        <v>0</v>
      </c>
    </row>
    <row r="702" spans="1:7" x14ac:dyDescent="0.25">
      <c r="A702" s="2" t="s">
        <v>134</v>
      </c>
      <c r="B702" s="3" t="s">
        <v>1434</v>
      </c>
      <c r="C702" s="4">
        <v>54001</v>
      </c>
      <c r="D702" s="2" t="s">
        <v>136</v>
      </c>
      <c r="E702" s="2" t="s">
        <v>1435</v>
      </c>
      <c r="F702" t="e">
        <v>#N/A</v>
      </c>
      <c r="G702" s="2">
        <v>55.96</v>
      </c>
    </row>
    <row r="703" spans="1:7" x14ac:dyDescent="0.25">
      <c r="A703" s="2" t="s">
        <v>204</v>
      </c>
      <c r="B703" s="3" t="s">
        <v>1436</v>
      </c>
      <c r="C703" s="4">
        <v>52520</v>
      </c>
      <c r="D703" s="2" t="s">
        <v>206</v>
      </c>
      <c r="E703" s="2" t="s">
        <v>1437</v>
      </c>
      <c r="F703" t="s">
        <v>2255</v>
      </c>
      <c r="G703" s="2">
        <v>91.8</v>
      </c>
    </row>
    <row r="704" spans="1:7" x14ac:dyDescent="0.25">
      <c r="A704" s="2" t="s">
        <v>500</v>
      </c>
      <c r="B704" s="3" t="s">
        <v>1438</v>
      </c>
      <c r="C704" s="4">
        <v>5658</v>
      </c>
      <c r="D704" s="2" t="s">
        <v>502</v>
      </c>
      <c r="E704" s="2" t="s">
        <v>1439</v>
      </c>
      <c r="F704" t="e">
        <v>#N/A</v>
      </c>
      <c r="G704" s="2">
        <v>0</v>
      </c>
    </row>
    <row r="705" spans="1:7" x14ac:dyDescent="0.25">
      <c r="A705" s="2" t="s">
        <v>500</v>
      </c>
      <c r="B705" s="3" t="s">
        <v>1440</v>
      </c>
      <c r="C705" s="4">
        <v>5579</v>
      </c>
      <c r="D705" s="2" t="s">
        <v>502</v>
      </c>
      <c r="E705" s="2" t="s">
        <v>1441</v>
      </c>
      <c r="F705" t="e">
        <v>#N/A</v>
      </c>
      <c r="G705" s="2">
        <v>0</v>
      </c>
    </row>
    <row r="706" spans="1:7" x14ac:dyDescent="0.25">
      <c r="A706" s="2" t="s">
        <v>376</v>
      </c>
      <c r="B706" s="3" t="s">
        <v>1442</v>
      </c>
      <c r="C706" s="4">
        <v>47245</v>
      </c>
      <c r="D706" s="2" t="s">
        <v>378</v>
      </c>
      <c r="E706" s="2" t="s">
        <v>1443</v>
      </c>
      <c r="F706" t="e">
        <v>#N/A</v>
      </c>
      <c r="G706" s="2">
        <v>0</v>
      </c>
    </row>
    <row r="707" spans="1:7" x14ac:dyDescent="0.25">
      <c r="A707" s="2" t="s">
        <v>88</v>
      </c>
      <c r="B707" s="3" t="s">
        <v>1444</v>
      </c>
      <c r="C707" s="4">
        <v>68745</v>
      </c>
      <c r="D707" s="2" t="s">
        <v>90</v>
      </c>
      <c r="E707" s="2" t="s">
        <v>1445</v>
      </c>
      <c r="F707" t="e">
        <v>#N/A</v>
      </c>
      <c r="G707" s="2">
        <v>0</v>
      </c>
    </row>
    <row r="708" spans="1:7" x14ac:dyDescent="0.25">
      <c r="A708" s="2" t="s">
        <v>134</v>
      </c>
      <c r="B708" s="3" t="s">
        <v>1446</v>
      </c>
      <c r="C708" s="4">
        <v>54385</v>
      </c>
      <c r="D708" s="2" t="s">
        <v>136</v>
      </c>
      <c r="E708" s="2" t="s">
        <v>1447</v>
      </c>
      <c r="F708" t="e">
        <v>#N/A</v>
      </c>
      <c r="G708" s="2">
        <v>8.84</v>
      </c>
    </row>
    <row r="709" spans="1:7" x14ac:dyDescent="0.25">
      <c r="A709" s="2" t="s">
        <v>321</v>
      </c>
      <c r="B709" s="3" t="s">
        <v>1448</v>
      </c>
      <c r="C709" s="4">
        <v>19455</v>
      </c>
      <c r="D709" s="2" t="s">
        <v>323</v>
      </c>
      <c r="E709" s="2" t="s">
        <v>1449</v>
      </c>
      <c r="F709" t="s">
        <v>2252</v>
      </c>
      <c r="G709" s="2">
        <v>3.67</v>
      </c>
    </row>
    <row r="710" spans="1:7" x14ac:dyDescent="0.25">
      <c r="A710" s="2" t="s">
        <v>888</v>
      </c>
      <c r="B710" s="3" t="s">
        <v>1450</v>
      </c>
      <c r="C710" s="4">
        <v>27050</v>
      </c>
      <c r="D710" s="2" t="s">
        <v>890</v>
      </c>
      <c r="E710" s="2" t="s">
        <v>1451</v>
      </c>
      <c r="F710" t="e">
        <v>#N/A</v>
      </c>
      <c r="G710" s="2">
        <v>0</v>
      </c>
    </row>
    <row r="711" spans="1:7" x14ac:dyDescent="0.25">
      <c r="A711" s="2" t="s">
        <v>27</v>
      </c>
      <c r="B711" s="3" t="s">
        <v>1452</v>
      </c>
      <c r="C711" s="4">
        <v>25324</v>
      </c>
      <c r="D711" s="2" t="s">
        <v>29</v>
      </c>
      <c r="E711" s="2" t="s">
        <v>1453</v>
      </c>
      <c r="F711" t="e">
        <v>#N/A</v>
      </c>
      <c r="G711" s="2">
        <v>0</v>
      </c>
    </row>
    <row r="712" spans="1:7" x14ac:dyDescent="0.25">
      <c r="A712" s="2" t="s">
        <v>88</v>
      </c>
      <c r="B712" s="3" t="s">
        <v>1454</v>
      </c>
      <c r="C712" s="4">
        <v>68013</v>
      </c>
      <c r="D712" s="2" t="s">
        <v>90</v>
      </c>
      <c r="E712" s="2" t="s">
        <v>1455</v>
      </c>
      <c r="F712" t="e">
        <v>#N/A</v>
      </c>
      <c r="G712" s="2">
        <v>0</v>
      </c>
    </row>
    <row r="713" spans="1:7" x14ac:dyDescent="0.25">
      <c r="A713" s="2" t="s">
        <v>1456</v>
      </c>
      <c r="B713" s="3" t="s">
        <v>1457</v>
      </c>
      <c r="C713" s="4">
        <v>86760</v>
      </c>
      <c r="D713" s="2" t="s">
        <v>1458</v>
      </c>
      <c r="E713" s="2" t="s">
        <v>658</v>
      </c>
      <c r="F713" t="e">
        <v>#N/A</v>
      </c>
      <c r="G713" s="2">
        <v>4.6399999999999997</v>
      </c>
    </row>
    <row r="714" spans="1:7" x14ac:dyDescent="0.25">
      <c r="A714" s="2" t="s">
        <v>1149</v>
      </c>
      <c r="B714" s="3" t="s">
        <v>1459</v>
      </c>
      <c r="C714" s="4">
        <v>20175</v>
      </c>
      <c r="D714" s="2" t="s">
        <v>1151</v>
      </c>
      <c r="E714" s="2" t="s">
        <v>1460</v>
      </c>
      <c r="F714" t="e">
        <v>#N/A</v>
      </c>
      <c r="G714" s="2">
        <v>0</v>
      </c>
    </row>
    <row r="715" spans="1:7" x14ac:dyDescent="0.25">
      <c r="A715" s="2" t="s">
        <v>772</v>
      </c>
      <c r="B715" s="3" t="s">
        <v>1461</v>
      </c>
      <c r="C715" s="4">
        <v>41349</v>
      </c>
      <c r="D715" s="2" t="s">
        <v>774</v>
      </c>
      <c r="E715" s="2" t="s">
        <v>1462</v>
      </c>
      <c r="F715" t="e">
        <v>#N/A</v>
      </c>
      <c r="G715" s="2">
        <v>0</v>
      </c>
    </row>
    <row r="716" spans="1:7" x14ac:dyDescent="0.25">
      <c r="A716" s="2" t="s">
        <v>741</v>
      </c>
      <c r="B716" s="3" t="s">
        <v>1463</v>
      </c>
      <c r="C716" s="4">
        <v>66594</v>
      </c>
      <c r="D716" s="2" t="s">
        <v>743</v>
      </c>
      <c r="E716" s="2" t="s">
        <v>1464</v>
      </c>
      <c r="F716" t="e">
        <v>#N/A</v>
      </c>
      <c r="G716" s="2">
        <v>0</v>
      </c>
    </row>
    <row r="717" spans="1:7" x14ac:dyDescent="0.25">
      <c r="A717" s="2" t="s">
        <v>321</v>
      </c>
      <c r="B717" s="3" t="s">
        <v>1465</v>
      </c>
      <c r="C717" s="4">
        <v>19698</v>
      </c>
      <c r="D717" s="2" t="s">
        <v>323</v>
      </c>
      <c r="E717" s="2" t="s">
        <v>1466</v>
      </c>
      <c r="F717" t="s">
        <v>2252</v>
      </c>
      <c r="G717" s="2">
        <v>0</v>
      </c>
    </row>
    <row r="718" spans="1:7" x14ac:dyDescent="0.25">
      <c r="A718" s="2" t="s">
        <v>204</v>
      </c>
      <c r="B718" s="3" t="s">
        <v>1467</v>
      </c>
      <c r="C718" s="4">
        <v>52480</v>
      </c>
      <c r="D718" s="2" t="s">
        <v>206</v>
      </c>
      <c r="E718" s="2" t="s">
        <v>206</v>
      </c>
      <c r="F718" t="e">
        <v>#N/A</v>
      </c>
      <c r="G718" s="2">
        <v>0</v>
      </c>
    </row>
    <row r="719" spans="1:7" x14ac:dyDescent="0.25">
      <c r="A719" s="2" t="s">
        <v>1149</v>
      </c>
      <c r="B719" s="3" t="s">
        <v>1468</v>
      </c>
      <c r="C719" s="4">
        <v>20710</v>
      </c>
      <c r="D719" s="2" t="s">
        <v>1151</v>
      </c>
      <c r="E719" s="2" t="s">
        <v>1469</v>
      </c>
      <c r="F719" t="e">
        <v>#N/A</v>
      </c>
      <c r="G719" s="2">
        <v>15.47</v>
      </c>
    </row>
    <row r="720" spans="1:7" x14ac:dyDescent="0.25">
      <c r="A720" s="2" t="s">
        <v>96</v>
      </c>
      <c r="B720" s="3" t="s">
        <v>1470</v>
      </c>
      <c r="C720" s="4">
        <v>44855</v>
      </c>
      <c r="D720" s="2" t="s">
        <v>98</v>
      </c>
      <c r="E720" s="2" t="s">
        <v>1471</v>
      </c>
      <c r="F720" t="e">
        <v>#N/A</v>
      </c>
      <c r="G720" s="2">
        <v>0</v>
      </c>
    </row>
    <row r="721" spans="1:7" x14ac:dyDescent="0.25">
      <c r="A721" s="2" t="s">
        <v>204</v>
      </c>
      <c r="B721" s="3" t="s">
        <v>1472</v>
      </c>
      <c r="C721" s="4">
        <v>52036</v>
      </c>
      <c r="D721" s="2" t="s">
        <v>206</v>
      </c>
      <c r="E721" s="2" t="s">
        <v>1473</v>
      </c>
      <c r="F721" t="e">
        <v>#N/A</v>
      </c>
      <c r="G721" s="2">
        <v>21</v>
      </c>
    </row>
    <row r="722" spans="1:7" x14ac:dyDescent="0.25">
      <c r="A722" s="2" t="s">
        <v>96</v>
      </c>
      <c r="B722" s="3" t="s">
        <v>1474</v>
      </c>
      <c r="C722" s="4">
        <v>44035</v>
      </c>
      <c r="D722" s="2" t="s">
        <v>98</v>
      </c>
      <c r="E722" s="2" t="s">
        <v>203</v>
      </c>
      <c r="F722" t="e">
        <v>#N/A</v>
      </c>
      <c r="G722" s="2">
        <v>0</v>
      </c>
    </row>
    <row r="723" spans="1:7" x14ac:dyDescent="0.25">
      <c r="A723" s="2" t="s">
        <v>772</v>
      </c>
      <c r="B723" s="3" t="s">
        <v>1475</v>
      </c>
      <c r="C723" s="4">
        <v>41791</v>
      </c>
      <c r="D723" s="2" t="s">
        <v>774</v>
      </c>
      <c r="E723" s="2" t="s">
        <v>1476</v>
      </c>
      <c r="F723" t="e">
        <v>#N/A</v>
      </c>
      <c r="G723" s="2">
        <v>0</v>
      </c>
    </row>
    <row r="724" spans="1:7" x14ac:dyDescent="0.25">
      <c r="A724" s="2" t="s">
        <v>772</v>
      </c>
      <c r="B724" s="3" t="s">
        <v>1477</v>
      </c>
      <c r="C724" s="4">
        <v>41530</v>
      </c>
      <c r="D724" s="2" t="s">
        <v>774</v>
      </c>
      <c r="E724" s="2" t="s">
        <v>877</v>
      </c>
      <c r="F724" t="e">
        <v>#N/A</v>
      </c>
      <c r="G724" s="2">
        <v>0</v>
      </c>
    </row>
    <row r="725" spans="1:7" x14ac:dyDescent="0.25">
      <c r="A725" s="2" t="s">
        <v>204</v>
      </c>
      <c r="B725" s="3" t="s">
        <v>1478</v>
      </c>
      <c r="C725" s="4">
        <v>52260</v>
      </c>
      <c r="D725" s="2" t="s">
        <v>206</v>
      </c>
      <c r="E725" s="2" t="s">
        <v>1479</v>
      </c>
      <c r="F725" t="e">
        <v>#N/A</v>
      </c>
      <c r="G725" s="2">
        <v>114.28</v>
      </c>
    </row>
    <row r="726" spans="1:7" x14ac:dyDescent="0.25">
      <c r="A726" s="2" t="s">
        <v>530</v>
      </c>
      <c r="B726" s="3" t="s">
        <v>1480</v>
      </c>
      <c r="C726" s="4">
        <v>23555</v>
      </c>
      <c r="D726" s="2" t="s">
        <v>532</v>
      </c>
      <c r="E726" s="2" t="s">
        <v>1481</v>
      </c>
      <c r="F726" t="e">
        <v>#N/A</v>
      </c>
      <c r="G726" s="2">
        <v>0</v>
      </c>
    </row>
    <row r="727" spans="1:7" x14ac:dyDescent="0.25">
      <c r="A727" s="2" t="s">
        <v>321</v>
      </c>
      <c r="B727" s="3" t="s">
        <v>1482</v>
      </c>
      <c r="C727" s="4">
        <v>19807</v>
      </c>
      <c r="D727" s="2" t="s">
        <v>323</v>
      </c>
      <c r="E727" s="2" t="s">
        <v>1483</v>
      </c>
      <c r="F727" t="e">
        <v>#N/A</v>
      </c>
      <c r="G727" s="2">
        <v>0</v>
      </c>
    </row>
    <row r="728" spans="1:7" x14ac:dyDescent="0.25">
      <c r="A728" s="2" t="s">
        <v>295</v>
      </c>
      <c r="B728" s="3" t="s">
        <v>1484</v>
      </c>
      <c r="C728" s="4">
        <v>73124</v>
      </c>
      <c r="D728" s="2" t="s">
        <v>297</v>
      </c>
      <c r="E728" s="2" t="s">
        <v>1485</v>
      </c>
      <c r="F728" t="e">
        <v>#N/A</v>
      </c>
      <c r="G728" s="2">
        <v>0</v>
      </c>
    </row>
    <row r="729" spans="1:7" x14ac:dyDescent="0.25">
      <c r="A729" s="2" t="s">
        <v>134</v>
      </c>
      <c r="B729" s="3" t="s">
        <v>1486</v>
      </c>
      <c r="C729" s="4">
        <v>54553</v>
      </c>
      <c r="D729" s="2" t="s">
        <v>136</v>
      </c>
      <c r="E729" s="2" t="s">
        <v>1487</v>
      </c>
      <c r="F729" t="e">
        <v>#N/A</v>
      </c>
      <c r="G729" s="2">
        <v>0</v>
      </c>
    </row>
    <row r="730" spans="1:7" x14ac:dyDescent="0.25">
      <c r="A730" s="2" t="s">
        <v>901</v>
      </c>
      <c r="B730" s="3" t="s">
        <v>1488</v>
      </c>
      <c r="C730" s="4">
        <v>85410</v>
      </c>
      <c r="D730" s="2" t="s">
        <v>903</v>
      </c>
      <c r="E730" s="2" t="s">
        <v>1489</v>
      </c>
      <c r="F730" t="e">
        <v>#N/A</v>
      </c>
      <c r="G730" s="2">
        <v>0</v>
      </c>
    </row>
    <row r="731" spans="1:7" x14ac:dyDescent="0.25">
      <c r="A731" s="2" t="s">
        <v>530</v>
      </c>
      <c r="B731" s="3" t="s">
        <v>1490</v>
      </c>
      <c r="C731" s="4">
        <v>23079</v>
      </c>
      <c r="D731" s="2" t="s">
        <v>532</v>
      </c>
      <c r="E731" s="2" t="s">
        <v>940</v>
      </c>
      <c r="F731" t="e">
        <v>#N/A</v>
      </c>
      <c r="G731" s="2">
        <v>0</v>
      </c>
    </row>
    <row r="732" spans="1:7" x14ac:dyDescent="0.25">
      <c r="A732" s="2" t="s">
        <v>134</v>
      </c>
      <c r="B732" s="3" t="s">
        <v>1491</v>
      </c>
      <c r="C732" s="4">
        <v>54398</v>
      </c>
      <c r="D732" s="2" t="s">
        <v>136</v>
      </c>
      <c r="E732" s="2" t="s">
        <v>1492</v>
      </c>
      <c r="F732" t="e">
        <v>#N/A</v>
      </c>
      <c r="G732" s="2">
        <v>5.41</v>
      </c>
    </row>
    <row r="733" spans="1:7" x14ac:dyDescent="0.25">
      <c r="A733" s="2" t="s">
        <v>758</v>
      </c>
      <c r="B733" s="3" t="s">
        <v>1493</v>
      </c>
      <c r="C733" s="4">
        <v>50318</v>
      </c>
      <c r="D733" s="2" t="s">
        <v>760</v>
      </c>
      <c r="E733" s="2" t="s">
        <v>547</v>
      </c>
      <c r="F733" t="e">
        <v>#N/A</v>
      </c>
      <c r="G733" s="2">
        <v>0</v>
      </c>
    </row>
    <row r="734" spans="1:7" x14ac:dyDescent="0.25">
      <c r="A734" s="2" t="s">
        <v>530</v>
      </c>
      <c r="B734" s="3" t="s">
        <v>1494</v>
      </c>
      <c r="C734" s="4">
        <v>23090</v>
      </c>
      <c r="D734" s="2" t="s">
        <v>532</v>
      </c>
      <c r="E734" s="2" t="s">
        <v>1495</v>
      </c>
      <c r="F734" t="e">
        <v>#N/A</v>
      </c>
      <c r="G734" s="2">
        <v>0</v>
      </c>
    </row>
    <row r="735" spans="1:7" x14ac:dyDescent="0.25">
      <c r="A735" s="2" t="s">
        <v>772</v>
      </c>
      <c r="B735" s="3" t="s">
        <v>1496</v>
      </c>
      <c r="C735" s="4">
        <v>41006</v>
      </c>
      <c r="D735" s="2" t="s">
        <v>774</v>
      </c>
      <c r="E735" s="2" t="s">
        <v>1497</v>
      </c>
      <c r="F735" t="e">
        <v>#N/A</v>
      </c>
      <c r="G735" s="2">
        <v>0</v>
      </c>
    </row>
    <row r="736" spans="1:7" x14ac:dyDescent="0.25">
      <c r="A736" s="2" t="s">
        <v>741</v>
      </c>
      <c r="B736" s="3" t="s">
        <v>1498</v>
      </c>
      <c r="C736" s="4">
        <v>66687</v>
      </c>
      <c r="D736" s="2" t="s">
        <v>743</v>
      </c>
      <c r="E736" s="2" t="s">
        <v>1499</v>
      </c>
      <c r="F736" t="e">
        <v>#N/A</v>
      </c>
      <c r="G736" s="2">
        <v>0</v>
      </c>
    </row>
    <row r="737" spans="1:7" x14ac:dyDescent="0.25">
      <c r="A737" s="2" t="s">
        <v>295</v>
      </c>
      <c r="B737" s="3" t="s">
        <v>1500</v>
      </c>
      <c r="C737" s="4">
        <v>73352</v>
      </c>
      <c r="D737" s="2" t="s">
        <v>297</v>
      </c>
      <c r="E737" s="2" t="s">
        <v>1501</v>
      </c>
      <c r="F737" t="e">
        <v>#N/A</v>
      </c>
      <c r="G737" s="2">
        <v>0</v>
      </c>
    </row>
    <row r="738" spans="1:7" x14ac:dyDescent="0.25">
      <c r="A738" s="2" t="s">
        <v>772</v>
      </c>
      <c r="B738" s="3" t="s">
        <v>1502</v>
      </c>
      <c r="C738" s="4">
        <v>41020</v>
      </c>
      <c r="D738" s="2" t="s">
        <v>774</v>
      </c>
      <c r="E738" s="2" t="s">
        <v>1503</v>
      </c>
      <c r="F738" t="s">
        <v>2254</v>
      </c>
      <c r="G738" s="2">
        <v>0</v>
      </c>
    </row>
    <row r="739" spans="1:7" x14ac:dyDescent="0.25">
      <c r="A739" s="2" t="s">
        <v>376</v>
      </c>
      <c r="B739" s="3" t="s">
        <v>1504</v>
      </c>
      <c r="C739" s="4">
        <v>47541</v>
      </c>
      <c r="D739" s="2" t="s">
        <v>378</v>
      </c>
      <c r="E739" s="2" t="s">
        <v>1505</v>
      </c>
      <c r="F739" t="e">
        <v>#N/A</v>
      </c>
      <c r="G739" s="2">
        <v>0</v>
      </c>
    </row>
    <row r="740" spans="1:7" x14ac:dyDescent="0.25">
      <c r="A740" s="2" t="s">
        <v>772</v>
      </c>
      <c r="B740" s="3" t="s">
        <v>1506</v>
      </c>
      <c r="C740" s="4">
        <v>41660</v>
      </c>
      <c r="D740" s="2" t="s">
        <v>774</v>
      </c>
      <c r="E740" s="2" t="s">
        <v>1507</v>
      </c>
      <c r="F740" t="e">
        <v>#N/A</v>
      </c>
      <c r="G740" s="2">
        <v>0</v>
      </c>
    </row>
    <row r="741" spans="1:7" x14ac:dyDescent="0.25">
      <c r="A741" s="2" t="s">
        <v>321</v>
      </c>
      <c r="B741" s="3" t="s">
        <v>1508</v>
      </c>
      <c r="C741" s="4">
        <v>19100</v>
      </c>
      <c r="D741" s="2" t="s">
        <v>323</v>
      </c>
      <c r="E741" s="2" t="s">
        <v>303</v>
      </c>
      <c r="F741" t="e">
        <v>#N/A</v>
      </c>
      <c r="G741" s="2">
        <v>48.98</v>
      </c>
    </row>
    <row r="742" spans="1:7" x14ac:dyDescent="0.25">
      <c r="A742" s="2" t="s">
        <v>500</v>
      </c>
      <c r="B742" s="3" t="s">
        <v>1509</v>
      </c>
      <c r="C742" s="4">
        <v>5134</v>
      </c>
      <c r="D742" s="2" t="s">
        <v>502</v>
      </c>
      <c r="E742" s="2" t="s">
        <v>1510</v>
      </c>
      <c r="F742" t="e">
        <v>#N/A</v>
      </c>
      <c r="G742" s="2">
        <v>26.13</v>
      </c>
    </row>
    <row r="743" spans="1:7" x14ac:dyDescent="0.25">
      <c r="A743" s="2" t="s">
        <v>500</v>
      </c>
      <c r="B743" s="3" t="s">
        <v>1511</v>
      </c>
      <c r="C743" s="4">
        <v>5148</v>
      </c>
      <c r="D743" s="2" t="s">
        <v>502</v>
      </c>
      <c r="E743" s="2" t="s">
        <v>1512</v>
      </c>
      <c r="F743" t="e">
        <v>#N/A</v>
      </c>
      <c r="G743" s="2">
        <v>0</v>
      </c>
    </row>
    <row r="744" spans="1:7" x14ac:dyDescent="0.25">
      <c r="A744" s="2" t="s">
        <v>301</v>
      </c>
      <c r="B744" s="3" t="s">
        <v>1513</v>
      </c>
      <c r="C744" s="4">
        <v>13600</v>
      </c>
      <c r="D744" s="2" t="s">
        <v>303</v>
      </c>
      <c r="E744" s="2" t="s">
        <v>1514</v>
      </c>
      <c r="F744" t="e">
        <v>#N/A</v>
      </c>
      <c r="G744" s="2">
        <v>11.54</v>
      </c>
    </row>
    <row r="745" spans="1:7" x14ac:dyDescent="0.25">
      <c r="A745" s="2" t="s">
        <v>96</v>
      </c>
      <c r="B745" s="3" t="s">
        <v>1515</v>
      </c>
      <c r="C745" s="4">
        <v>44420</v>
      </c>
      <c r="D745" s="2" t="s">
        <v>98</v>
      </c>
      <c r="E745" s="2" t="s">
        <v>1516</v>
      </c>
      <c r="F745" t="e">
        <v>#N/A</v>
      </c>
      <c r="G745" s="2">
        <v>0</v>
      </c>
    </row>
    <row r="746" spans="1:7" x14ac:dyDescent="0.25">
      <c r="A746" s="2" t="s">
        <v>888</v>
      </c>
      <c r="B746" s="3" t="s">
        <v>1517</v>
      </c>
      <c r="C746" s="4">
        <v>27495</v>
      </c>
      <c r="D746" s="2" t="s">
        <v>890</v>
      </c>
      <c r="E746" s="2" t="s">
        <v>1518</v>
      </c>
      <c r="F746" t="e">
        <v>#N/A</v>
      </c>
      <c r="G746" s="2">
        <v>0</v>
      </c>
    </row>
    <row r="747" spans="1:7" x14ac:dyDescent="0.25">
      <c r="A747" s="2" t="s">
        <v>204</v>
      </c>
      <c r="B747" s="3" t="s">
        <v>1519</v>
      </c>
      <c r="C747" s="4">
        <v>52207</v>
      </c>
      <c r="D747" s="2" t="s">
        <v>206</v>
      </c>
      <c r="E747" s="2" t="s">
        <v>1520</v>
      </c>
      <c r="F747" t="e">
        <v>#N/A</v>
      </c>
      <c r="G747" s="2">
        <v>0</v>
      </c>
    </row>
    <row r="748" spans="1:7" x14ac:dyDescent="0.25">
      <c r="A748" s="2" t="s">
        <v>204</v>
      </c>
      <c r="B748" s="3" t="s">
        <v>1521</v>
      </c>
      <c r="C748" s="4">
        <v>52224</v>
      </c>
      <c r="D748" s="2" t="s">
        <v>206</v>
      </c>
      <c r="E748" s="2" t="s">
        <v>1522</v>
      </c>
      <c r="F748" t="e">
        <v>#N/A</v>
      </c>
      <c r="G748" s="2">
        <v>0</v>
      </c>
    </row>
    <row r="749" spans="1:7" x14ac:dyDescent="0.25">
      <c r="A749" s="2" t="s">
        <v>576</v>
      </c>
      <c r="B749" s="3" t="s">
        <v>1523</v>
      </c>
      <c r="C749" s="4">
        <v>76126</v>
      </c>
      <c r="D749" s="2" t="s">
        <v>578</v>
      </c>
      <c r="E749" s="2" t="s">
        <v>1524</v>
      </c>
      <c r="F749" t="e">
        <v>#N/A</v>
      </c>
      <c r="G749" s="2">
        <v>24.36</v>
      </c>
    </row>
    <row r="750" spans="1:7" x14ac:dyDescent="0.25">
      <c r="A750" s="2" t="s">
        <v>500</v>
      </c>
      <c r="B750" s="3" t="s">
        <v>1525</v>
      </c>
      <c r="C750" s="4">
        <v>5890</v>
      </c>
      <c r="D750" s="2" t="s">
        <v>502</v>
      </c>
      <c r="E750" s="2" t="s">
        <v>1526</v>
      </c>
      <c r="F750" t="e">
        <v>#N/A</v>
      </c>
      <c r="G750" s="2">
        <v>2.92</v>
      </c>
    </row>
    <row r="751" spans="1:7" x14ac:dyDescent="0.25">
      <c r="A751" s="2" t="s">
        <v>204</v>
      </c>
      <c r="B751" s="3" t="s">
        <v>1527</v>
      </c>
      <c r="C751" s="4">
        <v>52381</v>
      </c>
      <c r="D751" s="2" t="s">
        <v>206</v>
      </c>
      <c r="E751" s="2" t="s">
        <v>1528</v>
      </c>
      <c r="F751" t="e">
        <v>#N/A</v>
      </c>
      <c r="G751" s="2">
        <v>30.06</v>
      </c>
    </row>
    <row r="752" spans="1:7" x14ac:dyDescent="0.25">
      <c r="A752" s="2" t="s">
        <v>301</v>
      </c>
      <c r="B752" s="3" t="s">
        <v>1529</v>
      </c>
      <c r="C752" s="4">
        <v>13580</v>
      </c>
      <c r="D752" s="2" t="s">
        <v>303</v>
      </c>
      <c r="E752" s="2" t="s">
        <v>1530</v>
      </c>
      <c r="F752" t="e">
        <v>#N/A</v>
      </c>
      <c r="G752" s="2">
        <v>0</v>
      </c>
    </row>
    <row r="753" spans="1:7" x14ac:dyDescent="0.25">
      <c r="A753" s="2" t="s">
        <v>741</v>
      </c>
      <c r="B753" s="3" t="s">
        <v>1531</v>
      </c>
      <c r="C753" s="4">
        <v>66318</v>
      </c>
      <c r="D753" s="2" t="s">
        <v>743</v>
      </c>
      <c r="E753" s="2" t="s">
        <v>1532</v>
      </c>
      <c r="F753" t="e">
        <v>#N/A</v>
      </c>
      <c r="G753" s="2">
        <v>0</v>
      </c>
    </row>
    <row r="754" spans="1:7" x14ac:dyDescent="0.25">
      <c r="A754" s="2" t="s">
        <v>88</v>
      </c>
      <c r="B754" s="3" t="s">
        <v>1533</v>
      </c>
      <c r="C754" s="4">
        <v>68575</v>
      </c>
      <c r="D754" s="2" t="s">
        <v>90</v>
      </c>
      <c r="E754" s="2" t="s">
        <v>1534</v>
      </c>
      <c r="F754" t="e">
        <v>#N/A</v>
      </c>
      <c r="G754" s="2">
        <v>0</v>
      </c>
    </row>
    <row r="755" spans="1:7" x14ac:dyDescent="0.25">
      <c r="A755" s="2" t="s">
        <v>772</v>
      </c>
      <c r="B755" s="3" t="s">
        <v>1535</v>
      </c>
      <c r="C755" s="4">
        <v>41001</v>
      </c>
      <c r="D755" s="2" t="s">
        <v>774</v>
      </c>
      <c r="E755" s="2" t="s">
        <v>1536</v>
      </c>
      <c r="F755" t="e">
        <v>#N/A</v>
      </c>
      <c r="G755" s="2">
        <v>0</v>
      </c>
    </row>
    <row r="756" spans="1:7" x14ac:dyDescent="0.25">
      <c r="A756" s="2" t="s">
        <v>888</v>
      </c>
      <c r="B756" s="3" t="s">
        <v>1537</v>
      </c>
      <c r="C756" s="4">
        <v>27600</v>
      </c>
      <c r="D756" s="2" t="s">
        <v>890</v>
      </c>
      <c r="E756" s="2" t="s">
        <v>1538</v>
      </c>
      <c r="F756" t="e">
        <v>#N/A</v>
      </c>
      <c r="G756" s="2">
        <v>2.59</v>
      </c>
    </row>
    <row r="757" spans="1:7" x14ac:dyDescent="0.25">
      <c r="A757" s="2" t="s">
        <v>27</v>
      </c>
      <c r="B757" s="3" t="s">
        <v>1539</v>
      </c>
      <c r="C757" s="4">
        <v>25436</v>
      </c>
      <c r="D757" s="2" t="s">
        <v>29</v>
      </c>
      <c r="E757" s="2" t="s">
        <v>1540</v>
      </c>
      <c r="F757" t="e">
        <v>#N/A</v>
      </c>
      <c r="G757" s="2">
        <v>0</v>
      </c>
    </row>
    <row r="758" spans="1:7" x14ac:dyDescent="0.25">
      <c r="A758" s="2" t="s">
        <v>576</v>
      </c>
      <c r="B758" s="3" t="s">
        <v>1541</v>
      </c>
      <c r="C758" s="4">
        <v>76670</v>
      </c>
      <c r="D758" s="2" t="s">
        <v>578</v>
      </c>
      <c r="E758" s="2" t="s">
        <v>898</v>
      </c>
      <c r="F758" t="e">
        <v>#N/A</v>
      </c>
      <c r="G758" s="2">
        <v>0</v>
      </c>
    </row>
    <row r="759" spans="1:7" x14ac:dyDescent="0.25">
      <c r="A759" s="2" t="s">
        <v>321</v>
      </c>
      <c r="B759" s="3" t="s">
        <v>1542</v>
      </c>
      <c r="C759" s="4">
        <v>19622</v>
      </c>
      <c r="D759" s="2" t="s">
        <v>323</v>
      </c>
      <c r="E759" s="2" t="s">
        <v>1543</v>
      </c>
      <c r="F759" t="e">
        <v>#N/A</v>
      </c>
      <c r="G759" s="2">
        <v>0</v>
      </c>
    </row>
    <row r="760" spans="1:7" x14ac:dyDescent="0.25">
      <c r="A760" s="2" t="s">
        <v>500</v>
      </c>
      <c r="B760" s="3" t="s">
        <v>1544</v>
      </c>
      <c r="C760" s="4">
        <v>5736</v>
      </c>
      <c r="D760" s="2" t="s">
        <v>502</v>
      </c>
      <c r="E760" s="2" t="s">
        <v>1545</v>
      </c>
      <c r="F760" t="s">
        <v>2257</v>
      </c>
      <c r="G760" s="2">
        <v>58.85</v>
      </c>
    </row>
    <row r="761" spans="1:7" x14ac:dyDescent="0.25">
      <c r="A761" s="2" t="s">
        <v>758</v>
      </c>
      <c r="B761" s="3" t="s">
        <v>1546</v>
      </c>
      <c r="C761" s="4">
        <v>50573</v>
      </c>
      <c r="D761" s="2" t="s">
        <v>760</v>
      </c>
      <c r="E761" s="2" t="s">
        <v>1547</v>
      </c>
      <c r="F761" t="e">
        <v>#N/A</v>
      </c>
      <c r="G761" s="2">
        <v>0</v>
      </c>
    </row>
    <row r="762" spans="1:7" x14ac:dyDescent="0.25">
      <c r="A762" s="2" t="s">
        <v>27</v>
      </c>
      <c r="B762" s="3" t="s">
        <v>1548</v>
      </c>
      <c r="C762" s="4">
        <v>25299</v>
      </c>
      <c r="D762" s="2" t="s">
        <v>29</v>
      </c>
      <c r="E762" s="2" t="s">
        <v>1549</v>
      </c>
      <c r="F762" t="e">
        <v>#N/A</v>
      </c>
      <c r="G762" s="2">
        <v>0</v>
      </c>
    </row>
    <row r="763" spans="1:7" x14ac:dyDescent="0.25">
      <c r="A763" s="2" t="s">
        <v>500</v>
      </c>
      <c r="B763" s="3" t="s">
        <v>1550</v>
      </c>
      <c r="C763" s="4">
        <v>5347</v>
      </c>
      <c r="D763" s="2" t="s">
        <v>502</v>
      </c>
      <c r="E763" s="2" t="s">
        <v>1551</v>
      </c>
      <c r="F763" t="e">
        <v>#N/A</v>
      </c>
      <c r="G763" s="2">
        <v>0</v>
      </c>
    </row>
    <row r="764" spans="1:7" x14ac:dyDescent="0.25">
      <c r="A764" s="2" t="s">
        <v>530</v>
      </c>
      <c r="B764" s="3" t="s">
        <v>1552</v>
      </c>
      <c r="C764" s="4">
        <v>23419</v>
      </c>
      <c r="D764" s="2" t="s">
        <v>532</v>
      </c>
      <c r="E764" s="2" t="s">
        <v>1553</v>
      </c>
      <c r="F764" t="e">
        <v>#N/A</v>
      </c>
      <c r="G764" s="2">
        <v>0</v>
      </c>
    </row>
    <row r="765" spans="1:7" x14ac:dyDescent="0.25">
      <c r="A765" s="2" t="s">
        <v>1149</v>
      </c>
      <c r="B765" s="3" t="s">
        <v>1554</v>
      </c>
      <c r="C765" s="4">
        <v>20032</v>
      </c>
      <c r="D765" s="2" t="s">
        <v>1151</v>
      </c>
      <c r="E765" s="2" t="s">
        <v>1555</v>
      </c>
      <c r="F765" t="e">
        <v>#N/A</v>
      </c>
      <c r="G765" s="2">
        <v>0</v>
      </c>
    </row>
    <row r="766" spans="1:7" x14ac:dyDescent="0.25">
      <c r="A766" s="2" t="s">
        <v>500</v>
      </c>
      <c r="B766" s="3" t="s">
        <v>1556</v>
      </c>
      <c r="C766" s="4">
        <v>5440</v>
      </c>
      <c r="D766" s="2" t="s">
        <v>502</v>
      </c>
      <c r="E766" s="2" t="s">
        <v>1557</v>
      </c>
      <c r="F766" t="e">
        <v>#N/A</v>
      </c>
      <c r="G766" s="2">
        <v>0</v>
      </c>
    </row>
    <row r="767" spans="1:7" x14ac:dyDescent="0.25">
      <c r="A767" s="2" t="s">
        <v>772</v>
      </c>
      <c r="B767" s="3" t="s">
        <v>1558</v>
      </c>
      <c r="C767" s="4">
        <v>41078</v>
      </c>
      <c r="D767" s="2" t="s">
        <v>774</v>
      </c>
      <c r="E767" s="2" t="s">
        <v>1559</v>
      </c>
      <c r="F767" t="e">
        <v>#N/A</v>
      </c>
      <c r="G767" s="2">
        <v>0</v>
      </c>
    </row>
    <row r="768" spans="1:7" x14ac:dyDescent="0.25">
      <c r="A768" s="2" t="s">
        <v>901</v>
      </c>
      <c r="B768" s="3" t="s">
        <v>1560</v>
      </c>
      <c r="C768" s="4">
        <v>85125</v>
      </c>
      <c r="D768" s="2" t="s">
        <v>903</v>
      </c>
      <c r="E768" s="2" t="s">
        <v>1561</v>
      </c>
      <c r="F768" t="e">
        <v>#N/A</v>
      </c>
      <c r="G768" s="2">
        <v>0</v>
      </c>
    </row>
    <row r="769" spans="1:7" x14ac:dyDescent="0.25">
      <c r="A769" s="2" t="s">
        <v>772</v>
      </c>
      <c r="B769" s="3" t="s">
        <v>1562</v>
      </c>
      <c r="C769" s="4">
        <v>41359</v>
      </c>
      <c r="D769" s="2" t="s">
        <v>774</v>
      </c>
      <c r="E769" s="2" t="s">
        <v>1563</v>
      </c>
      <c r="F769" t="e">
        <v>#N/A</v>
      </c>
      <c r="G769" s="2">
        <v>0</v>
      </c>
    </row>
    <row r="770" spans="1:7" x14ac:dyDescent="0.25">
      <c r="A770" s="2" t="s">
        <v>758</v>
      </c>
      <c r="B770" s="3" t="s">
        <v>1564</v>
      </c>
      <c r="C770" s="4">
        <v>50680</v>
      </c>
      <c r="D770" s="2" t="s">
        <v>760</v>
      </c>
      <c r="E770" s="2" t="s">
        <v>1565</v>
      </c>
      <c r="F770" t="e">
        <v>#N/A</v>
      </c>
      <c r="G770" s="2">
        <v>0</v>
      </c>
    </row>
    <row r="771" spans="1:7" x14ac:dyDescent="0.25">
      <c r="A771" s="2" t="s">
        <v>500</v>
      </c>
      <c r="B771" s="3" t="s">
        <v>1566</v>
      </c>
      <c r="C771" s="4">
        <v>5604</v>
      </c>
      <c r="D771" s="2" t="s">
        <v>502</v>
      </c>
      <c r="E771" s="2" t="s">
        <v>1567</v>
      </c>
      <c r="F771" t="s">
        <v>2257</v>
      </c>
      <c r="G771" s="2">
        <v>3.99</v>
      </c>
    </row>
    <row r="772" spans="1:7" x14ac:dyDescent="0.25">
      <c r="A772" s="2" t="s">
        <v>134</v>
      </c>
      <c r="B772" s="3" t="s">
        <v>1568</v>
      </c>
      <c r="C772" s="4">
        <v>54418</v>
      </c>
      <c r="D772" s="2" t="s">
        <v>136</v>
      </c>
      <c r="E772" s="2" t="s">
        <v>1569</v>
      </c>
      <c r="F772" t="e">
        <v>#N/A</v>
      </c>
      <c r="G772" s="2">
        <v>0</v>
      </c>
    </row>
    <row r="773" spans="1:7" x14ac:dyDescent="0.25">
      <c r="A773" s="2" t="s">
        <v>500</v>
      </c>
      <c r="B773" s="3" t="s">
        <v>1570</v>
      </c>
      <c r="C773" s="4">
        <v>5001</v>
      </c>
      <c r="D773" s="2" t="s">
        <v>502</v>
      </c>
      <c r="E773" s="2" t="s">
        <v>1571</v>
      </c>
      <c r="F773" t="e">
        <v>#N/A</v>
      </c>
      <c r="G773" s="2">
        <v>0</v>
      </c>
    </row>
    <row r="774" spans="1:7" x14ac:dyDescent="0.25">
      <c r="A774" s="2" t="s">
        <v>204</v>
      </c>
      <c r="B774" s="3" t="s">
        <v>1572</v>
      </c>
      <c r="C774" s="4">
        <v>52215</v>
      </c>
      <c r="D774" s="2" t="s">
        <v>206</v>
      </c>
      <c r="E774" s="2" t="s">
        <v>532</v>
      </c>
      <c r="F774" t="e">
        <v>#N/A</v>
      </c>
      <c r="G774" s="2">
        <v>0</v>
      </c>
    </row>
    <row r="775" spans="1:7" x14ac:dyDescent="0.25">
      <c r="A775" s="2" t="s">
        <v>758</v>
      </c>
      <c r="B775" s="3" t="s">
        <v>1573</v>
      </c>
      <c r="C775" s="4">
        <v>50450</v>
      </c>
      <c r="D775" s="2" t="s">
        <v>760</v>
      </c>
      <c r="E775" s="2" t="s">
        <v>1574</v>
      </c>
      <c r="F775" t="s">
        <v>2251</v>
      </c>
      <c r="G775" s="2">
        <v>50.25</v>
      </c>
    </row>
    <row r="776" spans="1:7" x14ac:dyDescent="0.25">
      <c r="A776" s="2" t="s">
        <v>901</v>
      </c>
      <c r="B776" s="3" t="s">
        <v>1575</v>
      </c>
      <c r="C776" s="4">
        <v>85440</v>
      </c>
      <c r="D776" s="2" t="s">
        <v>903</v>
      </c>
      <c r="E776" s="2" t="s">
        <v>167</v>
      </c>
      <c r="F776" t="e">
        <v>#N/A</v>
      </c>
      <c r="G776" s="2">
        <v>0</v>
      </c>
    </row>
    <row r="777" spans="1:7" x14ac:dyDescent="0.25">
      <c r="A777" s="2" t="s">
        <v>901</v>
      </c>
      <c r="B777" s="3" t="s">
        <v>1576</v>
      </c>
      <c r="C777" s="4">
        <v>85250</v>
      </c>
      <c r="D777" s="2" t="s">
        <v>903</v>
      </c>
      <c r="E777" s="2" t="s">
        <v>1577</v>
      </c>
      <c r="F777" t="e">
        <v>#N/A</v>
      </c>
      <c r="G777" s="2">
        <v>0</v>
      </c>
    </row>
    <row r="778" spans="1:7" x14ac:dyDescent="0.25">
      <c r="A778" s="2" t="s">
        <v>500</v>
      </c>
      <c r="B778" s="3" t="s">
        <v>1578</v>
      </c>
      <c r="C778" s="4">
        <v>5642</v>
      </c>
      <c r="D778" s="2" t="s">
        <v>502</v>
      </c>
      <c r="E778" s="2" t="s">
        <v>1579</v>
      </c>
      <c r="F778" t="e">
        <v>#N/A</v>
      </c>
      <c r="G778" s="2">
        <v>0</v>
      </c>
    </row>
    <row r="779" spans="1:7" x14ac:dyDescent="0.25">
      <c r="A779" s="2" t="s">
        <v>295</v>
      </c>
      <c r="B779" s="3" t="s">
        <v>1580</v>
      </c>
      <c r="C779" s="4">
        <v>73024</v>
      </c>
      <c r="D779" s="2" t="s">
        <v>297</v>
      </c>
      <c r="E779" s="2" t="s">
        <v>1581</v>
      </c>
      <c r="F779" t="e">
        <v>#N/A</v>
      </c>
      <c r="G779" s="2">
        <v>0</v>
      </c>
    </row>
    <row r="780" spans="1:7" x14ac:dyDescent="0.25">
      <c r="A780" s="2" t="s">
        <v>295</v>
      </c>
      <c r="B780" s="3" t="s">
        <v>1582</v>
      </c>
      <c r="C780" s="4">
        <v>73483</v>
      </c>
      <c r="D780" s="2" t="s">
        <v>297</v>
      </c>
      <c r="E780" s="2" t="s">
        <v>1583</v>
      </c>
      <c r="F780" t="e">
        <v>#N/A</v>
      </c>
      <c r="G780" s="2">
        <v>0</v>
      </c>
    </row>
    <row r="781" spans="1:7" x14ac:dyDescent="0.25">
      <c r="A781" s="2" t="s">
        <v>295</v>
      </c>
      <c r="B781" s="3" t="s">
        <v>1584</v>
      </c>
      <c r="C781" s="4">
        <v>73873</v>
      </c>
      <c r="D781" s="2" t="s">
        <v>297</v>
      </c>
      <c r="E781" s="2" t="s">
        <v>1585</v>
      </c>
      <c r="F781" t="e">
        <v>#N/A</v>
      </c>
      <c r="G781" s="2">
        <v>0</v>
      </c>
    </row>
    <row r="782" spans="1:7" x14ac:dyDescent="0.25">
      <c r="A782" s="2" t="s">
        <v>500</v>
      </c>
      <c r="B782" s="3" t="s">
        <v>1586</v>
      </c>
      <c r="C782" s="4">
        <v>5190</v>
      </c>
      <c r="D782" s="2" t="s">
        <v>502</v>
      </c>
      <c r="E782" s="2" t="s">
        <v>1587</v>
      </c>
      <c r="F782" t="e">
        <v>#N/A</v>
      </c>
      <c r="G782" s="2">
        <v>0</v>
      </c>
    </row>
    <row r="783" spans="1:7" x14ac:dyDescent="0.25">
      <c r="A783" s="2" t="s">
        <v>88</v>
      </c>
      <c r="B783" s="3" t="s">
        <v>1588</v>
      </c>
      <c r="C783" s="4">
        <v>68344</v>
      </c>
      <c r="D783" s="2" t="s">
        <v>90</v>
      </c>
      <c r="E783" s="2" t="s">
        <v>1589</v>
      </c>
      <c r="F783" t="e">
        <v>#N/A</v>
      </c>
      <c r="G783" s="2">
        <v>0</v>
      </c>
    </row>
    <row r="784" spans="1:7" x14ac:dyDescent="0.25">
      <c r="A784" s="2" t="s">
        <v>901</v>
      </c>
      <c r="B784" s="3" t="s">
        <v>1590</v>
      </c>
      <c r="C784" s="4">
        <v>85162</v>
      </c>
      <c r="D784" s="2" t="s">
        <v>903</v>
      </c>
      <c r="E784" s="2" t="s">
        <v>1591</v>
      </c>
      <c r="F784" t="e">
        <v>#N/A</v>
      </c>
      <c r="G784" s="2">
        <v>0</v>
      </c>
    </row>
    <row r="785" spans="1:7" x14ac:dyDescent="0.25">
      <c r="A785" s="2" t="s">
        <v>134</v>
      </c>
      <c r="B785" s="3" t="s">
        <v>1592</v>
      </c>
      <c r="C785" s="4">
        <v>54261</v>
      </c>
      <c r="D785" s="2" t="s">
        <v>136</v>
      </c>
      <c r="E785" s="2" t="s">
        <v>1593</v>
      </c>
      <c r="F785" t="e">
        <v>#N/A</v>
      </c>
      <c r="G785" s="2">
        <v>14.07</v>
      </c>
    </row>
    <row r="786" spans="1:7" x14ac:dyDescent="0.25">
      <c r="A786" s="2" t="s">
        <v>500</v>
      </c>
      <c r="B786" s="3" t="s">
        <v>1594</v>
      </c>
      <c r="C786" s="4">
        <v>5154</v>
      </c>
      <c r="D786" s="2" t="s">
        <v>502</v>
      </c>
      <c r="E786" s="2" t="s">
        <v>1595</v>
      </c>
      <c r="F786" t="s">
        <v>2257</v>
      </c>
      <c r="G786" s="2">
        <v>0</v>
      </c>
    </row>
    <row r="787" spans="1:7" x14ac:dyDescent="0.25">
      <c r="A787" s="2" t="s">
        <v>901</v>
      </c>
      <c r="B787" s="3" t="s">
        <v>1596</v>
      </c>
      <c r="C787" s="4">
        <v>85001</v>
      </c>
      <c r="D787" s="2" t="s">
        <v>903</v>
      </c>
      <c r="E787" s="2" t="s">
        <v>1597</v>
      </c>
      <c r="F787" t="e">
        <v>#N/A</v>
      </c>
      <c r="G787" s="2">
        <v>0</v>
      </c>
    </row>
    <row r="788" spans="1:7" x14ac:dyDescent="0.25">
      <c r="A788" s="2" t="s">
        <v>758</v>
      </c>
      <c r="B788" s="3" t="s">
        <v>1598</v>
      </c>
      <c r="C788" s="4">
        <v>50150</v>
      </c>
      <c r="D788" s="2" t="s">
        <v>760</v>
      </c>
      <c r="E788" s="2" t="s">
        <v>1599</v>
      </c>
      <c r="F788" t="e">
        <v>#N/A</v>
      </c>
      <c r="G788" s="2">
        <v>0</v>
      </c>
    </row>
    <row r="789" spans="1:7" x14ac:dyDescent="0.25">
      <c r="A789" s="2" t="s">
        <v>27</v>
      </c>
      <c r="B789" s="3" t="s">
        <v>1600</v>
      </c>
      <c r="C789" s="4">
        <v>25368</v>
      </c>
      <c r="D789" s="2" t="s">
        <v>29</v>
      </c>
      <c r="E789" s="2" t="s">
        <v>1601</v>
      </c>
      <c r="F789" t="e">
        <v>#N/A</v>
      </c>
      <c r="G789" s="2">
        <v>0</v>
      </c>
    </row>
    <row r="790" spans="1:7" x14ac:dyDescent="0.25">
      <c r="A790" s="2" t="s">
        <v>500</v>
      </c>
      <c r="B790" s="3" t="s">
        <v>1602</v>
      </c>
      <c r="C790" s="4">
        <v>5390</v>
      </c>
      <c r="D790" s="2" t="s">
        <v>502</v>
      </c>
      <c r="E790" s="2" t="s">
        <v>1603</v>
      </c>
      <c r="F790" t="e">
        <v>#N/A</v>
      </c>
      <c r="G790" s="2">
        <v>0</v>
      </c>
    </row>
    <row r="791" spans="1:7" x14ac:dyDescent="0.25">
      <c r="A791" s="2" t="s">
        <v>1145</v>
      </c>
      <c r="B791" s="3" t="s">
        <v>1604</v>
      </c>
      <c r="C791" s="4">
        <v>18753</v>
      </c>
      <c r="D791" s="2" t="s">
        <v>1147</v>
      </c>
      <c r="E791" s="2" t="s">
        <v>1605</v>
      </c>
      <c r="F791" t="s">
        <v>2254</v>
      </c>
      <c r="G791" s="2">
        <v>406.84</v>
      </c>
    </row>
    <row r="792" spans="1:7" x14ac:dyDescent="0.25">
      <c r="A792" s="2" t="s">
        <v>376</v>
      </c>
      <c r="B792" s="3" t="s">
        <v>1606</v>
      </c>
      <c r="C792" s="4">
        <v>47161</v>
      </c>
      <c r="D792" s="2" t="s">
        <v>378</v>
      </c>
      <c r="E792" s="2" t="s">
        <v>1607</v>
      </c>
      <c r="F792" t="e">
        <v>#N/A</v>
      </c>
      <c r="G792" s="2">
        <v>0</v>
      </c>
    </row>
    <row r="793" spans="1:7" x14ac:dyDescent="0.25">
      <c r="A793" s="2" t="s">
        <v>295</v>
      </c>
      <c r="B793" s="3" t="s">
        <v>1608</v>
      </c>
      <c r="C793" s="4">
        <v>73226</v>
      </c>
      <c r="D793" s="2" t="s">
        <v>297</v>
      </c>
      <c r="E793" s="2" t="s">
        <v>1609</v>
      </c>
      <c r="F793" t="e">
        <v>#N/A</v>
      </c>
      <c r="G793" s="2">
        <v>0</v>
      </c>
    </row>
    <row r="794" spans="1:7" x14ac:dyDescent="0.25">
      <c r="A794" s="2" t="s">
        <v>321</v>
      </c>
      <c r="B794" s="3" t="s">
        <v>1610</v>
      </c>
      <c r="C794" s="4">
        <v>19532</v>
      </c>
      <c r="D794" s="2" t="s">
        <v>323</v>
      </c>
      <c r="E794" s="2" t="s">
        <v>1611</v>
      </c>
      <c r="F794" t="s">
        <v>2252</v>
      </c>
      <c r="G794" s="2">
        <v>203.53</v>
      </c>
    </row>
    <row r="795" spans="1:7" x14ac:dyDescent="0.25">
      <c r="A795" s="2" t="s">
        <v>204</v>
      </c>
      <c r="B795" s="3" t="s">
        <v>1612</v>
      </c>
      <c r="C795" s="4">
        <v>52254</v>
      </c>
      <c r="D795" s="2" t="s">
        <v>206</v>
      </c>
      <c r="E795" s="2" t="s">
        <v>1613</v>
      </c>
      <c r="F795" t="e">
        <v>#N/A</v>
      </c>
      <c r="G795" s="2">
        <v>34.9</v>
      </c>
    </row>
    <row r="796" spans="1:7" x14ac:dyDescent="0.25">
      <c r="A796" s="2" t="s">
        <v>500</v>
      </c>
      <c r="B796" s="3" t="s">
        <v>1614</v>
      </c>
      <c r="C796" s="4">
        <v>5887</v>
      </c>
      <c r="D796" s="2" t="s">
        <v>502</v>
      </c>
      <c r="E796" s="2" t="s">
        <v>1615</v>
      </c>
      <c r="F796" t="e">
        <v>#N/A</v>
      </c>
      <c r="G796" s="2">
        <v>3.16</v>
      </c>
    </row>
    <row r="797" spans="1:7" x14ac:dyDescent="0.25">
      <c r="A797" s="2" t="s">
        <v>301</v>
      </c>
      <c r="B797" s="3" t="s">
        <v>1616</v>
      </c>
      <c r="C797" s="4">
        <v>13655</v>
      </c>
      <c r="D797" s="2" t="s">
        <v>303</v>
      </c>
      <c r="E797" s="2" t="s">
        <v>1617</v>
      </c>
      <c r="F797" t="e">
        <v>#N/A</v>
      </c>
      <c r="G797" s="2">
        <v>65.05</v>
      </c>
    </row>
    <row r="798" spans="1:7" x14ac:dyDescent="0.25">
      <c r="A798" s="2" t="s">
        <v>134</v>
      </c>
      <c r="B798" s="3" t="s">
        <v>1618</v>
      </c>
      <c r="C798" s="4">
        <v>54109</v>
      </c>
      <c r="D798" s="2" t="s">
        <v>136</v>
      </c>
      <c r="E798" s="2" t="s">
        <v>1619</v>
      </c>
      <c r="F798" t="e">
        <v>#N/A</v>
      </c>
      <c r="G798" s="2">
        <v>0</v>
      </c>
    </row>
    <row r="799" spans="1:7" x14ac:dyDescent="0.25">
      <c r="A799" s="2" t="s">
        <v>204</v>
      </c>
      <c r="B799" s="3" t="s">
        <v>1620</v>
      </c>
      <c r="C799" s="4">
        <v>52390</v>
      </c>
      <c r="D799" s="2" t="s">
        <v>206</v>
      </c>
      <c r="E799" s="2" t="s">
        <v>1621</v>
      </c>
      <c r="F799" t="s">
        <v>2255</v>
      </c>
      <c r="G799" s="2">
        <v>120.36</v>
      </c>
    </row>
    <row r="800" spans="1:7" x14ac:dyDescent="0.25">
      <c r="A800" s="2" t="s">
        <v>500</v>
      </c>
      <c r="B800" s="3" t="s">
        <v>1622</v>
      </c>
      <c r="C800" s="4">
        <v>5091</v>
      </c>
      <c r="D800" s="2" t="s">
        <v>502</v>
      </c>
      <c r="E800" s="2" t="s">
        <v>1623</v>
      </c>
      <c r="F800" t="e">
        <v>#N/A</v>
      </c>
      <c r="G800" s="2">
        <v>0</v>
      </c>
    </row>
    <row r="801" spans="1:7" x14ac:dyDescent="0.25">
      <c r="A801" s="2" t="s">
        <v>376</v>
      </c>
      <c r="B801" s="3" t="s">
        <v>1624</v>
      </c>
      <c r="C801" s="4">
        <v>47745</v>
      </c>
      <c r="D801" s="2" t="s">
        <v>378</v>
      </c>
      <c r="E801" s="2" t="s">
        <v>1625</v>
      </c>
      <c r="F801" t="e">
        <v>#N/A</v>
      </c>
      <c r="G801" s="2">
        <v>0</v>
      </c>
    </row>
    <row r="802" spans="1:7" x14ac:dyDescent="0.25">
      <c r="A802" s="2" t="s">
        <v>758</v>
      </c>
      <c r="B802" s="3" t="s">
        <v>1626</v>
      </c>
      <c r="C802" s="4">
        <v>50001</v>
      </c>
      <c r="D802" s="2" t="s">
        <v>760</v>
      </c>
      <c r="E802" s="2" t="s">
        <v>1627</v>
      </c>
      <c r="F802" t="e">
        <v>#N/A</v>
      </c>
      <c r="G802" s="2">
        <v>0</v>
      </c>
    </row>
    <row r="803" spans="1:7" x14ac:dyDescent="0.25">
      <c r="A803" s="2" t="s">
        <v>204</v>
      </c>
      <c r="B803" s="3" t="s">
        <v>1628</v>
      </c>
      <c r="C803" s="4">
        <v>52435</v>
      </c>
      <c r="D803" s="2" t="s">
        <v>206</v>
      </c>
      <c r="E803" s="2" t="s">
        <v>1629</v>
      </c>
      <c r="F803" t="e">
        <v>#N/A</v>
      </c>
      <c r="G803" s="2">
        <v>0</v>
      </c>
    </row>
    <row r="804" spans="1:7" x14ac:dyDescent="0.25">
      <c r="A804" s="2" t="s">
        <v>576</v>
      </c>
      <c r="B804" s="3" t="s">
        <v>1630</v>
      </c>
      <c r="C804" s="4">
        <v>76828</v>
      </c>
      <c r="D804" s="2" t="s">
        <v>578</v>
      </c>
      <c r="E804" s="2" t="s">
        <v>1631</v>
      </c>
      <c r="F804" t="e">
        <v>#N/A</v>
      </c>
      <c r="G804" s="2">
        <v>0</v>
      </c>
    </row>
    <row r="805" spans="1:7" x14ac:dyDescent="0.25">
      <c r="A805" s="2" t="s">
        <v>27</v>
      </c>
      <c r="B805" s="3" t="s">
        <v>1632</v>
      </c>
      <c r="C805" s="4">
        <v>25653</v>
      </c>
      <c r="D805" s="2" t="s">
        <v>29</v>
      </c>
      <c r="E805" s="2" t="s">
        <v>835</v>
      </c>
      <c r="F805" t="e">
        <v>#N/A</v>
      </c>
      <c r="G805" s="2">
        <v>0</v>
      </c>
    </row>
    <row r="806" spans="1:7" x14ac:dyDescent="0.25">
      <c r="A806" s="2" t="s">
        <v>301</v>
      </c>
      <c r="B806" s="3" t="s">
        <v>1633</v>
      </c>
      <c r="C806" s="4">
        <v>13873</v>
      </c>
      <c r="D806" s="2" t="s">
        <v>303</v>
      </c>
      <c r="E806" s="2" t="s">
        <v>167</v>
      </c>
      <c r="F806" t="e">
        <v>#N/A</v>
      </c>
      <c r="G806" s="2">
        <v>0</v>
      </c>
    </row>
    <row r="807" spans="1:7" x14ac:dyDescent="0.25">
      <c r="A807" s="2" t="s">
        <v>901</v>
      </c>
      <c r="B807" s="3" t="s">
        <v>1634</v>
      </c>
      <c r="C807" s="4">
        <v>85300</v>
      </c>
      <c r="D807" s="2" t="s">
        <v>903</v>
      </c>
      <c r="E807" s="2" t="s">
        <v>519</v>
      </c>
      <c r="F807" t="e">
        <v>#N/A</v>
      </c>
      <c r="G807" s="2">
        <v>0</v>
      </c>
    </row>
    <row r="808" spans="1:7" x14ac:dyDescent="0.25">
      <c r="A808" s="2" t="s">
        <v>295</v>
      </c>
      <c r="B808" s="3" t="s">
        <v>1635</v>
      </c>
      <c r="C808" s="4">
        <v>73675</v>
      </c>
      <c r="D808" s="2" t="s">
        <v>297</v>
      </c>
      <c r="E808" s="2" t="s">
        <v>1636</v>
      </c>
      <c r="F808" t="e">
        <v>#N/A</v>
      </c>
      <c r="G808" s="2">
        <v>0</v>
      </c>
    </row>
    <row r="809" spans="1:7" x14ac:dyDescent="0.25">
      <c r="A809" s="2" t="s">
        <v>530</v>
      </c>
      <c r="B809" s="3" t="s">
        <v>1637</v>
      </c>
      <c r="C809" s="4">
        <v>23001</v>
      </c>
      <c r="D809" s="2" t="s">
        <v>532</v>
      </c>
      <c r="E809" s="2" t="s">
        <v>1638</v>
      </c>
      <c r="F809" t="e">
        <v>#N/A</v>
      </c>
      <c r="G809" s="2">
        <v>0</v>
      </c>
    </row>
    <row r="810" spans="1:7" x14ac:dyDescent="0.25">
      <c r="A810" s="2" t="s">
        <v>204</v>
      </c>
      <c r="B810" s="3" t="s">
        <v>1639</v>
      </c>
      <c r="C810" s="4">
        <v>52490</v>
      </c>
      <c r="D810" s="2" t="s">
        <v>206</v>
      </c>
      <c r="E810" s="2" t="s">
        <v>1640</v>
      </c>
      <c r="F810" t="s">
        <v>2255</v>
      </c>
      <c r="G810" s="2">
        <v>2173.0100000000002</v>
      </c>
    </row>
    <row r="811" spans="1:7" x14ac:dyDescent="0.25">
      <c r="A811" s="2" t="s">
        <v>27</v>
      </c>
      <c r="B811" s="3" t="s">
        <v>1641</v>
      </c>
      <c r="C811" s="4">
        <v>25288</v>
      </c>
      <c r="D811" s="2" t="s">
        <v>29</v>
      </c>
      <c r="E811" s="2" t="s">
        <v>1642</v>
      </c>
      <c r="F811" t="e">
        <v>#N/A</v>
      </c>
      <c r="G811" s="2">
        <v>0</v>
      </c>
    </row>
    <row r="812" spans="1:7" x14ac:dyDescent="0.25">
      <c r="A812" s="2" t="s">
        <v>626</v>
      </c>
      <c r="B812" s="3" t="s">
        <v>1643</v>
      </c>
      <c r="C812" s="4">
        <v>95015</v>
      </c>
      <c r="D812" s="2" t="s">
        <v>628</v>
      </c>
      <c r="E812" s="2" t="s">
        <v>697</v>
      </c>
      <c r="F812" t="s">
        <v>2251</v>
      </c>
      <c r="G812" s="2">
        <v>455.19</v>
      </c>
    </row>
    <row r="813" spans="1:7" x14ac:dyDescent="0.25">
      <c r="A813" s="2" t="s">
        <v>1456</v>
      </c>
      <c r="B813" s="3" t="s">
        <v>1644</v>
      </c>
      <c r="C813" s="4">
        <v>86571</v>
      </c>
      <c r="D813" s="2" t="s">
        <v>1458</v>
      </c>
      <c r="E813" s="2" t="s">
        <v>1645</v>
      </c>
      <c r="F813" t="s">
        <v>2258</v>
      </c>
      <c r="G813" s="2">
        <v>1298.6600000000001</v>
      </c>
    </row>
    <row r="814" spans="1:7" x14ac:dyDescent="0.25">
      <c r="A814" s="2" t="s">
        <v>500</v>
      </c>
      <c r="B814" s="3" t="s">
        <v>1646</v>
      </c>
      <c r="C814" s="4">
        <v>5895</v>
      </c>
      <c r="D814" s="2" t="s">
        <v>502</v>
      </c>
      <c r="E814" s="2" t="s">
        <v>1647</v>
      </c>
      <c r="F814" t="s">
        <v>2257</v>
      </c>
      <c r="G814" s="2">
        <v>67.650000000000006</v>
      </c>
    </row>
    <row r="815" spans="1:7" x14ac:dyDescent="0.25">
      <c r="A815" s="2" t="s">
        <v>772</v>
      </c>
      <c r="B815" s="3" t="s">
        <v>1648</v>
      </c>
      <c r="C815" s="4">
        <v>41770</v>
      </c>
      <c r="D815" s="2" t="s">
        <v>774</v>
      </c>
      <c r="E815" s="2" t="s">
        <v>1649</v>
      </c>
      <c r="F815" t="e">
        <v>#N/A</v>
      </c>
      <c r="G815" s="2">
        <v>0</v>
      </c>
    </row>
    <row r="816" spans="1:7" x14ac:dyDescent="0.25">
      <c r="A816" s="2" t="s">
        <v>96</v>
      </c>
      <c r="B816" s="3" t="s">
        <v>1650</v>
      </c>
      <c r="C816" s="4">
        <v>44001</v>
      </c>
      <c r="D816" s="2" t="s">
        <v>98</v>
      </c>
      <c r="E816" s="2" t="s">
        <v>1651</v>
      </c>
      <c r="F816" t="e">
        <v>#N/A</v>
      </c>
      <c r="G816" s="2">
        <v>0</v>
      </c>
    </row>
    <row r="817" spans="1:7" x14ac:dyDescent="0.25">
      <c r="A817" s="2" t="s">
        <v>376</v>
      </c>
      <c r="B817" s="3" t="s">
        <v>1652</v>
      </c>
      <c r="C817" s="4">
        <v>47960</v>
      </c>
      <c r="D817" s="2" t="s">
        <v>378</v>
      </c>
      <c r="E817" s="2" t="s">
        <v>1653</v>
      </c>
      <c r="F817" t="e">
        <v>#N/A</v>
      </c>
      <c r="G817" s="2">
        <v>0</v>
      </c>
    </row>
    <row r="818" spans="1:7" x14ac:dyDescent="0.25">
      <c r="A818" s="2" t="s">
        <v>438</v>
      </c>
      <c r="B818" s="3" t="s">
        <v>1654</v>
      </c>
      <c r="C818" s="4">
        <v>17444</v>
      </c>
      <c r="D818" s="2" t="s">
        <v>237</v>
      </c>
      <c r="E818" s="2" t="s">
        <v>1655</v>
      </c>
      <c r="F818" t="e">
        <v>#N/A</v>
      </c>
      <c r="G818" s="2">
        <v>0</v>
      </c>
    </row>
    <row r="819" spans="1:7" x14ac:dyDescent="0.25">
      <c r="A819" s="2" t="s">
        <v>295</v>
      </c>
      <c r="B819" s="3" t="s">
        <v>1656</v>
      </c>
      <c r="C819" s="4">
        <v>73555</v>
      </c>
      <c r="D819" s="2" t="s">
        <v>297</v>
      </c>
      <c r="E819" s="2" t="s">
        <v>1657</v>
      </c>
      <c r="F819" t="s">
        <v>2259</v>
      </c>
      <c r="G819" s="2">
        <v>0</v>
      </c>
    </row>
    <row r="820" spans="1:7" x14ac:dyDescent="0.25">
      <c r="A820" s="2" t="s">
        <v>321</v>
      </c>
      <c r="B820" s="3" t="s">
        <v>1658</v>
      </c>
      <c r="C820" s="4">
        <v>19075</v>
      </c>
      <c r="D820" s="2" t="s">
        <v>323</v>
      </c>
      <c r="E820" s="2" t="s">
        <v>1410</v>
      </c>
      <c r="F820" t="s">
        <v>2252</v>
      </c>
      <c r="G820" s="2">
        <v>223.8</v>
      </c>
    </row>
    <row r="821" spans="1:7" x14ac:dyDescent="0.25">
      <c r="A821" s="2" t="s">
        <v>321</v>
      </c>
      <c r="B821" s="3" t="s">
        <v>1659</v>
      </c>
      <c r="C821" s="4">
        <v>19290</v>
      </c>
      <c r="D821" s="2" t="s">
        <v>323</v>
      </c>
      <c r="E821" s="2" t="s">
        <v>1660</v>
      </c>
      <c r="F821" t="e">
        <v>#N/A</v>
      </c>
      <c r="G821" s="2">
        <v>0</v>
      </c>
    </row>
    <row r="822" spans="1:7" x14ac:dyDescent="0.25">
      <c r="A822" s="2" t="s">
        <v>500</v>
      </c>
      <c r="B822" s="3" t="s">
        <v>1661</v>
      </c>
      <c r="C822" s="4">
        <v>5647</v>
      </c>
      <c r="D822" s="2" t="s">
        <v>502</v>
      </c>
      <c r="E822" s="2" t="s">
        <v>41</v>
      </c>
      <c r="F822" t="e">
        <v>#N/A</v>
      </c>
      <c r="G822" s="2">
        <v>0</v>
      </c>
    </row>
    <row r="823" spans="1:7" x14ac:dyDescent="0.25">
      <c r="A823" s="2" t="s">
        <v>758</v>
      </c>
      <c r="B823" s="3" t="s">
        <v>1662</v>
      </c>
      <c r="C823" s="4">
        <v>50006</v>
      </c>
      <c r="D823" s="2" t="s">
        <v>760</v>
      </c>
      <c r="E823" s="2" t="s">
        <v>1663</v>
      </c>
      <c r="F823" t="e">
        <v>#N/A</v>
      </c>
      <c r="G823" s="2">
        <v>0</v>
      </c>
    </row>
    <row r="824" spans="1:7" x14ac:dyDescent="0.25">
      <c r="A824" s="2" t="s">
        <v>814</v>
      </c>
      <c r="B824" s="3" t="s">
        <v>1664</v>
      </c>
      <c r="C824" s="4">
        <v>63212</v>
      </c>
      <c r="D824" s="2" t="s">
        <v>816</v>
      </c>
      <c r="E824" s="2" t="s">
        <v>532</v>
      </c>
      <c r="F824" t="e">
        <v>#N/A</v>
      </c>
      <c r="G824" s="2">
        <v>0</v>
      </c>
    </row>
    <row r="825" spans="1:7" x14ac:dyDescent="0.25">
      <c r="A825" s="2" t="s">
        <v>88</v>
      </c>
      <c r="B825" s="3" t="s">
        <v>1665</v>
      </c>
      <c r="C825" s="4">
        <v>68780</v>
      </c>
      <c r="D825" s="2" t="s">
        <v>90</v>
      </c>
      <c r="E825" s="2" t="s">
        <v>1666</v>
      </c>
      <c r="F825" t="e">
        <v>#N/A</v>
      </c>
      <c r="G825" s="2">
        <v>0</v>
      </c>
    </row>
    <row r="826" spans="1:7" x14ac:dyDescent="0.25">
      <c r="A826" s="2" t="s">
        <v>321</v>
      </c>
      <c r="B826" s="3" t="s">
        <v>1667</v>
      </c>
      <c r="C826" s="4">
        <v>19110</v>
      </c>
      <c r="D826" s="2" t="s">
        <v>323</v>
      </c>
      <c r="E826" s="2" t="s">
        <v>1668</v>
      </c>
      <c r="F826" t="s">
        <v>2252</v>
      </c>
      <c r="G826" s="2">
        <v>27</v>
      </c>
    </row>
    <row r="827" spans="1:7" x14ac:dyDescent="0.25">
      <c r="A827" s="2" t="s">
        <v>1669</v>
      </c>
      <c r="B827" s="3" t="s">
        <v>1670</v>
      </c>
      <c r="C827" s="4">
        <v>81300</v>
      </c>
      <c r="D827" s="2" t="s">
        <v>1671</v>
      </c>
      <c r="E827" s="2" t="s">
        <v>1672</v>
      </c>
      <c r="F827" t="s">
        <v>2260</v>
      </c>
      <c r="G827" s="2">
        <v>1.23</v>
      </c>
    </row>
    <row r="828" spans="1:7" x14ac:dyDescent="0.25">
      <c r="A828" s="2" t="s">
        <v>530</v>
      </c>
      <c r="B828" s="3" t="s">
        <v>1673</v>
      </c>
      <c r="C828" s="4">
        <v>23350</v>
      </c>
      <c r="D828" s="2" t="s">
        <v>532</v>
      </c>
      <c r="E828" s="2" t="s">
        <v>1674</v>
      </c>
      <c r="F828" t="e">
        <v>#N/A</v>
      </c>
      <c r="G828" s="2">
        <v>0</v>
      </c>
    </row>
    <row r="829" spans="1:7" x14ac:dyDescent="0.25">
      <c r="A829" s="2" t="s">
        <v>661</v>
      </c>
      <c r="B829" s="3" t="s">
        <v>1675</v>
      </c>
      <c r="C829" s="4">
        <v>70235</v>
      </c>
      <c r="D829" s="2" t="s">
        <v>663</v>
      </c>
      <c r="E829" s="2" t="s">
        <v>1676</v>
      </c>
      <c r="F829" t="e">
        <v>#N/A</v>
      </c>
      <c r="G829" s="2">
        <v>0</v>
      </c>
    </row>
    <row r="830" spans="1:7" x14ac:dyDescent="0.25">
      <c r="A830" s="2" t="s">
        <v>1149</v>
      </c>
      <c r="B830" s="3" t="s">
        <v>1677</v>
      </c>
      <c r="C830" s="4">
        <v>20250</v>
      </c>
      <c r="D830" s="2" t="s">
        <v>1151</v>
      </c>
      <c r="E830" s="2" t="s">
        <v>1678</v>
      </c>
      <c r="F830" t="e">
        <v>#N/A</v>
      </c>
      <c r="G830" s="2">
        <v>0</v>
      </c>
    </row>
    <row r="831" spans="1:7" x14ac:dyDescent="0.25">
      <c r="A831" s="2" t="s">
        <v>376</v>
      </c>
      <c r="B831" s="3" t="s">
        <v>1679</v>
      </c>
      <c r="C831" s="4">
        <v>47189</v>
      </c>
      <c r="D831" s="2" t="s">
        <v>378</v>
      </c>
      <c r="E831" s="2" t="s">
        <v>1680</v>
      </c>
      <c r="F831" t="s">
        <v>2261</v>
      </c>
      <c r="G831" s="2">
        <v>0</v>
      </c>
    </row>
    <row r="832" spans="1:7" x14ac:dyDescent="0.25">
      <c r="A832" s="2" t="s">
        <v>888</v>
      </c>
      <c r="B832" s="3" t="s">
        <v>1681</v>
      </c>
      <c r="C832" s="4">
        <v>27205</v>
      </c>
      <c r="D832" s="2" t="s">
        <v>890</v>
      </c>
      <c r="E832" s="2" t="s">
        <v>1682</v>
      </c>
      <c r="F832" t="s">
        <v>2253</v>
      </c>
      <c r="G832" s="2">
        <v>20.57</v>
      </c>
    </row>
    <row r="833" spans="1:7" x14ac:dyDescent="0.25">
      <c r="A833" s="2" t="s">
        <v>1456</v>
      </c>
      <c r="B833" s="3" t="s">
        <v>1683</v>
      </c>
      <c r="C833" s="4">
        <v>86755</v>
      </c>
      <c r="D833" s="2" t="s">
        <v>1458</v>
      </c>
      <c r="E833" s="2" t="s">
        <v>349</v>
      </c>
      <c r="F833" t="e">
        <v>#N/A</v>
      </c>
      <c r="G833" s="2">
        <v>0</v>
      </c>
    </row>
    <row r="834" spans="1:7" x14ac:dyDescent="0.25">
      <c r="A834" s="2" t="s">
        <v>204</v>
      </c>
      <c r="B834" s="3" t="s">
        <v>1684</v>
      </c>
      <c r="C834" s="4">
        <v>52079</v>
      </c>
      <c r="D834" s="2" t="s">
        <v>206</v>
      </c>
      <c r="E834" s="2" t="s">
        <v>1685</v>
      </c>
      <c r="F834" t="s">
        <v>2255</v>
      </c>
      <c r="G834" s="2">
        <v>2453.4899999999998</v>
      </c>
    </row>
    <row r="835" spans="1:7" x14ac:dyDescent="0.25">
      <c r="A835" s="2" t="s">
        <v>295</v>
      </c>
      <c r="B835" s="3" t="s">
        <v>1686</v>
      </c>
      <c r="C835" s="4">
        <v>73168</v>
      </c>
      <c r="D835" s="2" t="s">
        <v>297</v>
      </c>
      <c r="E835" s="2" t="s">
        <v>1687</v>
      </c>
      <c r="F835" t="s">
        <v>2259</v>
      </c>
      <c r="G835" s="2">
        <v>0</v>
      </c>
    </row>
    <row r="836" spans="1:7" x14ac:dyDescent="0.25">
      <c r="A836" s="2" t="s">
        <v>500</v>
      </c>
      <c r="B836" s="3" t="s">
        <v>1688</v>
      </c>
      <c r="C836" s="4">
        <v>5038</v>
      </c>
      <c r="D836" s="2" t="s">
        <v>502</v>
      </c>
      <c r="E836" s="2" t="s">
        <v>1689</v>
      </c>
      <c r="F836" t="e">
        <v>#N/A</v>
      </c>
      <c r="G836" s="2">
        <v>0</v>
      </c>
    </row>
    <row r="837" spans="1:7" x14ac:dyDescent="0.25">
      <c r="A837" s="2" t="s">
        <v>500</v>
      </c>
      <c r="B837" s="3" t="s">
        <v>1690</v>
      </c>
      <c r="C837" s="4">
        <v>5031</v>
      </c>
      <c r="D837" s="2" t="s">
        <v>502</v>
      </c>
      <c r="E837" s="2" t="s">
        <v>1691</v>
      </c>
      <c r="F837" t="s">
        <v>2257</v>
      </c>
      <c r="G837" s="2">
        <v>29.2</v>
      </c>
    </row>
    <row r="838" spans="1:7" x14ac:dyDescent="0.25">
      <c r="A838" s="2" t="s">
        <v>301</v>
      </c>
      <c r="B838" s="3" t="s">
        <v>1692</v>
      </c>
      <c r="C838" s="4">
        <v>13042</v>
      </c>
      <c r="D838" s="2" t="s">
        <v>303</v>
      </c>
      <c r="E838" s="2" t="s">
        <v>1693</v>
      </c>
      <c r="F838" t="s">
        <v>2262</v>
      </c>
      <c r="G838" s="2">
        <v>10.57</v>
      </c>
    </row>
    <row r="839" spans="1:7" x14ac:dyDescent="0.25">
      <c r="A839" s="2" t="s">
        <v>27</v>
      </c>
      <c r="B839" s="3" t="s">
        <v>1694</v>
      </c>
      <c r="C839" s="4">
        <v>25281</v>
      </c>
      <c r="D839" s="2" t="s">
        <v>29</v>
      </c>
      <c r="E839" s="2" t="s">
        <v>1695</v>
      </c>
      <c r="F839" t="e">
        <v>#N/A</v>
      </c>
      <c r="G839" s="2">
        <v>0</v>
      </c>
    </row>
    <row r="840" spans="1:7" x14ac:dyDescent="0.25">
      <c r="A840" s="2" t="s">
        <v>500</v>
      </c>
      <c r="B840" s="3" t="s">
        <v>1696</v>
      </c>
      <c r="C840" s="4">
        <v>5690</v>
      </c>
      <c r="D840" s="2" t="s">
        <v>502</v>
      </c>
      <c r="E840" s="2" t="s">
        <v>1697</v>
      </c>
      <c r="F840" t="e">
        <v>#N/A</v>
      </c>
      <c r="G840" s="2">
        <v>0</v>
      </c>
    </row>
    <row r="841" spans="1:7" x14ac:dyDescent="0.25">
      <c r="A841" s="2" t="s">
        <v>301</v>
      </c>
      <c r="B841" s="3" t="s">
        <v>1698</v>
      </c>
      <c r="C841" s="4">
        <v>13006</v>
      </c>
      <c r="D841" s="2" t="s">
        <v>303</v>
      </c>
      <c r="E841" s="2" t="s">
        <v>1699</v>
      </c>
      <c r="F841" t="e">
        <v>#N/A</v>
      </c>
      <c r="G841" s="2">
        <v>3.77</v>
      </c>
    </row>
    <row r="842" spans="1:7" x14ac:dyDescent="0.25">
      <c r="A842" s="2" t="s">
        <v>321</v>
      </c>
      <c r="B842" s="3" t="s">
        <v>1700</v>
      </c>
      <c r="C842" s="4">
        <v>19212</v>
      </c>
      <c r="D842" s="2" t="s">
        <v>323</v>
      </c>
      <c r="E842" s="2" t="s">
        <v>1701</v>
      </c>
      <c r="F842" t="s">
        <v>2252</v>
      </c>
      <c r="G842" s="2">
        <v>26.7</v>
      </c>
    </row>
    <row r="843" spans="1:7" x14ac:dyDescent="0.25">
      <c r="A843" s="2" t="s">
        <v>500</v>
      </c>
      <c r="B843" s="3" t="s">
        <v>1702</v>
      </c>
      <c r="C843" s="4">
        <v>5120</v>
      </c>
      <c r="D843" s="2" t="s">
        <v>502</v>
      </c>
      <c r="E843" s="2" t="s">
        <v>1703</v>
      </c>
      <c r="F843" t="s">
        <v>2257</v>
      </c>
      <c r="G843" s="2">
        <v>430.92</v>
      </c>
    </row>
    <row r="844" spans="1:7" x14ac:dyDescent="0.25">
      <c r="A844" s="2" t="s">
        <v>204</v>
      </c>
      <c r="B844" s="3" t="s">
        <v>1704</v>
      </c>
      <c r="C844" s="4">
        <v>52233</v>
      </c>
      <c r="D844" s="2" t="s">
        <v>206</v>
      </c>
      <c r="E844" s="2" t="s">
        <v>1705</v>
      </c>
      <c r="F844" t="s">
        <v>2252</v>
      </c>
      <c r="G844" s="2">
        <v>209.49</v>
      </c>
    </row>
    <row r="845" spans="1:7" x14ac:dyDescent="0.25">
      <c r="A845" s="2" t="s">
        <v>301</v>
      </c>
      <c r="B845" s="3" t="s">
        <v>1706</v>
      </c>
      <c r="C845" s="4">
        <v>13430</v>
      </c>
      <c r="D845" s="2" t="s">
        <v>303</v>
      </c>
      <c r="E845" s="2" t="s">
        <v>1707</v>
      </c>
      <c r="F845" t="e">
        <v>#N/A</v>
      </c>
      <c r="G845" s="2">
        <v>0</v>
      </c>
    </row>
    <row r="846" spans="1:7" x14ac:dyDescent="0.25">
      <c r="A846" s="2" t="s">
        <v>321</v>
      </c>
      <c r="B846" s="3" t="s">
        <v>1708</v>
      </c>
      <c r="C846" s="4">
        <v>19821</v>
      </c>
      <c r="D846" s="2" t="s">
        <v>323</v>
      </c>
      <c r="E846" s="2" t="s">
        <v>1709</v>
      </c>
      <c r="F846" t="s">
        <v>2252</v>
      </c>
      <c r="G846" s="2">
        <v>9.4700000000000006</v>
      </c>
    </row>
    <row r="847" spans="1:7" x14ac:dyDescent="0.25">
      <c r="A847" s="2" t="s">
        <v>500</v>
      </c>
      <c r="B847" s="3" t="s">
        <v>1710</v>
      </c>
      <c r="C847" s="4">
        <v>5591</v>
      </c>
      <c r="D847" s="2" t="s">
        <v>502</v>
      </c>
      <c r="E847" s="2" t="s">
        <v>1711</v>
      </c>
      <c r="F847" t="e">
        <v>#N/A</v>
      </c>
      <c r="G847" s="2">
        <v>0</v>
      </c>
    </row>
    <row r="848" spans="1:7" x14ac:dyDescent="0.25">
      <c r="A848" s="2" t="s">
        <v>888</v>
      </c>
      <c r="B848" s="3" t="s">
        <v>1712</v>
      </c>
      <c r="C848" s="4">
        <v>27430</v>
      </c>
      <c r="D848" s="2" t="s">
        <v>890</v>
      </c>
      <c r="E848" s="2" t="s">
        <v>1713</v>
      </c>
      <c r="F848" t="e">
        <v>#N/A</v>
      </c>
      <c r="G848" s="2">
        <v>134.81</v>
      </c>
    </row>
    <row r="849" spans="1:7" x14ac:dyDescent="0.25">
      <c r="A849" s="2" t="s">
        <v>500</v>
      </c>
      <c r="B849" s="3" t="s">
        <v>1714</v>
      </c>
      <c r="C849" s="4">
        <v>5138</v>
      </c>
      <c r="D849" s="2" t="s">
        <v>502</v>
      </c>
      <c r="E849" s="2" t="s">
        <v>1715</v>
      </c>
      <c r="F849" t="e">
        <v>#N/A</v>
      </c>
      <c r="G849" s="2">
        <v>0</v>
      </c>
    </row>
    <row r="850" spans="1:7" x14ac:dyDescent="0.25">
      <c r="A850" s="2" t="s">
        <v>301</v>
      </c>
      <c r="B850" s="3" t="s">
        <v>1716</v>
      </c>
      <c r="C850" s="4">
        <v>13160</v>
      </c>
      <c r="D850" s="2" t="s">
        <v>303</v>
      </c>
      <c r="E850" s="2" t="s">
        <v>1717</v>
      </c>
      <c r="F850" t="s">
        <v>2262</v>
      </c>
      <c r="G850" s="2">
        <v>44.86</v>
      </c>
    </row>
    <row r="851" spans="1:7" x14ac:dyDescent="0.25">
      <c r="A851" s="2" t="s">
        <v>901</v>
      </c>
      <c r="B851" s="3" t="s">
        <v>1718</v>
      </c>
      <c r="C851" s="4">
        <v>85279</v>
      </c>
      <c r="D851" s="2" t="s">
        <v>903</v>
      </c>
      <c r="E851" s="2" t="s">
        <v>1719</v>
      </c>
      <c r="F851" t="e">
        <v>#N/A</v>
      </c>
      <c r="G851" s="2">
        <v>0</v>
      </c>
    </row>
    <row r="852" spans="1:7" x14ac:dyDescent="0.25">
      <c r="A852" s="2" t="s">
        <v>1149</v>
      </c>
      <c r="B852" s="3" t="s">
        <v>1720</v>
      </c>
      <c r="C852" s="4">
        <v>20770</v>
      </c>
      <c r="D852" s="2" t="s">
        <v>1151</v>
      </c>
      <c r="E852" s="2" t="s">
        <v>1721</v>
      </c>
      <c r="F852" t="e">
        <v>#N/A</v>
      </c>
      <c r="G852" s="2">
        <v>1.58</v>
      </c>
    </row>
    <row r="853" spans="1:7" x14ac:dyDescent="0.25">
      <c r="A853" s="2" t="s">
        <v>321</v>
      </c>
      <c r="B853" s="3" t="s">
        <v>1722</v>
      </c>
      <c r="C853" s="4">
        <v>19473</v>
      </c>
      <c r="D853" s="2" t="s">
        <v>323</v>
      </c>
      <c r="E853" s="2" t="s">
        <v>1723</v>
      </c>
      <c r="F853" t="s">
        <v>2252</v>
      </c>
      <c r="G853" s="2">
        <v>155.25</v>
      </c>
    </row>
    <row r="854" spans="1:7" x14ac:dyDescent="0.25">
      <c r="A854" s="2" t="s">
        <v>901</v>
      </c>
      <c r="B854" s="3" t="s">
        <v>1724</v>
      </c>
      <c r="C854" s="4">
        <v>85263</v>
      </c>
      <c r="D854" s="2" t="s">
        <v>903</v>
      </c>
      <c r="E854" s="2" t="s">
        <v>1725</v>
      </c>
      <c r="F854" t="e">
        <v>#N/A</v>
      </c>
      <c r="G854" s="2">
        <v>0</v>
      </c>
    </row>
    <row r="855" spans="1:7" x14ac:dyDescent="0.25">
      <c r="A855" s="2" t="s">
        <v>321</v>
      </c>
      <c r="B855" s="3" t="s">
        <v>1726</v>
      </c>
      <c r="C855" s="4">
        <v>19256</v>
      </c>
      <c r="D855" s="2" t="s">
        <v>323</v>
      </c>
      <c r="E855" s="2" t="s">
        <v>1479</v>
      </c>
      <c r="F855" t="s">
        <v>2252</v>
      </c>
      <c r="G855" s="2">
        <v>3468.18</v>
      </c>
    </row>
    <row r="856" spans="1:7" x14ac:dyDescent="0.25">
      <c r="A856" s="2" t="s">
        <v>134</v>
      </c>
      <c r="B856" s="3" t="s">
        <v>1727</v>
      </c>
      <c r="C856" s="4">
        <v>54245</v>
      </c>
      <c r="D856" s="2" t="s">
        <v>136</v>
      </c>
      <c r="E856" s="2" t="s">
        <v>1160</v>
      </c>
      <c r="F856" t="s">
        <v>2263</v>
      </c>
      <c r="G856" s="2">
        <v>568.84</v>
      </c>
    </row>
    <row r="857" spans="1:7" x14ac:dyDescent="0.25">
      <c r="A857" s="2" t="s">
        <v>27</v>
      </c>
      <c r="B857" s="3" t="s">
        <v>1728</v>
      </c>
      <c r="C857" s="4">
        <v>25326</v>
      </c>
      <c r="D857" s="2" t="s">
        <v>29</v>
      </c>
      <c r="E857" s="2" t="s">
        <v>1729</v>
      </c>
      <c r="F857" t="e">
        <v>#N/A</v>
      </c>
      <c r="G857" s="2">
        <v>0</v>
      </c>
    </row>
    <row r="858" spans="1:7" x14ac:dyDescent="0.25">
      <c r="A858" s="2" t="s">
        <v>758</v>
      </c>
      <c r="B858" s="3" t="s">
        <v>1730</v>
      </c>
      <c r="C858" s="4">
        <v>50325</v>
      </c>
      <c r="D858" s="2" t="s">
        <v>760</v>
      </c>
      <c r="E858" s="2" t="s">
        <v>1731</v>
      </c>
      <c r="F858" t="s">
        <v>2251</v>
      </c>
      <c r="G858" s="2">
        <v>235.28</v>
      </c>
    </row>
    <row r="859" spans="1:7" x14ac:dyDescent="0.25">
      <c r="A859" s="2" t="s">
        <v>772</v>
      </c>
      <c r="B859" s="3" t="s">
        <v>1732</v>
      </c>
      <c r="C859" s="4">
        <v>41551</v>
      </c>
      <c r="D859" s="2" t="s">
        <v>774</v>
      </c>
      <c r="E859" s="2" t="s">
        <v>1733</v>
      </c>
      <c r="F859" t="e">
        <v>#N/A</v>
      </c>
      <c r="G859" s="2">
        <v>0</v>
      </c>
    </row>
    <row r="860" spans="1:7" x14ac:dyDescent="0.25">
      <c r="A860" s="2" t="s">
        <v>758</v>
      </c>
      <c r="B860" s="3" t="s">
        <v>1734</v>
      </c>
      <c r="C860" s="4">
        <v>50226</v>
      </c>
      <c r="D860" s="2" t="s">
        <v>760</v>
      </c>
      <c r="E860" s="2" t="s">
        <v>1735</v>
      </c>
      <c r="F860" t="e">
        <v>#N/A</v>
      </c>
      <c r="G860" s="2">
        <v>0</v>
      </c>
    </row>
    <row r="861" spans="1:7" x14ac:dyDescent="0.25">
      <c r="A861" s="2" t="s">
        <v>500</v>
      </c>
      <c r="B861" s="3" t="s">
        <v>1736</v>
      </c>
      <c r="C861" s="4">
        <v>5059</v>
      </c>
      <c r="D861" s="2" t="s">
        <v>502</v>
      </c>
      <c r="E861" s="2" t="s">
        <v>918</v>
      </c>
      <c r="F861" t="e">
        <v>#N/A</v>
      </c>
      <c r="G861" s="2">
        <v>0</v>
      </c>
    </row>
    <row r="862" spans="1:7" x14ac:dyDescent="0.25">
      <c r="A862" s="2" t="s">
        <v>888</v>
      </c>
      <c r="B862" s="3" t="s">
        <v>1737</v>
      </c>
      <c r="C862" s="4">
        <v>27450</v>
      </c>
      <c r="D862" s="2" t="s">
        <v>890</v>
      </c>
      <c r="E862" s="2" t="s">
        <v>1738</v>
      </c>
      <c r="F862" t="s">
        <v>2253</v>
      </c>
      <c r="G862" s="2">
        <v>304.89999999999998</v>
      </c>
    </row>
    <row r="863" spans="1:7" x14ac:dyDescent="0.25">
      <c r="A863" s="2" t="s">
        <v>758</v>
      </c>
      <c r="B863" s="3" t="s">
        <v>1739</v>
      </c>
      <c r="C863" s="4">
        <v>50287</v>
      </c>
      <c r="D863" s="2" t="s">
        <v>760</v>
      </c>
      <c r="E863" s="2" t="s">
        <v>1740</v>
      </c>
      <c r="F863" t="e">
        <v>#N/A</v>
      </c>
      <c r="G863" s="2">
        <v>0</v>
      </c>
    </row>
    <row r="864" spans="1:7" x14ac:dyDescent="0.25">
      <c r="A864" s="2" t="s">
        <v>301</v>
      </c>
      <c r="B864" s="3" t="s">
        <v>1741</v>
      </c>
      <c r="C864" s="4">
        <v>13667</v>
      </c>
      <c r="D864" s="2" t="s">
        <v>303</v>
      </c>
      <c r="E864" s="2" t="s">
        <v>1742</v>
      </c>
      <c r="F864" t="e">
        <v>#N/A</v>
      </c>
      <c r="G864" s="2">
        <v>0</v>
      </c>
    </row>
    <row r="865" spans="1:7" x14ac:dyDescent="0.25">
      <c r="A865" s="2" t="s">
        <v>1456</v>
      </c>
      <c r="B865" s="3" t="s">
        <v>1743</v>
      </c>
      <c r="C865" s="4">
        <v>86219</v>
      </c>
      <c r="D865" s="2" t="s">
        <v>1458</v>
      </c>
      <c r="E865" s="2" t="s">
        <v>1744</v>
      </c>
      <c r="F865" t="e">
        <v>#N/A</v>
      </c>
      <c r="G865" s="2">
        <v>0</v>
      </c>
    </row>
    <row r="866" spans="1:7" x14ac:dyDescent="0.25">
      <c r="A866" s="2" t="s">
        <v>295</v>
      </c>
      <c r="B866" s="3" t="s">
        <v>1745</v>
      </c>
      <c r="C866" s="4">
        <v>73624</v>
      </c>
      <c r="D866" s="2" t="s">
        <v>297</v>
      </c>
      <c r="E866" s="2" t="s">
        <v>1746</v>
      </c>
      <c r="F866" t="e">
        <v>#N/A</v>
      </c>
      <c r="G866" s="2">
        <v>0</v>
      </c>
    </row>
    <row r="867" spans="1:7" x14ac:dyDescent="0.25">
      <c r="A867" s="2" t="s">
        <v>96</v>
      </c>
      <c r="B867" s="3" t="s">
        <v>1747</v>
      </c>
      <c r="C867" s="4">
        <v>44279</v>
      </c>
      <c r="D867" s="2" t="s">
        <v>98</v>
      </c>
      <c r="E867" s="2" t="s">
        <v>1748</v>
      </c>
      <c r="F867" t="s">
        <v>2261</v>
      </c>
      <c r="G867" s="2">
        <v>0</v>
      </c>
    </row>
    <row r="868" spans="1:7" x14ac:dyDescent="0.25">
      <c r="A868" s="2" t="s">
        <v>500</v>
      </c>
      <c r="B868" s="3" t="s">
        <v>1749</v>
      </c>
      <c r="C868" s="4">
        <v>5495</v>
      </c>
      <c r="D868" s="2" t="s">
        <v>502</v>
      </c>
      <c r="E868" s="2" t="s">
        <v>1750</v>
      </c>
      <c r="F868" t="s">
        <v>2257</v>
      </c>
      <c r="G868" s="2">
        <v>143.61000000000001</v>
      </c>
    </row>
    <row r="869" spans="1:7" x14ac:dyDescent="0.25">
      <c r="A869" s="2" t="s">
        <v>426</v>
      </c>
      <c r="B869" s="3" t="s">
        <v>1751</v>
      </c>
      <c r="C869" s="4">
        <v>99001</v>
      </c>
      <c r="D869" s="2" t="s">
        <v>428</v>
      </c>
      <c r="E869" s="2" t="s">
        <v>1752</v>
      </c>
      <c r="F869" t="e">
        <v>#N/A</v>
      </c>
      <c r="G869" s="2">
        <v>0</v>
      </c>
    </row>
    <row r="870" spans="1:7" x14ac:dyDescent="0.25">
      <c r="A870" s="2" t="s">
        <v>295</v>
      </c>
      <c r="B870" s="3" t="s">
        <v>1753</v>
      </c>
      <c r="C870" s="4">
        <v>73616</v>
      </c>
      <c r="D870" s="2" t="s">
        <v>297</v>
      </c>
      <c r="E870" s="2" t="s">
        <v>1754</v>
      </c>
      <c r="F870" t="s">
        <v>2259</v>
      </c>
      <c r="G870" s="2">
        <v>0</v>
      </c>
    </row>
    <row r="871" spans="1:7" x14ac:dyDescent="0.25">
      <c r="A871" s="2" t="s">
        <v>500</v>
      </c>
      <c r="B871" s="3" t="s">
        <v>1755</v>
      </c>
      <c r="C871" s="4">
        <v>5854</v>
      </c>
      <c r="D871" s="2" t="s">
        <v>502</v>
      </c>
      <c r="E871" s="2" t="s">
        <v>1756</v>
      </c>
      <c r="F871" t="s">
        <v>2257</v>
      </c>
      <c r="G871" s="2">
        <v>190.74</v>
      </c>
    </row>
    <row r="872" spans="1:7" x14ac:dyDescent="0.25">
      <c r="A872" s="2" t="s">
        <v>438</v>
      </c>
      <c r="B872" s="3" t="s">
        <v>1757</v>
      </c>
      <c r="C872" s="4">
        <v>17446</v>
      </c>
      <c r="D872" s="2" t="s">
        <v>237</v>
      </c>
      <c r="E872" s="2" t="s">
        <v>1758</v>
      </c>
      <c r="F872" t="e">
        <v>#N/A</v>
      </c>
      <c r="G872" s="2">
        <v>0</v>
      </c>
    </row>
    <row r="873" spans="1:7" x14ac:dyDescent="0.25">
      <c r="A873" s="2" t="s">
        <v>500</v>
      </c>
      <c r="B873" s="3" t="s">
        <v>1759</v>
      </c>
      <c r="C873" s="4">
        <v>5541</v>
      </c>
      <c r="D873" s="2" t="s">
        <v>502</v>
      </c>
      <c r="E873" s="2" t="s">
        <v>1760</v>
      </c>
      <c r="F873" t="e">
        <v>#N/A</v>
      </c>
      <c r="G873" s="2">
        <v>0</v>
      </c>
    </row>
    <row r="874" spans="1:7" x14ac:dyDescent="0.25">
      <c r="A874" s="2" t="s">
        <v>134</v>
      </c>
      <c r="B874" s="3" t="s">
        <v>1761</v>
      </c>
      <c r="C874" s="4">
        <v>54498</v>
      </c>
      <c r="D874" s="2" t="s">
        <v>136</v>
      </c>
      <c r="E874" s="2" t="s">
        <v>1762</v>
      </c>
      <c r="F874" t="e">
        <v>#N/A</v>
      </c>
      <c r="G874" s="2">
        <v>6.97</v>
      </c>
    </row>
    <row r="875" spans="1:7" x14ac:dyDescent="0.25">
      <c r="A875" s="2" t="s">
        <v>1669</v>
      </c>
      <c r="B875" s="3" t="s">
        <v>1763</v>
      </c>
      <c r="C875" s="4">
        <v>81065</v>
      </c>
      <c r="D875" s="2" t="s">
        <v>1671</v>
      </c>
      <c r="E875" s="2" t="s">
        <v>1764</v>
      </c>
      <c r="F875" t="s">
        <v>2260</v>
      </c>
      <c r="G875" s="2">
        <v>9.1199999999999992</v>
      </c>
    </row>
    <row r="876" spans="1:7" x14ac:dyDescent="0.25">
      <c r="A876" s="2" t="s">
        <v>1456</v>
      </c>
      <c r="B876" s="3" t="s">
        <v>1765</v>
      </c>
      <c r="C876" s="4">
        <v>86320</v>
      </c>
      <c r="D876" s="2" t="s">
        <v>1458</v>
      </c>
      <c r="E876" s="2" t="s">
        <v>1766</v>
      </c>
      <c r="F876" t="s">
        <v>2258</v>
      </c>
      <c r="G876" s="2">
        <v>2189.8000000000002</v>
      </c>
    </row>
    <row r="877" spans="1:7" x14ac:dyDescent="0.25">
      <c r="A877" s="2" t="s">
        <v>758</v>
      </c>
      <c r="B877" s="3" t="s">
        <v>1767</v>
      </c>
      <c r="C877" s="4">
        <v>50606</v>
      </c>
      <c r="D877" s="2" t="s">
        <v>760</v>
      </c>
      <c r="E877" s="2" t="s">
        <v>1395</v>
      </c>
      <c r="F877" t="e">
        <v>#N/A</v>
      </c>
      <c r="G877" s="2">
        <v>0</v>
      </c>
    </row>
    <row r="878" spans="1:7" x14ac:dyDescent="0.25">
      <c r="A878" s="2" t="s">
        <v>772</v>
      </c>
      <c r="B878" s="3" t="s">
        <v>1768</v>
      </c>
      <c r="C878" s="4">
        <v>41206</v>
      </c>
      <c r="D878" s="2" t="s">
        <v>774</v>
      </c>
      <c r="E878" s="2" t="s">
        <v>1769</v>
      </c>
      <c r="F878" t="e">
        <v>#N/A</v>
      </c>
      <c r="G878" s="2">
        <v>0</v>
      </c>
    </row>
    <row r="879" spans="1:7" x14ac:dyDescent="0.25">
      <c r="A879" s="2" t="s">
        <v>321</v>
      </c>
      <c r="B879" s="3" t="s">
        <v>1770</v>
      </c>
      <c r="C879" s="4">
        <v>19050</v>
      </c>
      <c r="D879" s="2" t="s">
        <v>323</v>
      </c>
      <c r="E879" s="2" t="s">
        <v>1403</v>
      </c>
      <c r="F879" t="s">
        <v>2252</v>
      </c>
      <c r="G879" s="2">
        <v>959.73</v>
      </c>
    </row>
    <row r="880" spans="1:7" x14ac:dyDescent="0.25">
      <c r="A880" s="2" t="s">
        <v>576</v>
      </c>
      <c r="B880" s="3" t="s">
        <v>1771</v>
      </c>
      <c r="C880" s="4">
        <v>76233</v>
      </c>
      <c r="D880" s="2" t="s">
        <v>578</v>
      </c>
      <c r="E880" s="2" t="s">
        <v>1772</v>
      </c>
      <c r="F880" t="e">
        <v>#N/A</v>
      </c>
      <c r="G880" s="2">
        <v>3.14</v>
      </c>
    </row>
    <row r="881" spans="1:7" x14ac:dyDescent="0.25">
      <c r="A881" s="2" t="s">
        <v>301</v>
      </c>
      <c r="B881" s="3" t="s">
        <v>1773</v>
      </c>
      <c r="C881" s="4">
        <v>13248</v>
      </c>
      <c r="D881" s="2" t="s">
        <v>303</v>
      </c>
      <c r="E881" s="2" t="s">
        <v>1774</v>
      </c>
      <c r="F881" t="s">
        <v>2256</v>
      </c>
      <c r="G881" s="2">
        <v>0</v>
      </c>
    </row>
    <row r="882" spans="1:7" x14ac:dyDescent="0.25">
      <c r="A882" s="2" t="s">
        <v>758</v>
      </c>
      <c r="B882" s="3" t="s">
        <v>1775</v>
      </c>
      <c r="C882" s="4">
        <v>50590</v>
      </c>
      <c r="D882" s="2" t="s">
        <v>760</v>
      </c>
      <c r="E882" s="2" t="s">
        <v>1776</v>
      </c>
      <c r="F882" t="s">
        <v>2251</v>
      </c>
      <c r="G882" s="2">
        <v>1619.74</v>
      </c>
    </row>
    <row r="883" spans="1:7" x14ac:dyDescent="0.25">
      <c r="A883" s="2" t="s">
        <v>376</v>
      </c>
      <c r="B883" s="3" t="s">
        <v>1777</v>
      </c>
      <c r="C883" s="4">
        <v>47980</v>
      </c>
      <c r="D883" s="2" t="s">
        <v>378</v>
      </c>
      <c r="E883" s="2" t="s">
        <v>1778</v>
      </c>
      <c r="F883" t="e">
        <v>#N/A</v>
      </c>
      <c r="G883" s="2">
        <v>0</v>
      </c>
    </row>
    <row r="884" spans="1:7" x14ac:dyDescent="0.25">
      <c r="A884" s="2" t="s">
        <v>295</v>
      </c>
      <c r="B884" s="3" t="s">
        <v>1779</v>
      </c>
      <c r="C884" s="4">
        <v>73236</v>
      </c>
      <c r="D884" s="2" t="s">
        <v>297</v>
      </c>
      <c r="E884" s="2" t="s">
        <v>1780</v>
      </c>
      <c r="F884" t="e">
        <v>#N/A</v>
      </c>
      <c r="G884" s="2">
        <v>0</v>
      </c>
    </row>
    <row r="885" spans="1:7" x14ac:dyDescent="0.25">
      <c r="A885" s="2" t="s">
        <v>888</v>
      </c>
      <c r="B885" s="3" t="s">
        <v>1781</v>
      </c>
      <c r="C885" s="4">
        <v>27413</v>
      </c>
      <c r="D885" s="2" t="s">
        <v>890</v>
      </c>
      <c r="E885" s="2" t="s">
        <v>1782</v>
      </c>
      <c r="F885" t="e">
        <v>#N/A</v>
      </c>
      <c r="G885" s="2">
        <v>0</v>
      </c>
    </row>
    <row r="886" spans="1:7" x14ac:dyDescent="0.25">
      <c r="A886" s="2" t="s">
        <v>295</v>
      </c>
      <c r="B886" s="3" t="s">
        <v>1783</v>
      </c>
      <c r="C886" s="4">
        <v>73067</v>
      </c>
      <c r="D886" s="2" t="s">
        <v>297</v>
      </c>
      <c r="E886" s="2" t="s">
        <v>1784</v>
      </c>
      <c r="F886" t="s">
        <v>2259</v>
      </c>
      <c r="G886" s="2">
        <v>0</v>
      </c>
    </row>
    <row r="887" spans="1:7" x14ac:dyDescent="0.25">
      <c r="A887" s="2" t="s">
        <v>661</v>
      </c>
      <c r="B887" s="3" t="s">
        <v>1785</v>
      </c>
      <c r="C887" s="4">
        <v>70215</v>
      </c>
      <c r="D887" s="2" t="s">
        <v>663</v>
      </c>
      <c r="E887" s="2" t="s">
        <v>1786</v>
      </c>
      <c r="F887" t="e">
        <v>#N/A</v>
      </c>
      <c r="G887" s="2">
        <v>0</v>
      </c>
    </row>
    <row r="888" spans="1:7" x14ac:dyDescent="0.25">
      <c r="A888" s="2" t="s">
        <v>1149</v>
      </c>
      <c r="B888" s="3" t="s">
        <v>1787</v>
      </c>
      <c r="C888" s="4">
        <v>20011</v>
      </c>
      <c r="D888" s="2" t="s">
        <v>1151</v>
      </c>
      <c r="E888" s="2" t="s">
        <v>1788</v>
      </c>
      <c r="F888" t="e">
        <v>#N/A</v>
      </c>
      <c r="G888" s="2">
        <v>0</v>
      </c>
    </row>
    <row r="889" spans="1:7" x14ac:dyDescent="0.25">
      <c r="A889" s="2" t="s">
        <v>301</v>
      </c>
      <c r="B889" s="3" t="s">
        <v>1789</v>
      </c>
      <c r="C889" s="4">
        <v>13473</v>
      </c>
      <c r="D889" s="2" t="s">
        <v>303</v>
      </c>
      <c r="E889" s="2" t="s">
        <v>1723</v>
      </c>
      <c r="F889" t="s">
        <v>2262</v>
      </c>
      <c r="G889" s="2">
        <v>36.4</v>
      </c>
    </row>
    <row r="890" spans="1:7" x14ac:dyDescent="0.25">
      <c r="A890" s="2" t="s">
        <v>204</v>
      </c>
      <c r="B890" s="3" t="s">
        <v>1790</v>
      </c>
      <c r="C890" s="4">
        <v>52405</v>
      </c>
      <c r="D890" s="2" t="s">
        <v>206</v>
      </c>
      <c r="E890" s="2" t="s">
        <v>1791</v>
      </c>
      <c r="F890" t="s">
        <v>2252</v>
      </c>
      <c r="G890" s="2">
        <v>39.729999999999997</v>
      </c>
    </row>
    <row r="891" spans="1:7" x14ac:dyDescent="0.25">
      <c r="A891" s="2" t="s">
        <v>376</v>
      </c>
      <c r="B891" s="3" t="s">
        <v>1792</v>
      </c>
      <c r="C891" s="4">
        <v>47170</v>
      </c>
      <c r="D891" s="2" t="s">
        <v>378</v>
      </c>
      <c r="E891" s="2" t="s">
        <v>1793</v>
      </c>
      <c r="F891" t="e">
        <v>#N/A</v>
      </c>
      <c r="G891" s="2">
        <v>0</v>
      </c>
    </row>
    <row r="892" spans="1:7" x14ac:dyDescent="0.25">
      <c r="A892" s="2" t="s">
        <v>814</v>
      </c>
      <c r="B892" s="3" t="s">
        <v>1794</v>
      </c>
      <c r="C892" s="4">
        <v>63302</v>
      </c>
      <c r="D892" s="2" t="s">
        <v>816</v>
      </c>
      <c r="E892" s="2" t="s">
        <v>1795</v>
      </c>
      <c r="F892" t="e">
        <v>#N/A</v>
      </c>
      <c r="G892" s="2">
        <v>0</v>
      </c>
    </row>
    <row r="893" spans="1:7" x14ac:dyDescent="0.25">
      <c r="A893" s="2" t="s">
        <v>661</v>
      </c>
      <c r="B893" s="3" t="s">
        <v>1796</v>
      </c>
      <c r="C893" s="4">
        <v>70717</v>
      </c>
      <c r="D893" s="2" t="s">
        <v>663</v>
      </c>
      <c r="E893" s="2" t="s">
        <v>898</v>
      </c>
      <c r="F893" t="e">
        <v>#N/A</v>
      </c>
      <c r="G893" s="2">
        <v>0</v>
      </c>
    </row>
    <row r="894" spans="1:7" x14ac:dyDescent="0.25">
      <c r="A894" s="2" t="s">
        <v>576</v>
      </c>
      <c r="B894" s="3" t="s">
        <v>1797</v>
      </c>
      <c r="C894" s="4">
        <v>76616</v>
      </c>
      <c r="D894" s="2" t="s">
        <v>578</v>
      </c>
      <c r="E894" s="2" t="s">
        <v>1798</v>
      </c>
      <c r="F894" t="e">
        <v>#N/A</v>
      </c>
      <c r="G894" s="2">
        <v>0</v>
      </c>
    </row>
    <row r="895" spans="1:7" x14ac:dyDescent="0.25">
      <c r="A895" s="2" t="s">
        <v>500</v>
      </c>
      <c r="B895" s="3" t="s">
        <v>1799</v>
      </c>
      <c r="C895" s="4">
        <v>5697</v>
      </c>
      <c r="D895" s="2" t="s">
        <v>502</v>
      </c>
      <c r="E895" s="2" t="s">
        <v>1499</v>
      </c>
      <c r="F895" t="e">
        <v>#N/A</v>
      </c>
      <c r="G895" s="2">
        <v>0</v>
      </c>
    </row>
    <row r="896" spans="1:7" x14ac:dyDescent="0.25">
      <c r="A896" s="2" t="s">
        <v>888</v>
      </c>
      <c r="B896" s="3" t="s">
        <v>1800</v>
      </c>
      <c r="C896" s="4">
        <v>27025</v>
      </c>
      <c r="D896" s="2" t="s">
        <v>890</v>
      </c>
      <c r="E896" s="2" t="s">
        <v>1801</v>
      </c>
      <c r="F896" t="e">
        <v>#N/A</v>
      </c>
      <c r="G896" s="2">
        <v>47.87</v>
      </c>
    </row>
    <row r="897" spans="1:7" x14ac:dyDescent="0.25">
      <c r="A897" s="2" t="s">
        <v>1149</v>
      </c>
      <c r="B897" s="3" t="s">
        <v>1802</v>
      </c>
      <c r="C897" s="4">
        <v>20001</v>
      </c>
      <c r="D897" s="2" t="s">
        <v>1151</v>
      </c>
      <c r="E897" s="2" t="s">
        <v>1803</v>
      </c>
      <c r="F897" t="s">
        <v>2261</v>
      </c>
      <c r="G897" s="2">
        <v>0</v>
      </c>
    </row>
    <row r="898" spans="1:7" x14ac:dyDescent="0.25">
      <c r="A898" s="2" t="s">
        <v>1149</v>
      </c>
      <c r="B898" s="3" t="s">
        <v>1804</v>
      </c>
      <c r="C898" s="4">
        <v>20570</v>
      </c>
      <c r="D898" s="2" t="s">
        <v>1151</v>
      </c>
      <c r="E898" s="2" t="s">
        <v>1805</v>
      </c>
      <c r="F898" t="s">
        <v>2261</v>
      </c>
      <c r="G898" s="2">
        <v>0</v>
      </c>
    </row>
    <row r="899" spans="1:7" x14ac:dyDescent="0.25">
      <c r="A899" s="2" t="s">
        <v>576</v>
      </c>
      <c r="B899" s="3" t="s">
        <v>1806</v>
      </c>
      <c r="C899" s="4">
        <v>76113</v>
      </c>
      <c r="D899" s="2" t="s">
        <v>578</v>
      </c>
      <c r="E899" s="2" t="s">
        <v>1807</v>
      </c>
      <c r="F899" t="e">
        <v>#N/A</v>
      </c>
      <c r="G899" s="2">
        <v>0</v>
      </c>
    </row>
    <row r="900" spans="1:7" x14ac:dyDescent="0.25">
      <c r="A900" s="2" t="s">
        <v>376</v>
      </c>
      <c r="B900" s="3" t="s">
        <v>1808</v>
      </c>
      <c r="C900" s="4">
        <v>47001</v>
      </c>
      <c r="D900" s="2" t="s">
        <v>378</v>
      </c>
      <c r="E900" s="2" t="s">
        <v>1809</v>
      </c>
      <c r="F900" t="s">
        <v>2261</v>
      </c>
      <c r="G900" s="2">
        <v>4.72</v>
      </c>
    </row>
    <row r="901" spans="1:7" x14ac:dyDescent="0.25">
      <c r="A901" s="2" t="s">
        <v>500</v>
      </c>
      <c r="B901" s="3" t="s">
        <v>1810</v>
      </c>
      <c r="C901" s="4">
        <v>5674</v>
      </c>
      <c r="D901" s="2" t="s">
        <v>502</v>
      </c>
      <c r="E901" s="2" t="s">
        <v>1811</v>
      </c>
      <c r="F901" t="e">
        <v>#N/A</v>
      </c>
      <c r="G901" s="2">
        <v>0</v>
      </c>
    </row>
    <row r="902" spans="1:7" x14ac:dyDescent="0.25">
      <c r="A902" s="2" t="s">
        <v>88</v>
      </c>
      <c r="B902" s="3" t="s">
        <v>1812</v>
      </c>
      <c r="C902" s="4">
        <v>68573</v>
      </c>
      <c r="D902" s="2" t="s">
        <v>90</v>
      </c>
      <c r="E902" s="2" t="s">
        <v>1813</v>
      </c>
      <c r="F902" t="e">
        <v>#N/A</v>
      </c>
      <c r="G902" s="2">
        <v>0</v>
      </c>
    </row>
    <row r="903" spans="1:7" x14ac:dyDescent="0.25">
      <c r="A903" s="2" t="s">
        <v>758</v>
      </c>
      <c r="B903" s="3" t="s">
        <v>1814</v>
      </c>
      <c r="C903" s="4">
        <v>50568</v>
      </c>
      <c r="D903" s="2" t="s">
        <v>760</v>
      </c>
      <c r="E903" s="2" t="s">
        <v>1815</v>
      </c>
      <c r="F903" t="e">
        <v>#N/A</v>
      </c>
      <c r="G903" s="2">
        <v>0</v>
      </c>
    </row>
    <row r="904" spans="1:7" x14ac:dyDescent="0.25">
      <c r="A904" s="2" t="s">
        <v>321</v>
      </c>
      <c r="B904" s="3" t="s">
        <v>1816</v>
      </c>
      <c r="C904" s="4">
        <v>19785</v>
      </c>
      <c r="D904" s="2" t="s">
        <v>323</v>
      </c>
      <c r="E904" s="2" t="s">
        <v>663</v>
      </c>
      <c r="F904" t="e">
        <v>#N/A</v>
      </c>
      <c r="G904" s="2">
        <v>15.57</v>
      </c>
    </row>
    <row r="905" spans="1:7" x14ac:dyDescent="0.25">
      <c r="A905" s="2" t="s">
        <v>27</v>
      </c>
      <c r="B905" s="3" t="s">
        <v>1817</v>
      </c>
      <c r="C905" s="4">
        <v>25483</v>
      </c>
      <c r="D905" s="2" t="s">
        <v>29</v>
      </c>
      <c r="E905" s="2" t="s">
        <v>206</v>
      </c>
      <c r="F905" t="e">
        <v>#N/A</v>
      </c>
      <c r="G905" s="2">
        <v>0</v>
      </c>
    </row>
    <row r="906" spans="1:7" x14ac:dyDescent="0.25">
      <c r="A906" s="2" t="s">
        <v>1669</v>
      </c>
      <c r="B906" s="3" t="s">
        <v>1818</v>
      </c>
      <c r="C906" s="4">
        <v>81220</v>
      </c>
      <c r="D906" s="2" t="s">
        <v>1671</v>
      </c>
      <c r="E906" s="2" t="s">
        <v>1819</v>
      </c>
      <c r="F906" t="e">
        <v>#N/A</v>
      </c>
      <c r="G906" s="2">
        <v>0</v>
      </c>
    </row>
    <row r="907" spans="1:7" x14ac:dyDescent="0.25">
      <c r="A907" s="2" t="s">
        <v>1145</v>
      </c>
      <c r="B907" s="3" t="s">
        <v>1820</v>
      </c>
      <c r="C907" s="4">
        <v>18460</v>
      </c>
      <c r="D907" s="2" t="s">
        <v>1147</v>
      </c>
      <c r="E907" s="2" t="s">
        <v>1821</v>
      </c>
      <c r="F907" t="s">
        <v>2254</v>
      </c>
      <c r="G907" s="2">
        <v>695.74</v>
      </c>
    </row>
    <row r="908" spans="1:7" x14ac:dyDescent="0.25">
      <c r="A908" s="2" t="s">
        <v>814</v>
      </c>
      <c r="B908" s="3" t="s">
        <v>1822</v>
      </c>
      <c r="C908" s="4">
        <v>63548</v>
      </c>
      <c r="D908" s="2" t="s">
        <v>816</v>
      </c>
      <c r="E908" s="2" t="s">
        <v>1823</v>
      </c>
      <c r="F908" t="e">
        <v>#N/A</v>
      </c>
      <c r="G908" s="2">
        <v>0</v>
      </c>
    </row>
    <row r="909" spans="1:7" x14ac:dyDescent="0.25">
      <c r="A909" s="2" t="s">
        <v>500</v>
      </c>
      <c r="B909" s="3" t="s">
        <v>1824</v>
      </c>
      <c r="C909" s="4">
        <v>5467</v>
      </c>
      <c r="D909" s="2" t="s">
        <v>502</v>
      </c>
      <c r="E909" s="2" t="s">
        <v>1825</v>
      </c>
      <c r="F909" t="e">
        <v>#N/A</v>
      </c>
      <c r="G909" s="2">
        <v>0</v>
      </c>
    </row>
    <row r="910" spans="1:7" x14ac:dyDescent="0.25">
      <c r="A910" s="2" t="s">
        <v>134</v>
      </c>
      <c r="B910" s="3" t="s">
        <v>1826</v>
      </c>
      <c r="C910" s="4">
        <v>54720</v>
      </c>
      <c r="D910" s="2" t="s">
        <v>136</v>
      </c>
      <c r="E910" s="2" t="s">
        <v>1827</v>
      </c>
      <c r="F910" t="s">
        <v>2263</v>
      </c>
      <c r="G910" s="2">
        <v>865.94</v>
      </c>
    </row>
    <row r="911" spans="1:7" x14ac:dyDescent="0.25">
      <c r="A911" s="2" t="s">
        <v>321</v>
      </c>
      <c r="B911" s="3" t="s">
        <v>1828</v>
      </c>
      <c r="C911" s="4">
        <v>19001</v>
      </c>
      <c r="D911" s="2" t="s">
        <v>323</v>
      </c>
      <c r="E911" s="2" t="s">
        <v>1829</v>
      </c>
      <c r="F911" t="e">
        <v>#N/A</v>
      </c>
      <c r="G911" s="2">
        <v>0</v>
      </c>
    </row>
    <row r="912" spans="1:7" x14ac:dyDescent="0.25">
      <c r="A912" s="2" t="s">
        <v>500</v>
      </c>
      <c r="B912" s="3" t="s">
        <v>1830</v>
      </c>
      <c r="C912" s="4">
        <v>5107</v>
      </c>
      <c r="D912" s="2" t="s">
        <v>502</v>
      </c>
      <c r="E912" s="2" t="s">
        <v>507</v>
      </c>
      <c r="F912" t="s">
        <v>2257</v>
      </c>
      <c r="G912" s="2">
        <v>29.37</v>
      </c>
    </row>
    <row r="913" spans="1:7" x14ac:dyDescent="0.25">
      <c r="A913" s="2" t="s">
        <v>1145</v>
      </c>
      <c r="B913" s="3" t="s">
        <v>1831</v>
      </c>
      <c r="C913" s="4">
        <v>18592</v>
      </c>
      <c r="D913" s="2" t="s">
        <v>1147</v>
      </c>
      <c r="E913" s="2" t="s">
        <v>1776</v>
      </c>
      <c r="F913" t="s">
        <v>2254</v>
      </c>
      <c r="G913" s="2">
        <v>415.94</v>
      </c>
    </row>
    <row r="914" spans="1:7" x14ac:dyDescent="0.25">
      <c r="A914" s="2" t="s">
        <v>88</v>
      </c>
      <c r="B914" s="3" t="s">
        <v>1832</v>
      </c>
      <c r="C914" s="4">
        <v>68655</v>
      </c>
      <c r="D914" s="2" t="s">
        <v>90</v>
      </c>
      <c r="E914" s="2" t="s">
        <v>1833</v>
      </c>
      <c r="F914" t="e">
        <v>#N/A</v>
      </c>
      <c r="G914" s="2">
        <v>0</v>
      </c>
    </row>
    <row r="915" spans="1:7" x14ac:dyDescent="0.25">
      <c r="A915" s="2" t="s">
        <v>96</v>
      </c>
      <c r="B915" s="3" t="s">
        <v>1834</v>
      </c>
      <c r="C915" s="4">
        <v>44874</v>
      </c>
      <c r="D915" s="2" t="s">
        <v>98</v>
      </c>
      <c r="E915" s="2" t="s">
        <v>167</v>
      </c>
      <c r="F915" t="e">
        <v>#N/A</v>
      </c>
      <c r="G915" s="2">
        <v>0</v>
      </c>
    </row>
    <row r="916" spans="1:7" x14ac:dyDescent="0.25">
      <c r="A916" s="2" t="s">
        <v>204</v>
      </c>
      <c r="B916" s="3" t="s">
        <v>1835</v>
      </c>
      <c r="C916" s="4">
        <v>52678</v>
      </c>
      <c r="D916" s="2" t="s">
        <v>206</v>
      </c>
      <c r="E916" s="2" t="s">
        <v>1836</v>
      </c>
      <c r="F916" t="e">
        <v>#N/A</v>
      </c>
      <c r="G916" s="2">
        <v>742.71</v>
      </c>
    </row>
    <row r="917" spans="1:7" x14ac:dyDescent="0.25">
      <c r="A917" s="2" t="s">
        <v>661</v>
      </c>
      <c r="B917" s="3" t="s">
        <v>1837</v>
      </c>
      <c r="C917" s="4">
        <v>70473</v>
      </c>
      <c r="D917" s="2" t="s">
        <v>663</v>
      </c>
      <c r="E917" s="2" t="s">
        <v>1838</v>
      </c>
      <c r="F917" t="s">
        <v>2256</v>
      </c>
      <c r="G917" s="2">
        <v>0</v>
      </c>
    </row>
    <row r="918" spans="1:7" x14ac:dyDescent="0.25">
      <c r="A918" s="2" t="s">
        <v>1669</v>
      </c>
      <c r="B918" s="3" t="s">
        <v>1839</v>
      </c>
      <c r="C918" s="4">
        <v>81001</v>
      </c>
      <c r="D918" s="2" t="s">
        <v>1671</v>
      </c>
      <c r="E918" s="2" t="s">
        <v>1671</v>
      </c>
      <c r="F918" t="e">
        <v>#N/A</v>
      </c>
      <c r="G918" s="2">
        <v>0</v>
      </c>
    </row>
    <row r="919" spans="1:7" x14ac:dyDescent="0.25">
      <c r="A919" s="2" t="s">
        <v>376</v>
      </c>
      <c r="B919" s="3" t="s">
        <v>1840</v>
      </c>
      <c r="C919" s="4">
        <v>47798</v>
      </c>
      <c r="D919" s="2" t="s">
        <v>378</v>
      </c>
      <c r="E919" s="2" t="s">
        <v>1841</v>
      </c>
      <c r="F919" t="e">
        <v>#N/A</v>
      </c>
      <c r="G919" s="2">
        <v>0</v>
      </c>
    </row>
    <row r="920" spans="1:7" x14ac:dyDescent="0.25">
      <c r="A920" s="2" t="s">
        <v>500</v>
      </c>
      <c r="B920" s="3" t="s">
        <v>1842</v>
      </c>
      <c r="C920" s="4">
        <v>5250</v>
      </c>
      <c r="D920" s="2" t="s">
        <v>502</v>
      </c>
      <c r="E920" s="2" t="s">
        <v>1843</v>
      </c>
      <c r="F920" t="s">
        <v>2257</v>
      </c>
      <c r="G920" s="2">
        <v>96.21</v>
      </c>
    </row>
    <row r="921" spans="1:7" x14ac:dyDescent="0.25">
      <c r="A921" s="2" t="s">
        <v>1456</v>
      </c>
      <c r="B921" s="3" t="s">
        <v>1844</v>
      </c>
      <c r="C921" s="4">
        <v>86757</v>
      </c>
      <c r="D921" s="2" t="s">
        <v>1458</v>
      </c>
      <c r="E921" s="2" t="s">
        <v>1845</v>
      </c>
      <c r="F921" t="s">
        <v>2258</v>
      </c>
      <c r="G921" s="2">
        <v>2338.17</v>
      </c>
    </row>
    <row r="922" spans="1:7" x14ac:dyDescent="0.25">
      <c r="A922" s="2" t="s">
        <v>88</v>
      </c>
      <c r="B922" s="3" t="s">
        <v>1846</v>
      </c>
      <c r="C922" s="4">
        <v>68081</v>
      </c>
      <c r="D922" s="2" t="s">
        <v>90</v>
      </c>
      <c r="E922" s="2" t="s">
        <v>1847</v>
      </c>
      <c r="F922" t="e">
        <v>#N/A</v>
      </c>
      <c r="G922" s="2">
        <v>0</v>
      </c>
    </row>
    <row r="923" spans="1:7" x14ac:dyDescent="0.25">
      <c r="A923" s="2" t="s">
        <v>204</v>
      </c>
      <c r="B923" s="3" t="s">
        <v>1848</v>
      </c>
      <c r="C923" s="4">
        <v>52696</v>
      </c>
      <c r="D923" s="2" t="s">
        <v>206</v>
      </c>
      <c r="E923" s="2" t="s">
        <v>1849</v>
      </c>
      <c r="F923" t="s">
        <v>2255</v>
      </c>
      <c r="G923" s="2">
        <v>283.68</v>
      </c>
    </row>
    <row r="924" spans="1:7" x14ac:dyDescent="0.25">
      <c r="A924" s="2" t="s">
        <v>500</v>
      </c>
      <c r="B924" s="3" t="s">
        <v>1850</v>
      </c>
      <c r="C924" s="4">
        <v>5819</v>
      </c>
      <c r="D924" s="2" t="s">
        <v>502</v>
      </c>
      <c r="E924" s="2" t="s">
        <v>495</v>
      </c>
      <c r="F924" t="e">
        <v>#N/A</v>
      </c>
      <c r="G924" s="2">
        <v>0</v>
      </c>
    </row>
    <row r="925" spans="1:7" x14ac:dyDescent="0.25">
      <c r="A925" s="2" t="s">
        <v>758</v>
      </c>
      <c r="B925" s="3" t="s">
        <v>1851</v>
      </c>
      <c r="C925" s="4">
        <v>50330</v>
      </c>
      <c r="D925" s="2" t="s">
        <v>760</v>
      </c>
      <c r="E925" s="2" t="s">
        <v>1852</v>
      </c>
      <c r="F925" t="s">
        <v>2251</v>
      </c>
      <c r="G925" s="2">
        <v>78.5</v>
      </c>
    </row>
    <row r="926" spans="1:7" x14ac:dyDescent="0.25">
      <c r="A926" s="2" t="s">
        <v>758</v>
      </c>
      <c r="B926" s="3" t="s">
        <v>1853</v>
      </c>
      <c r="C926" s="4">
        <v>50689</v>
      </c>
      <c r="D926" s="2" t="s">
        <v>760</v>
      </c>
      <c r="E926" s="2" t="s">
        <v>1721</v>
      </c>
      <c r="F926" t="e">
        <v>#N/A</v>
      </c>
      <c r="G926" s="2">
        <v>0</v>
      </c>
    </row>
    <row r="927" spans="1:7" x14ac:dyDescent="0.25">
      <c r="A927" s="2" t="s">
        <v>1145</v>
      </c>
      <c r="B927" s="3" t="s">
        <v>1854</v>
      </c>
      <c r="C927" s="4">
        <v>18410</v>
      </c>
      <c r="D927" s="2" t="s">
        <v>1147</v>
      </c>
      <c r="E927" s="2" t="s">
        <v>1855</v>
      </c>
      <c r="F927" t="s">
        <v>2254</v>
      </c>
      <c r="G927" s="2">
        <v>1503.49</v>
      </c>
    </row>
    <row r="928" spans="1:7" x14ac:dyDescent="0.25">
      <c r="A928" s="2" t="s">
        <v>1669</v>
      </c>
      <c r="B928" s="3" t="s">
        <v>1856</v>
      </c>
      <c r="C928" s="4">
        <v>81736</v>
      </c>
      <c r="D928" s="2" t="s">
        <v>1671</v>
      </c>
      <c r="E928" s="2" t="s">
        <v>1857</v>
      </c>
      <c r="F928" t="s">
        <v>2260</v>
      </c>
      <c r="G928" s="2">
        <v>0</v>
      </c>
    </row>
    <row r="929" spans="1:7" x14ac:dyDescent="0.25">
      <c r="A929" s="2" t="s">
        <v>88</v>
      </c>
      <c r="B929" s="3" t="s">
        <v>1858</v>
      </c>
      <c r="C929" s="4">
        <v>68255</v>
      </c>
      <c r="D929" s="2" t="s">
        <v>90</v>
      </c>
      <c r="E929" s="2" t="s">
        <v>1859</v>
      </c>
      <c r="F929" t="e">
        <v>#N/A</v>
      </c>
      <c r="G929" s="2">
        <v>2.56</v>
      </c>
    </row>
    <row r="930" spans="1:7" x14ac:dyDescent="0.25">
      <c r="A930" s="2" t="s">
        <v>301</v>
      </c>
      <c r="B930" s="3" t="s">
        <v>1860</v>
      </c>
      <c r="C930" s="4">
        <v>13744</v>
      </c>
      <c r="D930" s="2" t="s">
        <v>303</v>
      </c>
      <c r="E930" s="2" t="s">
        <v>1861</v>
      </c>
      <c r="F930" t="s">
        <v>2262</v>
      </c>
      <c r="G930" s="2">
        <v>69.650000000000006</v>
      </c>
    </row>
    <row r="931" spans="1:7" x14ac:dyDescent="0.25">
      <c r="A931" s="2" t="s">
        <v>500</v>
      </c>
      <c r="B931" s="3" t="s">
        <v>1862</v>
      </c>
      <c r="C931" s="4">
        <v>5321</v>
      </c>
      <c r="D931" s="2" t="s">
        <v>502</v>
      </c>
      <c r="E931" s="2" t="s">
        <v>1863</v>
      </c>
      <c r="F931" t="e">
        <v>#N/A</v>
      </c>
      <c r="G931" s="2">
        <v>0</v>
      </c>
    </row>
    <row r="932" spans="1:7" x14ac:dyDescent="0.25">
      <c r="A932" s="2" t="s">
        <v>295</v>
      </c>
      <c r="B932" s="3" t="s">
        <v>1864</v>
      </c>
      <c r="C932" s="4">
        <v>73411</v>
      </c>
      <c r="D932" s="2" t="s">
        <v>297</v>
      </c>
      <c r="E932" s="2" t="s">
        <v>1865</v>
      </c>
      <c r="F932" t="e">
        <v>#N/A</v>
      </c>
      <c r="G932" s="2">
        <v>0</v>
      </c>
    </row>
    <row r="933" spans="1:7" x14ac:dyDescent="0.25">
      <c r="A933" s="2" t="s">
        <v>33</v>
      </c>
      <c r="B933" s="3" t="s">
        <v>1866</v>
      </c>
      <c r="C933" s="4">
        <v>15518</v>
      </c>
      <c r="D933" s="2" t="s">
        <v>35</v>
      </c>
      <c r="E933" s="2" t="s">
        <v>1867</v>
      </c>
      <c r="F933" t="e">
        <v>#N/A</v>
      </c>
      <c r="G933" s="2">
        <v>0</v>
      </c>
    </row>
    <row r="934" spans="1:7" x14ac:dyDescent="0.25">
      <c r="A934" s="2" t="s">
        <v>204</v>
      </c>
      <c r="B934" s="3" t="s">
        <v>1868</v>
      </c>
      <c r="C934" s="4">
        <v>52411</v>
      </c>
      <c r="D934" s="2" t="s">
        <v>206</v>
      </c>
      <c r="E934" s="2" t="s">
        <v>1869</v>
      </c>
      <c r="F934" t="e">
        <v>#N/A</v>
      </c>
      <c r="G934" s="2">
        <v>262.52</v>
      </c>
    </row>
    <row r="935" spans="1:7" x14ac:dyDescent="0.25">
      <c r="A935" s="2" t="s">
        <v>1456</v>
      </c>
      <c r="B935" s="3" t="s">
        <v>1870</v>
      </c>
      <c r="C935" s="4">
        <v>86865</v>
      </c>
      <c r="D935" s="2" t="s">
        <v>1458</v>
      </c>
      <c r="E935" s="2" t="s">
        <v>1871</v>
      </c>
      <c r="F935" t="s">
        <v>2258</v>
      </c>
      <c r="G935" s="2">
        <v>3660.05</v>
      </c>
    </row>
    <row r="936" spans="1:7" x14ac:dyDescent="0.25">
      <c r="A936" s="2" t="s">
        <v>500</v>
      </c>
      <c r="B936" s="3" t="s">
        <v>1872</v>
      </c>
      <c r="C936" s="4">
        <v>5425</v>
      </c>
      <c r="D936" s="2" t="s">
        <v>502</v>
      </c>
      <c r="E936" s="2" t="s">
        <v>1873</v>
      </c>
      <c r="F936" t="e">
        <v>#N/A</v>
      </c>
      <c r="G936" s="2">
        <v>0</v>
      </c>
    </row>
    <row r="937" spans="1:7" x14ac:dyDescent="0.25">
      <c r="A937" s="2" t="s">
        <v>1149</v>
      </c>
      <c r="B937" s="3" t="s">
        <v>1874</v>
      </c>
      <c r="C937" s="4">
        <v>20383</v>
      </c>
      <c r="D937" s="2" t="s">
        <v>1151</v>
      </c>
      <c r="E937" s="2" t="s">
        <v>1875</v>
      </c>
      <c r="F937" t="e">
        <v>#N/A</v>
      </c>
      <c r="G937" s="2">
        <v>0</v>
      </c>
    </row>
    <row r="938" spans="1:7" x14ac:dyDescent="0.25">
      <c r="A938" s="2" t="s">
        <v>901</v>
      </c>
      <c r="B938" s="3" t="s">
        <v>1876</v>
      </c>
      <c r="C938" s="4">
        <v>85139</v>
      </c>
      <c r="D938" s="2" t="s">
        <v>903</v>
      </c>
      <c r="E938" s="2" t="s">
        <v>1877</v>
      </c>
      <c r="F938" t="e">
        <v>#N/A</v>
      </c>
      <c r="G938" s="2">
        <v>0</v>
      </c>
    </row>
    <row r="939" spans="1:7" x14ac:dyDescent="0.25">
      <c r="A939" s="2" t="s">
        <v>33</v>
      </c>
      <c r="B939" s="3" t="s">
        <v>1878</v>
      </c>
      <c r="C939" s="4">
        <v>15514</v>
      </c>
      <c r="D939" s="2" t="s">
        <v>35</v>
      </c>
      <c r="E939" s="2" t="s">
        <v>1879</v>
      </c>
      <c r="F939" t="e">
        <v>#N/A</v>
      </c>
      <c r="G939" s="2">
        <v>0</v>
      </c>
    </row>
    <row r="940" spans="1:7" x14ac:dyDescent="0.25">
      <c r="A940" s="2" t="s">
        <v>530</v>
      </c>
      <c r="B940" s="3" t="s">
        <v>1880</v>
      </c>
      <c r="C940" s="4">
        <v>23682</v>
      </c>
      <c r="D940" s="2" t="s">
        <v>1881</v>
      </c>
      <c r="E940" s="2" t="s">
        <v>1882</v>
      </c>
      <c r="F940" t="s">
        <v>2264</v>
      </c>
      <c r="G940" s="2">
        <v>98.02</v>
      </c>
    </row>
    <row r="941" spans="1:7" x14ac:dyDescent="0.25">
      <c r="A941" s="2" t="s">
        <v>500</v>
      </c>
      <c r="B941" s="3" t="s">
        <v>1883</v>
      </c>
      <c r="C941" s="4">
        <v>5411</v>
      </c>
      <c r="D941" s="2" t="s">
        <v>502</v>
      </c>
      <c r="E941" s="2" t="s">
        <v>1884</v>
      </c>
      <c r="F941" t="e">
        <v>#N/A</v>
      </c>
      <c r="G941" s="2">
        <v>0</v>
      </c>
    </row>
    <row r="942" spans="1:7" x14ac:dyDescent="0.25">
      <c r="A942" s="2" t="s">
        <v>758</v>
      </c>
      <c r="B942" s="3" t="s">
        <v>1885</v>
      </c>
      <c r="C942" s="4">
        <v>50223</v>
      </c>
      <c r="D942" s="2" t="s">
        <v>760</v>
      </c>
      <c r="E942" s="2" t="s">
        <v>1886</v>
      </c>
      <c r="F942" t="e">
        <v>#N/A</v>
      </c>
      <c r="G942" s="2">
        <v>0</v>
      </c>
    </row>
    <row r="943" spans="1:7" x14ac:dyDescent="0.25">
      <c r="A943" s="2" t="s">
        <v>376</v>
      </c>
      <c r="B943" s="3" t="s">
        <v>1887</v>
      </c>
      <c r="C943" s="4">
        <v>47555</v>
      </c>
      <c r="D943" s="2" t="s">
        <v>378</v>
      </c>
      <c r="E943" s="2" t="s">
        <v>1888</v>
      </c>
      <c r="F943" t="e">
        <v>#N/A</v>
      </c>
      <c r="G943" s="2">
        <v>0</v>
      </c>
    </row>
    <row r="944" spans="1:7" x14ac:dyDescent="0.25">
      <c r="A944" s="2" t="s">
        <v>500</v>
      </c>
      <c r="B944" s="3" t="s">
        <v>1889</v>
      </c>
      <c r="C944" s="4">
        <v>5858</v>
      </c>
      <c r="D944" s="2" t="s">
        <v>502</v>
      </c>
      <c r="E944" s="2" t="s">
        <v>1890</v>
      </c>
      <c r="F944" t="e">
        <v>#N/A</v>
      </c>
      <c r="G944" s="2">
        <v>0</v>
      </c>
    </row>
    <row r="945" spans="1:7" x14ac:dyDescent="0.25">
      <c r="A945" s="2" t="s">
        <v>1456</v>
      </c>
      <c r="B945" s="3" t="s">
        <v>1891</v>
      </c>
      <c r="C945" s="4">
        <v>86749</v>
      </c>
      <c r="D945" s="2" t="s">
        <v>1458</v>
      </c>
      <c r="E945" s="2" t="s">
        <v>1892</v>
      </c>
      <c r="F945" t="e">
        <v>#N/A</v>
      </c>
      <c r="G945" s="2">
        <v>0</v>
      </c>
    </row>
    <row r="946" spans="1:7" x14ac:dyDescent="0.25">
      <c r="A946" s="2" t="s">
        <v>500</v>
      </c>
      <c r="B946" s="3" t="s">
        <v>1893</v>
      </c>
      <c r="C946" s="4">
        <v>5002</v>
      </c>
      <c r="D946" s="2" t="s">
        <v>502</v>
      </c>
      <c r="E946" s="2" t="s">
        <v>1894</v>
      </c>
      <c r="F946" t="e">
        <v>#N/A</v>
      </c>
      <c r="G946" s="2">
        <v>0</v>
      </c>
    </row>
    <row r="947" spans="1:7" x14ac:dyDescent="0.25">
      <c r="A947" s="2" t="s">
        <v>1145</v>
      </c>
      <c r="B947" s="3" t="s">
        <v>1895</v>
      </c>
      <c r="C947" s="4">
        <v>18150</v>
      </c>
      <c r="D947" s="2" t="s">
        <v>1147</v>
      </c>
      <c r="E947" s="2" t="s">
        <v>1896</v>
      </c>
      <c r="F947" t="s">
        <v>2254</v>
      </c>
      <c r="G947" s="2">
        <v>948.62</v>
      </c>
    </row>
    <row r="948" spans="1:7" x14ac:dyDescent="0.25">
      <c r="A948" s="2" t="s">
        <v>301</v>
      </c>
      <c r="B948" s="3" t="s">
        <v>1897</v>
      </c>
      <c r="C948" s="4">
        <v>13074</v>
      </c>
      <c r="D948" s="2" t="s">
        <v>303</v>
      </c>
      <c r="E948" s="2" t="s">
        <v>1898</v>
      </c>
      <c r="F948" t="e">
        <v>#N/A</v>
      </c>
      <c r="G948" s="2">
        <v>0</v>
      </c>
    </row>
    <row r="949" spans="1:7" x14ac:dyDescent="0.25">
      <c r="A949" s="2" t="s">
        <v>758</v>
      </c>
      <c r="B949" s="3" t="s">
        <v>1899</v>
      </c>
      <c r="C949" s="4">
        <v>50577</v>
      </c>
      <c r="D949" s="2" t="s">
        <v>760</v>
      </c>
      <c r="E949" s="2" t="s">
        <v>1900</v>
      </c>
      <c r="F949" t="s">
        <v>2251</v>
      </c>
      <c r="G949" s="2">
        <v>13.35</v>
      </c>
    </row>
    <row r="950" spans="1:7" x14ac:dyDescent="0.25">
      <c r="A950" s="2" t="s">
        <v>376</v>
      </c>
      <c r="B950" s="3" t="s">
        <v>1901</v>
      </c>
      <c r="C950" s="4">
        <v>47258</v>
      </c>
      <c r="D950" s="2" t="s">
        <v>378</v>
      </c>
      <c r="E950" s="2" t="s">
        <v>1902</v>
      </c>
      <c r="F950" t="e">
        <v>#N/A</v>
      </c>
      <c r="G950" s="2">
        <v>0</v>
      </c>
    </row>
    <row r="951" spans="1:7" x14ac:dyDescent="0.25">
      <c r="A951" s="2" t="s">
        <v>888</v>
      </c>
      <c r="B951" s="3" t="s">
        <v>1903</v>
      </c>
      <c r="C951" s="4">
        <v>27245</v>
      </c>
      <c r="D951" s="2" t="s">
        <v>890</v>
      </c>
      <c r="E951" s="2" t="s">
        <v>1160</v>
      </c>
      <c r="F951" t="e">
        <v>#N/A</v>
      </c>
      <c r="G951" s="2">
        <v>0</v>
      </c>
    </row>
    <row r="952" spans="1:7" x14ac:dyDescent="0.25">
      <c r="A952" s="2" t="s">
        <v>500</v>
      </c>
      <c r="B952" s="3" t="s">
        <v>1904</v>
      </c>
      <c r="C952" s="4">
        <v>5670</v>
      </c>
      <c r="D952" s="2" t="s">
        <v>502</v>
      </c>
      <c r="E952" s="2" t="s">
        <v>1905</v>
      </c>
      <c r="F952" t="e">
        <v>#N/A</v>
      </c>
      <c r="G952" s="2">
        <v>0</v>
      </c>
    </row>
    <row r="953" spans="1:7" x14ac:dyDescent="0.25">
      <c r="A953" s="2" t="s">
        <v>134</v>
      </c>
      <c r="B953" s="3" t="s">
        <v>1906</v>
      </c>
      <c r="C953" s="4">
        <v>54344</v>
      </c>
      <c r="D953" s="2" t="s">
        <v>136</v>
      </c>
      <c r="E953" s="2" t="s">
        <v>1907</v>
      </c>
      <c r="F953" t="s">
        <v>2263</v>
      </c>
      <c r="G953" s="2">
        <v>152.46</v>
      </c>
    </row>
    <row r="954" spans="1:7" x14ac:dyDescent="0.25">
      <c r="A954" s="2" t="s">
        <v>321</v>
      </c>
      <c r="B954" s="3" t="s">
        <v>1908</v>
      </c>
      <c r="C954" s="4">
        <v>19418</v>
      </c>
      <c r="D954" s="2" t="s">
        <v>323</v>
      </c>
      <c r="E954" s="2" t="s">
        <v>1909</v>
      </c>
      <c r="F954" t="s">
        <v>2265</v>
      </c>
      <c r="G954" s="2">
        <v>867.22</v>
      </c>
    </row>
    <row r="955" spans="1:7" x14ac:dyDescent="0.25">
      <c r="A955" s="2" t="s">
        <v>321</v>
      </c>
      <c r="B955" s="3" t="s">
        <v>1910</v>
      </c>
      <c r="C955" s="4">
        <v>19318</v>
      </c>
      <c r="D955" s="2" t="s">
        <v>323</v>
      </c>
      <c r="E955" s="2" t="s">
        <v>1911</v>
      </c>
      <c r="F955" t="s">
        <v>2265</v>
      </c>
      <c r="G955" s="2">
        <v>256.88</v>
      </c>
    </row>
    <row r="956" spans="1:7" x14ac:dyDescent="0.25">
      <c r="A956" s="2" t="s">
        <v>301</v>
      </c>
      <c r="B956" s="3" t="s">
        <v>1912</v>
      </c>
      <c r="C956" s="4">
        <v>13688</v>
      </c>
      <c r="D956" s="2" t="s">
        <v>303</v>
      </c>
      <c r="E956" s="2" t="s">
        <v>1913</v>
      </c>
      <c r="F956" t="s">
        <v>2262</v>
      </c>
      <c r="G956" s="2">
        <v>307.32</v>
      </c>
    </row>
    <row r="957" spans="1:7" x14ac:dyDescent="0.25">
      <c r="A957" s="2" t="s">
        <v>321</v>
      </c>
      <c r="B957" s="3" t="s">
        <v>1914</v>
      </c>
      <c r="C957" s="4">
        <v>19142</v>
      </c>
      <c r="D957" s="2" t="s">
        <v>323</v>
      </c>
      <c r="E957" s="2" t="s">
        <v>1915</v>
      </c>
      <c r="F957" t="s">
        <v>2252</v>
      </c>
      <c r="G957" s="2">
        <v>16.100000000000001</v>
      </c>
    </row>
    <row r="958" spans="1:7" x14ac:dyDescent="0.25">
      <c r="A958" s="2" t="s">
        <v>438</v>
      </c>
      <c r="B958" s="3" t="s">
        <v>1916</v>
      </c>
      <c r="C958" s="4">
        <v>17541</v>
      </c>
      <c r="D958" s="2" t="s">
        <v>237</v>
      </c>
      <c r="E958" s="2" t="s">
        <v>1917</v>
      </c>
      <c r="F958" t="e">
        <v>#N/A</v>
      </c>
      <c r="G958" s="2">
        <v>0</v>
      </c>
    </row>
    <row r="959" spans="1:7" x14ac:dyDescent="0.25">
      <c r="A959" s="2" t="s">
        <v>500</v>
      </c>
      <c r="B959" s="3" t="s">
        <v>1918</v>
      </c>
      <c r="C959" s="4">
        <v>5893</v>
      </c>
      <c r="D959" s="2" t="s">
        <v>502</v>
      </c>
      <c r="E959" s="2" t="s">
        <v>1919</v>
      </c>
      <c r="F959" t="s">
        <v>2262</v>
      </c>
      <c r="G959" s="2">
        <v>3.08</v>
      </c>
    </row>
    <row r="960" spans="1:7" x14ac:dyDescent="0.25">
      <c r="A960" s="2" t="s">
        <v>500</v>
      </c>
      <c r="B960" s="3" t="s">
        <v>1920</v>
      </c>
      <c r="C960" s="4">
        <v>5790</v>
      </c>
      <c r="D960" s="2" t="s">
        <v>502</v>
      </c>
      <c r="E960" s="2" t="s">
        <v>1921</v>
      </c>
      <c r="F960" t="s">
        <v>2257</v>
      </c>
      <c r="G960" s="2">
        <v>897.93</v>
      </c>
    </row>
    <row r="961" spans="1:7" x14ac:dyDescent="0.25">
      <c r="A961" s="2" t="s">
        <v>376</v>
      </c>
      <c r="B961" s="3" t="s">
        <v>1922</v>
      </c>
      <c r="C961" s="4">
        <v>47268</v>
      </c>
      <c r="D961" s="2" t="s">
        <v>378</v>
      </c>
      <c r="E961" s="2" t="s">
        <v>1923</v>
      </c>
      <c r="F961" t="e">
        <v>#N/A</v>
      </c>
      <c r="G961" s="2">
        <v>0</v>
      </c>
    </row>
    <row r="962" spans="1:7" x14ac:dyDescent="0.25">
      <c r="A962" s="2" t="s">
        <v>1149</v>
      </c>
      <c r="B962" s="3" t="s">
        <v>1924</v>
      </c>
      <c r="C962" s="4">
        <v>20443</v>
      </c>
      <c r="D962" s="2" t="s">
        <v>1151</v>
      </c>
      <c r="E962" s="2" t="s">
        <v>1925</v>
      </c>
      <c r="F962" t="s">
        <v>2261</v>
      </c>
      <c r="G962" s="2">
        <v>0</v>
      </c>
    </row>
    <row r="963" spans="1:7" x14ac:dyDescent="0.25">
      <c r="A963" s="2" t="s">
        <v>1149</v>
      </c>
      <c r="B963" s="3" t="s">
        <v>1926</v>
      </c>
      <c r="C963" s="4">
        <v>20060</v>
      </c>
      <c r="D963" s="2" t="s">
        <v>1151</v>
      </c>
      <c r="E963" s="2" t="s">
        <v>1927</v>
      </c>
      <c r="F963" t="e">
        <v>#N/A</v>
      </c>
      <c r="G963" s="2">
        <v>0</v>
      </c>
    </row>
    <row r="964" spans="1:7" x14ac:dyDescent="0.25">
      <c r="A964" s="2" t="s">
        <v>1456</v>
      </c>
      <c r="B964" s="3" t="s">
        <v>1928</v>
      </c>
      <c r="C964" s="4">
        <v>86569</v>
      </c>
      <c r="D964" s="2" t="s">
        <v>1458</v>
      </c>
      <c r="E964" s="2" t="s">
        <v>1929</v>
      </c>
      <c r="F964" t="s">
        <v>2258</v>
      </c>
      <c r="G964" s="2">
        <v>1481.21</v>
      </c>
    </row>
    <row r="965" spans="1:7" x14ac:dyDescent="0.25">
      <c r="A965" s="2" t="s">
        <v>901</v>
      </c>
      <c r="B965" s="3" t="s">
        <v>1930</v>
      </c>
      <c r="C965" s="4">
        <v>85315</v>
      </c>
      <c r="D965" s="2" t="s">
        <v>903</v>
      </c>
      <c r="E965" s="2" t="s">
        <v>1931</v>
      </c>
      <c r="F965" t="e">
        <v>#N/A</v>
      </c>
      <c r="G965" s="2">
        <v>0</v>
      </c>
    </row>
    <row r="966" spans="1:7" x14ac:dyDescent="0.25">
      <c r="A966" s="2" t="s">
        <v>204</v>
      </c>
      <c r="B966" s="3" t="s">
        <v>1932</v>
      </c>
      <c r="C966" s="4">
        <v>52418</v>
      </c>
      <c r="D966" s="2" t="s">
        <v>206</v>
      </c>
      <c r="E966" s="2" t="s">
        <v>1933</v>
      </c>
      <c r="F966" t="s">
        <v>2252</v>
      </c>
      <c r="G966" s="2">
        <v>166.25</v>
      </c>
    </row>
    <row r="967" spans="1:7" x14ac:dyDescent="0.25">
      <c r="A967" s="2" t="s">
        <v>11</v>
      </c>
      <c r="B967" s="3" t="s">
        <v>1934</v>
      </c>
      <c r="C967" s="4">
        <v>94001</v>
      </c>
      <c r="D967" s="2" t="s">
        <v>13</v>
      </c>
      <c r="E967" s="2" t="s">
        <v>1935</v>
      </c>
      <c r="F967" t="e">
        <v>#N/A</v>
      </c>
      <c r="G967" s="2">
        <v>0</v>
      </c>
    </row>
    <row r="968" spans="1:7" x14ac:dyDescent="0.25">
      <c r="A968" s="2" t="s">
        <v>204</v>
      </c>
      <c r="B968" s="3" t="s">
        <v>1936</v>
      </c>
      <c r="C968" s="4">
        <v>52385</v>
      </c>
      <c r="D968" s="2" t="s">
        <v>206</v>
      </c>
      <c r="E968" s="2" t="s">
        <v>1937</v>
      </c>
      <c r="F968" t="e">
        <v>#N/A</v>
      </c>
      <c r="G968" s="2">
        <v>53.35</v>
      </c>
    </row>
    <row r="969" spans="1:7" x14ac:dyDescent="0.25">
      <c r="A969" s="2" t="s">
        <v>888</v>
      </c>
      <c r="B969" s="3" t="s">
        <v>1938</v>
      </c>
      <c r="C969" s="4">
        <v>27787</v>
      </c>
      <c r="D969" s="2" t="s">
        <v>890</v>
      </c>
      <c r="E969" s="2" t="s">
        <v>1939</v>
      </c>
      <c r="F969" t="e">
        <v>#N/A</v>
      </c>
      <c r="G969" s="2">
        <v>5.51</v>
      </c>
    </row>
    <row r="970" spans="1:7" x14ac:dyDescent="0.25">
      <c r="A970" s="2" t="s">
        <v>500</v>
      </c>
      <c r="B970" s="3" t="s">
        <v>1940</v>
      </c>
      <c r="C970" s="4">
        <v>5004</v>
      </c>
      <c r="D970" s="2" t="s">
        <v>502</v>
      </c>
      <c r="E970" s="2" t="s">
        <v>1941</v>
      </c>
      <c r="F970" t="e">
        <v>#N/A</v>
      </c>
      <c r="G970" s="2">
        <v>0</v>
      </c>
    </row>
    <row r="971" spans="1:7" x14ac:dyDescent="0.25">
      <c r="A971" s="2" t="s">
        <v>301</v>
      </c>
      <c r="B971" s="3" t="s">
        <v>1942</v>
      </c>
      <c r="C971" s="4">
        <v>13442</v>
      </c>
      <c r="D971" s="2" t="s">
        <v>303</v>
      </c>
      <c r="E971" s="2" t="s">
        <v>1943</v>
      </c>
      <c r="F971" t="s">
        <v>2256</v>
      </c>
      <c r="G971" s="2">
        <v>0</v>
      </c>
    </row>
    <row r="972" spans="1:7" x14ac:dyDescent="0.25">
      <c r="A972" s="2" t="s">
        <v>1149</v>
      </c>
      <c r="B972" s="3" t="s">
        <v>1944</v>
      </c>
      <c r="C972" s="4">
        <v>20238</v>
      </c>
      <c r="D972" s="2" t="s">
        <v>1151</v>
      </c>
      <c r="E972" s="2" t="s">
        <v>1945</v>
      </c>
      <c r="F972" t="e">
        <v>#N/A</v>
      </c>
      <c r="G972" s="2">
        <v>0</v>
      </c>
    </row>
    <row r="973" spans="1:7" x14ac:dyDescent="0.25">
      <c r="A973" s="2" t="s">
        <v>661</v>
      </c>
      <c r="B973" s="3" t="s">
        <v>1946</v>
      </c>
      <c r="C973" s="4">
        <v>70265</v>
      </c>
      <c r="D973" s="2" t="s">
        <v>663</v>
      </c>
      <c r="E973" s="2" t="s">
        <v>1947</v>
      </c>
      <c r="F973" t="e">
        <v>#N/A</v>
      </c>
      <c r="G973" s="2">
        <v>0</v>
      </c>
    </row>
    <row r="974" spans="1:7" x14ac:dyDescent="0.25">
      <c r="A974" s="2" t="s">
        <v>661</v>
      </c>
      <c r="B974" s="3" t="s">
        <v>1948</v>
      </c>
      <c r="C974" s="4">
        <v>70678</v>
      </c>
      <c r="D974" s="2" t="s">
        <v>663</v>
      </c>
      <c r="E974" s="2" t="s">
        <v>1949</v>
      </c>
      <c r="F974" t="e">
        <v>#N/A</v>
      </c>
      <c r="G974" s="2">
        <v>0</v>
      </c>
    </row>
    <row r="975" spans="1:7" x14ac:dyDescent="0.25">
      <c r="A975" s="2" t="s">
        <v>96</v>
      </c>
      <c r="B975" s="3" t="s">
        <v>1950</v>
      </c>
      <c r="C975" s="4">
        <v>44650</v>
      </c>
      <c r="D975" s="2" t="s">
        <v>98</v>
      </c>
      <c r="E975" s="2" t="s">
        <v>1951</v>
      </c>
      <c r="F975" t="s">
        <v>2261</v>
      </c>
      <c r="G975" s="2">
        <v>0</v>
      </c>
    </row>
    <row r="976" spans="1:7" x14ac:dyDescent="0.25">
      <c r="A976" s="2" t="s">
        <v>758</v>
      </c>
      <c r="B976" s="3" t="s">
        <v>1952</v>
      </c>
      <c r="C976" s="4">
        <v>50124</v>
      </c>
      <c r="D976" s="2" t="s">
        <v>760</v>
      </c>
      <c r="E976" s="2" t="s">
        <v>1953</v>
      </c>
      <c r="F976" t="e">
        <v>#N/A</v>
      </c>
      <c r="G976" s="2">
        <v>0</v>
      </c>
    </row>
    <row r="977" spans="1:7" x14ac:dyDescent="0.25">
      <c r="A977" s="2" t="s">
        <v>500</v>
      </c>
      <c r="B977" s="3" t="s">
        <v>1954</v>
      </c>
      <c r="C977" s="4">
        <v>5628</v>
      </c>
      <c r="D977" s="2" t="s">
        <v>502</v>
      </c>
      <c r="E977" s="2" t="s">
        <v>519</v>
      </c>
      <c r="F977" t="e">
        <v>#N/A</v>
      </c>
      <c r="G977" s="2">
        <v>0</v>
      </c>
    </row>
    <row r="978" spans="1:7" x14ac:dyDescent="0.25">
      <c r="A978" s="2" t="s">
        <v>758</v>
      </c>
      <c r="B978" s="3" t="s">
        <v>1955</v>
      </c>
      <c r="C978" s="4">
        <v>50313</v>
      </c>
      <c r="D978" s="2" t="s">
        <v>760</v>
      </c>
      <c r="E978" s="2" t="s">
        <v>483</v>
      </c>
      <c r="F978" t="e">
        <v>#N/A</v>
      </c>
      <c r="G978" s="2">
        <v>0</v>
      </c>
    </row>
    <row r="979" spans="1:7" x14ac:dyDescent="0.25">
      <c r="A979" s="2" t="s">
        <v>758</v>
      </c>
      <c r="B979" s="3" t="s">
        <v>1956</v>
      </c>
      <c r="C979" s="4">
        <v>50110</v>
      </c>
      <c r="D979" s="2" t="s">
        <v>760</v>
      </c>
      <c r="E979" s="2" t="s">
        <v>1957</v>
      </c>
      <c r="F979" t="e">
        <v>#N/A</v>
      </c>
      <c r="G979" s="2">
        <v>0</v>
      </c>
    </row>
    <row r="980" spans="1:7" x14ac:dyDescent="0.25">
      <c r="A980" s="2" t="s">
        <v>204</v>
      </c>
      <c r="B980" s="3" t="s">
        <v>1958</v>
      </c>
      <c r="C980" s="4">
        <v>52258</v>
      </c>
      <c r="D980" s="2" t="s">
        <v>206</v>
      </c>
      <c r="E980" s="2" t="s">
        <v>1959</v>
      </c>
      <c r="F980" t="e">
        <v>#N/A</v>
      </c>
      <c r="G980" s="2">
        <v>0</v>
      </c>
    </row>
    <row r="981" spans="1:7" x14ac:dyDescent="0.25">
      <c r="A981" s="2" t="s">
        <v>530</v>
      </c>
      <c r="B981" s="3" t="s">
        <v>1960</v>
      </c>
      <c r="C981" s="4">
        <v>23807</v>
      </c>
      <c r="D981" s="2" t="s">
        <v>532</v>
      </c>
      <c r="E981" s="2" t="s">
        <v>1961</v>
      </c>
      <c r="F981" t="s">
        <v>2264</v>
      </c>
      <c r="G981" s="2">
        <v>858.62</v>
      </c>
    </row>
    <row r="982" spans="1:7" x14ac:dyDescent="0.25">
      <c r="A982" s="2" t="s">
        <v>500</v>
      </c>
      <c r="B982" s="3" t="s">
        <v>1962</v>
      </c>
      <c r="C982" s="4">
        <v>5044</v>
      </c>
      <c r="D982" s="2" t="s">
        <v>502</v>
      </c>
      <c r="E982" s="2" t="s">
        <v>1963</v>
      </c>
      <c r="F982" t="e">
        <v>#N/A</v>
      </c>
      <c r="G982" s="2">
        <v>0</v>
      </c>
    </row>
    <row r="983" spans="1:7" x14ac:dyDescent="0.25">
      <c r="A983" s="2" t="s">
        <v>96</v>
      </c>
      <c r="B983" s="3" t="s">
        <v>1964</v>
      </c>
      <c r="C983" s="4">
        <v>44090</v>
      </c>
      <c r="D983" s="2" t="s">
        <v>98</v>
      </c>
      <c r="E983" s="2" t="s">
        <v>1965</v>
      </c>
      <c r="F983" t="s">
        <v>2261</v>
      </c>
      <c r="G983" s="2">
        <v>0</v>
      </c>
    </row>
    <row r="984" spans="1:7" x14ac:dyDescent="0.25">
      <c r="A984" s="2" t="s">
        <v>301</v>
      </c>
      <c r="B984" s="3" t="s">
        <v>1966</v>
      </c>
      <c r="C984" s="4">
        <v>13458</v>
      </c>
      <c r="D984" s="2" t="s">
        <v>303</v>
      </c>
      <c r="E984" s="2" t="s">
        <v>1967</v>
      </c>
      <c r="F984" t="e">
        <v>#N/A</v>
      </c>
      <c r="G984" s="2">
        <v>214.14</v>
      </c>
    </row>
    <row r="985" spans="1:7" x14ac:dyDescent="0.25">
      <c r="A985" s="2" t="s">
        <v>888</v>
      </c>
      <c r="B985" s="3" t="s">
        <v>1968</v>
      </c>
      <c r="C985" s="4">
        <v>27660</v>
      </c>
      <c r="D985" s="2" t="s">
        <v>890</v>
      </c>
      <c r="E985" s="2" t="s">
        <v>1969</v>
      </c>
      <c r="F985" t="e">
        <v>#N/A</v>
      </c>
      <c r="G985" s="2">
        <v>44.43</v>
      </c>
    </row>
    <row r="986" spans="1:7" x14ac:dyDescent="0.25">
      <c r="A986" s="2" t="s">
        <v>500</v>
      </c>
      <c r="B986" s="3" t="s">
        <v>1970</v>
      </c>
      <c r="C986" s="4">
        <v>5756</v>
      </c>
      <c r="D986" s="2" t="s">
        <v>502</v>
      </c>
      <c r="E986" s="2" t="s">
        <v>1971</v>
      </c>
      <c r="F986" t="e">
        <v>#N/A</v>
      </c>
      <c r="G986" s="2">
        <v>2.7</v>
      </c>
    </row>
    <row r="987" spans="1:7" x14ac:dyDescent="0.25">
      <c r="A987" s="2" t="s">
        <v>500</v>
      </c>
      <c r="B987" s="3" t="s">
        <v>1972</v>
      </c>
      <c r="C987" s="4">
        <v>5040</v>
      </c>
      <c r="D987" s="2" t="s">
        <v>502</v>
      </c>
      <c r="E987" s="2" t="s">
        <v>1973</v>
      </c>
      <c r="F987" t="s">
        <v>2257</v>
      </c>
      <c r="G987" s="2">
        <v>260.44</v>
      </c>
    </row>
    <row r="988" spans="1:7" x14ac:dyDescent="0.25">
      <c r="A988" s="2" t="s">
        <v>888</v>
      </c>
      <c r="B988" s="3" t="s">
        <v>1974</v>
      </c>
      <c r="C988" s="4">
        <v>27361</v>
      </c>
      <c r="D988" s="2" t="s">
        <v>890</v>
      </c>
      <c r="E988" s="2" t="s">
        <v>1975</v>
      </c>
      <c r="F988" t="s">
        <v>2253</v>
      </c>
      <c r="G988" s="2">
        <v>303.11</v>
      </c>
    </row>
    <row r="989" spans="1:7" x14ac:dyDescent="0.25">
      <c r="A989" s="2" t="s">
        <v>134</v>
      </c>
      <c r="B989" s="3" t="s">
        <v>1976</v>
      </c>
      <c r="C989" s="4">
        <v>54800</v>
      </c>
      <c r="D989" s="2" t="s">
        <v>136</v>
      </c>
      <c r="E989" s="2" t="s">
        <v>1977</v>
      </c>
      <c r="F989" t="s">
        <v>2263</v>
      </c>
      <c r="G989" s="2">
        <v>1770.15</v>
      </c>
    </row>
    <row r="990" spans="1:7" x14ac:dyDescent="0.25">
      <c r="A990" s="2" t="s">
        <v>134</v>
      </c>
      <c r="B990" s="3" t="s">
        <v>1978</v>
      </c>
      <c r="C990" s="4">
        <v>54810</v>
      </c>
      <c r="D990" s="2" t="s">
        <v>136</v>
      </c>
      <c r="E990" s="2" t="s">
        <v>1979</v>
      </c>
      <c r="F990" t="s">
        <v>2263</v>
      </c>
      <c r="G990" s="2">
        <v>4379.08</v>
      </c>
    </row>
    <row r="991" spans="1:7" x14ac:dyDescent="0.25">
      <c r="A991" s="2" t="s">
        <v>661</v>
      </c>
      <c r="B991" s="3" t="s">
        <v>1980</v>
      </c>
      <c r="C991" s="4">
        <v>70001</v>
      </c>
      <c r="D991" s="2" t="s">
        <v>663</v>
      </c>
      <c r="E991" s="2" t="s">
        <v>1981</v>
      </c>
      <c r="F991" t="e">
        <v>#N/A</v>
      </c>
      <c r="G991" s="2">
        <v>0</v>
      </c>
    </row>
    <row r="992" spans="1:7" x14ac:dyDescent="0.25">
      <c r="A992" s="2" t="s">
        <v>321</v>
      </c>
      <c r="B992" s="3" t="s">
        <v>1982</v>
      </c>
      <c r="C992" s="4">
        <v>19450</v>
      </c>
      <c r="D992" s="2" t="s">
        <v>323</v>
      </c>
      <c r="E992" s="2" t="s">
        <v>1983</v>
      </c>
      <c r="F992" t="s">
        <v>2252</v>
      </c>
      <c r="G992" s="2">
        <v>95.06</v>
      </c>
    </row>
    <row r="993" spans="1:7" x14ac:dyDescent="0.25">
      <c r="A993" s="2" t="s">
        <v>295</v>
      </c>
      <c r="B993" s="3" t="s">
        <v>1984</v>
      </c>
      <c r="C993" s="4">
        <v>73563</v>
      </c>
      <c r="D993" s="2" t="s">
        <v>297</v>
      </c>
      <c r="E993" s="2" t="s">
        <v>1985</v>
      </c>
      <c r="F993" t="e">
        <v>#N/A</v>
      </c>
      <c r="G993" s="2">
        <v>0</v>
      </c>
    </row>
    <row r="994" spans="1:7" x14ac:dyDescent="0.25">
      <c r="A994" s="2" t="s">
        <v>1145</v>
      </c>
      <c r="B994" s="3" t="s">
        <v>1986</v>
      </c>
      <c r="C994" s="4">
        <v>18860</v>
      </c>
      <c r="D994" s="2" t="s">
        <v>1147</v>
      </c>
      <c r="E994" s="2" t="s">
        <v>1102</v>
      </c>
      <c r="F994" t="s">
        <v>2254</v>
      </c>
      <c r="G994" s="2">
        <v>92.37</v>
      </c>
    </row>
    <row r="995" spans="1:7" x14ac:dyDescent="0.25">
      <c r="A995" s="2" t="s">
        <v>741</v>
      </c>
      <c r="B995" s="3" t="s">
        <v>1987</v>
      </c>
      <c r="C995" s="4">
        <v>66572</v>
      </c>
      <c r="D995" s="2" t="s">
        <v>743</v>
      </c>
      <c r="E995" s="2" t="s">
        <v>1988</v>
      </c>
      <c r="F995" t="e">
        <v>#N/A</v>
      </c>
      <c r="G995" s="2">
        <v>0</v>
      </c>
    </row>
    <row r="996" spans="1:7" x14ac:dyDescent="0.25">
      <c r="A996" s="2" t="s">
        <v>1669</v>
      </c>
      <c r="B996" s="3" t="s">
        <v>1989</v>
      </c>
      <c r="C996" s="4">
        <v>81591</v>
      </c>
      <c r="D996" s="2" t="s">
        <v>1671</v>
      </c>
      <c r="E996" s="2" t="s">
        <v>1990</v>
      </c>
      <c r="F996" t="e">
        <v>#N/A</v>
      </c>
      <c r="G996" s="2">
        <v>1.93</v>
      </c>
    </row>
    <row r="997" spans="1:7" x14ac:dyDescent="0.25">
      <c r="A997" s="2" t="s">
        <v>438</v>
      </c>
      <c r="B997" s="3" t="s">
        <v>1991</v>
      </c>
      <c r="C997" s="4">
        <v>17495</v>
      </c>
      <c r="D997" s="2" t="s">
        <v>237</v>
      </c>
      <c r="E997" s="2" t="s">
        <v>1992</v>
      </c>
      <c r="F997" t="e">
        <v>#N/A</v>
      </c>
      <c r="G997" s="2">
        <v>0</v>
      </c>
    </row>
    <row r="998" spans="1:7" x14ac:dyDescent="0.25">
      <c r="A998" s="2" t="s">
        <v>1149</v>
      </c>
      <c r="B998" s="3" t="s">
        <v>1993</v>
      </c>
      <c r="C998" s="4">
        <v>20621</v>
      </c>
      <c r="D998" s="2" t="s">
        <v>1151</v>
      </c>
      <c r="E998" s="2" t="s">
        <v>448</v>
      </c>
      <c r="F998" t="s">
        <v>2261</v>
      </c>
      <c r="G998" s="2">
        <v>0</v>
      </c>
    </row>
    <row r="999" spans="1:7" x14ac:dyDescent="0.25">
      <c r="A999" s="2" t="s">
        <v>1456</v>
      </c>
      <c r="B999" s="3" t="s">
        <v>1994</v>
      </c>
      <c r="C999" s="4">
        <v>86573</v>
      </c>
      <c r="D999" s="2" t="s">
        <v>1458</v>
      </c>
      <c r="E999" s="2" t="s">
        <v>1995</v>
      </c>
      <c r="F999" t="s">
        <v>2258</v>
      </c>
      <c r="G999" s="2">
        <v>1804.8</v>
      </c>
    </row>
    <row r="1000" spans="1:7" x14ac:dyDescent="0.25">
      <c r="A1000" s="2" t="s">
        <v>376</v>
      </c>
      <c r="B1000" s="3" t="s">
        <v>1996</v>
      </c>
      <c r="C1000" s="4">
        <v>47030</v>
      </c>
      <c r="D1000" s="2" t="s">
        <v>378</v>
      </c>
      <c r="E1000" s="2" t="s">
        <v>1997</v>
      </c>
      <c r="F1000" t="e">
        <v>#N/A</v>
      </c>
      <c r="G1000" s="2">
        <v>0</v>
      </c>
    </row>
    <row r="1001" spans="1:7" x14ac:dyDescent="0.25">
      <c r="A1001" s="2" t="s">
        <v>1145</v>
      </c>
      <c r="B1001" s="3" t="s">
        <v>1998</v>
      </c>
      <c r="C1001" s="4">
        <v>18247</v>
      </c>
      <c r="D1001" s="2" t="s">
        <v>1147</v>
      </c>
      <c r="E1001" s="2" t="s">
        <v>1999</v>
      </c>
      <c r="F1001" t="s">
        <v>2254</v>
      </c>
      <c r="G1001" s="2">
        <v>303.45999999999998</v>
      </c>
    </row>
    <row r="1002" spans="1:7" x14ac:dyDescent="0.25">
      <c r="A1002" s="2" t="s">
        <v>376</v>
      </c>
      <c r="B1002" s="3" t="s">
        <v>2000</v>
      </c>
      <c r="C1002" s="4">
        <v>47675</v>
      </c>
      <c r="D1002" s="2" t="s">
        <v>378</v>
      </c>
      <c r="E1002" s="2" t="s">
        <v>996</v>
      </c>
      <c r="F1002" t="e">
        <v>#N/A</v>
      </c>
      <c r="G1002" s="2">
        <v>0</v>
      </c>
    </row>
    <row r="1003" spans="1:7" x14ac:dyDescent="0.25">
      <c r="A1003" s="2" t="s">
        <v>321</v>
      </c>
      <c r="B1003" s="3" t="s">
        <v>2001</v>
      </c>
      <c r="C1003" s="4">
        <v>19533</v>
      </c>
      <c r="D1003" s="2" t="s">
        <v>323</v>
      </c>
      <c r="E1003" s="2" t="s">
        <v>2002</v>
      </c>
      <c r="F1003" t="e">
        <v>#N/A</v>
      </c>
      <c r="G1003" s="2">
        <v>1166.8900000000001</v>
      </c>
    </row>
    <row r="1004" spans="1:7" x14ac:dyDescent="0.25">
      <c r="A1004" s="2" t="s">
        <v>530</v>
      </c>
      <c r="B1004" s="3" t="s">
        <v>2003</v>
      </c>
      <c r="C1004" s="4">
        <v>23466</v>
      </c>
      <c r="D1004" s="2" t="s">
        <v>532</v>
      </c>
      <c r="E1004" s="2" t="s">
        <v>2004</v>
      </c>
      <c r="F1004" t="s">
        <v>2264</v>
      </c>
      <c r="G1004" s="2">
        <v>186.65</v>
      </c>
    </row>
    <row r="1005" spans="1:7" x14ac:dyDescent="0.25">
      <c r="A1005" s="2" t="s">
        <v>626</v>
      </c>
      <c r="B1005" s="3" t="s">
        <v>2005</v>
      </c>
      <c r="C1005" s="4">
        <v>95001</v>
      </c>
      <c r="D1005" s="2" t="s">
        <v>628</v>
      </c>
      <c r="E1005" s="2" t="s">
        <v>2006</v>
      </c>
      <c r="F1005" t="s">
        <v>2251</v>
      </c>
      <c r="G1005" s="2">
        <v>1501.04</v>
      </c>
    </row>
    <row r="1006" spans="1:7" x14ac:dyDescent="0.25">
      <c r="A1006" s="2" t="s">
        <v>576</v>
      </c>
      <c r="B1006" s="3" t="s">
        <v>2007</v>
      </c>
      <c r="C1006" s="4">
        <v>76109</v>
      </c>
      <c r="D1006" s="2" t="s">
        <v>578</v>
      </c>
      <c r="E1006" s="2" t="s">
        <v>2008</v>
      </c>
      <c r="F1006" t="s">
        <v>2265</v>
      </c>
      <c r="G1006" s="2">
        <v>627.86</v>
      </c>
    </row>
    <row r="1007" spans="1:7" x14ac:dyDescent="0.25">
      <c r="A1007" s="2" t="s">
        <v>27</v>
      </c>
      <c r="B1007" s="3" t="s">
        <v>2009</v>
      </c>
      <c r="C1007" s="4">
        <v>25407</v>
      </c>
      <c r="D1007" s="2" t="s">
        <v>29</v>
      </c>
      <c r="E1007" s="2" t="s">
        <v>2010</v>
      </c>
      <c r="F1007" t="e">
        <v>#N/A</v>
      </c>
      <c r="G1007" s="2">
        <v>0</v>
      </c>
    </row>
    <row r="1008" spans="1:7" x14ac:dyDescent="0.25">
      <c r="A1008" s="2" t="s">
        <v>500</v>
      </c>
      <c r="B1008" s="3" t="s">
        <v>2011</v>
      </c>
      <c r="C1008" s="4">
        <v>5045</v>
      </c>
      <c r="D1008" s="2" t="s">
        <v>502</v>
      </c>
      <c r="E1008" s="2" t="s">
        <v>2012</v>
      </c>
      <c r="F1008" t="s">
        <v>2266</v>
      </c>
      <c r="G1008" s="2">
        <v>9.2100000000000009</v>
      </c>
    </row>
    <row r="1009" spans="1:7" x14ac:dyDescent="0.25">
      <c r="A1009" s="2" t="s">
        <v>376</v>
      </c>
      <c r="B1009" s="3" t="s">
        <v>2013</v>
      </c>
      <c r="C1009" s="4">
        <v>47053</v>
      </c>
      <c r="D1009" s="2" t="s">
        <v>378</v>
      </c>
      <c r="E1009" s="2" t="s">
        <v>2014</v>
      </c>
      <c r="F1009" t="s">
        <v>2261</v>
      </c>
      <c r="G1009" s="2">
        <v>2.09</v>
      </c>
    </row>
    <row r="1010" spans="1:7" x14ac:dyDescent="0.25">
      <c r="A1010" s="2" t="s">
        <v>1145</v>
      </c>
      <c r="B1010" s="3" t="s">
        <v>2015</v>
      </c>
      <c r="C1010" s="4">
        <v>18610</v>
      </c>
      <c r="D1010" s="2" t="s">
        <v>1147</v>
      </c>
      <c r="E1010" s="2" t="s">
        <v>2016</v>
      </c>
      <c r="F1010" t="s">
        <v>2254</v>
      </c>
      <c r="G1010" s="2">
        <v>1083.8499999999999</v>
      </c>
    </row>
    <row r="1011" spans="1:7" x14ac:dyDescent="0.25">
      <c r="A1011" s="2" t="s">
        <v>888</v>
      </c>
      <c r="B1011" s="3" t="s">
        <v>2017</v>
      </c>
      <c r="C1011" s="4">
        <v>27077</v>
      </c>
      <c r="D1011" s="2" t="s">
        <v>890</v>
      </c>
      <c r="E1011" s="2" t="s">
        <v>2018</v>
      </c>
      <c r="F1011" t="e">
        <v>#N/A</v>
      </c>
      <c r="G1011" s="2">
        <v>131.16</v>
      </c>
    </row>
    <row r="1012" spans="1:7" x14ac:dyDescent="0.25">
      <c r="A1012" s="2" t="s">
        <v>888</v>
      </c>
      <c r="B1012" s="3" t="s">
        <v>2019</v>
      </c>
      <c r="C1012" s="4">
        <v>27075</v>
      </c>
      <c r="D1012" s="2" t="s">
        <v>890</v>
      </c>
      <c r="E1012" s="2" t="s">
        <v>2020</v>
      </c>
      <c r="F1012" t="e">
        <v>#N/A</v>
      </c>
      <c r="G1012" s="2">
        <v>0</v>
      </c>
    </row>
    <row r="1013" spans="1:7" x14ac:dyDescent="0.25">
      <c r="A1013" s="2" t="s">
        <v>500</v>
      </c>
      <c r="B1013" s="3" t="s">
        <v>2021</v>
      </c>
      <c r="C1013" s="4">
        <v>5206</v>
      </c>
      <c r="D1013" s="2" t="s">
        <v>502</v>
      </c>
      <c r="E1013" s="2" t="s">
        <v>955</v>
      </c>
      <c r="F1013" t="e">
        <v>#N/A</v>
      </c>
      <c r="G1013" s="2">
        <v>0</v>
      </c>
    </row>
    <row r="1014" spans="1:7" x14ac:dyDescent="0.25">
      <c r="A1014" s="2" t="s">
        <v>758</v>
      </c>
      <c r="B1014" s="3" t="s">
        <v>2022</v>
      </c>
      <c r="C1014" s="4">
        <v>50711</v>
      </c>
      <c r="D1014" s="2" t="s">
        <v>760</v>
      </c>
      <c r="E1014" s="2" t="s">
        <v>2023</v>
      </c>
      <c r="F1014" t="s">
        <v>2251</v>
      </c>
      <c r="G1014" s="2">
        <v>1353.19</v>
      </c>
    </row>
    <row r="1015" spans="1:7" x14ac:dyDescent="0.25">
      <c r="A1015" s="2" t="s">
        <v>500</v>
      </c>
      <c r="B1015" s="3" t="s">
        <v>2024</v>
      </c>
      <c r="C1015" s="4">
        <v>5400</v>
      </c>
      <c r="D1015" s="2" t="s">
        <v>502</v>
      </c>
      <c r="E1015" s="2" t="s">
        <v>2025</v>
      </c>
      <c r="F1015" t="e">
        <v>#N/A</v>
      </c>
      <c r="G1015" s="2">
        <v>0</v>
      </c>
    </row>
    <row r="1016" spans="1:7" x14ac:dyDescent="0.25">
      <c r="A1016" s="2" t="s">
        <v>1149</v>
      </c>
      <c r="B1016" s="3" t="s">
        <v>2026</v>
      </c>
      <c r="C1016" s="4">
        <v>20178</v>
      </c>
      <c r="D1016" s="2" t="s">
        <v>1151</v>
      </c>
      <c r="E1016" s="2" t="s">
        <v>2027</v>
      </c>
      <c r="F1016" t="e">
        <v>#N/A</v>
      </c>
      <c r="G1016" s="2">
        <v>0</v>
      </c>
    </row>
    <row r="1017" spans="1:7" x14ac:dyDescent="0.25">
      <c r="A1017" s="2" t="s">
        <v>1669</v>
      </c>
      <c r="B1017" s="3" t="s">
        <v>2028</v>
      </c>
      <c r="C1017" s="4">
        <v>81794</v>
      </c>
      <c r="D1017" s="2" t="s">
        <v>1671</v>
      </c>
      <c r="E1017" s="2" t="s">
        <v>2029</v>
      </c>
      <c r="F1017" t="s">
        <v>2260</v>
      </c>
      <c r="G1017" s="2">
        <v>4.8499999999999996</v>
      </c>
    </row>
    <row r="1018" spans="1:7" x14ac:dyDescent="0.25">
      <c r="A1018" s="2" t="s">
        <v>1145</v>
      </c>
      <c r="B1018" s="3" t="s">
        <v>2030</v>
      </c>
      <c r="C1018" s="4">
        <v>18256</v>
      </c>
      <c r="D1018" s="2" t="s">
        <v>1147</v>
      </c>
      <c r="E1018" s="2" t="s">
        <v>2031</v>
      </c>
      <c r="F1018" t="s">
        <v>2254</v>
      </c>
      <c r="G1018" s="2">
        <v>267.63</v>
      </c>
    </row>
    <row r="1019" spans="1:7" x14ac:dyDescent="0.25">
      <c r="A1019" s="2" t="s">
        <v>1145</v>
      </c>
      <c r="B1019" s="3" t="s">
        <v>2032</v>
      </c>
      <c r="C1019" s="4">
        <v>18205</v>
      </c>
      <c r="D1019" s="2" t="s">
        <v>1147</v>
      </c>
      <c r="E1019" s="2" t="s">
        <v>2033</v>
      </c>
      <c r="F1019" t="s">
        <v>2254</v>
      </c>
      <c r="G1019" s="2">
        <v>459.51</v>
      </c>
    </row>
    <row r="1020" spans="1:7" x14ac:dyDescent="0.25">
      <c r="A1020" s="2" t="s">
        <v>661</v>
      </c>
      <c r="B1020" s="3" t="s">
        <v>2034</v>
      </c>
      <c r="C1020" s="4">
        <v>70771</v>
      </c>
      <c r="D1020" s="2" t="s">
        <v>663</v>
      </c>
      <c r="E1020" s="2" t="s">
        <v>663</v>
      </c>
      <c r="F1020" t="e">
        <v>#N/A</v>
      </c>
      <c r="G1020" s="2">
        <v>0</v>
      </c>
    </row>
    <row r="1021" spans="1:7" x14ac:dyDescent="0.25">
      <c r="A1021" s="2" t="s">
        <v>758</v>
      </c>
      <c r="B1021" s="3" t="s">
        <v>2035</v>
      </c>
      <c r="C1021" s="4">
        <v>50683</v>
      </c>
      <c r="D1021" s="2" t="s">
        <v>760</v>
      </c>
      <c r="E1021" s="2" t="s">
        <v>2036</v>
      </c>
      <c r="F1021" t="e">
        <v>#N/A</v>
      </c>
      <c r="G1021" s="2">
        <v>155.83000000000001</v>
      </c>
    </row>
    <row r="1022" spans="1:7" x14ac:dyDescent="0.25">
      <c r="A1022" s="2" t="s">
        <v>301</v>
      </c>
      <c r="B1022" s="3" t="s">
        <v>2037</v>
      </c>
      <c r="C1022" s="4">
        <v>13030</v>
      </c>
      <c r="D1022" s="2" t="s">
        <v>303</v>
      </c>
      <c r="E1022" s="2" t="s">
        <v>2038</v>
      </c>
      <c r="F1022" t="e">
        <v>#N/A</v>
      </c>
      <c r="G1022" s="2">
        <v>0</v>
      </c>
    </row>
    <row r="1023" spans="1:7" x14ac:dyDescent="0.25">
      <c r="A1023" s="2" t="s">
        <v>204</v>
      </c>
      <c r="B1023" s="3" t="s">
        <v>2039</v>
      </c>
      <c r="C1023" s="4">
        <v>52250</v>
      </c>
      <c r="D1023" s="2" t="s">
        <v>206</v>
      </c>
      <c r="E1023" s="2" t="s">
        <v>2040</v>
      </c>
      <c r="F1023" t="s">
        <v>2255</v>
      </c>
      <c r="G1023" s="2">
        <v>1417.79</v>
      </c>
    </row>
    <row r="1024" spans="1:7" x14ac:dyDescent="0.25">
      <c r="A1024" s="2" t="s">
        <v>204</v>
      </c>
      <c r="B1024" s="3" t="s">
        <v>2041</v>
      </c>
      <c r="C1024" s="4">
        <v>52835</v>
      </c>
      <c r="D1024" s="2" t="s">
        <v>206</v>
      </c>
      <c r="E1024" s="2" t="s">
        <v>2042</v>
      </c>
      <c r="F1024" t="s">
        <v>2255</v>
      </c>
      <c r="G1024" s="2">
        <v>16960.240000000002</v>
      </c>
    </row>
    <row r="1025" spans="1:7" x14ac:dyDescent="0.25">
      <c r="A1025" s="2" t="s">
        <v>376</v>
      </c>
      <c r="B1025" s="3" t="s">
        <v>2043</v>
      </c>
      <c r="C1025" s="4">
        <v>47551</v>
      </c>
      <c r="D1025" s="2" t="s">
        <v>378</v>
      </c>
      <c r="E1025" s="2" t="s">
        <v>2044</v>
      </c>
      <c r="F1025" t="e">
        <v>#N/A</v>
      </c>
      <c r="G1025" s="2">
        <v>0</v>
      </c>
    </row>
    <row r="1026" spans="1:7" x14ac:dyDescent="0.25">
      <c r="A1026" s="2" t="s">
        <v>500</v>
      </c>
      <c r="B1026" s="3" t="s">
        <v>2045</v>
      </c>
      <c r="C1026" s="4">
        <v>5051</v>
      </c>
      <c r="D1026" s="2" t="s">
        <v>502</v>
      </c>
      <c r="E1026" s="2" t="s">
        <v>2046</v>
      </c>
      <c r="F1026" t="e">
        <v>#N/A</v>
      </c>
      <c r="G1026" s="2">
        <v>0</v>
      </c>
    </row>
    <row r="1027" spans="1:7" x14ac:dyDescent="0.25">
      <c r="A1027" s="2" t="s">
        <v>204</v>
      </c>
      <c r="B1027" s="3" t="s">
        <v>2047</v>
      </c>
      <c r="C1027" s="4">
        <v>52786</v>
      </c>
      <c r="D1027" s="2" t="s">
        <v>206</v>
      </c>
      <c r="E1027" s="2" t="s">
        <v>2048</v>
      </c>
      <c r="F1027" t="e">
        <v>#N/A</v>
      </c>
      <c r="G1027" s="2">
        <v>0</v>
      </c>
    </row>
    <row r="1028" spans="1:7" x14ac:dyDescent="0.25">
      <c r="A1028" s="2" t="s">
        <v>500</v>
      </c>
      <c r="B1028" s="3" t="s">
        <v>2049</v>
      </c>
      <c r="C1028" s="4">
        <v>5113</v>
      </c>
      <c r="D1028" s="2" t="s">
        <v>502</v>
      </c>
      <c r="E1028" s="2" t="s">
        <v>2050</v>
      </c>
      <c r="F1028" t="e">
        <v>#N/A</v>
      </c>
      <c r="G1028" s="2">
        <v>0</v>
      </c>
    </row>
    <row r="1029" spans="1:7" x14ac:dyDescent="0.25">
      <c r="A1029" s="2" t="s">
        <v>1145</v>
      </c>
      <c r="B1029" s="3" t="s">
        <v>2051</v>
      </c>
      <c r="C1029" s="4">
        <v>18785</v>
      </c>
      <c r="D1029" s="2" t="s">
        <v>1147</v>
      </c>
      <c r="E1029" s="2" t="s">
        <v>2052</v>
      </c>
      <c r="F1029" t="s">
        <v>2254</v>
      </c>
      <c r="G1029" s="2">
        <v>31.56</v>
      </c>
    </row>
    <row r="1030" spans="1:7" x14ac:dyDescent="0.25">
      <c r="A1030" s="2" t="s">
        <v>500</v>
      </c>
      <c r="B1030" s="3" t="s">
        <v>2053</v>
      </c>
      <c r="C1030" s="4">
        <v>5659</v>
      </c>
      <c r="D1030" s="2" t="s">
        <v>502</v>
      </c>
      <c r="E1030" s="2" t="s">
        <v>2054</v>
      </c>
      <c r="F1030" t="e">
        <v>#N/A</v>
      </c>
      <c r="G1030" s="2">
        <v>0</v>
      </c>
    </row>
    <row r="1031" spans="1:7" x14ac:dyDescent="0.25">
      <c r="A1031" s="2" t="s">
        <v>758</v>
      </c>
      <c r="B1031" s="3" t="s">
        <v>2055</v>
      </c>
      <c r="C1031" s="4">
        <v>50400</v>
      </c>
      <c r="D1031" s="2" t="s">
        <v>760</v>
      </c>
      <c r="E1031" s="2" t="s">
        <v>2056</v>
      </c>
      <c r="F1031" t="e">
        <v>#N/A</v>
      </c>
      <c r="G1031" s="2">
        <v>0</v>
      </c>
    </row>
    <row r="1032" spans="1:7" x14ac:dyDescent="0.25">
      <c r="A1032" s="2" t="s">
        <v>1145</v>
      </c>
      <c r="B1032" s="3" t="s">
        <v>2057</v>
      </c>
      <c r="C1032" s="4">
        <v>18029</v>
      </c>
      <c r="D1032" s="2" t="s">
        <v>1147</v>
      </c>
      <c r="E1032" s="2" t="s">
        <v>203</v>
      </c>
      <c r="F1032" t="s">
        <v>2254</v>
      </c>
      <c r="G1032" s="2">
        <v>32.5</v>
      </c>
    </row>
    <row r="1033" spans="1:7" x14ac:dyDescent="0.25">
      <c r="A1033" s="2" t="s">
        <v>500</v>
      </c>
      <c r="B1033" s="3" t="s">
        <v>2058</v>
      </c>
      <c r="C1033" s="4">
        <v>5483</v>
      </c>
      <c r="D1033" s="2" t="s">
        <v>502</v>
      </c>
      <c r="E1033" s="2" t="s">
        <v>206</v>
      </c>
      <c r="F1033" t="e">
        <v>#N/A</v>
      </c>
      <c r="G1033" s="2">
        <v>0</v>
      </c>
    </row>
    <row r="1034" spans="1:7" x14ac:dyDescent="0.25">
      <c r="A1034" s="2" t="s">
        <v>1149</v>
      </c>
      <c r="B1034" s="3" t="s">
        <v>2059</v>
      </c>
      <c r="C1034" s="4">
        <v>20550</v>
      </c>
      <c r="D1034" s="2" t="s">
        <v>1151</v>
      </c>
      <c r="E1034" s="2" t="s">
        <v>2060</v>
      </c>
      <c r="F1034" t="e">
        <v>#N/A</v>
      </c>
      <c r="G1034" s="2">
        <v>0</v>
      </c>
    </row>
    <row r="1035" spans="1:7" x14ac:dyDescent="0.25">
      <c r="A1035" s="2" t="s">
        <v>301</v>
      </c>
      <c r="B1035" s="3" t="s">
        <v>2061</v>
      </c>
      <c r="C1035" s="4">
        <v>13810</v>
      </c>
      <c r="D1035" s="2" t="s">
        <v>303</v>
      </c>
      <c r="E1035" s="2" t="s">
        <v>2062</v>
      </c>
      <c r="F1035" t="e">
        <v>#N/A</v>
      </c>
      <c r="G1035" s="2">
        <v>39.159999999999997</v>
      </c>
    </row>
    <row r="1036" spans="1:7" x14ac:dyDescent="0.25">
      <c r="A1036" s="2" t="s">
        <v>1149</v>
      </c>
      <c r="B1036" s="3" t="s">
        <v>2063</v>
      </c>
      <c r="C1036" s="4">
        <v>20400</v>
      </c>
      <c r="D1036" s="2" t="s">
        <v>1151</v>
      </c>
      <c r="E1036" s="2" t="s">
        <v>2064</v>
      </c>
      <c r="F1036" t="s">
        <v>2261</v>
      </c>
      <c r="G1036" s="2">
        <v>0</v>
      </c>
    </row>
    <row r="1037" spans="1:7" x14ac:dyDescent="0.25">
      <c r="A1037" s="2" t="s">
        <v>661</v>
      </c>
      <c r="B1037" s="3" t="s">
        <v>2065</v>
      </c>
      <c r="C1037" s="4">
        <v>70823</v>
      </c>
      <c r="D1037" s="2" t="s">
        <v>663</v>
      </c>
      <c r="E1037" s="2" t="s">
        <v>2066</v>
      </c>
      <c r="F1037" t="s">
        <v>2256</v>
      </c>
      <c r="G1037" s="2">
        <v>0</v>
      </c>
    </row>
    <row r="1038" spans="1:7" x14ac:dyDescent="0.25">
      <c r="A1038" s="2" t="s">
        <v>500</v>
      </c>
      <c r="B1038" s="3" t="s">
        <v>2067</v>
      </c>
      <c r="C1038" s="4">
        <v>5490</v>
      </c>
      <c r="D1038" s="2" t="s">
        <v>502</v>
      </c>
      <c r="E1038" s="2" t="s">
        <v>2068</v>
      </c>
      <c r="F1038" t="s">
        <v>2266</v>
      </c>
      <c r="G1038" s="2">
        <v>0</v>
      </c>
    </row>
    <row r="1039" spans="1:7" x14ac:dyDescent="0.25">
      <c r="A1039" s="2" t="s">
        <v>500</v>
      </c>
      <c r="B1039" s="3" t="s">
        <v>2069</v>
      </c>
      <c r="C1039" s="4">
        <v>5847</v>
      </c>
      <c r="D1039" s="2" t="s">
        <v>502</v>
      </c>
      <c r="E1039" s="2" t="s">
        <v>2070</v>
      </c>
      <c r="F1039" t="e">
        <v>#N/A</v>
      </c>
      <c r="G1039" s="2">
        <v>0</v>
      </c>
    </row>
    <row r="1040" spans="1:7" x14ac:dyDescent="0.25">
      <c r="A1040" s="2" t="s">
        <v>661</v>
      </c>
      <c r="B1040" s="3" t="s">
        <v>2071</v>
      </c>
      <c r="C1040" s="4">
        <v>70713</v>
      </c>
      <c r="D1040" s="2" t="s">
        <v>663</v>
      </c>
      <c r="E1040" s="2" t="s">
        <v>2072</v>
      </c>
      <c r="F1040" t="s">
        <v>2256</v>
      </c>
      <c r="G1040" s="2">
        <v>0</v>
      </c>
    </row>
    <row r="1041" spans="1:7" x14ac:dyDescent="0.25">
      <c r="A1041" s="2" t="s">
        <v>321</v>
      </c>
      <c r="B1041" s="3" t="s">
        <v>2073</v>
      </c>
      <c r="C1041" s="4">
        <v>19809</v>
      </c>
      <c r="D1041" s="2" t="s">
        <v>323</v>
      </c>
      <c r="E1041" s="2" t="s">
        <v>2074</v>
      </c>
      <c r="F1041" t="s">
        <v>2265</v>
      </c>
      <c r="G1041" s="2">
        <v>907.47</v>
      </c>
    </row>
    <row r="1042" spans="1:7" x14ac:dyDescent="0.25">
      <c r="A1042" s="2" t="s">
        <v>1456</v>
      </c>
      <c r="B1042" s="3" t="s">
        <v>2075</v>
      </c>
      <c r="C1042" s="4">
        <v>86568</v>
      </c>
      <c r="D1042" s="2" t="s">
        <v>1458</v>
      </c>
      <c r="E1042" s="2" t="s">
        <v>2076</v>
      </c>
      <c r="F1042" t="s">
        <v>2258</v>
      </c>
      <c r="G1042" s="2">
        <v>6052.03</v>
      </c>
    </row>
    <row r="1043" spans="1:7" x14ac:dyDescent="0.25">
      <c r="A1043" s="2" t="s">
        <v>530</v>
      </c>
      <c r="B1043" s="3" t="s">
        <v>2077</v>
      </c>
      <c r="C1043" s="4">
        <v>23580</v>
      </c>
      <c r="D1043" s="2" t="s">
        <v>532</v>
      </c>
      <c r="E1043" s="2" t="s">
        <v>2078</v>
      </c>
      <c r="F1043" t="s">
        <v>2264</v>
      </c>
      <c r="G1043" s="2">
        <v>207.45</v>
      </c>
    </row>
    <row r="1044" spans="1:7" x14ac:dyDescent="0.25">
      <c r="A1044" s="2" t="s">
        <v>1145</v>
      </c>
      <c r="B1044" s="3" t="s">
        <v>2079</v>
      </c>
      <c r="C1044" s="4">
        <v>18094</v>
      </c>
      <c r="D1044" s="2" t="s">
        <v>1147</v>
      </c>
      <c r="E1044" s="2" t="s">
        <v>2080</v>
      </c>
      <c r="F1044" t="s">
        <v>2254</v>
      </c>
      <c r="G1044" s="2">
        <v>132.03</v>
      </c>
    </row>
    <row r="1045" spans="1:7" x14ac:dyDescent="0.25">
      <c r="A1045" s="2" t="s">
        <v>1145</v>
      </c>
      <c r="B1045" s="3" t="s">
        <v>2081</v>
      </c>
      <c r="C1045" s="4">
        <v>18001</v>
      </c>
      <c r="D1045" s="2" t="s">
        <v>1147</v>
      </c>
      <c r="E1045" s="2" t="s">
        <v>1660</v>
      </c>
      <c r="F1045" t="s">
        <v>2254</v>
      </c>
      <c r="G1045" s="2">
        <v>52.84</v>
      </c>
    </row>
    <row r="1046" spans="1:7" x14ac:dyDescent="0.25">
      <c r="A1046" s="2" t="s">
        <v>530</v>
      </c>
      <c r="B1046" s="3" t="s">
        <v>2082</v>
      </c>
      <c r="C1046" s="4">
        <v>23855</v>
      </c>
      <c r="D1046" s="2" t="s">
        <v>532</v>
      </c>
      <c r="E1046" s="2" t="s">
        <v>2083</v>
      </c>
      <c r="F1046" t="s">
        <v>2264</v>
      </c>
      <c r="G1046" s="2">
        <v>12.31</v>
      </c>
    </row>
    <row r="1047" spans="1:7" x14ac:dyDescent="0.25">
      <c r="A1047" s="2" t="s">
        <v>1456</v>
      </c>
      <c r="B1047" s="3" t="s">
        <v>2084</v>
      </c>
      <c r="C1047" s="4">
        <v>86885</v>
      </c>
      <c r="D1047" s="2" t="s">
        <v>1458</v>
      </c>
      <c r="E1047" s="2" t="s">
        <v>2085</v>
      </c>
      <c r="F1047" t="s">
        <v>2258</v>
      </c>
      <c r="G1047" s="2">
        <v>1131.3900000000001</v>
      </c>
    </row>
    <row r="1048" spans="1:7" x14ac:dyDescent="0.25">
      <c r="A1048" s="2" t="s">
        <v>96</v>
      </c>
      <c r="B1048" s="3" t="s">
        <v>2086</v>
      </c>
      <c r="C1048" s="4">
        <v>44110</v>
      </c>
      <c r="D1048" s="2" t="s">
        <v>98</v>
      </c>
      <c r="E1048" s="2" t="s">
        <v>2087</v>
      </c>
      <c r="F1048" t="e">
        <v>#N/A</v>
      </c>
      <c r="G1048" s="2">
        <v>0</v>
      </c>
    </row>
    <row r="1049" spans="1:7" x14ac:dyDescent="0.25">
      <c r="A1049" s="2" t="s">
        <v>204</v>
      </c>
      <c r="B1049" s="3" t="s">
        <v>2088</v>
      </c>
      <c r="C1049" s="4">
        <v>52612</v>
      </c>
      <c r="D1049" s="2" t="s">
        <v>206</v>
      </c>
      <c r="E1049" s="2" t="s">
        <v>674</v>
      </c>
      <c r="F1049" t="s">
        <v>2255</v>
      </c>
      <c r="G1049" s="2">
        <v>125.81</v>
      </c>
    </row>
    <row r="1050" spans="1:7" x14ac:dyDescent="0.25">
      <c r="A1050" s="2" t="s">
        <v>204</v>
      </c>
      <c r="B1050" s="3" t="s">
        <v>2089</v>
      </c>
      <c r="C1050" s="4">
        <v>52256</v>
      </c>
      <c r="D1050" s="2" t="s">
        <v>206</v>
      </c>
      <c r="E1050" s="2" t="s">
        <v>2090</v>
      </c>
      <c r="F1050" t="s">
        <v>2252</v>
      </c>
      <c r="G1050" s="2">
        <v>244.55</v>
      </c>
    </row>
    <row r="1051" spans="1:7" x14ac:dyDescent="0.25">
      <c r="A1051" s="2" t="s">
        <v>661</v>
      </c>
      <c r="B1051" s="3" t="s">
        <v>2091</v>
      </c>
      <c r="C1051" s="4">
        <v>70418</v>
      </c>
      <c r="D1051" s="2" t="s">
        <v>663</v>
      </c>
      <c r="E1051" s="2" t="s">
        <v>2092</v>
      </c>
      <c r="F1051" t="s">
        <v>2256</v>
      </c>
      <c r="G1051" s="2">
        <v>0</v>
      </c>
    </row>
    <row r="1052" spans="1:7" x14ac:dyDescent="0.25">
      <c r="A1052" s="2" t="s">
        <v>134</v>
      </c>
      <c r="B1052" s="3" t="s">
        <v>2093</v>
      </c>
      <c r="C1052" s="4">
        <v>54206</v>
      </c>
      <c r="D1052" s="2" t="s">
        <v>136</v>
      </c>
      <c r="E1052" s="2" t="s">
        <v>2094</v>
      </c>
      <c r="F1052" t="s">
        <v>2263</v>
      </c>
      <c r="G1052" s="2">
        <v>855.88</v>
      </c>
    </row>
    <row r="1053" spans="1:7" x14ac:dyDescent="0.25">
      <c r="A1053" s="2" t="s">
        <v>1149</v>
      </c>
      <c r="B1053" s="3" t="s">
        <v>2095</v>
      </c>
      <c r="C1053" s="4">
        <v>20013</v>
      </c>
      <c r="D1053" s="2" t="s">
        <v>1151</v>
      </c>
      <c r="E1053" s="2" t="s">
        <v>2096</v>
      </c>
      <c r="F1053" t="s">
        <v>2261</v>
      </c>
      <c r="G1053" s="2">
        <v>0</v>
      </c>
    </row>
    <row r="1054" spans="1:7" x14ac:dyDescent="0.25">
      <c r="A1054" s="2" t="s">
        <v>204</v>
      </c>
      <c r="B1054" s="3" t="s">
        <v>2097</v>
      </c>
      <c r="C1054" s="4">
        <v>52540</v>
      </c>
      <c r="D1054" s="2" t="s">
        <v>206</v>
      </c>
      <c r="E1054" s="2" t="s">
        <v>2098</v>
      </c>
      <c r="F1054" t="s">
        <v>2252</v>
      </c>
      <c r="G1054" s="2">
        <v>326.08999999999997</v>
      </c>
    </row>
    <row r="1055" spans="1:7" x14ac:dyDescent="0.25">
      <c r="A1055" s="2" t="s">
        <v>500</v>
      </c>
      <c r="B1055" s="3" t="s">
        <v>2099</v>
      </c>
      <c r="C1055" s="4">
        <v>5842</v>
      </c>
      <c r="D1055" s="2" t="s">
        <v>502</v>
      </c>
      <c r="E1055" s="2" t="s">
        <v>2100</v>
      </c>
      <c r="F1055" t="e">
        <v>#N/A</v>
      </c>
      <c r="G1055" s="2">
        <v>0</v>
      </c>
    </row>
    <row r="1056" spans="1:7" x14ac:dyDescent="0.25">
      <c r="A1056" s="2" t="s">
        <v>134</v>
      </c>
      <c r="B1056" s="3" t="s">
        <v>2101</v>
      </c>
      <c r="C1056" s="4">
        <v>54670</v>
      </c>
      <c r="D1056" s="2" t="s">
        <v>136</v>
      </c>
      <c r="E1056" s="2" t="s">
        <v>2102</v>
      </c>
      <c r="F1056" t="s">
        <v>2263</v>
      </c>
      <c r="G1056" s="2">
        <v>736.53</v>
      </c>
    </row>
    <row r="1057" spans="1:7" x14ac:dyDescent="0.25">
      <c r="A1057" s="2" t="s">
        <v>888</v>
      </c>
      <c r="B1057" s="3" t="s">
        <v>2103</v>
      </c>
      <c r="C1057" s="4">
        <v>27001</v>
      </c>
      <c r="D1057" s="2" t="s">
        <v>890</v>
      </c>
      <c r="E1057" s="2" t="s">
        <v>2104</v>
      </c>
      <c r="F1057" t="e">
        <v>#N/A</v>
      </c>
      <c r="G1057" s="2">
        <v>5.76</v>
      </c>
    </row>
    <row r="1058" spans="1:7" x14ac:dyDescent="0.25">
      <c r="A1058" s="2" t="s">
        <v>301</v>
      </c>
      <c r="B1058" s="3" t="s">
        <v>2105</v>
      </c>
      <c r="C1058" s="4">
        <v>13657</v>
      </c>
      <c r="D1058" s="2" t="s">
        <v>303</v>
      </c>
      <c r="E1058" s="2" t="s">
        <v>2106</v>
      </c>
      <c r="F1058" t="s">
        <v>2256</v>
      </c>
      <c r="G1058" s="2">
        <v>0</v>
      </c>
    </row>
    <row r="1059" spans="1:7" x14ac:dyDescent="0.25">
      <c r="A1059" s="2" t="s">
        <v>500</v>
      </c>
      <c r="B1059" s="3" t="s">
        <v>2107</v>
      </c>
      <c r="C1059" s="4">
        <v>5172</v>
      </c>
      <c r="D1059" s="2" t="s">
        <v>502</v>
      </c>
      <c r="E1059" s="2" t="s">
        <v>2108</v>
      </c>
      <c r="F1059" t="s">
        <v>2266</v>
      </c>
      <c r="G1059" s="2">
        <v>0</v>
      </c>
    </row>
    <row r="1060" spans="1:7" x14ac:dyDescent="0.25">
      <c r="A1060" s="2" t="s">
        <v>758</v>
      </c>
      <c r="B1060" s="3" t="s">
        <v>2109</v>
      </c>
      <c r="C1060" s="4">
        <v>50270</v>
      </c>
      <c r="D1060" s="2" t="s">
        <v>760</v>
      </c>
      <c r="E1060" s="2" t="s">
        <v>2110</v>
      </c>
      <c r="F1060" t="e">
        <v>#N/A</v>
      </c>
      <c r="G1060" s="2">
        <v>0</v>
      </c>
    </row>
    <row r="1061" spans="1:7" x14ac:dyDescent="0.25">
      <c r="A1061" s="2" t="s">
        <v>376</v>
      </c>
      <c r="B1061" s="3" t="s">
        <v>2111</v>
      </c>
      <c r="C1061" s="4">
        <v>47660</v>
      </c>
      <c r="D1061" s="2" t="s">
        <v>378</v>
      </c>
      <c r="E1061" s="2" t="s">
        <v>2112</v>
      </c>
      <c r="F1061" t="e">
        <v>#N/A</v>
      </c>
      <c r="G1061" s="2">
        <v>0</v>
      </c>
    </row>
    <row r="1062" spans="1:7" x14ac:dyDescent="0.25">
      <c r="A1062" s="2" t="s">
        <v>888</v>
      </c>
      <c r="B1062" s="3" t="s">
        <v>2113</v>
      </c>
      <c r="C1062" s="4">
        <v>27745</v>
      </c>
      <c r="D1062" s="2" t="s">
        <v>890</v>
      </c>
      <c r="E1062" s="2" t="s">
        <v>2114</v>
      </c>
      <c r="F1062" t="s">
        <v>2253</v>
      </c>
      <c r="G1062" s="2">
        <v>91.25</v>
      </c>
    </row>
    <row r="1063" spans="1:7" x14ac:dyDescent="0.25">
      <c r="A1063" s="2" t="s">
        <v>301</v>
      </c>
      <c r="B1063" s="3" t="s">
        <v>2115</v>
      </c>
      <c r="C1063" s="4">
        <v>13670</v>
      </c>
      <c r="D1063" s="2" t="s">
        <v>303</v>
      </c>
      <c r="E1063" s="2" t="s">
        <v>1120</v>
      </c>
      <c r="F1063" t="s">
        <v>2262</v>
      </c>
      <c r="G1063" s="2">
        <v>229.54</v>
      </c>
    </row>
    <row r="1064" spans="1:7" x14ac:dyDescent="0.25">
      <c r="A1064" s="2" t="s">
        <v>500</v>
      </c>
      <c r="B1064" s="3" t="s">
        <v>2116</v>
      </c>
      <c r="C1064" s="4">
        <v>5837</v>
      </c>
      <c r="D1064" s="2" t="s">
        <v>502</v>
      </c>
      <c r="E1064" s="2" t="s">
        <v>2117</v>
      </c>
      <c r="F1064" t="s">
        <v>2266</v>
      </c>
      <c r="G1064" s="2">
        <v>45.51</v>
      </c>
    </row>
    <row r="1065" spans="1:7" x14ac:dyDescent="0.25">
      <c r="A1065" s="2" t="s">
        <v>888</v>
      </c>
      <c r="B1065" s="3" t="s">
        <v>2118</v>
      </c>
      <c r="C1065" s="4">
        <v>27372</v>
      </c>
      <c r="D1065" s="2" t="s">
        <v>890</v>
      </c>
      <c r="E1065" s="2" t="s">
        <v>2119</v>
      </c>
      <c r="F1065" t="e">
        <v>#N/A</v>
      </c>
      <c r="G1065" s="2">
        <v>0</v>
      </c>
    </row>
    <row r="1066" spans="1:7" x14ac:dyDescent="0.25">
      <c r="A1066" s="2" t="s">
        <v>888</v>
      </c>
      <c r="B1066" s="3" t="s">
        <v>2120</v>
      </c>
      <c r="C1066" s="4">
        <v>27800</v>
      </c>
      <c r="D1066" s="2" t="s">
        <v>890</v>
      </c>
      <c r="E1066" s="2" t="s">
        <v>2121</v>
      </c>
      <c r="F1066" t="s">
        <v>2253</v>
      </c>
      <c r="G1066" s="2">
        <v>75.87</v>
      </c>
    </row>
    <row r="1067" spans="1:7" x14ac:dyDescent="0.25">
      <c r="A1067" s="2" t="s">
        <v>1145</v>
      </c>
      <c r="B1067" s="3" t="s">
        <v>2122</v>
      </c>
      <c r="C1067" s="4">
        <v>18479</v>
      </c>
      <c r="D1067" s="2" t="s">
        <v>1147</v>
      </c>
      <c r="E1067" s="2" t="s">
        <v>2123</v>
      </c>
      <c r="F1067" t="s">
        <v>2254</v>
      </c>
      <c r="G1067" s="2">
        <v>1.04</v>
      </c>
    </row>
    <row r="1068" spans="1:7" x14ac:dyDescent="0.25">
      <c r="A1068" s="2" t="s">
        <v>321</v>
      </c>
      <c r="B1068" s="3" t="s">
        <v>2124</v>
      </c>
      <c r="C1068" s="4">
        <v>19780</v>
      </c>
      <c r="D1068" s="2" t="s">
        <v>323</v>
      </c>
      <c r="E1068" s="2" t="s">
        <v>401</v>
      </c>
      <c r="F1068" t="s">
        <v>2252</v>
      </c>
      <c r="G1068" s="2">
        <v>139.65</v>
      </c>
    </row>
    <row r="1069" spans="1:7" x14ac:dyDescent="0.25">
      <c r="A1069" s="2" t="s">
        <v>500</v>
      </c>
      <c r="B1069" s="3" t="s">
        <v>2125</v>
      </c>
      <c r="C1069" s="4">
        <v>5475</v>
      </c>
      <c r="D1069" s="2" t="s">
        <v>502</v>
      </c>
      <c r="E1069" s="2" t="s">
        <v>2126</v>
      </c>
      <c r="F1069" t="s">
        <v>2253</v>
      </c>
      <c r="G1069" s="2">
        <v>0</v>
      </c>
    </row>
    <row r="1070" spans="1:7" x14ac:dyDescent="0.25">
      <c r="A1070" s="2" t="s">
        <v>888</v>
      </c>
      <c r="B1070" s="3" t="s">
        <v>2127</v>
      </c>
      <c r="C1070" s="4">
        <v>27073</v>
      </c>
      <c r="D1070" s="2" t="s">
        <v>890</v>
      </c>
      <c r="E1070" s="2" t="s">
        <v>2128</v>
      </c>
      <c r="F1070" t="e">
        <v>#N/A</v>
      </c>
      <c r="G1070" s="2">
        <v>0</v>
      </c>
    </row>
    <row r="1071" spans="1:7" x14ac:dyDescent="0.25">
      <c r="A1071" s="2" t="s">
        <v>500</v>
      </c>
      <c r="B1071" s="3" t="s">
        <v>2129</v>
      </c>
      <c r="C1071" s="4">
        <v>5147</v>
      </c>
      <c r="D1071" s="2" t="s">
        <v>502</v>
      </c>
      <c r="E1071" s="2" t="s">
        <v>2130</v>
      </c>
      <c r="F1071" t="s">
        <v>2266</v>
      </c>
      <c r="G1071" s="2">
        <v>0</v>
      </c>
    </row>
    <row r="1072" spans="1:7" x14ac:dyDescent="0.25">
      <c r="A1072" s="2" t="s">
        <v>376</v>
      </c>
      <c r="B1072" s="3" t="s">
        <v>2131</v>
      </c>
      <c r="C1072" s="4">
        <v>47288</v>
      </c>
      <c r="D1072" s="2" t="s">
        <v>378</v>
      </c>
      <c r="E1072" s="2" t="s">
        <v>2132</v>
      </c>
      <c r="F1072" t="s">
        <v>2261</v>
      </c>
      <c r="G1072" s="2">
        <v>0</v>
      </c>
    </row>
    <row r="1073" spans="1:7" x14ac:dyDescent="0.25">
      <c r="A1073" s="2" t="s">
        <v>500</v>
      </c>
      <c r="B1073" s="3" t="s">
        <v>2133</v>
      </c>
      <c r="C1073" s="4">
        <v>5284</v>
      </c>
      <c r="D1073" s="2" t="s">
        <v>502</v>
      </c>
      <c r="E1073" s="2" t="s">
        <v>2134</v>
      </c>
      <c r="F1073" t="e">
        <v>#N/A</v>
      </c>
      <c r="G1073" s="2">
        <v>0</v>
      </c>
    </row>
    <row r="1074" spans="1:7" x14ac:dyDescent="0.25">
      <c r="A1074" s="2" t="s">
        <v>1149</v>
      </c>
      <c r="B1074" s="3" t="s">
        <v>2135</v>
      </c>
      <c r="C1074" s="4">
        <v>20045</v>
      </c>
      <c r="D1074" s="2" t="s">
        <v>1151</v>
      </c>
      <c r="E1074" s="2" t="s">
        <v>2136</v>
      </c>
      <c r="F1074" t="s">
        <v>2261</v>
      </c>
      <c r="G1074" s="2">
        <v>0</v>
      </c>
    </row>
    <row r="1075" spans="1:7" x14ac:dyDescent="0.25">
      <c r="A1075" s="2" t="s">
        <v>661</v>
      </c>
      <c r="B1075" s="3" t="s">
        <v>2137</v>
      </c>
      <c r="C1075" s="4">
        <v>70110</v>
      </c>
      <c r="D1075" s="2" t="s">
        <v>663</v>
      </c>
      <c r="E1075" s="2" t="s">
        <v>940</v>
      </c>
      <c r="F1075" t="e">
        <v>#N/A</v>
      </c>
      <c r="G1075" s="2">
        <v>0</v>
      </c>
    </row>
    <row r="1076" spans="1:7" x14ac:dyDescent="0.25">
      <c r="A1076" s="2" t="s">
        <v>500</v>
      </c>
      <c r="B1076" s="3" t="s">
        <v>2138</v>
      </c>
      <c r="C1076" s="4">
        <v>5234</v>
      </c>
      <c r="D1076" s="2" t="s">
        <v>502</v>
      </c>
      <c r="E1076" s="2" t="s">
        <v>2139</v>
      </c>
      <c r="F1076" t="s">
        <v>2266</v>
      </c>
      <c r="G1076" s="2">
        <v>0</v>
      </c>
    </row>
    <row r="1077" spans="1:7" x14ac:dyDescent="0.25">
      <c r="A1077" s="2" t="s">
        <v>1149</v>
      </c>
      <c r="B1077" s="3" t="s">
        <v>2140</v>
      </c>
      <c r="C1077" s="4">
        <v>20517</v>
      </c>
      <c r="D1077" s="2" t="s">
        <v>1151</v>
      </c>
      <c r="E1077" s="2" t="s">
        <v>2141</v>
      </c>
      <c r="F1077" t="e">
        <v>#N/A</v>
      </c>
      <c r="G1077" s="2">
        <v>0</v>
      </c>
    </row>
    <row r="1078" spans="1:7" x14ac:dyDescent="0.25">
      <c r="A1078" s="2" t="s">
        <v>1149</v>
      </c>
      <c r="B1078" s="3" t="s">
        <v>2142</v>
      </c>
      <c r="C1078" s="4">
        <v>20228</v>
      </c>
      <c r="D1078" s="2" t="s">
        <v>1151</v>
      </c>
      <c r="E1078" s="2" t="s">
        <v>2143</v>
      </c>
      <c r="F1078" t="e">
        <v>#N/A</v>
      </c>
      <c r="G1078" s="2">
        <v>0</v>
      </c>
    </row>
    <row r="1079" spans="1:7" x14ac:dyDescent="0.25">
      <c r="A1079" s="2" t="s">
        <v>301</v>
      </c>
      <c r="B1079" s="3" t="s">
        <v>2144</v>
      </c>
      <c r="C1079" s="4">
        <v>13490</v>
      </c>
      <c r="D1079" s="2" t="s">
        <v>303</v>
      </c>
      <c r="E1079" s="2" t="s">
        <v>2145</v>
      </c>
      <c r="F1079" t="e">
        <v>#N/A</v>
      </c>
      <c r="G1079" s="2">
        <v>11.68</v>
      </c>
    </row>
    <row r="1080" spans="1:7" x14ac:dyDescent="0.25">
      <c r="A1080" s="2" t="s">
        <v>758</v>
      </c>
      <c r="B1080" s="3" t="s">
        <v>2146</v>
      </c>
      <c r="C1080" s="4">
        <v>50251</v>
      </c>
      <c r="D1080" s="2" t="s">
        <v>760</v>
      </c>
      <c r="E1080" s="2" t="s">
        <v>2147</v>
      </c>
      <c r="F1080" t="e">
        <v>#N/A</v>
      </c>
      <c r="G1080" s="2">
        <v>0</v>
      </c>
    </row>
    <row r="1081" spans="1:7" x14ac:dyDescent="0.25">
      <c r="A1081" s="2" t="s">
        <v>500</v>
      </c>
      <c r="B1081" s="3" t="s">
        <v>2148</v>
      </c>
      <c r="C1081" s="4">
        <v>5093</v>
      </c>
      <c r="D1081" s="2" t="s">
        <v>502</v>
      </c>
      <c r="E1081" s="2" t="s">
        <v>716</v>
      </c>
      <c r="F1081" t="e">
        <v>#N/A</v>
      </c>
      <c r="G1081" s="2">
        <v>0</v>
      </c>
    </row>
    <row r="1082" spans="1:7" x14ac:dyDescent="0.25">
      <c r="A1082" s="2" t="s">
        <v>1456</v>
      </c>
      <c r="B1082" s="3" t="s">
        <v>2149</v>
      </c>
      <c r="C1082" s="4">
        <v>86001</v>
      </c>
      <c r="D1082" s="2" t="s">
        <v>1458</v>
      </c>
      <c r="E1082" s="2" t="s">
        <v>2150</v>
      </c>
      <c r="F1082" t="s">
        <v>2258</v>
      </c>
      <c r="G1082" s="2">
        <v>106.88</v>
      </c>
    </row>
    <row r="1083" spans="1:7" x14ac:dyDescent="0.25">
      <c r="A1083" s="2" t="s">
        <v>27</v>
      </c>
      <c r="B1083" s="3" t="s">
        <v>2151</v>
      </c>
      <c r="C1083" s="4">
        <v>25779</v>
      </c>
      <c r="D1083" s="2" t="s">
        <v>29</v>
      </c>
      <c r="E1083" s="2" t="s">
        <v>2152</v>
      </c>
      <c r="F1083" t="e">
        <v>#N/A</v>
      </c>
      <c r="G1083" s="2">
        <v>0</v>
      </c>
    </row>
    <row r="1084" spans="1:7" x14ac:dyDescent="0.25">
      <c r="A1084" s="2" t="s">
        <v>500</v>
      </c>
      <c r="B1084" s="3" t="s">
        <v>2153</v>
      </c>
      <c r="C1084" s="4">
        <v>5361</v>
      </c>
      <c r="D1084" s="2" t="s">
        <v>502</v>
      </c>
      <c r="E1084" s="2" t="s">
        <v>2154</v>
      </c>
      <c r="F1084" t="s">
        <v>2257</v>
      </c>
      <c r="G1084" s="2">
        <v>41.45</v>
      </c>
    </row>
    <row r="1085" spans="1:7" x14ac:dyDescent="0.25">
      <c r="A1085" s="2" t="s">
        <v>901</v>
      </c>
      <c r="B1085" s="3" t="s">
        <v>2155</v>
      </c>
      <c r="C1085" s="4">
        <v>85015</v>
      </c>
      <c r="D1085" s="2" t="s">
        <v>903</v>
      </c>
      <c r="E1085" s="2" t="s">
        <v>2156</v>
      </c>
      <c r="F1085" t="e">
        <v>#N/A</v>
      </c>
      <c r="G1085" s="2">
        <v>0</v>
      </c>
    </row>
    <row r="1086" spans="1:7" x14ac:dyDescent="0.25">
      <c r="A1086" s="2" t="s">
        <v>888</v>
      </c>
      <c r="B1086" s="3" t="s">
        <v>2157</v>
      </c>
      <c r="C1086" s="4">
        <v>27615</v>
      </c>
      <c r="D1086" s="2" t="s">
        <v>890</v>
      </c>
      <c r="E1086" s="2" t="s">
        <v>974</v>
      </c>
      <c r="F1086" t="s">
        <v>2253</v>
      </c>
      <c r="G1086" s="2">
        <v>90.7</v>
      </c>
    </row>
    <row r="1087" spans="1:7" x14ac:dyDescent="0.25">
      <c r="A1087" s="2" t="s">
        <v>301</v>
      </c>
      <c r="B1087" s="3" t="s">
        <v>2158</v>
      </c>
      <c r="C1087" s="4">
        <v>13894</v>
      </c>
      <c r="D1087" s="2" t="s">
        <v>303</v>
      </c>
      <c r="E1087" s="2" t="s">
        <v>2159</v>
      </c>
      <c r="F1087" t="s">
        <v>2256</v>
      </c>
      <c r="G1087" s="2">
        <v>0</v>
      </c>
    </row>
    <row r="1088" spans="1:7" x14ac:dyDescent="0.25">
      <c r="A1088" s="2" t="s">
        <v>1149</v>
      </c>
      <c r="B1088" s="3" t="s">
        <v>2160</v>
      </c>
      <c r="C1088" s="4">
        <v>20750</v>
      </c>
      <c r="D1088" s="2" t="s">
        <v>1151</v>
      </c>
      <c r="E1088" s="2" t="s">
        <v>2161</v>
      </c>
      <c r="F1088" t="s">
        <v>2261</v>
      </c>
      <c r="G1088" s="2">
        <v>0</v>
      </c>
    </row>
    <row r="1089" spans="1:7" x14ac:dyDescent="0.25">
      <c r="A1089" s="2" t="s">
        <v>301</v>
      </c>
      <c r="B1089" s="3" t="s">
        <v>2162</v>
      </c>
      <c r="C1089" s="4">
        <v>13244</v>
      </c>
      <c r="D1089" s="2" t="s">
        <v>303</v>
      </c>
      <c r="E1089" s="2" t="s">
        <v>2163</v>
      </c>
      <c r="F1089" t="s">
        <v>2256</v>
      </c>
      <c r="G1089" s="2">
        <v>0</v>
      </c>
    </row>
    <row r="1090" spans="1:7" x14ac:dyDescent="0.25">
      <c r="A1090" s="2" t="s">
        <v>500</v>
      </c>
      <c r="B1090" s="3" t="s">
        <v>2164</v>
      </c>
      <c r="C1090" s="4">
        <v>5543</v>
      </c>
      <c r="D1090" s="2" t="s">
        <v>502</v>
      </c>
      <c r="E1090" s="2" t="s">
        <v>2165</v>
      </c>
      <c r="F1090" t="e">
        <v>#N/A</v>
      </c>
      <c r="G1090" s="2">
        <v>0</v>
      </c>
    </row>
    <row r="1091" spans="1:7" x14ac:dyDescent="0.25">
      <c r="A1091" s="2" t="s">
        <v>134</v>
      </c>
      <c r="B1091" s="3" t="s">
        <v>2166</v>
      </c>
      <c r="C1091" s="4">
        <v>54250</v>
      </c>
      <c r="D1091" s="2" t="s">
        <v>136</v>
      </c>
      <c r="E1091" s="2" t="s">
        <v>2167</v>
      </c>
      <c r="F1091" t="s">
        <v>2263</v>
      </c>
      <c r="G1091" s="2">
        <v>2074.54</v>
      </c>
    </row>
    <row r="1092" spans="1:7" x14ac:dyDescent="0.25">
      <c r="A1092" s="2" t="s">
        <v>438</v>
      </c>
      <c r="B1092" s="3" t="s">
        <v>2168</v>
      </c>
      <c r="C1092" s="4">
        <v>17662</v>
      </c>
      <c r="D1092" s="2" t="s">
        <v>237</v>
      </c>
      <c r="E1092" s="2" t="s">
        <v>2169</v>
      </c>
      <c r="F1092" t="e">
        <v>#N/A</v>
      </c>
      <c r="G1092" s="2">
        <v>0</v>
      </c>
    </row>
    <row r="1093" spans="1:7" x14ac:dyDescent="0.25">
      <c r="A1093" s="2" t="s">
        <v>661</v>
      </c>
      <c r="B1093" s="3" t="s">
        <v>2170</v>
      </c>
      <c r="C1093" s="4">
        <v>70508</v>
      </c>
      <c r="D1093" s="2" t="s">
        <v>663</v>
      </c>
      <c r="E1093" s="2" t="s">
        <v>2171</v>
      </c>
      <c r="F1093" t="s">
        <v>2256</v>
      </c>
      <c r="G1093" s="2">
        <v>0</v>
      </c>
    </row>
    <row r="1094" spans="1:7" x14ac:dyDescent="0.25">
      <c r="A1094" s="2" t="s">
        <v>301</v>
      </c>
      <c r="B1094" s="3" t="s">
        <v>2172</v>
      </c>
      <c r="C1094" s="4">
        <v>13654</v>
      </c>
      <c r="D1094" s="2" t="s">
        <v>303</v>
      </c>
      <c r="E1094" s="2" t="s">
        <v>2173</v>
      </c>
      <c r="F1094" t="s">
        <v>2256</v>
      </c>
      <c r="G1094" s="2">
        <v>0</v>
      </c>
    </row>
    <row r="1095" spans="1:7" x14ac:dyDescent="0.25">
      <c r="A1095" s="2" t="s">
        <v>376</v>
      </c>
      <c r="B1095" s="3" t="s">
        <v>2174</v>
      </c>
      <c r="C1095" s="4">
        <v>47605</v>
      </c>
      <c r="D1095" s="2" t="s">
        <v>378</v>
      </c>
      <c r="E1095" s="2" t="s">
        <v>2175</v>
      </c>
      <c r="F1095" t="e">
        <v>#N/A</v>
      </c>
      <c r="G1095" s="2">
        <v>0</v>
      </c>
    </row>
    <row r="1096" spans="1:7" x14ac:dyDescent="0.25">
      <c r="A1096" s="2" t="s">
        <v>500</v>
      </c>
      <c r="B1096" s="3" t="s">
        <v>2176</v>
      </c>
      <c r="C1096" s="4">
        <v>5649</v>
      </c>
      <c r="D1096" s="2" t="s">
        <v>502</v>
      </c>
      <c r="E1096" s="2" t="s">
        <v>930</v>
      </c>
      <c r="F1096" t="e">
        <v>#N/A</v>
      </c>
      <c r="G1096" s="2">
        <v>1.44</v>
      </c>
    </row>
    <row r="1097" spans="1:7" x14ac:dyDescent="0.25">
      <c r="A1097" s="2" t="s">
        <v>661</v>
      </c>
      <c r="B1097" s="3" t="s">
        <v>2177</v>
      </c>
      <c r="C1097" s="4">
        <v>70230</v>
      </c>
      <c r="D1097" s="2" t="s">
        <v>663</v>
      </c>
      <c r="E1097" s="2" t="s">
        <v>2178</v>
      </c>
      <c r="F1097" t="s">
        <v>2256</v>
      </c>
      <c r="G1097" s="2">
        <v>0</v>
      </c>
    </row>
    <row r="1098" spans="1:7" x14ac:dyDescent="0.25">
      <c r="A1098" s="2" t="s">
        <v>500</v>
      </c>
      <c r="B1098" s="3" t="s">
        <v>2179</v>
      </c>
      <c r="C1098" s="4">
        <v>5665</v>
      </c>
      <c r="D1098" s="2" t="s">
        <v>502</v>
      </c>
      <c r="E1098" s="2" t="s">
        <v>2180</v>
      </c>
      <c r="F1098" t="s">
        <v>2266</v>
      </c>
      <c r="G1098" s="2">
        <v>5.28</v>
      </c>
    </row>
    <row r="1099" spans="1:7" x14ac:dyDescent="0.25">
      <c r="A1099" s="2" t="s">
        <v>500</v>
      </c>
      <c r="B1099" s="3" t="s">
        <v>2181</v>
      </c>
      <c r="C1099" s="4">
        <v>5480</v>
      </c>
      <c r="D1099" s="2" t="s">
        <v>502</v>
      </c>
      <c r="E1099" s="2" t="s">
        <v>2182</v>
      </c>
      <c r="F1099" t="s">
        <v>2266</v>
      </c>
      <c r="G1099" s="2">
        <v>1.19</v>
      </c>
    </row>
    <row r="1100" spans="1:7" x14ac:dyDescent="0.25">
      <c r="A1100" s="2" t="s">
        <v>301</v>
      </c>
      <c r="B1100" s="3" t="s">
        <v>2183</v>
      </c>
      <c r="C1100" s="4">
        <v>13212</v>
      </c>
      <c r="D1100" s="2" t="s">
        <v>303</v>
      </c>
      <c r="E1100" s="2" t="s">
        <v>532</v>
      </c>
      <c r="F1100" t="s">
        <v>2256</v>
      </c>
      <c r="G1100" s="2">
        <v>0</v>
      </c>
    </row>
    <row r="1101" spans="1:7" x14ac:dyDescent="0.25">
      <c r="A1101" s="2" t="s">
        <v>500</v>
      </c>
      <c r="B1101" s="3" t="s">
        <v>2184</v>
      </c>
      <c r="C1101" s="4">
        <v>5873</v>
      </c>
      <c r="D1101" s="2" t="s">
        <v>502</v>
      </c>
      <c r="E1101" s="2" t="s">
        <v>2185</v>
      </c>
      <c r="F1101" t="s">
        <v>2253</v>
      </c>
      <c r="G1101" s="2">
        <v>0</v>
      </c>
    </row>
    <row r="1102" spans="1:7" x14ac:dyDescent="0.25">
      <c r="A1102" s="2" t="s">
        <v>500</v>
      </c>
      <c r="B1102" s="3" t="s">
        <v>2186</v>
      </c>
      <c r="C1102" s="4">
        <v>5667</v>
      </c>
      <c r="D1102" s="2" t="s">
        <v>502</v>
      </c>
      <c r="E1102" s="2" t="s">
        <v>2187</v>
      </c>
      <c r="F1102" t="e">
        <v>#N/A</v>
      </c>
      <c r="G1102" s="2">
        <v>0</v>
      </c>
    </row>
    <row r="1103" spans="1:7" x14ac:dyDescent="0.25">
      <c r="A1103" s="2" t="s">
        <v>888</v>
      </c>
      <c r="B1103" s="3" t="s">
        <v>2188</v>
      </c>
      <c r="C1103" s="4">
        <v>27150</v>
      </c>
      <c r="D1103" s="2" t="s">
        <v>890</v>
      </c>
      <c r="E1103" s="2" t="s">
        <v>2189</v>
      </c>
      <c r="F1103" t="s">
        <v>2253</v>
      </c>
      <c r="G1103" s="2">
        <v>48.14</v>
      </c>
    </row>
    <row r="1104" spans="1:7" x14ac:dyDescent="0.25">
      <c r="A1104" s="2" t="s">
        <v>2190</v>
      </c>
      <c r="B1104" s="3" t="s">
        <v>2191</v>
      </c>
      <c r="C1104" s="4">
        <v>27099</v>
      </c>
      <c r="D1104" s="2" t="s">
        <v>890</v>
      </c>
      <c r="E1104" s="2" t="s">
        <v>2192</v>
      </c>
      <c r="F1104" t="s">
        <v>2253</v>
      </c>
      <c r="G1104" s="2">
        <v>0</v>
      </c>
    </row>
    <row r="1105" spans="1:7" x14ac:dyDescent="0.25">
      <c r="A1105" s="2" t="s">
        <v>500</v>
      </c>
      <c r="B1105" s="3" t="s">
        <v>2193</v>
      </c>
      <c r="C1105" s="4">
        <v>5197</v>
      </c>
      <c r="D1105" s="2" t="s">
        <v>502</v>
      </c>
      <c r="E1105" s="2" t="s">
        <v>2194</v>
      </c>
      <c r="F1105" t="e">
        <v>#N/A</v>
      </c>
      <c r="G1105" s="2">
        <v>0</v>
      </c>
    </row>
    <row r="1106" spans="1:7" x14ac:dyDescent="0.25">
      <c r="A1106" s="2" t="s">
        <v>661</v>
      </c>
      <c r="B1106" s="3" t="s">
        <v>2195</v>
      </c>
      <c r="C1106" s="4">
        <v>70204</v>
      </c>
      <c r="D1106" s="2" t="s">
        <v>663</v>
      </c>
      <c r="E1106" s="2" t="s">
        <v>2196</v>
      </c>
      <c r="F1106" t="s">
        <v>2256</v>
      </c>
      <c r="G1106" s="2">
        <v>0</v>
      </c>
    </row>
    <row r="1107" spans="1:7" x14ac:dyDescent="0.25">
      <c r="A1107" s="2" t="s">
        <v>500</v>
      </c>
      <c r="B1107" s="3" t="s">
        <v>2197</v>
      </c>
      <c r="C1107" s="4">
        <v>5021</v>
      </c>
      <c r="D1107" s="2" t="s">
        <v>502</v>
      </c>
      <c r="E1107" s="2" t="s">
        <v>2198</v>
      </c>
      <c r="F1107" t="e">
        <v>#N/A</v>
      </c>
      <c r="G1107" s="2">
        <v>0</v>
      </c>
    </row>
    <row r="1108" spans="1:7" x14ac:dyDescent="0.25">
      <c r="A1108" s="2" t="s">
        <v>888</v>
      </c>
      <c r="B1108" s="3" t="s">
        <v>2199</v>
      </c>
      <c r="C1108" s="4">
        <v>27006</v>
      </c>
      <c r="D1108" s="2" t="s">
        <v>890</v>
      </c>
      <c r="E1108" s="2" t="s">
        <v>2200</v>
      </c>
      <c r="F1108" t="s">
        <v>2253</v>
      </c>
      <c r="G1108" s="2">
        <v>3.34</v>
      </c>
    </row>
    <row r="1109" spans="1:7" x14ac:dyDescent="0.25">
      <c r="A1109" s="2" t="s">
        <v>500</v>
      </c>
      <c r="B1109" s="3" t="s">
        <v>2201</v>
      </c>
      <c r="C1109" s="4">
        <v>5313</v>
      </c>
      <c r="D1109" s="2" t="s">
        <v>502</v>
      </c>
      <c r="E1109" s="2" t="s">
        <v>483</v>
      </c>
      <c r="F1109" t="e">
        <v>#N/A</v>
      </c>
      <c r="G1109" s="2">
        <v>0</v>
      </c>
    </row>
    <row r="1110" spans="1:7" x14ac:dyDescent="0.25">
      <c r="A1110" s="2" t="s">
        <v>500</v>
      </c>
      <c r="B1110" s="3" t="s">
        <v>2202</v>
      </c>
      <c r="C1110" s="4">
        <v>5055</v>
      </c>
      <c r="D1110" s="2" t="s">
        <v>502</v>
      </c>
      <c r="E1110" s="2" t="s">
        <v>1403</v>
      </c>
      <c r="F1110" t="e">
        <v>#N/A</v>
      </c>
      <c r="G1110" s="2">
        <v>0</v>
      </c>
    </row>
    <row r="1111" spans="1:7" x14ac:dyDescent="0.25">
      <c r="A1111" s="2" t="s">
        <v>500</v>
      </c>
      <c r="B1111" s="3" t="s">
        <v>2203</v>
      </c>
      <c r="C1111" s="4">
        <v>5652</v>
      </c>
      <c r="D1111" s="2" t="s">
        <v>502</v>
      </c>
      <c r="E1111" s="2" t="s">
        <v>349</v>
      </c>
      <c r="F1111" t="e">
        <v>#N/A</v>
      </c>
      <c r="G1111" s="2">
        <v>29.52</v>
      </c>
    </row>
    <row r="1112" spans="1:7" x14ac:dyDescent="0.25">
      <c r="A1112" s="2" t="s">
        <v>500</v>
      </c>
      <c r="B1112" s="3" t="s">
        <v>2204</v>
      </c>
      <c r="C1112" s="4">
        <v>5660</v>
      </c>
      <c r="D1112" s="2" t="s">
        <v>502</v>
      </c>
      <c r="E1112" s="2" t="s">
        <v>1090</v>
      </c>
      <c r="F1112" t="e">
        <v>#N/A</v>
      </c>
      <c r="G1112" s="2">
        <v>8.33</v>
      </c>
    </row>
    <row r="1113" spans="1:7" x14ac:dyDescent="0.25">
      <c r="A1113" s="2" t="s">
        <v>5</v>
      </c>
      <c r="B1113" s="3" t="s">
        <v>2205</v>
      </c>
      <c r="C1113" s="4">
        <v>91263</v>
      </c>
      <c r="D1113" s="2" t="s">
        <v>7</v>
      </c>
      <c r="E1113" s="2" t="s">
        <v>2206</v>
      </c>
      <c r="F1113" t="e">
        <v>#N/A</v>
      </c>
      <c r="G1113" s="2">
        <v>11.77</v>
      </c>
    </row>
    <row r="1114" spans="1:7" x14ac:dyDescent="0.25">
      <c r="A1114" s="2" t="s">
        <v>5</v>
      </c>
      <c r="B1114" s="3" t="s">
        <v>2207</v>
      </c>
      <c r="C1114" s="4">
        <v>91405</v>
      </c>
      <c r="D1114" s="2" t="s">
        <v>7</v>
      </c>
      <c r="E1114" s="2" t="s">
        <v>2208</v>
      </c>
      <c r="F1114" t="e">
        <v>#N/A</v>
      </c>
      <c r="G1114" s="2">
        <v>13.61</v>
      </c>
    </row>
    <row r="1115" spans="1:7" x14ac:dyDescent="0.25">
      <c r="A1115" s="2" t="s">
        <v>5</v>
      </c>
      <c r="B1115" s="3" t="s">
        <v>2209</v>
      </c>
      <c r="C1115" s="4">
        <v>91407</v>
      </c>
      <c r="D1115" s="2" t="s">
        <v>7</v>
      </c>
      <c r="E1115" s="2" t="s">
        <v>2210</v>
      </c>
      <c r="F1115" t="e">
        <v>#N/A</v>
      </c>
      <c r="G1115" s="2">
        <v>0</v>
      </c>
    </row>
    <row r="1116" spans="1:7" x14ac:dyDescent="0.25">
      <c r="A1116" s="2" t="s">
        <v>5</v>
      </c>
      <c r="B1116" s="3" t="s">
        <v>2211</v>
      </c>
      <c r="C1116" s="4">
        <v>91430</v>
      </c>
      <c r="D1116" s="2" t="s">
        <v>7</v>
      </c>
      <c r="E1116" s="2" t="s">
        <v>2212</v>
      </c>
      <c r="F1116" t="e">
        <v>#N/A</v>
      </c>
      <c r="G1116" s="2">
        <v>0</v>
      </c>
    </row>
    <row r="1117" spans="1:7" x14ac:dyDescent="0.25">
      <c r="A1117" s="2" t="s">
        <v>5</v>
      </c>
      <c r="B1117" s="3" t="s">
        <v>2213</v>
      </c>
      <c r="C1117" s="4">
        <v>91530</v>
      </c>
      <c r="D1117" s="2" t="s">
        <v>7</v>
      </c>
      <c r="E1117" s="2" t="s">
        <v>2214</v>
      </c>
      <c r="F1117" t="e">
        <v>#N/A</v>
      </c>
      <c r="G1117" s="2">
        <v>85.79</v>
      </c>
    </row>
    <row r="1118" spans="1:7" x14ac:dyDescent="0.25">
      <c r="A1118" s="2" t="s">
        <v>5</v>
      </c>
      <c r="B1118" s="3" t="s">
        <v>2215</v>
      </c>
      <c r="C1118" s="4">
        <v>91669</v>
      </c>
      <c r="D1118" s="2" t="s">
        <v>7</v>
      </c>
      <c r="E1118" s="2" t="s">
        <v>2216</v>
      </c>
      <c r="F1118" t="e">
        <v>#N/A</v>
      </c>
      <c r="G1118" s="2">
        <v>0</v>
      </c>
    </row>
    <row r="1119" spans="1:7" x14ac:dyDescent="0.25">
      <c r="A1119" s="2" t="s">
        <v>5</v>
      </c>
      <c r="B1119" s="3" t="s">
        <v>2217</v>
      </c>
      <c r="C1119" s="4">
        <v>91798</v>
      </c>
      <c r="D1119" s="2" t="s">
        <v>7</v>
      </c>
      <c r="E1119" s="2" t="s">
        <v>2218</v>
      </c>
      <c r="F1119" t="e">
        <v>#N/A</v>
      </c>
      <c r="G1119" s="2">
        <v>0</v>
      </c>
    </row>
    <row r="1120" spans="1:7" x14ac:dyDescent="0.25">
      <c r="A1120" s="2" t="s">
        <v>11</v>
      </c>
      <c r="B1120" s="3" t="s">
        <v>2219</v>
      </c>
      <c r="C1120" s="4">
        <v>94343</v>
      </c>
      <c r="D1120" s="2" t="s">
        <v>13</v>
      </c>
      <c r="E1120" s="2" t="s">
        <v>2220</v>
      </c>
      <c r="F1120" t="e">
        <v>#N/A</v>
      </c>
      <c r="G1120" s="2">
        <v>4.34</v>
      </c>
    </row>
    <row r="1121" spans="1:7" x14ac:dyDescent="0.25">
      <c r="A1121" s="2" t="s">
        <v>11</v>
      </c>
      <c r="B1121" s="3" t="s">
        <v>2221</v>
      </c>
      <c r="C1121" s="4">
        <v>94663</v>
      </c>
      <c r="D1121" s="2" t="s">
        <v>13</v>
      </c>
      <c r="E1121" s="2" t="s">
        <v>2222</v>
      </c>
      <c r="F1121" t="e">
        <v>#N/A</v>
      </c>
      <c r="G1121" s="2">
        <v>16.71</v>
      </c>
    </row>
    <row r="1122" spans="1:7" x14ac:dyDescent="0.25">
      <c r="A1122" s="2" t="s">
        <v>11</v>
      </c>
      <c r="B1122" s="3" t="s">
        <v>2223</v>
      </c>
      <c r="C1122" s="4">
        <v>94884</v>
      </c>
      <c r="D1122" s="2" t="s">
        <v>13</v>
      </c>
      <c r="E1122" s="2" t="s">
        <v>2224</v>
      </c>
      <c r="F1122" t="e">
        <v>#N/A</v>
      </c>
      <c r="G1122" s="2">
        <v>0</v>
      </c>
    </row>
    <row r="1123" spans="1:7" x14ac:dyDescent="0.25">
      <c r="A1123" s="2" t="s">
        <v>11</v>
      </c>
      <c r="B1123" s="3" t="s">
        <v>2225</v>
      </c>
      <c r="C1123" s="4">
        <v>94888</v>
      </c>
      <c r="D1123" s="2" t="s">
        <v>13</v>
      </c>
      <c r="E1123" s="2" t="s">
        <v>2226</v>
      </c>
      <c r="F1123" t="e">
        <v>#N/A</v>
      </c>
      <c r="G1123" s="2">
        <v>15.68</v>
      </c>
    </row>
    <row r="1124" spans="1:7" x14ac:dyDescent="0.25">
      <c r="A1124" s="2" t="s">
        <v>21</v>
      </c>
      <c r="B1124" s="3" t="s">
        <v>2227</v>
      </c>
      <c r="C1124" s="4">
        <v>97889</v>
      </c>
      <c r="D1124" s="2" t="s">
        <v>23</v>
      </c>
      <c r="E1124" s="2" t="s">
        <v>2228</v>
      </c>
      <c r="F1124" t="e">
        <v>#N/A</v>
      </c>
      <c r="G1124" s="2">
        <v>0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4"/>
  <sheetViews>
    <sheetView workbookViewId="0">
      <selection activeCell="I3" sqref="I3:I1138"/>
    </sheetView>
  </sheetViews>
  <sheetFormatPr baseColWidth="10" defaultRowHeight="15" x14ac:dyDescent="0.25"/>
  <cols>
    <col min="1" max="1" width="9.7109375" style="25" bestFit="1" customWidth="1"/>
    <col min="2" max="2" width="8.42578125" style="25" bestFit="1" customWidth="1"/>
    <col min="3" max="3" width="8.28515625" style="25" bestFit="1" customWidth="1"/>
    <col min="4" max="4" width="14" style="25" bestFit="1" customWidth="1"/>
    <col min="5" max="6" width="23.42578125" style="25" customWidth="1"/>
    <col min="7" max="8" width="16.5703125" style="25" customWidth="1"/>
    <col min="9" max="9" width="16" style="25"/>
    <col min="10" max="10" width="23.140625" style="25" customWidth="1"/>
    <col min="11" max="16384" width="11.42578125" style="25"/>
  </cols>
  <sheetData>
    <row r="1" spans="1:10" s="23" customFormat="1" x14ac:dyDescent="0.25">
      <c r="A1" s="11">
        <f t="shared" ref="A1:J1" si="0">+COLUMN(A:A)</f>
        <v>1</v>
      </c>
      <c r="B1" s="11">
        <f t="shared" si="0"/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  <c r="I1" s="11">
        <f t="shared" si="0"/>
        <v>9</v>
      </c>
      <c r="J1" s="11">
        <f t="shared" si="0"/>
        <v>10</v>
      </c>
    </row>
    <row r="2" spans="1:10" ht="4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1" t="s">
        <v>2278</v>
      </c>
      <c r="H2" s="1" t="s">
        <v>2279</v>
      </c>
      <c r="I2" s="7" t="s">
        <v>2241</v>
      </c>
      <c r="J2" s="24" t="s">
        <v>2242</v>
      </c>
    </row>
    <row r="3" spans="1:10" x14ac:dyDescent="0.25">
      <c r="A3" s="26" t="s">
        <v>5</v>
      </c>
      <c r="B3" s="27" t="s">
        <v>6</v>
      </c>
      <c r="C3" s="13">
        <v>91460</v>
      </c>
      <c r="D3" s="26" t="s">
        <v>7</v>
      </c>
      <c r="E3" s="26" t="s">
        <v>8</v>
      </c>
      <c r="F3" s="28" t="e">
        <v>#N/A</v>
      </c>
      <c r="G3" s="28">
        <v>0</v>
      </c>
      <c r="H3" s="28">
        <v>48</v>
      </c>
      <c r="I3" s="29">
        <v>0</v>
      </c>
      <c r="J3" s="25">
        <v>0</v>
      </c>
    </row>
    <row r="4" spans="1:10" x14ac:dyDescent="0.25">
      <c r="A4" s="26" t="s">
        <v>5</v>
      </c>
      <c r="B4" s="27" t="s">
        <v>9</v>
      </c>
      <c r="C4" s="13">
        <v>91536</v>
      </c>
      <c r="D4" s="26" t="s">
        <v>7</v>
      </c>
      <c r="E4" s="26" t="s">
        <v>10</v>
      </c>
      <c r="F4" s="28" t="e">
        <v>#N/A</v>
      </c>
      <c r="G4" s="28">
        <v>0</v>
      </c>
      <c r="H4" s="28">
        <v>215</v>
      </c>
      <c r="I4" s="29">
        <v>0</v>
      </c>
      <c r="J4" s="25">
        <v>0</v>
      </c>
    </row>
    <row r="5" spans="1:10" x14ac:dyDescent="0.25">
      <c r="A5" s="26" t="s">
        <v>11</v>
      </c>
      <c r="B5" s="27" t="s">
        <v>12</v>
      </c>
      <c r="C5" s="13">
        <v>94883</v>
      </c>
      <c r="D5" s="26" t="s">
        <v>13</v>
      </c>
      <c r="E5" s="26" t="s">
        <v>14</v>
      </c>
      <c r="F5" s="28" t="e">
        <v>#N/A</v>
      </c>
      <c r="G5" s="28">
        <v>0</v>
      </c>
      <c r="H5" s="28">
        <v>213</v>
      </c>
      <c r="I5" s="29">
        <v>0</v>
      </c>
      <c r="J5" s="25">
        <v>0</v>
      </c>
    </row>
    <row r="6" spans="1:10" x14ac:dyDescent="0.25">
      <c r="A6" s="26" t="s">
        <v>11</v>
      </c>
      <c r="B6" s="27" t="s">
        <v>15</v>
      </c>
      <c r="C6" s="13">
        <v>94885</v>
      </c>
      <c r="D6" s="26" t="s">
        <v>13</v>
      </c>
      <c r="E6" s="26" t="s">
        <v>16</v>
      </c>
      <c r="F6" s="28" t="e">
        <v>#N/A</v>
      </c>
      <c r="G6" s="28">
        <v>0</v>
      </c>
      <c r="H6" s="28">
        <v>17</v>
      </c>
      <c r="I6" s="29">
        <v>0</v>
      </c>
      <c r="J6" s="25">
        <v>0</v>
      </c>
    </row>
    <row r="7" spans="1:10" x14ac:dyDescent="0.25">
      <c r="A7" s="26" t="s">
        <v>11</v>
      </c>
      <c r="B7" s="27" t="s">
        <v>17</v>
      </c>
      <c r="C7" s="13">
        <v>94886</v>
      </c>
      <c r="D7" s="26" t="s">
        <v>13</v>
      </c>
      <c r="E7" s="26" t="s">
        <v>18</v>
      </c>
      <c r="F7" s="28" t="e">
        <v>#N/A</v>
      </c>
      <c r="G7" s="28">
        <v>0</v>
      </c>
      <c r="H7" s="28">
        <v>33</v>
      </c>
      <c r="I7" s="29">
        <v>0</v>
      </c>
      <c r="J7" s="25">
        <v>0</v>
      </c>
    </row>
    <row r="8" spans="1:10" x14ac:dyDescent="0.25">
      <c r="A8" s="26" t="s">
        <v>11</v>
      </c>
      <c r="B8" s="27" t="s">
        <v>19</v>
      </c>
      <c r="C8" s="13">
        <v>94887</v>
      </c>
      <c r="D8" s="26" t="s">
        <v>13</v>
      </c>
      <c r="E8" s="26" t="s">
        <v>20</v>
      </c>
      <c r="F8" s="28" t="e">
        <v>#N/A</v>
      </c>
      <c r="G8" s="28">
        <v>0</v>
      </c>
      <c r="H8" s="28">
        <v>30</v>
      </c>
      <c r="I8" s="29">
        <v>0</v>
      </c>
      <c r="J8" s="25">
        <v>0</v>
      </c>
    </row>
    <row r="9" spans="1:10" x14ac:dyDescent="0.25">
      <c r="A9" s="26" t="s">
        <v>21</v>
      </c>
      <c r="B9" s="27" t="s">
        <v>22</v>
      </c>
      <c r="C9" s="13">
        <v>97511</v>
      </c>
      <c r="D9" s="26" t="s">
        <v>23</v>
      </c>
      <c r="E9" s="26" t="s">
        <v>24</v>
      </c>
      <c r="F9" s="28" t="e">
        <v>#N/A</v>
      </c>
      <c r="G9" s="28">
        <v>0</v>
      </c>
      <c r="H9" s="28">
        <v>157</v>
      </c>
      <c r="I9" s="29">
        <v>0</v>
      </c>
      <c r="J9" s="25">
        <v>0</v>
      </c>
    </row>
    <row r="10" spans="1:10" x14ac:dyDescent="0.25">
      <c r="A10" s="26" t="s">
        <v>21</v>
      </c>
      <c r="B10" s="27" t="s">
        <v>25</v>
      </c>
      <c r="C10" s="13">
        <v>97777</v>
      </c>
      <c r="D10" s="26" t="s">
        <v>23</v>
      </c>
      <c r="E10" s="26" t="s">
        <v>26</v>
      </c>
      <c r="F10" s="28" t="e">
        <v>#N/A</v>
      </c>
      <c r="G10" s="28">
        <v>0</v>
      </c>
      <c r="H10" s="28">
        <v>69</v>
      </c>
      <c r="I10" s="29">
        <v>0</v>
      </c>
      <c r="J10" s="25">
        <v>0</v>
      </c>
    </row>
    <row r="11" spans="1:10" x14ac:dyDescent="0.25">
      <c r="A11" s="26" t="s">
        <v>27</v>
      </c>
      <c r="B11" s="27" t="s">
        <v>28</v>
      </c>
      <c r="C11" s="13">
        <v>25754</v>
      </c>
      <c r="D11" s="26" t="s">
        <v>29</v>
      </c>
      <c r="E11" s="26" t="s">
        <v>30</v>
      </c>
      <c r="F11" s="28" t="e">
        <v>#N/A</v>
      </c>
      <c r="G11" s="28">
        <v>41231</v>
      </c>
      <c r="H11" s="28">
        <v>4467</v>
      </c>
      <c r="I11" s="29">
        <v>8.064553986018911</v>
      </c>
      <c r="J11" s="25">
        <v>0</v>
      </c>
    </row>
    <row r="12" spans="1:10" x14ac:dyDescent="0.25">
      <c r="A12" s="26" t="s">
        <v>5</v>
      </c>
      <c r="B12" s="27" t="s">
        <v>31</v>
      </c>
      <c r="C12" s="13">
        <v>91540</v>
      </c>
      <c r="D12" s="26" t="s">
        <v>7</v>
      </c>
      <c r="E12" s="26" t="s">
        <v>32</v>
      </c>
      <c r="F12" s="28" t="e">
        <v>#N/A</v>
      </c>
      <c r="G12" s="28">
        <v>12</v>
      </c>
      <c r="H12" s="28">
        <v>54</v>
      </c>
      <c r="I12" s="29">
        <v>0.1470227885322225</v>
      </c>
      <c r="J12" s="25">
        <v>0</v>
      </c>
    </row>
    <row r="13" spans="1:10" x14ac:dyDescent="0.25">
      <c r="A13" s="26" t="s">
        <v>33</v>
      </c>
      <c r="B13" s="27" t="s">
        <v>34</v>
      </c>
      <c r="C13" s="13">
        <v>15187</v>
      </c>
      <c r="D13" s="26" t="s">
        <v>35</v>
      </c>
      <c r="E13" s="26" t="s">
        <v>36</v>
      </c>
      <c r="F13" s="28" t="e">
        <v>#N/A</v>
      </c>
      <c r="G13" s="28">
        <v>14</v>
      </c>
      <c r="H13" s="28">
        <v>7</v>
      </c>
      <c r="I13" s="29">
        <v>0.22584287788352961</v>
      </c>
      <c r="J13" s="25">
        <v>0</v>
      </c>
    </row>
    <row r="14" spans="1:10" x14ac:dyDescent="0.25">
      <c r="A14" s="26" t="s">
        <v>33</v>
      </c>
      <c r="B14" s="27" t="s">
        <v>37</v>
      </c>
      <c r="C14" s="13">
        <v>15476</v>
      </c>
      <c r="D14" s="26" t="s">
        <v>35</v>
      </c>
      <c r="E14" s="26" t="s">
        <v>38</v>
      </c>
      <c r="F14" s="28" t="e">
        <v>#N/A</v>
      </c>
      <c r="G14" s="28">
        <v>21</v>
      </c>
      <c r="H14" s="28">
        <v>16</v>
      </c>
      <c r="I14" s="29">
        <v>0.26031982149497956</v>
      </c>
      <c r="J14" s="25">
        <v>0</v>
      </c>
    </row>
    <row r="15" spans="1:10" x14ac:dyDescent="0.25">
      <c r="A15" s="26" t="s">
        <v>39</v>
      </c>
      <c r="B15" s="27" t="s">
        <v>40</v>
      </c>
      <c r="C15" s="13">
        <v>88564</v>
      </c>
      <c r="D15" s="26" t="s">
        <v>41</v>
      </c>
      <c r="E15" s="26" t="s">
        <v>42</v>
      </c>
      <c r="F15" s="28" t="e">
        <v>#N/A</v>
      </c>
      <c r="G15" s="28">
        <v>16</v>
      </c>
      <c r="H15" s="28">
        <v>10</v>
      </c>
      <c r="I15" s="29">
        <v>0.31146583609110379</v>
      </c>
      <c r="J15" s="25">
        <v>0</v>
      </c>
    </row>
    <row r="16" spans="1:10" x14ac:dyDescent="0.25">
      <c r="A16" s="26" t="s">
        <v>33</v>
      </c>
      <c r="B16" s="27" t="s">
        <v>43</v>
      </c>
      <c r="C16" s="13">
        <v>15500</v>
      </c>
      <c r="D16" s="26" t="s">
        <v>35</v>
      </c>
      <c r="E16" s="26" t="s">
        <v>44</v>
      </c>
      <c r="F16" s="28" t="e">
        <v>#N/A</v>
      </c>
      <c r="G16" s="28">
        <v>9</v>
      </c>
      <c r="H16" s="28">
        <v>5</v>
      </c>
      <c r="I16" s="29">
        <v>0.31757233592095979</v>
      </c>
      <c r="J16" s="25">
        <v>0</v>
      </c>
    </row>
    <row r="17" spans="1:10" x14ac:dyDescent="0.25">
      <c r="A17" s="26" t="s">
        <v>33</v>
      </c>
      <c r="B17" s="27" t="s">
        <v>45</v>
      </c>
      <c r="C17" s="13">
        <v>15224</v>
      </c>
      <c r="D17" s="26" t="s">
        <v>35</v>
      </c>
      <c r="E17" s="26" t="s">
        <v>46</v>
      </c>
      <c r="F17" s="28" t="e">
        <v>#N/A</v>
      </c>
      <c r="G17" s="28">
        <v>15</v>
      </c>
      <c r="H17" s="28">
        <v>19</v>
      </c>
      <c r="I17" s="29">
        <v>0.32003413697461064</v>
      </c>
      <c r="J17" s="25">
        <v>0</v>
      </c>
    </row>
    <row r="18" spans="1:10" x14ac:dyDescent="0.25">
      <c r="A18" s="26" t="s">
        <v>33</v>
      </c>
      <c r="B18" s="27" t="s">
        <v>47</v>
      </c>
      <c r="C18" s="13">
        <v>15092</v>
      </c>
      <c r="D18" s="26" t="s">
        <v>35</v>
      </c>
      <c r="E18" s="26" t="s">
        <v>48</v>
      </c>
      <c r="F18" s="28" t="e">
        <v>#N/A</v>
      </c>
      <c r="G18" s="28">
        <v>7</v>
      </c>
      <c r="H18" s="28">
        <v>23</v>
      </c>
      <c r="I18" s="29">
        <v>0.33832769453842437</v>
      </c>
      <c r="J18" s="25">
        <v>0</v>
      </c>
    </row>
    <row r="19" spans="1:10" x14ac:dyDescent="0.25">
      <c r="A19" s="26" t="s">
        <v>33</v>
      </c>
      <c r="B19" s="27" t="s">
        <v>49</v>
      </c>
      <c r="C19" s="13">
        <v>15879</v>
      </c>
      <c r="D19" s="26" t="s">
        <v>35</v>
      </c>
      <c r="E19" s="26" t="s">
        <v>50</v>
      </c>
      <c r="F19" s="28" t="e">
        <v>#N/A</v>
      </c>
      <c r="G19" s="28">
        <v>11</v>
      </c>
      <c r="H19" s="28">
        <v>7</v>
      </c>
      <c r="I19" s="29">
        <v>0.34140285536933579</v>
      </c>
      <c r="J19" s="25">
        <v>0</v>
      </c>
    </row>
    <row r="20" spans="1:10" x14ac:dyDescent="0.25">
      <c r="A20" s="26" t="s">
        <v>33</v>
      </c>
      <c r="B20" s="27" t="s">
        <v>51</v>
      </c>
      <c r="C20" s="13">
        <v>15861</v>
      </c>
      <c r="D20" s="26" t="s">
        <v>35</v>
      </c>
      <c r="E20" s="26" t="s">
        <v>52</v>
      </c>
      <c r="F20" s="28" t="e">
        <v>#N/A</v>
      </c>
      <c r="G20" s="28">
        <v>54</v>
      </c>
      <c r="H20" s="28">
        <v>48</v>
      </c>
      <c r="I20" s="29">
        <v>0.34969563528040409</v>
      </c>
      <c r="J20" s="25">
        <v>0</v>
      </c>
    </row>
    <row r="21" spans="1:10" x14ac:dyDescent="0.25">
      <c r="A21" s="26" t="s">
        <v>33</v>
      </c>
      <c r="B21" s="27" t="s">
        <v>53</v>
      </c>
      <c r="C21" s="13">
        <v>15740</v>
      </c>
      <c r="D21" s="26" t="s">
        <v>35</v>
      </c>
      <c r="E21" s="26" t="s">
        <v>54</v>
      </c>
      <c r="F21" s="28" t="e">
        <v>#N/A</v>
      </c>
      <c r="G21" s="28">
        <v>33</v>
      </c>
      <c r="H21" s="28">
        <v>15</v>
      </c>
      <c r="I21" s="29">
        <v>0.36813922356091028</v>
      </c>
      <c r="J21" s="25">
        <v>0</v>
      </c>
    </row>
    <row r="22" spans="1:10" x14ac:dyDescent="0.25">
      <c r="A22" s="26" t="s">
        <v>33</v>
      </c>
      <c r="B22" s="27" t="s">
        <v>55</v>
      </c>
      <c r="C22" s="13">
        <v>15762</v>
      </c>
      <c r="D22" s="26" t="s">
        <v>35</v>
      </c>
      <c r="E22" s="26" t="s">
        <v>56</v>
      </c>
      <c r="F22" s="28" t="e">
        <v>#N/A</v>
      </c>
      <c r="G22" s="28">
        <v>12</v>
      </c>
      <c r="H22" s="28">
        <v>3</v>
      </c>
      <c r="I22" s="29">
        <v>0.39669421487603307</v>
      </c>
      <c r="J22" s="25">
        <v>0</v>
      </c>
    </row>
    <row r="23" spans="1:10" x14ac:dyDescent="0.25">
      <c r="A23" s="26" t="s">
        <v>39</v>
      </c>
      <c r="B23" s="27" t="s">
        <v>57</v>
      </c>
      <c r="C23" s="13">
        <v>88001</v>
      </c>
      <c r="D23" s="26" t="s">
        <v>41</v>
      </c>
      <c r="E23" s="26" t="s">
        <v>41</v>
      </c>
      <c r="F23" s="28" t="e">
        <v>#N/A</v>
      </c>
      <c r="G23" s="28">
        <v>288</v>
      </c>
      <c r="H23" s="28">
        <v>71</v>
      </c>
      <c r="I23" s="29">
        <v>0.40389874482855337</v>
      </c>
      <c r="J23" s="25">
        <v>0</v>
      </c>
    </row>
    <row r="24" spans="1:10" x14ac:dyDescent="0.25">
      <c r="A24" s="26" t="s">
        <v>33</v>
      </c>
      <c r="B24" s="27" t="s">
        <v>58</v>
      </c>
      <c r="C24" s="13">
        <v>15676</v>
      </c>
      <c r="D24" s="26" t="s">
        <v>35</v>
      </c>
      <c r="E24" s="26" t="s">
        <v>59</v>
      </c>
      <c r="F24" s="28" t="e">
        <v>#N/A</v>
      </c>
      <c r="G24" s="28">
        <v>19</v>
      </c>
      <c r="H24" s="28">
        <v>13</v>
      </c>
      <c r="I24" s="29">
        <v>0.41703248463564535</v>
      </c>
      <c r="J24" s="25">
        <v>0</v>
      </c>
    </row>
    <row r="25" spans="1:10" x14ac:dyDescent="0.25">
      <c r="A25" s="26" t="s">
        <v>33</v>
      </c>
      <c r="B25" s="27" t="s">
        <v>60</v>
      </c>
      <c r="C25" s="13">
        <v>15632</v>
      </c>
      <c r="D25" s="26" t="s">
        <v>35</v>
      </c>
      <c r="E25" s="26" t="s">
        <v>61</v>
      </c>
      <c r="F25" s="28" t="e">
        <v>#N/A</v>
      </c>
      <c r="G25" s="28">
        <v>55</v>
      </c>
      <c r="H25" s="28">
        <v>78</v>
      </c>
      <c r="I25" s="29">
        <v>0.44455221467830586</v>
      </c>
      <c r="J25" s="25">
        <v>0</v>
      </c>
    </row>
    <row r="26" spans="1:10" x14ac:dyDescent="0.25">
      <c r="A26" s="26" t="s">
        <v>33</v>
      </c>
      <c r="B26" s="27" t="s">
        <v>62</v>
      </c>
      <c r="C26" s="13">
        <v>15723</v>
      </c>
      <c r="D26" s="26" t="s">
        <v>35</v>
      </c>
      <c r="E26" s="26" t="s">
        <v>63</v>
      </c>
      <c r="F26" s="28" t="e">
        <v>#N/A</v>
      </c>
      <c r="G26" s="28">
        <v>5</v>
      </c>
      <c r="H26" s="28">
        <v>22</v>
      </c>
      <c r="I26" s="29">
        <v>0.45045045045045046</v>
      </c>
      <c r="J26" s="25">
        <v>0</v>
      </c>
    </row>
    <row r="27" spans="1:10" x14ac:dyDescent="0.25">
      <c r="A27" s="26" t="s">
        <v>27</v>
      </c>
      <c r="B27" s="27" t="s">
        <v>64</v>
      </c>
      <c r="C27" s="13">
        <v>25290</v>
      </c>
      <c r="D27" s="26" t="s">
        <v>29</v>
      </c>
      <c r="E27" s="26" t="s">
        <v>65</v>
      </c>
      <c r="F27" s="28" t="e">
        <v>#N/A</v>
      </c>
      <c r="G27" s="28">
        <v>8610</v>
      </c>
      <c r="H27" s="28">
        <v>3171</v>
      </c>
      <c r="I27" s="29">
        <v>6.4003924979371556</v>
      </c>
      <c r="J27" s="25">
        <v>0</v>
      </c>
    </row>
    <row r="28" spans="1:10" x14ac:dyDescent="0.25">
      <c r="A28" s="26" t="s">
        <v>33</v>
      </c>
      <c r="B28" s="27" t="s">
        <v>66</v>
      </c>
      <c r="C28" s="13">
        <v>15808</v>
      </c>
      <c r="D28" s="26" t="s">
        <v>35</v>
      </c>
      <c r="E28" s="26" t="s">
        <v>67</v>
      </c>
      <c r="F28" s="28" t="e">
        <v>#N/A</v>
      </c>
      <c r="G28" s="28">
        <v>15</v>
      </c>
      <c r="H28" s="28">
        <v>21</v>
      </c>
      <c r="I28" s="29">
        <v>0.49423393739703458</v>
      </c>
      <c r="J28" s="25">
        <v>0</v>
      </c>
    </row>
    <row r="29" spans="1:10" x14ac:dyDescent="0.25">
      <c r="A29" s="26" t="s">
        <v>33</v>
      </c>
      <c r="B29" s="27" t="s">
        <v>68</v>
      </c>
      <c r="C29" s="13">
        <v>15466</v>
      </c>
      <c r="D29" s="26" t="s">
        <v>35</v>
      </c>
      <c r="E29" s="26" t="s">
        <v>69</v>
      </c>
      <c r="F29" s="28" t="e">
        <v>#N/A</v>
      </c>
      <c r="G29" s="28">
        <v>25</v>
      </c>
      <c r="H29" s="28">
        <v>23</v>
      </c>
      <c r="I29" s="29">
        <v>0.50140393100681913</v>
      </c>
      <c r="J29" s="25">
        <v>0</v>
      </c>
    </row>
    <row r="30" spans="1:10" x14ac:dyDescent="0.25">
      <c r="A30" s="26" t="s">
        <v>33</v>
      </c>
      <c r="B30" s="27" t="s">
        <v>70</v>
      </c>
      <c r="C30" s="13">
        <v>15204</v>
      </c>
      <c r="D30" s="26" t="s">
        <v>35</v>
      </c>
      <c r="E30" s="26" t="s">
        <v>71</v>
      </c>
      <c r="F30" s="28" t="e">
        <v>#N/A</v>
      </c>
      <c r="G30" s="28">
        <v>74</v>
      </c>
      <c r="H30" s="28">
        <v>25</v>
      </c>
      <c r="I30" s="29">
        <v>0.50574084199015856</v>
      </c>
      <c r="J30" s="25">
        <v>0</v>
      </c>
    </row>
    <row r="31" spans="1:10" x14ac:dyDescent="0.25">
      <c r="A31" s="26" t="s">
        <v>27</v>
      </c>
      <c r="B31" s="27" t="s">
        <v>72</v>
      </c>
      <c r="C31" s="13">
        <v>25394</v>
      </c>
      <c r="D31" s="26" t="s">
        <v>29</v>
      </c>
      <c r="E31" s="26" t="s">
        <v>73</v>
      </c>
      <c r="F31" s="28" t="e">
        <v>#N/A</v>
      </c>
      <c r="G31" s="28">
        <v>7234</v>
      </c>
      <c r="H31" s="28">
        <v>16669</v>
      </c>
      <c r="I31" s="29">
        <v>67.43730772816258</v>
      </c>
      <c r="J31" s="25">
        <v>1</v>
      </c>
    </row>
    <row r="32" spans="1:10" x14ac:dyDescent="0.25">
      <c r="A32" s="26" t="s">
        <v>33</v>
      </c>
      <c r="B32" s="27" t="s">
        <v>74</v>
      </c>
      <c r="C32" s="13">
        <v>15842</v>
      </c>
      <c r="D32" s="26" t="s">
        <v>35</v>
      </c>
      <c r="E32" s="26" t="s">
        <v>75</v>
      </c>
      <c r="F32" s="28" t="e">
        <v>#N/A</v>
      </c>
      <c r="G32" s="28">
        <v>54</v>
      </c>
      <c r="H32" s="28">
        <v>95</v>
      </c>
      <c r="I32" s="29">
        <v>0.52356020942408377</v>
      </c>
      <c r="J32" s="25">
        <v>0</v>
      </c>
    </row>
    <row r="33" spans="1:10" x14ac:dyDescent="0.25">
      <c r="A33" s="26" t="s">
        <v>33</v>
      </c>
      <c r="B33" s="27" t="s">
        <v>76</v>
      </c>
      <c r="C33" s="13">
        <v>15600</v>
      </c>
      <c r="D33" s="26" t="s">
        <v>35</v>
      </c>
      <c r="E33" s="26" t="s">
        <v>77</v>
      </c>
      <c r="F33" s="28" t="e">
        <v>#N/A</v>
      </c>
      <c r="G33" s="28">
        <v>72</v>
      </c>
      <c r="H33" s="28">
        <v>16</v>
      </c>
      <c r="I33" s="29">
        <v>0.52987930526935534</v>
      </c>
      <c r="J33" s="25">
        <v>0</v>
      </c>
    </row>
    <row r="34" spans="1:10" x14ac:dyDescent="0.25">
      <c r="A34" s="26" t="s">
        <v>33</v>
      </c>
      <c r="B34" s="27" t="s">
        <v>78</v>
      </c>
      <c r="C34" s="13">
        <v>15276</v>
      </c>
      <c r="D34" s="26" t="s">
        <v>35</v>
      </c>
      <c r="E34" s="26" t="s">
        <v>79</v>
      </c>
      <c r="F34" s="28" t="e">
        <v>#N/A</v>
      </c>
      <c r="G34" s="28">
        <v>26</v>
      </c>
      <c r="H34" s="28">
        <v>9</v>
      </c>
      <c r="I34" s="29">
        <v>0.5748397081583021</v>
      </c>
      <c r="J34" s="25">
        <v>0</v>
      </c>
    </row>
    <row r="35" spans="1:10" x14ac:dyDescent="0.25">
      <c r="A35" s="26" t="s">
        <v>33</v>
      </c>
      <c r="B35" s="27" t="s">
        <v>80</v>
      </c>
      <c r="C35" s="13">
        <v>15638</v>
      </c>
      <c r="D35" s="26" t="s">
        <v>35</v>
      </c>
      <c r="E35" s="26" t="s">
        <v>81</v>
      </c>
      <c r="F35" s="28" t="e">
        <v>#N/A</v>
      </c>
      <c r="G35" s="28">
        <v>23</v>
      </c>
      <c r="H35" s="28">
        <v>8</v>
      </c>
      <c r="I35" s="29">
        <v>0.60670007913479296</v>
      </c>
      <c r="J35" s="25">
        <v>0</v>
      </c>
    </row>
    <row r="36" spans="1:10" x14ac:dyDescent="0.25">
      <c r="A36" s="26" t="s">
        <v>33</v>
      </c>
      <c r="B36" s="27" t="s">
        <v>82</v>
      </c>
      <c r="C36" s="13">
        <v>15494</v>
      </c>
      <c r="D36" s="26" t="s">
        <v>35</v>
      </c>
      <c r="E36" s="26" t="s">
        <v>83</v>
      </c>
      <c r="F36" s="28" t="e">
        <v>#N/A</v>
      </c>
      <c r="G36" s="28">
        <v>40</v>
      </c>
      <c r="H36" s="28">
        <v>37</v>
      </c>
      <c r="I36" s="29">
        <v>0.6098490623570666</v>
      </c>
      <c r="J36" s="25">
        <v>0</v>
      </c>
    </row>
    <row r="37" spans="1:10" x14ac:dyDescent="0.25">
      <c r="A37" s="26" t="s">
        <v>33</v>
      </c>
      <c r="B37" s="27" t="s">
        <v>84</v>
      </c>
      <c r="C37" s="13">
        <v>15822</v>
      </c>
      <c r="D37" s="26" t="s">
        <v>35</v>
      </c>
      <c r="E37" s="26" t="s">
        <v>85</v>
      </c>
      <c r="F37" s="28" t="e">
        <v>#N/A</v>
      </c>
      <c r="G37" s="28">
        <v>33</v>
      </c>
      <c r="H37" s="28">
        <v>36</v>
      </c>
      <c r="I37" s="29">
        <v>0.61269959153360565</v>
      </c>
      <c r="J37" s="25">
        <v>0</v>
      </c>
    </row>
    <row r="38" spans="1:10" x14ac:dyDescent="0.25">
      <c r="A38" s="26" t="s">
        <v>27</v>
      </c>
      <c r="B38" s="27" t="s">
        <v>86</v>
      </c>
      <c r="C38" s="13">
        <v>25001</v>
      </c>
      <c r="D38" s="26" t="s">
        <v>29</v>
      </c>
      <c r="E38" s="26" t="s">
        <v>87</v>
      </c>
      <c r="F38" s="28" t="e">
        <v>#N/A</v>
      </c>
      <c r="G38" s="28">
        <v>1547</v>
      </c>
      <c r="H38" s="28">
        <v>583</v>
      </c>
      <c r="I38" s="29">
        <v>14.070031832651205</v>
      </c>
      <c r="J38" s="25">
        <v>0</v>
      </c>
    </row>
    <row r="39" spans="1:10" x14ac:dyDescent="0.25">
      <c r="A39" s="26" t="s">
        <v>88</v>
      </c>
      <c r="B39" s="27" t="s">
        <v>89</v>
      </c>
      <c r="C39" s="13">
        <v>68370</v>
      </c>
      <c r="D39" s="26" t="s">
        <v>90</v>
      </c>
      <c r="E39" s="26" t="s">
        <v>91</v>
      </c>
      <c r="F39" s="28" t="e">
        <v>#N/A</v>
      </c>
      <c r="G39" s="28">
        <v>7</v>
      </c>
      <c r="H39" s="28">
        <v>59</v>
      </c>
      <c r="I39" s="29">
        <v>0.63463281958295559</v>
      </c>
      <c r="J39" s="25">
        <v>0</v>
      </c>
    </row>
    <row r="40" spans="1:10" x14ac:dyDescent="0.25">
      <c r="A40" s="26" t="s">
        <v>33</v>
      </c>
      <c r="B40" s="27" t="s">
        <v>92</v>
      </c>
      <c r="C40" s="13">
        <v>15189</v>
      </c>
      <c r="D40" s="26" t="s">
        <v>35</v>
      </c>
      <c r="E40" s="26" t="s">
        <v>93</v>
      </c>
      <c r="F40" s="28" t="e">
        <v>#N/A</v>
      </c>
      <c r="G40" s="28">
        <v>31</v>
      </c>
      <c r="H40" s="28">
        <v>16</v>
      </c>
      <c r="I40" s="29">
        <v>0.65208245687841815</v>
      </c>
      <c r="J40" s="25">
        <v>0</v>
      </c>
    </row>
    <row r="41" spans="1:10" x14ac:dyDescent="0.25">
      <c r="A41" s="26" t="s">
        <v>33</v>
      </c>
      <c r="B41" s="27" t="s">
        <v>94</v>
      </c>
      <c r="C41" s="13">
        <v>15798</v>
      </c>
      <c r="D41" s="26" t="s">
        <v>35</v>
      </c>
      <c r="E41" s="26" t="s">
        <v>95</v>
      </c>
      <c r="F41" s="28" t="e">
        <v>#N/A</v>
      </c>
      <c r="G41" s="28">
        <v>28</v>
      </c>
      <c r="H41" s="28">
        <v>7</v>
      </c>
      <c r="I41" s="29">
        <v>0.68093385214007784</v>
      </c>
      <c r="J41" s="25">
        <v>0</v>
      </c>
    </row>
    <row r="42" spans="1:10" x14ac:dyDescent="0.25">
      <c r="A42" s="26" t="s">
        <v>96</v>
      </c>
      <c r="B42" s="27" t="s">
        <v>97</v>
      </c>
      <c r="C42" s="13">
        <v>44847</v>
      </c>
      <c r="D42" s="26" t="s">
        <v>98</v>
      </c>
      <c r="E42" s="26" t="s">
        <v>99</v>
      </c>
      <c r="F42" s="28" t="e">
        <v>#N/A</v>
      </c>
      <c r="G42" s="28">
        <v>1240</v>
      </c>
      <c r="H42" s="28">
        <v>2812</v>
      </c>
      <c r="I42" s="29">
        <v>0.71147016128569551</v>
      </c>
      <c r="J42" s="25">
        <v>3</v>
      </c>
    </row>
    <row r="43" spans="1:10" x14ac:dyDescent="0.25">
      <c r="A43" s="26" t="s">
        <v>27</v>
      </c>
      <c r="B43" s="27" t="s">
        <v>100</v>
      </c>
      <c r="C43" s="13">
        <v>25878</v>
      </c>
      <c r="D43" s="26" t="s">
        <v>29</v>
      </c>
      <c r="E43" s="26" t="s">
        <v>101</v>
      </c>
      <c r="F43" s="28" t="e">
        <v>#N/A</v>
      </c>
      <c r="G43" s="28">
        <v>5456</v>
      </c>
      <c r="H43" s="28">
        <v>12178</v>
      </c>
      <c r="I43" s="29">
        <v>40.865852745112726</v>
      </c>
      <c r="J43" s="25">
        <v>1</v>
      </c>
    </row>
    <row r="44" spans="1:10" x14ac:dyDescent="0.25">
      <c r="A44" s="26" t="s">
        <v>33</v>
      </c>
      <c r="B44" s="27" t="s">
        <v>102</v>
      </c>
      <c r="C44" s="13">
        <v>15810</v>
      </c>
      <c r="D44" s="26" t="s">
        <v>35</v>
      </c>
      <c r="E44" s="26" t="s">
        <v>103</v>
      </c>
      <c r="F44" s="28" t="e">
        <v>#N/A</v>
      </c>
      <c r="G44" s="28">
        <v>24</v>
      </c>
      <c r="H44" s="28">
        <v>45</v>
      </c>
      <c r="I44" s="29">
        <v>0.74859638178415466</v>
      </c>
      <c r="J44" s="25">
        <v>0</v>
      </c>
    </row>
    <row r="45" spans="1:10" x14ac:dyDescent="0.25">
      <c r="A45" s="26" t="s">
        <v>33</v>
      </c>
      <c r="B45" s="27" t="s">
        <v>104</v>
      </c>
      <c r="C45" s="13">
        <v>15272</v>
      </c>
      <c r="D45" s="26" t="s">
        <v>35</v>
      </c>
      <c r="E45" s="26" t="s">
        <v>105</v>
      </c>
      <c r="F45" s="28" t="e">
        <v>#N/A</v>
      </c>
      <c r="G45" s="28">
        <v>45</v>
      </c>
      <c r="H45" s="28">
        <v>21</v>
      </c>
      <c r="I45" s="29">
        <v>0.76180802437785677</v>
      </c>
      <c r="J45" s="25">
        <v>0</v>
      </c>
    </row>
    <row r="46" spans="1:10" x14ac:dyDescent="0.25">
      <c r="A46" s="26" t="s">
        <v>33</v>
      </c>
      <c r="B46" s="27" t="s">
        <v>106</v>
      </c>
      <c r="C46" s="13">
        <v>15537</v>
      </c>
      <c r="D46" s="26" t="s">
        <v>35</v>
      </c>
      <c r="E46" s="26" t="s">
        <v>107</v>
      </c>
      <c r="F46" s="28" t="e">
        <v>#N/A</v>
      </c>
      <c r="G46" s="28">
        <v>36</v>
      </c>
      <c r="H46" s="28">
        <v>83</v>
      </c>
      <c r="I46" s="29">
        <v>0.76923076923076927</v>
      </c>
      <c r="J46" s="25">
        <v>0</v>
      </c>
    </row>
    <row r="47" spans="1:10" x14ac:dyDescent="0.25">
      <c r="A47" s="26" t="s">
        <v>33</v>
      </c>
      <c r="B47" s="27" t="s">
        <v>108</v>
      </c>
      <c r="C47" s="13">
        <v>15114</v>
      </c>
      <c r="D47" s="26" t="s">
        <v>35</v>
      </c>
      <c r="E47" s="26" t="s">
        <v>109</v>
      </c>
      <c r="F47" s="28" t="e">
        <v>#N/A</v>
      </c>
      <c r="G47" s="28">
        <v>9</v>
      </c>
      <c r="H47" s="28">
        <v>4</v>
      </c>
      <c r="I47" s="29">
        <v>0.7785467128027681</v>
      </c>
      <c r="J47" s="25">
        <v>0</v>
      </c>
    </row>
    <row r="48" spans="1:10" x14ac:dyDescent="0.25">
      <c r="A48" s="26" t="s">
        <v>33</v>
      </c>
      <c r="B48" s="27" t="s">
        <v>110</v>
      </c>
      <c r="C48" s="13">
        <v>15804</v>
      </c>
      <c r="D48" s="26" t="s">
        <v>35</v>
      </c>
      <c r="E48" s="26" t="s">
        <v>111</v>
      </c>
      <c r="F48" s="28" t="e">
        <v>#N/A</v>
      </c>
      <c r="G48" s="28">
        <v>72</v>
      </c>
      <c r="H48" s="28">
        <v>56</v>
      </c>
      <c r="I48" s="29">
        <v>0.78380143696930116</v>
      </c>
      <c r="J48" s="25">
        <v>0</v>
      </c>
    </row>
    <row r="49" spans="1:10" x14ac:dyDescent="0.25">
      <c r="A49" s="26" t="s">
        <v>33</v>
      </c>
      <c r="B49" s="27" t="s">
        <v>112</v>
      </c>
      <c r="C49" s="13">
        <v>15232</v>
      </c>
      <c r="D49" s="26" t="s">
        <v>35</v>
      </c>
      <c r="E49" s="26" t="s">
        <v>113</v>
      </c>
      <c r="F49" s="28" t="e">
        <v>#N/A</v>
      </c>
      <c r="G49" s="28">
        <v>44</v>
      </c>
      <c r="H49" s="28">
        <v>6</v>
      </c>
      <c r="I49" s="29">
        <v>0.80233406272793595</v>
      </c>
      <c r="J49" s="25">
        <v>0</v>
      </c>
    </row>
    <row r="50" spans="1:10" x14ac:dyDescent="0.25">
      <c r="A50" s="26" t="s">
        <v>33</v>
      </c>
      <c r="B50" s="27" t="s">
        <v>114</v>
      </c>
      <c r="C50" s="13">
        <v>15380</v>
      </c>
      <c r="D50" s="26" t="s">
        <v>35</v>
      </c>
      <c r="E50" s="26" t="s">
        <v>115</v>
      </c>
      <c r="F50" s="28" t="e">
        <v>#N/A</v>
      </c>
      <c r="G50" s="28">
        <v>21</v>
      </c>
      <c r="H50" s="28">
        <v>40</v>
      </c>
      <c r="I50" s="29">
        <v>0.82352941176470595</v>
      </c>
      <c r="J50" s="25">
        <v>0</v>
      </c>
    </row>
    <row r="51" spans="1:10" x14ac:dyDescent="0.25">
      <c r="A51" s="26" t="s">
        <v>33</v>
      </c>
      <c r="B51" s="27" t="s">
        <v>116</v>
      </c>
      <c r="C51" s="13">
        <v>15162</v>
      </c>
      <c r="D51" s="26" t="s">
        <v>35</v>
      </c>
      <c r="E51" s="26" t="s">
        <v>117</v>
      </c>
      <c r="F51" s="28" t="e">
        <v>#N/A</v>
      </c>
      <c r="G51" s="28">
        <v>31</v>
      </c>
      <c r="H51" s="28">
        <v>42</v>
      </c>
      <c r="I51" s="29">
        <v>0.82402977139819245</v>
      </c>
      <c r="J51" s="25">
        <v>0</v>
      </c>
    </row>
    <row r="52" spans="1:10" x14ac:dyDescent="0.25">
      <c r="A52" s="26" t="s">
        <v>33</v>
      </c>
      <c r="B52" s="27" t="s">
        <v>118</v>
      </c>
      <c r="C52" s="13">
        <v>15367</v>
      </c>
      <c r="D52" s="26" t="s">
        <v>35</v>
      </c>
      <c r="E52" s="26" t="s">
        <v>119</v>
      </c>
      <c r="F52" s="28" t="e">
        <v>#N/A</v>
      </c>
      <c r="G52" s="28">
        <v>64</v>
      </c>
      <c r="H52" s="28">
        <v>37</v>
      </c>
      <c r="I52" s="29">
        <v>0.83769633507853414</v>
      </c>
      <c r="J52" s="25">
        <v>0</v>
      </c>
    </row>
    <row r="53" spans="1:10" x14ac:dyDescent="0.25">
      <c r="A53" s="26" t="s">
        <v>33</v>
      </c>
      <c r="B53" s="27" t="s">
        <v>120</v>
      </c>
      <c r="C53" s="13">
        <v>15764</v>
      </c>
      <c r="D53" s="26" t="s">
        <v>35</v>
      </c>
      <c r="E53" s="26" t="s">
        <v>121</v>
      </c>
      <c r="F53" s="28" t="e">
        <v>#N/A</v>
      </c>
      <c r="G53" s="28">
        <v>45</v>
      </c>
      <c r="H53" s="28">
        <v>11</v>
      </c>
      <c r="I53" s="29">
        <v>0.84065010274612362</v>
      </c>
      <c r="J53" s="25">
        <v>0</v>
      </c>
    </row>
    <row r="54" spans="1:10" x14ac:dyDescent="0.25">
      <c r="A54" s="26" t="s">
        <v>27</v>
      </c>
      <c r="B54" s="27" t="s">
        <v>122</v>
      </c>
      <c r="C54" s="13">
        <v>25269</v>
      </c>
      <c r="D54" s="26" t="s">
        <v>29</v>
      </c>
      <c r="E54" s="26" t="s">
        <v>123</v>
      </c>
      <c r="F54" s="28" t="e">
        <v>#N/A</v>
      </c>
      <c r="G54" s="28">
        <v>4934</v>
      </c>
      <c r="H54" s="28">
        <v>600</v>
      </c>
      <c r="I54" s="29">
        <v>3.7348795664087926</v>
      </c>
      <c r="J54" s="25">
        <v>0</v>
      </c>
    </row>
    <row r="55" spans="1:10" x14ac:dyDescent="0.25">
      <c r="A55" s="26" t="s">
        <v>88</v>
      </c>
      <c r="B55" s="27" t="s">
        <v>124</v>
      </c>
      <c r="C55" s="13">
        <v>68418</v>
      </c>
      <c r="D55" s="26" t="s">
        <v>90</v>
      </c>
      <c r="E55" s="26" t="s">
        <v>125</v>
      </c>
      <c r="F55" s="28" t="e">
        <v>#N/A</v>
      </c>
      <c r="G55" s="28">
        <v>104</v>
      </c>
      <c r="H55" s="28">
        <v>112</v>
      </c>
      <c r="I55" s="29">
        <v>0.85350841198194494</v>
      </c>
      <c r="J55" s="25">
        <v>0</v>
      </c>
    </row>
    <row r="56" spans="1:10" x14ac:dyDescent="0.25">
      <c r="A56" s="26" t="s">
        <v>33</v>
      </c>
      <c r="B56" s="27" t="s">
        <v>126</v>
      </c>
      <c r="C56" s="13">
        <v>15835</v>
      </c>
      <c r="D56" s="26" t="s">
        <v>35</v>
      </c>
      <c r="E56" s="26" t="s">
        <v>127</v>
      </c>
      <c r="F56" s="28" t="e">
        <v>#N/A</v>
      </c>
      <c r="G56" s="28">
        <v>53</v>
      </c>
      <c r="H56" s="28">
        <v>13</v>
      </c>
      <c r="I56" s="29">
        <v>0.85732772565512771</v>
      </c>
      <c r="J56" s="25">
        <v>0</v>
      </c>
    </row>
    <row r="57" spans="1:10" x14ac:dyDescent="0.25">
      <c r="A57" s="26" t="s">
        <v>33</v>
      </c>
      <c r="B57" s="27" t="s">
        <v>128</v>
      </c>
      <c r="C57" s="13">
        <v>15837</v>
      </c>
      <c r="D57" s="26" t="s">
        <v>35</v>
      </c>
      <c r="E57" s="26" t="s">
        <v>129</v>
      </c>
      <c r="F57" s="28" t="e">
        <v>#N/A</v>
      </c>
      <c r="G57" s="28">
        <v>83</v>
      </c>
      <c r="H57" s="28">
        <v>30</v>
      </c>
      <c r="I57" s="29">
        <v>0.8580585133877805</v>
      </c>
      <c r="J57" s="25">
        <v>0</v>
      </c>
    </row>
    <row r="58" spans="1:10" x14ac:dyDescent="0.25">
      <c r="A58" s="26" t="s">
        <v>88</v>
      </c>
      <c r="B58" s="27" t="s">
        <v>130</v>
      </c>
      <c r="C58" s="13">
        <v>68549</v>
      </c>
      <c r="D58" s="26" t="s">
        <v>90</v>
      </c>
      <c r="E58" s="26" t="s">
        <v>131</v>
      </c>
      <c r="F58" s="28" t="e">
        <v>#N/A</v>
      </c>
      <c r="G58" s="28">
        <v>46</v>
      </c>
      <c r="H58" s="28">
        <v>76</v>
      </c>
      <c r="I58" s="29">
        <v>0.88444529898096513</v>
      </c>
      <c r="J58" s="25">
        <v>0</v>
      </c>
    </row>
    <row r="59" spans="1:10" x14ac:dyDescent="0.25">
      <c r="A59" s="26" t="s">
        <v>33</v>
      </c>
      <c r="B59" s="27" t="s">
        <v>132</v>
      </c>
      <c r="C59" s="13">
        <v>15317</v>
      </c>
      <c r="D59" s="26" t="s">
        <v>35</v>
      </c>
      <c r="E59" s="26" t="s">
        <v>133</v>
      </c>
      <c r="F59" s="28" t="e">
        <v>#N/A</v>
      </c>
      <c r="G59" s="28">
        <v>15</v>
      </c>
      <c r="H59" s="28">
        <v>82</v>
      </c>
      <c r="I59" s="29">
        <v>0.88600118133490857</v>
      </c>
      <c r="J59" s="25">
        <v>0</v>
      </c>
    </row>
    <row r="60" spans="1:10" x14ac:dyDescent="0.25">
      <c r="A60" s="26" t="s">
        <v>134</v>
      </c>
      <c r="B60" s="27" t="s">
        <v>135</v>
      </c>
      <c r="C60" s="13">
        <v>54480</v>
      </c>
      <c r="D60" s="26" t="s">
        <v>136</v>
      </c>
      <c r="E60" s="26" t="s">
        <v>137</v>
      </c>
      <c r="F60" s="28" t="e">
        <v>#N/A</v>
      </c>
      <c r="G60" s="28">
        <v>34</v>
      </c>
      <c r="H60" s="28">
        <v>77</v>
      </c>
      <c r="I60" s="29">
        <v>0.90449587656291563</v>
      </c>
      <c r="J60" s="25">
        <v>0</v>
      </c>
    </row>
    <row r="61" spans="1:10" x14ac:dyDescent="0.25">
      <c r="A61" s="26" t="s">
        <v>96</v>
      </c>
      <c r="B61" s="27" t="s">
        <v>138</v>
      </c>
      <c r="C61" s="13">
        <v>44560</v>
      </c>
      <c r="D61" s="26" t="s">
        <v>98</v>
      </c>
      <c r="E61" s="26" t="s">
        <v>139</v>
      </c>
      <c r="F61" s="28" t="e">
        <v>#N/A</v>
      </c>
      <c r="G61" s="28">
        <v>948</v>
      </c>
      <c r="H61" s="28">
        <v>938</v>
      </c>
      <c r="I61" s="29">
        <v>0.91188041669472208</v>
      </c>
      <c r="J61" s="25">
        <v>0</v>
      </c>
    </row>
    <row r="62" spans="1:10" x14ac:dyDescent="0.25">
      <c r="A62" s="26" t="s">
        <v>88</v>
      </c>
      <c r="B62" s="27" t="s">
        <v>140</v>
      </c>
      <c r="C62" s="13">
        <v>68229</v>
      </c>
      <c r="D62" s="26" t="s">
        <v>90</v>
      </c>
      <c r="E62" s="26" t="s">
        <v>141</v>
      </c>
      <c r="F62" s="28" t="e">
        <v>#N/A</v>
      </c>
      <c r="G62" s="28">
        <v>109</v>
      </c>
      <c r="H62" s="28">
        <v>99</v>
      </c>
      <c r="I62" s="29">
        <v>0.91604336498865446</v>
      </c>
      <c r="J62" s="25">
        <v>0</v>
      </c>
    </row>
    <row r="63" spans="1:10" x14ac:dyDescent="0.25">
      <c r="A63" s="26" t="s">
        <v>33</v>
      </c>
      <c r="B63" s="27" t="s">
        <v>142</v>
      </c>
      <c r="C63" s="13">
        <v>15763</v>
      </c>
      <c r="D63" s="26" t="s">
        <v>35</v>
      </c>
      <c r="E63" s="26" t="s">
        <v>143</v>
      </c>
      <c r="F63" s="28" t="e">
        <v>#N/A</v>
      </c>
      <c r="G63" s="28">
        <v>73</v>
      </c>
      <c r="H63" s="28">
        <v>25</v>
      </c>
      <c r="I63" s="29">
        <v>0.94694512906991823</v>
      </c>
      <c r="J63" s="25">
        <v>0</v>
      </c>
    </row>
    <row r="64" spans="1:10" x14ac:dyDescent="0.25">
      <c r="A64" s="26" t="s">
        <v>27</v>
      </c>
      <c r="B64" s="27" t="s">
        <v>144</v>
      </c>
      <c r="C64" s="13">
        <v>25148</v>
      </c>
      <c r="D64" s="26" t="s">
        <v>29</v>
      </c>
      <c r="E64" s="26" t="s">
        <v>145</v>
      </c>
      <c r="F64" s="28" t="e">
        <v>#N/A</v>
      </c>
      <c r="G64" s="28">
        <v>3023</v>
      </c>
      <c r="H64" s="28">
        <v>7788</v>
      </c>
      <c r="I64" s="29">
        <v>18.111557126595169</v>
      </c>
      <c r="J64" s="25">
        <v>0</v>
      </c>
    </row>
    <row r="65" spans="1:10" x14ac:dyDescent="0.25">
      <c r="A65" s="26" t="s">
        <v>33</v>
      </c>
      <c r="B65" s="27" t="s">
        <v>146</v>
      </c>
      <c r="C65" s="13">
        <v>15814</v>
      </c>
      <c r="D65" s="26" t="s">
        <v>35</v>
      </c>
      <c r="E65" s="26" t="s">
        <v>147</v>
      </c>
      <c r="F65" s="28" t="e">
        <v>#N/A</v>
      </c>
      <c r="G65" s="28">
        <v>102</v>
      </c>
      <c r="H65" s="28">
        <v>18</v>
      </c>
      <c r="I65" s="29">
        <v>1.0042335335236783</v>
      </c>
      <c r="J65" s="25">
        <v>0</v>
      </c>
    </row>
    <row r="66" spans="1:10" x14ac:dyDescent="0.25">
      <c r="A66" s="26" t="s">
        <v>33</v>
      </c>
      <c r="B66" s="27" t="s">
        <v>148</v>
      </c>
      <c r="C66" s="13">
        <v>15215</v>
      </c>
      <c r="D66" s="26" t="s">
        <v>35</v>
      </c>
      <c r="E66" s="26" t="s">
        <v>149</v>
      </c>
      <c r="F66" s="28" t="e">
        <v>#N/A</v>
      </c>
      <c r="G66" s="28">
        <v>23</v>
      </c>
      <c r="H66" s="28">
        <v>8</v>
      </c>
      <c r="I66" s="29">
        <v>1.0118785745710515</v>
      </c>
      <c r="J66" s="25">
        <v>0</v>
      </c>
    </row>
    <row r="67" spans="1:10" x14ac:dyDescent="0.25">
      <c r="A67" s="26" t="s">
        <v>33</v>
      </c>
      <c r="B67" s="27" t="s">
        <v>150</v>
      </c>
      <c r="C67" s="13">
        <v>15218</v>
      </c>
      <c r="D67" s="26" t="s">
        <v>35</v>
      </c>
      <c r="E67" s="26" t="s">
        <v>151</v>
      </c>
      <c r="F67" s="28" t="e">
        <v>#N/A</v>
      </c>
      <c r="G67" s="28">
        <v>29</v>
      </c>
      <c r="H67" s="28">
        <v>300</v>
      </c>
      <c r="I67" s="29">
        <v>1.0136315973435861</v>
      </c>
      <c r="J67" s="25">
        <v>0</v>
      </c>
    </row>
    <row r="68" spans="1:10" x14ac:dyDescent="0.25">
      <c r="A68" s="26" t="s">
        <v>88</v>
      </c>
      <c r="B68" s="27" t="s">
        <v>152</v>
      </c>
      <c r="C68" s="13">
        <v>68498</v>
      </c>
      <c r="D68" s="26" t="s">
        <v>90</v>
      </c>
      <c r="E68" s="26" t="s">
        <v>153</v>
      </c>
      <c r="F68" s="28" t="e">
        <v>#N/A</v>
      </c>
      <c r="G68" s="28">
        <v>49</v>
      </c>
      <c r="H68" s="28">
        <v>80</v>
      </c>
      <c r="I68" s="29">
        <v>1.0261780104712042</v>
      </c>
      <c r="J68" s="25">
        <v>0</v>
      </c>
    </row>
    <row r="69" spans="1:10" x14ac:dyDescent="0.25">
      <c r="A69" s="26" t="s">
        <v>27</v>
      </c>
      <c r="B69" s="27" t="s">
        <v>154</v>
      </c>
      <c r="C69" s="13">
        <v>25307</v>
      </c>
      <c r="D69" s="26" t="s">
        <v>29</v>
      </c>
      <c r="E69" s="26" t="s">
        <v>155</v>
      </c>
      <c r="F69" s="28" t="e">
        <v>#N/A</v>
      </c>
      <c r="G69" s="28">
        <v>2760</v>
      </c>
      <c r="H69" s="28">
        <v>930</v>
      </c>
      <c r="I69" s="29">
        <v>2.6264452586001807</v>
      </c>
      <c r="J69" s="25">
        <v>0</v>
      </c>
    </row>
    <row r="70" spans="1:10" x14ac:dyDescent="0.25">
      <c r="A70" s="26" t="s">
        <v>33</v>
      </c>
      <c r="B70" s="27" t="s">
        <v>156</v>
      </c>
      <c r="C70" s="13">
        <v>15332</v>
      </c>
      <c r="D70" s="26" t="s">
        <v>35</v>
      </c>
      <c r="E70" s="26" t="s">
        <v>157</v>
      </c>
      <c r="F70" s="28" t="e">
        <v>#N/A</v>
      </c>
      <c r="G70" s="28">
        <v>73</v>
      </c>
      <c r="H70" s="28">
        <v>404</v>
      </c>
      <c r="I70" s="29">
        <v>1.0565928499059198</v>
      </c>
      <c r="J70" s="25">
        <v>0</v>
      </c>
    </row>
    <row r="71" spans="1:10" x14ac:dyDescent="0.25">
      <c r="A71" s="26" t="s">
        <v>33</v>
      </c>
      <c r="B71" s="27" t="s">
        <v>158</v>
      </c>
      <c r="C71" s="13">
        <v>15542</v>
      </c>
      <c r="D71" s="26" t="s">
        <v>35</v>
      </c>
      <c r="E71" s="26" t="s">
        <v>159</v>
      </c>
      <c r="F71" s="28" t="e">
        <v>#N/A</v>
      </c>
      <c r="G71" s="28">
        <v>85</v>
      </c>
      <c r="H71" s="28">
        <v>162</v>
      </c>
      <c r="I71" s="29">
        <v>1.0582669322709162</v>
      </c>
      <c r="J71" s="25">
        <v>0</v>
      </c>
    </row>
    <row r="72" spans="1:10" x14ac:dyDescent="0.25">
      <c r="A72" s="26" t="s">
        <v>33</v>
      </c>
      <c r="B72" s="27" t="s">
        <v>160</v>
      </c>
      <c r="C72" s="13">
        <v>15774</v>
      </c>
      <c r="D72" s="26" t="s">
        <v>35</v>
      </c>
      <c r="E72" s="26" t="s">
        <v>161</v>
      </c>
      <c r="F72" s="28" t="e">
        <v>#N/A</v>
      </c>
      <c r="G72" s="28">
        <v>33</v>
      </c>
      <c r="H72" s="28">
        <v>236</v>
      </c>
      <c r="I72" s="29">
        <v>1.0662358642972536</v>
      </c>
      <c r="J72" s="25">
        <v>0</v>
      </c>
    </row>
    <row r="73" spans="1:10" x14ac:dyDescent="0.25">
      <c r="A73" s="26" t="s">
        <v>88</v>
      </c>
      <c r="B73" s="27" t="s">
        <v>162</v>
      </c>
      <c r="C73" s="13">
        <v>68298</v>
      </c>
      <c r="D73" s="26" t="s">
        <v>90</v>
      </c>
      <c r="E73" s="26" t="s">
        <v>163</v>
      </c>
      <c r="F73" s="28" t="e">
        <v>#N/A</v>
      </c>
      <c r="G73" s="28">
        <v>54</v>
      </c>
      <c r="H73" s="28">
        <v>501</v>
      </c>
      <c r="I73" s="29">
        <v>1.070578905630452</v>
      </c>
      <c r="J73" s="25">
        <v>0</v>
      </c>
    </row>
    <row r="74" spans="1:10" x14ac:dyDescent="0.25">
      <c r="A74" s="26" t="s">
        <v>27</v>
      </c>
      <c r="B74" s="27" t="s">
        <v>164</v>
      </c>
      <c r="C74" s="13">
        <v>25438</v>
      </c>
      <c r="D74" s="26" t="s">
        <v>29</v>
      </c>
      <c r="E74" s="26" t="s">
        <v>165</v>
      </c>
      <c r="F74" s="28" t="e">
        <v>#N/A</v>
      </c>
      <c r="G74" s="28">
        <v>2750</v>
      </c>
      <c r="H74" s="28">
        <v>6241</v>
      </c>
      <c r="I74" s="29">
        <v>27.206173328056988</v>
      </c>
      <c r="J74" s="25">
        <v>0</v>
      </c>
    </row>
    <row r="75" spans="1:10" x14ac:dyDescent="0.25">
      <c r="A75" s="26" t="s">
        <v>88</v>
      </c>
      <c r="B75" s="27" t="s">
        <v>166</v>
      </c>
      <c r="C75" s="13">
        <v>68872</v>
      </c>
      <c r="D75" s="26" t="s">
        <v>90</v>
      </c>
      <c r="E75" s="26" t="s">
        <v>167</v>
      </c>
      <c r="F75" s="28" t="e">
        <v>#N/A</v>
      </c>
      <c r="G75" s="28">
        <v>65</v>
      </c>
      <c r="H75" s="28">
        <v>80</v>
      </c>
      <c r="I75" s="29">
        <v>1.1095937179924888</v>
      </c>
      <c r="J75" s="25">
        <v>0</v>
      </c>
    </row>
    <row r="76" spans="1:10" x14ac:dyDescent="0.25">
      <c r="A76" s="26" t="s">
        <v>33</v>
      </c>
      <c r="B76" s="27" t="s">
        <v>168</v>
      </c>
      <c r="C76" s="13">
        <v>15839</v>
      </c>
      <c r="D76" s="26" t="s">
        <v>35</v>
      </c>
      <c r="E76" s="26" t="s">
        <v>169</v>
      </c>
      <c r="F76" s="28" t="e">
        <v>#N/A</v>
      </c>
      <c r="G76" s="28">
        <v>21</v>
      </c>
      <c r="H76" s="28">
        <v>146</v>
      </c>
      <c r="I76" s="29">
        <v>1.1111111111111112</v>
      </c>
      <c r="J76" s="25">
        <v>0</v>
      </c>
    </row>
    <row r="77" spans="1:10" x14ac:dyDescent="0.25">
      <c r="A77" s="26" t="s">
        <v>88</v>
      </c>
      <c r="B77" s="27" t="s">
        <v>170</v>
      </c>
      <c r="C77" s="13">
        <v>68179</v>
      </c>
      <c r="D77" s="26" t="s">
        <v>90</v>
      </c>
      <c r="E77" s="26" t="s">
        <v>171</v>
      </c>
      <c r="F77" s="28" t="e">
        <v>#N/A</v>
      </c>
      <c r="G77" s="28">
        <v>57</v>
      </c>
      <c r="H77" s="28">
        <v>174</v>
      </c>
      <c r="I77" s="29">
        <v>1.1202830188679245</v>
      </c>
      <c r="J77" s="25">
        <v>0</v>
      </c>
    </row>
    <row r="78" spans="1:10" x14ac:dyDescent="0.25">
      <c r="A78" s="26" t="s">
        <v>27</v>
      </c>
      <c r="B78" s="27" t="s">
        <v>172</v>
      </c>
      <c r="C78" s="13">
        <v>25885</v>
      </c>
      <c r="D78" s="26" t="s">
        <v>29</v>
      </c>
      <c r="E78" s="26" t="s">
        <v>173</v>
      </c>
      <c r="F78" s="28" t="e">
        <v>#N/A</v>
      </c>
      <c r="G78" s="28">
        <v>2033</v>
      </c>
      <c r="H78" s="28">
        <v>7411</v>
      </c>
      <c r="I78" s="29">
        <v>11.9933927201935</v>
      </c>
      <c r="J78" s="25">
        <v>1</v>
      </c>
    </row>
    <row r="79" spans="1:10" x14ac:dyDescent="0.25">
      <c r="A79" s="26" t="s">
        <v>33</v>
      </c>
      <c r="B79" s="27" t="s">
        <v>174</v>
      </c>
      <c r="C79" s="13">
        <v>15097</v>
      </c>
      <c r="D79" s="26" t="s">
        <v>35</v>
      </c>
      <c r="E79" s="26" t="s">
        <v>175</v>
      </c>
      <c r="F79" s="28" t="e">
        <v>#N/A</v>
      </c>
      <c r="G79" s="28">
        <v>81</v>
      </c>
      <c r="H79" s="28">
        <v>128</v>
      </c>
      <c r="I79" s="29">
        <v>1.1442294109337476</v>
      </c>
      <c r="J79" s="25">
        <v>0</v>
      </c>
    </row>
    <row r="80" spans="1:10" x14ac:dyDescent="0.25">
      <c r="A80" s="26" t="s">
        <v>88</v>
      </c>
      <c r="B80" s="27" t="s">
        <v>176</v>
      </c>
      <c r="C80" s="13">
        <v>68121</v>
      </c>
      <c r="D80" s="26" t="s">
        <v>90</v>
      </c>
      <c r="E80" s="26" t="s">
        <v>177</v>
      </c>
      <c r="F80" s="28" t="e">
        <v>#N/A</v>
      </c>
      <c r="G80" s="28">
        <v>26</v>
      </c>
      <c r="H80" s="28">
        <v>33</v>
      </c>
      <c r="I80" s="29">
        <v>1.1468901632112924</v>
      </c>
      <c r="J80" s="25">
        <v>0</v>
      </c>
    </row>
    <row r="81" spans="1:10" x14ac:dyDescent="0.25">
      <c r="A81" s="26" t="s">
        <v>27</v>
      </c>
      <c r="B81" s="27" t="s">
        <v>178</v>
      </c>
      <c r="C81" s="13">
        <v>25175</v>
      </c>
      <c r="D81" s="26" t="s">
        <v>29</v>
      </c>
      <c r="E81" s="26" t="s">
        <v>179</v>
      </c>
      <c r="F81" s="28" t="e">
        <v>#N/A</v>
      </c>
      <c r="G81" s="28">
        <v>2351</v>
      </c>
      <c r="H81" s="28">
        <v>199</v>
      </c>
      <c r="I81" s="29">
        <v>1.856340852921901</v>
      </c>
      <c r="J81" s="25">
        <v>0</v>
      </c>
    </row>
    <row r="82" spans="1:10" x14ac:dyDescent="0.25">
      <c r="A82" s="26" t="s">
        <v>27</v>
      </c>
      <c r="B82" s="27" t="s">
        <v>180</v>
      </c>
      <c r="C82" s="13">
        <v>25430</v>
      </c>
      <c r="D82" s="26" t="s">
        <v>29</v>
      </c>
      <c r="E82" s="26" t="s">
        <v>181</v>
      </c>
      <c r="F82" s="28" t="e">
        <v>#N/A</v>
      </c>
      <c r="G82" s="28">
        <v>2446</v>
      </c>
      <c r="H82" s="28">
        <v>158</v>
      </c>
      <c r="I82" s="29">
        <v>3.1509655145761135</v>
      </c>
      <c r="J82" s="25">
        <v>0</v>
      </c>
    </row>
    <row r="83" spans="1:10" x14ac:dyDescent="0.25">
      <c r="A83" s="26" t="s">
        <v>88</v>
      </c>
      <c r="B83" s="27" t="s">
        <v>182</v>
      </c>
      <c r="C83" s="13">
        <v>68533</v>
      </c>
      <c r="D83" s="26" t="s">
        <v>90</v>
      </c>
      <c r="E83" s="26" t="s">
        <v>183</v>
      </c>
      <c r="F83" s="28" t="e">
        <v>#N/A</v>
      </c>
      <c r="G83" s="28">
        <v>49</v>
      </c>
      <c r="H83" s="28">
        <v>52</v>
      </c>
      <c r="I83" s="29">
        <v>1.1916342412451362</v>
      </c>
      <c r="J83" s="25">
        <v>0</v>
      </c>
    </row>
    <row r="84" spans="1:10" x14ac:dyDescent="0.25">
      <c r="A84" s="26" t="s">
        <v>184</v>
      </c>
      <c r="B84" s="27" t="s">
        <v>185</v>
      </c>
      <c r="C84" s="13">
        <v>8849</v>
      </c>
      <c r="D84" s="26" t="s">
        <v>186</v>
      </c>
      <c r="E84" s="26" t="s">
        <v>187</v>
      </c>
      <c r="F84" s="28" t="e">
        <v>#N/A</v>
      </c>
      <c r="G84" s="28">
        <v>114</v>
      </c>
      <c r="H84" s="28">
        <v>63</v>
      </c>
      <c r="I84" s="29">
        <v>1.2140575079872205</v>
      </c>
      <c r="J84" s="25">
        <v>0</v>
      </c>
    </row>
    <row r="85" spans="1:10" x14ac:dyDescent="0.25">
      <c r="A85" s="26" t="s">
        <v>33</v>
      </c>
      <c r="B85" s="27" t="s">
        <v>188</v>
      </c>
      <c r="C85" s="13">
        <v>15693</v>
      </c>
      <c r="D85" s="26" t="s">
        <v>35</v>
      </c>
      <c r="E85" s="26" t="s">
        <v>189</v>
      </c>
      <c r="F85" s="28" t="e">
        <v>#N/A</v>
      </c>
      <c r="G85" s="28">
        <v>168</v>
      </c>
      <c r="H85" s="28">
        <v>62</v>
      </c>
      <c r="I85" s="29">
        <v>1.2534507199880625</v>
      </c>
      <c r="J85" s="25">
        <v>0</v>
      </c>
    </row>
    <row r="86" spans="1:10" x14ac:dyDescent="0.25">
      <c r="A86" s="26" t="s">
        <v>27</v>
      </c>
      <c r="B86" s="27" t="s">
        <v>190</v>
      </c>
      <c r="C86" s="13">
        <v>25286</v>
      </c>
      <c r="D86" s="26" t="s">
        <v>29</v>
      </c>
      <c r="E86" s="26" t="s">
        <v>191</v>
      </c>
      <c r="F86" s="28" t="e">
        <v>#N/A</v>
      </c>
      <c r="G86" s="28">
        <v>2350</v>
      </c>
      <c r="H86" s="28">
        <v>132</v>
      </c>
      <c r="I86" s="29">
        <v>3.1187790311877901</v>
      </c>
      <c r="J86" s="25">
        <v>0</v>
      </c>
    </row>
    <row r="87" spans="1:10" x14ac:dyDescent="0.25">
      <c r="A87" s="26" t="s">
        <v>27</v>
      </c>
      <c r="B87" s="27" t="s">
        <v>192</v>
      </c>
      <c r="C87" s="13">
        <v>25743</v>
      </c>
      <c r="D87" s="26" t="s">
        <v>29</v>
      </c>
      <c r="E87" s="26" t="s">
        <v>193</v>
      </c>
      <c r="F87" s="28" t="e">
        <v>#N/A</v>
      </c>
      <c r="G87" s="28">
        <v>2101</v>
      </c>
      <c r="H87" s="28">
        <v>4279</v>
      </c>
      <c r="I87" s="29">
        <v>9.5569505094614264</v>
      </c>
      <c r="J87" s="25">
        <v>0</v>
      </c>
    </row>
    <row r="88" spans="1:10" x14ac:dyDescent="0.25">
      <c r="A88" s="26" t="s">
        <v>33</v>
      </c>
      <c r="B88" s="27" t="s">
        <v>194</v>
      </c>
      <c r="C88" s="13">
        <v>15522</v>
      </c>
      <c r="D88" s="26" t="s">
        <v>35</v>
      </c>
      <c r="E88" s="26" t="s">
        <v>195</v>
      </c>
      <c r="F88" s="28" t="e">
        <v>#N/A</v>
      </c>
      <c r="G88" s="28">
        <v>19</v>
      </c>
      <c r="H88" s="28">
        <v>109</v>
      </c>
      <c r="I88" s="29">
        <v>1.2777404169468729</v>
      </c>
      <c r="J88" s="25">
        <v>0</v>
      </c>
    </row>
    <row r="89" spans="1:10" x14ac:dyDescent="0.25">
      <c r="A89" s="26" t="s">
        <v>33</v>
      </c>
      <c r="B89" s="27" t="s">
        <v>196</v>
      </c>
      <c r="C89" s="13">
        <v>15293</v>
      </c>
      <c r="D89" s="26" t="s">
        <v>35</v>
      </c>
      <c r="E89" s="26" t="s">
        <v>197</v>
      </c>
      <c r="F89" s="28" t="e">
        <v>#N/A</v>
      </c>
      <c r="G89" s="28">
        <v>34</v>
      </c>
      <c r="H89" s="28">
        <v>20</v>
      </c>
      <c r="I89" s="29">
        <v>1.281085154483798</v>
      </c>
      <c r="J89" s="25">
        <v>0</v>
      </c>
    </row>
    <row r="90" spans="1:10" x14ac:dyDescent="0.25">
      <c r="A90" s="26" t="s">
        <v>27</v>
      </c>
      <c r="B90" s="27" t="s">
        <v>198</v>
      </c>
      <c r="C90" s="13">
        <v>25530</v>
      </c>
      <c r="D90" s="26" t="s">
        <v>29</v>
      </c>
      <c r="E90" s="26" t="s">
        <v>199</v>
      </c>
      <c r="F90" s="28" t="e">
        <v>#N/A</v>
      </c>
      <c r="G90" s="28">
        <v>1519</v>
      </c>
      <c r="H90" s="28">
        <v>1873</v>
      </c>
      <c r="I90" s="29">
        <v>19.660885322288376</v>
      </c>
      <c r="J90" s="25">
        <v>0</v>
      </c>
    </row>
    <row r="91" spans="1:10" x14ac:dyDescent="0.25">
      <c r="A91" s="26" t="s">
        <v>33</v>
      </c>
      <c r="B91" s="27" t="s">
        <v>200</v>
      </c>
      <c r="C91" s="13">
        <v>15790</v>
      </c>
      <c r="D91" s="26" t="s">
        <v>35</v>
      </c>
      <c r="E91" s="26" t="s">
        <v>201</v>
      </c>
      <c r="F91" s="28" t="e">
        <v>#N/A</v>
      </c>
      <c r="G91" s="28">
        <v>82</v>
      </c>
      <c r="H91" s="28">
        <v>107</v>
      </c>
      <c r="I91" s="29">
        <v>1.2891054865587173</v>
      </c>
      <c r="J91" s="25">
        <v>0</v>
      </c>
    </row>
    <row r="92" spans="1:10" x14ac:dyDescent="0.25">
      <c r="A92" s="26" t="s">
        <v>88</v>
      </c>
      <c r="B92" s="27" t="s">
        <v>202</v>
      </c>
      <c r="C92" s="13">
        <v>68020</v>
      </c>
      <c r="D92" s="26" t="s">
        <v>90</v>
      </c>
      <c r="E92" s="26" t="s">
        <v>203</v>
      </c>
      <c r="F92" s="28" t="e">
        <v>#N/A</v>
      </c>
      <c r="G92" s="28">
        <v>66</v>
      </c>
      <c r="H92" s="28">
        <v>413</v>
      </c>
      <c r="I92" s="29">
        <v>1.2951334379905808</v>
      </c>
      <c r="J92" s="25">
        <v>0</v>
      </c>
    </row>
    <row r="93" spans="1:10" x14ac:dyDescent="0.25">
      <c r="A93" s="26" t="s">
        <v>204</v>
      </c>
      <c r="B93" s="27" t="s">
        <v>205</v>
      </c>
      <c r="C93" s="13">
        <v>52317</v>
      </c>
      <c r="D93" s="26" t="s">
        <v>206</v>
      </c>
      <c r="E93" s="26" t="s">
        <v>207</v>
      </c>
      <c r="F93" s="28" t="e">
        <v>#N/A</v>
      </c>
      <c r="G93" s="28">
        <v>204</v>
      </c>
      <c r="H93" s="28">
        <v>410</v>
      </c>
      <c r="I93" s="29">
        <v>1.3033478149757221</v>
      </c>
      <c r="J93" s="25">
        <v>0</v>
      </c>
    </row>
    <row r="94" spans="1:10" x14ac:dyDescent="0.25">
      <c r="A94" s="26" t="s">
        <v>204</v>
      </c>
      <c r="B94" s="27" t="s">
        <v>208</v>
      </c>
      <c r="C94" s="13">
        <v>52506</v>
      </c>
      <c r="D94" s="26" t="s">
        <v>206</v>
      </c>
      <c r="E94" s="26" t="s">
        <v>209</v>
      </c>
      <c r="F94" s="28" t="e">
        <v>#N/A</v>
      </c>
      <c r="G94" s="28">
        <v>114</v>
      </c>
      <c r="H94" s="28">
        <v>67</v>
      </c>
      <c r="I94" s="29">
        <v>1.3083897624239642</v>
      </c>
      <c r="J94" s="25">
        <v>0</v>
      </c>
    </row>
    <row r="95" spans="1:10" x14ac:dyDescent="0.25">
      <c r="A95" s="26" t="s">
        <v>27</v>
      </c>
      <c r="B95" s="27" t="s">
        <v>210</v>
      </c>
      <c r="C95" s="13">
        <v>25572</v>
      </c>
      <c r="D95" s="26" t="s">
        <v>29</v>
      </c>
      <c r="E95" s="26" t="s">
        <v>211</v>
      </c>
      <c r="F95" s="28" t="e">
        <v>#N/A</v>
      </c>
      <c r="G95" s="28">
        <v>1480</v>
      </c>
      <c r="H95" s="28">
        <v>899</v>
      </c>
      <c r="I95" s="29">
        <v>7.9195205479452051</v>
      </c>
      <c r="J95" s="25">
        <v>0</v>
      </c>
    </row>
    <row r="96" spans="1:10" x14ac:dyDescent="0.25">
      <c r="A96" s="26" t="s">
        <v>27</v>
      </c>
      <c r="B96" s="27" t="s">
        <v>212</v>
      </c>
      <c r="C96" s="13">
        <v>25473</v>
      </c>
      <c r="D96" s="26" t="s">
        <v>29</v>
      </c>
      <c r="E96" s="26" t="s">
        <v>213</v>
      </c>
      <c r="F96" s="28" t="e">
        <v>#N/A</v>
      </c>
      <c r="G96" s="28">
        <v>2409</v>
      </c>
      <c r="H96" s="28">
        <v>217</v>
      </c>
      <c r="I96" s="29">
        <v>2.911178247734139</v>
      </c>
      <c r="J96" s="25">
        <v>0</v>
      </c>
    </row>
    <row r="97" spans="1:10" x14ac:dyDescent="0.25">
      <c r="A97" s="26" t="s">
        <v>88</v>
      </c>
      <c r="B97" s="27" t="s">
        <v>214</v>
      </c>
      <c r="C97" s="13">
        <v>68468</v>
      </c>
      <c r="D97" s="26" t="s">
        <v>90</v>
      </c>
      <c r="E97" s="26" t="s">
        <v>215</v>
      </c>
      <c r="F97" s="28" t="e">
        <v>#N/A</v>
      </c>
      <c r="G97" s="28">
        <v>73</v>
      </c>
      <c r="H97" s="28">
        <v>495</v>
      </c>
      <c r="I97" s="29">
        <v>1.405738494126709</v>
      </c>
      <c r="J97" s="25">
        <v>0</v>
      </c>
    </row>
    <row r="98" spans="1:10" x14ac:dyDescent="0.25">
      <c r="A98" s="26" t="s">
        <v>33</v>
      </c>
      <c r="B98" s="27" t="s">
        <v>216</v>
      </c>
      <c r="C98" s="13">
        <v>15599</v>
      </c>
      <c r="D98" s="26" t="s">
        <v>35</v>
      </c>
      <c r="E98" s="26" t="s">
        <v>217</v>
      </c>
      <c r="F98" s="28" t="e">
        <v>#N/A</v>
      </c>
      <c r="G98" s="28">
        <v>141</v>
      </c>
      <c r="H98" s="28">
        <v>138</v>
      </c>
      <c r="I98" s="29">
        <v>1.4078881677483774</v>
      </c>
      <c r="J98" s="25">
        <v>0</v>
      </c>
    </row>
    <row r="99" spans="1:10" x14ac:dyDescent="0.25">
      <c r="A99" s="26" t="s">
        <v>27</v>
      </c>
      <c r="B99" s="27" t="s">
        <v>218</v>
      </c>
      <c r="C99" s="13">
        <v>25320</v>
      </c>
      <c r="D99" s="26" t="s">
        <v>29</v>
      </c>
      <c r="E99" s="26" t="s">
        <v>219</v>
      </c>
      <c r="F99" s="28" t="e">
        <v>#N/A</v>
      </c>
      <c r="G99" s="28">
        <v>2113</v>
      </c>
      <c r="H99" s="28">
        <v>2703</v>
      </c>
      <c r="I99" s="29">
        <v>5.5074805817651047</v>
      </c>
      <c r="J99" s="25">
        <v>0</v>
      </c>
    </row>
    <row r="100" spans="1:10" x14ac:dyDescent="0.25">
      <c r="A100" s="26" t="s">
        <v>33</v>
      </c>
      <c r="B100" s="27" t="s">
        <v>220</v>
      </c>
      <c r="C100" s="13">
        <v>15491</v>
      </c>
      <c r="D100" s="26" t="s">
        <v>35</v>
      </c>
      <c r="E100" s="26" t="s">
        <v>221</v>
      </c>
      <c r="F100" s="28" t="e">
        <v>#N/A</v>
      </c>
      <c r="G100" s="28">
        <v>231</v>
      </c>
      <c r="H100" s="28">
        <v>65</v>
      </c>
      <c r="I100" s="29">
        <v>1.4197037674390018</v>
      </c>
      <c r="J100" s="25">
        <v>0</v>
      </c>
    </row>
    <row r="101" spans="1:10" x14ac:dyDescent="0.25">
      <c r="A101" s="26" t="s">
        <v>88</v>
      </c>
      <c r="B101" s="27" t="s">
        <v>222</v>
      </c>
      <c r="C101" s="13">
        <v>68684</v>
      </c>
      <c r="D101" s="26" t="s">
        <v>90</v>
      </c>
      <c r="E101" s="26" t="s">
        <v>223</v>
      </c>
      <c r="F101" s="28" t="e">
        <v>#N/A</v>
      </c>
      <c r="G101" s="28">
        <v>63</v>
      </c>
      <c r="H101" s="28">
        <v>259</v>
      </c>
      <c r="I101" s="29">
        <v>1.4496088357109986</v>
      </c>
      <c r="J101" s="25">
        <v>0</v>
      </c>
    </row>
    <row r="102" spans="1:10" x14ac:dyDescent="0.25">
      <c r="A102" s="26" t="s">
        <v>33</v>
      </c>
      <c r="B102" s="27" t="s">
        <v>224</v>
      </c>
      <c r="C102" s="13">
        <v>15776</v>
      </c>
      <c r="D102" s="26" t="s">
        <v>35</v>
      </c>
      <c r="E102" s="26" t="s">
        <v>225</v>
      </c>
      <c r="F102" s="28" t="e">
        <v>#N/A</v>
      </c>
      <c r="G102" s="28">
        <v>86</v>
      </c>
      <c r="H102" s="28">
        <v>12</v>
      </c>
      <c r="I102" s="29">
        <v>1.4536849222447599</v>
      </c>
      <c r="J102" s="25">
        <v>0</v>
      </c>
    </row>
    <row r="103" spans="1:10" x14ac:dyDescent="0.25">
      <c r="A103" s="26" t="s">
        <v>88</v>
      </c>
      <c r="B103" s="27" t="s">
        <v>226</v>
      </c>
      <c r="C103" s="13">
        <v>68079</v>
      </c>
      <c r="D103" s="26" t="s">
        <v>90</v>
      </c>
      <c r="E103" s="26" t="s">
        <v>227</v>
      </c>
      <c r="F103" s="28" t="e">
        <v>#N/A</v>
      </c>
      <c r="G103" s="28">
        <v>107</v>
      </c>
      <c r="H103" s="28">
        <v>97</v>
      </c>
      <c r="I103" s="29">
        <v>1.483021483021483</v>
      </c>
      <c r="J103" s="25">
        <v>0</v>
      </c>
    </row>
    <row r="104" spans="1:10" x14ac:dyDescent="0.25">
      <c r="A104" s="26" t="s">
        <v>33</v>
      </c>
      <c r="B104" s="27" t="s">
        <v>228</v>
      </c>
      <c r="C104" s="13">
        <v>15401</v>
      </c>
      <c r="D104" s="26" t="s">
        <v>35</v>
      </c>
      <c r="E104" s="26" t="s">
        <v>229</v>
      </c>
      <c r="F104" s="28" t="e">
        <v>#N/A</v>
      </c>
      <c r="G104" s="28">
        <v>25</v>
      </c>
      <c r="H104" s="28">
        <v>89</v>
      </c>
      <c r="I104" s="29">
        <v>1.4934289127837514</v>
      </c>
      <c r="J104" s="25">
        <v>0</v>
      </c>
    </row>
    <row r="105" spans="1:10" x14ac:dyDescent="0.25">
      <c r="A105" s="26" t="s">
        <v>33</v>
      </c>
      <c r="B105" s="27" t="s">
        <v>230</v>
      </c>
      <c r="C105" s="13">
        <v>15248</v>
      </c>
      <c r="D105" s="26" t="s">
        <v>35</v>
      </c>
      <c r="E105" s="26" t="s">
        <v>231</v>
      </c>
      <c r="F105" s="28" t="e">
        <v>#N/A</v>
      </c>
      <c r="G105" s="28">
        <v>63</v>
      </c>
      <c r="H105" s="28">
        <v>403</v>
      </c>
      <c r="I105" s="29">
        <v>1.501787842669845</v>
      </c>
      <c r="J105" s="25">
        <v>0</v>
      </c>
    </row>
    <row r="106" spans="1:10" x14ac:dyDescent="0.25">
      <c r="A106" s="26" t="s">
        <v>33</v>
      </c>
      <c r="B106" s="27" t="s">
        <v>232</v>
      </c>
      <c r="C106" s="13">
        <v>15832</v>
      </c>
      <c r="D106" s="26" t="s">
        <v>35</v>
      </c>
      <c r="E106" s="26" t="s">
        <v>233</v>
      </c>
      <c r="F106" s="28" t="e">
        <v>#N/A</v>
      </c>
      <c r="G106" s="28">
        <v>28</v>
      </c>
      <c r="H106" s="28">
        <v>92</v>
      </c>
      <c r="I106" s="29">
        <v>1.5217391304347827</v>
      </c>
      <c r="J106" s="25">
        <v>0</v>
      </c>
    </row>
    <row r="107" spans="1:10" x14ac:dyDescent="0.25">
      <c r="A107" s="26" t="s">
        <v>33</v>
      </c>
      <c r="B107" s="27" t="s">
        <v>234</v>
      </c>
      <c r="C107" s="13">
        <v>15816</v>
      </c>
      <c r="D107" s="26" t="s">
        <v>35</v>
      </c>
      <c r="E107" s="26" t="s">
        <v>235</v>
      </c>
      <c r="F107" s="28" t="e">
        <v>#N/A</v>
      </c>
      <c r="G107" s="28">
        <v>76</v>
      </c>
      <c r="H107" s="28">
        <v>89</v>
      </c>
      <c r="I107" s="29">
        <v>1.5304067660088603</v>
      </c>
      <c r="J107" s="25">
        <v>0</v>
      </c>
    </row>
    <row r="108" spans="1:10" x14ac:dyDescent="0.25">
      <c r="A108" s="26" t="s">
        <v>33</v>
      </c>
      <c r="B108" s="27" t="s">
        <v>236</v>
      </c>
      <c r="C108" s="13">
        <v>15131</v>
      </c>
      <c r="D108" s="26" t="s">
        <v>35</v>
      </c>
      <c r="E108" s="26" t="s">
        <v>237</v>
      </c>
      <c r="F108" s="28" t="e">
        <v>#N/A</v>
      </c>
      <c r="G108" s="28">
        <v>56</v>
      </c>
      <c r="H108" s="28">
        <v>42</v>
      </c>
      <c r="I108" s="29">
        <v>1.5393073117097307</v>
      </c>
      <c r="J108" s="25">
        <v>0</v>
      </c>
    </row>
    <row r="109" spans="1:10" x14ac:dyDescent="0.25">
      <c r="A109" s="26" t="s">
        <v>27</v>
      </c>
      <c r="B109" s="27" t="s">
        <v>238</v>
      </c>
      <c r="C109" s="13">
        <v>25899</v>
      </c>
      <c r="D109" s="26" t="s">
        <v>29</v>
      </c>
      <c r="E109" s="26" t="s">
        <v>239</v>
      </c>
      <c r="F109" s="28" t="e">
        <v>#N/A</v>
      </c>
      <c r="G109" s="28">
        <v>1546</v>
      </c>
      <c r="H109" s="28">
        <v>197</v>
      </c>
      <c r="I109" s="29">
        <v>1.2636190507327518</v>
      </c>
      <c r="J109" s="25">
        <v>0</v>
      </c>
    </row>
    <row r="110" spans="1:10" x14ac:dyDescent="0.25">
      <c r="A110" s="26" t="s">
        <v>33</v>
      </c>
      <c r="B110" s="27" t="s">
        <v>240</v>
      </c>
      <c r="C110" s="13">
        <v>15806</v>
      </c>
      <c r="D110" s="26" t="s">
        <v>35</v>
      </c>
      <c r="E110" s="26" t="s">
        <v>241</v>
      </c>
      <c r="F110" s="28" t="e">
        <v>#N/A</v>
      </c>
      <c r="G110" s="28">
        <v>220</v>
      </c>
      <c r="H110" s="28">
        <v>61</v>
      </c>
      <c r="I110" s="29">
        <v>1.5643888217307829</v>
      </c>
      <c r="J110" s="25">
        <v>0</v>
      </c>
    </row>
    <row r="111" spans="1:10" x14ac:dyDescent="0.25">
      <c r="A111" s="26" t="s">
        <v>27</v>
      </c>
      <c r="B111" s="27" t="s">
        <v>242</v>
      </c>
      <c r="C111" s="13">
        <v>25823</v>
      </c>
      <c r="D111" s="26" t="s">
        <v>29</v>
      </c>
      <c r="E111" s="26" t="s">
        <v>243</v>
      </c>
      <c r="F111" s="28" t="e">
        <v>#N/A</v>
      </c>
      <c r="G111" s="28">
        <v>1025</v>
      </c>
      <c r="H111" s="28">
        <v>3562</v>
      </c>
      <c r="I111" s="29">
        <v>22.63192757783175</v>
      </c>
      <c r="J111" s="25">
        <v>1</v>
      </c>
    </row>
    <row r="112" spans="1:10" x14ac:dyDescent="0.25">
      <c r="A112" s="26" t="s">
        <v>88</v>
      </c>
      <c r="B112" s="27" t="s">
        <v>244</v>
      </c>
      <c r="C112" s="13">
        <v>68522</v>
      </c>
      <c r="D112" s="26" t="s">
        <v>90</v>
      </c>
      <c r="E112" s="26" t="s">
        <v>245</v>
      </c>
      <c r="F112" s="28" t="e">
        <v>#N/A</v>
      </c>
      <c r="G112" s="28">
        <v>53</v>
      </c>
      <c r="H112" s="28">
        <v>61</v>
      </c>
      <c r="I112" s="29">
        <v>1.5915915915915915</v>
      </c>
      <c r="J112" s="25">
        <v>0</v>
      </c>
    </row>
    <row r="113" spans="1:10" x14ac:dyDescent="0.25">
      <c r="A113" s="26" t="s">
        <v>33</v>
      </c>
      <c r="B113" s="27" t="s">
        <v>246</v>
      </c>
      <c r="C113" s="13">
        <v>15407</v>
      </c>
      <c r="D113" s="26" t="s">
        <v>35</v>
      </c>
      <c r="E113" s="26" t="s">
        <v>247</v>
      </c>
      <c r="F113" s="28" t="e">
        <v>#N/A</v>
      </c>
      <c r="G113" s="28">
        <v>264</v>
      </c>
      <c r="H113" s="28">
        <v>7</v>
      </c>
      <c r="I113" s="29">
        <v>1.602136181575434</v>
      </c>
      <c r="J113" s="25">
        <v>0</v>
      </c>
    </row>
    <row r="114" spans="1:10" x14ac:dyDescent="0.25">
      <c r="A114" s="26" t="s">
        <v>33</v>
      </c>
      <c r="B114" s="27" t="s">
        <v>248</v>
      </c>
      <c r="C114" s="13">
        <v>15212</v>
      </c>
      <c r="D114" s="26" t="s">
        <v>35</v>
      </c>
      <c r="E114" s="26" t="s">
        <v>249</v>
      </c>
      <c r="F114" s="28" t="e">
        <v>#N/A</v>
      </c>
      <c r="G114" s="28">
        <v>59</v>
      </c>
      <c r="H114" s="28">
        <v>104</v>
      </c>
      <c r="I114" s="29">
        <v>1.6107016107016106</v>
      </c>
      <c r="J114" s="25">
        <v>0</v>
      </c>
    </row>
    <row r="115" spans="1:10" x14ac:dyDescent="0.25">
      <c r="A115" s="26" t="s">
        <v>33</v>
      </c>
      <c r="B115" s="27" t="s">
        <v>250</v>
      </c>
      <c r="C115" s="13">
        <v>15516</v>
      </c>
      <c r="D115" s="26" t="s">
        <v>35</v>
      </c>
      <c r="E115" s="26" t="s">
        <v>251</v>
      </c>
      <c r="F115" s="28" t="e">
        <v>#N/A</v>
      </c>
      <c r="G115" s="28">
        <v>503</v>
      </c>
      <c r="H115" s="28">
        <v>97</v>
      </c>
      <c r="I115" s="29">
        <v>1.6363044892648015</v>
      </c>
      <c r="J115" s="25">
        <v>0</v>
      </c>
    </row>
    <row r="116" spans="1:10" x14ac:dyDescent="0.25">
      <c r="A116" s="26" t="s">
        <v>88</v>
      </c>
      <c r="B116" s="27" t="s">
        <v>252</v>
      </c>
      <c r="C116" s="13">
        <v>68152</v>
      </c>
      <c r="D116" s="26" t="s">
        <v>90</v>
      </c>
      <c r="E116" s="26" t="s">
        <v>253</v>
      </c>
      <c r="F116" s="28" t="e">
        <v>#N/A</v>
      </c>
      <c r="G116" s="28">
        <v>83</v>
      </c>
      <c r="H116" s="28">
        <v>542</v>
      </c>
      <c r="I116" s="29">
        <v>1.6471522127406231</v>
      </c>
      <c r="J116" s="25">
        <v>0</v>
      </c>
    </row>
    <row r="117" spans="1:10" x14ac:dyDescent="0.25">
      <c r="A117" s="26" t="s">
        <v>27</v>
      </c>
      <c r="B117" s="27" t="s">
        <v>254</v>
      </c>
      <c r="C117" s="13">
        <v>25513</v>
      </c>
      <c r="D117" s="26" t="s">
        <v>29</v>
      </c>
      <c r="E117" s="26" t="s">
        <v>255</v>
      </c>
      <c r="F117" s="28" t="e">
        <v>#N/A</v>
      </c>
      <c r="G117" s="28">
        <v>1217</v>
      </c>
      <c r="H117" s="28">
        <v>1608</v>
      </c>
      <c r="I117" s="29">
        <v>4.4777217704845658</v>
      </c>
      <c r="J117" s="25">
        <v>0</v>
      </c>
    </row>
    <row r="118" spans="1:10" x14ac:dyDescent="0.25">
      <c r="A118" s="26" t="s">
        <v>33</v>
      </c>
      <c r="B118" s="27" t="s">
        <v>256</v>
      </c>
      <c r="C118" s="13">
        <v>15362</v>
      </c>
      <c r="D118" s="26" t="s">
        <v>35</v>
      </c>
      <c r="E118" s="26" t="s">
        <v>257</v>
      </c>
      <c r="F118" s="28" t="e">
        <v>#N/A</v>
      </c>
      <c r="G118" s="28">
        <v>40</v>
      </c>
      <c r="H118" s="28">
        <v>36</v>
      </c>
      <c r="I118" s="29">
        <v>1.7028522775649213</v>
      </c>
      <c r="J118" s="25">
        <v>0</v>
      </c>
    </row>
    <row r="119" spans="1:10" x14ac:dyDescent="0.25">
      <c r="A119" s="26" t="s">
        <v>33</v>
      </c>
      <c r="B119" s="27" t="s">
        <v>258</v>
      </c>
      <c r="C119" s="13">
        <v>15238</v>
      </c>
      <c r="D119" s="26" t="s">
        <v>35</v>
      </c>
      <c r="E119" s="26" t="s">
        <v>259</v>
      </c>
      <c r="F119" s="28" t="e">
        <v>#N/A</v>
      </c>
      <c r="G119" s="28">
        <v>1929</v>
      </c>
      <c r="H119" s="28">
        <v>579</v>
      </c>
      <c r="I119" s="29">
        <v>1.7117452880417421</v>
      </c>
      <c r="J119" s="25">
        <v>0</v>
      </c>
    </row>
    <row r="120" spans="1:10" x14ac:dyDescent="0.25">
      <c r="A120" s="26" t="s">
        <v>27</v>
      </c>
      <c r="B120" s="27" t="s">
        <v>260</v>
      </c>
      <c r="C120" s="13">
        <v>25386</v>
      </c>
      <c r="D120" s="26" t="s">
        <v>29</v>
      </c>
      <c r="E120" s="26" t="s">
        <v>261</v>
      </c>
      <c r="F120" s="28" t="e">
        <v>#N/A</v>
      </c>
      <c r="G120" s="28">
        <v>1417</v>
      </c>
      <c r="H120" s="28">
        <v>1017</v>
      </c>
      <c r="I120" s="29">
        <v>4.5199362041467301</v>
      </c>
      <c r="J120" s="25">
        <v>0</v>
      </c>
    </row>
    <row r="121" spans="1:10" x14ac:dyDescent="0.25">
      <c r="A121" s="26" t="s">
        <v>33</v>
      </c>
      <c r="B121" s="27" t="s">
        <v>262</v>
      </c>
      <c r="C121" s="13">
        <v>15511</v>
      </c>
      <c r="D121" s="26" t="s">
        <v>35</v>
      </c>
      <c r="E121" s="26" t="s">
        <v>263</v>
      </c>
      <c r="F121" s="28" t="e">
        <v>#N/A</v>
      </c>
      <c r="G121" s="28">
        <v>44</v>
      </c>
      <c r="H121" s="28">
        <v>36</v>
      </c>
      <c r="I121" s="29">
        <v>1.7543859649122806</v>
      </c>
      <c r="J121" s="25">
        <v>0</v>
      </c>
    </row>
    <row r="122" spans="1:10" x14ac:dyDescent="0.25">
      <c r="A122" s="26" t="s">
        <v>27</v>
      </c>
      <c r="B122" s="27" t="s">
        <v>264</v>
      </c>
      <c r="C122" s="13">
        <v>25258</v>
      </c>
      <c r="D122" s="26" t="s">
        <v>29</v>
      </c>
      <c r="E122" s="26" t="s">
        <v>265</v>
      </c>
      <c r="F122" s="28" t="e">
        <v>#N/A</v>
      </c>
      <c r="G122" s="28">
        <v>1043</v>
      </c>
      <c r="H122" s="28">
        <v>3085</v>
      </c>
      <c r="I122" s="29">
        <v>21.70655567117586</v>
      </c>
      <c r="J122" s="25">
        <v>1</v>
      </c>
    </row>
    <row r="123" spans="1:10" x14ac:dyDescent="0.25">
      <c r="A123" s="26" t="s">
        <v>88</v>
      </c>
      <c r="B123" s="27" t="s">
        <v>266</v>
      </c>
      <c r="C123" s="13">
        <v>68686</v>
      </c>
      <c r="D123" s="26" t="s">
        <v>90</v>
      </c>
      <c r="E123" s="26" t="s">
        <v>267</v>
      </c>
      <c r="F123" s="28" t="e">
        <v>#N/A</v>
      </c>
      <c r="G123" s="28">
        <v>43</v>
      </c>
      <c r="H123" s="28">
        <v>194</v>
      </c>
      <c r="I123" s="29">
        <v>1.807482135350988</v>
      </c>
      <c r="J123" s="25">
        <v>0</v>
      </c>
    </row>
    <row r="124" spans="1:10" x14ac:dyDescent="0.25">
      <c r="A124" s="26" t="s">
        <v>33</v>
      </c>
      <c r="B124" s="27" t="s">
        <v>268</v>
      </c>
      <c r="C124" s="13">
        <v>15087</v>
      </c>
      <c r="D124" s="26" t="s">
        <v>35</v>
      </c>
      <c r="E124" s="26" t="s">
        <v>269</v>
      </c>
      <c r="F124" s="28" t="e">
        <v>#N/A</v>
      </c>
      <c r="G124" s="28">
        <v>135</v>
      </c>
      <c r="H124" s="28">
        <v>197</v>
      </c>
      <c r="I124" s="29">
        <v>1.8243243243243243</v>
      </c>
      <c r="J124" s="25">
        <v>0</v>
      </c>
    </row>
    <row r="125" spans="1:10" x14ac:dyDescent="0.25">
      <c r="A125" s="26" t="s">
        <v>33</v>
      </c>
      <c r="B125" s="27" t="s">
        <v>270</v>
      </c>
      <c r="C125" s="13">
        <v>15368</v>
      </c>
      <c r="D125" s="26" t="s">
        <v>35</v>
      </c>
      <c r="E125" s="26" t="s">
        <v>271</v>
      </c>
      <c r="F125" s="28" t="e">
        <v>#N/A</v>
      </c>
      <c r="G125" s="28">
        <v>74</v>
      </c>
      <c r="H125" s="28">
        <v>285</v>
      </c>
      <c r="I125" s="29">
        <v>1.8453865336658355</v>
      </c>
      <c r="J125" s="25">
        <v>0</v>
      </c>
    </row>
    <row r="126" spans="1:10" x14ac:dyDescent="0.25">
      <c r="A126" s="26" t="s">
        <v>33</v>
      </c>
      <c r="B126" s="27" t="s">
        <v>272</v>
      </c>
      <c r="C126" s="13">
        <v>15696</v>
      </c>
      <c r="D126" s="26" t="s">
        <v>35</v>
      </c>
      <c r="E126" s="26" t="s">
        <v>273</v>
      </c>
      <c r="F126" s="28" t="e">
        <v>#N/A</v>
      </c>
      <c r="G126" s="28">
        <v>50</v>
      </c>
      <c r="H126" s="28">
        <v>20</v>
      </c>
      <c r="I126" s="29">
        <v>1.849112426035503</v>
      </c>
      <c r="J126" s="25">
        <v>0</v>
      </c>
    </row>
    <row r="127" spans="1:10" x14ac:dyDescent="0.25">
      <c r="A127" s="26" t="s">
        <v>204</v>
      </c>
      <c r="B127" s="27" t="s">
        <v>274</v>
      </c>
      <c r="C127" s="13">
        <v>52323</v>
      </c>
      <c r="D127" s="26" t="s">
        <v>206</v>
      </c>
      <c r="E127" s="26" t="s">
        <v>275</v>
      </c>
      <c r="F127" s="28" t="e">
        <v>#N/A</v>
      </c>
      <c r="G127" s="28">
        <v>107</v>
      </c>
      <c r="H127" s="28">
        <v>93</v>
      </c>
      <c r="I127" s="29">
        <v>1.85538408184498</v>
      </c>
      <c r="J127" s="25">
        <v>0</v>
      </c>
    </row>
    <row r="128" spans="1:10" x14ac:dyDescent="0.25">
      <c r="A128" s="26" t="s">
        <v>27</v>
      </c>
      <c r="B128" s="27" t="s">
        <v>276</v>
      </c>
      <c r="C128" s="13">
        <v>25335</v>
      </c>
      <c r="D128" s="26" t="s">
        <v>29</v>
      </c>
      <c r="E128" s="26" t="s">
        <v>277</v>
      </c>
      <c r="F128" s="28" t="e">
        <v>#N/A</v>
      </c>
      <c r="G128" s="28">
        <v>510</v>
      </c>
      <c r="H128" s="28">
        <v>1475</v>
      </c>
      <c r="I128" s="29">
        <v>10.342729669438249</v>
      </c>
      <c r="J128" s="25">
        <v>1</v>
      </c>
    </row>
    <row r="129" spans="1:10" x14ac:dyDescent="0.25">
      <c r="A129" s="26" t="s">
        <v>33</v>
      </c>
      <c r="B129" s="27" t="s">
        <v>278</v>
      </c>
      <c r="C129" s="13">
        <v>15761</v>
      </c>
      <c r="D129" s="26" t="s">
        <v>35</v>
      </c>
      <c r="E129" s="26" t="s">
        <v>279</v>
      </c>
      <c r="F129" s="28" t="e">
        <v>#N/A</v>
      </c>
      <c r="G129" s="28">
        <v>68</v>
      </c>
      <c r="H129" s="28">
        <v>114</v>
      </c>
      <c r="I129" s="29">
        <v>1.8722466960352422</v>
      </c>
      <c r="J129" s="25">
        <v>0</v>
      </c>
    </row>
    <row r="130" spans="1:10" x14ac:dyDescent="0.25">
      <c r="A130" s="26" t="s">
        <v>88</v>
      </c>
      <c r="B130" s="27" t="s">
        <v>280</v>
      </c>
      <c r="C130" s="13">
        <v>68368</v>
      </c>
      <c r="D130" s="26" t="s">
        <v>90</v>
      </c>
      <c r="E130" s="26" t="s">
        <v>281</v>
      </c>
      <c r="F130" s="28" t="e">
        <v>#N/A</v>
      </c>
      <c r="G130" s="28">
        <v>59</v>
      </c>
      <c r="H130" s="28">
        <v>204</v>
      </c>
      <c r="I130" s="29">
        <v>1.8807778131973221</v>
      </c>
      <c r="J130" s="25">
        <v>0</v>
      </c>
    </row>
    <row r="131" spans="1:10" x14ac:dyDescent="0.25">
      <c r="A131" s="26" t="s">
        <v>27</v>
      </c>
      <c r="B131" s="27" t="s">
        <v>282</v>
      </c>
      <c r="C131" s="13">
        <v>25740</v>
      </c>
      <c r="D131" s="26" t="s">
        <v>29</v>
      </c>
      <c r="E131" s="26" t="s">
        <v>283</v>
      </c>
      <c r="F131" s="28" t="e">
        <v>#N/A</v>
      </c>
      <c r="G131" s="28">
        <v>1210</v>
      </c>
      <c r="H131" s="28">
        <v>351</v>
      </c>
      <c r="I131" s="29">
        <v>3.1500572737686139</v>
      </c>
      <c r="J131" s="25">
        <v>0</v>
      </c>
    </row>
    <row r="132" spans="1:10" x14ac:dyDescent="0.25">
      <c r="A132" s="26" t="s">
        <v>33</v>
      </c>
      <c r="B132" s="27" t="s">
        <v>284</v>
      </c>
      <c r="C132" s="13">
        <v>15244</v>
      </c>
      <c r="D132" s="26" t="s">
        <v>35</v>
      </c>
      <c r="E132" s="26" t="s">
        <v>285</v>
      </c>
      <c r="F132" s="28" t="e">
        <v>#N/A</v>
      </c>
      <c r="G132" s="28">
        <v>100</v>
      </c>
      <c r="H132" s="28">
        <v>538</v>
      </c>
      <c r="I132" s="29">
        <v>1.9080328181644723</v>
      </c>
      <c r="J132" s="25">
        <v>0</v>
      </c>
    </row>
    <row r="133" spans="1:10" x14ac:dyDescent="0.25">
      <c r="A133" s="26" t="s">
        <v>27</v>
      </c>
      <c r="B133" s="27" t="s">
        <v>286</v>
      </c>
      <c r="C133" s="13">
        <v>25317</v>
      </c>
      <c r="D133" s="26" t="s">
        <v>29</v>
      </c>
      <c r="E133" s="26" t="s">
        <v>287</v>
      </c>
      <c r="F133" s="28" t="e">
        <v>#N/A</v>
      </c>
      <c r="G133" s="28">
        <v>945</v>
      </c>
      <c r="H133" s="28">
        <v>111</v>
      </c>
      <c r="I133" s="29">
        <v>8.3003952569169961</v>
      </c>
      <c r="J133" s="25">
        <v>0</v>
      </c>
    </row>
    <row r="134" spans="1:10" x14ac:dyDescent="0.25">
      <c r="A134" s="26" t="s">
        <v>88</v>
      </c>
      <c r="B134" s="27" t="s">
        <v>288</v>
      </c>
      <c r="C134" s="13">
        <v>68322</v>
      </c>
      <c r="D134" s="26" t="s">
        <v>90</v>
      </c>
      <c r="E134" s="26" t="s">
        <v>289</v>
      </c>
      <c r="F134" s="28" t="e">
        <v>#N/A</v>
      </c>
      <c r="G134" s="28">
        <v>41</v>
      </c>
      <c r="H134" s="28">
        <v>53</v>
      </c>
      <c r="I134" s="29">
        <v>1.9167835437120151</v>
      </c>
      <c r="J134" s="25">
        <v>0</v>
      </c>
    </row>
    <row r="135" spans="1:10" x14ac:dyDescent="0.25">
      <c r="A135" s="26" t="s">
        <v>33</v>
      </c>
      <c r="B135" s="27" t="s">
        <v>290</v>
      </c>
      <c r="C135" s="13">
        <v>15104</v>
      </c>
      <c r="D135" s="26" t="s">
        <v>35</v>
      </c>
      <c r="E135" s="26" t="s">
        <v>35</v>
      </c>
      <c r="F135" s="28" t="e">
        <v>#N/A</v>
      </c>
      <c r="G135" s="28">
        <v>86</v>
      </c>
      <c r="H135" s="28">
        <v>263</v>
      </c>
      <c r="I135" s="29">
        <v>1.9230769230769231</v>
      </c>
      <c r="J135" s="25">
        <v>0</v>
      </c>
    </row>
    <row r="136" spans="1:10" x14ac:dyDescent="0.25">
      <c r="A136" s="26" t="s">
        <v>33</v>
      </c>
      <c r="B136" s="27" t="s">
        <v>291</v>
      </c>
      <c r="C136" s="13">
        <v>15681</v>
      </c>
      <c r="D136" s="26" t="s">
        <v>35</v>
      </c>
      <c r="E136" s="26" t="s">
        <v>292</v>
      </c>
      <c r="F136" s="28" t="e">
        <v>#N/A</v>
      </c>
      <c r="G136" s="28">
        <v>204</v>
      </c>
      <c r="H136" s="28">
        <v>997</v>
      </c>
      <c r="I136" s="29">
        <v>1.9384264538198404</v>
      </c>
      <c r="J136" s="25">
        <v>0</v>
      </c>
    </row>
    <row r="137" spans="1:10" x14ac:dyDescent="0.25">
      <c r="A137" s="26" t="s">
        <v>27</v>
      </c>
      <c r="B137" s="27" t="s">
        <v>293</v>
      </c>
      <c r="C137" s="13">
        <v>25260</v>
      </c>
      <c r="D137" s="26" t="s">
        <v>29</v>
      </c>
      <c r="E137" s="26" t="s">
        <v>294</v>
      </c>
      <c r="F137" s="28" t="e">
        <v>#N/A</v>
      </c>
      <c r="G137" s="28">
        <v>911</v>
      </c>
      <c r="H137" s="28">
        <v>54</v>
      </c>
      <c r="I137" s="29">
        <v>5.2799350875159385</v>
      </c>
      <c r="J137" s="25">
        <v>0</v>
      </c>
    </row>
    <row r="138" spans="1:10" x14ac:dyDescent="0.25">
      <c r="A138" s="26" t="s">
        <v>295</v>
      </c>
      <c r="B138" s="27" t="s">
        <v>296</v>
      </c>
      <c r="C138" s="13">
        <v>73275</v>
      </c>
      <c r="D138" s="26" t="s">
        <v>297</v>
      </c>
      <c r="E138" s="26" t="s">
        <v>298</v>
      </c>
      <c r="F138" s="28" t="e">
        <v>#N/A</v>
      </c>
      <c r="G138" s="28">
        <v>565</v>
      </c>
      <c r="H138" s="28">
        <v>403</v>
      </c>
      <c r="I138" s="29">
        <v>1.941180512609084</v>
      </c>
      <c r="J138" s="25">
        <v>0</v>
      </c>
    </row>
    <row r="139" spans="1:10" x14ac:dyDescent="0.25">
      <c r="A139" s="26" t="s">
        <v>33</v>
      </c>
      <c r="B139" s="27" t="s">
        <v>299</v>
      </c>
      <c r="C139" s="13">
        <v>15621</v>
      </c>
      <c r="D139" s="26" t="s">
        <v>35</v>
      </c>
      <c r="E139" s="26" t="s">
        <v>300</v>
      </c>
      <c r="F139" s="28" t="e">
        <v>#N/A</v>
      </c>
      <c r="G139" s="28">
        <v>55</v>
      </c>
      <c r="H139" s="28">
        <v>65</v>
      </c>
      <c r="I139" s="29">
        <v>1.9489723600283486</v>
      </c>
      <c r="J139" s="25">
        <v>0</v>
      </c>
    </row>
    <row r="140" spans="1:10" x14ac:dyDescent="0.25">
      <c r="A140" s="26" t="s">
        <v>301</v>
      </c>
      <c r="B140" s="27" t="s">
        <v>302</v>
      </c>
      <c r="C140" s="13">
        <v>13650</v>
      </c>
      <c r="D140" s="26" t="s">
        <v>303</v>
      </c>
      <c r="E140" s="26" t="s">
        <v>304</v>
      </c>
      <c r="F140" s="28" t="e">
        <v>#N/A</v>
      </c>
      <c r="G140" s="28">
        <v>270</v>
      </c>
      <c r="H140" s="28">
        <v>685</v>
      </c>
      <c r="I140" s="29">
        <v>1.9632080273394896</v>
      </c>
      <c r="J140" s="25">
        <v>0</v>
      </c>
    </row>
    <row r="141" spans="1:10" x14ac:dyDescent="0.25">
      <c r="A141" s="26" t="s">
        <v>27</v>
      </c>
      <c r="B141" s="27" t="s">
        <v>305</v>
      </c>
      <c r="C141" s="13">
        <v>25126</v>
      </c>
      <c r="D141" s="26" t="s">
        <v>29</v>
      </c>
      <c r="E141" s="26" t="s">
        <v>306</v>
      </c>
      <c r="F141" s="28" t="e">
        <v>#N/A</v>
      </c>
      <c r="G141" s="28">
        <v>1196</v>
      </c>
      <c r="H141" s="28">
        <v>126</v>
      </c>
      <c r="I141" s="29">
        <v>2.1028571428571428</v>
      </c>
      <c r="J141" s="25">
        <v>0</v>
      </c>
    </row>
    <row r="142" spans="1:10" x14ac:dyDescent="0.25">
      <c r="A142" s="26" t="s">
        <v>88</v>
      </c>
      <c r="B142" s="27" t="s">
        <v>307</v>
      </c>
      <c r="C142" s="13">
        <v>68324</v>
      </c>
      <c r="D142" s="26" t="s">
        <v>90</v>
      </c>
      <c r="E142" s="26" t="s">
        <v>308</v>
      </c>
      <c r="F142" s="28" t="e">
        <v>#N/A</v>
      </c>
      <c r="G142" s="28">
        <v>73</v>
      </c>
      <c r="H142" s="28">
        <v>318</v>
      </c>
      <c r="I142" s="29">
        <v>1.9842348464256592</v>
      </c>
      <c r="J142" s="25">
        <v>0</v>
      </c>
    </row>
    <row r="143" spans="1:10" x14ac:dyDescent="0.25">
      <c r="A143" s="26" t="s">
        <v>88</v>
      </c>
      <c r="B143" s="27" t="s">
        <v>309</v>
      </c>
      <c r="C143" s="13">
        <v>68209</v>
      </c>
      <c r="D143" s="26" t="s">
        <v>90</v>
      </c>
      <c r="E143" s="26" t="s">
        <v>310</v>
      </c>
      <c r="F143" s="28" t="e">
        <v>#N/A</v>
      </c>
      <c r="G143" s="28">
        <v>54</v>
      </c>
      <c r="H143" s="28">
        <v>102</v>
      </c>
      <c r="I143" s="29">
        <v>1.9963031423290205</v>
      </c>
      <c r="J143" s="25">
        <v>0</v>
      </c>
    </row>
    <row r="144" spans="1:10" x14ac:dyDescent="0.25">
      <c r="A144" s="26" t="s">
        <v>33</v>
      </c>
      <c r="B144" s="27" t="s">
        <v>311</v>
      </c>
      <c r="C144" s="13">
        <v>15325</v>
      </c>
      <c r="D144" s="26" t="s">
        <v>35</v>
      </c>
      <c r="E144" s="26" t="s">
        <v>312</v>
      </c>
      <c r="F144" s="28" t="e">
        <v>#N/A</v>
      </c>
      <c r="G144" s="28">
        <v>103</v>
      </c>
      <c r="H144" s="28">
        <v>186</v>
      </c>
      <c r="I144" s="29">
        <v>2.0093640265314088</v>
      </c>
      <c r="J144" s="25">
        <v>0</v>
      </c>
    </row>
    <row r="145" spans="1:10" x14ac:dyDescent="0.25">
      <c r="A145" s="26" t="s">
        <v>88</v>
      </c>
      <c r="B145" s="27" t="s">
        <v>313</v>
      </c>
      <c r="C145" s="13">
        <v>68705</v>
      </c>
      <c r="D145" s="26" t="s">
        <v>90</v>
      </c>
      <c r="E145" s="26" t="s">
        <v>314</v>
      </c>
      <c r="F145" s="28" t="e">
        <v>#N/A</v>
      </c>
      <c r="G145" s="28">
        <v>43</v>
      </c>
      <c r="H145" s="28">
        <v>289</v>
      </c>
      <c r="I145" s="29">
        <v>2.0121665886757136</v>
      </c>
      <c r="J145" s="25">
        <v>0</v>
      </c>
    </row>
    <row r="146" spans="1:10" x14ac:dyDescent="0.25">
      <c r="A146" s="26" t="s">
        <v>27</v>
      </c>
      <c r="B146" s="27" t="s">
        <v>315</v>
      </c>
      <c r="C146" s="13">
        <v>25805</v>
      </c>
      <c r="D146" s="26" t="s">
        <v>29</v>
      </c>
      <c r="E146" s="26" t="s">
        <v>316</v>
      </c>
      <c r="F146" s="28" t="e">
        <v>#N/A</v>
      </c>
      <c r="G146" s="28">
        <v>824</v>
      </c>
      <c r="H146" s="28">
        <v>1709</v>
      </c>
      <c r="I146" s="29">
        <v>17.067108533554268</v>
      </c>
      <c r="J146" s="25">
        <v>0</v>
      </c>
    </row>
    <row r="147" spans="1:10" x14ac:dyDescent="0.25">
      <c r="A147" s="26" t="s">
        <v>184</v>
      </c>
      <c r="B147" s="27" t="s">
        <v>317</v>
      </c>
      <c r="C147" s="13">
        <v>8558</v>
      </c>
      <c r="D147" s="26" t="s">
        <v>186</v>
      </c>
      <c r="E147" s="26" t="s">
        <v>318</v>
      </c>
      <c r="F147" s="28" t="e">
        <v>#N/A</v>
      </c>
      <c r="G147" s="28">
        <v>314</v>
      </c>
      <c r="H147" s="28">
        <v>222</v>
      </c>
      <c r="I147" s="29">
        <v>2.054570437741281</v>
      </c>
      <c r="J147" s="25">
        <v>0</v>
      </c>
    </row>
    <row r="148" spans="1:10" x14ac:dyDescent="0.25">
      <c r="A148" s="26" t="s">
        <v>88</v>
      </c>
      <c r="B148" s="27" t="s">
        <v>319</v>
      </c>
      <c r="C148" s="13">
        <v>68266</v>
      </c>
      <c r="D148" s="26" t="s">
        <v>90</v>
      </c>
      <c r="E148" s="26" t="s">
        <v>320</v>
      </c>
      <c r="F148" s="28" t="e">
        <v>#N/A</v>
      </c>
      <c r="G148" s="28">
        <v>69</v>
      </c>
      <c r="H148" s="28">
        <v>306</v>
      </c>
      <c r="I148" s="29">
        <v>2.0764369545591332</v>
      </c>
      <c r="J148" s="25">
        <v>0</v>
      </c>
    </row>
    <row r="149" spans="1:10" x14ac:dyDescent="0.25">
      <c r="A149" s="26" t="s">
        <v>321</v>
      </c>
      <c r="B149" s="27" t="s">
        <v>322</v>
      </c>
      <c r="C149" s="13">
        <v>19824</v>
      </c>
      <c r="D149" s="26" t="s">
        <v>323</v>
      </c>
      <c r="E149" s="26" t="s">
        <v>324</v>
      </c>
      <c r="F149" s="28" t="e">
        <v>#N/A</v>
      </c>
      <c r="G149" s="28">
        <v>418</v>
      </c>
      <c r="H149" s="28">
        <v>3035</v>
      </c>
      <c r="I149" s="29">
        <v>2.0772250658450528</v>
      </c>
      <c r="J149" s="25">
        <v>2</v>
      </c>
    </row>
    <row r="150" spans="1:10" x14ac:dyDescent="0.25">
      <c r="A150" s="26" t="s">
        <v>33</v>
      </c>
      <c r="B150" s="27" t="s">
        <v>325</v>
      </c>
      <c r="C150" s="13">
        <v>15778</v>
      </c>
      <c r="D150" s="26" t="s">
        <v>35</v>
      </c>
      <c r="E150" s="26" t="s">
        <v>326</v>
      </c>
      <c r="F150" s="28" t="e">
        <v>#N/A</v>
      </c>
      <c r="G150" s="28">
        <v>85</v>
      </c>
      <c r="H150" s="28">
        <v>19</v>
      </c>
      <c r="I150" s="29">
        <v>2.0802741067058248</v>
      </c>
      <c r="J150" s="25">
        <v>0</v>
      </c>
    </row>
    <row r="151" spans="1:10" x14ac:dyDescent="0.25">
      <c r="A151" s="26" t="s">
        <v>33</v>
      </c>
      <c r="B151" s="27" t="s">
        <v>327</v>
      </c>
      <c r="C151" s="13">
        <v>15226</v>
      </c>
      <c r="D151" s="26" t="s">
        <v>35</v>
      </c>
      <c r="E151" s="26" t="s">
        <v>328</v>
      </c>
      <c r="F151" s="28" t="e">
        <v>#N/A</v>
      </c>
      <c r="G151" s="28">
        <v>40</v>
      </c>
      <c r="H151" s="28">
        <v>26</v>
      </c>
      <c r="I151" s="29">
        <v>2.0986358866736619</v>
      </c>
      <c r="J151" s="25">
        <v>0</v>
      </c>
    </row>
    <row r="152" spans="1:10" x14ac:dyDescent="0.25">
      <c r="A152" s="26" t="s">
        <v>27</v>
      </c>
      <c r="B152" s="27" t="s">
        <v>329</v>
      </c>
      <c r="C152" s="13">
        <v>25843</v>
      </c>
      <c r="D152" s="26" t="s">
        <v>29</v>
      </c>
      <c r="E152" s="26" t="s">
        <v>330</v>
      </c>
      <c r="F152" s="28" t="e">
        <v>#N/A</v>
      </c>
      <c r="G152" s="28">
        <v>906</v>
      </c>
      <c r="H152" s="28">
        <v>130</v>
      </c>
      <c r="I152" s="29">
        <v>2.3345100363317788</v>
      </c>
      <c r="J152" s="25">
        <v>0</v>
      </c>
    </row>
    <row r="153" spans="1:10" x14ac:dyDescent="0.25">
      <c r="A153" s="26" t="s">
        <v>33</v>
      </c>
      <c r="B153" s="27" t="s">
        <v>331</v>
      </c>
      <c r="C153" s="13">
        <v>15051</v>
      </c>
      <c r="D153" s="26" t="s">
        <v>35</v>
      </c>
      <c r="E153" s="26" t="s">
        <v>332</v>
      </c>
      <c r="F153" s="28" t="e">
        <v>#N/A</v>
      </c>
      <c r="G153" s="28">
        <v>111</v>
      </c>
      <c r="H153" s="28">
        <v>14</v>
      </c>
      <c r="I153" s="29">
        <v>2.1183206106870229</v>
      </c>
      <c r="J153" s="25">
        <v>0</v>
      </c>
    </row>
    <row r="154" spans="1:10" x14ac:dyDescent="0.25">
      <c r="A154" s="26" t="s">
        <v>88</v>
      </c>
      <c r="B154" s="27" t="s">
        <v>333</v>
      </c>
      <c r="C154" s="13">
        <v>68669</v>
      </c>
      <c r="D154" s="26" t="s">
        <v>90</v>
      </c>
      <c r="E154" s="26" t="s">
        <v>41</v>
      </c>
      <c r="F154" s="28" t="e">
        <v>#N/A</v>
      </c>
      <c r="G154" s="28">
        <v>181</v>
      </c>
      <c r="H154" s="28">
        <v>1000</v>
      </c>
      <c r="I154" s="29">
        <v>2.1194379391100702</v>
      </c>
      <c r="J154" s="25">
        <v>0</v>
      </c>
    </row>
    <row r="155" spans="1:10" x14ac:dyDescent="0.25">
      <c r="A155" s="26" t="s">
        <v>27</v>
      </c>
      <c r="B155" s="27" t="s">
        <v>334</v>
      </c>
      <c r="C155" s="13">
        <v>25245</v>
      </c>
      <c r="D155" s="26" t="s">
        <v>29</v>
      </c>
      <c r="E155" s="26" t="s">
        <v>335</v>
      </c>
      <c r="F155" s="28" t="e">
        <v>#N/A</v>
      </c>
      <c r="G155" s="28">
        <v>1254</v>
      </c>
      <c r="H155" s="28">
        <v>1294</v>
      </c>
      <c r="I155" s="29">
        <v>5.7438622205936243</v>
      </c>
      <c r="J155" s="25">
        <v>0</v>
      </c>
    </row>
    <row r="156" spans="1:10" x14ac:dyDescent="0.25">
      <c r="A156" s="26" t="s">
        <v>33</v>
      </c>
      <c r="B156" s="27" t="s">
        <v>336</v>
      </c>
      <c r="C156" s="13">
        <v>15176</v>
      </c>
      <c r="D156" s="26" t="s">
        <v>35</v>
      </c>
      <c r="E156" s="26" t="s">
        <v>337</v>
      </c>
      <c r="F156" s="28" t="e">
        <v>#N/A</v>
      </c>
      <c r="G156" s="28">
        <v>1403</v>
      </c>
      <c r="H156" s="28">
        <v>526</v>
      </c>
      <c r="I156" s="29">
        <v>2.149400986610289</v>
      </c>
      <c r="J156" s="25">
        <v>0</v>
      </c>
    </row>
    <row r="157" spans="1:10" x14ac:dyDescent="0.25">
      <c r="A157" s="26" t="s">
        <v>33</v>
      </c>
      <c r="B157" s="27" t="s">
        <v>338</v>
      </c>
      <c r="C157" s="13">
        <v>15753</v>
      </c>
      <c r="D157" s="26" t="s">
        <v>35</v>
      </c>
      <c r="E157" s="26" t="s">
        <v>339</v>
      </c>
      <c r="F157" s="28" t="e">
        <v>#N/A</v>
      </c>
      <c r="G157" s="28">
        <v>157</v>
      </c>
      <c r="H157" s="28">
        <v>166</v>
      </c>
      <c r="I157" s="29">
        <v>2.1640248104755342</v>
      </c>
      <c r="J157" s="25">
        <v>0</v>
      </c>
    </row>
    <row r="158" spans="1:10" x14ac:dyDescent="0.25">
      <c r="A158" s="26" t="s">
        <v>27</v>
      </c>
      <c r="B158" s="27" t="s">
        <v>340</v>
      </c>
      <c r="C158" s="13">
        <v>25662</v>
      </c>
      <c r="D158" s="26" t="s">
        <v>29</v>
      </c>
      <c r="E158" s="26" t="s">
        <v>341</v>
      </c>
      <c r="F158" s="28" t="e">
        <v>#N/A</v>
      </c>
      <c r="G158" s="28">
        <v>917</v>
      </c>
      <c r="H158" s="28">
        <v>3100</v>
      </c>
      <c r="I158" s="29">
        <v>9.4829369183040324</v>
      </c>
      <c r="J158" s="25">
        <v>0</v>
      </c>
    </row>
    <row r="159" spans="1:10" x14ac:dyDescent="0.25">
      <c r="A159" s="26" t="s">
        <v>33</v>
      </c>
      <c r="B159" s="27" t="s">
        <v>342</v>
      </c>
      <c r="C159" s="13">
        <v>15001</v>
      </c>
      <c r="D159" s="26" t="s">
        <v>35</v>
      </c>
      <c r="E159" s="26" t="s">
        <v>343</v>
      </c>
      <c r="F159" s="28" t="e">
        <v>#N/A</v>
      </c>
      <c r="G159" s="28">
        <v>4109</v>
      </c>
      <c r="H159" s="28">
        <v>574</v>
      </c>
      <c r="I159" s="29">
        <v>2.1812294298757831</v>
      </c>
      <c r="J159" s="25">
        <v>0</v>
      </c>
    </row>
    <row r="160" spans="1:10" x14ac:dyDescent="0.25">
      <c r="A160" s="26" t="s">
        <v>33</v>
      </c>
      <c r="B160" s="27" t="s">
        <v>344</v>
      </c>
      <c r="C160" s="13">
        <v>15820</v>
      </c>
      <c r="D160" s="26" t="s">
        <v>35</v>
      </c>
      <c r="E160" s="26" t="s">
        <v>345</v>
      </c>
      <c r="F160" s="28" t="e">
        <v>#N/A</v>
      </c>
      <c r="G160" s="28">
        <v>81</v>
      </c>
      <c r="H160" s="28">
        <v>28</v>
      </c>
      <c r="I160" s="29">
        <v>2.1927449918787221</v>
      </c>
      <c r="J160" s="25">
        <v>0</v>
      </c>
    </row>
    <row r="161" spans="1:10" x14ac:dyDescent="0.25">
      <c r="A161" s="26" t="s">
        <v>33</v>
      </c>
      <c r="B161" s="27" t="s">
        <v>346</v>
      </c>
      <c r="C161" s="13">
        <v>15686</v>
      </c>
      <c r="D161" s="26" t="s">
        <v>35</v>
      </c>
      <c r="E161" s="26" t="s">
        <v>347</v>
      </c>
      <c r="F161" s="28" t="e">
        <v>#N/A</v>
      </c>
      <c r="G161" s="28">
        <v>169</v>
      </c>
      <c r="H161" s="28">
        <v>196</v>
      </c>
      <c r="I161" s="29">
        <v>2.1970878835153407</v>
      </c>
      <c r="J161" s="25">
        <v>0</v>
      </c>
    </row>
    <row r="162" spans="1:10" x14ac:dyDescent="0.25">
      <c r="A162" s="26" t="s">
        <v>27</v>
      </c>
      <c r="B162" s="27" t="s">
        <v>348</v>
      </c>
      <c r="C162" s="13">
        <v>25658</v>
      </c>
      <c r="D162" s="26" t="s">
        <v>29</v>
      </c>
      <c r="E162" s="26" t="s">
        <v>349</v>
      </c>
      <c r="F162" s="28" t="e">
        <v>#N/A</v>
      </c>
      <c r="G162" s="28">
        <v>571</v>
      </c>
      <c r="H162" s="28">
        <v>175</v>
      </c>
      <c r="I162" s="29">
        <v>5.9566033799290627</v>
      </c>
      <c r="J162" s="25">
        <v>0</v>
      </c>
    </row>
    <row r="163" spans="1:10" x14ac:dyDescent="0.25">
      <c r="A163" s="26" t="s">
        <v>27</v>
      </c>
      <c r="B163" s="27" t="s">
        <v>350</v>
      </c>
      <c r="C163" s="13">
        <v>25817</v>
      </c>
      <c r="D163" s="26" t="s">
        <v>29</v>
      </c>
      <c r="E163" s="26" t="s">
        <v>351</v>
      </c>
      <c r="F163" s="28" t="e">
        <v>#N/A</v>
      </c>
      <c r="G163" s="28">
        <v>1132</v>
      </c>
      <c r="H163" s="28">
        <v>73</v>
      </c>
      <c r="I163" s="29">
        <v>3.5402658326817829</v>
      </c>
      <c r="J163" s="25">
        <v>0</v>
      </c>
    </row>
    <row r="164" spans="1:10" x14ac:dyDescent="0.25">
      <c r="A164" s="26" t="s">
        <v>134</v>
      </c>
      <c r="B164" s="27" t="s">
        <v>352</v>
      </c>
      <c r="C164" s="13">
        <v>54125</v>
      </c>
      <c r="D164" s="26" t="s">
        <v>136</v>
      </c>
      <c r="E164" s="26" t="s">
        <v>353</v>
      </c>
      <c r="F164" s="28" t="e">
        <v>#N/A</v>
      </c>
      <c r="G164" s="28">
        <v>43</v>
      </c>
      <c r="H164" s="28">
        <v>105</v>
      </c>
      <c r="I164" s="29">
        <v>2.2337662337662336</v>
      </c>
      <c r="J164" s="25">
        <v>0</v>
      </c>
    </row>
    <row r="165" spans="1:10" x14ac:dyDescent="0.25">
      <c r="A165" s="26" t="s">
        <v>33</v>
      </c>
      <c r="B165" s="27" t="s">
        <v>354</v>
      </c>
      <c r="C165" s="13">
        <v>15172</v>
      </c>
      <c r="D165" s="26" t="s">
        <v>35</v>
      </c>
      <c r="E165" s="26" t="s">
        <v>355</v>
      </c>
      <c r="F165" s="28" t="e">
        <v>#N/A</v>
      </c>
      <c r="G165" s="28">
        <v>79</v>
      </c>
      <c r="H165" s="28">
        <v>134</v>
      </c>
      <c r="I165" s="29">
        <v>2.2392290249433109</v>
      </c>
      <c r="J165" s="25">
        <v>0</v>
      </c>
    </row>
    <row r="166" spans="1:10" x14ac:dyDescent="0.25">
      <c r="A166" s="26" t="s">
        <v>27</v>
      </c>
      <c r="B166" s="27" t="s">
        <v>356</v>
      </c>
      <c r="C166" s="13">
        <v>25035</v>
      </c>
      <c r="D166" s="26" t="s">
        <v>29</v>
      </c>
      <c r="E166" s="26" t="s">
        <v>357</v>
      </c>
      <c r="F166" s="28" t="e">
        <v>#N/A</v>
      </c>
      <c r="G166" s="28">
        <v>819</v>
      </c>
      <c r="H166" s="28">
        <v>397</v>
      </c>
      <c r="I166" s="29">
        <v>6.15234375</v>
      </c>
      <c r="J166" s="25">
        <v>0</v>
      </c>
    </row>
    <row r="167" spans="1:10" x14ac:dyDescent="0.25">
      <c r="A167" s="26" t="s">
        <v>88</v>
      </c>
      <c r="B167" s="27" t="s">
        <v>358</v>
      </c>
      <c r="C167" s="13">
        <v>68051</v>
      </c>
      <c r="D167" s="26" t="s">
        <v>90</v>
      </c>
      <c r="E167" s="26" t="s">
        <v>359</v>
      </c>
      <c r="F167" s="28" t="e">
        <v>#N/A</v>
      </c>
      <c r="G167" s="28">
        <v>187</v>
      </c>
      <c r="H167" s="28">
        <v>159</v>
      </c>
      <c r="I167" s="29">
        <v>2.2497593840230992</v>
      </c>
      <c r="J167" s="25">
        <v>0</v>
      </c>
    </row>
    <row r="168" spans="1:10" x14ac:dyDescent="0.25">
      <c r="A168" s="26" t="s">
        <v>33</v>
      </c>
      <c r="B168" s="27" t="s">
        <v>360</v>
      </c>
      <c r="C168" s="13">
        <v>15469</v>
      </c>
      <c r="D168" s="26" t="s">
        <v>35</v>
      </c>
      <c r="E168" s="26" t="s">
        <v>361</v>
      </c>
      <c r="F168" s="28" t="e">
        <v>#N/A</v>
      </c>
      <c r="G168" s="28">
        <v>486</v>
      </c>
      <c r="H168" s="28">
        <v>400</v>
      </c>
      <c r="I168" s="29">
        <v>2.2708158116063917</v>
      </c>
      <c r="J168" s="25">
        <v>0</v>
      </c>
    </row>
    <row r="169" spans="1:10" x14ac:dyDescent="0.25">
      <c r="A169" s="26" t="s">
        <v>27</v>
      </c>
      <c r="B169" s="27" t="s">
        <v>362</v>
      </c>
      <c r="C169" s="13">
        <v>25053</v>
      </c>
      <c r="D169" s="26" t="s">
        <v>29</v>
      </c>
      <c r="E169" s="26" t="s">
        <v>363</v>
      </c>
      <c r="F169" s="28" t="e">
        <v>#N/A</v>
      </c>
      <c r="G169" s="28">
        <v>628</v>
      </c>
      <c r="H169" s="28">
        <v>1236</v>
      </c>
      <c r="I169" s="29">
        <v>5.1090139928408718</v>
      </c>
      <c r="J169" s="25">
        <v>0</v>
      </c>
    </row>
    <row r="170" spans="1:10" x14ac:dyDescent="0.25">
      <c r="A170" s="26" t="s">
        <v>27</v>
      </c>
      <c r="B170" s="27" t="s">
        <v>364</v>
      </c>
      <c r="C170" s="13">
        <v>25851</v>
      </c>
      <c r="D170" s="26" t="s">
        <v>29</v>
      </c>
      <c r="E170" s="26" t="s">
        <v>365</v>
      </c>
      <c r="F170" s="28" t="e">
        <v>#N/A</v>
      </c>
      <c r="G170" s="28">
        <v>450</v>
      </c>
      <c r="H170" s="28">
        <v>903</v>
      </c>
      <c r="I170" s="29">
        <v>8.9856230031948883</v>
      </c>
      <c r="J170" s="25">
        <v>0</v>
      </c>
    </row>
    <row r="171" spans="1:10" x14ac:dyDescent="0.25">
      <c r="A171" s="26" t="s">
        <v>88</v>
      </c>
      <c r="B171" s="27" t="s">
        <v>366</v>
      </c>
      <c r="C171" s="13">
        <v>68867</v>
      </c>
      <c r="D171" s="26" t="s">
        <v>90</v>
      </c>
      <c r="E171" s="26" t="s">
        <v>367</v>
      </c>
      <c r="F171" s="28" t="e">
        <v>#N/A</v>
      </c>
      <c r="G171" s="28">
        <v>56</v>
      </c>
      <c r="H171" s="28">
        <v>129</v>
      </c>
      <c r="I171" s="29">
        <v>2.299794661190965</v>
      </c>
      <c r="J171" s="25">
        <v>0</v>
      </c>
    </row>
    <row r="172" spans="1:10" x14ac:dyDescent="0.25">
      <c r="A172" s="26" t="s">
        <v>88</v>
      </c>
      <c r="B172" s="27" t="s">
        <v>368</v>
      </c>
      <c r="C172" s="13">
        <v>68160</v>
      </c>
      <c r="D172" s="26" t="s">
        <v>90</v>
      </c>
      <c r="E172" s="26" t="s">
        <v>369</v>
      </c>
      <c r="F172" s="28" t="e">
        <v>#N/A</v>
      </c>
      <c r="G172" s="28">
        <v>43</v>
      </c>
      <c r="H172" s="28">
        <v>269</v>
      </c>
      <c r="I172" s="29">
        <v>2.3056300268096517</v>
      </c>
      <c r="J172" s="25">
        <v>0</v>
      </c>
    </row>
    <row r="173" spans="1:10" x14ac:dyDescent="0.25">
      <c r="A173" s="26" t="s">
        <v>27</v>
      </c>
      <c r="B173" s="27" t="s">
        <v>370</v>
      </c>
      <c r="C173" s="13">
        <v>25875</v>
      </c>
      <c r="D173" s="26" t="s">
        <v>29</v>
      </c>
      <c r="E173" s="26" t="s">
        <v>371</v>
      </c>
      <c r="F173" s="28" t="e">
        <v>#N/A</v>
      </c>
      <c r="G173" s="28">
        <v>1038</v>
      </c>
      <c r="H173" s="28">
        <v>1507</v>
      </c>
      <c r="I173" s="29">
        <v>4.1249403910348112</v>
      </c>
      <c r="J173" s="25">
        <v>0</v>
      </c>
    </row>
    <row r="174" spans="1:10" x14ac:dyDescent="0.25">
      <c r="A174" s="26" t="s">
        <v>33</v>
      </c>
      <c r="B174" s="27" t="s">
        <v>372</v>
      </c>
      <c r="C174" s="13">
        <v>15759</v>
      </c>
      <c r="D174" s="26" t="s">
        <v>35</v>
      </c>
      <c r="E174" s="26" t="s">
        <v>373</v>
      </c>
      <c r="F174" s="28" t="e">
        <v>#N/A</v>
      </c>
      <c r="G174" s="28">
        <v>2660</v>
      </c>
      <c r="H174" s="28">
        <v>831</v>
      </c>
      <c r="I174" s="29">
        <v>2.3478529502625887</v>
      </c>
      <c r="J174" s="25">
        <v>0</v>
      </c>
    </row>
    <row r="175" spans="1:10" x14ac:dyDescent="0.25">
      <c r="A175" s="26" t="s">
        <v>33</v>
      </c>
      <c r="B175" s="27" t="s">
        <v>374</v>
      </c>
      <c r="C175" s="13">
        <v>15322</v>
      </c>
      <c r="D175" s="26" t="s">
        <v>35</v>
      </c>
      <c r="E175" s="26" t="s">
        <v>375</v>
      </c>
      <c r="F175" s="28" t="e">
        <v>#N/A</v>
      </c>
      <c r="G175" s="28">
        <v>226</v>
      </c>
      <c r="H175" s="28">
        <v>277</v>
      </c>
      <c r="I175" s="29">
        <v>2.3534312194106008</v>
      </c>
      <c r="J175" s="25">
        <v>0</v>
      </c>
    </row>
    <row r="176" spans="1:10" x14ac:dyDescent="0.25">
      <c r="A176" s="26" t="s">
        <v>376</v>
      </c>
      <c r="B176" s="27" t="s">
        <v>377</v>
      </c>
      <c r="C176" s="13">
        <v>47692</v>
      </c>
      <c r="D176" s="26" t="s">
        <v>378</v>
      </c>
      <c r="E176" s="26" t="s">
        <v>379</v>
      </c>
      <c r="F176" s="28" t="e">
        <v>#N/A</v>
      </c>
      <c r="G176" s="28">
        <v>412</v>
      </c>
      <c r="H176" s="28">
        <v>1640</v>
      </c>
      <c r="I176" s="29">
        <v>2.3565749585311444</v>
      </c>
      <c r="J176" s="25">
        <v>0</v>
      </c>
    </row>
    <row r="177" spans="1:10" x14ac:dyDescent="0.25">
      <c r="A177" s="26" t="s">
        <v>88</v>
      </c>
      <c r="B177" s="27" t="s">
        <v>380</v>
      </c>
      <c r="C177" s="13">
        <v>68502</v>
      </c>
      <c r="D177" s="26" t="s">
        <v>90</v>
      </c>
      <c r="E177" s="26" t="s">
        <v>381</v>
      </c>
      <c r="F177" s="28" t="e">
        <v>#N/A</v>
      </c>
      <c r="G177" s="28">
        <v>120</v>
      </c>
      <c r="H177" s="28">
        <v>402</v>
      </c>
      <c r="I177" s="29">
        <v>2.374356944994064</v>
      </c>
      <c r="J177" s="25">
        <v>0</v>
      </c>
    </row>
    <row r="178" spans="1:10" x14ac:dyDescent="0.25">
      <c r="A178" s="26" t="s">
        <v>27</v>
      </c>
      <c r="B178" s="27" t="s">
        <v>382</v>
      </c>
      <c r="C178" s="13">
        <v>25398</v>
      </c>
      <c r="D178" s="26" t="s">
        <v>29</v>
      </c>
      <c r="E178" s="26" t="s">
        <v>383</v>
      </c>
      <c r="F178" s="28" t="e">
        <v>#N/A</v>
      </c>
      <c r="G178" s="28">
        <v>617</v>
      </c>
      <c r="H178" s="28">
        <v>1745</v>
      </c>
      <c r="I178" s="29">
        <v>8.7779200455256792</v>
      </c>
      <c r="J178" s="25">
        <v>0</v>
      </c>
    </row>
    <row r="179" spans="1:10" x14ac:dyDescent="0.25">
      <c r="A179" s="26" t="s">
        <v>33</v>
      </c>
      <c r="B179" s="27" t="s">
        <v>384</v>
      </c>
      <c r="C179" s="13">
        <v>15755</v>
      </c>
      <c r="D179" s="26" t="s">
        <v>35</v>
      </c>
      <c r="E179" s="26" t="s">
        <v>385</v>
      </c>
      <c r="F179" s="28" t="e">
        <v>#N/A</v>
      </c>
      <c r="G179" s="28">
        <v>194</v>
      </c>
      <c r="H179" s="28">
        <v>851</v>
      </c>
      <c r="I179" s="29">
        <v>2.3868110236220472</v>
      </c>
      <c r="J179" s="25">
        <v>0</v>
      </c>
    </row>
    <row r="180" spans="1:10" x14ac:dyDescent="0.25">
      <c r="A180" s="26" t="s">
        <v>27</v>
      </c>
      <c r="B180" s="27" t="s">
        <v>386</v>
      </c>
      <c r="C180" s="13">
        <v>25873</v>
      </c>
      <c r="D180" s="26" t="s">
        <v>29</v>
      </c>
      <c r="E180" s="26" t="s">
        <v>387</v>
      </c>
      <c r="F180" s="28" t="e">
        <v>#N/A</v>
      </c>
      <c r="G180" s="28">
        <v>585</v>
      </c>
      <c r="H180" s="28">
        <v>799</v>
      </c>
      <c r="I180" s="29">
        <v>2.9632256103738221</v>
      </c>
      <c r="J180" s="25">
        <v>0</v>
      </c>
    </row>
    <row r="181" spans="1:10" x14ac:dyDescent="0.25">
      <c r="A181" s="26" t="s">
        <v>321</v>
      </c>
      <c r="B181" s="27" t="s">
        <v>388</v>
      </c>
      <c r="C181" s="13">
        <v>19743</v>
      </c>
      <c r="D181" s="26" t="s">
        <v>323</v>
      </c>
      <c r="E181" s="26" t="s">
        <v>389</v>
      </c>
      <c r="F181" s="28" t="e">
        <v>#N/A</v>
      </c>
      <c r="G181" s="28">
        <v>802</v>
      </c>
      <c r="H181" s="28">
        <v>2931</v>
      </c>
      <c r="I181" s="29">
        <v>2.4938586398830811</v>
      </c>
      <c r="J181" s="25">
        <v>3</v>
      </c>
    </row>
    <row r="182" spans="1:10" x14ac:dyDescent="0.25">
      <c r="A182" s="26" t="s">
        <v>88</v>
      </c>
      <c r="B182" s="27" t="s">
        <v>390</v>
      </c>
      <c r="C182" s="13">
        <v>68500</v>
      </c>
      <c r="D182" s="26" t="s">
        <v>90</v>
      </c>
      <c r="E182" s="26" t="s">
        <v>391</v>
      </c>
      <c r="F182" s="28" t="e">
        <v>#N/A</v>
      </c>
      <c r="G182" s="28">
        <v>295</v>
      </c>
      <c r="H182" s="28">
        <v>207</v>
      </c>
      <c r="I182" s="29">
        <v>2.5132049752939172</v>
      </c>
      <c r="J182" s="25">
        <v>0</v>
      </c>
    </row>
    <row r="183" spans="1:10" x14ac:dyDescent="0.25">
      <c r="A183" s="26" t="s">
        <v>88</v>
      </c>
      <c r="B183" s="27" t="s">
        <v>392</v>
      </c>
      <c r="C183" s="13">
        <v>68679</v>
      </c>
      <c r="D183" s="26" t="s">
        <v>90</v>
      </c>
      <c r="E183" s="26" t="s">
        <v>393</v>
      </c>
      <c r="F183" s="28" t="e">
        <v>#N/A</v>
      </c>
      <c r="G183" s="28">
        <v>1149</v>
      </c>
      <c r="H183" s="28">
        <v>383</v>
      </c>
      <c r="I183" s="29">
        <v>2.5283309494993951</v>
      </c>
      <c r="J183" s="25">
        <v>0</v>
      </c>
    </row>
    <row r="184" spans="1:10" x14ac:dyDescent="0.25">
      <c r="A184" s="26" t="s">
        <v>27</v>
      </c>
      <c r="B184" s="27" t="s">
        <v>394</v>
      </c>
      <c r="C184" s="13">
        <v>25862</v>
      </c>
      <c r="D184" s="26" t="s">
        <v>29</v>
      </c>
      <c r="E184" s="26" t="s">
        <v>395</v>
      </c>
      <c r="F184" s="28" t="e">
        <v>#N/A</v>
      </c>
      <c r="G184" s="28">
        <v>626</v>
      </c>
      <c r="H184" s="28">
        <v>1333</v>
      </c>
      <c r="I184" s="29">
        <v>8.1542269115539927</v>
      </c>
      <c r="J184" s="25">
        <v>0</v>
      </c>
    </row>
    <row r="185" spans="1:10" x14ac:dyDescent="0.25">
      <c r="A185" s="26" t="s">
        <v>27</v>
      </c>
      <c r="B185" s="27" t="s">
        <v>396</v>
      </c>
      <c r="C185" s="13">
        <v>25718</v>
      </c>
      <c r="D185" s="26" t="s">
        <v>29</v>
      </c>
      <c r="E185" s="26" t="s">
        <v>397</v>
      </c>
      <c r="F185" s="28" t="e">
        <v>#N/A</v>
      </c>
      <c r="G185" s="28">
        <v>652</v>
      </c>
      <c r="H185" s="28">
        <v>814</v>
      </c>
      <c r="I185" s="29">
        <v>6.1002994011976046</v>
      </c>
      <c r="J185" s="25">
        <v>0</v>
      </c>
    </row>
    <row r="186" spans="1:10" x14ac:dyDescent="0.25">
      <c r="A186" s="26" t="s">
        <v>88</v>
      </c>
      <c r="B186" s="27" t="s">
        <v>398</v>
      </c>
      <c r="C186" s="13">
        <v>68318</v>
      </c>
      <c r="D186" s="26" t="s">
        <v>90</v>
      </c>
      <c r="E186" s="26" t="s">
        <v>399</v>
      </c>
      <c r="F186" s="28" t="e">
        <v>#N/A</v>
      </c>
      <c r="G186" s="28">
        <v>167</v>
      </c>
      <c r="H186" s="28">
        <v>808</v>
      </c>
      <c r="I186" s="29">
        <v>2.6114151681000783</v>
      </c>
      <c r="J186" s="25">
        <v>0</v>
      </c>
    </row>
    <row r="187" spans="1:10" x14ac:dyDescent="0.25">
      <c r="A187" s="26" t="s">
        <v>295</v>
      </c>
      <c r="B187" s="27" t="s">
        <v>400</v>
      </c>
      <c r="C187" s="13">
        <v>73770</v>
      </c>
      <c r="D187" s="26" t="s">
        <v>297</v>
      </c>
      <c r="E187" s="26" t="s">
        <v>401</v>
      </c>
      <c r="F187" s="28" t="e">
        <v>#N/A</v>
      </c>
      <c r="G187" s="28">
        <v>119</v>
      </c>
      <c r="H187" s="28">
        <v>251</v>
      </c>
      <c r="I187" s="29">
        <v>2.6125137211855103</v>
      </c>
      <c r="J187" s="25">
        <v>0</v>
      </c>
    </row>
    <row r="188" spans="1:10" x14ac:dyDescent="0.25">
      <c r="A188" s="26" t="s">
        <v>33</v>
      </c>
      <c r="B188" s="27" t="s">
        <v>402</v>
      </c>
      <c r="C188" s="13">
        <v>15047</v>
      </c>
      <c r="D188" s="26" t="s">
        <v>35</v>
      </c>
      <c r="E188" s="26" t="s">
        <v>403</v>
      </c>
      <c r="F188" s="28" t="e">
        <v>#N/A</v>
      </c>
      <c r="G188" s="28">
        <v>399</v>
      </c>
      <c r="H188" s="28">
        <v>1083</v>
      </c>
      <c r="I188" s="29">
        <v>2.6179384554819238</v>
      </c>
      <c r="J188" s="25">
        <v>0</v>
      </c>
    </row>
    <row r="189" spans="1:10" x14ac:dyDescent="0.25">
      <c r="A189" s="26" t="s">
        <v>27</v>
      </c>
      <c r="B189" s="27" t="s">
        <v>404</v>
      </c>
      <c r="C189" s="13">
        <v>25506</v>
      </c>
      <c r="D189" s="26" t="s">
        <v>29</v>
      </c>
      <c r="E189" s="26" t="s">
        <v>405</v>
      </c>
      <c r="F189" s="28" t="e">
        <v>#N/A</v>
      </c>
      <c r="G189" s="28">
        <v>785</v>
      </c>
      <c r="H189" s="28">
        <v>1244</v>
      </c>
      <c r="I189" s="29">
        <v>19.334975369458128</v>
      </c>
      <c r="J189" s="25">
        <v>0</v>
      </c>
    </row>
    <row r="190" spans="1:10" x14ac:dyDescent="0.25">
      <c r="A190" s="26" t="s">
        <v>33</v>
      </c>
      <c r="B190" s="27" t="s">
        <v>406</v>
      </c>
      <c r="C190" s="13">
        <v>15720</v>
      </c>
      <c r="D190" s="26" t="s">
        <v>35</v>
      </c>
      <c r="E190" s="26" t="s">
        <v>407</v>
      </c>
      <c r="F190" s="28" t="e">
        <v>#N/A</v>
      </c>
      <c r="G190" s="28">
        <v>62</v>
      </c>
      <c r="H190" s="28">
        <v>148</v>
      </c>
      <c r="I190" s="29">
        <v>2.6507054296707993</v>
      </c>
      <c r="J190" s="25">
        <v>0</v>
      </c>
    </row>
    <row r="191" spans="1:10" x14ac:dyDescent="0.25">
      <c r="A191" s="26" t="s">
        <v>204</v>
      </c>
      <c r="B191" s="27" t="s">
        <v>408</v>
      </c>
      <c r="C191" s="13">
        <v>52210</v>
      </c>
      <c r="D191" s="26" t="s">
        <v>206</v>
      </c>
      <c r="E191" s="26" t="s">
        <v>409</v>
      </c>
      <c r="F191" s="28" t="e">
        <v>#N/A</v>
      </c>
      <c r="G191" s="28">
        <v>185</v>
      </c>
      <c r="H191" s="28">
        <v>156</v>
      </c>
      <c r="I191" s="29">
        <v>2.6603393730227207</v>
      </c>
      <c r="J191" s="25">
        <v>0</v>
      </c>
    </row>
    <row r="192" spans="1:10" x14ac:dyDescent="0.25">
      <c r="A192" s="26" t="s">
        <v>184</v>
      </c>
      <c r="B192" s="27" t="s">
        <v>410</v>
      </c>
      <c r="C192" s="13">
        <v>8606</v>
      </c>
      <c r="D192" s="26" t="s">
        <v>186</v>
      </c>
      <c r="E192" s="26" t="s">
        <v>411</v>
      </c>
      <c r="F192" s="28" t="e">
        <v>#N/A</v>
      </c>
      <c r="G192" s="28">
        <v>695</v>
      </c>
      <c r="H192" s="28">
        <v>1349</v>
      </c>
      <c r="I192" s="29">
        <v>2.6629372772903177</v>
      </c>
      <c r="J192" s="25">
        <v>1</v>
      </c>
    </row>
    <row r="193" spans="1:10" x14ac:dyDescent="0.25">
      <c r="A193" s="26" t="s">
        <v>33</v>
      </c>
      <c r="B193" s="27" t="s">
        <v>412</v>
      </c>
      <c r="C193" s="13">
        <v>15580</v>
      </c>
      <c r="D193" s="26" t="s">
        <v>35</v>
      </c>
      <c r="E193" s="26" t="s">
        <v>413</v>
      </c>
      <c r="F193" s="28" t="e">
        <v>#N/A</v>
      </c>
      <c r="G193" s="28">
        <v>211</v>
      </c>
      <c r="H193" s="28">
        <v>497</v>
      </c>
      <c r="I193" s="29">
        <v>2.6797053594107187</v>
      </c>
      <c r="J193" s="25">
        <v>0</v>
      </c>
    </row>
    <row r="194" spans="1:10" x14ac:dyDescent="0.25">
      <c r="A194" s="26" t="s">
        <v>27</v>
      </c>
      <c r="B194" s="27" t="s">
        <v>414</v>
      </c>
      <c r="C194" s="13">
        <v>25168</v>
      </c>
      <c r="D194" s="26" t="s">
        <v>29</v>
      </c>
      <c r="E194" s="26" t="s">
        <v>415</v>
      </c>
      <c r="F194" s="28" t="e">
        <v>#N/A</v>
      </c>
      <c r="G194" s="28">
        <v>673</v>
      </c>
      <c r="H194" s="28">
        <v>1615</v>
      </c>
      <c r="I194" s="29">
        <v>16.905300175835215</v>
      </c>
      <c r="J194" s="25">
        <v>0</v>
      </c>
    </row>
    <row r="195" spans="1:10" x14ac:dyDescent="0.25">
      <c r="A195" s="26" t="s">
        <v>134</v>
      </c>
      <c r="B195" s="27" t="s">
        <v>416</v>
      </c>
      <c r="C195" s="13">
        <v>54518</v>
      </c>
      <c r="D195" s="26" t="s">
        <v>136</v>
      </c>
      <c r="E195" s="26" t="s">
        <v>417</v>
      </c>
      <c r="F195" s="28" t="e">
        <v>#N/A</v>
      </c>
      <c r="G195" s="28">
        <v>1546</v>
      </c>
      <c r="H195" s="28">
        <v>1222</v>
      </c>
      <c r="I195" s="29">
        <v>2.6937082919519804</v>
      </c>
      <c r="J195" s="25">
        <v>0</v>
      </c>
    </row>
    <row r="196" spans="1:10" x14ac:dyDescent="0.25">
      <c r="A196" s="26" t="s">
        <v>33</v>
      </c>
      <c r="B196" s="27" t="s">
        <v>418</v>
      </c>
      <c r="C196" s="13">
        <v>15442</v>
      </c>
      <c r="D196" s="26" t="s">
        <v>35</v>
      </c>
      <c r="E196" s="26" t="s">
        <v>419</v>
      </c>
      <c r="F196" s="28" t="e">
        <v>#N/A</v>
      </c>
      <c r="G196" s="28">
        <v>202</v>
      </c>
      <c r="H196" s="28">
        <v>590</v>
      </c>
      <c r="I196" s="29">
        <v>2.7005347593582885</v>
      </c>
      <c r="J196" s="25">
        <v>0</v>
      </c>
    </row>
    <row r="197" spans="1:10" x14ac:dyDescent="0.25">
      <c r="A197" s="26" t="s">
        <v>134</v>
      </c>
      <c r="B197" s="27" t="s">
        <v>420</v>
      </c>
      <c r="C197" s="13">
        <v>54520</v>
      </c>
      <c r="D197" s="26" t="s">
        <v>136</v>
      </c>
      <c r="E197" s="26" t="s">
        <v>421</v>
      </c>
      <c r="F197" s="28" t="e">
        <v>#N/A</v>
      </c>
      <c r="G197" s="28">
        <v>134</v>
      </c>
      <c r="H197" s="28">
        <v>105</v>
      </c>
      <c r="I197" s="29">
        <v>2.7169505271695051</v>
      </c>
      <c r="J197" s="25">
        <v>0</v>
      </c>
    </row>
    <row r="198" spans="1:10" x14ac:dyDescent="0.25">
      <c r="A198" s="26" t="s">
        <v>134</v>
      </c>
      <c r="B198" s="27" t="s">
        <v>422</v>
      </c>
      <c r="C198" s="13">
        <v>54743</v>
      </c>
      <c r="D198" s="26" t="s">
        <v>136</v>
      </c>
      <c r="E198" s="26" t="s">
        <v>423</v>
      </c>
      <c r="F198" s="28" t="e">
        <v>#N/A</v>
      </c>
      <c r="G198" s="28">
        <v>121</v>
      </c>
      <c r="H198" s="28">
        <v>316</v>
      </c>
      <c r="I198" s="29">
        <v>2.7221597300337455</v>
      </c>
      <c r="J198" s="25">
        <v>0</v>
      </c>
    </row>
    <row r="199" spans="1:10" x14ac:dyDescent="0.25">
      <c r="A199" s="26" t="s">
        <v>301</v>
      </c>
      <c r="B199" s="27" t="s">
        <v>424</v>
      </c>
      <c r="C199" s="13">
        <v>13760</v>
      </c>
      <c r="D199" s="26" t="s">
        <v>303</v>
      </c>
      <c r="E199" s="26" t="s">
        <v>425</v>
      </c>
      <c r="F199" s="28" t="e">
        <v>#N/A</v>
      </c>
      <c r="G199" s="28">
        <v>230</v>
      </c>
      <c r="H199" s="28">
        <v>333</v>
      </c>
      <c r="I199" s="29">
        <v>2.7247956403269753</v>
      </c>
      <c r="J199" s="25">
        <v>0</v>
      </c>
    </row>
    <row r="200" spans="1:10" x14ac:dyDescent="0.25">
      <c r="A200" s="26" t="s">
        <v>426</v>
      </c>
      <c r="B200" s="27" t="s">
        <v>427</v>
      </c>
      <c r="C200" s="13">
        <v>99773</v>
      </c>
      <c r="D200" s="26" t="s">
        <v>428</v>
      </c>
      <c r="E200" s="26" t="s">
        <v>429</v>
      </c>
      <c r="F200" s="28" t="e">
        <v>#N/A</v>
      </c>
      <c r="G200" s="28">
        <v>1012</v>
      </c>
      <c r="H200" s="28">
        <v>16583</v>
      </c>
      <c r="I200" s="29">
        <v>2.7450023055849404</v>
      </c>
      <c r="J200" s="25">
        <v>5</v>
      </c>
    </row>
    <row r="201" spans="1:10" x14ac:dyDescent="0.25">
      <c r="A201" s="26" t="s">
        <v>184</v>
      </c>
      <c r="B201" s="27" t="s">
        <v>430</v>
      </c>
      <c r="C201" s="13">
        <v>8436</v>
      </c>
      <c r="D201" s="26" t="s">
        <v>186</v>
      </c>
      <c r="E201" s="26" t="s">
        <v>431</v>
      </c>
      <c r="F201" s="28" t="e">
        <v>#N/A</v>
      </c>
      <c r="G201" s="28">
        <v>435</v>
      </c>
      <c r="H201" s="28">
        <v>232</v>
      </c>
      <c r="I201" s="29">
        <v>2.7666475863384847</v>
      </c>
      <c r="J201" s="25">
        <v>0</v>
      </c>
    </row>
    <row r="202" spans="1:10" x14ac:dyDescent="0.25">
      <c r="A202" s="26" t="s">
        <v>88</v>
      </c>
      <c r="B202" s="27" t="s">
        <v>432</v>
      </c>
      <c r="C202" s="13">
        <v>68673</v>
      </c>
      <c r="D202" s="26" t="s">
        <v>90</v>
      </c>
      <c r="E202" s="26" t="s">
        <v>433</v>
      </c>
      <c r="F202" s="28" t="e">
        <v>#N/A</v>
      </c>
      <c r="G202" s="28">
        <v>111</v>
      </c>
      <c r="H202" s="28">
        <v>416</v>
      </c>
      <c r="I202" s="29">
        <v>2.784746613146011</v>
      </c>
      <c r="J202" s="25">
        <v>0</v>
      </c>
    </row>
    <row r="203" spans="1:10" x14ac:dyDescent="0.25">
      <c r="A203" s="26" t="s">
        <v>88</v>
      </c>
      <c r="B203" s="27" t="s">
        <v>434</v>
      </c>
      <c r="C203" s="13">
        <v>68572</v>
      </c>
      <c r="D203" s="26" t="s">
        <v>90</v>
      </c>
      <c r="E203" s="26" t="s">
        <v>435</v>
      </c>
      <c r="F203" s="28" t="e">
        <v>#N/A</v>
      </c>
      <c r="G203" s="28">
        <v>349</v>
      </c>
      <c r="H203" s="28">
        <v>563</v>
      </c>
      <c r="I203" s="29">
        <v>2.7973709522282784</v>
      </c>
      <c r="J203" s="25">
        <v>0</v>
      </c>
    </row>
    <row r="204" spans="1:10" x14ac:dyDescent="0.25">
      <c r="A204" s="26" t="s">
        <v>27</v>
      </c>
      <c r="B204" s="27" t="s">
        <v>436</v>
      </c>
      <c r="C204" s="13">
        <v>25799</v>
      </c>
      <c r="D204" s="26" t="s">
        <v>29</v>
      </c>
      <c r="E204" s="26" t="s">
        <v>437</v>
      </c>
      <c r="F204" s="28" t="e">
        <v>#N/A</v>
      </c>
      <c r="G204" s="28">
        <v>454</v>
      </c>
      <c r="H204" s="28">
        <v>51</v>
      </c>
      <c r="I204" s="29">
        <v>2.2872688800443344</v>
      </c>
      <c r="J204" s="25">
        <v>0</v>
      </c>
    </row>
    <row r="205" spans="1:10" x14ac:dyDescent="0.25">
      <c r="A205" s="26" t="s">
        <v>438</v>
      </c>
      <c r="B205" s="27" t="s">
        <v>439</v>
      </c>
      <c r="C205" s="13">
        <v>17486</v>
      </c>
      <c r="D205" s="26" t="s">
        <v>237</v>
      </c>
      <c r="E205" s="26" t="s">
        <v>440</v>
      </c>
      <c r="F205" s="28" t="e">
        <v>#N/A</v>
      </c>
      <c r="G205" s="28">
        <v>877</v>
      </c>
      <c r="H205" s="28">
        <v>1827</v>
      </c>
      <c r="I205" s="29">
        <v>2.874184773703012</v>
      </c>
      <c r="J205" s="25">
        <v>0</v>
      </c>
    </row>
    <row r="206" spans="1:10" x14ac:dyDescent="0.25">
      <c r="A206" s="26" t="s">
        <v>295</v>
      </c>
      <c r="B206" s="27" t="s">
        <v>441</v>
      </c>
      <c r="C206" s="13">
        <v>73200</v>
      </c>
      <c r="D206" s="26" t="s">
        <v>297</v>
      </c>
      <c r="E206" s="26" t="s">
        <v>442</v>
      </c>
      <c r="F206" s="28" t="e">
        <v>#N/A</v>
      </c>
      <c r="G206" s="28">
        <v>280</v>
      </c>
      <c r="H206" s="28">
        <v>584</v>
      </c>
      <c r="I206" s="29">
        <v>2.8747433264887063</v>
      </c>
      <c r="J206" s="25">
        <v>0</v>
      </c>
    </row>
    <row r="207" spans="1:10" x14ac:dyDescent="0.25">
      <c r="A207" s="26" t="s">
        <v>321</v>
      </c>
      <c r="B207" s="27" t="s">
        <v>443</v>
      </c>
      <c r="C207" s="13">
        <v>19760</v>
      </c>
      <c r="D207" s="26" t="s">
        <v>323</v>
      </c>
      <c r="E207" s="26" t="s">
        <v>444</v>
      </c>
      <c r="F207" s="28" t="e">
        <v>#N/A</v>
      </c>
      <c r="G207" s="28">
        <v>489</v>
      </c>
      <c r="H207" s="28">
        <v>2508</v>
      </c>
      <c r="I207" s="29">
        <v>2.881895332390382</v>
      </c>
      <c r="J207" s="25">
        <v>1</v>
      </c>
    </row>
    <row r="208" spans="1:10" x14ac:dyDescent="0.25">
      <c r="A208" s="26" t="s">
        <v>27</v>
      </c>
      <c r="B208" s="27" t="s">
        <v>445</v>
      </c>
      <c r="C208" s="13">
        <v>25596</v>
      </c>
      <c r="D208" s="26" t="s">
        <v>29</v>
      </c>
      <c r="E208" s="26" t="s">
        <v>446</v>
      </c>
      <c r="F208" s="28" t="e">
        <v>#N/A</v>
      </c>
      <c r="G208" s="28">
        <v>539</v>
      </c>
      <c r="H208" s="28">
        <v>2175</v>
      </c>
      <c r="I208" s="29">
        <v>6.6021558059774623</v>
      </c>
      <c r="J208" s="25">
        <v>0</v>
      </c>
    </row>
    <row r="209" spans="1:10" x14ac:dyDescent="0.25">
      <c r="A209" s="26" t="s">
        <v>88</v>
      </c>
      <c r="B209" s="27" t="s">
        <v>447</v>
      </c>
      <c r="C209" s="13">
        <v>68397</v>
      </c>
      <c r="D209" s="26" t="s">
        <v>90</v>
      </c>
      <c r="E209" s="26" t="s">
        <v>448</v>
      </c>
      <c r="F209" s="28" t="e">
        <v>#N/A</v>
      </c>
      <c r="G209" s="28">
        <v>150</v>
      </c>
      <c r="H209" s="28">
        <v>853</v>
      </c>
      <c r="I209" s="29">
        <v>2.9114906832298137</v>
      </c>
      <c r="J209" s="25">
        <v>0</v>
      </c>
    </row>
    <row r="210" spans="1:10" x14ac:dyDescent="0.25">
      <c r="A210" s="26" t="s">
        <v>33</v>
      </c>
      <c r="B210" s="27" t="s">
        <v>449</v>
      </c>
      <c r="C210" s="13">
        <v>15425</v>
      </c>
      <c r="D210" s="26" t="s">
        <v>35</v>
      </c>
      <c r="E210" s="26" t="s">
        <v>450</v>
      </c>
      <c r="F210" s="28" t="e">
        <v>#N/A</v>
      </c>
      <c r="G210" s="28">
        <v>141</v>
      </c>
      <c r="H210" s="28">
        <v>280</v>
      </c>
      <c r="I210" s="29">
        <v>2.9247044181705038</v>
      </c>
      <c r="J210" s="25">
        <v>0</v>
      </c>
    </row>
    <row r="211" spans="1:10" x14ac:dyDescent="0.25">
      <c r="A211" s="26" t="s">
        <v>184</v>
      </c>
      <c r="B211" s="27" t="s">
        <v>451</v>
      </c>
      <c r="C211" s="13">
        <v>8372</v>
      </c>
      <c r="D211" s="26" t="s">
        <v>186</v>
      </c>
      <c r="E211" s="26" t="s">
        <v>452</v>
      </c>
      <c r="F211" s="28" t="e">
        <v>#N/A</v>
      </c>
      <c r="G211" s="28">
        <v>492</v>
      </c>
      <c r="H211" s="28">
        <v>104</v>
      </c>
      <c r="I211" s="29">
        <v>2.9275258836129954</v>
      </c>
      <c r="J211" s="25">
        <v>0</v>
      </c>
    </row>
    <row r="212" spans="1:10" x14ac:dyDescent="0.25">
      <c r="A212" s="26" t="s">
        <v>27</v>
      </c>
      <c r="B212" s="27" t="s">
        <v>453</v>
      </c>
      <c r="C212" s="13">
        <v>25592</v>
      </c>
      <c r="D212" s="26" t="s">
        <v>29</v>
      </c>
      <c r="E212" s="26" t="s">
        <v>454</v>
      </c>
      <c r="F212" s="28" t="e">
        <v>#N/A</v>
      </c>
      <c r="G212" s="28">
        <v>532</v>
      </c>
      <c r="H212" s="28">
        <v>1011</v>
      </c>
      <c r="I212" s="29">
        <v>11.22836639932461</v>
      </c>
      <c r="J212" s="25">
        <v>0</v>
      </c>
    </row>
    <row r="213" spans="1:10" x14ac:dyDescent="0.25">
      <c r="A213" s="26" t="s">
        <v>376</v>
      </c>
      <c r="B213" s="27" t="s">
        <v>455</v>
      </c>
      <c r="C213" s="13">
        <v>47703</v>
      </c>
      <c r="D213" s="26" t="s">
        <v>378</v>
      </c>
      <c r="E213" s="26" t="s">
        <v>456</v>
      </c>
      <c r="F213" s="28" t="e">
        <v>#N/A</v>
      </c>
      <c r="G213" s="28">
        <v>268</v>
      </c>
      <c r="H213" s="28">
        <v>594</v>
      </c>
      <c r="I213" s="29">
        <v>2.9427912594707366</v>
      </c>
      <c r="J213" s="25">
        <v>0</v>
      </c>
    </row>
    <row r="214" spans="1:10" x14ac:dyDescent="0.25">
      <c r="A214" s="26" t="s">
        <v>27</v>
      </c>
      <c r="B214" s="27" t="s">
        <v>457</v>
      </c>
      <c r="C214" s="13">
        <v>25402</v>
      </c>
      <c r="D214" s="26" t="s">
        <v>29</v>
      </c>
      <c r="E214" s="26" t="s">
        <v>458</v>
      </c>
      <c r="F214" s="28" t="e">
        <v>#N/A</v>
      </c>
      <c r="G214" s="28">
        <v>642</v>
      </c>
      <c r="H214" s="28">
        <v>276</v>
      </c>
      <c r="I214" s="29">
        <v>4.5115952213633168</v>
      </c>
      <c r="J214" s="25">
        <v>0</v>
      </c>
    </row>
    <row r="215" spans="1:10" x14ac:dyDescent="0.25">
      <c r="A215" s="26" t="s">
        <v>33</v>
      </c>
      <c r="B215" s="27" t="s">
        <v>459</v>
      </c>
      <c r="C215" s="13">
        <v>15646</v>
      </c>
      <c r="D215" s="26" t="s">
        <v>35</v>
      </c>
      <c r="E215" s="26" t="s">
        <v>460</v>
      </c>
      <c r="F215" s="28" t="e">
        <v>#N/A</v>
      </c>
      <c r="G215" s="28">
        <v>592</v>
      </c>
      <c r="H215" s="28">
        <v>64</v>
      </c>
      <c r="I215" s="29">
        <v>2.9738283016024512</v>
      </c>
      <c r="J215" s="25">
        <v>0</v>
      </c>
    </row>
    <row r="216" spans="1:10" x14ac:dyDescent="0.25">
      <c r="A216" s="26" t="s">
        <v>27</v>
      </c>
      <c r="B216" s="27" t="s">
        <v>461</v>
      </c>
      <c r="C216" s="13">
        <v>25322</v>
      </c>
      <c r="D216" s="26" t="s">
        <v>29</v>
      </c>
      <c r="E216" s="26" t="s">
        <v>462</v>
      </c>
      <c r="F216" s="28" t="e">
        <v>#N/A</v>
      </c>
      <c r="G216" s="28">
        <v>510</v>
      </c>
      <c r="H216" s="28">
        <v>137</v>
      </c>
      <c r="I216" s="29">
        <v>3.4555186665763267</v>
      </c>
      <c r="J216" s="25">
        <v>0</v>
      </c>
    </row>
    <row r="217" spans="1:10" x14ac:dyDescent="0.25">
      <c r="A217" s="26" t="s">
        <v>376</v>
      </c>
      <c r="B217" s="27" t="s">
        <v>463</v>
      </c>
      <c r="C217" s="13">
        <v>47707</v>
      </c>
      <c r="D217" s="26" t="s">
        <v>378</v>
      </c>
      <c r="E217" s="26" t="s">
        <v>464</v>
      </c>
      <c r="F217" s="28" t="e">
        <v>#N/A</v>
      </c>
      <c r="G217" s="28">
        <v>779</v>
      </c>
      <c r="H217" s="28">
        <v>2230</v>
      </c>
      <c r="I217" s="29">
        <v>3.0033155987354463</v>
      </c>
      <c r="J217" s="25">
        <v>0</v>
      </c>
    </row>
    <row r="218" spans="1:10" x14ac:dyDescent="0.25">
      <c r="A218" s="26" t="s">
        <v>27</v>
      </c>
      <c r="B218" s="27" t="s">
        <v>465</v>
      </c>
      <c r="C218" s="13">
        <v>25019</v>
      </c>
      <c r="D218" s="26" t="s">
        <v>29</v>
      </c>
      <c r="E218" s="26" t="s">
        <v>466</v>
      </c>
      <c r="F218" s="28" t="e">
        <v>#N/A</v>
      </c>
      <c r="G218" s="28">
        <v>477</v>
      </c>
      <c r="H218" s="28">
        <v>905</v>
      </c>
      <c r="I218" s="29">
        <v>8.008730691739423</v>
      </c>
      <c r="J218" s="25">
        <v>0</v>
      </c>
    </row>
    <row r="219" spans="1:10" x14ac:dyDescent="0.25">
      <c r="A219" s="26" t="s">
        <v>33</v>
      </c>
      <c r="B219" s="27" t="s">
        <v>467</v>
      </c>
      <c r="C219" s="13">
        <v>15296</v>
      </c>
      <c r="D219" s="26" t="s">
        <v>35</v>
      </c>
      <c r="E219" s="26" t="s">
        <v>468</v>
      </c>
      <c r="F219" s="28" t="e">
        <v>#N/A</v>
      </c>
      <c r="G219" s="28">
        <v>147</v>
      </c>
      <c r="H219" s="28">
        <v>157</v>
      </c>
      <c r="I219" s="29">
        <v>3.0271828665568368</v>
      </c>
      <c r="J219" s="25">
        <v>0</v>
      </c>
    </row>
    <row r="220" spans="1:10" x14ac:dyDescent="0.25">
      <c r="A220" s="26" t="s">
        <v>134</v>
      </c>
      <c r="B220" s="27" t="s">
        <v>469</v>
      </c>
      <c r="C220" s="13">
        <v>54174</v>
      </c>
      <c r="D220" s="26" t="s">
        <v>136</v>
      </c>
      <c r="E220" s="26" t="s">
        <v>470</v>
      </c>
      <c r="F220" s="28" t="e">
        <v>#N/A</v>
      </c>
      <c r="G220" s="28">
        <v>315</v>
      </c>
      <c r="H220" s="28">
        <v>1052</v>
      </c>
      <c r="I220" s="29">
        <v>3.0367299720428034</v>
      </c>
      <c r="J220" s="25">
        <v>0</v>
      </c>
    </row>
    <row r="221" spans="1:10" x14ac:dyDescent="0.25">
      <c r="A221" s="26" t="s">
        <v>33</v>
      </c>
      <c r="B221" s="27" t="s">
        <v>471</v>
      </c>
      <c r="C221" s="13">
        <v>15299</v>
      </c>
      <c r="D221" s="26" t="s">
        <v>35</v>
      </c>
      <c r="E221" s="26" t="s">
        <v>472</v>
      </c>
      <c r="F221" s="28" t="e">
        <v>#N/A</v>
      </c>
      <c r="G221" s="28">
        <v>518</v>
      </c>
      <c r="H221" s="28">
        <v>348</v>
      </c>
      <c r="I221" s="29">
        <v>3.0571293673276676</v>
      </c>
      <c r="J221" s="25">
        <v>0</v>
      </c>
    </row>
    <row r="222" spans="1:10" x14ac:dyDescent="0.25">
      <c r="A222" s="26" t="s">
        <v>88</v>
      </c>
      <c r="B222" s="27" t="s">
        <v>473</v>
      </c>
      <c r="C222" s="13">
        <v>68682</v>
      </c>
      <c r="D222" s="26" t="s">
        <v>90</v>
      </c>
      <c r="E222" s="26" t="s">
        <v>474</v>
      </c>
      <c r="F222" s="28" t="e">
        <v>#N/A</v>
      </c>
      <c r="G222" s="28">
        <v>77</v>
      </c>
      <c r="H222" s="28">
        <v>236</v>
      </c>
      <c r="I222" s="29">
        <v>3.094855305466238</v>
      </c>
      <c r="J222" s="25">
        <v>0</v>
      </c>
    </row>
    <row r="223" spans="1:10" x14ac:dyDescent="0.25">
      <c r="A223" s="26" t="s">
        <v>438</v>
      </c>
      <c r="B223" s="27" t="s">
        <v>475</v>
      </c>
      <c r="C223" s="13">
        <v>17442</v>
      </c>
      <c r="D223" s="26" t="s">
        <v>237</v>
      </c>
      <c r="E223" s="26" t="s">
        <v>476</v>
      </c>
      <c r="F223" s="28" t="e">
        <v>#N/A</v>
      </c>
      <c r="G223" s="28">
        <v>283</v>
      </c>
      <c r="H223" s="28">
        <v>777</v>
      </c>
      <c r="I223" s="29">
        <v>3.1112576956904134</v>
      </c>
      <c r="J223" s="25">
        <v>0</v>
      </c>
    </row>
    <row r="224" spans="1:10" x14ac:dyDescent="0.25">
      <c r="A224" s="26" t="s">
        <v>295</v>
      </c>
      <c r="B224" s="27" t="s">
        <v>477</v>
      </c>
      <c r="C224" s="13">
        <v>73268</v>
      </c>
      <c r="D224" s="26" t="s">
        <v>297</v>
      </c>
      <c r="E224" s="26" t="s">
        <v>478</v>
      </c>
      <c r="F224" s="28" t="e">
        <v>#N/A</v>
      </c>
      <c r="G224" s="28">
        <v>2373</v>
      </c>
      <c r="H224" s="28">
        <v>1327</v>
      </c>
      <c r="I224" s="29">
        <v>3.1130701719863039</v>
      </c>
      <c r="J224" s="25">
        <v>0</v>
      </c>
    </row>
    <row r="225" spans="1:10" x14ac:dyDescent="0.25">
      <c r="A225" s="26" t="s">
        <v>27</v>
      </c>
      <c r="B225" s="27" t="s">
        <v>479</v>
      </c>
      <c r="C225" s="13">
        <v>25120</v>
      </c>
      <c r="D225" s="26" t="s">
        <v>29</v>
      </c>
      <c r="E225" s="26" t="s">
        <v>177</v>
      </c>
      <c r="F225" s="28" t="e">
        <v>#N/A</v>
      </c>
      <c r="G225" s="28">
        <v>531</v>
      </c>
      <c r="H225" s="28">
        <v>2222</v>
      </c>
      <c r="I225" s="29">
        <v>11.802622805067793</v>
      </c>
      <c r="J225" s="25">
        <v>0</v>
      </c>
    </row>
    <row r="226" spans="1:10" x14ac:dyDescent="0.25">
      <c r="A226" s="26" t="s">
        <v>27</v>
      </c>
      <c r="B226" s="27" t="s">
        <v>480</v>
      </c>
      <c r="C226" s="13">
        <v>25214</v>
      </c>
      <c r="D226" s="26" t="s">
        <v>29</v>
      </c>
      <c r="E226" s="26" t="s">
        <v>481</v>
      </c>
      <c r="F226" s="28" t="e">
        <v>#N/A</v>
      </c>
      <c r="G226" s="28">
        <v>597</v>
      </c>
      <c r="H226" s="28">
        <v>52</v>
      </c>
      <c r="I226" s="29">
        <v>2.3960507304543266</v>
      </c>
      <c r="J226" s="25">
        <v>0</v>
      </c>
    </row>
    <row r="227" spans="1:10" x14ac:dyDescent="0.25">
      <c r="A227" s="26" t="s">
        <v>27</v>
      </c>
      <c r="B227" s="27" t="s">
        <v>482</v>
      </c>
      <c r="C227" s="13">
        <v>25312</v>
      </c>
      <c r="D227" s="26" t="s">
        <v>29</v>
      </c>
      <c r="E227" s="26" t="s">
        <v>483</v>
      </c>
      <c r="F227" s="28" t="e">
        <v>#N/A</v>
      </c>
      <c r="G227" s="28">
        <v>663</v>
      </c>
      <c r="H227" s="28">
        <v>215</v>
      </c>
      <c r="I227" s="29">
        <v>7.63385146804836</v>
      </c>
      <c r="J227" s="25">
        <v>0</v>
      </c>
    </row>
    <row r="228" spans="1:10" x14ac:dyDescent="0.25">
      <c r="A228" s="26" t="s">
        <v>27</v>
      </c>
      <c r="B228" s="27" t="s">
        <v>484</v>
      </c>
      <c r="C228" s="13">
        <v>25580</v>
      </c>
      <c r="D228" s="26" t="s">
        <v>29</v>
      </c>
      <c r="E228" s="26" t="s">
        <v>485</v>
      </c>
      <c r="F228" s="28" t="e">
        <v>#N/A</v>
      </c>
      <c r="G228" s="28">
        <v>411</v>
      </c>
      <c r="H228" s="28">
        <v>1742</v>
      </c>
      <c r="I228" s="29">
        <v>13.704568189396465</v>
      </c>
      <c r="J228" s="25">
        <v>0</v>
      </c>
    </row>
    <row r="229" spans="1:10" x14ac:dyDescent="0.25">
      <c r="A229" s="26" t="s">
        <v>27</v>
      </c>
      <c r="B229" s="27" t="s">
        <v>486</v>
      </c>
      <c r="C229" s="13">
        <v>25040</v>
      </c>
      <c r="D229" s="26" t="s">
        <v>29</v>
      </c>
      <c r="E229" s="26" t="s">
        <v>487</v>
      </c>
      <c r="F229" s="28" t="e">
        <v>#N/A</v>
      </c>
      <c r="G229" s="28">
        <v>420</v>
      </c>
      <c r="H229" s="28">
        <v>572</v>
      </c>
      <c r="I229" s="29">
        <v>3.4115831370319225</v>
      </c>
      <c r="J229" s="25">
        <v>0</v>
      </c>
    </row>
    <row r="230" spans="1:10" x14ac:dyDescent="0.25">
      <c r="A230" s="26" t="s">
        <v>27</v>
      </c>
      <c r="B230" s="27" t="s">
        <v>488</v>
      </c>
      <c r="C230" s="13">
        <v>25295</v>
      </c>
      <c r="D230" s="26" t="s">
        <v>29</v>
      </c>
      <c r="E230" s="26" t="s">
        <v>489</v>
      </c>
      <c r="F230" s="28" t="e">
        <v>#N/A</v>
      </c>
      <c r="G230" s="28">
        <v>280</v>
      </c>
      <c r="H230" s="28">
        <v>16</v>
      </c>
      <c r="I230" s="29">
        <v>1.9387896413239163</v>
      </c>
      <c r="J230" s="25">
        <v>0</v>
      </c>
    </row>
    <row r="231" spans="1:10" x14ac:dyDescent="0.25">
      <c r="A231" s="26" t="s">
        <v>33</v>
      </c>
      <c r="B231" s="27" t="s">
        <v>490</v>
      </c>
      <c r="C231" s="13">
        <v>15673</v>
      </c>
      <c r="D231" s="26" t="s">
        <v>35</v>
      </c>
      <c r="E231" s="26" t="s">
        <v>491</v>
      </c>
      <c r="F231" s="28" t="e">
        <v>#N/A</v>
      </c>
      <c r="G231" s="28">
        <v>117</v>
      </c>
      <c r="H231" s="28">
        <v>570</v>
      </c>
      <c r="I231" s="29">
        <v>3.1776208582292234</v>
      </c>
      <c r="J231" s="25">
        <v>0</v>
      </c>
    </row>
    <row r="232" spans="1:10" x14ac:dyDescent="0.25">
      <c r="A232" s="26" t="s">
        <v>204</v>
      </c>
      <c r="B232" s="27" t="s">
        <v>492</v>
      </c>
      <c r="C232" s="13">
        <v>52720</v>
      </c>
      <c r="D232" s="26" t="s">
        <v>206</v>
      </c>
      <c r="E232" s="26" t="s">
        <v>493</v>
      </c>
      <c r="F232" s="28" t="e">
        <v>#N/A</v>
      </c>
      <c r="G232" s="28">
        <v>202</v>
      </c>
      <c r="H232" s="28">
        <v>193</v>
      </c>
      <c r="I232" s="29">
        <v>3.1785995279307628</v>
      </c>
      <c r="J232" s="25">
        <v>0</v>
      </c>
    </row>
    <row r="233" spans="1:10" x14ac:dyDescent="0.25">
      <c r="A233" s="26" t="s">
        <v>134</v>
      </c>
      <c r="B233" s="27" t="s">
        <v>494</v>
      </c>
      <c r="C233" s="13">
        <v>54820</v>
      </c>
      <c r="D233" s="26" t="s">
        <v>136</v>
      </c>
      <c r="E233" s="26" t="s">
        <v>495</v>
      </c>
      <c r="F233" s="28" t="e">
        <v>#N/A</v>
      </c>
      <c r="G233" s="28">
        <v>555</v>
      </c>
      <c r="H233" s="28">
        <v>2017</v>
      </c>
      <c r="I233" s="29">
        <v>3.2112480472140255</v>
      </c>
      <c r="J233" s="25">
        <v>0</v>
      </c>
    </row>
    <row r="234" spans="1:10" x14ac:dyDescent="0.25">
      <c r="A234" s="26" t="s">
        <v>88</v>
      </c>
      <c r="B234" s="27" t="s">
        <v>496</v>
      </c>
      <c r="C234" s="13">
        <v>68820</v>
      </c>
      <c r="D234" s="26" t="s">
        <v>90</v>
      </c>
      <c r="E234" s="26" t="s">
        <v>497</v>
      </c>
      <c r="F234" s="28" t="e">
        <v>#N/A</v>
      </c>
      <c r="G234" s="28">
        <v>228</v>
      </c>
      <c r="H234" s="28">
        <v>723</v>
      </c>
      <c r="I234" s="29">
        <v>3.2180663373323926</v>
      </c>
      <c r="J234" s="25">
        <v>0</v>
      </c>
    </row>
    <row r="235" spans="1:10" x14ac:dyDescent="0.25">
      <c r="A235" s="26" t="s">
        <v>321</v>
      </c>
      <c r="B235" s="27" t="s">
        <v>498</v>
      </c>
      <c r="C235" s="13">
        <v>19355</v>
      </c>
      <c r="D235" s="26" t="s">
        <v>323</v>
      </c>
      <c r="E235" s="26" t="s">
        <v>499</v>
      </c>
      <c r="F235" s="28" t="e">
        <v>#N/A</v>
      </c>
      <c r="G235" s="28">
        <v>993</v>
      </c>
      <c r="H235" s="28">
        <v>3856</v>
      </c>
      <c r="I235" s="29">
        <v>3.2237119761062236</v>
      </c>
      <c r="J235" s="25">
        <v>2</v>
      </c>
    </row>
    <row r="236" spans="1:10" x14ac:dyDescent="0.25">
      <c r="A236" s="26" t="s">
        <v>500</v>
      </c>
      <c r="B236" s="27" t="s">
        <v>501</v>
      </c>
      <c r="C236" s="13">
        <v>5264</v>
      </c>
      <c r="D236" s="26" t="s">
        <v>502</v>
      </c>
      <c r="E236" s="26" t="s">
        <v>503</v>
      </c>
      <c r="F236" s="28" t="e">
        <v>#N/A</v>
      </c>
      <c r="G236" s="28">
        <v>321</v>
      </c>
      <c r="H236" s="28">
        <v>346</v>
      </c>
      <c r="I236" s="29">
        <v>3.2261306532663321</v>
      </c>
      <c r="J236" s="25">
        <v>0</v>
      </c>
    </row>
    <row r="237" spans="1:10" x14ac:dyDescent="0.25">
      <c r="A237" s="26" t="s">
        <v>33</v>
      </c>
      <c r="B237" s="27" t="s">
        <v>504</v>
      </c>
      <c r="C237" s="13">
        <v>15464</v>
      </c>
      <c r="D237" s="26" t="s">
        <v>35</v>
      </c>
      <c r="E237" s="26" t="s">
        <v>505</v>
      </c>
      <c r="F237" s="28" t="e">
        <v>#N/A</v>
      </c>
      <c r="G237" s="28">
        <v>153</v>
      </c>
      <c r="H237" s="28">
        <v>330</v>
      </c>
      <c r="I237" s="29">
        <v>3.2435870256518973</v>
      </c>
      <c r="J237" s="25">
        <v>0</v>
      </c>
    </row>
    <row r="238" spans="1:10" x14ac:dyDescent="0.25">
      <c r="A238" s="26" t="s">
        <v>33</v>
      </c>
      <c r="B238" s="27" t="s">
        <v>506</v>
      </c>
      <c r="C238" s="13">
        <v>15106</v>
      </c>
      <c r="D238" s="26" t="s">
        <v>35</v>
      </c>
      <c r="E238" s="26" t="s">
        <v>507</v>
      </c>
      <c r="F238" s="28" t="e">
        <v>#N/A</v>
      </c>
      <c r="G238" s="28">
        <v>84</v>
      </c>
      <c r="H238" s="28">
        <v>158</v>
      </c>
      <c r="I238" s="29">
        <v>3.2507739938080498</v>
      </c>
      <c r="J238" s="25">
        <v>0</v>
      </c>
    </row>
    <row r="239" spans="1:10" x14ac:dyDescent="0.25">
      <c r="A239" s="26" t="s">
        <v>88</v>
      </c>
      <c r="B239" s="27" t="s">
        <v>508</v>
      </c>
      <c r="C239" s="13">
        <v>68217</v>
      </c>
      <c r="D239" s="26" t="s">
        <v>90</v>
      </c>
      <c r="E239" s="26" t="s">
        <v>509</v>
      </c>
      <c r="F239" s="28" t="e">
        <v>#N/A</v>
      </c>
      <c r="G239" s="28">
        <v>247</v>
      </c>
      <c r="H239" s="28">
        <v>770</v>
      </c>
      <c r="I239" s="29">
        <v>3.2680603334215399</v>
      </c>
      <c r="J239" s="25">
        <v>1</v>
      </c>
    </row>
    <row r="240" spans="1:10" x14ac:dyDescent="0.25">
      <c r="A240" s="26" t="s">
        <v>21</v>
      </c>
      <c r="B240" s="27" t="s">
        <v>510</v>
      </c>
      <c r="C240" s="13">
        <v>97666</v>
      </c>
      <c r="D240" s="26" t="s">
        <v>23</v>
      </c>
      <c r="E240" s="26" t="s">
        <v>511</v>
      </c>
      <c r="F240" s="28" t="e">
        <v>#N/A</v>
      </c>
      <c r="G240" s="28">
        <v>32</v>
      </c>
      <c r="H240" s="28">
        <v>146</v>
      </c>
      <c r="I240" s="29">
        <v>3.278688524590164</v>
      </c>
      <c r="J240" s="25">
        <v>0</v>
      </c>
    </row>
    <row r="241" spans="1:10" x14ac:dyDescent="0.25">
      <c r="A241" s="26" t="s">
        <v>204</v>
      </c>
      <c r="B241" s="27" t="s">
        <v>512</v>
      </c>
      <c r="C241" s="13">
        <v>52885</v>
      </c>
      <c r="D241" s="26" t="s">
        <v>206</v>
      </c>
      <c r="E241" s="26" t="s">
        <v>513</v>
      </c>
      <c r="F241" s="28" t="e">
        <v>#N/A</v>
      </c>
      <c r="G241" s="28">
        <v>360</v>
      </c>
      <c r="H241" s="28">
        <v>337</v>
      </c>
      <c r="I241" s="29">
        <v>3.2822757111597372</v>
      </c>
      <c r="J241" s="25">
        <v>0</v>
      </c>
    </row>
    <row r="242" spans="1:10" x14ac:dyDescent="0.25">
      <c r="A242" s="26" t="s">
        <v>301</v>
      </c>
      <c r="B242" s="27" t="s">
        <v>514</v>
      </c>
      <c r="C242" s="13">
        <v>13468</v>
      </c>
      <c r="D242" s="26" t="s">
        <v>303</v>
      </c>
      <c r="E242" s="26" t="s">
        <v>515</v>
      </c>
      <c r="F242" s="28" t="e">
        <v>#N/A</v>
      </c>
      <c r="G242" s="28">
        <v>1454</v>
      </c>
      <c r="H242" s="28">
        <v>3566</v>
      </c>
      <c r="I242" s="29">
        <v>3.2952588160638201</v>
      </c>
      <c r="J242" s="25">
        <v>0</v>
      </c>
    </row>
    <row r="243" spans="1:10" x14ac:dyDescent="0.25">
      <c r="A243" s="26" t="s">
        <v>88</v>
      </c>
      <c r="B243" s="27" t="s">
        <v>516</v>
      </c>
      <c r="C243" s="13">
        <v>68320</v>
      </c>
      <c r="D243" s="26" t="s">
        <v>90</v>
      </c>
      <c r="E243" s="26" t="s">
        <v>517</v>
      </c>
      <c r="F243" s="28" t="e">
        <v>#N/A</v>
      </c>
      <c r="G243" s="28">
        <v>157</v>
      </c>
      <c r="H243" s="28">
        <v>147</v>
      </c>
      <c r="I243" s="29">
        <v>3.3010933557611435</v>
      </c>
      <c r="J243" s="25">
        <v>0</v>
      </c>
    </row>
    <row r="244" spans="1:10" x14ac:dyDescent="0.25">
      <c r="A244" s="26" t="s">
        <v>184</v>
      </c>
      <c r="B244" s="27" t="s">
        <v>518</v>
      </c>
      <c r="C244" s="13">
        <v>8638</v>
      </c>
      <c r="D244" s="26" t="s">
        <v>186</v>
      </c>
      <c r="E244" s="26" t="s">
        <v>519</v>
      </c>
      <c r="F244" s="28" t="e">
        <v>#N/A</v>
      </c>
      <c r="G244" s="28">
        <v>3308</v>
      </c>
      <c r="H244" s="28">
        <v>1536</v>
      </c>
      <c r="I244" s="29">
        <v>3.3696991922093535</v>
      </c>
      <c r="J244" s="25">
        <v>0</v>
      </c>
    </row>
    <row r="245" spans="1:10" x14ac:dyDescent="0.25">
      <c r="A245" s="26" t="s">
        <v>27</v>
      </c>
      <c r="B245" s="27" t="s">
        <v>520</v>
      </c>
      <c r="C245" s="13">
        <v>25599</v>
      </c>
      <c r="D245" s="26" t="s">
        <v>29</v>
      </c>
      <c r="E245" s="26" t="s">
        <v>521</v>
      </c>
      <c r="F245" s="28" t="e">
        <v>#N/A</v>
      </c>
      <c r="G245" s="28">
        <v>396</v>
      </c>
      <c r="H245" s="28">
        <v>507</v>
      </c>
      <c r="I245" s="29">
        <v>5.0691244239631335</v>
      </c>
      <c r="J245" s="25">
        <v>0</v>
      </c>
    </row>
    <row r="246" spans="1:10" x14ac:dyDescent="0.25">
      <c r="A246" s="26" t="s">
        <v>301</v>
      </c>
      <c r="B246" s="27" t="s">
        <v>522</v>
      </c>
      <c r="C246" s="13">
        <v>13440</v>
      </c>
      <c r="D246" s="26" t="s">
        <v>303</v>
      </c>
      <c r="E246" s="26" t="s">
        <v>523</v>
      </c>
      <c r="F246" s="28" t="e">
        <v>#N/A</v>
      </c>
      <c r="G246" s="28">
        <v>334</v>
      </c>
      <c r="H246" s="28">
        <v>806</v>
      </c>
      <c r="I246" s="29">
        <v>3.3819360064803563</v>
      </c>
      <c r="J246" s="25">
        <v>0</v>
      </c>
    </row>
    <row r="247" spans="1:10" x14ac:dyDescent="0.25">
      <c r="A247" s="26" t="s">
        <v>33</v>
      </c>
      <c r="B247" s="27" t="s">
        <v>524</v>
      </c>
      <c r="C247" s="13">
        <v>15897</v>
      </c>
      <c r="D247" s="26" t="s">
        <v>35</v>
      </c>
      <c r="E247" s="26" t="s">
        <v>525</v>
      </c>
      <c r="F247" s="28" t="e">
        <v>#N/A</v>
      </c>
      <c r="G247" s="28">
        <v>155</v>
      </c>
      <c r="H247" s="28">
        <v>300</v>
      </c>
      <c r="I247" s="29">
        <v>3.4013605442176873</v>
      </c>
      <c r="J247" s="25">
        <v>0</v>
      </c>
    </row>
    <row r="248" spans="1:10" x14ac:dyDescent="0.25">
      <c r="A248" s="26" t="s">
        <v>27</v>
      </c>
      <c r="B248" s="27" t="s">
        <v>526</v>
      </c>
      <c r="C248" s="13">
        <v>25183</v>
      </c>
      <c r="D248" s="26" t="s">
        <v>29</v>
      </c>
      <c r="E248" s="26" t="s">
        <v>527</v>
      </c>
      <c r="F248" s="28" t="e">
        <v>#N/A</v>
      </c>
      <c r="G248" s="28">
        <v>331</v>
      </c>
      <c r="H248" s="28">
        <v>131</v>
      </c>
      <c r="I248" s="29">
        <v>1.3105277744783623</v>
      </c>
      <c r="J248" s="25">
        <v>0</v>
      </c>
    </row>
    <row r="249" spans="1:10" x14ac:dyDescent="0.25">
      <c r="A249" s="26" t="s">
        <v>27</v>
      </c>
      <c r="B249" s="27" t="s">
        <v>528</v>
      </c>
      <c r="C249" s="13">
        <v>25123</v>
      </c>
      <c r="D249" s="26" t="s">
        <v>29</v>
      </c>
      <c r="E249" s="26" t="s">
        <v>529</v>
      </c>
      <c r="F249" s="28" t="e">
        <v>#N/A</v>
      </c>
      <c r="G249" s="28">
        <v>364</v>
      </c>
      <c r="H249" s="28">
        <v>298</v>
      </c>
      <c r="I249" s="29">
        <v>3.7018204006915489</v>
      </c>
      <c r="J249" s="25">
        <v>0</v>
      </c>
    </row>
    <row r="250" spans="1:10" x14ac:dyDescent="0.25">
      <c r="A250" s="26" t="s">
        <v>530</v>
      </c>
      <c r="B250" s="27" t="s">
        <v>531</v>
      </c>
      <c r="C250" s="13">
        <v>23168</v>
      </c>
      <c r="D250" s="26" t="s">
        <v>532</v>
      </c>
      <c r="E250" s="26" t="s">
        <v>533</v>
      </c>
      <c r="F250" s="28" t="e">
        <v>#N/A</v>
      </c>
      <c r="G250" s="28">
        <v>513</v>
      </c>
      <c r="H250" s="28">
        <v>651</v>
      </c>
      <c r="I250" s="29">
        <v>3.4159009188973228</v>
      </c>
      <c r="J250" s="25">
        <v>0</v>
      </c>
    </row>
    <row r="251" spans="1:10" x14ac:dyDescent="0.25">
      <c r="A251" s="26" t="s">
        <v>204</v>
      </c>
      <c r="B251" s="27" t="s">
        <v>534</v>
      </c>
      <c r="C251" s="13">
        <v>52685</v>
      </c>
      <c r="D251" s="26" t="s">
        <v>206</v>
      </c>
      <c r="E251" s="26" t="s">
        <v>535</v>
      </c>
      <c r="F251" s="28" t="e">
        <v>#N/A</v>
      </c>
      <c r="G251" s="28">
        <v>658</v>
      </c>
      <c r="H251" s="28">
        <v>933</v>
      </c>
      <c r="I251" s="29">
        <v>3.4269048487057967</v>
      </c>
      <c r="J251" s="25">
        <v>0</v>
      </c>
    </row>
    <row r="252" spans="1:10" x14ac:dyDescent="0.25">
      <c r="A252" s="26" t="s">
        <v>27</v>
      </c>
      <c r="B252" s="27" t="s">
        <v>536</v>
      </c>
      <c r="C252" s="13">
        <v>25845</v>
      </c>
      <c r="D252" s="26" t="s">
        <v>29</v>
      </c>
      <c r="E252" s="26" t="s">
        <v>537</v>
      </c>
      <c r="F252" s="28" t="e">
        <v>#N/A</v>
      </c>
      <c r="G252" s="28">
        <v>291</v>
      </c>
      <c r="H252" s="28">
        <v>481</v>
      </c>
      <c r="I252" s="29">
        <v>3.1644193127446716</v>
      </c>
      <c r="J252" s="25">
        <v>0</v>
      </c>
    </row>
    <row r="253" spans="1:10" x14ac:dyDescent="0.25">
      <c r="A253" s="26" t="s">
        <v>204</v>
      </c>
      <c r="B253" s="27" t="s">
        <v>538</v>
      </c>
      <c r="C253" s="13">
        <v>52585</v>
      </c>
      <c r="D253" s="26" t="s">
        <v>206</v>
      </c>
      <c r="E253" s="26" t="s">
        <v>539</v>
      </c>
      <c r="F253" s="28" t="e">
        <v>#N/A</v>
      </c>
      <c r="G253" s="28">
        <v>671</v>
      </c>
      <c r="H253" s="28">
        <v>394</v>
      </c>
      <c r="I253" s="29">
        <v>3.4609036517433465</v>
      </c>
      <c r="J253" s="25">
        <v>0</v>
      </c>
    </row>
    <row r="254" spans="1:10" x14ac:dyDescent="0.25">
      <c r="A254" s="26" t="s">
        <v>27</v>
      </c>
      <c r="B254" s="27" t="s">
        <v>540</v>
      </c>
      <c r="C254" s="13">
        <v>25785</v>
      </c>
      <c r="D254" s="26" t="s">
        <v>29</v>
      </c>
      <c r="E254" s="26" t="s">
        <v>541</v>
      </c>
      <c r="F254" s="28" t="e">
        <v>#N/A</v>
      </c>
      <c r="G254" s="28">
        <v>312</v>
      </c>
      <c r="H254" s="28">
        <v>51</v>
      </c>
      <c r="I254" s="29">
        <v>1.1541449339695926</v>
      </c>
      <c r="J254" s="25">
        <v>0</v>
      </c>
    </row>
    <row r="255" spans="1:10" x14ac:dyDescent="0.25">
      <c r="A255" s="26" t="s">
        <v>88</v>
      </c>
      <c r="B255" s="27" t="s">
        <v>542</v>
      </c>
      <c r="C255" s="13">
        <v>68167</v>
      </c>
      <c r="D255" s="26" t="s">
        <v>90</v>
      </c>
      <c r="E255" s="26" t="s">
        <v>543</v>
      </c>
      <c r="F255" s="28" t="e">
        <v>#N/A</v>
      </c>
      <c r="G255" s="28">
        <v>368</v>
      </c>
      <c r="H255" s="28">
        <v>604</v>
      </c>
      <c r="I255" s="29">
        <v>3.4914611005692597</v>
      </c>
      <c r="J255" s="25">
        <v>1</v>
      </c>
    </row>
    <row r="256" spans="1:10" x14ac:dyDescent="0.25">
      <c r="A256" s="26" t="s">
        <v>301</v>
      </c>
      <c r="B256" s="27" t="s">
        <v>544</v>
      </c>
      <c r="C256" s="13">
        <v>13647</v>
      </c>
      <c r="D256" s="26" t="s">
        <v>303</v>
      </c>
      <c r="E256" s="26" t="s">
        <v>545</v>
      </c>
      <c r="F256" s="28" t="e">
        <v>#N/A</v>
      </c>
      <c r="G256" s="28">
        <v>568</v>
      </c>
      <c r="H256" s="28">
        <v>1472</v>
      </c>
      <c r="I256" s="29">
        <v>3.4938795595743373</v>
      </c>
      <c r="J256" s="25">
        <v>0</v>
      </c>
    </row>
    <row r="257" spans="1:10" x14ac:dyDescent="0.25">
      <c r="A257" s="26" t="s">
        <v>376</v>
      </c>
      <c r="B257" s="27" t="s">
        <v>546</v>
      </c>
      <c r="C257" s="13">
        <v>47318</v>
      </c>
      <c r="D257" s="26" t="s">
        <v>378</v>
      </c>
      <c r="E257" s="26" t="s">
        <v>547</v>
      </c>
      <c r="F257" s="28" t="e">
        <v>#N/A</v>
      </c>
      <c r="G257" s="28">
        <v>956</v>
      </c>
      <c r="H257" s="28">
        <v>3521</v>
      </c>
      <c r="I257" s="29">
        <v>3.5078706931347008</v>
      </c>
      <c r="J257" s="25">
        <v>0</v>
      </c>
    </row>
    <row r="258" spans="1:10" x14ac:dyDescent="0.25">
      <c r="A258" s="26" t="s">
        <v>500</v>
      </c>
      <c r="B258" s="27" t="s">
        <v>548</v>
      </c>
      <c r="C258" s="13">
        <v>5266</v>
      </c>
      <c r="D258" s="26" t="s">
        <v>502</v>
      </c>
      <c r="E258" s="26" t="s">
        <v>549</v>
      </c>
      <c r="F258" s="28" t="e">
        <v>#N/A</v>
      </c>
      <c r="G258" s="28">
        <v>7842</v>
      </c>
      <c r="H258" s="28">
        <v>2595</v>
      </c>
      <c r="I258" s="29">
        <v>3.5252073453057919</v>
      </c>
      <c r="J258" s="25">
        <v>0</v>
      </c>
    </row>
    <row r="259" spans="1:10" x14ac:dyDescent="0.25">
      <c r="A259" s="26" t="s">
        <v>27</v>
      </c>
      <c r="B259" s="27" t="s">
        <v>550</v>
      </c>
      <c r="C259" s="13">
        <v>25645</v>
      </c>
      <c r="D259" s="26" t="s">
        <v>29</v>
      </c>
      <c r="E259" s="26" t="s">
        <v>551</v>
      </c>
      <c r="F259" s="28" t="e">
        <v>#N/A</v>
      </c>
      <c r="G259" s="28">
        <v>369</v>
      </c>
      <c r="H259" s="28">
        <v>283</v>
      </c>
      <c r="I259" s="29">
        <v>2.8202384591867928</v>
      </c>
      <c r="J259" s="25">
        <v>0</v>
      </c>
    </row>
    <row r="260" spans="1:10" x14ac:dyDescent="0.25">
      <c r="A260" s="26" t="s">
        <v>438</v>
      </c>
      <c r="B260" s="27" t="s">
        <v>552</v>
      </c>
      <c r="C260" s="13">
        <v>17272</v>
      </c>
      <c r="D260" s="26" t="s">
        <v>237</v>
      </c>
      <c r="E260" s="26" t="s">
        <v>553</v>
      </c>
      <c r="F260" s="28" t="e">
        <v>#N/A</v>
      </c>
      <c r="G260" s="28">
        <v>391</v>
      </c>
      <c r="H260" s="28">
        <v>1093</v>
      </c>
      <c r="I260" s="29">
        <v>3.5435925321732826</v>
      </c>
      <c r="J260" s="25">
        <v>0</v>
      </c>
    </row>
    <row r="261" spans="1:10" x14ac:dyDescent="0.25">
      <c r="A261" s="26" t="s">
        <v>530</v>
      </c>
      <c r="B261" s="27" t="s">
        <v>554</v>
      </c>
      <c r="C261" s="13">
        <v>23672</v>
      </c>
      <c r="D261" s="26" t="s">
        <v>532</v>
      </c>
      <c r="E261" s="26" t="s">
        <v>555</v>
      </c>
      <c r="F261" s="28" t="e">
        <v>#N/A</v>
      </c>
      <c r="G261" s="28">
        <v>1115</v>
      </c>
      <c r="H261" s="28">
        <v>1347</v>
      </c>
      <c r="I261" s="29">
        <v>3.5549179021201978</v>
      </c>
      <c r="J261" s="25">
        <v>0</v>
      </c>
    </row>
    <row r="262" spans="1:10" x14ac:dyDescent="0.25">
      <c r="A262" s="26" t="s">
        <v>27</v>
      </c>
      <c r="B262" s="27" t="s">
        <v>556</v>
      </c>
      <c r="C262" s="13">
        <v>25871</v>
      </c>
      <c r="D262" s="26" t="s">
        <v>29</v>
      </c>
      <c r="E262" s="26" t="s">
        <v>557</v>
      </c>
      <c r="F262" s="28" t="e">
        <v>#N/A</v>
      </c>
      <c r="G262" s="28">
        <v>224</v>
      </c>
      <c r="H262" s="28">
        <v>612</v>
      </c>
      <c r="I262" s="29">
        <v>10.317825886688162</v>
      </c>
      <c r="J262" s="25">
        <v>0</v>
      </c>
    </row>
    <row r="263" spans="1:10" x14ac:dyDescent="0.25">
      <c r="A263" s="26" t="s">
        <v>27</v>
      </c>
      <c r="B263" s="27" t="s">
        <v>558</v>
      </c>
      <c r="C263" s="13">
        <v>25328</v>
      </c>
      <c r="D263" s="26" t="s">
        <v>29</v>
      </c>
      <c r="E263" s="26" t="s">
        <v>559</v>
      </c>
      <c r="F263" s="28" t="e">
        <v>#N/A</v>
      </c>
      <c r="G263" s="28">
        <v>371</v>
      </c>
      <c r="H263" s="28">
        <v>1062</v>
      </c>
      <c r="I263" s="29">
        <v>10.197910940076966</v>
      </c>
      <c r="J263" s="25">
        <v>0</v>
      </c>
    </row>
    <row r="264" spans="1:10" x14ac:dyDescent="0.25">
      <c r="A264" s="26" t="s">
        <v>88</v>
      </c>
      <c r="B264" s="27" t="s">
        <v>560</v>
      </c>
      <c r="C264" s="13">
        <v>68464</v>
      </c>
      <c r="D264" s="26" t="s">
        <v>90</v>
      </c>
      <c r="E264" s="26" t="s">
        <v>561</v>
      </c>
      <c r="F264" s="28" t="e">
        <v>#N/A</v>
      </c>
      <c r="G264" s="28">
        <v>391</v>
      </c>
      <c r="H264" s="28">
        <v>766</v>
      </c>
      <c r="I264" s="29">
        <v>3.5937499999999996</v>
      </c>
      <c r="J264" s="25">
        <v>0</v>
      </c>
    </row>
    <row r="265" spans="1:10" x14ac:dyDescent="0.25">
      <c r="A265" s="26" t="s">
        <v>301</v>
      </c>
      <c r="B265" s="27" t="s">
        <v>562</v>
      </c>
      <c r="C265" s="13">
        <v>13838</v>
      </c>
      <c r="D265" s="26" t="s">
        <v>303</v>
      </c>
      <c r="E265" s="26" t="s">
        <v>563</v>
      </c>
      <c r="F265" s="28" t="e">
        <v>#N/A</v>
      </c>
      <c r="G265" s="28">
        <v>536</v>
      </c>
      <c r="H265" s="28">
        <v>884</v>
      </c>
      <c r="I265" s="29">
        <v>3.601424443996506</v>
      </c>
      <c r="J265" s="25">
        <v>1</v>
      </c>
    </row>
    <row r="266" spans="1:10" x14ac:dyDescent="0.25">
      <c r="A266" s="26" t="s">
        <v>530</v>
      </c>
      <c r="B266" s="27" t="s">
        <v>564</v>
      </c>
      <c r="C266" s="13">
        <v>23189</v>
      </c>
      <c r="D266" s="26" t="s">
        <v>532</v>
      </c>
      <c r="E266" s="26" t="s">
        <v>565</v>
      </c>
      <c r="F266" s="28" t="e">
        <v>#N/A</v>
      </c>
      <c r="G266" s="28">
        <v>2321</v>
      </c>
      <c r="H266" s="28">
        <v>1581</v>
      </c>
      <c r="I266" s="29">
        <v>3.6138012642854918</v>
      </c>
      <c r="J266" s="25">
        <v>0</v>
      </c>
    </row>
    <row r="267" spans="1:10" x14ac:dyDescent="0.25">
      <c r="A267" s="26" t="s">
        <v>184</v>
      </c>
      <c r="B267" s="27" t="s">
        <v>566</v>
      </c>
      <c r="C267" s="13">
        <v>8078</v>
      </c>
      <c r="D267" s="26" t="s">
        <v>186</v>
      </c>
      <c r="E267" s="26" t="s">
        <v>567</v>
      </c>
      <c r="F267" s="28" t="e">
        <v>#N/A</v>
      </c>
      <c r="G267" s="28">
        <v>2121</v>
      </c>
      <c r="H267" s="28">
        <v>905</v>
      </c>
      <c r="I267" s="29">
        <v>3.6668222602562106</v>
      </c>
      <c r="J267" s="25">
        <v>0</v>
      </c>
    </row>
    <row r="268" spans="1:10" x14ac:dyDescent="0.25">
      <c r="A268" s="26" t="s">
        <v>184</v>
      </c>
      <c r="B268" s="27" t="s">
        <v>568</v>
      </c>
      <c r="C268" s="13">
        <v>8675</v>
      </c>
      <c r="D268" s="26" t="s">
        <v>186</v>
      </c>
      <c r="E268" s="26" t="s">
        <v>569</v>
      </c>
      <c r="F268" s="28" t="e">
        <v>#N/A</v>
      </c>
      <c r="G268" s="28">
        <v>425</v>
      </c>
      <c r="H268" s="28">
        <v>160</v>
      </c>
      <c r="I268" s="29">
        <v>3.6688535911602211</v>
      </c>
      <c r="J268" s="25">
        <v>0</v>
      </c>
    </row>
    <row r="269" spans="1:10" x14ac:dyDescent="0.25">
      <c r="A269" s="26" t="s">
        <v>500</v>
      </c>
      <c r="B269" s="27" t="s">
        <v>570</v>
      </c>
      <c r="C269" s="13">
        <v>5368</v>
      </c>
      <c r="D269" s="26" t="s">
        <v>502</v>
      </c>
      <c r="E269" s="26" t="s">
        <v>271</v>
      </c>
      <c r="F269" s="28" t="e">
        <v>#N/A</v>
      </c>
      <c r="G269" s="28">
        <v>447</v>
      </c>
      <c r="H269" s="28">
        <v>481</v>
      </c>
      <c r="I269" s="29">
        <v>3.6932991820209864</v>
      </c>
      <c r="J269" s="25">
        <v>0</v>
      </c>
    </row>
    <row r="270" spans="1:10" x14ac:dyDescent="0.25">
      <c r="A270" s="26" t="s">
        <v>27</v>
      </c>
      <c r="B270" s="27" t="s">
        <v>571</v>
      </c>
      <c r="C270" s="13">
        <v>25377</v>
      </c>
      <c r="D270" s="26" t="s">
        <v>29</v>
      </c>
      <c r="E270" s="26" t="s">
        <v>572</v>
      </c>
      <c r="F270" s="28" t="e">
        <v>#N/A</v>
      </c>
      <c r="G270" s="28">
        <v>425</v>
      </c>
      <c r="H270" s="28">
        <v>200</v>
      </c>
      <c r="I270" s="29">
        <v>1.5439386783884912</v>
      </c>
      <c r="J270" s="25">
        <v>0</v>
      </c>
    </row>
    <row r="271" spans="1:10" x14ac:dyDescent="0.25">
      <c r="A271" s="26" t="s">
        <v>530</v>
      </c>
      <c r="B271" s="27" t="s">
        <v>573</v>
      </c>
      <c r="C271" s="13">
        <v>23417</v>
      </c>
      <c r="D271" s="26" t="s">
        <v>532</v>
      </c>
      <c r="E271" s="26" t="s">
        <v>574</v>
      </c>
      <c r="F271" s="28" t="e">
        <v>#N/A</v>
      </c>
      <c r="G271" s="28">
        <v>4397</v>
      </c>
      <c r="H271" s="28">
        <v>4033</v>
      </c>
      <c r="I271" s="29">
        <v>3.7188020670348534</v>
      </c>
      <c r="J271" s="25">
        <v>0</v>
      </c>
    </row>
    <row r="272" spans="1:10" x14ac:dyDescent="0.25">
      <c r="A272" s="26" t="s">
        <v>27</v>
      </c>
      <c r="B272" s="27" t="s">
        <v>575</v>
      </c>
      <c r="C272" s="13">
        <v>25649</v>
      </c>
      <c r="D272" s="26" t="s">
        <v>29</v>
      </c>
      <c r="E272" s="26" t="s">
        <v>535</v>
      </c>
      <c r="F272" s="28" t="e">
        <v>#N/A</v>
      </c>
      <c r="G272" s="28">
        <v>336</v>
      </c>
      <c r="H272" s="28">
        <v>785</v>
      </c>
      <c r="I272" s="29">
        <v>3.1490159325210869</v>
      </c>
      <c r="J272" s="25">
        <v>0</v>
      </c>
    </row>
    <row r="273" spans="1:10" x14ac:dyDescent="0.25">
      <c r="A273" s="26" t="s">
        <v>576</v>
      </c>
      <c r="B273" s="27" t="s">
        <v>577</v>
      </c>
      <c r="C273" s="13">
        <v>76147</v>
      </c>
      <c r="D273" s="26" t="s">
        <v>578</v>
      </c>
      <c r="E273" s="26" t="s">
        <v>579</v>
      </c>
      <c r="F273" s="28" t="e">
        <v>#N/A</v>
      </c>
      <c r="G273" s="28">
        <v>4947</v>
      </c>
      <c r="H273" s="28">
        <v>2739</v>
      </c>
      <c r="I273" s="29">
        <v>3.7406710069641358</v>
      </c>
      <c r="J273" s="25">
        <v>0</v>
      </c>
    </row>
    <row r="274" spans="1:10" x14ac:dyDescent="0.25">
      <c r="A274" s="26" t="s">
        <v>184</v>
      </c>
      <c r="B274" s="27" t="s">
        <v>580</v>
      </c>
      <c r="C274" s="13">
        <v>8421</v>
      </c>
      <c r="D274" s="26" t="s">
        <v>186</v>
      </c>
      <c r="E274" s="26" t="s">
        <v>581</v>
      </c>
      <c r="F274" s="28" t="e">
        <v>#N/A</v>
      </c>
      <c r="G274" s="28">
        <v>1007</v>
      </c>
      <c r="H274" s="28">
        <v>1035</v>
      </c>
      <c r="I274" s="29">
        <v>3.7454437253589226</v>
      </c>
      <c r="J274" s="25">
        <v>0</v>
      </c>
    </row>
    <row r="275" spans="1:10" x14ac:dyDescent="0.25">
      <c r="A275" s="26" t="s">
        <v>134</v>
      </c>
      <c r="B275" s="27" t="s">
        <v>582</v>
      </c>
      <c r="C275" s="13">
        <v>54313</v>
      </c>
      <c r="D275" s="26" t="s">
        <v>136</v>
      </c>
      <c r="E275" s="26" t="s">
        <v>583</v>
      </c>
      <c r="F275" s="28" t="e">
        <v>#N/A</v>
      </c>
      <c r="G275" s="28">
        <v>210</v>
      </c>
      <c r="H275" s="28">
        <v>613</v>
      </c>
      <c r="I275" s="29">
        <v>3.7722292078318662</v>
      </c>
      <c r="J275" s="25">
        <v>0</v>
      </c>
    </row>
    <row r="276" spans="1:10" x14ac:dyDescent="0.25">
      <c r="A276" s="26" t="s">
        <v>88</v>
      </c>
      <c r="B276" s="27" t="s">
        <v>584</v>
      </c>
      <c r="C276" s="13">
        <v>68755</v>
      </c>
      <c r="D276" s="26" t="s">
        <v>90</v>
      </c>
      <c r="E276" s="26" t="s">
        <v>585</v>
      </c>
      <c r="F276" s="28" t="e">
        <v>#N/A</v>
      </c>
      <c r="G276" s="28">
        <v>1155</v>
      </c>
      <c r="H276" s="28">
        <v>528</v>
      </c>
      <c r="I276" s="29">
        <v>3.7773489878012887</v>
      </c>
      <c r="J276" s="25">
        <v>0</v>
      </c>
    </row>
    <row r="277" spans="1:10" x14ac:dyDescent="0.25">
      <c r="A277" s="26" t="s">
        <v>33</v>
      </c>
      <c r="B277" s="27" t="s">
        <v>586</v>
      </c>
      <c r="C277" s="13">
        <v>15664</v>
      </c>
      <c r="D277" s="26" t="s">
        <v>35</v>
      </c>
      <c r="E277" s="26" t="s">
        <v>587</v>
      </c>
      <c r="F277" s="28" t="e">
        <v>#N/A</v>
      </c>
      <c r="G277" s="28">
        <v>200</v>
      </c>
      <c r="H277" s="28">
        <v>91</v>
      </c>
      <c r="I277" s="29">
        <v>3.8306837770542042</v>
      </c>
      <c r="J277" s="25">
        <v>0</v>
      </c>
    </row>
    <row r="278" spans="1:10" x14ac:dyDescent="0.25">
      <c r="A278" s="26" t="s">
        <v>33</v>
      </c>
      <c r="B278" s="27" t="s">
        <v>588</v>
      </c>
      <c r="C278" s="13">
        <v>15185</v>
      </c>
      <c r="D278" s="26" t="s">
        <v>35</v>
      </c>
      <c r="E278" s="26" t="s">
        <v>589</v>
      </c>
      <c r="F278" s="28" t="e">
        <v>#N/A</v>
      </c>
      <c r="G278" s="28">
        <v>218</v>
      </c>
      <c r="H278" s="28">
        <v>158</v>
      </c>
      <c r="I278" s="29">
        <v>3.8333040267276242</v>
      </c>
      <c r="J278" s="25">
        <v>0</v>
      </c>
    </row>
    <row r="279" spans="1:10" x14ac:dyDescent="0.25">
      <c r="A279" s="26" t="s">
        <v>204</v>
      </c>
      <c r="B279" s="27" t="s">
        <v>590</v>
      </c>
      <c r="C279" s="13">
        <v>52022</v>
      </c>
      <c r="D279" s="26" t="s">
        <v>206</v>
      </c>
      <c r="E279" s="26" t="s">
        <v>591</v>
      </c>
      <c r="F279" s="28" t="e">
        <v>#N/A</v>
      </c>
      <c r="G279" s="28">
        <v>234</v>
      </c>
      <c r="H279" s="28">
        <v>241</v>
      </c>
      <c r="I279" s="29">
        <v>3.8455217748562038</v>
      </c>
      <c r="J279" s="25">
        <v>0</v>
      </c>
    </row>
    <row r="280" spans="1:10" x14ac:dyDescent="0.25">
      <c r="A280" s="26" t="s">
        <v>184</v>
      </c>
      <c r="B280" s="27" t="s">
        <v>592</v>
      </c>
      <c r="C280" s="13">
        <v>8832</v>
      </c>
      <c r="D280" s="26" t="s">
        <v>186</v>
      </c>
      <c r="E280" s="26" t="s">
        <v>593</v>
      </c>
      <c r="F280" s="28" t="e">
        <v>#N/A</v>
      </c>
      <c r="G280" s="28">
        <v>424</v>
      </c>
      <c r="H280" s="28">
        <v>291</v>
      </c>
      <c r="I280" s="29">
        <v>3.8475499092558985</v>
      </c>
      <c r="J280" s="25">
        <v>0</v>
      </c>
    </row>
    <row r="281" spans="1:10" x14ac:dyDescent="0.25">
      <c r="A281" s="26" t="s">
        <v>134</v>
      </c>
      <c r="B281" s="27" t="s">
        <v>594</v>
      </c>
      <c r="C281" s="13">
        <v>54377</v>
      </c>
      <c r="D281" s="26" t="s">
        <v>136</v>
      </c>
      <c r="E281" s="26" t="s">
        <v>595</v>
      </c>
      <c r="F281" s="28" t="e">
        <v>#N/A</v>
      </c>
      <c r="G281" s="28">
        <v>228</v>
      </c>
      <c r="H281" s="28">
        <v>453</v>
      </c>
      <c r="I281" s="29">
        <v>3.886142832793591</v>
      </c>
      <c r="J281" s="25">
        <v>0</v>
      </c>
    </row>
    <row r="282" spans="1:10" x14ac:dyDescent="0.25">
      <c r="A282" s="26" t="s">
        <v>204</v>
      </c>
      <c r="B282" s="27" t="s">
        <v>596</v>
      </c>
      <c r="C282" s="13">
        <v>52227</v>
      </c>
      <c r="D282" s="26" t="s">
        <v>206</v>
      </c>
      <c r="E282" s="26" t="s">
        <v>597</v>
      </c>
      <c r="F282" s="28" t="e">
        <v>#N/A</v>
      </c>
      <c r="G282" s="28">
        <v>1464</v>
      </c>
      <c r="H282" s="28">
        <v>2094</v>
      </c>
      <c r="I282" s="29">
        <v>3.8899960143483456</v>
      </c>
      <c r="J282" s="25">
        <v>0</v>
      </c>
    </row>
    <row r="283" spans="1:10" x14ac:dyDescent="0.25">
      <c r="A283" s="26" t="s">
        <v>438</v>
      </c>
      <c r="B283" s="27" t="s">
        <v>598</v>
      </c>
      <c r="C283" s="13">
        <v>17873</v>
      </c>
      <c r="D283" s="26" t="s">
        <v>237</v>
      </c>
      <c r="E283" s="26" t="s">
        <v>599</v>
      </c>
      <c r="F283" s="28" t="e">
        <v>#N/A</v>
      </c>
      <c r="G283" s="28">
        <v>2204</v>
      </c>
      <c r="H283" s="28">
        <v>1242</v>
      </c>
      <c r="I283" s="29">
        <v>3.9145338614283434</v>
      </c>
      <c r="J283" s="25">
        <v>0</v>
      </c>
    </row>
    <row r="284" spans="1:10" x14ac:dyDescent="0.25">
      <c r="A284" s="26" t="s">
        <v>33</v>
      </c>
      <c r="B284" s="27" t="s">
        <v>600</v>
      </c>
      <c r="C284" s="13">
        <v>15180</v>
      </c>
      <c r="D284" s="26" t="s">
        <v>35</v>
      </c>
      <c r="E284" s="26" t="s">
        <v>601</v>
      </c>
      <c r="F284" s="28" t="e">
        <v>#N/A</v>
      </c>
      <c r="G284" s="28">
        <v>168</v>
      </c>
      <c r="H284" s="28">
        <v>845</v>
      </c>
      <c r="I284" s="29">
        <v>3.9151712887438821</v>
      </c>
      <c r="J284" s="25">
        <v>0</v>
      </c>
    </row>
    <row r="285" spans="1:10" x14ac:dyDescent="0.25">
      <c r="A285" s="26" t="s">
        <v>33</v>
      </c>
      <c r="B285" s="27" t="s">
        <v>602</v>
      </c>
      <c r="C285" s="13">
        <v>15757</v>
      </c>
      <c r="D285" s="26" t="s">
        <v>35</v>
      </c>
      <c r="E285" s="26" t="s">
        <v>603</v>
      </c>
      <c r="F285" s="28" t="e">
        <v>#N/A</v>
      </c>
      <c r="G285" s="28">
        <v>282</v>
      </c>
      <c r="H285" s="28">
        <v>461</v>
      </c>
      <c r="I285" s="29">
        <v>3.9495798319327728</v>
      </c>
      <c r="J285" s="25">
        <v>0</v>
      </c>
    </row>
    <row r="286" spans="1:10" x14ac:dyDescent="0.25">
      <c r="A286" s="26" t="s">
        <v>500</v>
      </c>
      <c r="B286" s="27" t="s">
        <v>604</v>
      </c>
      <c r="C286" s="13">
        <v>5240</v>
      </c>
      <c r="D286" s="26" t="s">
        <v>502</v>
      </c>
      <c r="E286" s="26" t="s">
        <v>605</v>
      </c>
      <c r="F286" s="28" t="e">
        <v>#N/A</v>
      </c>
      <c r="G286" s="28">
        <v>501</v>
      </c>
      <c r="H286" s="28">
        <v>1296</v>
      </c>
      <c r="I286" s="29">
        <v>4.0031961646024774</v>
      </c>
      <c r="J286" s="25">
        <v>0</v>
      </c>
    </row>
    <row r="287" spans="1:10" x14ac:dyDescent="0.25">
      <c r="A287" s="26" t="s">
        <v>576</v>
      </c>
      <c r="B287" s="27" t="s">
        <v>606</v>
      </c>
      <c r="C287" s="13">
        <v>76520</v>
      </c>
      <c r="D287" s="26" t="s">
        <v>578</v>
      </c>
      <c r="E287" s="26" t="s">
        <v>607</v>
      </c>
      <c r="F287" s="28" t="e">
        <v>#N/A</v>
      </c>
      <c r="G287" s="28">
        <v>12236</v>
      </c>
      <c r="H287" s="28">
        <v>7302</v>
      </c>
      <c r="I287" s="29">
        <v>4.0152919749946676</v>
      </c>
      <c r="J287" s="25">
        <v>1</v>
      </c>
    </row>
    <row r="288" spans="1:10" x14ac:dyDescent="0.25">
      <c r="A288" s="26" t="s">
        <v>88</v>
      </c>
      <c r="B288" s="27" t="s">
        <v>608</v>
      </c>
      <c r="C288" s="13">
        <v>68425</v>
      </c>
      <c r="D288" s="26" t="s">
        <v>90</v>
      </c>
      <c r="E288" s="26" t="s">
        <v>609</v>
      </c>
      <c r="F288" s="28" t="e">
        <v>#N/A</v>
      </c>
      <c r="G288" s="28">
        <v>97</v>
      </c>
      <c r="H288" s="28">
        <v>653</v>
      </c>
      <c r="I288" s="29">
        <v>4.0790580319596303</v>
      </c>
      <c r="J288" s="25">
        <v>0</v>
      </c>
    </row>
    <row r="289" spans="1:10" x14ac:dyDescent="0.25">
      <c r="A289" s="26" t="s">
        <v>27</v>
      </c>
      <c r="B289" s="27" t="s">
        <v>610</v>
      </c>
      <c r="C289" s="13">
        <v>25488</v>
      </c>
      <c r="D289" s="26" t="s">
        <v>29</v>
      </c>
      <c r="E289" s="26" t="s">
        <v>611</v>
      </c>
      <c r="F289" s="28" t="e">
        <v>#N/A</v>
      </c>
      <c r="G289" s="28">
        <v>318</v>
      </c>
      <c r="H289" s="28">
        <v>123</v>
      </c>
      <c r="I289" s="29">
        <v>1.7297650130548303</v>
      </c>
      <c r="J289" s="25">
        <v>0</v>
      </c>
    </row>
    <row r="290" spans="1:10" x14ac:dyDescent="0.25">
      <c r="A290" s="26" t="s">
        <v>27</v>
      </c>
      <c r="B290" s="27" t="s">
        <v>612</v>
      </c>
      <c r="C290" s="13">
        <v>25518</v>
      </c>
      <c r="D290" s="26" t="s">
        <v>29</v>
      </c>
      <c r="E290" s="26" t="s">
        <v>613</v>
      </c>
      <c r="F290" s="28" t="e">
        <v>#N/A</v>
      </c>
      <c r="G290" s="28">
        <v>310</v>
      </c>
      <c r="H290" s="28">
        <v>1233</v>
      </c>
      <c r="I290" s="29">
        <v>6.8858285206574861</v>
      </c>
      <c r="J290" s="25">
        <v>0</v>
      </c>
    </row>
    <row r="291" spans="1:10" x14ac:dyDescent="0.25">
      <c r="A291" s="26" t="s">
        <v>576</v>
      </c>
      <c r="B291" s="27" t="s">
        <v>614</v>
      </c>
      <c r="C291" s="13">
        <v>76869</v>
      </c>
      <c r="D291" s="26" t="s">
        <v>578</v>
      </c>
      <c r="E291" s="26" t="s">
        <v>615</v>
      </c>
      <c r="F291" s="28" t="e">
        <v>#N/A</v>
      </c>
      <c r="G291" s="28">
        <v>455</v>
      </c>
      <c r="H291" s="28">
        <v>442</v>
      </c>
      <c r="I291" s="29">
        <v>4.1296060991105463</v>
      </c>
      <c r="J291" s="25">
        <v>0</v>
      </c>
    </row>
    <row r="292" spans="1:10" x14ac:dyDescent="0.25">
      <c r="A292" s="26" t="s">
        <v>88</v>
      </c>
      <c r="B292" s="27" t="s">
        <v>616</v>
      </c>
      <c r="C292" s="13">
        <v>68132</v>
      </c>
      <c r="D292" s="26" t="s">
        <v>90</v>
      </c>
      <c r="E292" s="26" t="s">
        <v>617</v>
      </c>
      <c r="F292" s="28" t="e">
        <v>#N/A</v>
      </c>
      <c r="G292" s="28">
        <v>82</v>
      </c>
      <c r="H292" s="28">
        <v>158</v>
      </c>
      <c r="I292" s="29">
        <v>4.133064516129032</v>
      </c>
      <c r="J292" s="25">
        <v>0</v>
      </c>
    </row>
    <row r="293" spans="1:10" x14ac:dyDescent="0.25">
      <c r="A293" s="26" t="s">
        <v>204</v>
      </c>
      <c r="B293" s="27" t="s">
        <v>618</v>
      </c>
      <c r="C293" s="13">
        <v>52320</v>
      </c>
      <c r="D293" s="26" t="s">
        <v>206</v>
      </c>
      <c r="E293" s="26" t="s">
        <v>619</v>
      </c>
      <c r="F293" s="28" t="e">
        <v>#N/A</v>
      </c>
      <c r="G293" s="28">
        <v>505</v>
      </c>
      <c r="H293" s="28">
        <v>610</v>
      </c>
      <c r="I293" s="29">
        <v>4.2044792273749065</v>
      </c>
      <c r="J293" s="25">
        <v>0</v>
      </c>
    </row>
    <row r="294" spans="1:10" x14ac:dyDescent="0.25">
      <c r="A294" s="26" t="s">
        <v>134</v>
      </c>
      <c r="B294" s="27" t="s">
        <v>620</v>
      </c>
      <c r="C294" s="13">
        <v>54599</v>
      </c>
      <c r="D294" s="26" t="s">
        <v>136</v>
      </c>
      <c r="E294" s="26" t="s">
        <v>621</v>
      </c>
      <c r="F294" s="28" t="e">
        <v>#N/A</v>
      </c>
      <c r="G294" s="28">
        <v>292</v>
      </c>
      <c r="H294" s="28">
        <v>335</v>
      </c>
      <c r="I294" s="29">
        <v>4.2374111159483387</v>
      </c>
      <c r="J294" s="25">
        <v>0</v>
      </c>
    </row>
    <row r="295" spans="1:10" x14ac:dyDescent="0.25">
      <c r="A295" s="26" t="s">
        <v>376</v>
      </c>
      <c r="B295" s="27" t="s">
        <v>622</v>
      </c>
      <c r="C295" s="13">
        <v>47545</v>
      </c>
      <c r="D295" s="26" t="s">
        <v>378</v>
      </c>
      <c r="E295" s="26" t="s">
        <v>623</v>
      </c>
      <c r="F295" s="28" t="e">
        <v>#N/A</v>
      </c>
      <c r="G295" s="28">
        <v>669</v>
      </c>
      <c r="H295" s="28">
        <v>1553</v>
      </c>
      <c r="I295" s="29">
        <v>4.2451932229202365</v>
      </c>
      <c r="J295" s="25">
        <v>0</v>
      </c>
    </row>
    <row r="296" spans="1:10" x14ac:dyDescent="0.25">
      <c r="A296" s="26" t="s">
        <v>33</v>
      </c>
      <c r="B296" s="27" t="s">
        <v>624</v>
      </c>
      <c r="C296" s="13">
        <v>15480</v>
      </c>
      <c r="D296" s="26" t="s">
        <v>35</v>
      </c>
      <c r="E296" s="26" t="s">
        <v>625</v>
      </c>
      <c r="F296" s="28" t="e">
        <v>#N/A</v>
      </c>
      <c r="G296" s="28">
        <v>390</v>
      </c>
      <c r="H296" s="28">
        <v>1417</v>
      </c>
      <c r="I296" s="29">
        <v>4.3141592920353977</v>
      </c>
      <c r="J296" s="25">
        <v>0</v>
      </c>
    </row>
    <row r="297" spans="1:10" x14ac:dyDescent="0.25">
      <c r="A297" s="26" t="s">
        <v>626</v>
      </c>
      <c r="B297" s="27" t="s">
        <v>627</v>
      </c>
      <c r="C297" s="13">
        <v>95200</v>
      </c>
      <c r="D297" s="26" t="s">
        <v>628</v>
      </c>
      <c r="E297" s="26" t="s">
        <v>629</v>
      </c>
      <c r="F297" s="28" t="s">
        <v>2251</v>
      </c>
      <c r="G297" s="28">
        <v>623</v>
      </c>
      <c r="H297" s="28">
        <v>14045</v>
      </c>
      <c r="I297" s="29">
        <v>4.3147032342960037</v>
      </c>
      <c r="J297" s="25">
        <v>1</v>
      </c>
    </row>
    <row r="298" spans="1:10" x14ac:dyDescent="0.25">
      <c r="A298" s="26" t="s">
        <v>88</v>
      </c>
      <c r="B298" s="27" t="s">
        <v>630</v>
      </c>
      <c r="C298" s="13">
        <v>68861</v>
      </c>
      <c r="D298" s="26" t="s">
        <v>90</v>
      </c>
      <c r="E298" s="26" t="s">
        <v>631</v>
      </c>
      <c r="F298" s="28" t="e">
        <v>#N/A</v>
      </c>
      <c r="G298" s="28">
        <v>827</v>
      </c>
      <c r="H298" s="28">
        <v>983</v>
      </c>
      <c r="I298" s="29">
        <v>4.339612740725193</v>
      </c>
      <c r="J298" s="25">
        <v>0</v>
      </c>
    </row>
    <row r="299" spans="1:10" x14ac:dyDescent="0.25">
      <c r="A299" s="26" t="s">
        <v>321</v>
      </c>
      <c r="B299" s="27" t="s">
        <v>632</v>
      </c>
      <c r="C299" s="13">
        <v>19300</v>
      </c>
      <c r="D299" s="26" t="s">
        <v>323</v>
      </c>
      <c r="E299" s="26" t="s">
        <v>633</v>
      </c>
      <c r="F299" s="28" t="e">
        <v>#N/A</v>
      </c>
      <c r="G299" s="28">
        <v>860</v>
      </c>
      <c r="H299" s="28">
        <v>485</v>
      </c>
      <c r="I299" s="29">
        <v>4.3401463537723952</v>
      </c>
      <c r="J299" s="25">
        <v>4</v>
      </c>
    </row>
    <row r="300" spans="1:10" x14ac:dyDescent="0.25">
      <c r="A300" s="26" t="s">
        <v>438</v>
      </c>
      <c r="B300" s="27" t="s">
        <v>634</v>
      </c>
      <c r="C300" s="13">
        <v>17513</v>
      </c>
      <c r="D300" s="26" t="s">
        <v>237</v>
      </c>
      <c r="E300" s="26" t="s">
        <v>635</v>
      </c>
      <c r="F300" s="28" t="e">
        <v>#N/A</v>
      </c>
      <c r="G300" s="28">
        <v>520</v>
      </c>
      <c r="H300" s="28">
        <v>1767</v>
      </c>
      <c r="I300" s="29">
        <v>4.3507362784471217</v>
      </c>
      <c r="J300" s="25">
        <v>0</v>
      </c>
    </row>
    <row r="301" spans="1:10" x14ac:dyDescent="0.25">
      <c r="A301" s="26" t="s">
        <v>33</v>
      </c>
      <c r="B301" s="27" t="s">
        <v>636</v>
      </c>
      <c r="C301" s="13">
        <v>15183</v>
      </c>
      <c r="D301" s="26" t="s">
        <v>35</v>
      </c>
      <c r="E301" s="26" t="s">
        <v>637</v>
      </c>
      <c r="F301" s="28" t="e">
        <v>#N/A</v>
      </c>
      <c r="G301" s="28">
        <v>417</v>
      </c>
      <c r="H301" s="28">
        <v>1585</v>
      </c>
      <c r="I301" s="29">
        <v>4.3701530077551878</v>
      </c>
      <c r="J301" s="25">
        <v>0</v>
      </c>
    </row>
    <row r="302" spans="1:10" x14ac:dyDescent="0.25">
      <c r="A302" s="26" t="s">
        <v>134</v>
      </c>
      <c r="B302" s="27" t="s">
        <v>638</v>
      </c>
      <c r="C302" s="13">
        <v>54871</v>
      </c>
      <c r="D302" s="26" t="s">
        <v>136</v>
      </c>
      <c r="E302" s="26" t="s">
        <v>639</v>
      </c>
      <c r="F302" s="28" t="e">
        <v>#N/A</v>
      </c>
      <c r="G302" s="28">
        <v>227</v>
      </c>
      <c r="H302" s="28">
        <v>380</v>
      </c>
      <c r="I302" s="29">
        <v>4.3721109399075502</v>
      </c>
      <c r="J302" s="25">
        <v>0</v>
      </c>
    </row>
    <row r="303" spans="1:10" x14ac:dyDescent="0.25">
      <c r="A303" s="26" t="s">
        <v>88</v>
      </c>
      <c r="B303" s="27" t="s">
        <v>640</v>
      </c>
      <c r="C303" s="13">
        <v>68770</v>
      </c>
      <c r="D303" s="26" t="s">
        <v>90</v>
      </c>
      <c r="E303" s="26" t="s">
        <v>641</v>
      </c>
      <c r="F303" s="28" t="e">
        <v>#N/A</v>
      </c>
      <c r="G303" s="28">
        <v>452</v>
      </c>
      <c r="H303" s="28">
        <v>698</v>
      </c>
      <c r="I303" s="29">
        <v>4.3981706723752065</v>
      </c>
      <c r="J303" s="25">
        <v>0</v>
      </c>
    </row>
    <row r="304" spans="1:10" x14ac:dyDescent="0.25">
      <c r="A304" s="26" t="s">
        <v>321</v>
      </c>
      <c r="B304" s="27" t="s">
        <v>642</v>
      </c>
      <c r="C304" s="13">
        <v>19513</v>
      </c>
      <c r="D304" s="26" t="s">
        <v>323</v>
      </c>
      <c r="E304" s="26" t="s">
        <v>643</v>
      </c>
      <c r="F304" s="28" t="e">
        <v>#N/A</v>
      </c>
      <c r="G304" s="28">
        <v>349</v>
      </c>
      <c r="H304" s="28">
        <v>528</v>
      </c>
      <c r="I304" s="29">
        <v>4.4278102004567366</v>
      </c>
      <c r="J304" s="25">
        <v>2</v>
      </c>
    </row>
    <row r="305" spans="1:10" x14ac:dyDescent="0.25">
      <c r="A305" s="26" t="s">
        <v>576</v>
      </c>
      <c r="B305" s="27" t="s">
        <v>644</v>
      </c>
      <c r="C305" s="13">
        <v>76036</v>
      </c>
      <c r="D305" s="26" t="s">
        <v>578</v>
      </c>
      <c r="E305" s="26" t="s">
        <v>645</v>
      </c>
      <c r="F305" s="28" t="e">
        <v>#N/A</v>
      </c>
      <c r="G305" s="28">
        <v>796</v>
      </c>
      <c r="H305" s="28">
        <v>1584</v>
      </c>
      <c r="I305" s="29">
        <v>4.4681448217793998</v>
      </c>
      <c r="J305" s="25">
        <v>0</v>
      </c>
    </row>
    <row r="306" spans="1:10" x14ac:dyDescent="0.25">
      <c r="A306" s="26" t="s">
        <v>438</v>
      </c>
      <c r="B306" s="27" t="s">
        <v>646</v>
      </c>
      <c r="C306" s="13">
        <v>17001</v>
      </c>
      <c r="D306" s="26" t="s">
        <v>237</v>
      </c>
      <c r="E306" s="26" t="s">
        <v>647</v>
      </c>
      <c r="F306" s="28" t="e">
        <v>#N/A</v>
      </c>
      <c r="G306" s="28">
        <v>17704</v>
      </c>
      <c r="H306" s="28">
        <v>5505</v>
      </c>
      <c r="I306" s="29">
        <v>4.4698605062172572</v>
      </c>
      <c r="J306" s="25">
        <v>0</v>
      </c>
    </row>
    <row r="307" spans="1:10" x14ac:dyDescent="0.25">
      <c r="A307" s="26" t="s">
        <v>27</v>
      </c>
      <c r="B307" s="27" t="s">
        <v>648</v>
      </c>
      <c r="C307" s="13">
        <v>25815</v>
      </c>
      <c r="D307" s="26" t="s">
        <v>29</v>
      </c>
      <c r="E307" s="26" t="s">
        <v>649</v>
      </c>
      <c r="F307" s="28" t="e">
        <v>#N/A</v>
      </c>
      <c r="G307" s="28">
        <v>551</v>
      </c>
      <c r="H307" s="28">
        <v>817</v>
      </c>
      <c r="I307" s="29">
        <v>2.9966824386795019</v>
      </c>
      <c r="J307" s="25">
        <v>0</v>
      </c>
    </row>
    <row r="308" spans="1:10" x14ac:dyDescent="0.25">
      <c r="A308" s="26" t="s">
        <v>650</v>
      </c>
      <c r="B308" s="27" t="s">
        <v>651</v>
      </c>
      <c r="C308" s="13">
        <v>11001</v>
      </c>
      <c r="D308" s="26" t="s">
        <v>652</v>
      </c>
      <c r="E308" s="26" t="s">
        <v>653</v>
      </c>
      <c r="F308" s="28" t="e">
        <v>#N/A</v>
      </c>
      <c r="G308" s="28">
        <v>353239</v>
      </c>
      <c r="H308" s="28">
        <v>24202</v>
      </c>
      <c r="I308" s="29">
        <v>4.4834208531952209</v>
      </c>
      <c r="J308" s="25">
        <v>16</v>
      </c>
    </row>
    <row r="309" spans="1:10" x14ac:dyDescent="0.25">
      <c r="A309" s="26" t="s">
        <v>295</v>
      </c>
      <c r="B309" s="27" t="s">
        <v>654</v>
      </c>
      <c r="C309" s="13">
        <v>73585</v>
      </c>
      <c r="D309" s="26" t="s">
        <v>297</v>
      </c>
      <c r="E309" s="26" t="s">
        <v>655</v>
      </c>
      <c r="F309" s="28" t="e">
        <v>#N/A</v>
      </c>
      <c r="G309" s="28">
        <v>1314</v>
      </c>
      <c r="H309" s="28">
        <v>2965</v>
      </c>
      <c r="I309" s="29">
        <v>4.4870919273323313</v>
      </c>
      <c r="J309" s="25">
        <v>0</v>
      </c>
    </row>
    <row r="310" spans="1:10" x14ac:dyDescent="0.25">
      <c r="A310" s="26" t="s">
        <v>204</v>
      </c>
      <c r="B310" s="27" t="s">
        <v>656</v>
      </c>
      <c r="C310" s="13">
        <v>52083</v>
      </c>
      <c r="D310" s="26" t="s">
        <v>206</v>
      </c>
      <c r="E310" s="26" t="s">
        <v>269</v>
      </c>
      <c r="F310" s="28" t="e">
        <v>#N/A</v>
      </c>
      <c r="G310" s="28">
        <v>338</v>
      </c>
      <c r="H310" s="28">
        <v>920</v>
      </c>
      <c r="I310" s="29">
        <v>4.4958765629156687</v>
      </c>
      <c r="J310" s="25">
        <v>0</v>
      </c>
    </row>
    <row r="311" spans="1:10" x14ac:dyDescent="0.25">
      <c r="A311" s="26" t="s">
        <v>134</v>
      </c>
      <c r="B311" s="27" t="s">
        <v>657</v>
      </c>
      <c r="C311" s="13">
        <v>54680</v>
      </c>
      <c r="D311" s="26" t="s">
        <v>136</v>
      </c>
      <c r="E311" s="26" t="s">
        <v>658</v>
      </c>
      <c r="F311" s="28" t="e">
        <v>#N/A</v>
      </c>
      <c r="G311" s="28">
        <v>127</v>
      </c>
      <c r="H311" s="28">
        <v>414</v>
      </c>
      <c r="I311" s="29">
        <v>4.4987601842012044</v>
      </c>
      <c r="J311" s="25">
        <v>0</v>
      </c>
    </row>
    <row r="312" spans="1:10" x14ac:dyDescent="0.25">
      <c r="A312" s="26" t="s">
        <v>27</v>
      </c>
      <c r="B312" s="27" t="s">
        <v>659</v>
      </c>
      <c r="C312" s="13">
        <v>25758</v>
      </c>
      <c r="D312" s="26" t="s">
        <v>29</v>
      </c>
      <c r="E312" s="26" t="s">
        <v>660</v>
      </c>
      <c r="F312" s="28" t="e">
        <v>#N/A</v>
      </c>
      <c r="G312" s="28">
        <v>305</v>
      </c>
      <c r="H312" s="28">
        <v>89</v>
      </c>
      <c r="I312" s="29">
        <v>1.1393776383129739</v>
      </c>
      <c r="J312" s="25">
        <v>0</v>
      </c>
    </row>
    <row r="313" spans="1:10" x14ac:dyDescent="0.25">
      <c r="A313" s="26" t="s">
        <v>661</v>
      </c>
      <c r="B313" s="27" t="s">
        <v>662</v>
      </c>
      <c r="C313" s="13">
        <v>70400</v>
      </c>
      <c r="D313" s="26" t="s">
        <v>663</v>
      </c>
      <c r="E313" s="26" t="s">
        <v>664</v>
      </c>
      <c r="F313" s="28" t="e">
        <v>#N/A</v>
      </c>
      <c r="G313" s="28">
        <v>504</v>
      </c>
      <c r="H313" s="28">
        <v>462</v>
      </c>
      <c r="I313" s="29">
        <v>4.5120859444941814</v>
      </c>
      <c r="J313" s="25">
        <v>0</v>
      </c>
    </row>
    <row r="314" spans="1:10" x14ac:dyDescent="0.25">
      <c r="A314" s="26" t="s">
        <v>27</v>
      </c>
      <c r="B314" s="27" t="s">
        <v>665</v>
      </c>
      <c r="C314" s="13">
        <v>25524</v>
      </c>
      <c r="D314" s="26" t="s">
        <v>29</v>
      </c>
      <c r="E314" s="26" t="s">
        <v>666</v>
      </c>
      <c r="F314" s="28" t="e">
        <v>#N/A</v>
      </c>
      <c r="G314" s="28">
        <v>403</v>
      </c>
      <c r="H314" s="28">
        <v>1609</v>
      </c>
      <c r="I314" s="29">
        <v>7.1226581831035691</v>
      </c>
      <c r="J314" s="25">
        <v>0</v>
      </c>
    </row>
    <row r="315" spans="1:10" x14ac:dyDescent="0.25">
      <c r="A315" s="26" t="s">
        <v>88</v>
      </c>
      <c r="B315" s="27" t="s">
        <v>667</v>
      </c>
      <c r="C315" s="13">
        <v>68327</v>
      </c>
      <c r="D315" s="26" t="s">
        <v>90</v>
      </c>
      <c r="E315" s="26" t="s">
        <v>668</v>
      </c>
      <c r="F315" s="28" t="e">
        <v>#N/A</v>
      </c>
      <c r="G315" s="28">
        <v>174</v>
      </c>
      <c r="H315" s="28">
        <v>170</v>
      </c>
      <c r="I315" s="29">
        <v>4.5206547155105223</v>
      </c>
      <c r="J315" s="25">
        <v>0</v>
      </c>
    </row>
    <row r="316" spans="1:10" x14ac:dyDescent="0.25">
      <c r="A316" s="26" t="s">
        <v>500</v>
      </c>
      <c r="B316" s="27" t="s">
        <v>669</v>
      </c>
      <c r="C316" s="13">
        <v>5809</v>
      </c>
      <c r="D316" s="26" t="s">
        <v>502</v>
      </c>
      <c r="E316" s="26" t="s">
        <v>670</v>
      </c>
      <c r="F316" s="28" t="e">
        <v>#N/A</v>
      </c>
      <c r="G316" s="28">
        <v>652</v>
      </c>
      <c r="H316" s="28">
        <v>1216</v>
      </c>
      <c r="I316" s="29">
        <v>4.5299798513166127</v>
      </c>
      <c r="J316" s="25">
        <v>0</v>
      </c>
    </row>
    <row r="317" spans="1:10" x14ac:dyDescent="0.25">
      <c r="A317" s="26" t="s">
        <v>88</v>
      </c>
      <c r="B317" s="27" t="s">
        <v>671</v>
      </c>
      <c r="C317" s="13">
        <v>68855</v>
      </c>
      <c r="D317" s="26" t="s">
        <v>90</v>
      </c>
      <c r="E317" s="26" t="s">
        <v>672</v>
      </c>
      <c r="F317" s="28" t="e">
        <v>#N/A</v>
      </c>
      <c r="G317" s="28">
        <v>212</v>
      </c>
      <c r="H317" s="28">
        <v>118</v>
      </c>
      <c r="I317" s="29">
        <v>4.5396145610278378</v>
      </c>
      <c r="J317" s="25">
        <v>0</v>
      </c>
    </row>
    <row r="318" spans="1:10" x14ac:dyDescent="0.25">
      <c r="A318" s="26" t="s">
        <v>27</v>
      </c>
      <c r="B318" s="27" t="s">
        <v>673</v>
      </c>
      <c r="C318" s="13">
        <v>25612</v>
      </c>
      <c r="D318" s="26" t="s">
        <v>29</v>
      </c>
      <c r="E318" s="26" t="s">
        <v>674</v>
      </c>
      <c r="F318" s="28" t="e">
        <v>#N/A</v>
      </c>
      <c r="G318" s="28">
        <v>454</v>
      </c>
      <c r="H318" s="28">
        <v>116</v>
      </c>
      <c r="I318" s="29">
        <v>4.808812625781167</v>
      </c>
      <c r="J318" s="25">
        <v>0</v>
      </c>
    </row>
    <row r="319" spans="1:10" x14ac:dyDescent="0.25">
      <c r="A319" s="26" t="s">
        <v>204</v>
      </c>
      <c r="B319" s="27" t="s">
        <v>675</v>
      </c>
      <c r="C319" s="13">
        <v>52352</v>
      </c>
      <c r="D319" s="26" t="s">
        <v>206</v>
      </c>
      <c r="E319" s="26" t="s">
        <v>676</v>
      </c>
      <c r="F319" s="28" t="e">
        <v>#N/A</v>
      </c>
      <c r="G319" s="28">
        <v>401</v>
      </c>
      <c r="H319" s="28">
        <v>100</v>
      </c>
      <c r="I319" s="29">
        <v>4.6086656706125728</v>
      </c>
      <c r="J319" s="25">
        <v>0</v>
      </c>
    </row>
    <row r="320" spans="1:10" x14ac:dyDescent="0.25">
      <c r="A320" s="26" t="s">
        <v>204</v>
      </c>
      <c r="B320" s="27" t="s">
        <v>677</v>
      </c>
      <c r="C320" s="13">
        <v>52699</v>
      </c>
      <c r="D320" s="26" t="s">
        <v>206</v>
      </c>
      <c r="E320" s="26" t="s">
        <v>678</v>
      </c>
      <c r="F320" s="28" t="e">
        <v>#N/A</v>
      </c>
      <c r="G320" s="28">
        <v>1301</v>
      </c>
      <c r="H320" s="28">
        <v>4923</v>
      </c>
      <c r="I320" s="29">
        <v>4.6182244151787302</v>
      </c>
      <c r="J320" s="25">
        <v>0</v>
      </c>
    </row>
    <row r="321" spans="1:10" x14ac:dyDescent="0.25">
      <c r="A321" s="26" t="s">
        <v>134</v>
      </c>
      <c r="B321" s="27" t="s">
        <v>679</v>
      </c>
      <c r="C321" s="13">
        <v>54347</v>
      </c>
      <c r="D321" s="26" t="s">
        <v>136</v>
      </c>
      <c r="E321" s="26" t="s">
        <v>680</v>
      </c>
      <c r="F321" s="28" t="e">
        <v>#N/A</v>
      </c>
      <c r="G321" s="28">
        <v>187</v>
      </c>
      <c r="H321" s="28">
        <v>335</v>
      </c>
      <c r="I321" s="29">
        <v>4.6229913473423974</v>
      </c>
      <c r="J321" s="25">
        <v>0</v>
      </c>
    </row>
    <row r="322" spans="1:10" x14ac:dyDescent="0.25">
      <c r="A322" s="26" t="s">
        <v>576</v>
      </c>
      <c r="B322" s="27" t="s">
        <v>681</v>
      </c>
      <c r="C322" s="13">
        <v>76403</v>
      </c>
      <c r="D322" s="26" t="s">
        <v>578</v>
      </c>
      <c r="E322" s="26" t="s">
        <v>229</v>
      </c>
      <c r="F322" s="28" t="e">
        <v>#N/A</v>
      </c>
      <c r="G322" s="28">
        <v>615</v>
      </c>
      <c r="H322" s="28">
        <v>922</v>
      </c>
      <c r="I322" s="29">
        <v>4.6404587640534221</v>
      </c>
      <c r="J322" s="25">
        <v>0</v>
      </c>
    </row>
    <row r="323" spans="1:10" x14ac:dyDescent="0.25">
      <c r="A323" s="26" t="s">
        <v>295</v>
      </c>
      <c r="B323" s="27" t="s">
        <v>682</v>
      </c>
      <c r="C323" s="13">
        <v>73349</v>
      </c>
      <c r="D323" s="26" t="s">
        <v>297</v>
      </c>
      <c r="E323" s="26" t="s">
        <v>683</v>
      </c>
      <c r="F323" s="28" t="e">
        <v>#N/A</v>
      </c>
      <c r="G323" s="28">
        <v>1151</v>
      </c>
      <c r="H323" s="28">
        <v>1640</v>
      </c>
      <c r="I323" s="29">
        <v>4.644687462168597</v>
      </c>
      <c r="J323" s="25">
        <v>0</v>
      </c>
    </row>
    <row r="324" spans="1:10" x14ac:dyDescent="0.25">
      <c r="A324" s="26" t="s">
        <v>438</v>
      </c>
      <c r="B324" s="27" t="s">
        <v>684</v>
      </c>
      <c r="C324" s="13">
        <v>17174</v>
      </c>
      <c r="D324" s="26" t="s">
        <v>237</v>
      </c>
      <c r="E324" s="26" t="s">
        <v>685</v>
      </c>
      <c r="F324" s="28" t="e">
        <v>#N/A</v>
      </c>
      <c r="G324" s="28">
        <v>2396</v>
      </c>
      <c r="H324" s="28">
        <v>2194</v>
      </c>
      <c r="I324" s="29">
        <v>4.6531500038840985</v>
      </c>
      <c r="J324" s="25">
        <v>0</v>
      </c>
    </row>
    <row r="325" spans="1:10" x14ac:dyDescent="0.25">
      <c r="A325" s="26" t="s">
        <v>88</v>
      </c>
      <c r="B325" s="27" t="s">
        <v>686</v>
      </c>
      <c r="C325" s="13">
        <v>68147</v>
      </c>
      <c r="D325" s="26" t="s">
        <v>90</v>
      </c>
      <c r="E325" s="26" t="s">
        <v>687</v>
      </c>
      <c r="F325" s="28" t="e">
        <v>#N/A</v>
      </c>
      <c r="G325" s="28">
        <v>261</v>
      </c>
      <c r="H325" s="28">
        <v>1060</v>
      </c>
      <c r="I325" s="29">
        <v>4.6665474700518503</v>
      </c>
      <c r="J325" s="25">
        <v>0</v>
      </c>
    </row>
    <row r="326" spans="1:10" x14ac:dyDescent="0.25">
      <c r="A326" s="26" t="s">
        <v>500</v>
      </c>
      <c r="B326" s="27" t="s">
        <v>688</v>
      </c>
      <c r="C326" s="13">
        <v>5310</v>
      </c>
      <c r="D326" s="26" t="s">
        <v>502</v>
      </c>
      <c r="E326" s="26" t="s">
        <v>689</v>
      </c>
      <c r="F326" s="28" t="e">
        <v>#N/A</v>
      </c>
      <c r="G326" s="28">
        <v>601</v>
      </c>
      <c r="H326" s="28">
        <v>1125</v>
      </c>
      <c r="I326" s="29">
        <v>4.6916471506635444</v>
      </c>
      <c r="J326" s="25">
        <v>0</v>
      </c>
    </row>
    <row r="327" spans="1:10" x14ac:dyDescent="0.25">
      <c r="A327" s="26" t="s">
        <v>295</v>
      </c>
      <c r="B327" s="27" t="s">
        <v>690</v>
      </c>
      <c r="C327" s="13">
        <v>73547</v>
      </c>
      <c r="D327" s="26" t="s">
        <v>297</v>
      </c>
      <c r="E327" s="26" t="s">
        <v>691</v>
      </c>
      <c r="F327" s="28" t="e">
        <v>#N/A</v>
      </c>
      <c r="G327" s="28">
        <v>266</v>
      </c>
      <c r="H327" s="28">
        <v>163</v>
      </c>
      <c r="I327" s="29">
        <v>4.7339384232069763</v>
      </c>
      <c r="J327" s="25">
        <v>0</v>
      </c>
    </row>
    <row r="328" spans="1:10" x14ac:dyDescent="0.25">
      <c r="A328" s="26" t="s">
        <v>88</v>
      </c>
      <c r="B328" s="27" t="s">
        <v>692</v>
      </c>
      <c r="C328" s="13">
        <v>68377</v>
      </c>
      <c r="D328" s="26" t="s">
        <v>90</v>
      </c>
      <c r="E328" s="26" t="s">
        <v>693</v>
      </c>
      <c r="F328" s="28" t="e">
        <v>#N/A</v>
      </c>
      <c r="G328" s="28">
        <v>407</v>
      </c>
      <c r="H328" s="28">
        <v>1752</v>
      </c>
      <c r="I328" s="29">
        <v>4.7397228368463962</v>
      </c>
      <c r="J328" s="25">
        <v>0</v>
      </c>
    </row>
    <row r="329" spans="1:10" x14ac:dyDescent="0.25">
      <c r="A329" s="26" t="s">
        <v>295</v>
      </c>
      <c r="B329" s="27" t="s">
        <v>694</v>
      </c>
      <c r="C329" s="13">
        <v>73671</v>
      </c>
      <c r="D329" s="26" t="s">
        <v>297</v>
      </c>
      <c r="E329" s="26" t="s">
        <v>695</v>
      </c>
      <c r="F329" s="28" t="e">
        <v>#N/A</v>
      </c>
      <c r="G329" s="28">
        <v>685</v>
      </c>
      <c r="H329" s="28">
        <v>2037</v>
      </c>
      <c r="I329" s="29">
        <v>4.741468817055444</v>
      </c>
      <c r="J329" s="25">
        <v>0</v>
      </c>
    </row>
    <row r="330" spans="1:10" x14ac:dyDescent="0.25">
      <c r="A330" s="26" t="s">
        <v>301</v>
      </c>
      <c r="B330" s="27" t="s">
        <v>696</v>
      </c>
      <c r="C330" s="13">
        <v>13140</v>
      </c>
      <c r="D330" s="26" t="s">
        <v>303</v>
      </c>
      <c r="E330" s="26" t="s">
        <v>697</v>
      </c>
      <c r="F330" s="28" t="e">
        <v>#N/A</v>
      </c>
      <c r="G330" s="28">
        <v>1106</v>
      </c>
      <c r="H330" s="28">
        <v>5564</v>
      </c>
      <c r="I330" s="29">
        <v>4.7451518791831138</v>
      </c>
      <c r="J330" s="25">
        <v>1</v>
      </c>
    </row>
    <row r="331" spans="1:10" x14ac:dyDescent="0.25">
      <c r="A331" s="26" t="s">
        <v>321</v>
      </c>
      <c r="B331" s="27" t="s">
        <v>698</v>
      </c>
      <c r="C331" s="13">
        <v>19397</v>
      </c>
      <c r="D331" s="26" t="s">
        <v>323</v>
      </c>
      <c r="E331" s="26" t="s">
        <v>458</v>
      </c>
      <c r="F331" s="28" t="e">
        <v>#N/A</v>
      </c>
      <c r="G331" s="28">
        <v>2164</v>
      </c>
      <c r="H331" s="28">
        <v>12090</v>
      </c>
      <c r="I331" s="29">
        <v>4.7494677699010159</v>
      </c>
      <c r="J331" s="25">
        <v>0</v>
      </c>
    </row>
    <row r="332" spans="1:10" x14ac:dyDescent="0.25">
      <c r="A332" s="26" t="s">
        <v>27</v>
      </c>
      <c r="B332" s="27" t="s">
        <v>699</v>
      </c>
      <c r="C332" s="13">
        <v>25797</v>
      </c>
      <c r="D332" s="26" t="s">
        <v>29</v>
      </c>
      <c r="E332" s="26" t="s">
        <v>700</v>
      </c>
      <c r="F332" s="28" t="e">
        <v>#N/A</v>
      </c>
      <c r="G332" s="28">
        <v>320</v>
      </c>
      <c r="H332" s="28">
        <v>169</v>
      </c>
      <c r="I332" s="29">
        <v>3.5790180069343474</v>
      </c>
      <c r="J332" s="25">
        <v>0</v>
      </c>
    </row>
    <row r="333" spans="1:10" x14ac:dyDescent="0.25">
      <c r="A333" s="26" t="s">
        <v>500</v>
      </c>
      <c r="B333" s="27" t="s">
        <v>701</v>
      </c>
      <c r="C333" s="13">
        <v>5282</v>
      </c>
      <c r="D333" s="26" t="s">
        <v>502</v>
      </c>
      <c r="E333" s="26" t="s">
        <v>702</v>
      </c>
      <c r="F333" s="28" t="e">
        <v>#N/A</v>
      </c>
      <c r="G333" s="28">
        <v>1042</v>
      </c>
      <c r="H333" s="28">
        <v>1418</v>
      </c>
      <c r="I333" s="29">
        <v>4.8327999628959697</v>
      </c>
      <c r="J333" s="25">
        <v>0</v>
      </c>
    </row>
    <row r="334" spans="1:10" x14ac:dyDescent="0.25">
      <c r="A334" s="26" t="s">
        <v>703</v>
      </c>
      <c r="B334" s="27" t="s">
        <v>704</v>
      </c>
      <c r="C334" s="13">
        <v>23815</v>
      </c>
      <c r="D334" s="26" t="s">
        <v>532</v>
      </c>
      <c r="E334" s="30" t="s">
        <v>705</v>
      </c>
      <c r="F334" s="28" t="e">
        <v>#N/A</v>
      </c>
      <c r="G334" s="28">
        <v>1832</v>
      </c>
      <c r="H334" s="28">
        <v>826</v>
      </c>
      <c r="I334" s="29">
        <v>4.8573549687135431</v>
      </c>
      <c r="J334" s="25">
        <v>0</v>
      </c>
    </row>
    <row r="335" spans="1:10" x14ac:dyDescent="0.25">
      <c r="A335" s="26" t="s">
        <v>88</v>
      </c>
      <c r="B335" s="27" t="s">
        <v>706</v>
      </c>
      <c r="C335" s="13">
        <v>68773</v>
      </c>
      <c r="D335" s="26" t="s">
        <v>90</v>
      </c>
      <c r="E335" s="26" t="s">
        <v>663</v>
      </c>
      <c r="F335" s="28" t="e">
        <v>#N/A</v>
      </c>
      <c r="G335" s="28">
        <v>408</v>
      </c>
      <c r="H335" s="28">
        <v>2417</v>
      </c>
      <c r="I335" s="29">
        <v>4.8588781707752773</v>
      </c>
      <c r="J335" s="25">
        <v>0</v>
      </c>
    </row>
    <row r="336" spans="1:10" x14ac:dyDescent="0.25">
      <c r="A336" s="26" t="s">
        <v>184</v>
      </c>
      <c r="B336" s="27" t="s">
        <v>707</v>
      </c>
      <c r="C336" s="13">
        <v>8137</v>
      </c>
      <c r="D336" s="26" t="s">
        <v>186</v>
      </c>
      <c r="E336" s="26" t="s">
        <v>708</v>
      </c>
      <c r="F336" s="28" t="e">
        <v>#N/A</v>
      </c>
      <c r="G336" s="28">
        <v>781</v>
      </c>
      <c r="H336" s="28">
        <v>213</v>
      </c>
      <c r="I336" s="29">
        <v>4.8690773067331667</v>
      </c>
      <c r="J336" s="25">
        <v>0</v>
      </c>
    </row>
    <row r="337" spans="1:10" x14ac:dyDescent="0.25">
      <c r="A337" s="26" t="s">
        <v>134</v>
      </c>
      <c r="B337" s="27" t="s">
        <v>709</v>
      </c>
      <c r="C337" s="13">
        <v>54405</v>
      </c>
      <c r="D337" s="26" t="s">
        <v>136</v>
      </c>
      <c r="E337" s="26" t="s">
        <v>710</v>
      </c>
      <c r="F337" s="28" t="e">
        <v>#N/A</v>
      </c>
      <c r="G337" s="28">
        <v>3731</v>
      </c>
      <c r="H337" s="28">
        <v>2270</v>
      </c>
      <c r="I337" s="29">
        <v>4.8751486325802613</v>
      </c>
      <c r="J337" s="25">
        <v>0</v>
      </c>
    </row>
    <row r="338" spans="1:10" x14ac:dyDescent="0.25">
      <c r="A338" s="26" t="s">
        <v>530</v>
      </c>
      <c r="B338" s="27" t="s">
        <v>711</v>
      </c>
      <c r="C338" s="13">
        <v>23670</v>
      </c>
      <c r="D338" s="26" t="s">
        <v>532</v>
      </c>
      <c r="E338" s="26" t="s">
        <v>712</v>
      </c>
      <c r="F338" s="28" t="e">
        <v>#N/A</v>
      </c>
      <c r="G338" s="28">
        <v>2088</v>
      </c>
      <c r="H338" s="28">
        <v>4166</v>
      </c>
      <c r="I338" s="29">
        <v>4.884553301986104</v>
      </c>
      <c r="J338" s="25">
        <v>0</v>
      </c>
    </row>
    <row r="339" spans="1:10" x14ac:dyDescent="0.25">
      <c r="A339" s="26" t="s">
        <v>88</v>
      </c>
      <c r="B339" s="27" t="s">
        <v>713</v>
      </c>
      <c r="C339" s="13">
        <v>68245</v>
      </c>
      <c r="D339" s="26" t="s">
        <v>90</v>
      </c>
      <c r="E339" s="26" t="s">
        <v>714</v>
      </c>
      <c r="F339" s="28" t="e">
        <v>#N/A</v>
      </c>
      <c r="G339" s="28">
        <v>100</v>
      </c>
      <c r="H339" s="28">
        <v>270</v>
      </c>
      <c r="I339" s="29">
        <v>4.9875311720698257</v>
      </c>
      <c r="J339" s="25">
        <v>0</v>
      </c>
    </row>
    <row r="340" spans="1:10" x14ac:dyDescent="0.25">
      <c r="A340" s="26" t="s">
        <v>88</v>
      </c>
      <c r="B340" s="27" t="s">
        <v>715</v>
      </c>
      <c r="C340" s="13">
        <v>68092</v>
      </c>
      <c r="D340" s="26" t="s">
        <v>90</v>
      </c>
      <c r="E340" s="26" t="s">
        <v>716</v>
      </c>
      <c r="F340" s="28" t="e">
        <v>#N/A</v>
      </c>
      <c r="G340" s="28">
        <v>255</v>
      </c>
      <c r="H340" s="28">
        <v>1726</v>
      </c>
      <c r="I340" s="29">
        <v>4.9902152641878663</v>
      </c>
      <c r="J340" s="25">
        <v>0</v>
      </c>
    </row>
    <row r="341" spans="1:10" x14ac:dyDescent="0.25">
      <c r="A341" s="26" t="s">
        <v>5</v>
      </c>
      <c r="B341" s="27" t="s">
        <v>717</v>
      </c>
      <c r="C341" s="13">
        <v>91001</v>
      </c>
      <c r="D341" s="26" t="s">
        <v>7</v>
      </c>
      <c r="E341" s="26" t="s">
        <v>718</v>
      </c>
      <c r="F341" s="28" t="e">
        <v>#N/A</v>
      </c>
      <c r="G341" s="28">
        <v>2079</v>
      </c>
      <c r="H341" s="28">
        <v>1251</v>
      </c>
      <c r="I341" s="29">
        <v>5.0307312587717172</v>
      </c>
      <c r="J341" s="25">
        <v>0</v>
      </c>
    </row>
    <row r="342" spans="1:10" x14ac:dyDescent="0.25">
      <c r="A342" s="26" t="s">
        <v>321</v>
      </c>
      <c r="B342" s="27" t="s">
        <v>719</v>
      </c>
      <c r="C342" s="13">
        <v>19585</v>
      </c>
      <c r="D342" s="26" t="s">
        <v>323</v>
      </c>
      <c r="E342" s="26" t="s">
        <v>720</v>
      </c>
      <c r="F342" s="28" t="e">
        <v>#N/A</v>
      </c>
      <c r="G342" s="28">
        <v>768</v>
      </c>
      <c r="H342" s="28">
        <v>2750</v>
      </c>
      <c r="I342" s="29">
        <v>5.0324356202083749</v>
      </c>
      <c r="J342" s="25">
        <v>0</v>
      </c>
    </row>
    <row r="343" spans="1:10" x14ac:dyDescent="0.25">
      <c r="A343" s="26" t="s">
        <v>27</v>
      </c>
      <c r="B343" s="27" t="s">
        <v>721</v>
      </c>
      <c r="C343" s="13">
        <v>25200</v>
      </c>
      <c r="D343" s="26" t="s">
        <v>29</v>
      </c>
      <c r="E343" s="26" t="s">
        <v>722</v>
      </c>
      <c r="F343" s="28" t="e">
        <v>#N/A</v>
      </c>
      <c r="G343" s="28">
        <v>316</v>
      </c>
      <c r="H343" s="28">
        <v>18</v>
      </c>
      <c r="I343" s="29">
        <v>1.4131747238495596</v>
      </c>
      <c r="J343" s="25">
        <v>0</v>
      </c>
    </row>
    <row r="344" spans="1:10" x14ac:dyDescent="0.25">
      <c r="A344" s="26" t="s">
        <v>33</v>
      </c>
      <c r="B344" s="27" t="s">
        <v>723</v>
      </c>
      <c r="C344" s="13">
        <v>15533</v>
      </c>
      <c r="D344" s="26" t="s">
        <v>35</v>
      </c>
      <c r="E344" s="26" t="s">
        <v>724</v>
      </c>
      <c r="F344" s="28" t="e">
        <v>#N/A</v>
      </c>
      <c r="G344" s="28">
        <v>129</v>
      </c>
      <c r="H344" s="28">
        <v>639</v>
      </c>
      <c r="I344" s="29">
        <v>5.0588235294117645</v>
      </c>
      <c r="J344" s="25">
        <v>0</v>
      </c>
    </row>
    <row r="345" spans="1:10" x14ac:dyDescent="0.25">
      <c r="A345" s="26" t="s">
        <v>88</v>
      </c>
      <c r="B345" s="27" t="s">
        <v>725</v>
      </c>
      <c r="C345" s="13">
        <v>68271</v>
      </c>
      <c r="D345" s="26" t="s">
        <v>90</v>
      </c>
      <c r="E345" s="26" t="s">
        <v>726</v>
      </c>
      <c r="F345" s="28" t="e">
        <v>#N/A</v>
      </c>
      <c r="G345" s="28">
        <v>319</v>
      </c>
      <c r="H345" s="28">
        <v>1061</v>
      </c>
      <c r="I345" s="29">
        <v>5.0626884621488646</v>
      </c>
      <c r="J345" s="25">
        <v>0</v>
      </c>
    </row>
    <row r="346" spans="1:10" x14ac:dyDescent="0.25">
      <c r="A346" s="26" t="s">
        <v>27</v>
      </c>
      <c r="B346" s="27" t="s">
        <v>727</v>
      </c>
      <c r="C346" s="13">
        <v>25772</v>
      </c>
      <c r="D346" s="26" t="s">
        <v>29</v>
      </c>
      <c r="E346" s="26" t="s">
        <v>728</v>
      </c>
      <c r="F346" s="28" t="e">
        <v>#N/A</v>
      </c>
      <c r="G346" s="28">
        <v>289</v>
      </c>
      <c r="H346" s="28">
        <v>23</v>
      </c>
      <c r="I346" s="29">
        <v>1.6687839242406743</v>
      </c>
      <c r="J346" s="25">
        <v>0</v>
      </c>
    </row>
    <row r="347" spans="1:10" x14ac:dyDescent="0.25">
      <c r="A347" s="26" t="s">
        <v>184</v>
      </c>
      <c r="B347" s="27" t="s">
        <v>729</v>
      </c>
      <c r="C347" s="13">
        <v>8141</v>
      </c>
      <c r="D347" s="26" t="s">
        <v>186</v>
      </c>
      <c r="E347" s="26" t="s">
        <v>730</v>
      </c>
      <c r="F347" s="28" t="e">
        <v>#N/A</v>
      </c>
      <c r="G347" s="28">
        <v>635</v>
      </c>
      <c r="H347" s="28">
        <v>125</v>
      </c>
      <c r="I347" s="29">
        <v>5.0905884239217576</v>
      </c>
      <c r="J347" s="25">
        <v>0</v>
      </c>
    </row>
    <row r="348" spans="1:10" x14ac:dyDescent="0.25">
      <c r="A348" s="26" t="s">
        <v>27</v>
      </c>
      <c r="B348" s="27" t="s">
        <v>731</v>
      </c>
      <c r="C348" s="13">
        <v>25535</v>
      </c>
      <c r="D348" s="26" t="s">
        <v>29</v>
      </c>
      <c r="E348" s="26" t="s">
        <v>732</v>
      </c>
      <c r="F348" s="28" t="e">
        <v>#N/A</v>
      </c>
      <c r="G348" s="28">
        <v>358</v>
      </c>
      <c r="H348" s="28">
        <v>1041</v>
      </c>
      <c r="I348" s="29">
        <v>2.9404517453798769</v>
      </c>
      <c r="J348" s="25">
        <v>0</v>
      </c>
    </row>
    <row r="349" spans="1:10" x14ac:dyDescent="0.25">
      <c r="A349" s="26" t="s">
        <v>295</v>
      </c>
      <c r="B349" s="27" t="s">
        <v>733</v>
      </c>
      <c r="C349" s="13">
        <v>73319</v>
      </c>
      <c r="D349" s="26" t="s">
        <v>297</v>
      </c>
      <c r="E349" s="26" t="s">
        <v>734</v>
      </c>
      <c r="F349" s="28" t="e">
        <v>#N/A</v>
      </c>
      <c r="G349" s="28">
        <v>1660</v>
      </c>
      <c r="H349" s="28">
        <v>2569</v>
      </c>
      <c r="I349" s="29">
        <v>5.1277298983720998</v>
      </c>
      <c r="J349" s="25">
        <v>0</v>
      </c>
    </row>
    <row r="350" spans="1:10" x14ac:dyDescent="0.25">
      <c r="A350" s="26" t="s">
        <v>576</v>
      </c>
      <c r="B350" s="27" t="s">
        <v>735</v>
      </c>
      <c r="C350" s="13">
        <v>76041</v>
      </c>
      <c r="D350" s="26" t="s">
        <v>578</v>
      </c>
      <c r="E350" s="26" t="s">
        <v>736</v>
      </c>
      <c r="F350" s="28" t="e">
        <v>#N/A</v>
      </c>
      <c r="G350" s="28">
        <v>1006</v>
      </c>
      <c r="H350" s="28">
        <v>1223</v>
      </c>
      <c r="I350" s="29">
        <v>5.1423605786433573</v>
      </c>
      <c r="J350" s="25">
        <v>0</v>
      </c>
    </row>
    <row r="351" spans="1:10" x14ac:dyDescent="0.25">
      <c r="A351" s="26" t="s">
        <v>530</v>
      </c>
      <c r="B351" s="27" t="s">
        <v>737</v>
      </c>
      <c r="C351" s="13">
        <v>23464</v>
      </c>
      <c r="D351" s="26" t="s">
        <v>532</v>
      </c>
      <c r="E351" s="26" t="s">
        <v>738</v>
      </c>
      <c r="F351" s="28" t="e">
        <v>#N/A</v>
      </c>
      <c r="G351" s="28">
        <v>768</v>
      </c>
      <c r="H351" s="28">
        <v>729</v>
      </c>
      <c r="I351" s="29">
        <v>5.1668460710441337</v>
      </c>
      <c r="J351" s="25">
        <v>0</v>
      </c>
    </row>
    <row r="352" spans="1:10" x14ac:dyDescent="0.25">
      <c r="A352" s="26" t="s">
        <v>88</v>
      </c>
      <c r="B352" s="27" t="s">
        <v>739</v>
      </c>
      <c r="C352" s="13">
        <v>68077</v>
      </c>
      <c r="D352" s="26" t="s">
        <v>90</v>
      </c>
      <c r="E352" s="26" t="s">
        <v>740</v>
      </c>
      <c r="F352" s="28" t="e">
        <v>#N/A</v>
      </c>
      <c r="G352" s="28">
        <v>1481</v>
      </c>
      <c r="H352" s="28">
        <v>1037</v>
      </c>
      <c r="I352" s="29">
        <v>5.1719923170944648</v>
      </c>
      <c r="J352" s="25">
        <v>0</v>
      </c>
    </row>
    <row r="353" spans="1:10" x14ac:dyDescent="0.25">
      <c r="A353" s="26" t="s">
        <v>741</v>
      </c>
      <c r="B353" s="27" t="s">
        <v>742</v>
      </c>
      <c r="C353" s="13">
        <v>66440</v>
      </c>
      <c r="D353" s="26" t="s">
        <v>743</v>
      </c>
      <c r="E353" s="26" t="s">
        <v>744</v>
      </c>
      <c r="F353" s="28" t="e">
        <v>#N/A</v>
      </c>
      <c r="G353" s="28">
        <v>1209</v>
      </c>
      <c r="H353" s="28">
        <v>874</v>
      </c>
      <c r="I353" s="29">
        <v>5.1879505664263643</v>
      </c>
      <c r="J353" s="25">
        <v>0</v>
      </c>
    </row>
    <row r="354" spans="1:10" x14ac:dyDescent="0.25">
      <c r="A354" s="26" t="s">
        <v>741</v>
      </c>
      <c r="B354" s="27" t="s">
        <v>745</v>
      </c>
      <c r="C354" s="13">
        <v>66682</v>
      </c>
      <c r="D354" s="26" t="s">
        <v>743</v>
      </c>
      <c r="E354" s="26" t="s">
        <v>746</v>
      </c>
      <c r="F354" s="28" t="e">
        <v>#N/A</v>
      </c>
      <c r="G354" s="28">
        <v>3768</v>
      </c>
      <c r="H354" s="28">
        <v>1328</v>
      </c>
      <c r="I354" s="29">
        <v>5.2166689741104806</v>
      </c>
      <c r="J354" s="25">
        <v>0</v>
      </c>
    </row>
    <row r="355" spans="1:10" x14ac:dyDescent="0.25">
      <c r="A355" s="26" t="s">
        <v>33</v>
      </c>
      <c r="B355" s="27" t="s">
        <v>747</v>
      </c>
      <c r="C355" s="13">
        <v>15531</v>
      </c>
      <c r="D355" s="26" t="s">
        <v>35</v>
      </c>
      <c r="E355" s="26" t="s">
        <v>748</v>
      </c>
      <c r="F355" s="28" t="e">
        <v>#N/A</v>
      </c>
      <c r="G355" s="28">
        <v>563</v>
      </c>
      <c r="H355" s="28">
        <v>1141</v>
      </c>
      <c r="I355" s="29">
        <v>5.223603637038412</v>
      </c>
      <c r="J355" s="25">
        <v>0</v>
      </c>
    </row>
    <row r="356" spans="1:10" x14ac:dyDescent="0.25">
      <c r="A356" s="26" t="s">
        <v>33</v>
      </c>
      <c r="B356" s="27" t="s">
        <v>749</v>
      </c>
      <c r="C356" s="13">
        <v>15135</v>
      </c>
      <c r="D356" s="26" t="s">
        <v>35</v>
      </c>
      <c r="E356" s="26" t="s">
        <v>750</v>
      </c>
      <c r="F356" s="28" t="e">
        <v>#N/A</v>
      </c>
      <c r="G356" s="28">
        <v>201</v>
      </c>
      <c r="H356" s="28">
        <v>697</v>
      </c>
      <c r="I356" s="29">
        <v>5.2248505328827664</v>
      </c>
      <c r="J356" s="25">
        <v>0</v>
      </c>
    </row>
    <row r="357" spans="1:10" x14ac:dyDescent="0.25">
      <c r="A357" s="26" t="s">
        <v>27</v>
      </c>
      <c r="B357" s="27" t="s">
        <v>751</v>
      </c>
      <c r="C357" s="13">
        <v>25297</v>
      </c>
      <c r="D357" s="26" t="s">
        <v>29</v>
      </c>
      <c r="E357" s="26" t="s">
        <v>752</v>
      </c>
      <c r="F357" s="28" t="e">
        <v>#N/A</v>
      </c>
      <c r="G357" s="28">
        <v>235</v>
      </c>
      <c r="H357" s="28">
        <v>609</v>
      </c>
      <c r="I357" s="29">
        <v>2.1197907270431178</v>
      </c>
      <c r="J357" s="25">
        <v>0</v>
      </c>
    </row>
    <row r="358" spans="1:10" x14ac:dyDescent="0.25">
      <c r="A358" s="26" t="s">
        <v>88</v>
      </c>
      <c r="B358" s="27" t="s">
        <v>753</v>
      </c>
      <c r="C358" s="13">
        <v>68895</v>
      </c>
      <c r="D358" s="26" t="s">
        <v>90</v>
      </c>
      <c r="E358" s="26" t="s">
        <v>754</v>
      </c>
      <c r="F358" s="28" t="e">
        <v>#N/A</v>
      </c>
      <c r="G358" s="28">
        <v>472</v>
      </c>
      <c r="H358" s="28">
        <v>1288</v>
      </c>
      <c r="I358" s="29">
        <v>5.2861462649792808</v>
      </c>
      <c r="J358" s="25">
        <v>0</v>
      </c>
    </row>
    <row r="359" spans="1:10" x14ac:dyDescent="0.25">
      <c r="A359" s="26" t="s">
        <v>576</v>
      </c>
      <c r="B359" s="27" t="s">
        <v>755</v>
      </c>
      <c r="C359" s="13">
        <v>76400</v>
      </c>
      <c r="D359" s="26" t="s">
        <v>578</v>
      </c>
      <c r="E359" s="26" t="s">
        <v>664</v>
      </c>
      <c r="F359" s="28" t="e">
        <v>#N/A</v>
      </c>
      <c r="G359" s="28">
        <v>2012</v>
      </c>
      <c r="H359" s="28">
        <v>1700</v>
      </c>
      <c r="I359" s="29">
        <v>5.3353133038105591</v>
      </c>
      <c r="J359" s="25">
        <v>0</v>
      </c>
    </row>
    <row r="360" spans="1:10" x14ac:dyDescent="0.25">
      <c r="A360" s="26" t="s">
        <v>576</v>
      </c>
      <c r="B360" s="27" t="s">
        <v>756</v>
      </c>
      <c r="C360" s="13">
        <v>76248</v>
      </c>
      <c r="D360" s="26" t="s">
        <v>578</v>
      </c>
      <c r="E360" s="26" t="s">
        <v>757</v>
      </c>
      <c r="F360" s="28" t="e">
        <v>#N/A</v>
      </c>
      <c r="G360" s="28">
        <v>3083</v>
      </c>
      <c r="H360" s="28">
        <v>2936</v>
      </c>
      <c r="I360" s="29">
        <v>5.3650981484059583</v>
      </c>
      <c r="J360" s="25">
        <v>0</v>
      </c>
    </row>
    <row r="361" spans="1:10" x14ac:dyDescent="0.25">
      <c r="A361" s="26" t="s">
        <v>758</v>
      </c>
      <c r="B361" s="27" t="s">
        <v>759</v>
      </c>
      <c r="C361" s="13">
        <v>50350</v>
      </c>
      <c r="D361" s="26" t="s">
        <v>760</v>
      </c>
      <c r="E361" s="26" t="s">
        <v>761</v>
      </c>
      <c r="F361" s="28" t="s">
        <v>2251</v>
      </c>
      <c r="G361" s="28">
        <v>1764</v>
      </c>
      <c r="H361" s="28">
        <v>12445</v>
      </c>
      <c r="I361" s="29">
        <v>5.3680654879644569</v>
      </c>
      <c r="J361" s="25">
        <v>0</v>
      </c>
    </row>
    <row r="362" spans="1:10" x14ac:dyDescent="0.25">
      <c r="A362" s="26" t="s">
        <v>301</v>
      </c>
      <c r="B362" s="27" t="s">
        <v>762</v>
      </c>
      <c r="C362" s="13">
        <v>13620</v>
      </c>
      <c r="D362" s="26" t="s">
        <v>303</v>
      </c>
      <c r="E362" s="26" t="s">
        <v>763</v>
      </c>
      <c r="F362" s="28" t="e">
        <v>#N/A</v>
      </c>
      <c r="G362" s="28">
        <v>359</v>
      </c>
      <c r="H362" s="28">
        <v>774</v>
      </c>
      <c r="I362" s="29">
        <v>5.3831159094316989</v>
      </c>
      <c r="J362" s="25">
        <v>0</v>
      </c>
    </row>
    <row r="363" spans="1:10" x14ac:dyDescent="0.25">
      <c r="A363" s="26" t="s">
        <v>530</v>
      </c>
      <c r="B363" s="27" t="s">
        <v>764</v>
      </c>
      <c r="C363" s="13">
        <v>23660</v>
      </c>
      <c r="D363" s="26" t="s">
        <v>532</v>
      </c>
      <c r="E363" s="26" t="s">
        <v>765</v>
      </c>
      <c r="F363" s="28" t="e">
        <v>#N/A</v>
      </c>
      <c r="G363" s="28">
        <v>4875</v>
      </c>
      <c r="H363" s="28">
        <v>2605</v>
      </c>
      <c r="I363" s="29">
        <v>5.4246831428666802</v>
      </c>
      <c r="J363" s="25">
        <v>0</v>
      </c>
    </row>
    <row r="364" spans="1:10" x14ac:dyDescent="0.25">
      <c r="A364" s="26" t="s">
        <v>301</v>
      </c>
      <c r="B364" s="27" t="s">
        <v>766</v>
      </c>
      <c r="C364" s="13">
        <v>13673</v>
      </c>
      <c r="D364" s="26" t="s">
        <v>303</v>
      </c>
      <c r="E364" s="26" t="s">
        <v>767</v>
      </c>
      <c r="F364" s="28" t="e">
        <v>#N/A</v>
      </c>
      <c r="G364" s="28">
        <v>719</v>
      </c>
      <c r="H364" s="28">
        <v>1168</v>
      </c>
      <c r="I364" s="29">
        <v>5.459791935606348</v>
      </c>
      <c r="J364" s="25">
        <v>0</v>
      </c>
    </row>
    <row r="365" spans="1:10" x14ac:dyDescent="0.25">
      <c r="A365" s="26" t="s">
        <v>500</v>
      </c>
      <c r="B365" s="27" t="s">
        <v>768</v>
      </c>
      <c r="C365" s="13">
        <v>5792</v>
      </c>
      <c r="D365" s="26" t="s">
        <v>502</v>
      </c>
      <c r="E365" s="26" t="s">
        <v>769</v>
      </c>
      <c r="F365" s="28" t="e">
        <v>#N/A</v>
      </c>
      <c r="G365" s="28">
        <v>425</v>
      </c>
      <c r="H365" s="28">
        <v>807</v>
      </c>
      <c r="I365" s="29">
        <v>5.4655349794238681</v>
      </c>
      <c r="J365" s="25">
        <v>0</v>
      </c>
    </row>
    <row r="366" spans="1:10" x14ac:dyDescent="0.25">
      <c r="A366" s="26" t="s">
        <v>204</v>
      </c>
      <c r="B366" s="27" t="s">
        <v>770</v>
      </c>
      <c r="C366" s="13">
        <v>52694</v>
      </c>
      <c r="D366" s="26" t="s">
        <v>206</v>
      </c>
      <c r="E366" s="26" t="s">
        <v>771</v>
      </c>
      <c r="F366" s="28" t="e">
        <v>#N/A</v>
      </c>
      <c r="G366" s="28">
        <v>414</v>
      </c>
      <c r="H366" s="28">
        <v>432</v>
      </c>
      <c r="I366" s="29">
        <v>5.4914444886589733</v>
      </c>
      <c r="J366" s="25">
        <v>0</v>
      </c>
    </row>
    <row r="367" spans="1:10" x14ac:dyDescent="0.25">
      <c r="A367" s="26" t="s">
        <v>772</v>
      </c>
      <c r="B367" s="27" t="s">
        <v>773</v>
      </c>
      <c r="C367" s="13">
        <v>41885</v>
      </c>
      <c r="D367" s="26" t="s">
        <v>774</v>
      </c>
      <c r="E367" s="26" t="s">
        <v>775</v>
      </c>
      <c r="F367" s="28" t="e">
        <v>#N/A</v>
      </c>
      <c r="G367" s="28">
        <v>492</v>
      </c>
      <c r="H367" s="28">
        <v>200</v>
      </c>
      <c r="I367" s="29">
        <v>5.4978209855849816</v>
      </c>
      <c r="J367" s="25">
        <v>0</v>
      </c>
    </row>
    <row r="368" spans="1:10" x14ac:dyDescent="0.25">
      <c r="A368" s="26" t="s">
        <v>321</v>
      </c>
      <c r="B368" s="27" t="s">
        <v>776</v>
      </c>
      <c r="C368" s="13">
        <v>19573</v>
      </c>
      <c r="D368" s="26" t="s">
        <v>323</v>
      </c>
      <c r="E368" s="26" t="s">
        <v>777</v>
      </c>
      <c r="F368" s="28" t="e">
        <v>#N/A</v>
      </c>
      <c r="G368" s="28">
        <v>2513</v>
      </c>
      <c r="H368" s="28">
        <v>3491</v>
      </c>
      <c r="I368" s="29">
        <v>5.5015543587722755</v>
      </c>
      <c r="J368" s="25">
        <v>0</v>
      </c>
    </row>
    <row r="369" spans="1:10" x14ac:dyDescent="0.25">
      <c r="A369" s="26" t="s">
        <v>27</v>
      </c>
      <c r="B369" s="27" t="s">
        <v>778</v>
      </c>
      <c r="C369" s="13">
        <v>25486</v>
      </c>
      <c r="D369" s="26" t="s">
        <v>29</v>
      </c>
      <c r="E369" s="26" t="s">
        <v>779</v>
      </c>
      <c r="F369" s="28" t="e">
        <v>#N/A</v>
      </c>
      <c r="G369" s="28">
        <v>212</v>
      </c>
      <c r="H369" s="28">
        <v>22</v>
      </c>
      <c r="I369" s="29">
        <v>1.5717674970344011</v>
      </c>
      <c r="J369" s="25">
        <v>0</v>
      </c>
    </row>
    <row r="370" spans="1:10" x14ac:dyDescent="0.25">
      <c r="A370" s="26" t="s">
        <v>438</v>
      </c>
      <c r="B370" s="27" t="s">
        <v>780</v>
      </c>
      <c r="C370" s="13">
        <v>17665</v>
      </c>
      <c r="D370" s="26" t="s">
        <v>237</v>
      </c>
      <c r="E370" s="26" t="s">
        <v>781</v>
      </c>
      <c r="F370" s="28" t="e">
        <v>#N/A</v>
      </c>
      <c r="G370" s="28">
        <v>420</v>
      </c>
      <c r="H370" s="28">
        <v>451</v>
      </c>
      <c r="I370" s="29">
        <v>5.5350553505535052</v>
      </c>
      <c r="J370" s="25">
        <v>0</v>
      </c>
    </row>
    <row r="371" spans="1:10" x14ac:dyDescent="0.25">
      <c r="A371" s="26" t="s">
        <v>376</v>
      </c>
      <c r="B371" s="27" t="s">
        <v>782</v>
      </c>
      <c r="C371" s="13">
        <v>47720</v>
      </c>
      <c r="D371" s="26" t="s">
        <v>378</v>
      </c>
      <c r="E371" s="26" t="s">
        <v>783</v>
      </c>
      <c r="F371" s="28" t="e">
        <v>#N/A</v>
      </c>
      <c r="G371" s="28">
        <v>698</v>
      </c>
      <c r="H371" s="28">
        <v>628</v>
      </c>
      <c r="I371" s="29">
        <v>5.5352894528152259</v>
      </c>
      <c r="J371" s="25">
        <v>0</v>
      </c>
    </row>
    <row r="372" spans="1:10" x14ac:dyDescent="0.25">
      <c r="A372" s="26" t="s">
        <v>33</v>
      </c>
      <c r="B372" s="27" t="s">
        <v>784</v>
      </c>
      <c r="C372" s="13">
        <v>15090</v>
      </c>
      <c r="D372" s="26" t="s">
        <v>35</v>
      </c>
      <c r="E372" s="26" t="s">
        <v>785</v>
      </c>
      <c r="F372" s="28" t="e">
        <v>#N/A</v>
      </c>
      <c r="G372" s="28">
        <v>107</v>
      </c>
      <c r="H372" s="28">
        <v>191</v>
      </c>
      <c r="I372" s="29">
        <v>5.5383022774327122</v>
      </c>
      <c r="J372" s="25">
        <v>0</v>
      </c>
    </row>
    <row r="373" spans="1:10" x14ac:dyDescent="0.25">
      <c r="A373" s="26" t="s">
        <v>204</v>
      </c>
      <c r="B373" s="27" t="s">
        <v>786</v>
      </c>
      <c r="C373" s="13">
        <v>52354</v>
      </c>
      <c r="D373" s="26" t="s">
        <v>206</v>
      </c>
      <c r="E373" s="26" t="s">
        <v>787</v>
      </c>
      <c r="F373" s="28" t="e">
        <v>#N/A</v>
      </c>
      <c r="G373" s="28">
        <v>347</v>
      </c>
      <c r="H373" s="28">
        <v>159</v>
      </c>
      <c r="I373" s="29">
        <v>5.5644644002565746</v>
      </c>
      <c r="J373" s="25">
        <v>0</v>
      </c>
    </row>
    <row r="374" spans="1:10" x14ac:dyDescent="0.25">
      <c r="A374" s="26" t="s">
        <v>204</v>
      </c>
      <c r="B374" s="27" t="s">
        <v>788</v>
      </c>
      <c r="C374" s="13">
        <v>52838</v>
      </c>
      <c r="D374" s="26" t="s">
        <v>206</v>
      </c>
      <c r="E374" s="26" t="s">
        <v>789</v>
      </c>
      <c r="F374" s="28" t="e">
        <v>#N/A</v>
      </c>
      <c r="G374" s="28">
        <v>2260</v>
      </c>
      <c r="H374" s="28">
        <v>1981</v>
      </c>
      <c r="I374" s="29">
        <v>5.5666395724032611</v>
      </c>
      <c r="J374" s="25">
        <v>0</v>
      </c>
    </row>
    <row r="375" spans="1:10" x14ac:dyDescent="0.25">
      <c r="A375" s="26" t="s">
        <v>576</v>
      </c>
      <c r="B375" s="27" t="s">
        <v>790</v>
      </c>
      <c r="C375" s="13">
        <v>76130</v>
      </c>
      <c r="D375" s="26" t="s">
        <v>578</v>
      </c>
      <c r="E375" s="26" t="s">
        <v>730</v>
      </c>
      <c r="F375" s="28" t="e">
        <v>#N/A</v>
      </c>
      <c r="G375" s="28">
        <v>4554</v>
      </c>
      <c r="H375" s="28">
        <v>1198</v>
      </c>
      <c r="I375" s="29">
        <v>5.5740514075887395</v>
      </c>
      <c r="J375" s="25">
        <v>0</v>
      </c>
    </row>
    <row r="376" spans="1:10" x14ac:dyDescent="0.25">
      <c r="A376" s="26" t="s">
        <v>530</v>
      </c>
      <c r="B376" s="27" t="s">
        <v>791</v>
      </c>
      <c r="C376" s="13">
        <v>23586</v>
      </c>
      <c r="D376" s="26" t="s">
        <v>532</v>
      </c>
      <c r="E376" s="26" t="s">
        <v>792</v>
      </c>
      <c r="F376" s="28" t="e">
        <v>#N/A</v>
      </c>
      <c r="G376" s="28">
        <v>847</v>
      </c>
      <c r="H376" s="28">
        <v>482</v>
      </c>
      <c r="I376" s="29">
        <v>5.6193193126782992</v>
      </c>
      <c r="J376" s="25">
        <v>0</v>
      </c>
    </row>
    <row r="377" spans="1:10" x14ac:dyDescent="0.25">
      <c r="A377" s="26" t="s">
        <v>500</v>
      </c>
      <c r="B377" s="27" t="s">
        <v>793</v>
      </c>
      <c r="C377" s="13">
        <v>5686</v>
      </c>
      <c r="D377" s="26" t="s">
        <v>502</v>
      </c>
      <c r="E377" s="26" t="s">
        <v>794</v>
      </c>
      <c r="F377" s="28" t="e">
        <v>#N/A</v>
      </c>
      <c r="G377" s="28">
        <v>2017</v>
      </c>
      <c r="H377" s="28">
        <v>3020</v>
      </c>
      <c r="I377" s="29">
        <v>5.6577840112201958</v>
      </c>
      <c r="J377" s="25">
        <v>0</v>
      </c>
    </row>
    <row r="378" spans="1:10" x14ac:dyDescent="0.25">
      <c r="A378" s="26" t="s">
        <v>530</v>
      </c>
      <c r="B378" s="27" t="s">
        <v>795</v>
      </c>
      <c r="C378" s="13">
        <v>23675</v>
      </c>
      <c r="D378" s="26" t="s">
        <v>532</v>
      </c>
      <c r="E378" s="26" t="s">
        <v>796</v>
      </c>
      <c r="F378" s="28" t="e">
        <v>#N/A</v>
      </c>
      <c r="G378" s="28">
        <v>1984</v>
      </c>
      <c r="H378" s="28">
        <v>2813</v>
      </c>
      <c r="I378" s="29">
        <v>5.7040998217468806</v>
      </c>
      <c r="J378" s="25">
        <v>0</v>
      </c>
    </row>
    <row r="379" spans="1:10" x14ac:dyDescent="0.25">
      <c r="A379" s="26" t="s">
        <v>27</v>
      </c>
      <c r="B379" s="27" t="s">
        <v>797</v>
      </c>
      <c r="C379" s="13">
        <v>25491</v>
      </c>
      <c r="D379" s="26" t="s">
        <v>29</v>
      </c>
      <c r="E379" s="26" t="s">
        <v>798</v>
      </c>
      <c r="F379" s="28" t="e">
        <v>#N/A</v>
      </c>
      <c r="G379" s="28">
        <v>191</v>
      </c>
      <c r="H379" s="28">
        <v>197</v>
      </c>
      <c r="I379" s="29">
        <v>2.3863068465767117</v>
      </c>
      <c r="J379" s="25">
        <v>0</v>
      </c>
    </row>
    <row r="380" spans="1:10" x14ac:dyDescent="0.25">
      <c r="A380" s="26" t="s">
        <v>134</v>
      </c>
      <c r="B380" s="27" t="s">
        <v>799</v>
      </c>
      <c r="C380" s="13">
        <v>54099</v>
      </c>
      <c r="D380" s="26" t="s">
        <v>136</v>
      </c>
      <c r="E380" s="26" t="s">
        <v>800</v>
      </c>
      <c r="F380" s="28" t="e">
        <v>#N/A</v>
      </c>
      <c r="G380" s="28">
        <v>405</v>
      </c>
      <c r="H380" s="28">
        <v>392</v>
      </c>
      <c r="I380" s="29">
        <v>5.8081170228022376</v>
      </c>
      <c r="J380" s="25">
        <v>0</v>
      </c>
    </row>
    <row r="381" spans="1:10" x14ac:dyDescent="0.25">
      <c r="A381" s="26" t="s">
        <v>576</v>
      </c>
      <c r="B381" s="27" t="s">
        <v>801</v>
      </c>
      <c r="C381" s="13">
        <v>76892</v>
      </c>
      <c r="D381" s="26" t="s">
        <v>578</v>
      </c>
      <c r="E381" s="26" t="s">
        <v>802</v>
      </c>
      <c r="F381" s="28" t="e">
        <v>#N/A</v>
      </c>
      <c r="G381" s="28">
        <v>6824</v>
      </c>
      <c r="H381" s="28">
        <v>2340</v>
      </c>
      <c r="I381" s="29">
        <v>5.8247123493461705</v>
      </c>
      <c r="J381" s="25">
        <v>0</v>
      </c>
    </row>
    <row r="382" spans="1:10" x14ac:dyDescent="0.25">
      <c r="A382" s="26" t="s">
        <v>741</v>
      </c>
      <c r="B382" s="27" t="s">
        <v>803</v>
      </c>
      <c r="C382" s="13">
        <v>66170</v>
      </c>
      <c r="D382" s="26" t="s">
        <v>743</v>
      </c>
      <c r="E382" s="26" t="s">
        <v>804</v>
      </c>
      <c r="F382" s="28" t="e">
        <v>#N/A</v>
      </c>
      <c r="G382" s="28">
        <v>11611</v>
      </c>
      <c r="H382" s="28">
        <v>2392</v>
      </c>
      <c r="I382" s="29">
        <v>5.8382819531670327</v>
      </c>
      <c r="J382" s="25">
        <v>0</v>
      </c>
    </row>
    <row r="383" spans="1:10" x14ac:dyDescent="0.25">
      <c r="A383" s="26" t="s">
        <v>134</v>
      </c>
      <c r="B383" s="27" t="s">
        <v>805</v>
      </c>
      <c r="C383" s="13">
        <v>54128</v>
      </c>
      <c r="D383" s="26" t="s">
        <v>136</v>
      </c>
      <c r="E383" s="26" t="s">
        <v>806</v>
      </c>
      <c r="F383" s="28" t="e">
        <v>#N/A</v>
      </c>
      <c r="G383" s="28">
        <v>641</v>
      </c>
      <c r="H383" s="28">
        <v>3409</v>
      </c>
      <c r="I383" s="29">
        <v>5.8432087511394712</v>
      </c>
      <c r="J383" s="25">
        <v>0</v>
      </c>
    </row>
    <row r="384" spans="1:10" x14ac:dyDescent="0.25">
      <c r="A384" s="26" t="s">
        <v>184</v>
      </c>
      <c r="B384" s="27" t="s">
        <v>807</v>
      </c>
      <c r="C384" s="13">
        <v>8770</v>
      </c>
      <c r="D384" s="26" t="s">
        <v>186</v>
      </c>
      <c r="E384" s="26" t="s">
        <v>808</v>
      </c>
      <c r="F384" s="28" t="e">
        <v>#N/A</v>
      </c>
      <c r="G384" s="28">
        <v>512</v>
      </c>
      <c r="H384" s="28">
        <v>169</v>
      </c>
      <c r="I384" s="29">
        <v>5.8500914076782449</v>
      </c>
      <c r="J384" s="25">
        <v>0</v>
      </c>
    </row>
    <row r="385" spans="1:10" x14ac:dyDescent="0.25">
      <c r="A385" s="26" t="s">
        <v>301</v>
      </c>
      <c r="B385" s="27" t="s">
        <v>809</v>
      </c>
      <c r="C385" s="13">
        <v>13300</v>
      </c>
      <c r="D385" s="26" t="s">
        <v>303</v>
      </c>
      <c r="E385" s="26" t="s">
        <v>810</v>
      </c>
      <c r="F385" s="28" t="e">
        <v>#N/A</v>
      </c>
      <c r="G385" s="28">
        <v>701</v>
      </c>
      <c r="H385" s="28">
        <v>825</v>
      </c>
      <c r="I385" s="29">
        <v>5.8558182273828416</v>
      </c>
      <c r="J385" s="25">
        <v>0</v>
      </c>
    </row>
    <row r="386" spans="1:10" x14ac:dyDescent="0.25">
      <c r="A386" s="26" t="s">
        <v>500</v>
      </c>
      <c r="B386" s="27" t="s">
        <v>811</v>
      </c>
      <c r="C386" s="13">
        <v>5129</v>
      </c>
      <c r="D386" s="26" t="s">
        <v>502</v>
      </c>
      <c r="E386" s="26" t="s">
        <v>237</v>
      </c>
      <c r="F386" s="28" t="e">
        <v>#N/A</v>
      </c>
      <c r="G386" s="28">
        <v>4562</v>
      </c>
      <c r="H386" s="28">
        <v>3178</v>
      </c>
      <c r="I386" s="29">
        <v>5.8602129818747031</v>
      </c>
      <c r="J386" s="25">
        <v>0</v>
      </c>
    </row>
    <row r="387" spans="1:10" x14ac:dyDescent="0.25">
      <c r="A387" s="26" t="s">
        <v>33</v>
      </c>
      <c r="B387" s="27" t="s">
        <v>812</v>
      </c>
      <c r="C387" s="13">
        <v>15690</v>
      </c>
      <c r="D387" s="26" t="s">
        <v>35</v>
      </c>
      <c r="E387" s="26" t="s">
        <v>813</v>
      </c>
      <c r="F387" s="28" t="e">
        <v>#N/A</v>
      </c>
      <c r="G387" s="28">
        <v>234</v>
      </c>
      <c r="H387" s="28">
        <v>427</v>
      </c>
      <c r="I387" s="29">
        <v>5.8793969849246235</v>
      </c>
      <c r="J387" s="25">
        <v>0</v>
      </c>
    </row>
    <row r="388" spans="1:10" x14ac:dyDescent="0.25">
      <c r="A388" s="26" t="s">
        <v>814</v>
      </c>
      <c r="B388" s="27" t="s">
        <v>815</v>
      </c>
      <c r="C388" s="13">
        <v>63272</v>
      </c>
      <c r="D388" s="26" t="s">
        <v>816</v>
      </c>
      <c r="E388" s="26" t="s">
        <v>817</v>
      </c>
      <c r="F388" s="28" t="e">
        <v>#N/A</v>
      </c>
      <c r="G388" s="28">
        <v>790</v>
      </c>
      <c r="H388" s="28">
        <v>300</v>
      </c>
      <c r="I388" s="29">
        <v>5.8902475395168503</v>
      </c>
      <c r="J388" s="25">
        <v>0</v>
      </c>
    </row>
    <row r="389" spans="1:10" x14ac:dyDescent="0.25">
      <c r="A389" s="26" t="s">
        <v>134</v>
      </c>
      <c r="B389" s="27" t="s">
        <v>818</v>
      </c>
      <c r="C389" s="13">
        <v>54172</v>
      </c>
      <c r="D389" s="26" t="s">
        <v>136</v>
      </c>
      <c r="E389" s="26" t="s">
        <v>819</v>
      </c>
      <c r="F389" s="28" t="e">
        <v>#N/A</v>
      </c>
      <c r="G389" s="28">
        <v>972</v>
      </c>
      <c r="H389" s="28">
        <v>743</v>
      </c>
      <c r="I389" s="29">
        <v>5.9456814289209685</v>
      </c>
      <c r="J389" s="25">
        <v>0</v>
      </c>
    </row>
    <row r="390" spans="1:10" x14ac:dyDescent="0.25">
      <c r="A390" s="26" t="s">
        <v>438</v>
      </c>
      <c r="B390" s="27" t="s">
        <v>820</v>
      </c>
      <c r="C390" s="13">
        <v>17088</v>
      </c>
      <c r="D390" s="26" t="s">
        <v>237</v>
      </c>
      <c r="E390" s="26" t="s">
        <v>821</v>
      </c>
      <c r="F390" s="28" t="e">
        <v>#N/A</v>
      </c>
      <c r="G390" s="28">
        <v>647</v>
      </c>
      <c r="H390" s="28">
        <v>774</v>
      </c>
      <c r="I390" s="29">
        <v>5.955997422443156</v>
      </c>
      <c r="J390" s="25">
        <v>1</v>
      </c>
    </row>
    <row r="391" spans="1:10" x14ac:dyDescent="0.25">
      <c r="A391" s="26" t="s">
        <v>27</v>
      </c>
      <c r="B391" s="27" t="s">
        <v>822</v>
      </c>
      <c r="C391" s="13">
        <v>25151</v>
      </c>
      <c r="D391" s="26" t="s">
        <v>29</v>
      </c>
      <c r="E391" s="26" t="s">
        <v>823</v>
      </c>
      <c r="F391" s="28" t="e">
        <v>#N/A</v>
      </c>
      <c r="G391" s="28">
        <v>371</v>
      </c>
      <c r="H391" s="28">
        <v>365</v>
      </c>
      <c r="I391" s="29">
        <v>2.1762083528859688</v>
      </c>
      <c r="J391" s="25">
        <v>0</v>
      </c>
    </row>
    <row r="392" spans="1:10" x14ac:dyDescent="0.25">
      <c r="A392" s="26" t="s">
        <v>576</v>
      </c>
      <c r="B392" s="27" t="s">
        <v>824</v>
      </c>
      <c r="C392" s="13">
        <v>76845</v>
      </c>
      <c r="D392" s="26" t="s">
        <v>578</v>
      </c>
      <c r="E392" s="26" t="s">
        <v>825</v>
      </c>
      <c r="F392" s="28" t="e">
        <v>#N/A</v>
      </c>
      <c r="G392" s="28">
        <v>325</v>
      </c>
      <c r="H392" s="28">
        <v>334</v>
      </c>
      <c r="I392" s="29">
        <v>5.9578368469294229</v>
      </c>
      <c r="J392" s="25">
        <v>0</v>
      </c>
    </row>
    <row r="393" spans="1:10" x14ac:dyDescent="0.25">
      <c r="A393" s="26" t="s">
        <v>772</v>
      </c>
      <c r="B393" s="27" t="s">
        <v>826</v>
      </c>
      <c r="C393" s="13">
        <v>41013</v>
      </c>
      <c r="D393" s="26" t="s">
        <v>774</v>
      </c>
      <c r="E393" s="26" t="s">
        <v>827</v>
      </c>
      <c r="F393" s="28" t="e">
        <v>#N/A</v>
      </c>
      <c r="G393" s="28">
        <v>544</v>
      </c>
      <c r="H393" s="28">
        <v>372</v>
      </c>
      <c r="I393" s="29">
        <v>6.0037523452157595</v>
      </c>
      <c r="J393" s="25">
        <v>0</v>
      </c>
    </row>
    <row r="394" spans="1:10" x14ac:dyDescent="0.25">
      <c r="A394" s="26" t="s">
        <v>500</v>
      </c>
      <c r="B394" s="27" t="s">
        <v>828</v>
      </c>
      <c r="C394" s="13">
        <v>5576</v>
      </c>
      <c r="D394" s="26" t="s">
        <v>502</v>
      </c>
      <c r="E394" s="26" t="s">
        <v>829</v>
      </c>
      <c r="F394" s="28" t="e">
        <v>#N/A</v>
      </c>
      <c r="G394" s="28">
        <v>425</v>
      </c>
      <c r="H394" s="28">
        <v>1929</v>
      </c>
      <c r="I394" s="29">
        <v>6.0455192034139404</v>
      </c>
      <c r="J394" s="25">
        <v>0</v>
      </c>
    </row>
    <row r="395" spans="1:10" x14ac:dyDescent="0.25">
      <c r="A395" s="26" t="s">
        <v>204</v>
      </c>
      <c r="B395" s="27" t="s">
        <v>830</v>
      </c>
      <c r="C395" s="13">
        <v>52560</v>
      </c>
      <c r="D395" s="26" t="s">
        <v>206</v>
      </c>
      <c r="E395" s="26" t="s">
        <v>831</v>
      </c>
      <c r="F395" s="28" t="e">
        <v>#N/A</v>
      </c>
      <c r="G395" s="28">
        <v>734</v>
      </c>
      <c r="H395" s="28">
        <v>662</v>
      </c>
      <c r="I395" s="29">
        <v>6.0476229710801679</v>
      </c>
      <c r="J395" s="25">
        <v>0</v>
      </c>
    </row>
    <row r="396" spans="1:10" x14ac:dyDescent="0.25">
      <c r="A396" s="26" t="s">
        <v>500</v>
      </c>
      <c r="B396" s="27" t="s">
        <v>832</v>
      </c>
      <c r="C396" s="13">
        <v>5308</v>
      </c>
      <c r="D396" s="26" t="s">
        <v>502</v>
      </c>
      <c r="E396" s="26" t="s">
        <v>833</v>
      </c>
      <c r="F396" s="28" t="e">
        <v>#N/A</v>
      </c>
      <c r="G396" s="28">
        <v>3289</v>
      </c>
      <c r="H396" s="28">
        <v>2306</v>
      </c>
      <c r="I396" s="29">
        <v>6.0637905604719764</v>
      </c>
      <c r="J396" s="25">
        <v>0</v>
      </c>
    </row>
    <row r="397" spans="1:10" x14ac:dyDescent="0.25">
      <c r="A397" s="26" t="s">
        <v>134</v>
      </c>
      <c r="B397" s="27" t="s">
        <v>834</v>
      </c>
      <c r="C397" s="13">
        <v>54673</v>
      </c>
      <c r="D397" s="26" t="s">
        <v>136</v>
      </c>
      <c r="E397" s="26" t="s">
        <v>835</v>
      </c>
      <c r="F397" s="28" t="e">
        <v>#N/A</v>
      </c>
      <c r="G397" s="28">
        <v>330</v>
      </c>
      <c r="H397" s="28">
        <v>321</v>
      </c>
      <c r="I397" s="29">
        <v>6.0840707964601766</v>
      </c>
      <c r="J397" s="25">
        <v>0</v>
      </c>
    </row>
    <row r="398" spans="1:10" x14ac:dyDescent="0.25">
      <c r="A398" s="26" t="s">
        <v>27</v>
      </c>
      <c r="B398" s="27" t="s">
        <v>836</v>
      </c>
      <c r="C398" s="13">
        <v>25086</v>
      </c>
      <c r="D398" s="26" t="s">
        <v>29</v>
      </c>
      <c r="E398" s="26" t="s">
        <v>837</v>
      </c>
      <c r="F398" s="28" t="e">
        <v>#N/A</v>
      </c>
      <c r="G398" s="28">
        <v>278</v>
      </c>
      <c r="H398" s="28">
        <v>600</v>
      </c>
      <c r="I398" s="29">
        <v>12.653618570778333</v>
      </c>
      <c r="J398" s="25">
        <v>0</v>
      </c>
    </row>
    <row r="399" spans="1:10" x14ac:dyDescent="0.25">
      <c r="A399" s="26" t="s">
        <v>134</v>
      </c>
      <c r="B399" s="27" t="s">
        <v>838</v>
      </c>
      <c r="C399" s="13">
        <v>54874</v>
      </c>
      <c r="D399" s="26" t="s">
        <v>136</v>
      </c>
      <c r="E399" s="26" t="s">
        <v>839</v>
      </c>
      <c r="F399" s="28" t="e">
        <v>#N/A</v>
      </c>
      <c r="G399" s="28">
        <v>5399</v>
      </c>
      <c r="H399" s="28">
        <v>3310</v>
      </c>
      <c r="I399" s="29">
        <v>6.1031855485971374</v>
      </c>
      <c r="J399" s="25">
        <v>1</v>
      </c>
    </row>
    <row r="400" spans="1:10" x14ac:dyDescent="0.25">
      <c r="A400" s="26" t="s">
        <v>500</v>
      </c>
      <c r="B400" s="27" t="s">
        <v>840</v>
      </c>
      <c r="C400" s="13">
        <v>5631</v>
      </c>
      <c r="D400" s="26" t="s">
        <v>502</v>
      </c>
      <c r="E400" s="26" t="s">
        <v>841</v>
      </c>
      <c r="F400" s="28" t="e">
        <v>#N/A</v>
      </c>
      <c r="G400" s="28">
        <v>3183</v>
      </c>
      <c r="H400" s="28">
        <v>788</v>
      </c>
      <c r="I400" s="29">
        <v>6.1376783648283837</v>
      </c>
      <c r="J400" s="25">
        <v>0</v>
      </c>
    </row>
    <row r="401" spans="1:10" x14ac:dyDescent="0.25">
      <c r="A401" s="26" t="s">
        <v>321</v>
      </c>
      <c r="B401" s="27" t="s">
        <v>842</v>
      </c>
      <c r="C401" s="13">
        <v>19137</v>
      </c>
      <c r="D401" s="26" t="s">
        <v>323</v>
      </c>
      <c r="E401" s="26" t="s">
        <v>843</v>
      </c>
      <c r="F401" s="28" t="s">
        <v>2252</v>
      </c>
      <c r="G401" s="28">
        <v>2035</v>
      </c>
      <c r="H401" s="28">
        <v>5244</v>
      </c>
      <c r="I401" s="29">
        <v>6.143952659863535</v>
      </c>
      <c r="J401" s="25">
        <v>0</v>
      </c>
    </row>
    <row r="402" spans="1:10" x14ac:dyDescent="0.25">
      <c r="A402" s="26" t="s">
        <v>27</v>
      </c>
      <c r="B402" s="27" t="s">
        <v>844</v>
      </c>
      <c r="C402" s="13">
        <v>25099</v>
      </c>
      <c r="D402" s="26" t="s">
        <v>29</v>
      </c>
      <c r="E402" s="26" t="s">
        <v>845</v>
      </c>
      <c r="F402" s="28" t="e">
        <v>#N/A</v>
      </c>
      <c r="G402" s="28">
        <v>227</v>
      </c>
      <c r="H402" s="28">
        <v>117</v>
      </c>
      <c r="I402" s="29">
        <v>1.9645175248810038</v>
      </c>
      <c r="J402" s="25">
        <v>0</v>
      </c>
    </row>
    <row r="403" spans="1:10" x14ac:dyDescent="0.25">
      <c r="A403" s="26" t="s">
        <v>27</v>
      </c>
      <c r="B403" s="27" t="s">
        <v>846</v>
      </c>
      <c r="C403" s="13">
        <v>25489</v>
      </c>
      <c r="D403" s="26" t="s">
        <v>29</v>
      </c>
      <c r="E403" s="26" t="s">
        <v>847</v>
      </c>
      <c r="F403" s="28" t="e">
        <v>#N/A</v>
      </c>
      <c r="G403" s="28">
        <v>202</v>
      </c>
      <c r="H403" s="28">
        <v>466</v>
      </c>
      <c r="I403" s="29">
        <v>3.0244048510256025</v>
      </c>
      <c r="J403" s="25">
        <v>0</v>
      </c>
    </row>
    <row r="404" spans="1:10" x14ac:dyDescent="0.25">
      <c r="A404" s="26" t="s">
        <v>576</v>
      </c>
      <c r="B404" s="27" t="s">
        <v>848</v>
      </c>
      <c r="C404" s="13">
        <v>76001</v>
      </c>
      <c r="D404" s="26" t="s">
        <v>578</v>
      </c>
      <c r="E404" s="26" t="s">
        <v>849</v>
      </c>
      <c r="F404" s="28" t="e">
        <v>#N/A</v>
      </c>
      <c r="G404" s="28">
        <v>147065</v>
      </c>
      <c r="H404" s="28">
        <v>32005</v>
      </c>
      <c r="I404" s="29">
        <v>6.2057429653969649</v>
      </c>
      <c r="J404" s="25">
        <v>0</v>
      </c>
    </row>
    <row r="405" spans="1:10" x14ac:dyDescent="0.25">
      <c r="A405" s="26" t="s">
        <v>33</v>
      </c>
      <c r="B405" s="27" t="s">
        <v>850</v>
      </c>
      <c r="C405" s="13">
        <v>15022</v>
      </c>
      <c r="D405" s="26" t="s">
        <v>35</v>
      </c>
      <c r="E405" s="26" t="s">
        <v>851</v>
      </c>
      <c r="F405" s="28" t="e">
        <v>#N/A</v>
      </c>
      <c r="G405" s="28">
        <v>109</v>
      </c>
      <c r="H405" s="28">
        <v>97</v>
      </c>
      <c r="I405" s="29">
        <v>6.214367160775371</v>
      </c>
      <c r="J405" s="25">
        <v>0</v>
      </c>
    </row>
    <row r="406" spans="1:10" x14ac:dyDescent="0.25">
      <c r="A406" s="26" t="s">
        <v>500</v>
      </c>
      <c r="B406" s="27" t="s">
        <v>852</v>
      </c>
      <c r="C406" s="13">
        <v>5380</v>
      </c>
      <c r="D406" s="26" t="s">
        <v>502</v>
      </c>
      <c r="E406" s="26" t="s">
        <v>853</v>
      </c>
      <c r="F406" s="28" t="e">
        <v>#N/A</v>
      </c>
      <c r="G406" s="28">
        <v>3882</v>
      </c>
      <c r="H406" s="28">
        <v>1759</v>
      </c>
      <c r="I406" s="29">
        <v>6.2263424648745751</v>
      </c>
      <c r="J406" s="25">
        <v>0</v>
      </c>
    </row>
    <row r="407" spans="1:10" x14ac:dyDescent="0.25">
      <c r="A407" s="26" t="s">
        <v>758</v>
      </c>
      <c r="B407" s="27" t="s">
        <v>854</v>
      </c>
      <c r="C407" s="13">
        <v>50245</v>
      </c>
      <c r="D407" s="26" t="s">
        <v>760</v>
      </c>
      <c r="E407" s="26" t="s">
        <v>855</v>
      </c>
      <c r="F407" s="28" t="e">
        <v>#N/A</v>
      </c>
      <c r="G407" s="28">
        <v>140</v>
      </c>
      <c r="H407" s="28">
        <v>833</v>
      </c>
      <c r="I407" s="29">
        <v>6.25</v>
      </c>
      <c r="J407" s="25">
        <v>0</v>
      </c>
    </row>
    <row r="408" spans="1:10" x14ac:dyDescent="0.25">
      <c r="A408" s="26" t="s">
        <v>814</v>
      </c>
      <c r="B408" s="27" t="s">
        <v>856</v>
      </c>
      <c r="C408" s="13">
        <v>63190</v>
      </c>
      <c r="D408" s="26" t="s">
        <v>816</v>
      </c>
      <c r="E408" s="26" t="s">
        <v>857</v>
      </c>
      <c r="F408" s="28" t="e">
        <v>#N/A</v>
      </c>
      <c r="G408" s="28">
        <v>1875</v>
      </c>
      <c r="H408" s="28">
        <v>541</v>
      </c>
      <c r="I408" s="29">
        <v>6.2715322607619504</v>
      </c>
      <c r="J408" s="25">
        <v>0</v>
      </c>
    </row>
    <row r="409" spans="1:10" x14ac:dyDescent="0.25">
      <c r="A409" s="26" t="s">
        <v>301</v>
      </c>
      <c r="B409" s="27" t="s">
        <v>858</v>
      </c>
      <c r="C409" s="13">
        <v>13836</v>
      </c>
      <c r="D409" s="26" t="s">
        <v>303</v>
      </c>
      <c r="E409" s="26" t="s">
        <v>859</v>
      </c>
      <c r="F409" s="28" t="e">
        <v>#N/A</v>
      </c>
      <c r="G409" s="28">
        <v>4540</v>
      </c>
      <c r="H409" s="28">
        <v>3836</v>
      </c>
      <c r="I409" s="29">
        <v>6.2908768429220707</v>
      </c>
      <c r="J409" s="25">
        <v>0</v>
      </c>
    </row>
    <row r="410" spans="1:10" x14ac:dyDescent="0.25">
      <c r="A410" s="26" t="s">
        <v>576</v>
      </c>
      <c r="B410" s="27" t="s">
        <v>860</v>
      </c>
      <c r="C410" s="13">
        <v>76863</v>
      </c>
      <c r="D410" s="26" t="s">
        <v>578</v>
      </c>
      <c r="E410" s="26" t="s">
        <v>861</v>
      </c>
      <c r="F410" s="28" t="e">
        <v>#N/A</v>
      </c>
      <c r="G410" s="28">
        <v>456</v>
      </c>
      <c r="H410" s="28">
        <v>1540</v>
      </c>
      <c r="I410" s="29">
        <v>6.3201663201663205</v>
      </c>
      <c r="J410" s="25">
        <v>1</v>
      </c>
    </row>
    <row r="411" spans="1:10" x14ac:dyDescent="0.25">
      <c r="A411" s="26" t="s">
        <v>88</v>
      </c>
      <c r="B411" s="27" t="s">
        <v>862</v>
      </c>
      <c r="C411" s="13">
        <v>68169</v>
      </c>
      <c r="D411" s="26" t="s">
        <v>90</v>
      </c>
      <c r="E411" s="26" t="s">
        <v>863</v>
      </c>
      <c r="F411" s="28" t="e">
        <v>#N/A</v>
      </c>
      <c r="G411" s="28">
        <v>169</v>
      </c>
      <c r="H411" s="28">
        <v>704</v>
      </c>
      <c r="I411" s="29">
        <v>6.3295880149812733</v>
      </c>
      <c r="J411" s="25">
        <v>0</v>
      </c>
    </row>
    <row r="412" spans="1:10" x14ac:dyDescent="0.25">
      <c r="A412" s="26" t="s">
        <v>500</v>
      </c>
      <c r="B412" s="27" t="s">
        <v>864</v>
      </c>
      <c r="C412" s="13">
        <v>5030</v>
      </c>
      <c r="D412" s="26" t="s">
        <v>502</v>
      </c>
      <c r="E412" s="26" t="s">
        <v>865</v>
      </c>
      <c r="F412" s="28" t="e">
        <v>#N/A</v>
      </c>
      <c r="G412" s="28">
        <v>1879</v>
      </c>
      <c r="H412" s="28">
        <v>2667</v>
      </c>
      <c r="I412" s="29">
        <v>6.3576383014718321</v>
      </c>
      <c r="J412" s="25">
        <v>0</v>
      </c>
    </row>
    <row r="413" spans="1:10" x14ac:dyDescent="0.25">
      <c r="A413" s="26" t="s">
        <v>576</v>
      </c>
      <c r="B413" s="27" t="s">
        <v>866</v>
      </c>
      <c r="C413" s="13">
        <v>76243</v>
      </c>
      <c r="D413" s="26" t="s">
        <v>578</v>
      </c>
      <c r="E413" s="26" t="s">
        <v>867</v>
      </c>
      <c r="F413" s="28" t="e">
        <v>#N/A</v>
      </c>
      <c r="G413" s="28">
        <v>705</v>
      </c>
      <c r="H413" s="28">
        <v>2103</v>
      </c>
      <c r="I413" s="29">
        <v>6.3633901976712703</v>
      </c>
      <c r="J413" s="25">
        <v>0</v>
      </c>
    </row>
    <row r="414" spans="1:10" x14ac:dyDescent="0.25">
      <c r="A414" s="26" t="s">
        <v>27</v>
      </c>
      <c r="B414" s="27" t="s">
        <v>868</v>
      </c>
      <c r="C414" s="13">
        <v>25293</v>
      </c>
      <c r="D414" s="26" t="s">
        <v>29</v>
      </c>
      <c r="E414" s="26" t="s">
        <v>869</v>
      </c>
      <c r="F414" s="28" t="e">
        <v>#N/A</v>
      </c>
      <c r="G414" s="28">
        <v>193</v>
      </c>
      <c r="H414" s="28">
        <v>738</v>
      </c>
      <c r="I414" s="29">
        <v>3.3770778652668412</v>
      </c>
      <c r="J414" s="25">
        <v>0</v>
      </c>
    </row>
    <row r="415" spans="1:10" x14ac:dyDescent="0.25">
      <c r="A415" s="26" t="s">
        <v>21</v>
      </c>
      <c r="B415" s="27" t="s">
        <v>870</v>
      </c>
      <c r="C415" s="13">
        <v>97161</v>
      </c>
      <c r="D415" s="26" t="s">
        <v>23</v>
      </c>
      <c r="E415" s="26" t="s">
        <v>871</v>
      </c>
      <c r="F415" s="28" t="e">
        <v>#N/A</v>
      </c>
      <c r="G415" s="28">
        <v>213</v>
      </c>
      <c r="H415" s="28">
        <v>1792</v>
      </c>
      <c r="I415" s="29">
        <v>6.4021641118124428</v>
      </c>
      <c r="J415" s="25">
        <v>1</v>
      </c>
    </row>
    <row r="416" spans="1:10" x14ac:dyDescent="0.25">
      <c r="A416" s="26" t="s">
        <v>301</v>
      </c>
      <c r="B416" s="27" t="s">
        <v>872</v>
      </c>
      <c r="C416" s="13">
        <v>13188</v>
      </c>
      <c r="D416" s="26" t="s">
        <v>303</v>
      </c>
      <c r="E416" s="26" t="s">
        <v>873</v>
      </c>
      <c r="F416" s="28" t="e">
        <v>#N/A</v>
      </c>
      <c r="G416" s="28">
        <v>713</v>
      </c>
      <c r="H416" s="28">
        <v>884</v>
      </c>
      <c r="I416" s="29">
        <v>6.4130239251663976</v>
      </c>
      <c r="J416" s="25">
        <v>0</v>
      </c>
    </row>
    <row r="417" spans="1:10" x14ac:dyDescent="0.25">
      <c r="A417" s="26" t="s">
        <v>576</v>
      </c>
      <c r="B417" s="27" t="s">
        <v>874</v>
      </c>
      <c r="C417" s="13">
        <v>76318</v>
      </c>
      <c r="D417" s="26" t="s">
        <v>578</v>
      </c>
      <c r="E417" s="26" t="s">
        <v>875</v>
      </c>
      <c r="F417" s="28" t="e">
        <v>#N/A</v>
      </c>
      <c r="G417" s="28">
        <v>2229</v>
      </c>
      <c r="H417" s="28">
        <v>1693</v>
      </c>
      <c r="I417" s="29">
        <v>6.4561911658218687</v>
      </c>
      <c r="J417" s="25">
        <v>0</v>
      </c>
    </row>
    <row r="418" spans="1:10" x14ac:dyDescent="0.25">
      <c r="A418" s="26" t="s">
        <v>438</v>
      </c>
      <c r="B418" s="27" t="s">
        <v>876</v>
      </c>
      <c r="C418" s="13">
        <v>17524</v>
      </c>
      <c r="D418" s="26" t="s">
        <v>237</v>
      </c>
      <c r="E418" s="26" t="s">
        <v>877</v>
      </c>
      <c r="F418" s="28" t="e">
        <v>#N/A</v>
      </c>
      <c r="G418" s="28">
        <v>1151</v>
      </c>
      <c r="H418" s="28">
        <v>1544</v>
      </c>
      <c r="I418" s="29">
        <v>6.4808558558558564</v>
      </c>
      <c r="J418" s="25">
        <v>0</v>
      </c>
    </row>
    <row r="419" spans="1:10" x14ac:dyDescent="0.25">
      <c r="A419" s="26" t="s">
        <v>184</v>
      </c>
      <c r="B419" s="27" t="s">
        <v>878</v>
      </c>
      <c r="C419" s="13">
        <v>8001</v>
      </c>
      <c r="D419" s="26" t="s">
        <v>186</v>
      </c>
      <c r="E419" s="26" t="s">
        <v>879</v>
      </c>
      <c r="F419" s="28" t="e">
        <v>#N/A</v>
      </c>
      <c r="G419" s="28">
        <v>79074</v>
      </c>
      <c r="H419" s="28">
        <v>11414</v>
      </c>
      <c r="I419" s="29">
        <v>6.4895873940786633</v>
      </c>
      <c r="J419" s="25">
        <v>1</v>
      </c>
    </row>
    <row r="420" spans="1:10" x14ac:dyDescent="0.25">
      <c r="A420" s="26" t="s">
        <v>204</v>
      </c>
      <c r="B420" s="27" t="s">
        <v>880</v>
      </c>
      <c r="C420" s="13">
        <v>52019</v>
      </c>
      <c r="D420" s="26" t="s">
        <v>206</v>
      </c>
      <c r="E420" s="26" t="s">
        <v>881</v>
      </c>
      <c r="F420" s="28" t="e">
        <v>#N/A</v>
      </c>
      <c r="G420" s="28">
        <v>1439</v>
      </c>
      <c r="H420" s="28">
        <v>2230</v>
      </c>
      <c r="I420" s="29">
        <v>6.5021914960914557</v>
      </c>
      <c r="J420" s="25">
        <v>1</v>
      </c>
    </row>
    <row r="421" spans="1:10" x14ac:dyDescent="0.25">
      <c r="A421" s="26" t="s">
        <v>184</v>
      </c>
      <c r="B421" s="27" t="s">
        <v>882</v>
      </c>
      <c r="C421" s="13">
        <v>8560</v>
      </c>
      <c r="D421" s="26" t="s">
        <v>186</v>
      </c>
      <c r="E421" s="26" t="s">
        <v>883</v>
      </c>
      <c r="F421" s="28" t="e">
        <v>#N/A</v>
      </c>
      <c r="G421" s="28">
        <v>1450</v>
      </c>
      <c r="H421" s="28">
        <v>412</v>
      </c>
      <c r="I421" s="29">
        <v>6.5177327280082711</v>
      </c>
      <c r="J421" s="25">
        <v>0</v>
      </c>
    </row>
    <row r="422" spans="1:10" x14ac:dyDescent="0.25">
      <c r="A422" s="26" t="s">
        <v>27</v>
      </c>
      <c r="B422" s="27" t="s">
        <v>884</v>
      </c>
      <c r="C422" s="13">
        <v>25769</v>
      </c>
      <c r="D422" s="26" t="s">
        <v>29</v>
      </c>
      <c r="E422" s="26" t="s">
        <v>885</v>
      </c>
      <c r="F422" s="28" t="e">
        <v>#N/A</v>
      </c>
      <c r="G422" s="28">
        <v>325</v>
      </c>
      <c r="H422" s="28">
        <v>58</v>
      </c>
      <c r="I422" s="29">
        <v>2.0165043122169135</v>
      </c>
      <c r="J422" s="25">
        <v>0</v>
      </c>
    </row>
    <row r="423" spans="1:10" x14ac:dyDescent="0.25">
      <c r="A423" s="26" t="s">
        <v>88</v>
      </c>
      <c r="B423" s="27" t="s">
        <v>886</v>
      </c>
      <c r="C423" s="13">
        <v>68547</v>
      </c>
      <c r="D423" s="26" t="s">
        <v>90</v>
      </c>
      <c r="E423" s="26" t="s">
        <v>887</v>
      </c>
      <c r="F423" s="28" t="e">
        <v>#N/A</v>
      </c>
      <c r="G423" s="28">
        <v>9887</v>
      </c>
      <c r="H423" s="28">
        <v>1843</v>
      </c>
      <c r="I423" s="29">
        <v>6.624544382504288</v>
      </c>
      <c r="J423" s="25">
        <v>0</v>
      </c>
    </row>
    <row r="424" spans="1:10" x14ac:dyDescent="0.25">
      <c r="A424" s="26" t="s">
        <v>888</v>
      </c>
      <c r="B424" s="27" t="s">
        <v>889</v>
      </c>
      <c r="C424" s="13">
        <v>27425</v>
      </c>
      <c r="D424" s="26" t="s">
        <v>890</v>
      </c>
      <c r="E424" s="26" t="s">
        <v>891</v>
      </c>
      <c r="F424" s="28" t="s">
        <v>2253</v>
      </c>
      <c r="G424" s="28">
        <v>1958</v>
      </c>
      <c r="H424" s="28">
        <v>10585</v>
      </c>
      <c r="I424" s="29">
        <v>6.6402143317394104</v>
      </c>
      <c r="J424" s="25">
        <v>2</v>
      </c>
    </row>
    <row r="425" spans="1:10" x14ac:dyDescent="0.25">
      <c r="A425" s="26" t="s">
        <v>33</v>
      </c>
      <c r="B425" s="27" t="s">
        <v>892</v>
      </c>
      <c r="C425" s="13">
        <v>15403</v>
      </c>
      <c r="D425" s="26" t="s">
        <v>35</v>
      </c>
      <c r="E425" s="26" t="s">
        <v>893</v>
      </c>
      <c r="F425" s="28" t="e">
        <v>#N/A</v>
      </c>
      <c r="G425" s="28">
        <v>168</v>
      </c>
      <c r="H425" s="28">
        <v>304</v>
      </c>
      <c r="I425" s="29">
        <v>6.658739595719382</v>
      </c>
      <c r="J425" s="25">
        <v>0</v>
      </c>
    </row>
    <row r="426" spans="1:10" x14ac:dyDescent="0.25">
      <c r="A426" s="26" t="s">
        <v>33</v>
      </c>
      <c r="B426" s="27" t="s">
        <v>894</v>
      </c>
      <c r="C426" s="13">
        <v>15660</v>
      </c>
      <c r="D426" s="26" t="s">
        <v>35</v>
      </c>
      <c r="E426" s="26" t="s">
        <v>895</v>
      </c>
      <c r="F426" s="28" t="e">
        <v>#N/A</v>
      </c>
      <c r="G426" s="28">
        <v>124</v>
      </c>
      <c r="H426" s="28">
        <v>313</v>
      </c>
      <c r="I426" s="29">
        <v>6.6595059076262082</v>
      </c>
      <c r="J426" s="25">
        <v>0</v>
      </c>
    </row>
    <row r="427" spans="1:10" x14ac:dyDescent="0.25">
      <c r="A427" s="26" t="s">
        <v>576</v>
      </c>
      <c r="B427" s="27" t="s">
        <v>896</v>
      </c>
      <c r="C427" s="13">
        <v>76100</v>
      </c>
      <c r="D427" s="26" t="s">
        <v>578</v>
      </c>
      <c r="E427" s="26" t="s">
        <v>303</v>
      </c>
      <c r="F427" s="28" t="e">
        <v>#N/A</v>
      </c>
      <c r="G427" s="28">
        <v>899</v>
      </c>
      <c r="H427" s="28">
        <v>4501</v>
      </c>
      <c r="I427" s="29">
        <v>6.6691394658753707</v>
      </c>
      <c r="J427" s="25">
        <v>0</v>
      </c>
    </row>
    <row r="428" spans="1:10" x14ac:dyDescent="0.25">
      <c r="A428" s="26" t="s">
        <v>500</v>
      </c>
      <c r="B428" s="27" t="s">
        <v>897</v>
      </c>
      <c r="C428" s="13">
        <v>5664</v>
      </c>
      <c r="D428" s="26" t="s">
        <v>502</v>
      </c>
      <c r="E428" s="26" t="s">
        <v>898</v>
      </c>
      <c r="F428" s="28" t="e">
        <v>#N/A</v>
      </c>
      <c r="G428" s="28">
        <v>1776</v>
      </c>
      <c r="H428" s="28">
        <v>8413</v>
      </c>
      <c r="I428" s="29">
        <v>6.6787003610108311</v>
      </c>
      <c r="J428" s="25">
        <v>0</v>
      </c>
    </row>
    <row r="429" spans="1:10" x14ac:dyDescent="0.25">
      <c r="A429" s="26" t="s">
        <v>530</v>
      </c>
      <c r="B429" s="27" t="s">
        <v>899</v>
      </c>
      <c r="C429" s="13">
        <v>23182</v>
      </c>
      <c r="D429" s="26" t="s">
        <v>532</v>
      </c>
      <c r="E429" s="26" t="s">
        <v>900</v>
      </c>
      <c r="F429" s="28" t="e">
        <v>#N/A</v>
      </c>
      <c r="G429" s="28">
        <v>3229</v>
      </c>
      <c r="H429" s="28">
        <v>2604</v>
      </c>
      <c r="I429" s="29">
        <v>6.6847466048360378</v>
      </c>
      <c r="J429" s="25">
        <v>0</v>
      </c>
    </row>
    <row r="430" spans="1:10" x14ac:dyDescent="0.25">
      <c r="A430" s="26" t="s">
        <v>901</v>
      </c>
      <c r="B430" s="27" t="s">
        <v>902</v>
      </c>
      <c r="C430" s="13">
        <v>85430</v>
      </c>
      <c r="D430" s="26" t="s">
        <v>903</v>
      </c>
      <c r="E430" s="26" t="s">
        <v>904</v>
      </c>
      <c r="F430" s="28" t="e">
        <v>#N/A</v>
      </c>
      <c r="G430" s="28">
        <v>988</v>
      </c>
      <c r="H430" s="28">
        <v>2209</v>
      </c>
      <c r="I430" s="29">
        <v>6.6987592379144356</v>
      </c>
      <c r="J430" s="25">
        <v>0</v>
      </c>
    </row>
    <row r="431" spans="1:10" x14ac:dyDescent="0.25">
      <c r="A431" s="26" t="s">
        <v>33</v>
      </c>
      <c r="B431" s="27" t="s">
        <v>905</v>
      </c>
      <c r="C431" s="13">
        <v>15377</v>
      </c>
      <c r="D431" s="26" t="s">
        <v>35</v>
      </c>
      <c r="E431" s="26" t="s">
        <v>906</v>
      </c>
      <c r="F431" s="28" t="e">
        <v>#N/A</v>
      </c>
      <c r="G431" s="28">
        <v>342</v>
      </c>
      <c r="H431" s="28">
        <v>1799</v>
      </c>
      <c r="I431" s="29">
        <v>6.7071974897038631</v>
      </c>
      <c r="J431" s="25">
        <v>0</v>
      </c>
    </row>
    <row r="432" spans="1:10" x14ac:dyDescent="0.25">
      <c r="A432" s="26" t="s">
        <v>772</v>
      </c>
      <c r="B432" s="27" t="s">
        <v>907</v>
      </c>
      <c r="C432" s="13">
        <v>41518</v>
      </c>
      <c r="D432" s="26" t="s">
        <v>774</v>
      </c>
      <c r="E432" s="26" t="s">
        <v>908</v>
      </c>
      <c r="F432" s="28" t="e">
        <v>#N/A</v>
      </c>
      <c r="G432" s="28">
        <v>376</v>
      </c>
      <c r="H432" s="28">
        <v>183</v>
      </c>
      <c r="I432" s="29">
        <v>6.7565139263252476</v>
      </c>
      <c r="J432" s="25">
        <v>0</v>
      </c>
    </row>
    <row r="433" spans="1:10" x14ac:dyDescent="0.25">
      <c r="A433" s="26" t="s">
        <v>134</v>
      </c>
      <c r="B433" s="27" t="s">
        <v>909</v>
      </c>
      <c r="C433" s="13">
        <v>54660</v>
      </c>
      <c r="D433" s="26" t="s">
        <v>136</v>
      </c>
      <c r="E433" s="26" t="s">
        <v>910</v>
      </c>
      <c r="F433" s="28" t="e">
        <v>#N/A</v>
      </c>
      <c r="G433" s="28">
        <v>606</v>
      </c>
      <c r="H433" s="28">
        <v>1663</v>
      </c>
      <c r="I433" s="29">
        <v>6.760374832663989</v>
      </c>
      <c r="J433" s="25">
        <v>0</v>
      </c>
    </row>
    <row r="434" spans="1:10" x14ac:dyDescent="0.25">
      <c r="A434" s="26" t="s">
        <v>426</v>
      </c>
      <c r="B434" s="27" t="s">
        <v>911</v>
      </c>
      <c r="C434" s="13">
        <v>99624</v>
      </c>
      <c r="D434" s="26" t="s">
        <v>428</v>
      </c>
      <c r="E434" s="26" t="s">
        <v>912</v>
      </c>
      <c r="F434" s="28" t="e">
        <v>#N/A</v>
      </c>
      <c r="G434" s="28">
        <v>272</v>
      </c>
      <c r="H434" s="28">
        <v>938</v>
      </c>
      <c r="I434" s="29">
        <v>6.7796610169491522</v>
      </c>
      <c r="J434" s="25">
        <v>0</v>
      </c>
    </row>
    <row r="435" spans="1:10" x14ac:dyDescent="0.25">
      <c r="A435" s="26" t="s">
        <v>576</v>
      </c>
      <c r="B435" s="27" t="s">
        <v>913</v>
      </c>
      <c r="C435" s="13">
        <v>76377</v>
      </c>
      <c r="D435" s="26" t="s">
        <v>578</v>
      </c>
      <c r="E435" s="26" t="s">
        <v>914</v>
      </c>
      <c r="F435" s="28" t="e">
        <v>#N/A</v>
      </c>
      <c r="G435" s="28">
        <v>781</v>
      </c>
      <c r="H435" s="28">
        <v>1602</v>
      </c>
      <c r="I435" s="29">
        <v>6.7830467257252041</v>
      </c>
      <c r="J435" s="25">
        <v>0</v>
      </c>
    </row>
    <row r="436" spans="1:10" x14ac:dyDescent="0.25">
      <c r="A436" s="26" t="s">
        <v>184</v>
      </c>
      <c r="B436" s="27" t="s">
        <v>915</v>
      </c>
      <c r="C436" s="13">
        <v>8520</v>
      </c>
      <c r="D436" s="26" t="s">
        <v>186</v>
      </c>
      <c r="E436" s="26" t="s">
        <v>916</v>
      </c>
      <c r="F436" s="28" t="e">
        <v>#N/A</v>
      </c>
      <c r="G436" s="28">
        <v>1720</v>
      </c>
      <c r="H436" s="28">
        <v>171</v>
      </c>
      <c r="I436" s="29">
        <v>6.7882232220380452</v>
      </c>
      <c r="J436" s="25">
        <v>0</v>
      </c>
    </row>
    <row r="437" spans="1:10" x14ac:dyDescent="0.25">
      <c r="A437" s="26" t="s">
        <v>814</v>
      </c>
      <c r="B437" s="27" t="s">
        <v>917</v>
      </c>
      <c r="C437" s="13">
        <v>63001</v>
      </c>
      <c r="D437" s="26" t="s">
        <v>816</v>
      </c>
      <c r="E437" s="26" t="s">
        <v>918</v>
      </c>
      <c r="F437" s="28" t="e">
        <v>#N/A</v>
      </c>
      <c r="G437" s="28">
        <v>20153</v>
      </c>
      <c r="H437" s="28">
        <v>3431</v>
      </c>
      <c r="I437" s="29">
        <v>6.7927720833347376</v>
      </c>
      <c r="J437" s="25">
        <v>0</v>
      </c>
    </row>
    <row r="438" spans="1:10" x14ac:dyDescent="0.25">
      <c r="A438" s="26" t="s">
        <v>576</v>
      </c>
      <c r="B438" s="27" t="s">
        <v>919</v>
      </c>
      <c r="C438" s="13">
        <v>76890</v>
      </c>
      <c r="D438" s="26" t="s">
        <v>578</v>
      </c>
      <c r="E438" s="26" t="s">
        <v>920</v>
      </c>
      <c r="F438" s="28" t="e">
        <v>#N/A</v>
      </c>
      <c r="G438" s="28">
        <v>1107</v>
      </c>
      <c r="H438" s="28">
        <v>1092</v>
      </c>
      <c r="I438" s="29">
        <v>6.8051884182701183</v>
      </c>
      <c r="J438" s="25">
        <v>0</v>
      </c>
    </row>
    <row r="439" spans="1:10" x14ac:dyDescent="0.25">
      <c r="A439" s="26" t="s">
        <v>576</v>
      </c>
      <c r="B439" s="27" t="s">
        <v>921</v>
      </c>
      <c r="C439" s="13">
        <v>76306</v>
      </c>
      <c r="D439" s="26" t="s">
        <v>578</v>
      </c>
      <c r="E439" s="26" t="s">
        <v>922</v>
      </c>
      <c r="F439" s="28" t="e">
        <v>#N/A</v>
      </c>
      <c r="G439" s="28">
        <v>1440</v>
      </c>
      <c r="H439" s="28">
        <v>1397</v>
      </c>
      <c r="I439" s="29">
        <v>6.8418301895757105</v>
      </c>
      <c r="J439" s="25">
        <v>0</v>
      </c>
    </row>
    <row r="440" spans="1:10" x14ac:dyDescent="0.25">
      <c r="A440" s="26" t="s">
        <v>295</v>
      </c>
      <c r="B440" s="27" t="s">
        <v>923</v>
      </c>
      <c r="C440" s="13">
        <v>73030</v>
      </c>
      <c r="D440" s="26" t="s">
        <v>297</v>
      </c>
      <c r="E440" s="26" t="s">
        <v>924</v>
      </c>
      <c r="F440" s="28" t="e">
        <v>#N/A</v>
      </c>
      <c r="G440" s="28">
        <v>468</v>
      </c>
      <c r="H440" s="28">
        <v>949</v>
      </c>
      <c r="I440" s="29">
        <v>6.8451075032909179</v>
      </c>
      <c r="J440" s="25">
        <v>0</v>
      </c>
    </row>
    <row r="441" spans="1:10" x14ac:dyDescent="0.25">
      <c r="A441" s="26" t="s">
        <v>204</v>
      </c>
      <c r="B441" s="27" t="s">
        <v>925</v>
      </c>
      <c r="C441" s="13">
        <v>52356</v>
      </c>
      <c r="D441" s="26" t="s">
        <v>206</v>
      </c>
      <c r="E441" s="26" t="s">
        <v>926</v>
      </c>
      <c r="F441" s="28" t="e">
        <v>#N/A</v>
      </c>
      <c r="G441" s="28">
        <v>9538</v>
      </c>
      <c r="H441" s="28">
        <v>8180</v>
      </c>
      <c r="I441" s="29">
        <v>6.8777536613330064</v>
      </c>
      <c r="J441" s="25">
        <v>0</v>
      </c>
    </row>
    <row r="442" spans="1:10" x14ac:dyDescent="0.25">
      <c r="A442" s="26" t="s">
        <v>27</v>
      </c>
      <c r="B442" s="27" t="s">
        <v>927</v>
      </c>
      <c r="C442" s="13">
        <v>25839</v>
      </c>
      <c r="D442" s="26" t="s">
        <v>29</v>
      </c>
      <c r="E442" s="26" t="s">
        <v>928</v>
      </c>
      <c r="F442" s="28" t="e">
        <v>#N/A</v>
      </c>
      <c r="G442" s="28">
        <v>383</v>
      </c>
      <c r="H442" s="28">
        <v>1096</v>
      </c>
      <c r="I442" s="29">
        <v>3.5734278783355102</v>
      </c>
      <c r="J442" s="25">
        <v>0</v>
      </c>
    </row>
    <row r="443" spans="1:10" x14ac:dyDescent="0.25">
      <c r="A443" s="26" t="s">
        <v>530</v>
      </c>
      <c r="B443" s="27" t="s">
        <v>929</v>
      </c>
      <c r="C443" s="13">
        <v>23678</v>
      </c>
      <c r="D443" s="26" t="s">
        <v>532</v>
      </c>
      <c r="E443" s="26" t="s">
        <v>930</v>
      </c>
      <c r="F443" s="28" t="e">
        <v>#N/A</v>
      </c>
      <c r="G443" s="28">
        <v>1870</v>
      </c>
      <c r="H443" s="28">
        <v>1304</v>
      </c>
      <c r="I443" s="29">
        <v>6.8993506493506498</v>
      </c>
      <c r="J443" s="25">
        <v>0</v>
      </c>
    </row>
    <row r="444" spans="1:10" x14ac:dyDescent="0.25">
      <c r="A444" s="26" t="s">
        <v>576</v>
      </c>
      <c r="B444" s="27" t="s">
        <v>931</v>
      </c>
      <c r="C444" s="13">
        <v>76497</v>
      </c>
      <c r="D444" s="26" t="s">
        <v>578</v>
      </c>
      <c r="E444" s="26" t="s">
        <v>932</v>
      </c>
      <c r="F444" s="28" t="e">
        <v>#N/A</v>
      </c>
      <c r="G444" s="28">
        <v>1036</v>
      </c>
      <c r="H444" s="28">
        <v>953</v>
      </c>
      <c r="I444" s="29">
        <v>6.9168113232741355</v>
      </c>
      <c r="J444" s="25">
        <v>1</v>
      </c>
    </row>
    <row r="445" spans="1:10" x14ac:dyDescent="0.25">
      <c r="A445" s="26" t="s">
        <v>576</v>
      </c>
      <c r="B445" s="27" t="s">
        <v>933</v>
      </c>
      <c r="C445" s="13">
        <v>76736</v>
      </c>
      <c r="D445" s="26" t="s">
        <v>578</v>
      </c>
      <c r="E445" s="26" t="s">
        <v>934</v>
      </c>
      <c r="F445" s="28" t="e">
        <v>#N/A</v>
      </c>
      <c r="G445" s="28">
        <v>3130</v>
      </c>
      <c r="H445" s="28">
        <v>5836</v>
      </c>
      <c r="I445" s="29">
        <v>6.9335223622710052</v>
      </c>
      <c r="J445" s="25">
        <v>0</v>
      </c>
    </row>
    <row r="446" spans="1:10" x14ac:dyDescent="0.25">
      <c r="A446" s="26" t="s">
        <v>500</v>
      </c>
      <c r="B446" s="27" t="s">
        <v>935</v>
      </c>
      <c r="C446" s="13">
        <v>5086</v>
      </c>
      <c r="D446" s="26" t="s">
        <v>502</v>
      </c>
      <c r="E446" s="26" t="s">
        <v>936</v>
      </c>
      <c r="F446" s="28" t="e">
        <v>#N/A</v>
      </c>
      <c r="G446" s="28">
        <v>470</v>
      </c>
      <c r="H446" s="28">
        <v>795</v>
      </c>
      <c r="I446" s="29">
        <v>6.9526627218934909</v>
      </c>
      <c r="J446" s="25">
        <v>0</v>
      </c>
    </row>
    <row r="447" spans="1:10" x14ac:dyDescent="0.25">
      <c r="A447" s="26" t="s">
        <v>772</v>
      </c>
      <c r="B447" s="27" t="s">
        <v>937</v>
      </c>
      <c r="C447" s="13">
        <v>41244</v>
      </c>
      <c r="D447" s="26" t="s">
        <v>774</v>
      </c>
      <c r="E447" s="26" t="s">
        <v>938</v>
      </c>
      <c r="F447" s="28" t="e">
        <v>#N/A</v>
      </c>
      <c r="G447" s="28">
        <v>275</v>
      </c>
      <c r="H447" s="28">
        <v>203</v>
      </c>
      <c r="I447" s="29">
        <v>6.997455470737914</v>
      </c>
      <c r="J447" s="25">
        <v>0</v>
      </c>
    </row>
    <row r="448" spans="1:10" x14ac:dyDescent="0.25">
      <c r="A448" s="26" t="s">
        <v>33</v>
      </c>
      <c r="B448" s="27" t="s">
        <v>939</v>
      </c>
      <c r="C448" s="13">
        <v>15109</v>
      </c>
      <c r="D448" s="26" t="s">
        <v>35</v>
      </c>
      <c r="E448" s="26" t="s">
        <v>940</v>
      </c>
      <c r="F448" s="28" t="e">
        <v>#N/A</v>
      </c>
      <c r="G448" s="28">
        <v>407</v>
      </c>
      <c r="H448" s="28">
        <v>193</v>
      </c>
      <c r="I448" s="29">
        <v>7.0305752288823626</v>
      </c>
      <c r="J448" s="25">
        <v>0</v>
      </c>
    </row>
    <row r="449" spans="1:10" x14ac:dyDescent="0.25">
      <c r="A449" s="26" t="s">
        <v>500</v>
      </c>
      <c r="B449" s="27" t="s">
        <v>941</v>
      </c>
      <c r="C449" s="13">
        <v>5861</v>
      </c>
      <c r="D449" s="26" t="s">
        <v>502</v>
      </c>
      <c r="E449" s="26" t="s">
        <v>405</v>
      </c>
      <c r="F449" s="28" t="e">
        <v>#N/A</v>
      </c>
      <c r="G449" s="28">
        <v>933</v>
      </c>
      <c r="H449" s="28">
        <v>1477</v>
      </c>
      <c r="I449" s="29">
        <v>7.0399154908322643</v>
      </c>
      <c r="J449" s="25">
        <v>0</v>
      </c>
    </row>
    <row r="450" spans="1:10" x14ac:dyDescent="0.25">
      <c r="A450" s="26" t="s">
        <v>134</v>
      </c>
      <c r="B450" s="27" t="s">
        <v>942</v>
      </c>
      <c r="C450" s="13">
        <v>54223</v>
      </c>
      <c r="D450" s="26" t="s">
        <v>136</v>
      </c>
      <c r="E450" s="26" t="s">
        <v>943</v>
      </c>
      <c r="F450" s="28" t="e">
        <v>#N/A</v>
      </c>
      <c r="G450" s="28">
        <v>542</v>
      </c>
      <c r="H450" s="28">
        <v>936</v>
      </c>
      <c r="I450" s="29">
        <v>7.0517824616185276</v>
      </c>
      <c r="J450" s="25">
        <v>0</v>
      </c>
    </row>
    <row r="451" spans="1:10" x14ac:dyDescent="0.25">
      <c r="A451" s="26" t="s">
        <v>88</v>
      </c>
      <c r="B451" s="27" t="s">
        <v>944</v>
      </c>
      <c r="C451" s="13">
        <v>68276</v>
      </c>
      <c r="D451" s="26" t="s">
        <v>90</v>
      </c>
      <c r="E451" s="26" t="s">
        <v>945</v>
      </c>
      <c r="F451" s="28" t="e">
        <v>#N/A</v>
      </c>
      <c r="G451" s="28">
        <v>18789</v>
      </c>
      <c r="H451" s="28">
        <v>1936</v>
      </c>
      <c r="I451" s="29">
        <v>7.0793159185703463</v>
      </c>
      <c r="J451" s="25">
        <v>0</v>
      </c>
    </row>
    <row r="452" spans="1:10" x14ac:dyDescent="0.25">
      <c r="A452" s="26" t="s">
        <v>772</v>
      </c>
      <c r="B452" s="27" t="s">
        <v>946</v>
      </c>
      <c r="C452" s="13">
        <v>41872</v>
      </c>
      <c r="D452" s="26" t="s">
        <v>774</v>
      </c>
      <c r="E452" s="26" t="s">
        <v>947</v>
      </c>
      <c r="F452" s="28" t="e">
        <v>#N/A</v>
      </c>
      <c r="G452" s="28">
        <v>519</v>
      </c>
      <c r="H452" s="28">
        <v>1135</v>
      </c>
      <c r="I452" s="29">
        <v>7.0979212253829322</v>
      </c>
      <c r="J452" s="25">
        <v>0</v>
      </c>
    </row>
    <row r="453" spans="1:10" x14ac:dyDescent="0.25">
      <c r="A453" s="26" t="s">
        <v>295</v>
      </c>
      <c r="B453" s="27" t="s">
        <v>948</v>
      </c>
      <c r="C453" s="13">
        <v>73861</v>
      </c>
      <c r="D453" s="26" t="s">
        <v>297</v>
      </c>
      <c r="E453" s="26" t="s">
        <v>949</v>
      </c>
      <c r="F453" s="28" t="e">
        <v>#N/A</v>
      </c>
      <c r="G453" s="28">
        <v>1395</v>
      </c>
      <c r="H453" s="28">
        <v>3955</v>
      </c>
      <c r="I453" s="29">
        <v>7.1224343919125914</v>
      </c>
      <c r="J453" s="25">
        <v>0</v>
      </c>
    </row>
    <row r="454" spans="1:10" x14ac:dyDescent="0.25">
      <c r="A454" s="26" t="s">
        <v>27</v>
      </c>
      <c r="B454" s="27" t="s">
        <v>950</v>
      </c>
      <c r="C454" s="13">
        <v>25781</v>
      </c>
      <c r="D454" s="26" t="s">
        <v>29</v>
      </c>
      <c r="E454" s="26" t="s">
        <v>951</v>
      </c>
      <c r="F454" s="28" t="e">
        <v>#N/A</v>
      </c>
      <c r="G454" s="28">
        <v>255</v>
      </c>
      <c r="H454" s="28">
        <v>2</v>
      </c>
      <c r="I454" s="29">
        <v>4.5830337886412646</v>
      </c>
      <c r="J454" s="25">
        <v>0</v>
      </c>
    </row>
    <row r="455" spans="1:10" x14ac:dyDescent="0.25">
      <c r="A455" s="26" t="s">
        <v>772</v>
      </c>
      <c r="B455" s="27" t="s">
        <v>952</v>
      </c>
      <c r="C455" s="13">
        <v>41524</v>
      </c>
      <c r="D455" s="26" t="s">
        <v>774</v>
      </c>
      <c r="E455" s="26" t="s">
        <v>953</v>
      </c>
      <c r="F455" s="28" t="e">
        <v>#N/A</v>
      </c>
      <c r="G455" s="28">
        <v>2328</v>
      </c>
      <c r="H455" s="28">
        <v>2188</v>
      </c>
      <c r="I455" s="29">
        <v>7.1234050365655888</v>
      </c>
      <c r="J455" s="25">
        <v>0</v>
      </c>
    </row>
    <row r="456" spans="1:10" x14ac:dyDescent="0.25">
      <c r="A456" s="26" t="s">
        <v>88</v>
      </c>
      <c r="B456" s="27" t="s">
        <v>954</v>
      </c>
      <c r="C456" s="13">
        <v>68207</v>
      </c>
      <c r="D456" s="26" t="s">
        <v>90</v>
      </c>
      <c r="E456" s="26" t="s">
        <v>955</v>
      </c>
      <c r="F456" s="28" t="e">
        <v>#N/A</v>
      </c>
      <c r="G456" s="28">
        <v>378</v>
      </c>
      <c r="H456" s="28">
        <v>898</v>
      </c>
      <c r="I456" s="29">
        <v>7.1428571428571423</v>
      </c>
      <c r="J456" s="25">
        <v>0</v>
      </c>
    </row>
    <row r="457" spans="1:10" x14ac:dyDescent="0.25">
      <c r="A457" s="26" t="s">
        <v>438</v>
      </c>
      <c r="B457" s="27" t="s">
        <v>956</v>
      </c>
      <c r="C457" s="13">
        <v>17777</v>
      </c>
      <c r="D457" s="26" t="s">
        <v>237</v>
      </c>
      <c r="E457" s="26" t="s">
        <v>957</v>
      </c>
      <c r="F457" s="28" t="e">
        <v>#N/A</v>
      </c>
      <c r="G457" s="28">
        <v>1911</v>
      </c>
      <c r="H457" s="28">
        <v>2956</v>
      </c>
      <c r="I457" s="29">
        <v>7.1498054474708166</v>
      </c>
      <c r="J457" s="25">
        <v>0</v>
      </c>
    </row>
    <row r="458" spans="1:10" x14ac:dyDescent="0.25">
      <c r="A458" s="26" t="s">
        <v>184</v>
      </c>
      <c r="B458" s="27" t="s">
        <v>958</v>
      </c>
      <c r="C458" s="13">
        <v>8296</v>
      </c>
      <c r="D458" s="26" t="s">
        <v>186</v>
      </c>
      <c r="E458" s="26" t="s">
        <v>959</v>
      </c>
      <c r="F458" s="28" t="e">
        <v>#N/A</v>
      </c>
      <c r="G458" s="28">
        <v>3070</v>
      </c>
      <c r="H458" s="28">
        <v>630</v>
      </c>
      <c r="I458" s="29">
        <v>7.1863295880149805</v>
      </c>
      <c r="J458" s="25">
        <v>0</v>
      </c>
    </row>
    <row r="459" spans="1:10" x14ac:dyDescent="0.25">
      <c r="A459" s="26" t="s">
        <v>88</v>
      </c>
      <c r="B459" s="27" t="s">
        <v>960</v>
      </c>
      <c r="C459" s="13">
        <v>68432</v>
      </c>
      <c r="D459" s="26" t="s">
        <v>90</v>
      </c>
      <c r="E459" s="26" t="s">
        <v>961</v>
      </c>
      <c r="F459" s="28" t="e">
        <v>#N/A</v>
      </c>
      <c r="G459" s="28">
        <v>1323</v>
      </c>
      <c r="H459" s="28">
        <v>1499</v>
      </c>
      <c r="I459" s="29">
        <v>7.197258187357197</v>
      </c>
      <c r="J459" s="25">
        <v>1</v>
      </c>
    </row>
    <row r="460" spans="1:10" x14ac:dyDescent="0.25">
      <c r="A460" s="26" t="s">
        <v>500</v>
      </c>
      <c r="B460" s="27" t="s">
        <v>962</v>
      </c>
      <c r="C460" s="13">
        <v>5318</v>
      </c>
      <c r="D460" s="26" t="s">
        <v>502</v>
      </c>
      <c r="E460" s="26" t="s">
        <v>963</v>
      </c>
      <c r="F460" s="28" t="e">
        <v>#N/A</v>
      </c>
      <c r="G460" s="28">
        <v>3447</v>
      </c>
      <c r="H460" s="28">
        <v>2741</v>
      </c>
      <c r="I460" s="29">
        <v>7.2117496914032255</v>
      </c>
      <c r="J460" s="25">
        <v>0</v>
      </c>
    </row>
    <row r="461" spans="1:10" x14ac:dyDescent="0.25">
      <c r="A461" s="26" t="s">
        <v>33</v>
      </c>
      <c r="B461" s="27" t="s">
        <v>964</v>
      </c>
      <c r="C461" s="13">
        <v>15455</v>
      </c>
      <c r="D461" s="26" t="s">
        <v>35</v>
      </c>
      <c r="E461" s="26" t="s">
        <v>629</v>
      </c>
      <c r="F461" s="28" t="e">
        <v>#N/A</v>
      </c>
      <c r="G461" s="28">
        <v>706</v>
      </c>
      <c r="H461" s="28">
        <v>1046</v>
      </c>
      <c r="I461" s="29">
        <v>7.2210289454842993</v>
      </c>
      <c r="J461" s="25">
        <v>0</v>
      </c>
    </row>
    <row r="462" spans="1:10" x14ac:dyDescent="0.25">
      <c r="A462" s="26" t="s">
        <v>184</v>
      </c>
      <c r="B462" s="27" t="s">
        <v>965</v>
      </c>
      <c r="C462" s="13">
        <v>8549</v>
      </c>
      <c r="D462" s="26" t="s">
        <v>186</v>
      </c>
      <c r="E462" s="26" t="s">
        <v>966</v>
      </c>
      <c r="F462" s="28" t="e">
        <v>#N/A</v>
      </c>
      <c r="G462" s="28">
        <v>371</v>
      </c>
      <c r="H462" s="28">
        <v>493</v>
      </c>
      <c r="I462" s="29">
        <v>7.2263342423061943</v>
      </c>
      <c r="J462" s="25">
        <v>0</v>
      </c>
    </row>
    <row r="463" spans="1:10" x14ac:dyDescent="0.25">
      <c r="A463" s="26" t="s">
        <v>438</v>
      </c>
      <c r="B463" s="27" t="s">
        <v>967</v>
      </c>
      <c r="C463" s="13">
        <v>17050</v>
      </c>
      <c r="D463" s="26" t="s">
        <v>237</v>
      </c>
      <c r="E463" s="26" t="s">
        <v>968</v>
      </c>
      <c r="F463" s="28" t="e">
        <v>#N/A</v>
      </c>
      <c r="G463" s="28">
        <v>826</v>
      </c>
      <c r="H463" s="28">
        <v>1021</v>
      </c>
      <c r="I463" s="29">
        <v>7.2316582034669938</v>
      </c>
      <c r="J463" s="25">
        <v>0</v>
      </c>
    </row>
    <row r="464" spans="1:10" x14ac:dyDescent="0.25">
      <c r="A464" s="26" t="s">
        <v>96</v>
      </c>
      <c r="B464" s="27" t="s">
        <v>969</v>
      </c>
      <c r="C464" s="13">
        <v>44098</v>
      </c>
      <c r="D464" s="26" t="s">
        <v>98</v>
      </c>
      <c r="E464" s="26" t="s">
        <v>970</v>
      </c>
      <c r="F464" s="28" t="e">
        <v>#N/A</v>
      </c>
      <c r="G464" s="28">
        <v>1159</v>
      </c>
      <c r="H464" s="28">
        <v>1418</v>
      </c>
      <c r="I464" s="29">
        <v>7.3400886637112102</v>
      </c>
      <c r="J464" s="25">
        <v>0</v>
      </c>
    </row>
    <row r="465" spans="1:10" x14ac:dyDescent="0.25">
      <c r="A465" s="26" t="s">
        <v>134</v>
      </c>
      <c r="B465" s="27" t="s">
        <v>971</v>
      </c>
      <c r="C465" s="13">
        <v>54051</v>
      </c>
      <c r="D465" s="26" t="s">
        <v>136</v>
      </c>
      <c r="E465" s="26" t="s">
        <v>972</v>
      </c>
      <c r="F465" s="28" t="e">
        <v>#N/A</v>
      </c>
      <c r="G465" s="28">
        <v>662</v>
      </c>
      <c r="H465" s="28">
        <v>2316</v>
      </c>
      <c r="I465" s="29">
        <v>7.3686553873552985</v>
      </c>
      <c r="J465" s="25">
        <v>0</v>
      </c>
    </row>
    <row r="466" spans="1:10" x14ac:dyDescent="0.25">
      <c r="A466" s="26" t="s">
        <v>438</v>
      </c>
      <c r="B466" s="27" t="s">
        <v>973</v>
      </c>
      <c r="C466" s="13">
        <v>17614</v>
      </c>
      <c r="D466" s="26" t="s">
        <v>237</v>
      </c>
      <c r="E466" s="26" t="s">
        <v>974</v>
      </c>
      <c r="F466" s="28" t="e">
        <v>#N/A</v>
      </c>
      <c r="G466" s="28">
        <v>4552</v>
      </c>
      <c r="H466" s="28">
        <v>11685</v>
      </c>
      <c r="I466" s="29">
        <v>7.3974161046558864</v>
      </c>
      <c r="J466" s="25">
        <v>4</v>
      </c>
    </row>
    <row r="467" spans="1:10" x14ac:dyDescent="0.25">
      <c r="A467" s="26" t="s">
        <v>33</v>
      </c>
      <c r="B467" s="27" t="s">
        <v>975</v>
      </c>
      <c r="C467" s="13">
        <v>15507</v>
      </c>
      <c r="D467" s="26" t="s">
        <v>35</v>
      </c>
      <c r="E467" s="26" t="s">
        <v>976</v>
      </c>
      <c r="F467" s="28" t="e">
        <v>#N/A</v>
      </c>
      <c r="G467" s="28">
        <v>791</v>
      </c>
      <c r="H467" s="28">
        <v>2148</v>
      </c>
      <c r="I467" s="29">
        <v>7.4202626641651035</v>
      </c>
      <c r="J467" s="25">
        <v>0</v>
      </c>
    </row>
    <row r="468" spans="1:10" x14ac:dyDescent="0.25">
      <c r="A468" s="26" t="s">
        <v>88</v>
      </c>
      <c r="B468" s="27" t="s">
        <v>977</v>
      </c>
      <c r="C468" s="13">
        <v>68101</v>
      </c>
      <c r="D468" s="26" t="s">
        <v>90</v>
      </c>
      <c r="E468" s="26" t="s">
        <v>303</v>
      </c>
      <c r="F468" s="28" t="e">
        <v>#N/A</v>
      </c>
      <c r="G468" s="28">
        <v>919</v>
      </c>
      <c r="H468" s="28">
        <v>4723</v>
      </c>
      <c r="I468" s="29">
        <v>7.4406930612905837</v>
      </c>
      <c r="J468" s="25">
        <v>1</v>
      </c>
    </row>
    <row r="469" spans="1:10" x14ac:dyDescent="0.25">
      <c r="A469" s="26" t="s">
        <v>772</v>
      </c>
      <c r="B469" s="27" t="s">
        <v>978</v>
      </c>
      <c r="C469" s="13">
        <v>41483</v>
      </c>
      <c r="D469" s="26" t="s">
        <v>774</v>
      </c>
      <c r="E469" s="26" t="s">
        <v>979</v>
      </c>
      <c r="F469" s="28" t="e">
        <v>#N/A</v>
      </c>
      <c r="G469" s="28">
        <v>479</v>
      </c>
      <c r="H469" s="28">
        <v>1661</v>
      </c>
      <c r="I469" s="29">
        <v>7.5575891448406445</v>
      </c>
      <c r="J469" s="25">
        <v>0</v>
      </c>
    </row>
    <row r="470" spans="1:10" x14ac:dyDescent="0.25">
      <c r="A470" s="26" t="s">
        <v>295</v>
      </c>
      <c r="B470" s="27" t="s">
        <v>980</v>
      </c>
      <c r="C470" s="13">
        <v>73449</v>
      </c>
      <c r="D470" s="26" t="s">
        <v>297</v>
      </c>
      <c r="E470" s="26" t="s">
        <v>981</v>
      </c>
      <c r="F470" s="28" t="e">
        <v>#N/A</v>
      </c>
      <c r="G470" s="28">
        <v>2736</v>
      </c>
      <c r="H470" s="28">
        <v>605</v>
      </c>
      <c r="I470" s="29">
        <v>7.5900907148999917</v>
      </c>
      <c r="J470" s="25">
        <v>0</v>
      </c>
    </row>
    <row r="471" spans="1:10" x14ac:dyDescent="0.25">
      <c r="A471" s="26" t="s">
        <v>576</v>
      </c>
      <c r="B471" s="27" t="s">
        <v>982</v>
      </c>
      <c r="C471" s="13">
        <v>76246</v>
      </c>
      <c r="D471" s="26" t="s">
        <v>578</v>
      </c>
      <c r="E471" s="26" t="s">
        <v>983</v>
      </c>
      <c r="F471" s="28" t="e">
        <v>#N/A</v>
      </c>
      <c r="G471" s="28">
        <v>761</v>
      </c>
      <c r="H471" s="28">
        <v>1890</v>
      </c>
      <c r="I471" s="29">
        <v>7.6221955128205137</v>
      </c>
      <c r="J471" s="25">
        <v>0</v>
      </c>
    </row>
    <row r="472" spans="1:10" x14ac:dyDescent="0.25">
      <c r="A472" s="26" t="s">
        <v>376</v>
      </c>
      <c r="B472" s="27" t="s">
        <v>984</v>
      </c>
      <c r="C472" s="13">
        <v>47460</v>
      </c>
      <c r="D472" s="26" t="s">
        <v>378</v>
      </c>
      <c r="E472" s="26" t="s">
        <v>985</v>
      </c>
      <c r="F472" s="28" t="e">
        <v>#N/A</v>
      </c>
      <c r="G472" s="28">
        <v>1510</v>
      </c>
      <c r="H472" s="28">
        <v>2428</v>
      </c>
      <c r="I472" s="29">
        <v>7.6328160541879395</v>
      </c>
      <c r="J472" s="25">
        <v>0</v>
      </c>
    </row>
    <row r="473" spans="1:10" x14ac:dyDescent="0.25">
      <c r="A473" s="26" t="s">
        <v>27</v>
      </c>
      <c r="B473" s="27" t="s">
        <v>986</v>
      </c>
      <c r="C473" s="13">
        <v>25339</v>
      </c>
      <c r="D473" s="26" t="s">
        <v>29</v>
      </c>
      <c r="E473" s="26" t="s">
        <v>987</v>
      </c>
      <c r="F473" s="28" t="e">
        <v>#N/A</v>
      </c>
      <c r="G473" s="28">
        <v>207</v>
      </c>
      <c r="H473" s="28">
        <v>798</v>
      </c>
      <c r="I473" s="29">
        <v>5.0524774225042712</v>
      </c>
      <c r="J473" s="25">
        <v>0</v>
      </c>
    </row>
    <row r="474" spans="1:10" x14ac:dyDescent="0.25">
      <c r="A474" s="26" t="s">
        <v>661</v>
      </c>
      <c r="B474" s="27" t="s">
        <v>988</v>
      </c>
      <c r="C474" s="13">
        <v>70708</v>
      </c>
      <c r="D474" s="26" t="s">
        <v>663</v>
      </c>
      <c r="E474" s="26" t="s">
        <v>989</v>
      </c>
      <c r="F474" s="28" t="e">
        <v>#N/A</v>
      </c>
      <c r="G474" s="28">
        <v>4365</v>
      </c>
      <c r="H474" s="28">
        <v>4696</v>
      </c>
      <c r="I474" s="29">
        <v>7.6483678225368408</v>
      </c>
      <c r="J474" s="25">
        <v>0</v>
      </c>
    </row>
    <row r="475" spans="1:10" x14ac:dyDescent="0.25">
      <c r="A475" s="26" t="s">
        <v>88</v>
      </c>
      <c r="B475" s="27" t="s">
        <v>990</v>
      </c>
      <c r="C475" s="13">
        <v>68250</v>
      </c>
      <c r="D475" s="26" t="s">
        <v>90</v>
      </c>
      <c r="E475" s="26" t="s">
        <v>265</v>
      </c>
      <c r="F475" s="28" t="e">
        <v>#N/A</v>
      </c>
      <c r="G475" s="28">
        <v>394</v>
      </c>
      <c r="H475" s="28">
        <v>2131</v>
      </c>
      <c r="I475" s="29">
        <v>7.6653696498054478</v>
      </c>
      <c r="J475" s="25">
        <v>0</v>
      </c>
    </row>
    <row r="476" spans="1:10" x14ac:dyDescent="0.25">
      <c r="A476" s="26" t="s">
        <v>204</v>
      </c>
      <c r="B476" s="27" t="s">
        <v>991</v>
      </c>
      <c r="C476" s="13">
        <v>52287</v>
      </c>
      <c r="D476" s="26" t="s">
        <v>206</v>
      </c>
      <c r="E476" s="26" t="s">
        <v>992</v>
      </c>
      <c r="F476" s="28" t="e">
        <v>#N/A</v>
      </c>
      <c r="G476" s="28">
        <v>499</v>
      </c>
      <c r="H476" s="28">
        <v>748</v>
      </c>
      <c r="I476" s="29">
        <v>7.6792859341335795</v>
      </c>
      <c r="J476" s="25">
        <v>0</v>
      </c>
    </row>
    <row r="477" spans="1:10" x14ac:dyDescent="0.25">
      <c r="A477" s="26" t="s">
        <v>204</v>
      </c>
      <c r="B477" s="27" t="s">
        <v>993</v>
      </c>
      <c r="C477" s="13">
        <v>52110</v>
      </c>
      <c r="D477" s="26" t="s">
        <v>206</v>
      </c>
      <c r="E477" s="26" t="s">
        <v>994</v>
      </c>
      <c r="F477" s="28" t="e">
        <v>#N/A</v>
      </c>
      <c r="G477" s="28">
        <v>1938</v>
      </c>
      <c r="H477" s="28">
        <v>2631</v>
      </c>
      <c r="I477" s="29">
        <v>7.7325140645573152</v>
      </c>
      <c r="J477" s="25">
        <v>0</v>
      </c>
    </row>
    <row r="478" spans="1:10" x14ac:dyDescent="0.25">
      <c r="A478" s="26" t="s">
        <v>438</v>
      </c>
      <c r="B478" s="27" t="s">
        <v>995</v>
      </c>
      <c r="C478" s="13">
        <v>17653</v>
      </c>
      <c r="D478" s="26" t="s">
        <v>237</v>
      </c>
      <c r="E478" s="26" t="s">
        <v>996</v>
      </c>
      <c r="F478" s="28" t="e">
        <v>#N/A</v>
      </c>
      <c r="G478" s="28">
        <v>1293</v>
      </c>
      <c r="H478" s="28">
        <v>3995</v>
      </c>
      <c r="I478" s="29">
        <v>7.7727682596934171</v>
      </c>
      <c r="J478" s="25">
        <v>0</v>
      </c>
    </row>
    <row r="479" spans="1:10" x14ac:dyDescent="0.25">
      <c r="A479" s="26" t="s">
        <v>184</v>
      </c>
      <c r="B479" s="27" t="s">
        <v>997</v>
      </c>
      <c r="C479" s="13">
        <v>8573</v>
      </c>
      <c r="D479" s="26" t="s">
        <v>186</v>
      </c>
      <c r="E479" s="26" t="s">
        <v>998</v>
      </c>
      <c r="F479" s="28" t="e">
        <v>#N/A</v>
      </c>
      <c r="G479" s="28">
        <v>2107</v>
      </c>
      <c r="H479" s="28">
        <v>265</v>
      </c>
      <c r="I479" s="29">
        <v>7.7740471534516482</v>
      </c>
      <c r="J479" s="25">
        <v>0</v>
      </c>
    </row>
    <row r="480" spans="1:10" x14ac:dyDescent="0.25">
      <c r="A480" s="26" t="s">
        <v>438</v>
      </c>
      <c r="B480" s="27" t="s">
        <v>999</v>
      </c>
      <c r="C480" s="13">
        <v>17433</v>
      </c>
      <c r="D480" s="26" t="s">
        <v>237</v>
      </c>
      <c r="E480" s="26" t="s">
        <v>1000</v>
      </c>
      <c r="F480" s="28" t="e">
        <v>#N/A</v>
      </c>
      <c r="G480" s="28">
        <v>1811</v>
      </c>
      <c r="H480" s="28">
        <v>3320</v>
      </c>
      <c r="I480" s="29">
        <v>7.7812150897997769</v>
      </c>
      <c r="J480" s="25">
        <v>0</v>
      </c>
    </row>
    <row r="481" spans="1:10" x14ac:dyDescent="0.25">
      <c r="A481" s="26" t="s">
        <v>301</v>
      </c>
      <c r="B481" s="27" t="s">
        <v>1001</v>
      </c>
      <c r="C481" s="13">
        <v>13052</v>
      </c>
      <c r="D481" s="26" t="s">
        <v>303</v>
      </c>
      <c r="E481" s="26" t="s">
        <v>1002</v>
      </c>
      <c r="F481" s="28" t="e">
        <v>#N/A</v>
      </c>
      <c r="G481" s="28">
        <v>5645</v>
      </c>
      <c r="H481" s="28">
        <v>2820</v>
      </c>
      <c r="I481" s="29">
        <v>7.784703643434371</v>
      </c>
      <c r="J481" s="25">
        <v>2</v>
      </c>
    </row>
    <row r="482" spans="1:10" x14ac:dyDescent="0.25">
      <c r="A482" s="26" t="s">
        <v>772</v>
      </c>
      <c r="B482" s="27" t="s">
        <v>1003</v>
      </c>
      <c r="C482" s="13">
        <v>41548</v>
      </c>
      <c r="D482" s="26" t="s">
        <v>774</v>
      </c>
      <c r="E482" s="26" t="s">
        <v>1004</v>
      </c>
      <c r="F482" s="28" t="e">
        <v>#N/A</v>
      </c>
      <c r="G482" s="28">
        <v>1069</v>
      </c>
      <c r="H482" s="28">
        <v>911</v>
      </c>
      <c r="I482" s="29">
        <v>7.811472415052978</v>
      </c>
      <c r="J482" s="25">
        <v>0</v>
      </c>
    </row>
    <row r="483" spans="1:10" x14ac:dyDescent="0.25">
      <c r="A483" s="26" t="s">
        <v>772</v>
      </c>
      <c r="B483" s="27" t="s">
        <v>1005</v>
      </c>
      <c r="C483" s="13">
        <v>41016</v>
      </c>
      <c r="D483" s="26" t="s">
        <v>774</v>
      </c>
      <c r="E483" s="26" t="s">
        <v>1006</v>
      </c>
      <c r="F483" s="28" t="e">
        <v>#N/A</v>
      </c>
      <c r="G483" s="28">
        <v>2053</v>
      </c>
      <c r="H483" s="28">
        <v>3265</v>
      </c>
      <c r="I483" s="29">
        <v>7.8254240518391454</v>
      </c>
      <c r="J483" s="25">
        <v>0</v>
      </c>
    </row>
    <row r="484" spans="1:10" x14ac:dyDescent="0.25">
      <c r="A484" s="26" t="s">
        <v>321</v>
      </c>
      <c r="B484" s="27" t="s">
        <v>1007</v>
      </c>
      <c r="C484" s="13">
        <v>19548</v>
      </c>
      <c r="D484" s="26" t="s">
        <v>323</v>
      </c>
      <c r="E484" s="26" t="s">
        <v>1008</v>
      </c>
      <c r="F484" s="28" t="s">
        <v>2252</v>
      </c>
      <c r="G484" s="28">
        <v>3370</v>
      </c>
      <c r="H484" s="28">
        <v>3227</v>
      </c>
      <c r="I484" s="29">
        <v>7.8580422515506232</v>
      </c>
      <c r="J484" s="25">
        <v>0</v>
      </c>
    </row>
    <row r="485" spans="1:10" x14ac:dyDescent="0.25">
      <c r="A485" s="26" t="s">
        <v>184</v>
      </c>
      <c r="B485" s="27" t="s">
        <v>1009</v>
      </c>
      <c r="C485" s="13">
        <v>8758</v>
      </c>
      <c r="D485" s="26" t="s">
        <v>186</v>
      </c>
      <c r="E485" s="26" t="s">
        <v>1010</v>
      </c>
      <c r="F485" s="28" t="e">
        <v>#N/A</v>
      </c>
      <c r="G485" s="28">
        <v>48656</v>
      </c>
      <c r="H485" s="28">
        <v>4346</v>
      </c>
      <c r="I485" s="29">
        <v>7.905220539015942</v>
      </c>
      <c r="J485" s="25">
        <v>0</v>
      </c>
    </row>
    <row r="486" spans="1:10" x14ac:dyDescent="0.25">
      <c r="A486" s="26" t="s">
        <v>530</v>
      </c>
      <c r="B486" s="27" t="s">
        <v>1011</v>
      </c>
      <c r="C486" s="13">
        <v>23162</v>
      </c>
      <c r="D486" s="26" t="s">
        <v>532</v>
      </c>
      <c r="E486" s="26" t="s">
        <v>1012</v>
      </c>
      <c r="F486" s="28" t="e">
        <v>#N/A</v>
      </c>
      <c r="G486" s="28">
        <v>7243</v>
      </c>
      <c r="H486" s="28">
        <v>1967</v>
      </c>
      <c r="I486" s="29">
        <v>7.9136847855777113</v>
      </c>
      <c r="J486" s="25">
        <v>0</v>
      </c>
    </row>
    <row r="487" spans="1:10" x14ac:dyDescent="0.25">
      <c r="A487" s="26" t="s">
        <v>27</v>
      </c>
      <c r="B487" s="27" t="s">
        <v>1013</v>
      </c>
      <c r="C487" s="13">
        <v>25181</v>
      </c>
      <c r="D487" s="26" t="s">
        <v>29</v>
      </c>
      <c r="E487" s="26" t="s">
        <v>1014</v>
      </c>
      <c r="F487" s="28" t="e">
        <v>#N/A</v>
      </c>
      <c r="G487" s="28">
        <v>241</v>
      </c>
      <c r="H487" s="28">
        <v>97</v>
      </c>
      <c r="I487" s="29">
        <v>2.246248485413366</v>
      </c>
      <c r="J487" s="25">
        <v>0</v>
      </c>
    </row>
    <row r="488" spans="1:10" x14ac:dyDescent="0.25">
      <c r="A488" s="26" t="s">
        <v>295</v>
      </c>
      <c r="B488" s="27" t="s">
        <v>1015</v>
      </c>
      <c r="C488" s="13">
        <v>73270</v>
      </c>
      <c r="D488" s="26" t="s">
        <v>297</v>
      </c>
      <c r="E488" s="26" t="s">
        <v>1016</v>
      </c>
      <c r="F488" s="28" t="e">
        <v>#N/A</v>
      </c>
      <c r="G488" s="28">
        <v>731</v>
      </c>
      <c r="H488" s="28">
        <v>2342</v>
      </c>
      <c r="I488" s="29">
        <v>7.9301366890865701</v>
      </c>
      <c r="J488" s="25">
        <v>0</v>
      </c>
    </row>
    <row r="489" spans="1:10" x14ac:dyDescent="0.25">
      <c r="A489" s="26" t="s">
        <v>901</v>
      </c>
      <c r="B489" s="27" t="s">
        <v>1017</v>
      </c>
      <c r="C489" s="13">
        <v>85225</v>
      </c>
      <c r="D489" s="26" t="s">
        <v>903</v>
      </c>
      <c r="E489" s="26" t="s">
        <v>1018</v>
      </c>
      <c r="F489" s="28" t="e">
        <v>#N/A</v>
      </c>
      <c r="G489" s="28">
        <v>703</v>
      </c>
      <c r="H489" s="28">
        <v>2206</v>
      </c>
      <c r="I489" s="29">
        <v>7.9642007477059016</v>
      </c>
      <c r="J489" s="25">
        <v>0</v>
      </c>
    </row>
    <row r="490" spans="1:10" x14ac:dyDescent="0.25">
      <c r="A490" s="26" t="s">
        <v>741</v>
      </c>
      <c r="B490" s="27" t="s">
        <v>1019</v>
      </c>
      <c r="C490" s="13">
        <v>66088</v>
      </c>
      <c r="D490" s="26" t="s">
        <v>743</v>
      </c>
      <c r="E490" s="26" t="s">
        <v>1020</v>
      </c>
      <c r="F490" s="28" t="e">
        <v>#N/A</v>
      </c>
      <c r="G490" s="28">
        <v>2211</v>
      </c>
      <c r="H490" s="28">
        <v>4257</v>
      </c>
      <c r="I490" s="29">
        <v>7.9767660004329315</v>
      </c>
      <c r="J490" s="25">
        <v>0</v>
      </c>
    </row>
    <row r="491" spans="1:10" x14ac:dyDescent="0.25">
      <c r="A491" s="26" t="s">
        <v>661</v>
      </c>
      <c r="B491" s="27" t="s">
        <v>1021</v>
      </c>
      <c r="C491" s="13">
        <v>70742</v>
      </c>
      <c r="D491" s="26" t="s">
        <v>663</v>
      </c>
      <c r="E491" s="26" t="s">
        <v>1022</v>
      </c>
      <c r="F491" s="28" t="e">
        <v>#N/A</v>
      </c>
      <c r="G491" s="28">
        <v>2689</v>
      </c>
      <c r="H491" s="28">
        <v>1881</v>
      </c>
      <c r="I491" s="29">
        <v>7.9820707670387083</v>
      </c>
      <c r="J491" s="25">
        <v>0</v>
      </c>
    </row>
    <row r="492" spans="1:10" x14ac:dyDescent="0.25">
      <c r="A492" s="26" t="s">
        <v>295</v>
      </c>
      <c r="B492" s="27" t="s">
        <v>1023</v>
      </c>
      <c r="C492" s="13">
        <v>73504</v>
      </c>
      <c r="D492" s="26" t="s">
        <v>297</v>
      </c>
      <c r="E492" s="26" t="s">
        <v>1024</v>
      </c>
      <c r="F492" s="28" t="e">
        <v>#N/A</v>
      </c>
      <c r="G492" s="28">
        <v>2598</v>
      </c>
      <c r="H492" s="28">
        <v>12665</v>
      </c>
      <c r="I492" s="29">
        <v>7.9879473619481001</v>
      </c>
      <c r="J492" s="25">
        <v>0</v>
      </c>
    </row>
    <row r="493" spans="1:10" x14ac:dyDescent="0.25">
      <c r="A493" s="26" t="s">
        <v>301</v>
      </c>
      <c r="B493" s="27" t="s">
        <v>1025</v>
      </c>
      <c r="C493" s="13">
        <v>13062</v>
      </c>
      <c r="D493" s="26" t="s">
        <v>303</v>
      </c>
      <c r="E493" s="26" t="s">
        <v>1026</v>
      </c>
      <c r="F493" s="28" t="e">
        <v>#N/A</v>
      </c>
      <c r="G493" s="28">
        <v>792</v>
      </c>
      <c r="H493" s="28">
        <v>1178</v>
      </c>
      <c r="I493" s="29">
        <v>7.9943474311093166</v>
      </c>
      <c r="J493" s="25">
        <v>0</v>
      </c>
    </row>
    <row r="494" spans="1:10" x14ac:dyDescent="0.25">
      <c r="A494" s="26" t="s">
        <v>888</v>
      </c>
      <c r="B494" s="27" t="s">
        <v>1027</v>
      </c>
      <c r="C494" s="13">
        <v>27160</v>
      </c>
      <c r="D494" s="26" t="s">
        <v>890</v>
      </c>
      <c r="E494" s="26" t="s">
        <v>1028</v>
      </c>
      <c r="F494" s="28" t="e">
        <v>#N/A</v>
      </c>
      <c r="G494" s="28">
        <v>805</v>
      </c>
      <c r="H494" s="28">
        <v>656</v>
      </c>
      <c r="I494" s="29">
        <v>7.995629717918157</v>
      </c>
      <c r="J494" s="25">
        <v>0</v>
      </c>
    </row>
    <row r="495" spans="1:10" x14ac:dyDescent="0.25">
      <c r="A495" s="26" t="s">
        <v>27</v>
      </c>
      <c r="B495" s="27" t="s">
        <v>1029</v>
      </c>
      <c r="C495" s="13">
        <v>25736</v>
      </c>
      <c r="D495" s="26" t="s">
        <v>29</v>
      </c>
      <c r="E495" s="26" t="s">
        <v>1030</v>
      </c>
      <c r="F495" s="28" t="e">
        <v>#N/A</v>
      </c>
      <c r="G495" s="28">
        <v>194</v>
      </c>
      <c r="H495" s="28">
        <v>77</v>
      </c>
      <c r="I495" s="29">
        <v>1.3920780711825489</v>
      </c>
      <c r="J495" s="25">
        <v>0</v>
      </c>
    </row>
    <row r="496" spans="1:10" x14ac:dyDescent="0.25">
      <c r="A496" s="26" t="s">
        <v>321</v>
      </c>
      <c r="B496" s="27" t="s">
        <v>1031</v>
      </c>
      <c r="C496" s="13">
        <v>19517</v>
      </c>
      <c r="D496" s="26" t="s">
        <v>323</v>
      </c>
      <c r="E496" s="26" t="s">
        <v>1032</v>
      </c>
      <c r="F496" s="28" t="e">
        <v>#N/A</v>
      </c>
      <c r="G496" s="28">
        <v>2825</v>
      </c>
      <c r="H496" s="28">
        <v>7205</v>
      </c>
      <c r="I496" s="29">
        <v>8.0578453464160411</v>
      </c>
      <c r="J496" s="25">
        <v>1</v>
      </c>
    </row>
    <row r="497" spans="1:10" x14ac:dyDescent="0.25">
      <c r="A497" s="26" t="s">
        <v>27</v>
      </c>
      <c r="B497" s="27" t="s">
        <v>1033</v>
      </c>
      <c r="C497" s="13">
        <v>25867</v>
      </c>
      <c r="D497" s="26" t="s">
        <v>29</v>
      </c>
      <c r="E497" s="26" t="s">
        <v>1034</v>
      </c>
      <c r="F497" s="28" t="e">
        <v>#N/A</v>
      </c>
      <c r="G497" s="28">
        <v>259</v>
      </c>
      <c r="H497" s="28">
        <v>731</v>
      </c>
      <c r="I497" s="29">
        <v>6.1799093295156284</v>
      </c>
      <c r="J497" s="25">
        <v>0</v>
      </c>
    </row>
    <row r="498" spans="1:10" x14ac:dyDescent="0.25">
      <c r="A498" s="26" t="s">
        <v>661</v>
      </c>
      <c r="B498" s="27" t="s">
        <v>1035</v>
      </c>
      <c r="C498" s="13">
        <v>70221</v>
      </c>
      <c r="D498" s="26" t="s">
        <v>663</v>
      </c>
      <c r="E498" s="26" t="s">
        <v>1036</v>
      </c>
      <c r="F498" s="28" t="e">
        <v>#N/A</v>
      </c>
      <c r="G498" s="28">
        <v>1094</v>
      </c>
      <c r="H498" s="28">
        <v>475</v>
      </c>
      <c r="I498" s="29">
        <v>8.0857354028085737</v>
      </c>
      <c r="J498" s="25">
        <v>0</v>
      </c>
    </row>
    <row r="499" spans="1:10" x14ac:dyDescent="0.25">
      <c r="A499" s="26" t="s">
        <v>772</v>
      </c>
      <c r="B499" s="27" t="s">
        <v>1037</v>
      </c>
      <c r="C499" s="13">
        <v>41396</v>
      </c>
      <c r="D499" s="26" t="s">
        <v>774</v>
      </c>
      <c r="E499" s="26" t="s">
        <v>1038</v>
      </c>
      <c r="F499" s="28" t="e">
        <v>#N/A</v>
      </c>
      <c r="G499" s="28">
        <v>5082</v>
      </c>
      <c r="H499" s="28">
        <v>7015</v>
      </c>
      <c r="I499" s="29">
        <v>8.1016451983165414</v>
      </c>
      <c r="J499" s="25">
        <v>0</v>
      </c>
    </row>
    <row r="500" spans="1:10" x14ac:dyDescent="0.25">
      <c r="A500" s="26" t="s">
        <v>33</v>
      </c>
      <c r="B500" s="27" t="s">
        <v>1039</v>
      </c>
      <c r="C500" s="13">
        <v>15572</v>
      </c>
      <c r="D500" s="26" t="s">
        <v>35</v>
      </c>
      <c r="E500" s="26" t="s">
        <v>1040</v>
      </c>
      <c r="F500" s="28" t="e">
        <v>#N/A</v>
      </c>
      <c r="G500" s="28">
        <v>4483</v>
      </c>
      <c r="H500" s="28">
        <v>6649</v>
      </c>
      <c r="I500" s="29">
        <v>8.1087436240639583</v>
      </c>
      <c r="J500" s="25">
        <v>0</v>
      </c>
    </row>
    <row r="501" spans="1:10" x14ac:dyDescent="0.25">
      <c r="A501" s="26" t="s">
        <v>772</v>
      </c>
      <c r="B501" s="27" t="s">
        <v>1041</v>
      </c>
      <c r="C501" s="13">
        <v>41799</v>
      </c>
      <c r="D501" s="26" t="s">
        <v>774</v>
      </c>
      <c r="E501" s="26" t="s">
        <v>1042</v>
      </c>
      <c r="F501" s="28" t="e">
        <v>#N/A</v>
      </c>
      <c r="G501" s="28">
        <v>1152</v>
      </c>
      <c r="H501" s="28">
        <v>5351</v>
      </c>
      <c r="I501" s="29">
        <v>8.1155336386051413</v>
      </c>
      <c r="J501" s="25">
        <v>0</v>
      </c>
    </row>
    <row r="502" spans="1:10" x14ac:dyDescent="0.25">
      <c r="A502" s="26" t="s">
        <v>758</v>
      </c>
      <c r="B502" s="27" t="s">
        <v>1043</v>
      </c>
      <c r="C502" s="13">
        <v>50370</v>
      </c>
      <c r="D502" s="26" t="s">
        <v>760</v>
      </c>
      <c r="E502" s="26" t="s">
        <v>1044</v>
      </c>
      <c r="F502" s="28" t="s">
        <v>2251</v>
      </c>
      <c r="G502" s="28">
        <v>1315</v>
      </c>
      <c r="H502" s="28">
        <v>10121</v>
      </c>
      <c r="I502" s="29">
        <v>8.1398947694212307</v>
      </c>
      <c r="J502" s="25">
        <v>1</v>
      </c>
    </row>
    <row r="503" spans="1:10" x14ac:dyDescent="0.25">
      <c r="A503" s="26" t="s">
        <v>500</v>
      </c>
      <c r="B503" s="27" t="s">
        <v>1045</v>
      </c>
      <c r="C503" s="13">
        <v>5212</v>
      </c>
      <c r="D503" s="26" t="s">
        <v>502</v>
      </c>
      <c r="E503" s="26" t="s">
        <v>1046</v>
      </c>
      <c r="F503" s="28" t="e">
        <v>#N/A</v>
      </c>
      <c r="G503" s="28">
        <v>5717</v>
      </c>
      <c r="H503" s="28">
        <v>2584</v>
      </c>
      <c r="I503" s="29">
        <v>8.1474725306046825</v>
      </c>
      <c r="J503" s="25">
        <v>0</v>
      </c>
    </row>
    <row r="504" spans="1:10" x14ac:dyDescent="0.25">
      <c r="A504" s="26" t="s">
        <v>27</v>
      </c>
      <c r="B504" s="27" t="s">
        <v>1047</v>
      </c>
      <c r="C504" s="13">
        <v>25178</v>
      </c>
      <c r="D504" s="26" t="s">
        <v>29</v>
      </c>
      <c r="E504" s="26" t="s">
        <v>1048</v>
      </c>
      <c r="F504" s="28" t="e">
        <v>#N/A</v>
      </c>
      <c r="G504" s="28">
        <v>161</v>
      </c>
      <c r="H504" s="28">
        <v>335</v>
      </c>
      <c r="I504" s="29">
        <v>1.9166666666666665</v>
      </c>
      <c r="J504" s="25">
        <v>0</v>
      </c>
    </row>
    <row r="505" spans="1:10" x14ac:dyDescent="0.25">
      <c r="A505" s="26" t="s">
        <v>184</v>
      </c>
      <c r="B505" s="27" t="s">
        <v>1049</v>
      </c>
      <c r="C505" s="13">
        <v>8433</v>
      </c>
      <c r="D505" s="26" t="s">
        <v>186</v>
      </c>
      <c r="E505" s="26" t="s">
        <v>1050</v>
      </c>
      <c r="F505" s="28" t="e">
        <v>#N/A</v>
      </c>
      <c r="G505" s="28">
        <v>9992</v>
      </c>
      <c r="H505" s="28">
        <v>1376</v>
      </c>
      <c r="I505" s="29">
        <v>8.2387183482985797</v>
      </c>
      <c r="J505" s="25">
        <v>0</v>
      </c>
    </row>
    <row r="506" spans="1:10" x14ac:dyDescent="0.25">
      <c r="A506" s="26" t="s">
        <v>500</v>
      </c>
      <c r="B506" s="27" t="s">
        <v>1051</v>
      </c>
      <c r="C506" s="13">
        <v>5034</v>
      </c>
      <c r="D506" s="26" t="s">
        <v>502</v>
      </c>
      <c r="E506" s="26" t="s">
        <v>1052</v>
      </c>
      <c r="F506" s="28" t="e">
        <v>#N/A</v>
      </c>
      <c r="G506" s="28">
        <v>3781</v>
      </c>
      <c r="H506" s="28">
        <v>6427</v>
      </c>
      <c r="I506" s="29">
        <v>8.25293578382154</v>
      </c>
      <c r="J506" s="25">
        <v>0</v>
      </c>
    </row>
    <row r="507" spans="1:10" x14ac:dyDescent="0.25">
      <c r="A507" s="26" t="s">
        <v>301</v>
      </c>
      <c r="B507" s="27" t="s">
        <v>1053</v>
      </c>
      <c r="C507" s="13">
        <v>13001</v>
      </c>
      <c r="D507" s="26" t="s">
        <v>303</v>
      </c>
      <c r="E507" s="26" t="s">
        <v>1054</v>
      </c>
      <c r="F507" s="28" t="e">
        <v>#N/A</v>
      </c>
      <c r="G507" s="28">
        <v>82762</v>
      </c>
      <c r="H507" s="28">
        <v>18056</v>
      </c>
      <c r="I507" s="29">
        <v>8.2617007152447446</v>
      </c>
      <c r="J507" s="25">
        <v>1</v>
      </c>
    </row>
    <row r="508" spans="1:10" x14ac:dyDescent="0.25">
      <c r="A508" s="26" t="s">
        <v>814</v>
      </c>
      <c r="B508" s="27" t="s">
        <v>1055</v>
      </c>
      <c r="C508" s="13">
        <v>63130</v>
      </c>
      <c r="D508" s="26" t="s">
        <v>816</v>
      </c>
      <c r="E508" s="26" t="s">
        <v>1056</v>
      </c>
      <c r="F508" s="28" t="e">
        <v>#N/A</v>
      </c>
      <c r="G508" s="28">
        <v>6418</v>
      </c>
      <c r="H508" s="28">
        <v>3559</v>
      </c>
      <c r="I508" s="29">
        <v>8.2702988286535319</v>
      </c>
      <c r="J508" s="25">
        <v>0</v>
      </c>
    </row>
    <row r="509" spans="1:10" x14ac:dyDescent="0.25">
      <c r="A509" s="26" t="s">
        <v>772</v>
      </c>
      <c r="B509" s="27" t="s">
        <v>1057</v>
      </c>
      <c r="C509" s="13">
        <v>41357</v>
      </c>
      <c r="D509" s="26" t="s">
        <v>774</v>
      </c>
      <c r="E509" s="26" t="s">
        <v>1058</v>
      </c>
      <c r="F509" s="28" t="e">
        <v>#N/A</v>
      </c>
      <c r="G509" s="28">
        <v>1056</v>
      </c>
      <c r="H509" s="28">
        <v>3764</v>
      </c>
      <c r="I509" s="29">
        <v>8.291457286432161</v>
      </c>
      <c r="J509" s="25">
        <v>0</v>
      </c>
    </row>
    <row r="510" spans="1:10" x14ac:dyDescent="0.25">
      <c r="A510" s="26" t="s">
        <v>88</v>
      </c>
      <c r="B510" s="27" t="s">
        <v>1059</v>
      </c>
      <c r="C510" s="13">
        <v>68524</v>
      </c>
      <c r="D510" s="26" t="s">
        <v>90</v>
      </c>
      <c r="E510" s="26" t="s">
        <v>1060</v>
      </c>
      <c r="F510" s="28" t="e">
        <v>#N/A</v>
      </c>
      <c r="G510" s="28">
        <v>186</v>
      </c>
      <c r="H510" s="28">
        <v>40</v>
      </c>
      <c r="I510" s="29">
        <v>8.2998661311914326</v>
      </c>
      <c r="J510" s="25">
        <v>0</v>
      </c>
    </row>
    <row r="511" spans="1:10" x14ac:dyDescent="0.25">
      <c r="A511" s="26" t="s">
        <v>27</v>
      </c>
      <c r="B511" s="27" t="s">
        <v>1061</v>
      </c>
      <c r="C511" s="13">
        <v>25279</v>
      </c>
      <c r="D511" s="26" t="s">
        <v>29</v>
      </c>
      <c r="E511" s="26" t="s">
        <v>1062</v>
      </c>
      <c r="F511" s="28" t="e">
        <v>#N/A</v>
      </c>
      <c r="G511" s="28">
        <v>270</v>
      </c>
      <c r="H511" s="28">
        <v>266</v>
      </c>
      <c r="I511" s="29">
        <v>2.210578025216964</v>
      </c>
      <c r="J511" s="25">
        <v>0</v>
      </c>
    </row>
    <row r="512" spans="1:10" x14ac:dyDescent="0.25">
      <c r="A512" s="26" t="s">
        <v>438</v>
      </c>
      <c r="B512" s="27" t="s">
        <v>1063</v>
      </c>
      <c r="C512" s="13">
        <v>17042</v>
      </c>
      <c r="D512" s="26" t="s">
        <v>237</v>
      </c>
      <c r="E512" s="26" t="s">
        <v>1064</v>
      </c>
      <c r="F512" s="28" t="e">
        <v>#N/A</v>
      </c>
      <c r="G512" s="28">
        <v>2809</v>
      </c>
      <c r="H512" s="28">
        <v>5317</v>
      </c>
      <c r="I512" s="29">
        <v>8.3126183712121211</v>
      </c>
      <c r="J512" s="25">
        <v>0</v>
      </c>
    </row>
    <row r="513" spans="1:10" x14ac:dyDescent="0.25">
      <c r="A513" s="26" t="s">
        <v>321</v>
      </c>
      <c r="B513" s="27" t="s">
        <v>1065</v>
      </c>
      <c r="C513" s="13">
        <v>19693</v>
      </c>
      <c r="D513" s="26" t="s">
        <v>323</v>
      </c>
      <c r="E513" s="26" t="s">
        <v>1066</v>
      </c>
      <c r="F513" s="28" t="e">
        <v>#N/A</v>
      </c>
      <c r="G513" s="28">
        <v>1158</v>
      </c>
      <c r="H513" s="28">
        <v>4165</v>
      </c>
      <c r="I513" s="29">
        <v>8.3165756966388962</v>
      </c>
      <c r="J513" s="25">
        <v>1</v>
      </c>
    </row>
    <row r="514" spans="1:10" x14ac:dyDescent="0.25">
      <c r="A514" s="26" t="s">
        <v>576</v>
      </c>
      <c r="B514" s="27" t="s">
        <v>1067</v>
      </c>
      <c r="C514" s="13">
        <v>76020</v>
      </c>
      <c r="D514" s="26" t="s">
        <v>578</v>
      </c>
      <c r="E514" s="26" t="s">
        <v>1068</v>
      </c>
      <c r="F514" s="28" t="e">
        <v>#N/A</v>
      </c>
      <c r="G514" s="28">
        <v>1777</v>
      </c>
      <c r="H514" s="28">
        <v>1180</v>
      </c>
      <c r="I514" s="29">
        <v>8.3177307620295817</v>
      </c>
      <c r="J514" s="25">
        <v>0</v>
      </c>
    </row>
    <row r="515" spans="1:10" x14ac:dyDescent="0.25">
      <c r="A515" s="26" t="s">
        <v>576</v>
      </c>
      <c r="B515" s="27" t="s">
        <v>1069</v>
      </c>
      <c r="C515" s="13">
        <v>76895</v>
      </c>
      <c r="D515" s="26" t="s">
        <v>578</v>
      </c>
      <c r="E515" s="26" t="s">
        <v>1070</v>
      </c>
      <c r="F515" s="28" t="e">
        <v>#N/A</v>
      </c>
      <c r="G515" s="28">
        <v>3791</v>
      </c>
      <c r="H515" s="28">
        <v>3156</v>
      </c>
      <c r="I515" s="29">
        <v>8.3808639518945931</v>
      </c>
      <c r="J515" s="25">
        <v>0</v>
      </c>
    </row>
    <row r="516" spans="1:10" x14ac:dyDescent="0.25">
      <c r="A516" s="26" t="s">
        <v>96</v>
      </c>
      <c r="B516" s="27" t="s">
        <v>1071</v>
      </c>
      <c r="C516" s="13">
        <v>44430</v>
      </c>
      <c r="D516" s="26" t="s">
        <v>98</v>
      </c>
      <c r="E516" s="26" t="s">
        <v>1072</v>
      </c>
      <c r="F516" s="28" t="e">
        <v>#N/A</v>
      </c>
      <c r="G516" s="28">
        <v>13205</v>
      </c>
      <c r="H516" s="28">
        <v>16243</v>
      </c>
      <c r="I516" s="29">
        <v>8.4079361238809582</v>
      </c>
      <c r="J516" s="25">
        <v>2</v>
      </c>
    </row>
    <row r="517" spans="1:10" x14ac:dyDescent="0.25">
      <c r="A517" s="26" t="s">
        <v>295</v>
      </c>
      <c r="B517" s="27" t="s">
        <v>1073</v>
      </c>
      <c r="C517" s="13">
        <v>73347</v>
      </c>
      <c r="D517" s="26" t="s">
        <v>297</v>
      </c>
      <c r="E517" s="26" t="s">
        <v>1074</v>
      </c>
      <c r="F517" s="28" t="e">
        <v>#N/A</v>
      </c>
      <c r="G517" s="28">
        <v>682</v>
      </c>
      <c r="H517" s="28">
        <v>2577</v>
      </c>
      <c r="I517" s="29">
        <v>8.4197530864197532</v>
      </c>
      <c r="J517" s="25">
        <v>0</v>
      </c>
    </row>
    <row r="518" spans="1:10" x14ac:dyDescent="0.25">
      <c r="A518" s="26" t="s">
        <v>500</v>
      </c>
      <c r="B518" s="27" t="s">
        <v>1075</v>
      </c>
      <c r="C518" s="13">
        <v>5237</v>
      </c>
      <c r="D518" s="26" t="s">
        <v>502</v>
      </c>
      <c r="E518" s="26" t="s">
        <v>1076</v>
      </c>
      <c r="F518" s="28" t="e">
        <v>#N/A</v>
      </c>
      <c r="G518" s="28">
        <v>1873</v>
      </c>
      <c r="H518" s="28">
        <v>918</v>
      </c>
      <c r="I518" s="29">
        <v>8.4206267140223883</v>
      </c>
      <c r="J518" s="25">
        <v>0</v>
      </c>
    </row>
    <row r="519" spans="1:10" x14ac:dyDescent="0.25">
      <c r="A519" s="26" t="s">
        <v>576</v>
      </c>
      <c r="B519" s="27" t="s">
        <v>1077</v>
      </c>
      <c r="C519" s="13">
        <v>76111</v>
      </c>
      <c r="D519" s="26" t="s">
        <v>578</v>
      </c>
      <c r="E519" s="26" t="s">
        <v>1078</v>
      </c>
      <c r="F519" s="28" t="e">
        <v>#N/A</v>
      </c>
      <c r="G519" s="28">
        <v>9751</v>
      </c>
      <c r="H519" s="28">
        <v>10858</v>
      </c>
      <c r="I519" s="29">
        <v>8.4619122828331914</v>
      </c>
      <c r="J519" s="25">
        <v>1</v>
      </c>
    </row>
    <row r="520" spans="1:10" x14ac:dyDescent="0.25">
      <c r="A520" s="26" t="s">
        <v>301</v>
      </c>
      <c r="B520" s="27" t="s">
        <v>1079</v>
      </c>
      <c r="C520" s="13">
        <v>13683</v>
      </c>
      <c r="D520" s="26" t="s">
        <v>303</v>
      </c>
      <c r="E520" s="26" t="s">
        <v>1080</v>
      </c>
      <c r="F520" s="28" t="e">
        <v>#N/A</v>
      </c>
      <c r="G520" s="28">
        <v>1928</v>
      </c>
      <c r="H520" s="28">
        <v>12374</v>
      </c>
      <c r="I520" s="29">
        <v>8.5339943342776206</v>
      </c>
      <c r="J520" s="25">
        <v>0</v>
      </c>
    </row>
    <row r="521" spans="1:10" x14ac:dyDescent="0.25">
      <c r="A521" s="26" t="s">
        <v>888</v>
      </c>
      <c r="B521" s="27" t="s">
        <v>1081</v>
      </c>
      <c r="C521" s="13">
        <v>27135</v>
      </c>
      <c r="D521" s="26" t="s">
        <v>890</v>
      </c>
      <c r="E521" s="26" t="s">
        <v>1082</v>
      </c>
      <c r="F521" s="28" t="e">
        <v>#N/A</v>
      </c>
      <c r="G521" s="28">
        <v>683</v>
      </c>
      <c r="H521" s="28">
        <v>1310</v>
      </c>
      <c r="I521" s="29">
        <v>8.5696361355081567</v>
      </c>
      <c r="J521" s="25">
        <v>0</v>
      </c>
    </row>
    <row r="522" spans="1:10" x14ac:dyDescent="0.25">
      <c r="A522" s="26" t="s">
        <v>426</v>
      </c>
      <c r="B522" s="27" t="s">
        <v>1083</v>
      </c>
      <c r="C522" s="13">
        <v>99524</v>
      </c>
      <c r="D522" s="26" t="s">
        <v>428</v>
      </c>
      <c r="E522" s="26" t="s">
        <v>1084</v>
      </c>
      <c r="F522" s="28" t="e">
        <v>#N/A</v>
      </c>
      <c r="G522" s="28">
        <v>1316</v>
      </c>
      <c r="H522" s="28">
        <v>2559</v>
      </c>
      <c r="I522" s="29">
        <v>8.5777603962977444</v>
      </c>
      <c r="J522" s="25">
        <v>0</v>
      </c>
    </row>
    <row r="523" spans="1:10" x14ac:dyDescent="0.25">
      <c r="A523" s="26" t="s">
        <v>814</v>
      </c>
      <c r="B523" s="27" t="s">
        <v>1085</v>
      </c>
      <c r="C523" s="13">
        <v>63594</v>
      </c>
      <c r="D523" s="26" t="s">
        <v>816</v>
      </c>
      <c r="E523" s="26" t="s">
        <v>1086</v>
      </c>
      <c r="F523" s="28" t="e">
        <v>#N/A</v>
      </c>
      <c r="G523" s="28">
        <v>3000</v>
      </c>
      <c r="H523" s="28">
        <v>1008</v>
      </c>
      <c r="I523" s="29">
        <v>8.5841822135744543</v>
      </c>
      <c r="J523" s="25">
        <v>0</v>
      </c>
    </row>
    <row r="524" spans="1:10" x14ac:dyDescent="0.25">
      <c r="A524" s="26" t="s">
        <v>576</v>
      </c>
      <c r="B524" s="27" t="s">
        <v>1087</v>
      </c>
      <c r="C524" s="13">
        <v>76122</v>
      </c>
      <c r="D524" s="26" t="s">
        <v>578</v>
      </c>
      <c r="E524" s="26" t="s">
        <v>1088</v>
      </c>
      <c r="F524" s="28" t="e">
        <v>#N/A</v>
      </c>
      <c r="G524" s="28">
        <v>2571</v>
      </c>
      <c r="H524" s="28">
        <v>3604</v>
      </c>
      <c r="I524" s="29">
        <v>8.6188400938652361</v>
      </c>
      <c r="J524" s="25">
        <v>0</v>
      </c>
    </row>
    <row r="525" spans="1:10" x14ac:dyDescent="0.25">
      <c r="A525" s="26" t="s">
        <v>295</v>
      </c>
      <c r="B525" s="27" t="s">
        <v>1089</v>
      </c>
      <c r="C525" s="13">
        <v>73678</v>
      </c>
      <c r="D525" s="26" t="s">
        <v>297</v>
      </c>
      <c r="E525" s="26" t="s">
        <v>1090</v>
      </c>
      <c r="F525" s="28" t="e">
        <v>#N/A</v>
      </c>
      <c r="G525" s="28">
        <v>1654</v>
      </c>
      <c r="H525" s="28">
        <v>3456</v>
      </c>
      <c r="I525" s="29">
        <v>8.6307660196201219</v>
      </c>
      <c r="J525" s="25">
        <v>0</v>
      </c>
    </row>
    <row r="526" spans="1:10" x14ac:dyDescent="0.25">
      <c r="A526" s="26" t="s">
        <v>295</v>
      </c>
      <c r="B526" s="27" t="s">
        <v>1091</v>
      </c>
      <c r="C526" s="13">
        <v>73148</v>
      </c>
      <c r="D526" s="26" t="s">
        <v>297</v>
      </c>
      <c r="E526" s="26" t="s">
        <v>1092</v>
      </c>
      <c r="F526" s="28" t="e">
        <v>#N/A</v>
      </c>
      <c r="G526" s="28">
        <v>761</v>
      </c>
      <c r="H526" s="28">
        <v>341</v>
      </c>
      <c r="I526" s="29">
        <v>8.6546116228818377</v>
      </c>
      <c r="J526" s="25">
        <v>0</v>
      </c>
    </row>
    <row r="527" spans="1:10" x14ac:dyDescent="0.25">
      <c r="A527" s="26" t="s">
        <v>758</v>
      </c>
      <c r="B527" s="27" t="s">
        <v>1093</v>
      </c>
      <c r="C527" s="13">
        <v>50686</v>
      </c>
      <c r="D527" s="26" t="s">
        <v>760</v>
      </c>
      <c r="E527" s="26" t="s">
        <v>1094</v>
      </c>
      <c r="F527" s="28" t="e">
        <v>#N/A</v>
      </c>
      <c r="G527" s="28">
        <v>189</v>
      </c>
      <c r="H527" s="28">
        <v>904</v>
      </c>
      <c r="I527" s="29">
        <v>8.7297921478060054</v>
      </c>
      <c r="J527" s="25">
        <v>0</v>
      </c>
    </row>
    <row r="528" spans="1:10" x14ac:dyDescent="0.25">
      <c r="A528" s="26" t="s">
        <v>204</v>
      </c>
      <c r="B528" s="27" t="s">
        <v>1095</v>
      </c>
      <c r="C528" s="13">
        <v>52203</v>
      </c>
      <c r="D528" s="26" t="s">
        <v>206</v>
      </c>
      <c r="E528" s="26" t="s">
        <v>1096</v>
      </c>
      <c r="F528" s="28" t="e">
        <v>#N/A</v>
      </c>
      <c r="G528" s="28">
        <v>887</v>
      </c>
      <c r="H528" s="28">
        <v>1826</v>
      </c>
      <c r="I528" s="29">
        <v>8.7587637009973331</v>
      </c>
      <c r="J528" s="25">
        <v>0</v>
      </c>
    </row>
    <row r="529" spans="1:10" x14ac:dyDescent="0.25">
      <c r="A529" s="26" t="s">
        <v>500</v>
      </c>
      <c r="B529" s="27" t="s">
        <v>1097</v>
      </c>
      <c r="C529" s="13">
        <v>5789</v>
      </c>
      <c r="D529" s="26" t="s">
        <v>502</v>
      </c>
      <c r="E529" s="26" t="s">
        <v>1098</v>
      </c>
      <c r="F529" s="28" t="e">
        <v>#N/A</v>
      </c>
      <c r="G529" s="28">
        <v>1291</v>
      </c>
      <c r="H529" s="28">
        <v>3013</v>
      </c>
      <c r="I529" s="29">
        <v>8.7632364919902255</v>
      </c>
      <c r="J529" s="25">
        <v>0</v>
      </c>
    </row>
    <row r="530" spans="1:10" x14ac:dyDescent="0.25">
      <c r="A530" s="26" t="s">
        <v>27</v>
      </c>
      <c r="B530" s="27" t="s">
        <v>1099</v>
      </c>
      <c r="C530" s="13">
        <v>25224</v>
      </c>
      <c r="D530" s="26" t="s">
        <v>29</v>
      </c>
      <c r="E530" s="26" t="s">
        <v>1100</v>
      </c>
      <c r="F530" s="28" t="e">
        <v>#N/A</v>
      </c>
      <c r="G530" s="28">
        <v>170</v>
      </c>
      <c r="H530" s="28">
        <v>19</v>
      </c>
      <c r="I530" s="29">
        <v>2.2730311538975796</v>
      </c>
      <c r="J530" s="25">
        <v>0</v>
      </c>
    </row>
    <row r="531" spans="1:10" x14ac:dyDescent="0.25">
      <c r="A531" s="26" t="s">
        <v>500</v>
      </c>
      <c r="B531" s="27" t="s">
        <v>1101</v>
      </c>
      <c r="C531" s="13">
        <v>5856</v>
      </c>
      <c r="D531" s="26" t="s">
        <v>502</v>
      </c>
      <c r="E531" s="26" t="s">
        <v>1102</v>
      </c>
      <c r="F531" s="28" t="e">
        <v>#N/A</v>
      </c>
      <c r="G531" s="28">
        <v>542</v>
      </c>
      <c r="H531" s="28">
        <v>713</v>
      </c>
      <c r="I531" s="29">
        <v>8.7787495950761247</v>
      </c>
      <c r="J531" s="25">
        <v>0</v>
      </c>
    </row>
    <row r="532" spans="1:10" x14ac:dyDescent="0.25">
      <c r="A532" s="26" t="s">
        <v>500</v>
      </c>
      <c r="B532" s="27" t="s">
        <v>1103</v>
      </c>
      <c r="C532" s="13">
        <v>5360</v>
      </c>
      <c r="D532" s="26" t="s">
        <v>502</v>
      </c>
      <c r="E532" s="26" t="s">
        <v>1104</v>
      </c>
      <c r="F532" s="28" t="e">
        <v>#N/A</v>
      </c>
      <c r="G532" s="28">
        <v>23557</v>
      </c>
      <c r="H532" s="28">
        <v>11718</v>
      </c>
      <c r="I532" s="29">
        <v>8.79481502775797</v>
      </c>
      <c r="J532" s="25">
        <v>0</v>
      </c>
    </row>
    <row r="533" spans="1:10" x14ac:dyDescent="0.25">
      <c r="A533" s="26" t="s">
        <v>204</v>
      </c>
      <c r="B533" s="27" t="s">
        <v>1105</v>
      </c>
      <c r="C533" s="13">
        <v>52565</v>
      </c>
      <c r="D533" s="26" t="s">
        <v>206</v>
      </c>
      <c r="E533" s="26" t="s">
        <v>1106</v>
      </c>
      <c r="F533" s="28" t="e">
        <v>#N/A</v>
      </c>
      <c r="G533" s="28">
        <v>1168</v>
      </c>
      <c r="H533" s="28">
        <v>1002</v>
      </c>
      <c r="I533" s="29">
        <v>8.8111044055522036</v>
      </c>
      <c r="J533" s="25">
        <v>0</v>
      </c>
    </row>
    <row r="534" spans="1:10" x14ac:dyDescent="0.25">
      <c r="A534" s="26" t="s">
        <v>301</v>
      </c>
      <c r="B534" s="27" t="s">
        <v>1107</v>
      </c>
      <c r="C534" s="13">
        <v>13222</v>
      </c>
      <c r="D534" s="26" t="s">
        <v>303</v>
      </c>
      <c r="E534" s="26" t="s">
        <v>1108</v>
      </c>
      <c r="F534" s="28" t="e">
        <v>#N/A</v>
      </c>
      <c r="G534" s="28">
        <v>1109</v>
      </c>
      <c r="H534" s="28">
        <v>1607</v>
      </c>
      <c r="I534" s="29">
        <v>8.8437001594896323</v>
      </c>
      <c r="J534" s="25">
        <v>0</v>
      </c>
    </row>
    <row r="535" spans="1:10" x14ac:dyDescent="0.25">
      <c r="A535" s="26" t="s">
        <v>901</v>
      </c>
      <c r="B535" s="27" t="s">
        <v>1109</v>
      </c>
      <c r="C535" s="13">
        <v>85136</v>
      </c>
      <c r="D535" s="26" t="s">
        <v>903</v>
      </c>
      <c r="E535" s="26" t="s">
        <v>1110</v>
      </c>
      <c r="F535" s="28" t="e">
        <v>#N/A</v>
      </c>
      <c r="G535" s="28">
        <v>126</v>
      </c>
      <c r="H535" s="28">
        <v>413</v>
      </c>
      <c r="I535" s="29">
        <v>8.8732394366197198</v>
      </c>
      <c r="J535" s="25">
        <v>0</v>
      </c>
    </row>
    <row r="536" spans="1:10" x14ac:dyDescent="0.25">
      <c r="A536" s="26" t="s">
        <v>204</v>
      </c>
      <c r="B536" s="27" t="s">
        <v>1111</v>
      </c>
      <c r="C536" s="13">
        <v>52240</v>
      </c>
      <c r="D536" s="26" t="s">
        <v>206</v>
      </c>
      <c r="E536" s="26" t="s">
        <v>1112</v>
      </c>
      <c r="F536" s="28" t="e">
        <v>#N/A</v>
      </c>
      <c r="G536" s="28">
        <v>1228</v>
      </c>
      <c r="H536" s="28">
        <v>525</v>
      </c>
      <c r="I536" s="29">
        <v>8.9088798607080673</v>
      </c>
      <c r="J536" s="25">
        <v>0</v>
      </c>
    </row>
    <row r="537" spans="1:10" x14ac:dyDescent="0.25">
      <c r="A537" s="26" t="s">
        <v>88</v>
      </c>
      <c r="B537" s="27" t="s">
        <v>1113</v>
      </c>
      <c r="C537" s="13">
        <v>68307</v>
      </c>
      <c r="D537" s="26" t="s">
        <v>90</v>
      </c>
      <c r="E537" s="26" t="s">
        <v>1114</v>
      </c>
      <c r="F537" s="28" t="e">
        <v>#N/A</v>
      </c>
      <c r="G537" s="28">
        <v>16074</v>
      </c>
      <c r="H537" s="28">
        <v>3882</v>
      </c>
      <c r="I537" s="29">
        <v>8.9113357024454327</v>
      </c>
      <c r="J537" s="25">
        <v>0</v>
      </c>
    </row>
    <row r="538" spans="1:10" x14ac:dyDescent="0.25">
      <c r="A538" s="26" t="s">
        <v>741</v>
      </c>
      <c r="B538" s="27" t="s">
        <v>1115</v>
      </c>
      <c r="C538" s="13">
        <v>66001</v>
      </c>
      <c r="D538" s="26" t="s">
        <v>743</v>
      </c>
      <c r="E538" s="26" t="s">
        <v>1116</v>
      </c>
      <c r="F538" s="28" t="e">
        <v>#N/A</v>
      </c>
      <c r="G538" s="28">
        <v>42035</v>
      </c>
      <c r="H538" s="28">
        <v>9099</v>
      </c>
      <c r="I538" s="29">
        <v>8.9510063626994185</v>
      </c>
      <c r="J538" s="25">
        <v>0</v>
      </c>
    </row>
    <row r="539" spans="1:10" x14ac:dyDescent="0.25">
      <c r="A539" s="26" t="s">
        <v>27</v>
      </c>
      <c r="B539" s="27" t="s">
        <v>1117</v>
      </c>
      <c r="C539" s="13">
        <v>25594</v>
      </c>
      <c r="D539" s="26" t="s">
        <v>29</v>
      </c>
      <c r="E539" s="26" t="s">
        <v>1118</v>
      </c>
      <c r="F539" s="28" t="e">
        <v>#N/A</v>
      </c>
      <c r="G539" s="28">
        <v>158</v>
      </c>
      <c r="H539" s="28">
        <v>220</v>
      </c>
      <c r="I539" s="29">
        <v>2.2125752695700882</v>
      </c>
      <c r="J539" s="25">
        <v>0</v>
      </c>
    </row>
    <row r="540" spans="1:10" x14ac:dyDescent="0.25">
      <c r="A540" s="26" t="s">
        <v>204</v>
      </c>
      <c r="B540" s="27" t="s">
        <v>1119</v>
      </c>
      <c r="C540" s="13">
        <v>52693</v>
      </c>
      <c r="D540" s="26" t="s">
        <v>206</v>
      </c>
      <c r="E540" s="26" t="s">
        <v>1120</v>
      </c>
      <c r="F540" s="28" t="e">
        <v>#N/A</v>
      </c>
      <c r="G540" s="28">
        <v>1573</v>
      </c>
      <c r="H540" s="28">
        <v>2946</v>
      </c>
      <c r="I540" s="29">
        <v>8.9926823690830098</v>
      </c>
      <c r="J540" s="25">
        <v>0</v>
      </c>
    </row>
    <row r="541" spans="1:10" x14ac:dyDescent="0.25">
      <c r="A541" s="26" t="s">
        <v>814</v>
      </c>
      <c r="B541" s="27" t="s">
        <v>1121</v>
      </c>
      <c r="C541" s="13">
        <v>63470</v>
      </c>
      <c r="D541" s="26" t="s">
        <v>816</v>
      </c>
      <c r="E541" s="26" t="s">
        <v>1122</v>
      </c>
      <c r="F541" s="28" t="e">
        <v>#N/A</v>
      </c>
      <c r="G541" s="28">
        <v>3730</v>
      </c>
      <c r="H541" s="28">
        <v>974</v>
      </c>
      <c r="I541" s="29">
        <v>9.0334455450340272</v>
      </c>
      <c r="J541" s="25">
        <v>0</v>
      </c>
    </row>
    <row r="542" spans="1:10" x14ac:dyDescent="0.25">
      <c r="A542" s="26" t="s">
        <v>500</v>
      </c>
      <c r="B542" s="27" t="s">
        <v>1123</v>
      </c>
      <c r="C542" s="13">
        <v>5145</v>
      </c>
      <c r="D542" s="26" t="s">
        <v>502</v>
      </c>
      <c r="E542" s="26" t="s">
        <v>1124</v>
      </c>
      <c r="F542" s="28" t="e">
        <v>#N/A</v>
      </c>
      <c r="G542" s="28">
        <v>490</v>
      </c>
      <c r="H542" s="28">
        <v>1173</v>
      </c>
      <c r="I542" s="29">
        <v>9.1383812010443854</v>
      </c>
      <c r="J542" s="25">
        <v>0</v>
      </c>
    </row>
    <row r="543" spans="1:10" x14ac:dyDescent="0.25">
      <c r="A543" s="26" t="s">
        <v>184</v>
      </c>
      <c r="B543" s="27" t="s">
        <v>1125</v>
      </c>
      <c r="C543" s="13">
        <v>8685</v>
      </c>
      <c r="D543" s="26" t="s">
        <v>186</v>
      </c>
      <c r="E543" s="26" t="s">
        <v>1126</v>
      </c>
      <c r="F543" s="28" t="e">
        <v>#N/A</v>
      </c>
      <c r="G543" s="28">
        <v>2317</v>
      </c>
      <c r="H543" s="28">
        <v>347</v>
      </c>
      <c r="I543" s="29">
        <v>9.1487009397457157</v>
      </c>
      <c r="J543" s="25">
        <v>0</v>
      </c>
    </row>
    <row r="544" spans="1:10" x14ac:dyDescent="0.25">
      <c r="A544" s="26" t="s">
        <v>500</v>
      </c>
      <c r="B544" s="27" t="s">
        <v>1127</v>
      </c>
      <c r="C544" s="13">
        <v>5656</v>
      </c>
      <c r="D544" s="26" t="s">
        <v>502</v>
      </c>
      <c r="E544" s="26" t="s">
        <v>1128</v>
      </c>
      <c r="F544" s="28" t="e">
        <v>#N/A</v>
      </c>
      <c r="G544" s="28">
        <v>1156</v>
      </c>
      <c r="H544" s="28">
        <v>1771</v>
      </c>
      <c r="I544" s="29">
        <v>9.1491887613771272</v>
      </c>
      <c r="J544" s="25">
        <v>0</v>
      </c>
    </row>
    <row r="545" spans="1:10" x14ac:dyDescent="0.25">
      <c r="A545" s="26" t="s">
        <v>500</v>
      </c>
      <c r="B545" s="27" t="s">
        <v>1129</v>
      </c>
      <c r="C545" s="13">
        <v>5364</v>
      </c>
      <c r="D545" s="26" t="s">
        <v>502</v>
      </c>
      <c r="E545" s="26" t="s">
        <v>1130</v>
      </c>
      <c r="F545" s="28" t="e">
        <v>#N/A</v>
      </c>
      <c r="G545" s="28">
        <v>1269</v>
      </c>
      <c r="H545" s="28">
        <v>2541</v>
      </c>
      <c r="I545" s="29">
        <v>9.2304335176025596</v>
      </c>
      <c r="J545" s="25">
        <v>0</v>
      </c>
    </row>
    <row r="546" spans="1:10" x14ac:dyDescent="0.25">
      <c r="A546" s="26" t="s">
        <v>204</v>
      </c>
      <c r="B546" s="27" t="s">
        <v>1131</v>
      </c>
      <c r="C546" s="13">
        <v>52573</v>
      </c>
      <c r="D546" s="26" t="s">
        <v>206</v>
      </c>
      <c r="E546" s="26" t="s">
        <v>1132</v>
      </c>
      <c r="F546" s="28" t="e">
        <v>#N/A</v>
      </c>
      <c r="G546" s="28">
        <v>774</v>
      </c>
      <c r="H546" s="28">
        <v>759</v>
      </c>
      <c r="I546" s="29">
        <v>9.2318702290076349</v>
      </c>
      <c r="J546" s="25">
        <v>0</v>
      </c>
    </row>
    <row r="547" spans="1:10" x14ac:dyDescent="0.25">
      <c r="A547" s="26" t="s">
        <v>88</v>
      </c>
      <c r="B547" s="27" t="s">
        <v>1133</v>
      </c>
      <c r="C547" s="13">
        <v>68720</v>
      </c>
      <c r="D547" s="26" t="s">
        <v>90</v>
      </c>
      <c r="E547" s="26" t="s">
        <v>1134</v>
      </c>
      <c r="F547" s="28" t="e">
        <v>#N/A</v>
      </c>
      <c r="G547" s="28">
        <v>398</v>
      </c>
      <c r="H547" s="28">
        <v>2393</v>
      </c>
      <c r="I547" s="29">
        <v>9.2472118959107821</v>
      </c>
      <c r="J547" s="25">
        <v>1</v>
      </c>
    </row>
    <row r="548" spans="1:10" x14ac:dyDescent="0.25">
      <c r="A548" s="26" t="s">
        <v>295</v>
      </c>
      <c r="B548" s="27" t="s">
        <v>1135</v>
      </c>
      <c r="C548" s="13">
        <v>73443</v>
      </c>
      <c r="D548" s="26" t="s">
        <v>297</v>
      </c>
      <c r="E548" s="26" t="s">
        <v>1136</v>
      </c>
      <c r="F548" s="28" t="e">
        <v>#N/A</v>
      </c>
      <c r="G548" s="28">
        <v>3083</v>
      </c>
      <c r="H548" s="28">
        <v>3426</v>
      </c>
      <c r="I548" s="29">
        <v>9.2557567023927465</v>
      </c>
      <c r="J548" s="25">
        <v>0</v>
      </c>
    </row>
    <row r="549" spans="1:10" x14ac:dyDescent="0.25">
      <c r="A549" s="26" t="s">
        <v>576</v>
      </c>
      <c r="B549" s="27" t="s">
        <v>1137</v>
      </c>
      <c r="C549" s="13">
        <v>76622</v>
      </c>
      <c r="D549" s="26" t="s">
        <v>578</v>
      </c>
      <c r="E549" s="26" t="s">
        <v>1138</v>
      </c>
      <c r="F549" s="28" t="e">
        <v>#N/A</v>
      </c>
      <c r="G549" s="28">
        <v>3038</v>
      </c>
      <c r="H549" s="28">
        <v>3473</v>
      </c>
      <c r="I549" s="29">
        <v>9.2675635276532145</v>
      </c>
      <c r="J549" s="25">
        <v>0</v>
      </c>
    </row>
    <row r="550" spans="1:10" x14ac:dyDescent="0.25">
      <c r="A550" s="26" t="s">
        <v>88</v>
      </c>
      <c r="B550" s="27" t="s">
        <v>1139</v>
      </c>
      <c r="C550" s="13">
        <v>68264</v>
      </c>
      <c r="D550" s="26" t="s">
        <v>90</v>
      </c>
      <c r="E550" s="26" t="s">
        <v>1140</v>
      </c>
      <c r="F550" s="28" t="e">
        <v>#N/A</v>
      </c>
      <c r="G550" s="28">
        <v>233</v>
      </c>
      <c r="H550" s="28">
        <v>204</v>
      </c>
      <c r="I550" s="29">
        <v>9.3311974369243078</v>
      </c>
      <c r="J550" s="25">
        <v>0</v>
      </c>
    </row>
    <row r="551" spans="1:10" x14ac:dyDescent="0.25">
      <c r="A551" s="26" t="s">
        <v>901</v>
      </c>
      <c r="B551" s="27" t="s">
        <v>1141</v>
      </c>
      <c r="C551" s="13">
        <v>85325</v>
      </c>
      <c r="D551" s="26" t="s">
        <v>903</v>
      </c>
      <c r="E551" s="26" t="s">
        <v>1142</v>
      </c>
      <c r="F551" s="28" t="e">
        <v>#N/A</v>
      </c>
      <c r="G551" s="28">
        <v>726</v>
      </c>
      <c r="H551" s="28">
        <v>1334</v>
      </c>
      <c r="I551" s="29">
        <v>9.3472383159521062</v>
      </c>
      <c r="J551" s="25">
        <v>0</v>
      </c>
    </row>
    <row r="552" spans="1:10" x14ac:dyDescent="0.25">
      <c r="A552" s="26" t="s">
        <v>33</v>
      </c>
      <c r="B552" s="27" t="s">
        <v>1143</v>
      </c>
      <c r="C552" s="13">
        <v>15236</v>
      </c>
      <c r="D552" s="26" t="s">
        <v>35</v>
      </c>
      <c r="E552" s="26" t="s">
        <v>1144</v>
      </c>
      <c r="F552" s="28" t="e">
        <v>#N/A</v>
      </c>
      <c r="G552" s="28">
        <v>168</v>
      </c>
      <c r="H552" s="28">
        <v>378</v>
      </c>
      <c r="I552" s="29">
        <v>9.3593314763231206</v>
      </c>
      <c r="J552" s="25">
        <v>0</v>
      </c>
    </row>
    <row r="553" spans="1:10" x14ac:dyDescent="0.25">
      <c r="A553" s="26" t="s">
        <v>1145</v>
      </c>
      <c r="B553" s="27" t="s">
        <v>1146</v>
      </c>
      <c r="C553" s="13">
        <v>18756</v>
      </c>
      <c r="D553" s="26" t="s">
        <v>1147</v>
      </c>
      <c r="E553" s="26" t="s">
        <v>1148</v>
      </c>
      <c r="F553" s="28" t="s">
        <v>2254</v>
      </c>
      <c r="G553" s="28">
        <v>2217</v>
      </c>
      <c r="H553" s="28">
        <v>15308</v>
      </c>
      <c r="I553" s="29">
        <v>9.3690571778726284</v>
      </c>
      <c r="J553" s="25">
        <v>2</v>
      </c>
    </row>
    <row r="554" spans="1:10" x14ac:dyDescent="0.25">
      <c r="A554" s="26" t="s">
        <v>1149</v>
      </c>
      <c r="B554" s="27" t="s">
        <v>1150</v>
      </c>
      <c r="C554" s="13">
        <v>20295</v>
      </c>
      <c r="D554" s="26" t="s">
        <v>1151</v>
      </c>
      <c r="E554" s="26" t="s">
        <v>1152</v>
      </c>
      <c r="F554" s="28" t="e">
        <v>#N/A</v>
      </c>
      <c r="G554" s="28">
        <v>1566</v>
      </c>
      <c r="H554" s="28">
        <v>2580</v>
      </c>
      <c r="I554" s="29">
        <v>9.4087959625090125</v>
      </c>
      <c r="J554" s="25">
        <v>0</v>
      </c>
    </row>
    <row r="555" spans="1:10" x14ac:dyDescent="0.25">
      <c r="A555" s="26" t="s">
        <v>438</v>
      </c>
      <c r="B555" s="27" t="s">
        <v>1153</v>
      </c>
      <c r="C555" s="13">
        <v>17877</v>
      </c>
      <c r="D555" s="26" t="s">
        <v>237</v>
      </c>
      <c r="E555" s="26" t="s">
        <v>1154</v>
      </c>
      <c r="F555" s="28" t="e">
        <v>#N/A</v>
      </c>
      <c r="G555" s="28">
        <v>1180</v>
      </c>
      <c r="H555" s="28">
        <v>1420</v>
      </c>
      <c r="I555" s="29">
        <v>9.4634694041222218</v>
      </c>
      <c r="J555" s="25">
        <v>0</v>
      </c>
    </row>
    <row r="556" spans="1:10" x14ac:dyDescent="0.25">
      <c r="A556" s="26" t="s">
        <v>27</v>
      </c>
      <c r="B556" s="27" t="s">
        <v>1155</v>
      </c>
      <c r="C556" s="13">
        <v>25841</v>
      </c>
      <c r="D556" s="26" t="s">
        <v>29</v>
      </c>
      <c r="E556" s="26" t="s">
        <v>1156</v>
      </c>
      <c r="F556" s="28" t="e">
        <v>#N/A</v>
      </c>
      <c r="G556" s="28">
        <v>157</v>
      </c>
      <c r="H556" s="28">
        <v>270</v>
      </c>
      <c r="I556" s="29">
        <v>2.5462212131041193</v>
      </c>
      <c r="J556" s="25">
        <v>0</v>
      </c>
    </row>
    <row r="557" spans="1:10" x14ac:dyDescent="0.25">
      <c r="A557" s="26" t="s">
        <v>741</v>
      </c>
      <c r="B557" s="27" t="s">
        <v>1157</v>
      </c>
      <c r="C557" s="13">
        <v>66045</v>
      </c>
      <c r="D557" s="26" t="s">
        <v>743</v>
      </c>
      <c r="E557" s="26" t="s">
        <v>1158</v>
      </c>
      <c r="F557" s="28" t="e">
        <v>#N/A</v>
      </c>
      <c r="G557" s="28">
        <v>1803</v>
      </c>
      <c r="H557" s="28">
        <v>2536</v>
      </c>
      <c r="I557" s="29">
        <v>9.4984722368559691</v>
      </c>
      <c r="J557" s="25">
        <v>0</v>
      </c>
    </row>
    <row r="558" spans="1:10" x14ac:dyDescent="0.25">
      <c r="A558" s="26" t="s">
        <v>88</v>
      </c>
      <c r="B558" s="27" t="s">
        <v>1159</v>
      </c>
      <c r="C558" s="13">
        <v>68235</v>
      </c>
      <c r="D558" s="26" t="s">
        <v>90</v>
      </c>
      <c r="E558" s="26" t="s">
        <v>1160</v>
      </c>
      <c r="F558" s="28" t="e">
        <v>#N/A</v>
      </c>
      <c r="G558" s="28">
        <v>1911</v>
      </c>
      <c r="H558" s="28">
        <v>6294</v>
      </c>
      <c r="I558" s="29">
        <v>9.5079357181949344</v>
      </c>
      <c r="J558" s="25">
        <v>0</v>
      </c>
    </row>
    <row r="559" spans="1:10" x14ac:dyDescent="0.25">
      <c r="A559" s="26" t="s">
        <v>576</v>
      </c>
      <c r="B559" s="27" t="s">
        <v>1161</v>
      </c>
      <c r="C559" s="13">
        <v>76823</v>
      </c>
      <c r="D559" s="26" t="s">
        <v>578</v>
      </c>
      <c r="E559" s="26" t="s">
        <v>1162</v>
      </c>
      <c r="F559" s="28" t="e">
        <v>#N/A</v>
      </c>
      <c r="G559" s="28">
        <v>1560</v>
      </c>
      <c r="H559" s="28">
        <v>1846</v>
      </c>
      <c r="I559" s="29">
        <v>9.5168374816983903</v>
      </c>
      <c r="J559" s="25">
        <v>0</v>
      </c>
    </row>
    <row r="560" spans="1:10" x14ac:dyDescent="0.25">
      <c r="A560" s="26" t="s">
        <v>530</v>
      </c>
      <c r="B560" s="27" t="s">
        <v>1163</v>
      </c>
      <c r="C560" s="13">
        <v>23574</v>
      </c>
      <c r="D560" s="26" t="s">
        <v>532</v>
      </c>
      <c r="E560" s="26" t="s">
        <v>1164</v>
      </c>
      <c r="F560" s="28" t="e">
        <v>#N/A</v>
      </c>
      <c r="G560" s="28">
        <v>2778</v>
      </c>
      <c r="H560" s="28">
        <v>2338</v>
      </c>
      <c r="I560" s="29">
        <v>9.5329604337531304</v>
      </c>
      <c r="J560" s="25">
        <v>0</v>
      </c>
    </row>
    <row r="561" spans="1:10" x14ac:dyDescent="0.25">
      <c r="A561" s="26" t="s">
        <v>88</v>
      </c>
      <c r="B561" s="27" t="s">
        <v>1165</v>
      </c>
      <c r="C561" s="13">
        <v>68190</v>
      </c>
      <c r="D561" s="26" t="s">
        <v>90</v>
      </c>
      <c r="E561" s="26" t="s">
        <v>1166</v>
      </c>
      <c r="F561" s="28" t="e">
        <v>#N/A</v>
      </c>
      <c r="G561" s="28">
        <v>4265</v>
      </c>
      <c r="H561" s="28">
        <v>9436</v>
      </c>
      <c r="I561" s="29">
        <v>9.5343482440256633</v>
      </c>
      <c r="J561" s="25">
        <v>0</v>
      </c>
    </row>
    <row r="562" spans="1:10" x14ac:dyDescent="0.25">
      <c r="A562" s="26" t="s">
        <v>500</v>
      </c>
      <c r="B562" s="27" t="s">
        <v>1167</v>
      </c>
      <c r="C562" s="13">
        <v>5585</v>
      </c>
      <c r="D562" s="26" t="s">
        <v>502</v>
      </c>
      <c r="E562" s="26" t="s">
        <v>1168</v>
      </c>
      <c r="F562" s="28" t="e">
        <v>#N/A</v>
      </c>
      <c r="G562" s="28">
        <v>1779</v>
      </c>
      <c r="H562" s="28">
        <v>3656</v>
      </c>
      <c r="I562" s="29">
        <v>9.5368285622386626</v>
      </c>
      <c r="J562" s="25">
        <v>0</v>
      </c>
    </row>
    <row r="563" spans="1:10" x14ac:dyDescent="0.25">
      <c r="A563" s="26" t="s">
        <v>772</v>
      </c>
      <c r="B563" s="27" t="s">
        <v>1169</v>
      </c>
      <c r="C563" s="13">
        <v>41026</v>
      </c>
      <c r="D563" s="26" t="s">
        <v>774</v>
      </c>
      <c r="E563" s="26" t="s">
        <v>1170</v>
      </c>
      <c r="F563" s="28" t="e">
        <v>#N/A</v>
      </c>
      <c r="G563" s="28">
        <v>410</v>
      </c>
      <c r="H563" s="28">
        <v>412</v>
      </c>
      <c r="I563" s="29">
        <v>9.550430934078733</v>
      </c>
      <c r="J563" s="25">
        <v>0</v>
      </c>
    </row>
    <row r="564" spans="1:10" x14ac:dyDescent="0.25">
      <c r="A564" s="26" t="s">
        <v>814</v>
      </c>
      <c r="B564" s="27" t="s">
        <v>1171</v>
      </c>
      <c r="C564" s="13">
        <v>63401</v>
      </c>
      <c r="D564" s="26" t="s">
        <v>816</v>
      </c>
      <c r="E564" s="26" t="s">
        <v>1172</v>
      </c>
      <c r="F564" s="28" t="e">
        <v>#N/A</v>
      </c>
      <c r="G564" s="28">
        <v>4028</v>
      </c>
      <c r="H564" s="28">
        <v>613</v>
      </c>
      <c r="I564" s="29">
        <v>9.5533999003865944</v>
      </c>
      <c r="J564" s="25">
        <v>0</v>
      </c>
    </row>
    <row r="565" spans="1:10" x14ac:dyDescent="0.25">
      <c r="A565" s="26" t="s">
        <v>321</v>
      </c>
      <c r="B565" s="27" t="s">
        <v>1173</v>
      </c>
      <c r="C565" s="13">
        <v>19022</v>
      </c>
      <c r="D565" s="26" t="s">
        <v>323</v>
      </c>
      <c r="E565" s="26" t="s">
        <v>1174</v>
      </c>
      <c r="F565" s="28" t="e">
        <v>#N/A</v>
      </c>
      <c r="G565" s="28">
        <v>2030</v>
      </c>
      <c r="H565" s="28">
        <v>6214</v>
      </c>
      <c r="I565" s="29">
        <v>9.5560890646330563</v>
      </c>
      <c r="J565" s="25">
        <v>1</v>
      </c>
    </row>
    <row r="566" spans="1:10" x14ac:dyDescent="0.25">
      <c r="A566" s="26" t="s">
        <v>27</v>
      </c>
      <c r="B566" s="27" t="s">
        <v>1175</v>
      </c>
      <c r="C566" s="13">
        <v>25745</v>
      </c>
      <c r="D566" s="26" t="s">
        <v>29</v>
      </c>
      <c r="E566" s="26" t="s">
        <v>1176</v>
      </c>
      <c r="F566" s="28" t="e">
        <v>#N/A</v>
      </c>
      <c r="G566" s="28">
        <v>127</v>
      </c>
      <c r="H566" s="28">
        <v>84</v>
      </c>
      <c r="I566" s="29">
        <v>0.97117075781907158</v>
      </c>
      <c r="J566" s="25">
        <v>0</v>
      </c>
    </row>
    <row r="567" spans="1:10" x14ac:dyDescent="0.25">
      <c r="A567" s="26" t="s">
        <v>438</v>
      </c>
      <c r="B567" s="27" t="s">
        <v>1177</v>
      </c>
      <c r="C567" s="13">
        <v>17013</v>
      </c>
      <c r="D567" s="26" t="s">
        <v>237</v>
      </c>
      <c r="E567" s="26" t="s">
        <v>1178</v>
      </c>
      <c r="F567" s="28" t="e">
        <v>#N/A</v>
      </c>
      <c r="G567" s="28">
        <v>2112</v>
      </c>
      <c r="H567" s="28">
        <v>4391</v>
      </c>
      <c r="I567" s="29">
        <v>9.5647842036139679</v>
      </c>
      <c r="J567" s="25">
        <v>0</v>
      </c>
    </row>
    <row r="568" spans="1:10" x14ac:dyDescent="0.25">
      <c r="A568" s="26" t="s">
        <v>295</v>
      </c>
      <c r="B568" s="27" t="s">
        <v>1179</v>
      </c>
      <c r="C568" s="13">
        <v>73043</v>
      </c>
      <c r="D568" s="26" t="s">
        <v>297</v>
      </c>
      <c r="E568" s="26" t="s">
        <v>1180</v>
      </c>
      <c r="F568" s="28" t="e">
        <v>#N/A</v>
      </c>
      <c r="G568" s="28">
        <v>1765</v>
      </c>
      <c r="H568" s="28">
        <v>6787</v>
      </c>
      <c r="I568" s="29">
        <v>9.5746989258977973</v>
      </c>
      <c r="J568" s="25">
        <v>0</v>
      </c>
    </row>
    <row r="569" spans="1:10" x14ac:dyDescent="0.25">
      <c r="A569" s="26" t="s">
        <v>1149</v>
      </c>
      <c r="B569" s="27" t="s">
        <v>1181</v>
      </c>
      <c r="C569" s="13">
        <v>20310</v>
      </c>
      <c r="D569" s="26" t="s">
        <v>1151</v>
      </c>
      <c r="E569" s="26" t="s">
        <v>1182</v>
      </c>
      <c r="F569" s="28" t="e">
        <v>#N/A</v>
      </c>
      <c r="G569" s="28">
        <v>671</v>
      </c>
      <c r="H569" s="28">
        <v>800</v>
      </c>
      <c r="I569" s="29">
        <v>9.5994277539341919</v>
      </c>
      <c r="J569" s="25">
        <v>0</v>
      </c>
    </row>
    <row r="570" spans="1:10" x14ac:dyDescent="0.25">
      <c r="A570" s="26" t="s">
        <v>500</v>
      </c>
      <c r="B570" s="27" t="s">
        <v>1183</v>
      </c>
      <c r="C570" s="13">
        <v>5353</v>
      </c>
      <c r="D570" s="26" t="s">
        <v>502</v>
      </c>
      <c r="E570" s="26" t="s">
        <v>1184</v>
      </c>
      <c r="F570" s="28" t="e">
        <v>#N/A</v>
      </c>
      <c r="G570" s="28">
        <v>468</v>
      </c>
      <c r="H570" s="28">
        <v>597</v>
      </c>
      <c r="I570" s="29">
        <v>9.611829944547134</v>
      </c>
      <c r="J570" s="25">
        <v>0</v>
      </c>
    </row>
    <row r="571" spans="1:10" x14ac:dyDescent="0.25">
      <c r="A571" s="26" t="s">
        <v>814</v>
      </c>
      <c r="B571" s="27" t="s">
        <v>1185</v>
      </c>
      <c r="C571" s="13">
        <v>63690</v>
      </c>
      <c r="D571" s="26" t="s">
        <v>816</v>
      </c>
      <c r="E571" s="26" t="s">
        <v>1186</v>
      </c>
      <c r="F571" s="28" t="e">
        <v>#N/A</v>
      </c>
      <c r="G571" s="28">
        <v>688</v>
      </c>
      <c r="H571" s="28">
        <v>878</v>
      </c>
      <c r="I571" s="29">
        <v>9.6697118763176384</v>
      </c>
      <c r="J571" s="25">
        <v>0</v>
      </c>
    </row>
    <row r="572" spans="1:10" x14ac:dyDescent="0.25">
      <c r="A572" s="26" t="s">
        <v>88</v>
      </c>
      <c r="B572" s="27" t="s">
        <v>1187</v>
      </c>
      <c r="C572" s="13">
        <v>68296</v>
      </c>
      <c r="D572" s="26" t="s">
        <v>90</v>
      </c>
      <c r="E572" s="26" t="s">
        <v>1188</v>
      </c>
      <c r="F572" s="28" t="e">
        <v>#N/A</v>
      </c>
      <c r="G572" s="28">
        <v>224</v>
      </c>
      <c r="H572" s="28">
        <v>454</v>
      </c>
      <c r="I572" s="29">
        <v>9.6927736910428379</v>
      </c>
      <c r="J572" s="25">
        <v>0</v>
      </c>
    </row>
    <row r="573" spans="1:10" x14ac:dyDescent="0.25">
      <c r="A573" s="26" t="s">
        <v>500</v>
      </c>
      <c r="B573" s="27" t="s">
        <v>1189</v>
      </c>
      <c r="C573" s="13">
        <v>5501</v>
      </c>
      <c r="D573" s="26" t="s">
        <v>502</v>
      </c>
      <c r="E573" s="26" t="s">
        <v>1190</v>
      </c>
      <c r="F573" s="28" t="e">
        <v>#N/A</v>
      </c>
      <c r="G573" s="28">
        <v>316</v>
      </c>
      <c r="H573" s="28">
        <v>658</v>
      </c>
      <c r="I573" s="29">
        <v>9.762125424776027</v>
      </c>
      <c r="J573" s="25">
        <v>0</v>
      </c>
    </row>
    <row r="574" spans="1:10" x14ac:dyDescent="0.25">
      <c r="A574" s="26" t="s">
        <v>33</v>
      </c>
      <c r="B574" s="27" t="s">
        <v>1191</v>
      </c>
      <c r="C574" s="13">
        <v>15667</v>
      </c>
      <c r="D574" s="26" t="s">
        <v>35</v>
      </c>
      <c r="E574" s="26" t="s">
        <v>1192</v>
      </c>
      <c r="F574" s="28" t="e">
        <v>#N/A</v>
      </c>
      <c r="G574" s="28">
        <v>500</v>
      </c>
      <c r="H574" s="28">
        <v>963</v>
      </c>
      <c r="I574" s="29">
        <v>9.765625</v>
      </c>
      <c r="J574" s="25">
        <v>0</v>
      </c>
    </row>
    <row r="575" spans="1:10" x14ac:dyDescent="0.25">
      <c r="A575" s="26" t="s">
        <v>204</v>
      </c>
      <c r="B575" s="27" t="s">
        <v>1193</v>
      </c>
      <c r="C575" s="13">
        <v>52683</v>
      </c>
      <c r="D575" s="26" t="s">
        <v>206</v>
      </c>
      <c r="E575" s="26" t="s">
        <v>1194</v>
      </c>
      <c r="F575" s="28" t="e">
        <v>#N/A</v>
      </c>
      <c r="G575" s="28">
        <v>2511</v>
      </c>
      <c r="H575" s="28">
        <v>1666</v>
      </c>
      <c r="I575" s="29">
        <v>9.7761339303095198</v>
      </c>
      <c r="J575" s="25">
        <v>0</v>
      </c>
    </row>
    <row r="576" spans="1:10" x14ac:dyDescent="0.25">
      <c r="A576" s="26" t="s">
        <v>96</v>
      </c>
      <c r="B576" s="27" t="s">
        <v>1195</v>
      </c>
      <c r="C576" s="13">
        <v>44378</v>
      </c>
      <c r="D576" s="26" t="s">
        <v>98</v>
      </c>
      <c r="E576" s="26" t="s">
        <v>1196</v>
      </c>
      <c r="F576" s="28" t="e">
        <v>#N/A</v>
      </c>
      <c r="G576" s="28">
        <v>2441</v>
      </c>
      <c r="H576" s="28">
        <v>1136</v>
      </c>
      <c r="I576" s="29">
        <v>9.7969176432814269</v>
      </c>
      <c r="J576" s="25">
        <v>1</v>
      </c>
    </row>
    <row r="577" spans="1:10" x14ac:dyDescent="0.25">
      <c r="A577" s="26" t="s">
        <v>204</v>
      </c>
      <c r="B577" s="27" t="s">
        <v>1197</v>
      </c>
      <c r="C577" s="13">
        <v>52473</v>
      </c>
      <c r="D577" s="26" t="s">
        <v>206</v>
      </c>
      <c r="E577" s="26" t="s">
        <v>213</v>
      </c>
      <c r="F577" s="28" t="s">
        <v>2255</v>
      </c>
      <c r="G577" s="28">
        <v>1596</v>
      </c>
      <c r="H577" s="28">
        <v>2923</v>
      </c>
      <c r="I577" s="29">
        <v>9.8094652735095273</v>
      </c>
      <c r="J577" s="25">
        <v>0</v>
      </c>
    </row>
    <row r="578" spans="1:10" x14ac:dyDescent="0.25">
      <c r="A578" s="26" t="s">
        <v>295</v>
      </c>
      <c r="B578" s="27" t="s">
        <v>1198</v>
      </c>
      <c r="C578" s="13">
        <v>73217</v>
      </c>
      <c r="D578" s="26" t="s">
        <v>297</v>
      </c>
      <c r="E578" s="26" t="s">
        <v>1199</v>
      </c>
      <c r="F578" s="28" t="e">
        <v>#N/A</v>
      </c>
      <c r="G578" s="28">
        <v>2788</v>
      </c>
      <c r="H578" s="28">
        <v>13222</v>
      </c>
      <c r="I578" s="29">
        <v>9.850197851893725</v>
      </c>
      <c r="J578" s="25">
        <v>0</v>
      </c>
    </row>
    <row r="579" spans="1:10" x14ac:dyDescent="0.25">
      <c r="A579" s="26" t="s">
        <v>88</v>
      </c>
      <c r="B579" s="27" t="s">
        <v>1200</v>
      </c>
      <c r="C579" s="13">
        <v>68001</v>
      </c>
      <c r="D579" s="26" t="s">
        <v>90</v>
      </c>
      <c r="E579" s="26" t="s">
        <v>1201</v>
      </c>
      <c r="F579" s="28" t="e">
        <v>#N/A</v>
      </c>
      <c r="G579" s="28">
        <v>52041</v>
      </c>
      <c r="H579" s="28">
        <v>11377</v>
      </c>
      <c r="I579" s="29">
        <v>9.8578743088349778</v>
      </c>
      <c r="J579" s="25">
        <v>0</v>
      </c>
    </row>
    <row r="580" spans="1:10" x14ac:dyDescent="0.25">
      <c r="A580" s="26" t="s">
        <v>772</v>
      </c>
      <c r="B580" s="27" t="s">
        <v>1202</v>
      </c>
      <c r="C580" s="13">
        <v>41676</v>
      </c>
      <c r="D580" s="26" t="s">
        <v>774</v>
      </c>
      <c r="E580" s="26" t="s">
        <v>813</v>
      </c>
      <c r="F580" s="28" t="e">
        <v>#N/A</v>
      </c>
      <c r="G580" s="28">
        <v>1119</v>
      </c>
      <c r="H580" s="28">
        <v>2849</v>
      </c>
      <c r="I580" s="29">
        <v>9.8607684173422623</v>
      </c>
      <c r="J580" s="25">
        <v>0</v>
      </c>
    </row>
    <row r="581" spans="1:10" x14ac:dyDescent="0.25">
      <c r="A581" s="26" t="s">
        <v>438</v>
      </c>
      <c r="B581" s="27" t="s">
        <v>1203</v>
      </c>
      <c r="C581" s="13">
        <v>17616</v>
      </c>
      <c r="D581" s="26" t="s">
        <v>237</v>
      </c>
      <c r="E581" s="26" t="s">
        <v>743</v>
      </c>
      <c r="F581" s="28" t="e">
        <v>#N/A</v>
      </c>
      <c r="G581" s="28">
        <v>945</v>
      </c>
      <c r="H581" s="28">
        <v>1338</v>
      </c>
      <c r="I581" s="29">
        <v>9.8612125639152666</v>
      </c>
      <c r="J581" s="25">
        <v>1</v>
      </c>
    </row>
    <row r="582" spans="1:10" x14ac:dyDescent="0.25">
      <c r="A582" s="26" t="s">
        <v>301</v>
      </c>
      <c r="B582" s="27" t="s">
        <v>1204</v>
      </c>
      <c r="C582" s="13">
        <v>13780</v>
      </c>
      <c r="D582" s="26" t="s">
        <v>303</v>
      </c>
      <c r="E582" s="26" t="s">
        <v>1205</v>
      </c>
      <c r="F582" s="28" t="e">
        <v>#N/A</v>
      </c>
      <c r="G582" s="28">
        <v>1123</v>
      </c>
      <c r="H582" s="28">
        <v>761</v>
      </c>
      <c r="I582" s="29">
        <v>9.8942731277533049</v>
      </c>
      <c r="J582" s="25">
        <v>0</v>
      </c>
    </row>
    <row r="583" spans="1:10" x14ac:dyDescent="0.25">
      <c r="A583" s="26" t="s">
        <v>438</v>
      </c>
      <c r="B583" s="27" t="s">
        <v>1206</v>
      </c>
      <c r="C583" s="13">
        <v>17388</v>
      </c>
      <c r="D583" s="26" t="s">
        <v>237</v>
      </c>
      <c r="E583" s="26" t="s">
        <v>1207</v>
      </c>
      <c r="F583" s="28" t="e">
        <v>#N/A</v>
      </c>
      <c r="G583" s="28">
        <v>545</v>
      </c>
      <c r="H583" s="28">
        <v>1302</v>
      </c>
      <c r="I583" s="29">
        <v>9.8946986201888159</v>
      </c>
      <c r="J583" s="25">
        <v>0</v>
      </c>
    </row>
    <row r="584" spans="1:10" x14ac:dyDescent="0.25">
      <c r="A584" s="26" t="s">
        <v>576</v>
      </c>
      <c r="B584" s="27" t="s">
        <v>1208</v>
      </c>
      <c r="C584" s="13">
        <v>76563</v>
      </c>
      <c r="D584" s="26" t="s">
        <v>578</v>
      </c>
      <c r="E584" s="26" t="s">
        <v>1209</v>
      </c>
      <c r="F584" s="28" t="s">
        <v>2252</v>
      </c>
      <c r="G584" s="28">
        <v>5497</v>
      </c>
      <c r="H584" s="28">
        <v>7410</v>
      </c>
      <c r="I584" s="29">
        <v>9.9679039657642292</v>
      </c>
      <c r="J584" s="25">
        <v>3</v>
      </c>
    </row>
    <row r="585" spans="1:10" x14ac:dyDescent="0.25">
      <c r="A585" s="26" t="s">
        <v>88</v>
      </c>
      <c r="B585" s="27" t="s">
        <v>1210</v>
      </c>
      <c r="C585" s="13">
        <v>68176</v>
      </c>
      <c r="D585" s="26" t="s">
        <v>90</v>
      </c>
      <c r="E585" s="26" t="s">
        <v>1211</v>
      </c>
      <c r="F585" s="28" t="e">
        <v>#N/A</v>
      </c>
      <c r="G585" s="28">
        <v>308</v>
      </c>
      <c r="H585" s="28">
        <v>868</v>
      </c>
      <c r="I585" s="29">
        <v>9.9773242630385486</v>
      </c>
      <c r="J585" s="25">
        <v>0</v>
      </c>
    </row>
    <row r="586" spans="1:10" x14ac:dyDescent="0.25">
      <c r="A586" s="26" t="s">
        <v>888</v>
      </c>
      <c r="B586" s="27" t="s">
        <v>1212</v>
      </c>
      <c r="C586" s="13">
        <v>27810</v>
      </c>
      <c r="D586" s="26" t="s">
        <v>890</v>
      </c>
      <c r="E586" s="26" t="s">
        <v>1213</v>
      </c>
      <c r="F586" s="28" t="e">
        <v>#N/A</v>
      </c>
      <c r="G586" s="28">
        <v>962</v>
      </c>
      <c r="H586" s="28">
        <v>494</v>
      </c>
      <c r="I586" s="29">
        <v>10.029190992493744</v>
      </c>
      <c r="J586" s="25">
        <v>0</v>
      </c>
    </row>
    <row r="587" spans="1:10" x14ac:dyDescent="0.25">
      <c r="A587" s="26" t="s">
        <v>88</v>
      </c>
      <c r="B587" s="27" t="s">
        <v>1214</v>
      </c>
      <c r="C587" s="13">
        <v>68615</v>
      </c>
      <c r="D587" s="26" t="s">
        <v>90</v>
      </c>
      <c r="E587" s="26" t="s">
        <v>1215</v>
      </c>
      <c r="F587" s="28" t="e">
        <v>#N/A</v>
      </c>
      <c r="G587" s="28">
        <v>2726</v>
      </c>
      <c r="H587" s="28">
        <v>9251</v>
      </c>
      <c r="I587" s="29">
        <v>10.053846721251015</v>
      </c>
      <c r="J587" s="25">
        <v>1</v>
      </c>
    </row>
    <row r="588" spans="1:10" x14ac:dyDescent="0.25">
      <c r="A588" s="26" t="s">
        <v>134</v>
      </c>
      <c r="B588" s="27" t="s">
        <v>1216</v>
      </c>
      <c r="C588" s="13">
        <v>54003</v>
      </c>
      <c r="D588" s="26" t="s">
        <v>136</v>
      </c>
      <c r="E588" s="26" t="s">
        <v>1217</v>
      </c>
      <c r="F588" s="28" t="e">
        <v>#N/A</v>
      </c>
      <c r="G588" s="28">
        <v>3826</v>
      </c>
      <c r="H588" s="28">
        <v>9287</v>
      </c>
      <c r="I588" s="29">
        <v>10.06921599073611</v>
      </c>
      <c r="J588" s="25">
        <v>0</v>
      </c>
    </row>
    <row r="589" spans="1:10" x14ac:dyDescent="0.25">
      <c r="A589" s="26" t="s">
        <v>500</v>
      </c>
      <c r="B589" s="27" t="s">
        <v>1218</v>
      </c>
      <c r="C589" s="13">
        <v>5150</v>
      </c>
      <c r="D589" s="26" t="s">
        <v>502</v>
      </c>
      <c r="E589" s="26" t="s">
        <v>1219</v>
      </c>
      <c r="F589" s="28" t="e">
        <v>#N/A</v>
      </c>
      <c r="G589" s="28">
        <v>368</v>
      </c>
      <c r="H589" s="28">
        <v>600</v>
      </c>
      <c r="I589" s="29">
        <v>10.140534582529623</v>
      </c>
      <c r="J589" s="25">
        <v>0</v>
      </c>
    </row>
    <row r="590" spans="1:10" x14ac:dyDescent="0.25">
      <c r="A590" s="26" t="s">
        <v>500</v>
      </c>
      <c r="B590" s="27" t="s">
        <v>1220</v>
      </c>
      <c r="C590" s="13">
        <v>5315</v>
      </c>
      <c r="D590" s="26" t="s">
        <v>502</v>
      </c>
      <c r="E590" s="26" t="s">
        <v>517</v>
      </c>
      <c r="F590" s="28" t="e">
        <v>#N/A</v>
      </c>
      <c r="G590" s="28">
        <v>642</v>
      </c>
      <c r="H590" s="28">
        <v>2076</v>
      </c>
      <c r="I590" s="29">
        <v>10.19047619047619</v>
      </c>
      <c r="J590" s="25">
        <v>0</v>
      </c>
    </row>
    <row r="591" spans="1:10" x14ac:dyDescent="0.25">
      <c r="A591" s="26" t="s">
        <v>27</v>
      </c>
      <c r="B591" s="27" t="s">
        <v>1221</v>
      </c>
      <c r="C591" s="13">
        <v>25154</v>
      </c>
      <c r="D591" s="26" t="s">
        <v>29</v>
      </c>
      <c r="E591" s="26" t="s">
        <v>1222</v>
      </c>
      <c r="F591" s="28" t="e">
        <v>#N/A</v>
      </c>
      <c r="G591" s="28">
        <v>56</v>
      </c>
      <c r="H591" s="28">
        <v>42</v>
      </c>
      <c r="I591" s="29">
        <v>0.61477659457679223</v>
      </c>
      <c r="J591" s="25">
        <v>0</v>
      </c>
    </row>
    <row r="592" spans="1:10" x14ac:dyDescent="0.25">
      <c r="A592" s="26" t="s">
        <v>772</v>
      </c>
      <c r="B592" s="27" t="s">
        <v>1223</v>
      </c>
      <c r="C592" s="13">
        <v>41503</v>
      </c>
      <c r="D592" s="26" t="s">
        <v>774</v>
      </c>
      <c r="E592" s="26" t="s">
        <v>1224</v>
      </c>
      <c r="F592" s="28" t="e">
        <v>#N/A</v>
      </c>
      <c r="G592" s="28">
        <v>1380</v>
      </c>
      <c r="H592" s="28">
        <v>2008</v>
      </c>
      <c r="I592" s="29">
        <v>10.204836204984101</v>
      </c>
      <c r="J592" s="25">
        <v>0</v>
      </c>
    </row>
    <row r="593" spans="1:10" x14ac:dyDescent="0.25">
      <c r="A593" s="26" t="s">
        <v>321</v>
      </c>
      <c r="B593" s="27" t="s">
        <v>1225</v>
      </c>
      <c r="C593" s="13">
        <v>19364</v>
      </c>
      <c r="D593" s="26" t="s">
        <v>323</v>
      </c>
      <c r="E593" s="26" t="s">
        <v>1226</v>
      </c>
      <c r="F593" s="28" t="s">
        <v>2252</v>
      </c>
      <c r="G593" s="28">
        <v>1802</v>
      </c>
      <c r="H593" s="28">
        <v>3809</v>
      </c>
      <c r="I593" s="29">
        <v>10.244457077885162</v>
      </c>
      <c r="J593" s="25">
        <v>1</v>
      </c>
    </row>
    <row r="594" spans="1:10" x14ac:dyDescent="0.25">
      <c r="A594" s="26" t="s">
        <v>27</v>
      </c>
      <c r="B594" s="27" t="s">
        <v>1227</v>
      </c>
      <c r="C594" s="13">
        <v>25793</v>
      </c>
      <c r="D594" s="26" t="s">
        <v>29</v>
      </c>
      <c r="E594" s="26" t="s">
        <v>1228</v>
      </c>
      <c r="F594" s="28" t="e">
        <v>#N/A</v>
      </c>
      <c r="G594" s="28">
        <v>113</v>
      </c>
      <c r="H594" s="28">
        <v>37</v>
      </c>
      <c r="I594" s="29">
        <v>1.2839450062492899</v>
      </c>
      <c r="J594" s="25">
        <v>0</v>
      </c>
    </row>
    <row r="595" spans="1:10" x14ac:dyDescent="0.25">
      <c r="A595" s="26" t="s">
        <v>88</v>
      </c>
      <c r="B595" s="27" t="s">
        <v>1229</v>
      </c>
      <c r="C595" s="13">
        <v>68162</v>
      </c>
      <c r="D595" s="26" t="s">
        <v>90</v>
      </c>
      <c r="E595" s="26" t="s">
        <v>1230</v>
      </c>
      <c r="F595" s="28" t="e">
        <v>#N/A</v>
      </c>
      <c r="G595" s="28">
        <v>590</v>
      </c>
      <c r="H595" s="28">
        <v>1187</v>
      </c>
      <c r="I595" s="29">
        <v>10.336370007007709</v>
      </c>
      <c r="J595" s="25">
        <v>0</v>
      </c>
    </row>
    <row r="596" spans="1:10" x14ac:dyDescent="0.25">
      <c r="A596" s="26" t="s">
        <v>27</v>
      </c>
      <c r="B596" s="27" t="s">
        <v>1231</v>
      </c>
      <c r="C596" s="13">
        <v>25095</v>
      </c>
      <c r="D596" s="26" t="s">
        <v>29</v>
      </c>
      <c r="E596" s="26" t="s">
        <v>1232</v>
      </c>
      <c r="F596" s="28" t="e">
        <v>#N/A</v>
      </c>
      <c r="G596" s="28">
        <v>104</v>
      </c>
      <c r="H596" s="28">
        <v>407</v>
      </c>
      <c r="I596" s="29">
        <v>4.1269841269841265</v>
      </c>
      <c r="J596" s="25">
        <v>0</v>
      </c>
    </row>
    <row r="597" spans="1:10" x14ac:dyDescent="0.25">
      <c r="A597" s="26" t="s">
        <v>376</v>
      </c>
      <c r="B597" s="27" t="s">
        <v>1233</v>
      </c>
      <c r="C597" s="13">
        <v>47205</v>
      </c>
      <c r="D597" s="26" t="s">
        <v>378</v>
      </c>
      <c r="E597" s="26" t="s">
        <v>1234</v>
      </c>
      <c r="F597" s="28" t="e">
        <v>#N/A</v>
      </c>
      <c r="G597" s="28">
        <v>975</v>
      </c>
      <c r="H597" s="28">
        <v>3161</v>
      </c>
      <c r="I597" s="29">
        <v>10.385598636557306</v>
      </c>
      <c r="J597" s="25">
        <v>0</v>
      </c>
    </row>
    <row r="598" spans="1:10" x14ac:dyDescent="0.25">
      <c r="A598" s="26" t="s">
        <v>888</v>
      </c>
      <c r="B598" s="27" t="s">
        <v>1235</v>
      </c>
      <c r="C598" s="13">
        <v>27250</v>
      </c>
      <c r="D598" s="26" t="s">
        <v>890</v>
      </c>
      <c r="E598" s="26" t="s">
        <v>1236</v>
      </c>
      <c r="F598" s="28" t="s">
        <v>2253</v>
      </c>
      <c r="G598" s="28">
        <v>1589</v>
      </c>
      <c r="H598" s="28">
        <v>13965</v>
      </c>
      <c r="I598" s="29">
        <v>10.418988918759425</v>
      </c>
      <c r="J598" s="25">
        <v>2</v>
      </c>
    </row>
    <row r="599" spans="1:10" x14ac:dyDescent="0.25">
      <c r="A599" s="26" t="s">
        <v>661</v>
      </c>
      <c r="B599" s="27" t="s">
        <v>1237</v>
      </c>
      <c r="C599" s="13">
        <v>70820</v>
      </c>
      <c r="D599" s="26" t="s">
        <v>663</v>
      </c>
      <c r="E599" s="26" t="s">
        <v>1238</v>
      </c>
      <c r="F599" s="28" t="e">
        <v>#N/A</v>
      </c>
      <c r="G599" s="28">
        <v>3485</v>
      </c>
      <c r="H599" s="28">
        <v>3273</v>
      </c>
      <c r="I599" s="29">
        <v>10.466722729456992</v>
      </c>
      <c r="J599" s="25">
        <v>0</v>
      </c>
    </row>
    <row r="600" spans="1:10" x14ac:dyDescent="0.25">
      <c r="A600" s="26" t="s">
        <v>88</v>
      </c>
      <c r="B600" s="27" t="s">
        <v>1239</v>
      </c>
      <c r="C600" s="13">
        <v>68689</v>
      </c>
      <c r="D600" s="26" t="s">
        <v>90</v>
      </c>
      <c r="E600" s="26" t="s">
        <v>1240</v>
      </c>
      <c r="F600" s="28" t="e">
        <v>#N/A</v>
      </c>
      <c r="G600" s="28">
        <v>3631</v>
      </c>
      <c r="H600" s="28">
        <v>12345</v>
      </c>
      <c r="I600" s="29">
        <v>10.482101616628176</v>
      </c>
      <c r="J600" s="25">
        <v>0</v>
      </c>
    </row>
    <row r="601" spans="1:10" x14ac:dyDescent="0.25">
      <c r="A601" s="26" t="s">
        <v>901</v>
      </c>
      <c r="B601" s="27" t="s">
        <v>1241</v>
      </c>
      <c r="C601" s="13">
        <v>85400</v>
      </c>
      <c r="D601" s="26" t="s">
        <v>903</v>
      </c>
      <c r="E601" s="26" t="s">
        <v>1242</v>
      </c>
      <c r="F601" s="28" t="e">
        <v>#N/A</v>
      </c>
      <c r="G601" s="28">
        <v>739</v>
      </c>
      <c r="H601" s="28">
        <v>2541</v>
      </c>
      <c r="I601" s="29">
        <v>10.491198182850653</v>
      </c>
      <c r="J601" s="25">
        <v>0</v>
      </c>
    </row>
    <row r="602" spans="1:10" x14ac:dyDescent="0.25">
      <c r="A602" s="26" t="s">
        <v>33</v>
      </c>
      <c r="B602" s="27" t="s">
        <v>1243</v>
      </c>
      <c r="C602" s="13">
        <v>15550</v>
      </c>
      <c r="D602" s="26" t="s">
        <v>35</v>
      </c>
      <c r="E602" s="26" t="s">
        <v>1244</v>
      </c>
      <c r="F602" s="28" t="e">
        <v>#N/A</v>
      </c>
      <c r="G602" s="28">
        <v>142</v>
      </c>
      <c r="H602" s="28">
        <v>546</v>
      </c>
      <c r="I602" s="29">
        <v>10.56547619047619</v>
      </c>
      <c r="J602" s="25">
        <v>0</v>
      </c>
    </row>
    <row r="603" spans="1:10" x14ac:dyDescent="0.25">
      <c r="A603" s="26" t="s">
        <v>376</v>
      </c>
      <c r="B603" s="27" t="s">
        <v>1245</v>
      </c>
      <c r="C603" s="13">
        <v>47058</v>
      </c>
      <c r="D603" s="26" t="s">
        <v>378</v>
      </c>
      <c r="E603" s="26" t="s">
        <v>1246</v>
      </c>
      <c r="F603" s="28" t="e">
        <v>#N/A</v>
      </c>
      <c r="G603" s="28">
        <v>3424</v>
      </c>
      <c r="H603" s="28">
        <v>8138</v>
      </c>
      <c r="I603" s="29">
        <v>10.644780202698502</v>
      </c>
      <c r="J603" s="25">
        <v>0</v>
      </c>
    </row>
    <row r="604" spans="1:10" x14ac:dyDescent="0.25">
      <c r="A604" s="26" t="s">
        <v>295</v>
      </c>
      <c r="B604" s="27" t="s">
        <v>1247</v>
      </c>
      <c r="C604" s="13">
        <v>73026</v>
      </c>
      <c r="D604" s="26" t="s">
        <v>297</v>
      </c>
      <c r="E604" s="26" t="s">
        <v>1248</v>
      </c>
      <c r="F604" s="28" t="e">
        <v>#N/A</v>
      </c>
      <c r="G604" s="28">
        <v>943</v>
      </c>
      <c r="H604" s="28">
        <v>2347</v>
      </c>
      <c r="I604" s="29">
        <v>10.674666062938647</v>
      </c>
      <c r="J604" s="25">
        <v>0</v>
      </c>
    </row>
    <row r="605" spans="1:10" x14ac:dyDescent="0.25">
      <c r="A605" s="26" t="s">
        <v>21</v>
      </c>
      <c r="B605" s="27" t="s">
        <v>1249</v>
      </c>
      <c r="C605" s="13">
        <v>97001</v>
      </c>
      <c r="D605" s="26" t="s">
        <v>23</v>
      </c>
      <c r="E605" s="26" t="s">
        <v>1250</v>
      </c>
      <c r="F605" s="28" t="e">
        <v>#N/A</v>
      </c>
      <c r="G605" s="28">
        <v>3384</v>
      </c>
      <c r="H605" s="28">
        <v>8826</v>
      </c>
      <c r="I605" s="29">
        <v>10.719716168271667</v>
      </c>
      <c r="J605" s="25">
        <v>10</v>
      </c>
    </row>
    <row r="606" spans="1:10" x14ac:dyDescent="0.25">
      <c r="A606" s="26" t="s">
        <v>530</v>
      </c>
      <c r="B606" s="27" t="s">
        <v>1251</v>
      </c>
      <c r="C606" s="13">
        <v>23500</v>
      </c>
      <c r="D606" s="26" t="s">
        <v>532</v>
      </c>
      <c r="E606" s="26" t="s">
        <v>1252</v>
      </c>
      <c r="F606" s="28" t="e">
        <v>#N/A</v>
      </c>
      <c r="G606" s="28">
        <v>2949</v>
      </c>
      <c r="H606" s="28">
        <v>2524</v>
      </c>
      <c r="I606" s="29">
        <v>10.749826850873037</v>
      </c>
      <c r="J606" s="25">
        <v>0</v>
      </c>
    </row>
    <row r="607" spans="1:10" x14ac:dyDescent="0.25">
      <c r="A607" s="26" t="s">
        <v>500</v>
      </c>
      <c r="B607" s="27" t="s">
        <v>1253</v>
      </c>
      <c r="C607" s="13">
        <v>5615</v>
      </c>
      <c r="D607" s="26" t="s">
        <v>502</v>
      </c>
      <c r="E607" s="26" t="s">
        <v>1215</v>
      </c>
      <c r="F607" s="28" t="e">
        <v>#N/A</v>
      </c>
      <c r="G607" s="28">
        <v>13017</v>
      </c>
      <c r="H607" s="28">
        <v>5355</v>
      </c>
      <c r="I607" s="29">
        <v>10.825038046054438</v>
      </c>
      <c r="J607" s="25">
        <v>0</v>
      </c>
    </row>
    <row r="608" spans="1:10" x14ac:dyDescent="0.25">
      <c r="A608" s="26" t="s">
        <v>772</v>
      </c>
      <c r="B608" s="27" t="s">
        <v>1254</v>
      </c>
      <c r="C608" s="13">
        <v>41801</v>
      </c>
      <c r="D608" s="26" t="s">
        <v>774</v>
      </c>
      <c r="E608" s="26" t="s">
        <v>1255</v>
      </c>
      <c r="F608" s="28" t="e">
        <v>#N/A</v>
      </c>
      <c r="G608" s="28">
        <v>947</v>
      </c>
      <c r="H608" s="28">
        <v>1145</v>
      </c>
      <c r="I608" s="29">
        <v>10.830283623055809</v>
      </c>
      <c r="J608" s="25">
        <v>0</v>
      </c>
    </row>
    <row r="609" spans="1:10" x14ac:dyDescent="0.25">
      <c r="A609" s="26" t="s">
        <v>741</v>
      </c>
      <c r="B609" s="27" t="s">
        <v>1256</v>
      </c>
      <c r="C609" s="13">
        <v>66400</v>
      </c>
      <c r="D609" s="26" t="s">
        <v>743</v>
      </c>
      <c r="E609" s="26" t="s">
        <v>1257</v>
      </c>
      <c r="F609" s="28" t="e">
        <v>#N/A</v>
      </c>
      <c r="G609" s="28">
        <v>3481</v>
      </c>
      <c r="H609" s="28">
        <v>2828</v>
      </c>
      <c r="I609" s="29">
        <v>10.865561694290976</v>
      </c>
      <c r="J609" s="25">
        <v>0</v>
      </c>
    </row>
    <row r="610" spans="1:10" x14ac:dyDescent="0.25">
      <c r="A610" s="26" t="s">
        <v>661</v>
      </c>
      <c r="B610" s="27" t="s">
        <v>1258</v>
      </c>
      <c r="C610" s="13">
        <v>70523</v>
      </c>
      <c r="D610" s="26" t="s">
        <v>663</v>
      </c>
      <c r="E610" s="26" t="s">
        <v>1259</v>
      </c>
      <c r="F610" s="28" t="s">
        <v>2256</v>
      </c>
      <c r="G610" s="28">
        <v>1488</v>
      </c>
      <c r="H610" s="28">
        <v>2791</v>
      </c>
      <c r="I610" s="29">
        <v>10.875602982020173</v>
      </c>
      <c r="J610" s="25">
        <v>0</v>
      </c>
    </row>
    <row r="611" spans="1:10" x14ac:dyDescent="0.25">
      <c r="A611" s="26" t="s">
        <v>321</v>
      </c>
      <c r="B611" s="27" t="s">
        <v>1260</v>
      </c>
      <c r="C611" s="13">
        <v>19845</v>
      </c>
      <c r="D611" s="26" t="s">
        <v>323</v>
      </c>
      <c r="E611" s="26" t="s">
        <v>1261</v>
      </c>
      <c r="F611" s="28" t="e">
        <v>#N/A</v>
      </c>
      <c r="G611" s="28">
        <v>1764</v>
      </c>
      <c r="H611" s="28">
        <v>772</v>
      </c>
      <c r="I611" s="29">
        <v>10.896287602693187</v>
      </c>
      <c r="J611" s="25">
        <v>1</v>
      </c>
    </row>
    <row r="612" spans="1:10" x14ac:dyDescent="0.25">
      <c r="A612" s="26" t="s">
        <v>321</v>
      </c>
      <c r="B612" s="27" t="s">
        <v>1262</v>
      </c>
      <c r="C612" s="13">
        <v>19130</v>
      </c>
      <c r="D612" s="26" t="s">
        <v>323</v>
      </c>
      <c r="E612" s="26" t="s">
        <v>1263</v>
      </c>
      <c r="F612" s="28" t="s">
        <v>2252</v>
      </c>
      <c r="G612" s="28">
        <v>4099</v>
      </c>
      <c r="H612" s="28">
        <v>14488</v>
      </c>
      <c r="I612" s="29">
        <v>10.924257768775652</v>
      </c>
      <c r="J612" s="25">
        <v>2</v>
      </c>
    </row>
    <row r="613" spans="1:10" x14ac:dyDescent="0.25">
      <c r="A613" s="26" t="s">
        <v>33</v>
      </c>
      <c r="B613" s="27" t="s">
        <v>1264</v>
      </c>
      <c r="C613" s="13">
        <v>15223</v>
      </c>
      <c r="D613" s="26" t="s">
        <v>35</v>
      </c>
      <c r="E613" s="26" t="s">
        <v>1265</v>
      </c>
      <c r="F613" s="28" t="e">
        <v>#N/A</v>
      </c>
      <c r="G613" s="28">
        <v>735</v>
      </c>
      <c r="H613" s="28">
        <v>992</v>
      </c>
      <c r="I613" s="29">
        <v>10.929368029739777</v>
      </c>
      <c r="J613" s="25">
        <v>0</v>
      </c>
    </row>
    <row r="614" spans="1:10" x14ac:dyDescent="0.25">
      <c r="A614" s="26" t="s">
        <v>500</v>
      </c>
      <c r="B614" s="27" t="s">
        <v>1266</v>
      </c>
      <c r="C614" s="13">
        <v>5885</v>
      </c>
      <c r="D614" s="26" t="s">
        <v>502</v>
      </c>
      <c r="E614" s="26" t="s">
        <v>1267</v>
      </c>
      <c r="F614" s="28" t="e">
        <v>#N/A</v>
      </c>
      <c r="G614" s="28">
        <v>910</v>
      </c>
      <c r="H614" s="28">
        <v>2672</v>
      </c>
      <c r="I614" s="29">
        <v>10.940129838903582</v>
      </c>
      <c r="J614" s="25">
        <v>0</v>
      </c>
    </row>
    <row r="615" spans="1:10" x14ac:dyDescent="0.25">
      <c r="A615" s="26" t="s">
        <v>530</v>
      </c>
      <c r="B615" s="27" t="s">
        <v>1268</v>
      </c>
      <c r="C615" s="13">
        <v>23068</v>
      </c>
      <c r="D615" s="26" t="s">
        <v>532</v>
      </c>
      <c r="E615" s="26" t="s">
        <v>1269</v>
      </c>
      <c r="F615" s="28" t="e">
        <v>#N/A</v>
      </c>
      <c r="G615" s="28">
        <v>5608</v>
      </c>
      <c r="H615" s="28">
        <v>6470</v>
      </c>
      <c r="I615" s="29">
        <v>10.960831834883903</v>
      </c>
      <c r="J615" s="25">
        <v>1</v>
      </c>
    </row>
    <row r="616" spans="1:10" x14ac:dyDescent="0.25">
      <c r="A616" s="26" t="s">
        <v>661</v>
      </c>
      <c r="B616" s="27" t="s">
        <v>1270</v>
      </c>
      <c r="C616" s="13">
        <v>70670</v>
      </c>
      <c r="D616" s="26" t="s">
        <v>663</v>
      </c>
      <c r="E616" s="26" t="s">
        <v>1271</v>
      </c>
      <c r="F616" s="28" t="e">
        <v>#N/A</v>
      </c>
      <c r="G616" s="28">
        <v>4171</v>
      </c>
      <c r="H616" s="28">
        <v>1749</v>
      </c>
      <c r="I616" s="29">
        <v>10.998022412656558</v>
      </c>
      <c r="J616" s="25">
        <v>0</v>
      </c>
    </row>
    <row r="617" spans="1:10" x14ac:dyDescent="0.25">
      <c r="A617" s="26" t="s">
        <v>295</v>
      </c>
      <c r="B617" s="27" t="s">
        <v>1272</v>
      </c>
      <c r="C617" s="13">
        <v>73055</v>
      </c>
      <c r="D617" s="26" t="s">
        <v>297</v>
      </c>
      <c r="E617" s="26" t="s">
        <v>1273</v>
      </c>
      <c r="F617" s="28" t="e">
        <v>#N/A</v>
      </c>
      <c r="G617" s="28">
        <v>1317</v>
      </c>
      <c r="H617" s="28">
        <v>2174</v>
      </c>
      <c r="I617" s="29">
        <v>11.011705685618729</v>
      </c>
      <c r="J617" s="25">
        <v>0</v>
      </c>
    </row>
    <row r="618" spans="1:10" x14ac:dyDescent="0.25">
      <c r="A618" s="26" t="s">
        <v>134</v>
      </c>
      <c r="B618" s="27" t="s">
        <v>1274</v>
      </c>
      <c r="C618" s="13">
        <v>54239</v>
      </c>
      <c r="D618" s="26" t="s">
        <v>136</v>
      </c>
      <c r="E618" s="26" t="s">
        <v>1275</v>
      </c>
      <c r="F618" s="28" t="e">
        <v>#N/A</v>
      </c>
      <c r="G618" s="28">
        <v>416</v>
      </c>
      <c r="H618" s="28">
        <v>428</v>
      </c>
      <c r="I618" s="29">
        <v>11.040339702760086</v>
      </c>
      <c r="J618" s="25">
        <v>0</v>
      </c>
    </row>
    <row r="619" spans="1:10" x14ac:dyDescent="0.25">
      <c r="A619" s="26" t="s">
        <v>500</v>
      </c>
      <c r="B619" s="27" t="s">
        <v>1276</v>
      </c>
      <c r="C619" s="13">
        <v>5036</v>
      </c>
      <c r="D619" s="26" t="s">
        <v>502</v>
      </c>
      <c r="E619" s="26" t="s">
        <v>1277</v>
      </c>
      <c r="F619" s="28" t="e">
        <v>#N/A</v>
      </c>
      <c r="G619" s="28">
        <v>995</v>
      </c>
      <c r="H619" s="28">
        <v>1975</v>
      </c>
      <c r="I619" s="29">
        <v>11.122289291303376</v>
      </c>
      <c r="J619" s="25">
        <v>0</v>
      </c>
    </row>
    <row r="620" spans="1:10" x14ac:dyDescent="0.25">
      <c r="A620" s="26" t="s">
        <v>500</v>
      </c>
      <c r="B620" s="27" t="s">
        <v>1278</v>
      </c>
      <c r="C620" s="13">
        <v>5209</v>
      </c>
      <c r="D620" s="26" t="s">
        <v>502</v>
      </c>
      <c r="E620" s="26" t="s">
        <v>1234</v>
      </c>
      <c r="F620" s="28" t="e">
        <v>#N/A</v>
      </c>
      <c r="G620" s="28">
        <v>2301</v>
      </c>
      <c r="H620" s="28">
        <v>5572</v>
      </c>
      <c r="I620" s="29">
        <v>11.141238560983876</v>
      </c>
      <c r="J620" s="25">
        <v>0</v>
      </c>
    </row>
    <row r="621" spans="1:10" x14ac:dyDescent="0.25">
      <c r="A621" s="26" t="s">
        <v>626</v>
      </c>
      <c r="B621" s="27" t="s">
        <v>1279</v>
      </c>
      <c r="C621" s="13">
        <v>95025</v>
      </c>
      <c r="D621" s="26" t="s">
        <v>628</v>
      </c>
      <c r="E621" s="26" t="s">
        <v>1280</v>
      </c>
      <c r="F621" s="28" t="s">
        <v>2251</v>
      </c>
      <c r="G621" s="28">
        <v>2564</v>
      </c>
      <c r="H621" s="28">
        <v>14195</v>
      </c>
      <c r="I621" s="29">
        <v>11.159956474428727</v>
      </c>
      <c r="J621" s="25">
        <v>0</v>
      </c>
    </row>
    <row r="622" spans="1:10" x14ac:dyDescent="0.25">
      <c r="A622" s="26" t="s">
        <v>321</v>
      </c>
      <c r="B622" s="27" t="s">
        <v>1281</v>
      </c>
      <c r="C622" s="13">
        <v>19701</v>
      </c>
      <c r="D622" s="26" t="s">
        <v>323</v>
      </c>
      <c r="E622" s="26" t="s">
        <v>1080</v>
      </c>
      <c r="F622" s="28" t="e">
        <v>#N/A</v>
      </c>
      <c r="G622" s="28">
        <v>1170</v>
      </c>
      <c r="H622" s="28">
        <v>6308</v>
      </c>
      <c r="I622" s="29">
        <v>11.164122137404581</v>
      </c>
      <c r="J622" s="25">
        <v>0</v>
      </c>
    </row>
    <row r="623" spans="1:10" x14ac:dyDescent="0.25">
      <c r="A623" s="26" t="s">
        <v>661</v>
      </c>
      <c r="B623" s="27" t="s">
        <v>1282</v>
      </c>
      <c r="C623" s="13">
        <v>70702</v>
      </c>
      <c r="D623" s="26" t="s">
        <v>663</v>
      </c>
      <c r="E623" s="26" t="s">
        <v>1283</v>
      </c>
      <c r="F623" s="28" t="e">
        <v>#N/A</v>
      </c>
      <c r="G623" s="28">
        <v>1406</v>
      </c>
      <c r="H623" s="28">
        <v>2231</v>
      </c>
      <c r="I623" s="29">
        <v>11.208545918367346</v>
      </c>
      <c r="J623" s="25">
        <v>0</v>
      </c>
    </row>
    <row r="624" spans="1:10" x14ac:dyDescent="0.25">
      <c r="A624" s="26" t="s">
        <v>576</v>
      </c>
      <c r="B624" s="27" t="s">
        <v>1284</v>
      </c>
      <c r="C624" s="13">
        <v>76364</v>
      </c>
      <c r="D624" s="26" t="s">
        <v>578</v>
      </c>
      <c r="E624" s="26" t="s">
        <v>1285</v>
      </c>
      <c r="F624" s="28" t="e">
        <v>#N/A</v>
      </c>
      <c r="G624" s="28">
        <v>13416</v>
      </c>
      <c r="H624" s="28">
        <v>13203</v>
      </c>
      <c r="I624" s="29">
        <v>11.220581101650971</v>
      </c>
      <c r="J624" s="25">
        <v>1</v>
      </c>
    </row>
    <row r="625" spans="1:10" x14ac:dyDescent="0.25">
      <c r="A625" s="26" t="s">
        <v>1149</v>
      </c>
      <c r="B625" s="27" t="s">
        <v>1286</v>
      </c>
      <c r="C625" s="13">
        <v>20614</v>
      </c>
      <c r="D625" s="26" t="s">
        <v>1151</v>
      </c>
      <c r="E625" s="26" t="s">
        <v>1287</v>
      </c>
      <c r="F625" s="28" t="e">
        <v>#N/A</v>
      </c>
      <c r="G625" s="28">
        <v>1576</v>
      </c>
      <c r="H625" s="28">
        <v>2433</v>
      </c>
      <c r="I625" s="29">
        <v>11.224271775514564</v>
      </c>
      <c r="J625" s="25">
        <v>0</v>
      </c>
    </row>
    <row r="626" spans="1:10" x14ac:dyDescent="0.25">
      <c r="A626" s="26" t="s">
        <v>27</v>
      </c>
      <c r="B626" s="27" t="s">
        <v>1288</v>
      </c>
      <c r="C626" s="13">
        <v>25777</v>
      </c>
      <c r="D626" s="26" t="s">
        <v>29</v>
      </c>
      <c r="E626" s="26" t="s">
        <v>1289</v>
      </c>
      <c r="F626" s="28" t="e">
        <v>#N/A</v>
      </c>
      <c r="G626" s="28">
        <v>171</v>
      </c>
      <c r="H626" s="28">
        <v>159</v>
      </c>
      <c r="I626" s="29">
        <v>3.4050179211469538</v>
      </c>
      <c r="J626" s="25">
        <v>0</v>
      </c>
    </row>
    <row r="627" spans="1:10" x14ac:dyDescent="0.25">
      <c r="A627" s="26" t="s">
        <v>204</v>
      </c>
      <c r="B627" s="27" t="s">
        <v>1290</v>
      </c>
      <c r="C627" s="13">
        <v>52399</v>
      </c>
      <c r="D627" s="26" t="s">
        <v>206</v>
      </c>
      <c r="E627" s="26" t="s">
        <v>664</v>
      </c>
      <c r="F627" s="28" t="e">
        <v>#N/A</v>
      </c>
      <c r="G627" s="28">
        <v>2939</v>
      </c>
      <c r="H627" s="28">
        <v>2297</v>
      </c>
      <c r="I627" s="29">
        <v>11.270036045709027</v>
      </c>
      <c r="J627" s="25">
        <v>0</v>
      </c>
    </row>
    <row r="628" spans="1:10" x14ac:dyDescent="0.25">
      <c r="A628" s="26" t="s">
        <v>772</v>
      </c>
      <c r="B628" s="27" t="s">
        <v>1291</v>
      </c>
      <c r="C628" s="13">
        <v>41668</v>
      </c>
      <c r="D628" s="26" t="s">
        <v>774</v>
      </c>
      <c r="E628" s="26" t="s">
        <v>1292</v>
      </c>
      <c r="F628" s="28" t="e">
        <v>#N/A</v>
      </c>
      <c r="G628" s="28">
        <v>3710</v>
      </c>
      <c r="H628" s="28">
        <v>6268</v>
      </c>
      <c r="I628" s="29">
        <v>11.278652641819177</v>
      </c>
      <c r="J628" s="25">
        <v>0</v>
      </c>
    </row>
    <row r="629" spans="1:10" x14ac:dyDescent="0.25">
      <c r="A629" s="26" t="s">
        <v>530</v>
      </c>
      <c r="B629" s="27" t="s">
        <v>1293</v>
      </c>
      <c r="C629" s="13">
        <v>23686</v>
      </c>
      <c r="D629" s="26" t="s">
        <v>532</v>
      </c>
      <c r="E629" s="26" t="s">
        <v>1294</v>
      </c>
      <c r="F629" s="28" t="e">
        <v>#N/A</v>
      </c>
      <c r="G629" s="28">
        <v>4927</v>
      </c>
      <c r="H629" s="28">
        <v>2304</v>
      </c>
      <c r="I629" s="29">
        <v>11.304607195301028</v>
      </c>
      <c r="J629" s="25">
        <v>0</v>
      </c>
    </row>
    <row r="630" spans="1:10" x14ac:dyDescent="0.25">
      <c r="A630" s="26" t="s">
        <v>772</v>
      </c>
      <c r="B630" s="27" t="s">
        <v>1295</v>
      </c>
      <c r="C630" s="13">
        <v>41306</v>
      </c>
      <c r="D630" s="26" t="s">
        <v>774</v>
      </c>
      <c r="E630" s="26" t="s">
        <v>1296</v>
      </c>
      <c r="F630" s="28" t="e">
        <v>#N/A</v>
      </c>
      <c r="G630" s="28">
        <v>3793</v>
      </c>
      <c r="H630" s="28">
        <v>6564</v>
      </c>
      <c r="I630" s="29">
        <v>11.382187012363461</v>
      </c>
      <c r="J630" s="25">
        <v>0</v>
      </c>
    </row>
    <row r="631" spans="1:10" x14ac:dyDescent="0.25">
      <c r="A631" s="26" t="s">
        <v>500</v>
      </c>
      <c r="B631" s="27" t="s">
        <v>1297</v>
      </c>
      <c r="C631" s="13">
        <v>5607</v>
      </c>
      <c r="D631" s="26" t="s">
        <v>502</v>
      </c>
      <c r="E631" s="26" t="s">
        <v>1298</v>
      </c>
      <c r="F631" s="28" t="e">
        <v>#N/A</v>
      </c>
      <c r="G631" s="28">
        <v>2181</v>
      </c>
      <c r="H631" s="28">
        <v>1364</v>
      </c>
      <c r="I631" s="29">
        <v>11.414067406321958</v>
      </c>
      <c r="J631" s="25">
        <v>0</v>
      </c>
    </row>
    <row r="632" spans="1:10" x14ac:dyDescent="0.25">
      <c r="A632" s="26" t="s">
        <v>500</v>
      </c>
      <c r="B632" s="27" t="s">
        <v>1299</v>
      </c>
      <c r="C632" s="13">
        <v>5042</v>
      </c>
      <c r="D632" s="26" t="s">
        <v>502</v>
      </c>
      <c r="E632" s="26" t="s">
        <v>1300</v>
      </c>
      <c r="F632" s="28" t="e">
        <v>#N/A</v>
      </c>
      <c r="G632" s="28">
        <v>2808</v>
      </c>
      <c r="H632" s="28">
        <v>4836</v>
      </c>
      <c r="I632" s="29">
        <v>11.438347794207504</v>
      </c>
      <c r="J632" s="25">
        <v>0</v>
      </c>
    </row>
    <row r="633" spans="1:10" x14ac:dyDescent="0.25">
      <c r="A633" s="26" t="s">
        <v>295</v>
      </c>
      <c r="B633" s="27" t="s">
        <v>1301</v>
      </c>
      <c r="C633" s="13">
        <v>73461</v>
      </c>
      <c r="D633" s="26" t="s">
        <v>297</v>
      </c>
      <c r="E633" s="26" t="s">
        <v>1302</v>
      </c>
      <c r="F633" s="28" t="e">
        <v>#N/A</v>
      </c>
      <c r="G633" s="28">
        <v>576</v>
      </c>
      <c r="H633" s="28">
        <v>2414</v>
      </c>
      <c r="I633" s="29">
        <v>11.453569298071187</v>
      </c>
      <c r="J633" s="25">
        <v>0</v>
      </c>
    </row>
    <row r="634" spans="1:10" x14ac:dyDescent="0.25">
      <c r="A634" s="26" t="s">
        <v>204</v>
      </c>
      <c r="B634" s="27" t="s">
        <v>1303</v>
      </c>
      <c r="C634" s="13">
        <v>52001</v>
      </c>
      <c r="D634" s="26" t="s">
        <v>206</v>
      </c>
      <c r="E634" s="26" t="s">
        <v>1304</v>
      </c>
      <c r="F634" s="28" t="e">
        <v>#N/A</v>
      </c>
      <c r="G634" s="28">
        <v>50441</v>
      </c>
      <c r="H634" s="28">
        <v>17467</v>
      </c>
      <c r="I634" s="29">
        <v>11.464046018913937</v>
      </c>
      <c r="J634" s="25">
        <v>0</v>
      </c>
    </row>
    <row r="635" spans="1:10" x14ac:dyDescent="0.25">
      <c r="A635" s="26" t="s">
        <v>772</v>
      </c>
      <c r="B635" s="27" t="s">
        <v>1305</v>
      </c>
      <c r="C635" s="13">
        <v>41319</v>
      </c>
      <c r="D635" s="26" t="s">
        <v>774</v>
      </c>
      <c r="E635" s="26" t="s">
        <v>517</v>
      </c>
      <c r="F635" s="28" t="e">
        <v>#N/A</v>
      </c>
      <c r="G635" s="28">
        <v>2442</v>
      </c>
      <c r="H635" s="28">
        <v>2457</v>
      </c>
      <c r="I635" s="29">
        <v>11.478800413650465</v>
      </c>
      <c r="J635" s="25">
        <v>0</v>
      </c>
    </row>
    <row r="636" spans="1:10" x14ac:dyDescent="0.25">
      <c r="A636" s="26" t="s">
        <v>88</v>
      </c>
      <c r="B636" s="27" t="s">
        <v>1306</v>
      </c>
      <c r="C636" s="13">
        <v>68211</v>
      </c>
      <c r="D636" s="26" t="s">
        <v>90</v>
      </c>
      <c r="E636" s="26" t="s">
        <v>1307</v>
      </c>
      <c r="F636" s="28" t="e">
        <v>#N/A</v>
      </c>
      <c r="G636" s="28">
        <v>401</v>
      </c>
      <c r="H636" s="28">
        <v>595</v>
      </c>
      <c r="I636" s="29">
        <v>11.486680034374105</v>
      </c>
      <c r="J636" s="25">
        <v>0</v>
      </c>
    </row>
    <row r="637" spans="1:10" x14ac:dyDescent="0.25">
      <c r="A637" s="26" t="s">
        <v>500</v>
      </c>
      <c r="B637" s="27" t="s">
        <v>1308</v>
      </c>
      <c r="C637" s="13">
        <v>5679</v>
      </c>
      <c r="D637" s="26" t="s">
        <v>502</v>
      </c>
      <c r="E637" s="26" t="s">
        <v>314</v>
      </c>
      <c r="F637" s="28" t="e">
        <v>#N/A</v>
      </c>
      <c r="G637" s="28">
        <v>2537</v>
      </c>
      <c r="H637" s="28">
        <v>4397</v>
      </c>
      <c r="I637" s="29">
        <v>11.492118137343722</v>
      </c>
      <c r="J637" s="25">
        <v>0</v>
      </c>
    </row>
    <row r="638" spans="1:10" x14ac:dyDescent="0.25">
      <c r="A638" s="26" t="s">
        <v>772</v>
      </c>
      <c r="B638" s="27" t="s">
        <v>1309</v>
      </c>
      <c r="C638" s="13">
        <v>41807</v>
      </c>
      <c r="D638" s="26" t="s">
        <v>774</v>
      </c>
      <c r="E638" s="26" t="s">
        <v>1310</v>
      </c>
      <c r="F638" s="28" t="e">
        <v>#N/A</v>
      </c>
      <c r="G638" s="28">
        <v>2336</v>
      </c>
      <c r="H638" s="28">
        <v>1926</v>
      </c>
      <c r="I638" s="29">
        <v>11.496628771100941</v>
      </c>
      <c r="J638" s="25">
        <v>0</v>
      </c>
    </row>
    <row r="639" spans="1:10" x14ac:dyDescent="0.25">
      <c r="A639" s="26" t="s">
        <v>295</v>
      </c>
      <c r="B639" s="27" t="s">
        <v>1311</v>
      </c>
      <c r="C639" s="13">
        <v>73283</v>
      </c>
      <c r="D639" s="26" t="s">
        <v>297</v>
      </c>
      <c r="E639" s="26" t="s">
        <v>1312</v>
      </c>
      <c r="F639" s="28" t="e">
        <v>#N/A</v>
      </c>
      <c r="G639" s="28">
        <v>3497</v>
      </c>
      <c r="H639" s="28">
        <v>5494</v>
      </c>
      <c r="I639" s="29">
        <v>11.547351736890768</v>
      </c>
      <c r="J639" s="25">
        <v>0</v>
      </c>
    </row>
    <row r="640" spans="1:10" x14ac:dyDescent="0.25">
      <c r="A640" s="26" t="s">
        <v>576</v>
      </c>
      <c r="B640" s="27" t="s">
        <v>1313</v>
      </c>
      <c r="C640" s="13">
        <v>76275</v>
      </c>
      <c r="D640" s="26" t="s">
        <v>578</v>
      </c>
      <c r="E640" s="26" t="s">
        <v>1314</v>
      </c>
      <c r="F640" s="28" t="s">
        <v>2252</v>
      </c>
      <c r="G640" s="28">
        <v>6741</v>
      </c>
      <c r="H640" s="28">
        <v>9979</v>
      </c>
      <c r="I640" s="29">
        <v>11.596621307780969</v>
      </c>
      <c r="J640" s="25">
        <v>3</v>
      </c>
    </row>
    <row r="641" spans="1:10" x14ac:dyDescent="0.25">
      <c r="A641" s="26" t="s">
        <v>661</v>
      </c>
      <c r="B641" s="27" t="s">
        <v>1315</v>
      </c>
      <c r="C641" s="13">
        <v>70124</v>
      </c>
      <c r="D641" s="26" t="s">
        <v>663</v>
      </c>
      <c r="E641" s="26" t="s">
        <v>1316</v>
      </c>
      <c r="F641" s="28" t="e">
        <v>#N/A</v>
      </c>
      <c r="G641" s="28">
        <v>1402</v>
      </c>
      <c r="H641" s="28">
        <v>1986</v>
      </c>
      <c r="I641" s="29">
        <v>11.60884325577544</v>
      </c>
      <c r="J641" s="25">
        <v>0</v>
      </c>
    </row>
    <row r="642" spans="1:10" x14ac:dyDescent="0.25">
      <c r="A642" s="26" t="s">
        <v>321</v>
      </c>
      <c r="B642" s="27" t="s">
        <v>1317</v>
      </c>
      <c r="C642" s="13">
        <v>19392</v>
      </c>
      <c r="D642" s="26" t="s">
        <v>323</v>
      </c>
      <c r="E642" s="26" t="s">
        <v>1318</v>
      </c>
      <c r="F642" s="28" t="e">
        <v>#N/A</v>
      </c>
      <c r="G642" s="28">
        <v>1236</v>
      </c>
      <c r="H642" s="28">
        <v>4003</v>
      </c>
      <c r="I642" s="29">
        <v>11.613266936014281</v>
      </c>
      <c r="J642" s="25">
        <v>0</v>
      </c>
    </row>
    <row r="643" spans="1:10" x14ac:dyDescent="0.25">
      <c r="A643" s="26" t="s">
        <v>772</v>
      </c>
      <c r="B643" s="27" t="s">
        <v>1319</v>
      </c>
      <c r="C643" s="13">
        <v>41615</v>
      </c>
      <c r="D643" s="26" t="s">
        <v>774</v>
      </c>
      <c r="E643" s="26" t="s">
        <v>1320</v>
      </c>
      <c r="F643" s="28" t="e">
        <v>#N/A</v>
      </c>
      <c r="G643" s="28">
        <v>2186</v>
      </c>
      <c r="H643" s="28">
        <v>1881</v>
      </c>
      <c r="I643" s="29">
        <v>11.630134071078952</v>
      </c>
      <c r="J643" s="25">
        <v>0</v>
      </c>
    </row>
    <row r="644" spans="1:10" x14ac:dyDescent="0.25">
      <c r="A644" s="26" t="s">
        <v>530</v>
      </c>
      <c r="B644" s="27" t="s">
        <v>1321</v>
      </c>
      <c r="C644" s="13">
        <v>23570</v>
      </c>
      <c r="D644" s="26" t="s">
        <v>532</v>
      </c>
      <c r="E644" s="26" t="s">
        <v>1322</v>
      </c>
      <c r="F644" s="28" t="e">
        <v>#N/A</v>
      </c>
      <c r="G644" s="28">
        <v>4494</v>
      </c>
      <c r="H644" s="28">
        <v>5281</v>
      </c>
      <c r="I644" s="29">
        <v>11.654866568116393</v>
      </c>
      <c r="J644" s="25">
        <v>0</v>
      </c>
    </row>
    <row r="645" spans="1:10" x14ac:dyDescent="0.25">
      <c r="A645" s="26" t="s">
        <v>295</v>
      </c>
      <c r="B645" s="27" t="s">
        <v>1323</v>
      </c>
      <c r="C645" s="13">
        <v>73622</v>
      </c>
      <c r="D645" s="26" t="s">
        <v>297</v>
      </c>
      <c r="E645" s="26" t="s">
        <v>1324</v>
      </c>
      <c r="F645" s="28" t="e">
        <v>#N/A</v>
      </c>
      <c r="G645" s="28">
        <v>739</v>
      </c>
      <c r="H645" s="28">
        <v>4011</v>
      </c>
      <c r="I645" s="29">
        <v>11.672721528984363</v>
      </c>
      <c r="J645" s="25">
        <v>0</v>
      </c>
    </row>
    <row r="646" spans="1:10" x14ac:dyDescent="0.25">
      <c r="A646" s="26" t="s">
        <v>204</v>
      </c>
      <c r="B646" s="27" t="s">
        <v>1325</v>
      </c>
      <c r="C646" s="13">
        <v>52378</v>
      </c>
      <c r="D646" s="26" t="s">
        <v>206</v>
      </c>
      <c r="E646" s="26" t="s">
        <v>1326</v>
      </c>
      <c r="F646" s="28" t="e">
        <v>#N/A</v>
      </c>
      <c r="G646" s="28">
        <v>2130</v>
      </c>
      <c r="H646" s="28">
        <v>3614</v>
      </c>
      <c r="I646" s="29">
        <v>11.690450054884742</v>
      </c>
      <c r="J646" s="25">
        <v>1</v>
      </c>
    </row>
    <row r="647" spans="1:10" x14ac:dyDescent="0.25">
      <c r="A647" s="26" t="s">
        <v>500</v>
      </c>
      <c r="B647" s="27" t="s">
        <v>1327</v>
      </c>
      <c r="C647" s="13">
        <v>5101</v>
      </c>
      <c r="D647" s="26" t="s">
        <v>502</v>
      </c>
      <c r="E647" s="26" t="s">
        <v>1328</v>
      </c>
      <c r="F647" s="28" t="e">
        <v>#N/A</v>
      </c>
      <c r="G647" s="28">
        <v>3167</v>
      </c>
      <c r="H647" s="28">
        <v>6448</v>
      </c>
      <c r="I647" s="29">
        <v>11.693250627676857</v>
      </c>
      <c r="J647" s="25">
        <v>0</v>
      </c>
    </row>
    <row r="648" spans="1:10" x14ac:dyDescent="0.25">
      <c r="A648" s="26" t="s">
        <v>500</v>
      </c>
      <c r="B648" s="27" t="s">
        <v>1329</v>
      </c>
      <c r="C648" s="13">
        <v>5079</v>
      </c>
      <c r="D648" s="26" t="s">
        <v>502</v>
      </c>
      <c r="E648" s="26" t="s">
        <v>740</v>
      </c>
      <c r="F648" s="28" t="e">
        <v>#N/A</v>
      </c>
      <c r="G648" s="28">
        <v>5895</v>
      </c>
      <c r="H648" s="28">
        <v>6857</v>
      </c>
      <c r="I648" s="29">
        <v>11.777751138815631</v>
      </c>
      <c r="J648" s="25">
        <v>0</v>
      </c>
    </row>
    <row r="649" spans="1:10" x14ac:dyDescent="0.25">
      <c r="A649" s="26" t="s">
        <v>27</v>
      </c>
      <c r="B649" s="27" t="s">
        <v>1330</v>
      </c>
      <c r="C649" s="13">
        <v>25898</v>
      </c>
      <c r="D649" s="26" t="s">
        <v>29</v>
      </c>
      <c r="E649" s="26" t="s">
        <v>1331</v>
      </c>
      <c r="F649" s="28" t="e">
        <v>#N/A</v>
      </c>
      <c r="G649" s="28">
        <v>150</v>
      </c>
      <c r="H649" s="28">
        <v>14</v>
      </c>
      <c r="I649" s="29">
        <v>2.6929982046678633</v>
      </c>
      <c r="J649" s="25">
        <v>0</v>
      </c>
    </row>
    <row r="650" spans="1:10" x14ac:dyDescent="0.25">
      <c r="A650" s="26" t="s">
        <v>741</v>
      </c>
      <c r="B650" s="27" t="s">
        <v>1332</v>
      </c>
      <c r="C650" s="13">
        <v>66383</v>
      </c>
      <c r="D650" s="26" t="s">
        <v>743</v>
      </c>
      <c r="E650" s="26" t="s">
        <v>1333</v>
      </c>
      <c r="F650" s="28" t="e">
        <v>#N/A</v>
      </c>
      <c r="G650" s="28">
        <v>1016</v>
      </c>
      <c r="H650" s="28">
        <v>1276</v>
      </c>
      <c r="I650" s="29">
        <v>11.826329880107089</v>
      </c>
      <c r="J650" s="25">
        <v>0</v>
      </c>
    </row>
    <row r="651" spans="1:10" x14ac:dyDescent="0.25">
      <c r="A651" s="26" t="s">
        <v>901</v>
      </c>
      <c r="B651" s="27" t="s">
        <v>1334</v>
      </c>
      <c r="C651" s="13">
        <v>85230</v>
      </c>
      <c r="D651" s="26" t="s">
        <v>903</v>
      </c>
      <c r="E651" s="26" t="s">
        <v>1335</v>
      </c>
      <c r="F651" s="28" t="e">
        <v>#N/A</v>
      </c>
      <c r="G651" s="28">
        <v>984</v>
      </c>
      <c r="H651" s="28">
        <v>1647</v>
      </c>
      <c r="I651" s="29">
        <v>11.842580334576965</v>
      </c>
      <c r="J651" s="25">
        <v>1</v>
      </c>
    </row>
    <row r="652" spans="1:10" x14ac:dyDescent="0.25">
      <c r="A652" s="26" t="s">
        <v>438</v>
      </c>
      <c r="B652" s="27" t="s">
        <v>1336</v>
      </c>
      <c r="C652" s="13">
        <v>17867</v>
      </c>
      <c r="D652" s="26" t="s">
        <v>237</v>
      </c>
      <c r="E652" s="26" t="s">
        <v>1337</v>
      </c>
      <c r="F652" s="28" t="e">
        <v>#N/A</v>
      </c>
      <c r="G652" s="28">
        <v>997</v>
      </c>
      <c r="H652" s="28">
        <v>1590</v>
      </c>
      <c r="I652" s="29">
        <v>11.847890671420084</v>
      </c>
      <c r="J652" s="25">
        <v>0</v>
      </c>
    </row>
    <row r="653" spans="1:10" x14ac:dyDescent="0.25">
      <c r="A653" s="26" t="s">
        <v>204</v>
      </c>
      <c r="B653" s="27" t="s">
        <v>1338</v>
      </c>
      <c r="C653" s="13">
        <v>52687</v>
      </c>
      <c r="D653" s="26" t="s">
        <v>206</v>
      </c>
      <c r="E653" s="26" t="s">
        <v>1339</v>
      </c>
      <c r="F653" s="28" t="e">
        <v>#N/A</v>
      </c>
      <c r="G653" s="28">
        <v>2364</v>
      </c>
      <c r="H653" s="28">
        <v>1391</v>
      </c>
      <c r="I653" s="29">
        <v>11.909919895208827</v>
      </c>
      <c r="J653" s="25">
        <v>0</v>
      </c>
    </row>
    <row r="654" spans="1:10" x14ac:dyDescent="0.25">
      <c r="A654" s="26" t="s">
        <v>88</v>
      </c>
      <c r="B654" s="27" t="s">
        <v>1340</v>
      </c>
      <c r="C654" s="13">
        <v>68385</v>
      </c>
      <c r="D654" s="26" t="s">
        <v>90</v>
      </c>
      <c r="E654" s="26" t="s">
        <v>1341</v>
      </c>
      <c r="F654" s="28" t="e">
        <v>#N/A</v>
      </c>
      <c r="G654" s="28">
        <v>1835</v>
      </c>
      <c r="H654" s="28">
        <v>5232</v>
      </c>
      <c r="I654" s="29">
        <v>11.935735657603747</v>
      </c>
      <c r="J654" s="25">
        <v>1</v>
      </c>
    </row>
    <row r="655" spans="1:10" x14ac:dyDescent="0.25">
      <c r="A655" s="26" t="s">
        <v>438</v>
      </c>
      <c r="B655" s="27" t="s">
        <v>1342</v>
      </c>
      <c r="C655" s="13">
        <v>17380</v>
      </c>
      <c r="D655" s="26" t="s">
        <v>237</v>
      </c>
      <c r="E655" s="26" t="s">
        <v>1343</v>
      </c>
      <c r="F655" s="28" t="e">
        <v>#N/A</v>
      </c>
      <c r="G655" s="28">
        <v>9203</v>
      </c>
      <c r="H655" s="28">
        <v>7068</v>
      </c>
      <c r="I655" s="29">
        <v>11.957693956836401</v>
      </c>
      <c r="J655" s="25">
        <v>0</v>
      </c>
    </row>
    <row r="656" spans="1:10" x14ac:dyDescent="0.25">
      <c r="A656" s="26" t="s">
        <v>27</v>
      </c>
      <c r="B656" s="27" t="s">
        <v>1344</v>
      </c>
      <c r="C656" s="13">
        <v>25372</v>
      </c>
      <c r="D656" s="26" t="s">
        <v>29</v>
      </c>
      <c r="E656" s="26" t="s">
        <v>1345</v>
      </c>
      <c r="F656" s="28" t="e">
        <v>#N/A</v>
      </c>
      <c r="G656" s="28">
        <v>94</v>
      </c>
      <c r="H656" s="28">
        <v>470</v>
      </c>
      <c r="I656" s="29">
        <v>1.0917537746806041</v>
      </c>
      <c r="J656" s="25">
        <v>0</v>
      </c>
    </row>
    <row r="657" spans="1:10" x14ac:dyDescent="0.25">
      <c r="A657" s="26" t="s">
        <v>772</v>
      </c>
      <c r="B657" s="27" t="s">
        <v>1346</v>
      </c>
      <c r="C657" s="13">
        <v>41298</v>
      </c>
      <c r="D657" s="26" t="s">
        <v>774</v>
      </c>
      <c r="E657" s="26" t="s">
        <v>1347</v>
      </c>
      <c r="F657" s="28" t="e">
        <v>#N/A</v>
      </c>
      <c r="G657" s="28">
        <v>10612</v>
      </c>
      <c r="H657" s="28">
        <v>8172</v>
      </c>
      <c r="I657" s="29">
        <v>12.029972906487705</v>
      </c>
      <c r="J657" s="25">
        <v>0</v>
      </c>
    </row>
    <row r="658" spans="1:10" x14ac:dyDescent="0.25">
      <c r="A658" s="26" t="s">
        <v>500</v>
      </c>
      <c r="B658" s="27" t="s">
        <v>1348</v>
      </c>
      <c r="C658" s="13">
        <v>5125</v>
      </c>
      <c r="D658" s="26" t="s">
        <v>502</v>
      </c>
      <c r="E658" s="26" t="s">
        <v>1349</v>
      </c>
      <c r="F658" s="28" t="e">
        <v>#N/A</v>
      </c>
      <c r="G658" s="28">
        <v>992</v>
      </c>
      <c r="H658" s="28">
        <v>3859</v>
      </c>
      <c r="I658" s="29">
        <v>12.090188909201705</v>
      </c>
      <c r="J658" s="25">
        <v>0</v>
      </c>
    </row>
    <row r="659" spans="1:10" x14ac:dyDescent="0.25">
      <c r="A659" s="26" t="s">
        <v>295</v>
      </c>
      <c r="B659" s="27" t="s">
        <v>1350</v>
      </c>
      <c r="C659" s="13">
        <v>73854</v>
      </c>
      <c r="D659" s="26" t="s">
        <v>297</v>
      </c>
      <c r="E659" s="26" t="s">
        <v>1351</v>
      </c>
      <c r="F659" s="28" t="e">
        <v>#N/A</v>
      </c>
      <c r="G659" s="28">
        <v>772</v>
      </c>
      <c r="H659" s="28">
        <v>1418</v>
      </c>
      <c r="I659" s="29">
        <v>12.147915027537373</v>
      </c>
      <c r="J659" s="25">
        <v>1</v>
      </c>
    </row>
    <row r="660" spans="1:10" x14ac:dyDescent="0.25">
      <c r="A660" s="26" t="s">
        <v>500</v>
      </c>
      <c r="B660" s="27" t="s">
        <v>1352</v>
      </c>
      <c r="C660" s="13">
        <v>5761</v>
      </c>
      <c r="D660" s="26" t="s">
        <v>502</v>
      </c>
      <c r="E660" s="26" t="s">
        <v>1353</v>
      </c>
      <c r="F660" s="28" t="e">
        <v>#N/A</v>
      </c>
      <c r="G660" s="28">
        <v>1792</v>
      </c>
      <c r="H660" s="28">
        <v>2496</v>
      </c>
      <c r="I660" s="29">
        <v>12.193794229722373</v>
      </c>
      <c r="J660" s="25">
        <v>0</v>
      </c>
    </row>
    <row r="661" spans="1:10" x14ac:dyDescent="0.25">
      <c r="A661" s="26" t="s">
        <v>204</v>
      </c>
      <c r="B661" s="27" t="s">
        <v>1354</v>
      </c>
      <c r="C661" s="13">
        <v>52427</v>
      </c>
      <c r="D661" s="26" t="s">
        <v>206</v>
      </c>
      <c r="E661" s="26" t="s">
        <v>1355</v>
      </c>
      <c r="F661" s="28" t="s">
        <v>2255</v>
      </c>
      <c r="G661" s="28">
        <v>2738</v>
      </c>
      <c r="H661" s="28">
        <v>8580</v>
      </c>
      <c r="I661" s="29">
        <v>12.203057449748183</v>
      </c>
      <c r="J661" s="25">
        <v>0</v>
      </c>
    </row>
    <row r="662" spans="1:10" x14ac:dyDescent="0.25">
      <c r="A662" s="26" t="s">
        <v>295</v>
      </c>
      <c r="B662" s="27" t="s">
        <v>1356</v>
      </c>
      <c r="C662" s="13">
        <v>73001</v>
      </c>
      <c r="D662" s="26" t="s">
        <v>297</v>
      </c>
      <c r="E662" s="26" t="s">
        <v>1357</v>
      </c>
      <c r="F662" s="28" t="e">
        <v>#N/A</v>
      </c>
      <c r="G662" s="28">
        <v>67843</v>
      </c>
      <c r="H662" s="28">
        <v>24196</v>
      </c>
      <c r="I662" s="29">
        <v>12.256559787832144</v>
      </c>
      <c r="J662" s="25">
        <v>0</v>
      </c>
    </row>
    <row r="663" spans="1:10" x14ac:dyDescent="0.25">
      <c r="A663" s="26" t="s">
        <v>184</v>
      </c>
      <c r="B663" s="27" t="s">
        <v>1358</v>
      </c>
      <c r="C663" s="13">
        <v>8634</v>
      </c>
      <c r="D663" s="26" t="s">
        <v>186</v>
      </c>
      <c r="E663" s="26" t="s">
        <v>1359</v>
      </c>
      <c r="F663" s="28" t="e">
        <v>#N/A</v>
      </c>
      <c r="G663" s="28">
        <v>3883</v>
      </c>
      <c r="H663" s="28">
        <v>759</v>
      </c>
      <c r="I663" s="29">
        <v>12.257718290296104</v>
      </c>
      <c r="J663" s="25">
        <v>0</v>
      </c>
    </row>
    <row r="664" spans="1:10" x14ac:dyDescent="0.25">
      <c r="A664" s="26" t="s">
        <v>500</v>
      </c>
      <c r="B664" s="27" t="s">
        <v>1360</v>
      </c>
      <c r="C664" s="13">
        <v>5088</v>
      </c>
      <c r="D664" s="26" t="s">
        <v>502</v>
      </c>
      <c r="E664" s="26" t="s">
        <v>1361</v>
      </c>
      <c r="F664" s="28" t="e">
        <v>#N/A</v>
      </c>
      <c r="G664" s="28">
        <v>56098</v>
      </c>
      <c r="H664" s="28">
        <v>20478</v>
      </c>
      <c r="I664" s="29">
        <v>12.305836157634388</v>
      </c>
      <c r="J664" s="25">
        <v>0</v>
      </c>
    </row>
    <row r="665" spans="1:10" x14ac:dyDescent="0.25">
      <c r="A665" s="26" t="s">
        <v>888</v>
      </c>
      <c r="B665" s="27" t="s">
        <v>1362</v>
      </c>
      <c r="C665" s="13">
        <v>27491</v>
      </c>
      <c r="D665" s="26" t="s">
        <v>890</v>
      </c>
      <c r="E665" s="26" t="s">
        <v>1363</v>
      </c>
      <c r="F665" s="28" t="s">
        <v>2253</v>
      </c>
      <c r="G665" s="28">
        <v>980</v>
      </c>
      <c r="H665" s="28">
        <v>5292</v>
      </c>
      <c r="I665" s="29">
        <v>12.316199572703281</v>
      </c>
      <c r="J665" s="25">
        <v>0</v>
      </c>
    </row>
    <row r="666" spans="1:10" x14ac:dyDescent="0.25">
      <c r="A666" s="26" t="s">
        <v>295</v>
      </c>
      <c r="B666" s="27" t="s">
        <v>1364</v>
      </c>
      <c r="C666" s="13">
        <v>73408</v>
      </c>
      <c r="D666" s="26" t="s">
        <v>297</v>
      </c>
      <c r="E666" s="26" t="s">
        <v>1365</v>
      </c>
      <c r="F666" s="28" t="e">
        <v>#N/A</v>
      </c>
      <c r="G666" s="28">
        <v>2171</v>
      </c>
      <c r="H666" s="28">
        <v>4021</v>
      </c>
      <c r="I666" s="29">
        <v>12.346451319381256</v>
      </c>
      <c r="J666" s="25">
        <v>0</v>
      </c>
    </row>
    <row r="667" spans="1:10" x14ac:dyDescent="0.25">
      <c r="A667" s="26" t="s">
        <v>295</v>
      </c>
      <c r="B667" s="27" t="s">
        <v>1366</v>
      </c>
      <c r="C667" s="13">
        <v>73870</v>
      </c>
      <c r="D667" s="26" t="s">
        <v>297</v>
      </c>
      <c r="E667" s="26" t="s">
        <v>1367</v>
      </c>
      <c r="F667" s="28" t="e">
        <v>#N/A</v>
      </c>
      <c r="G667" s="28">
        <v>1324</v>
      </c>
      <c r="H667" s="28">
        <v>5818</v>
      </c>
      <c r="I667" s="29">
        <v>12.37845923709798</v>
      </c>
      <c r="J667" s="25">
        <v>0</v>
      </c>
    </row>
    <row r="668" spans="1:10" x14ac:dyDescent="0.25">
      <c r="A668" s="26" t="s">
        <v>772</v>
      </c>
      <c r="B668" s="27" t="s">
        <v>1368</v>
      </c>
      <c r="C668" s="13">
        <v>41378</v>
      </c>
      <c r="D668" s="26" t="s">
        <v>774</v>
      </c>
      <c r="E668" s="26" t="s">
        <v>1369</v>
      </c>
      <c r="F668" s="28" t="e">
        <v>#N/A</v>
      </c>
      <c r="G668" s="28">
        <v>1736</v>
      </c>
      <c r="H668" s="28">
        <v>2386</v>
      </c>
      <c r="I668" s="29">
        <v>12.38142785821268</v>
      </c>
      <c r="J668" s="25">
        <v>0</v>
      </c>
    </row>
    <row r="669" spans="1:10" x14ac:dyDescent="0.25">
      <c r="A669" s="26" t="s">
        <v>576</v>
      </c>
      <c r="B669" s="27" t="s">
        <v>1370</v>
      </c>
      <c r="C669" s="13">
        <v>76250</v>
      </c>
      <c r="D669" s="26" t="s">
        <v>578</v>
      </c>
      <c r="E669" s="26" t="s">
        <v>1371</v>
      </c>
      <c r="F669" s="28" t="e">
        <v>#N/A</v>
      </c>
      <c r="G669" s="28">
        <v>1058</v>
      </c>
      <c r="H669" s="28">
        <v>5278</v>
      </c>
      <c r="I669" s="29">
        <v>12.435354960037612</v>
      </c>
      <c r="J669" s="25">
        <v>1</v>
      </c>
    </row>
    <row r="670" spans="1:10" x14ac:dyDescent="0.25">
      <c r="A670" s="26" t="s">
        <v>204</v>
      </c>
      <c r="B670" s="27" t="s">
        <v>1372</v>
      </c>
      <c r="C670" s="13">
        <v>52051</v>
      </c>
      <c r="D670" s="26" t="s">
        <v>206</v>
      </c>
      <c r="E670" s="26" t="s">
        <v>1373</v>
      </c>
      <c r="F670" s="28" t="e">
        <v>#N/A</v>
      </c>
      <c r="G670" s="28">
        <v>940</v>
      </c>
      <c r="H670" s="28">
        <v>740</v>
      </c>
      <c r="I670" s="29">
        <v>12.450331125827814</v>
      </c>
      <c r="J670" s="25">
        <v>0</v>
      </c>
    </row>
    <row r="671" spans="1:10" x14ac:dyDescent="0.25">
      <c r="A671" s="26" t="s">
        <v>295</v>
      </c>
      <c r="B671" s="27" t="s">
        <v>1374</v>
      </c>
      <c r="C671" s="13">
        <v>73152</v>
      </c>
      <c r="D671" s="26" t="s">
        <v>297</v>
      </c>
      <c r="E671" s="26" t="s">
        <v>1375</v>
      </c>
      <c r="F671" s="28" t="e">
        <v>#N/A</v>
      </c>
      <c r="G671" s="28">
        <v>833</v>
      </c>
      <c r="H671" s="28">
        <v>2724</v>
      </c>
      <c r="I671" s="29">
        <v>12.46259724715739</v>
      </c>
      <c r="J671" s="25">
        <v>0</v>
      </c>
    </row>
    <row r="672" spans="1:10" x14ac:dyDescent="0.25">
      <c r="A672" s="26" t="s">
        <v>204</v>
      </c>
      <c r="B672" s="27" t="s">
        <v>1376</v>
      </c>
      <c r="C672" s="13">
        <v>52621</v>
      </c>
      <c r="D672" s="26" t="s">
        <v>206</v>
      </c>
      <c r="E672" s="26" t="s">
        <v>1377</v>
      </c>
      <c r="F672" s="28" t="s">
        <v>2255</v>
      </c>
      <c r="G672" s="28">
        <v>2849</v>
      </c>
      <c r="H672" s="28">
        <v>12889</v>
      </c>
      <c r="I672" s="29">
        <v>12.59894750807058</v>
      </c>
      <c r="J672" s="25">
        <v>0</v>
      </c>
    </row>
    <row r="673" spans="1:10" x14ac:dyDescent="0.25">
      <c r="A673" s="26" t="s">
        <v>295</v>
      </c>
      <c r="B673" s="27" t="s">
        <v>1378</v>
      </c>
      <c r="C673" s="13">
        <v>73686</v>
      </c>
      <c r="D673" s="26" t="s">
        <v>297</v>
      </c>
      <c r="E673" s="26" t="s">
        <v>1379</v>
      </c>
      <c r="F673" s="28" t="e">
        <v>#N/A</v>
      </c>
      <c r="G673" s="28">
        <v>805</v>
      </c>
      <c r="H673" s="28">
        <v>3746</v>
      </c>
      <c r="I673" s="29">
        <v>12.613600752115325</v>
      </c>
      <c r="J673" s="25">
        <v>0</v>
      </c>
    </row>
    <row r="674" spans="1:10" x14ac:dyDescent="0.25">
      <c r="A674" s="26" t="s">
        <v>772</v>
      </c>
      <c r="B674" s="27" t="s">
        <v>1380</v>
      </c>
      <c r="C674" s="13">
        <v>41132</v>
      </c>
      <c r="D674" s="26" t="s">
        <v>774</v>
      </c>
      <c r="E674" s="26" t="s">
        <v>1381</v>
      </c>
      <c r="F674" s="28" t="e">
        <v>#N/A</v>
      </c>
      <c r="G674" s="28">
        <v>4330</v>
      </c>
      <c r="H674" s="28">
        <v>4278</v>
      </c>
      <c r="I674" s="29">
        <v>12.62169882819332</v>
      </c>
      <c r="J674" s="25">
        <v>0</v>
      </c>
    </row>
    <row r="675" spans="1:10" x14ac:dyDescent="0.25">
      <c r="A675" s="26" t="s">
        <v>27</v>
      </c>
      <c r="B675" s="27" t="s">
        <v>1382</v>
      </c>
      <c r="C675" s="13">
        <v>25807</v>
      </c>
      <c r="D675" s="26" t="s">
        <v>29</v>
      </c>
      <c r="E675" s="26" t="s">
        <v>1383</v>
      </c>
      <c r="F675" s="28" t="e">
        <v>#N/A</v>
      </c>
      <c r="G675" s="28">
        <v>76</v>
      </c>
      <c r="H675" s="28">
        <v>61</v>
      </c>
      <c r="I675" s="29">
        <v>2.5762711864406778</v>
      </c>
      <c r="J675" s="25">
        <v>0</v>
      </c>
    </row>
    <row r="676" spans="1:10" x14ac:dyDescent="0.25">
      <c r="A676" s="26" t="s">
        <v>576</v>
      </c>
      <c r="B676" s="27" t="s">
        <v>1384</v>
      </c>
      <c r="C676" s="13">
        <v>76834</v>
      </c>
      <c r="D676" s="26" t="s">
        <v>578</v>
      </c>
      <c r="E676" s="26" t="s">
        <v>1385</v>
      </c>
      <c r="F676" s="28" t="e">
        <v>#N/A</v>
      </c>
      <c r="G676" s="28">
        <v>27014</v>
      </c>
      <c r="H676" s="28">
        <v>28540</v>
      </c>
      <c r="I676" s="29">
        <v>12.76726468419759</v>
      </c>
      <c r="J676" s="25">
        <v>0</v>
      </c>
    </row>
    <row r="677" spans="1:10" x14ac:dyDescent="0.25">
      <c r="A677" s="26" t="s">
        <v>661</v>
      </c>
      <c r="B677" s="27" t="s">
        <v>1386</v>
      </c>
      <c r="C677" s="13">
        <v>70429</v>
      </c>
      <c r="D677" s="26" t="s">
        <v>663</v>
      </c>
      <c r="E677" s="26" t="s">
        <v>1387</v>
      </c>
      <c r="F677" s="28" t="e">
        <v>#N/A</v>
      </c>
      <c r="G677" s="28">
        <v>4250</v>
      </c>
      <c r="H677" s="28">
        <v>6612</v>
      </c>
      <c r="I677" s="29">
        <v>12.778880269408862</v>
      </c>
      <c r="J677" s="25">
        <v>0</v>
      </c>
    </row>
    <row r="678" spans="1:10" x14ac:dyDescent="0.25">
      <c r="A678" s="26" t="s">
        <v>888</v>
      </c>
      <c r="B678" s="27" t="s">
        <v>1388</v>
      </c>
      <c r="C678" s="13">
        <v>27580</v>
      </c>
      <c r="D678" s="26" t="s">
        <v>890</v>
      </c>
      <c r="E678" s="26" t="s">
        <v>1389</v>
      </c>
      <c r="F678" s="28" t="e">
        <v>#N/A</v>
      </c>
      <c r="G678" s="28">
        <v>1241</v>
      </c>
      <c r="H678" s="28">
        <v>3002</v>
      </c>
      <c r="I678" s="29">
        <v>12.800412583806086</v>
      </c>
      <c r="J678" s="25">
        <v>0</v>
      </c>
    </row>
    <row r="679" spans="1:10" x14ac:dyDescent="0.25">
      <c r="A679" s="26" t="s">
        <v>772</v>
      </c>
      <c r="B679" s="27" t="s">
        <v>1390</v>
      </c>
      <c r="C679" s="13">
        <v>41797</v>
      </c>
      <c r="D679" s="26" t="s">
        <v>774</v>
      </c>
      <c r="E679" s="26" t="s">
        <v>1391</v>
      </c>
      <c r="F679" s="28" t="e">
        <v>#N/A</v>
      </c>
      <c r="G679" s="28">
        <v>1185</v>
      </c>
      <c r="H679" s="28">
        <v>1005</v>
      </c>
      <c r="I679" s="29">
        <v>12.81496701632962</v>
      </c>
      <c r="J679" s="25">
        <v>0</v>
      </c>
    </row>
    <row r="680" spans="1:10" x14ac:dyDescent="0.25">
      <c r="A680" s="26" t="s">
        <v>96</v>
      </c>
      <c r="B680" s="27" t="s">
        <v>1392</v>
      </c>
      <c r="C680" s="13">
        <v>44078</v>
      </c>
      <c r="D680" s="26" t="s">
        <v>98</v>
      </c>
      <c r="E680" s="26" t="s">
        <v>1393</v>
      </c>
      <c r="F680" s="28" t="e">
        <v>#N/A</v>
      </c>
      <c r="G680" s="28">
        <v>4440</v>
      </c>
      <c r="H680" s="28">
        <v>6564</v>
      </c>
      <c r="I680" s="29">
        <v>12.825327132499496</v>
      </c>
      <c r="J680" s="25">
        <v>3</v>
      </c>
    </row>
    <row r="681" spans="1:10" x14ac:dyDescent="0.25">
      <c r="A681" s="26" t="s">
        <v>576</v>
      </c>
      <c r="B681" s="27" t="s">
        <v>1394</v>
      </c>
      <c r="C681" s="13">
        <v>76606</v>
      </c>
      <c r="D681" s="26" t="s">
        <v>578</v>
      </c>
      <c r="E681" s="26" t="s">
        <v>1395</v>
      </c>
      <c r="F681" s="28" t="e">
        <v>#N/A</v>
      </c>
      <c r="G681" s="28">
        <v>2088</v>
      </c>
      <c r="H681" s="28">
        <v>1978</v>
      </c>
      <c r="I681" s="29">
        <v>12.863479546574666</v>
      </c>
      <c r="J681" s="25">
        <v>0</v>
      </c>
    </row>
    <row r="682" spans="1:10" x14ac:dyDescent="0.25">
      <c r="A682" s="26" t="s">
        <v>500</v>
      </c>
      <c r="B682" s="27" t="s">
        <v>1396</v>
      </c>
      <c r="C682" s="13">
        <v>5376</v>
      </c>
      <c r="D682" s="26" t="s">
        <v>502</v>
      </c>
      <c r="E682" s="26" t="s">
        <v>1397</v>
      </c>
      <c r="F682" s="28" t="e">
        <v>#N/A</v>
      </c>
      <c r="G682" s="28">
        <v>6786</v>
      </c>
      <c r="H682" s="28">
        <v>4236</v>
      </c>
      <c r="I682" s="29">
        <v>12.871042998311932</v>
      </c>
      <c r="J682" s="25">
        <v>1</v>
      </c>
    </row>
    <row r="683" spans="1:10" x14ac:dyDescent="0.25">
      <c r="A683" s="26" t="s">
        <v>295</v>
      </c>
      <c r="B683" s="27" t="s">
        <v>1398</v>
      </c>
      <c r="C683" s="13">
        <v>73520</v>
      </c>
      <c r="D683" s="26" t="s">
        <v>297</v>
      </c>
      <c r="E683" s="26" t="s">
        <v>1399</v>
      </c>
      <c r="F683" s="28" t="e">
        <v>#N/A</v>
      </c>
      <c r="G683" s="28">
        <v>1185</v>
      </c>
      <c r="H683" s="28">
        <v>2998</v>
      </c>
      <c r="I683" s="29">
        <v>12.88463629444384</v>
      </c>
      <c r="J683" s="25">
        <v>0</v>
      </c>
    </row>
    <row r="684" spans="1:10" x14ac:dyDescent="0.25">
      <c r="A684" s="26" t="s">
        <v>204</v>
      </c>
      <c r="B684" s="27" t="s">
        <v>1400</v>
      </c>
      <c r="C684" s="13">
        <v>52788</v>
      </c>
      <c r="D684" s="26" t="s">
        <v>206</v>
      </c>
      <c r="E684" s="26" t="s">
        <v>1401</v>
      </c>
      <c r="F684" s="28" t="e">
        <v>#N/A</v>
      </c>
      <c r="G684" s="28">
        <v>1242</v>
      </c>
      <c r="H684" s="28">
        <v>2276</v>
      </c>
      <c r="I684" s="29">
        <v>12.898535673486345</v>
      </c>
      <c r="J684" s="25">
        <v>0</v>
      </c>
    </row>
    <row r="685" spans="1:10" x14ac:dyDescent="0.25">
      <c r="A685" s="26" t="s">
        <v>576</v>
      </c>
      <c r="B685" s="27" t="s">
        <v>1402</v>
      </c>
      <c r="C685" s="13">
        <v>76054</v>
      </c>
      <c r="D685" s="26" t="s">
        <v>578</v>
      </c>
      <c r="E685" s="26" t="s">
        <v>1403</v>
      </c>
      <c r="F685" s="28" t="e">
        <v>#N/A</v>
      </c>
      <c r="G685" s="28">
        <v>831</v>
      </c>
      <c r="H685" s="28">
        <v>1142</v>
      </c>
      <c r="I685" s="29">
        <v>12.899720583669669</v>
      </c>
      <c r="J685" s="25">
        <v>0</v>
      </c>
    </row>
    <row r="686" spans="1:10" x14ac:dyDescent="0.25">
      <c r="A686" s="26" t="s">
        <v>530</v>
      </c>
      <c r="B686" s="27" t="s">
        <v>1404</v>
      </c>
      <c r="C686" s="13">
        <v>23300</v>
      </c>
      <c r="D686" s="26" t="s">
        <v>532</v>
      </c>
      <c r="E686" s="26" t="s">
        <v>1405</v>
      </c>
      <c r="F686" s="28" t="e">
        <v>#N/A</v>
      </c>
      <c r="G686" s="28">
        <v>2001</v>
      </c>
      <c r="H686" s="28">
        <v>356</v>
      </c>
      <c r="I686" s="29">
        <v>12.953971644979609</v>
      </c>
      <c r="J686" s="25">
        <v>0</v>
      </c>
    </row>
    <row r="687" spans="1:10" x14ac:dyDescent="0.25">
      <c r="A687" s="26" t="s">
        <v>500</v>
      </c>
      <c r="B687" s="27" t="s">
        <v>1406</v>
      </c>
      <c r="C687" s="13">
        <v>5306</v>
      </c>
      <c r="D687" s="26" t="s">
        <v>502</v>
      </c>
      <c r="E687" s="26" t="s">
        <v>1407</v>
      </c>
      <c r="F687" s="28" t="e">
        <v>#N/A</v>
      </c>
      <c r="G687" s="28">
        <v>522</v>
      </c>
      <c r="H687" s="28">
        <v>1048</v>
      </c>
      <c r="I687" s="29">
        <v>12.956068503350707</v>
      </c>
      <c r="J687" s="25">
        <v>0</v>
      </c>
    </row>
    <row r="688" spans="1:10" x14ac:dyDescent="0.25">
      <c r="A688" s="26" t="s">
        <v>301</v>
      </c>
      <c r="B688" s="27" t="s">
        <v>1408</v>
      </c>
      <c r="C688" s="13">
        <v>13268</v>
      </c>
      <c r="D688" s="26" t="s">
        <v>303</v>
      </c>
      <c r="E688" s="26" t="s">
        <v>265</v>
      </c>
      <c r="F688" s="28" t="e">
        <v>#N/A</v>
      </c>
      <c r="G688" s="28">
        <v>1236</v>
      </c>
      <c r="H688" s="28">
        <v>2360</v>
      </c>
      <c r="I688" s="29">
        <v>13.032475748629272</v>
      </c>
      <c r="J688" s="25">
        <v>1</v>
      </c>
    </row>
    <row r="689" spans="1:10" x14ac:dyDescent="0.25">
      <c r="A689" s="26" t="s">
        <v>741</v>
      </c>
      <c r="B689" s="27" t="s">
        <v>1409</v>
      </c>
      <c r="C689" s="13">
        <v>66075</v>
      </c>
      <c r="D689" s="26" t="s">
        <v>743</v>
      </c>
      <c r="E689" s="26" t="s">
        <v>1410</v>
      </c>
      <c r="F689" s="28" t="e">
        <v>#N/A</v>
      </c>
      <c r="G689" s="28">
        <v>829</v>
      </c>
      <c r="H689" s="28">
        <v>771</v>
      </c>
      <c r="I689" s="29">
        <v>13.083964646464647</v>
      </c>
      <c r="J689" s="25">
        <v>0</v>
      </c>
    </row>
    <row r="690" spans="1:10" x14ac:dyDescent="0.25">
      <c r="A690" s="26" t="s">
        <v>1149</v>
      </c>
      <c r="B690" s="27" t="s">
        <v>1411</v>
      </c>
      <c r="C690" s="13">
        <v>20787</v>
      </c>
      <c r="D690" s="26" t="s">
        <v>1151</v>
      </c>
      <c r="E690" s="26" t="s">
        <v>1412</v>
      </c>
      <c r="F690" s="28" t="e">
        <v>#N/A</v>
      </c>
      <c r="G690" s="28">
        <v>1816</v>
      </c>
      <c r="H690" s="28">
        <v>3228</v>
      </c>
      <c r="I690" s="29">
        <v>13.100562689366612</v>
      </c>
      <c r="J690" s="25">
        <v>0</v>
      </c>
    </row>
    <row r="691" spans="1:10" x14ac:dyDescent="0.25">
      <c r="A691" s="26" t="s">
        <v>661</v>
      </c>
      <c r="B691" s="27" t="s">
        <v>1413</v>
      </c>
      <c r="C691" s="13">
        <v>70233</v>
      </c>
      <c r="D691" s="26" t="s">
        <v>663</v>
      </c>
      <c r="E691" s="26" t="s">
        <v>1414</v>
      </c>
      <c r="F691" s="28" t="e">
        <v>#N/A</v>
      </c>
      <c r="G691" s="28">
        <v>1384</v>
      </c>
      <c r="H691" s="28">
        <v>3966</v>
      </c>
      <c r="I691" s="29">
        <v>13.118483412322274</v>
      </c>
      <c r="J691" s="25">
        <v>0</v>
      </c>
    </row>
    <row r="692" spans="1:10" x14ac:dyDescent="0.25">
      <c r="A692" s="26" t="s">
        <v>741</v>
      </c>
      <c r="B692" s="27" t="s">
        <v>1415</v>
      </c>
      <c r="C692" s="13">
        <v>66456</v>
      </c>
      <c r="D692" s="26" t="s">
        <v>743</v>
      </c>
      <c r="E692" s="26" t="s">
        <v>1416</v>
      </c>
      <c r="F692" s="28" t="e">
        <v>#N/A</v>
      </c>
      <c r="G692" s="28">
        <v>2140</v>
      </c>
      <c r="H692" s="28">
        <v>7047</v>
      </c>
      <c r="I692" s="29">
        <v>13.222119246215632</v>
      </c>
      <c r="J692" s="25">
        <v>2</v>
      </c>
    </row>
    <row r="693" spans="1:10" x14ac:dyDescent="0.25">
      <c r="A693" s="26" t="s">
        <v>301</v>
      </c>
      <c r="B693" s="27" t="s">
        <v>1417</v>
      </c>
      <c r="C693" s="13">
        <v>13549</v>
      </c>
      <c r="D693" s="26" t="s">
        <v>303</v>
      </c>
      <c r="E693" s="26" t="s">
        <v>1418</v>
      </c>
      <c r="F693" s="28" t="e">
        <v>#N/A</v>
      </c>
      <c r="G693" s="28">
        <v>3312</v>
      </c>
      <c r="H693" s="28">
        <v>8068</v>
      </c>
      <c r="I693" s="29">
        <v>13.288929904104643</v>
      </c>
      <c r="J693" s="25">
        <v>0</v>
      </c>
    </row>
    <row r="694" spans="1:10" x14ac:dyDescent="0.25">
      <c r="A694" s="26" t="s">
        <v>814</v>
      </c>
      <c r="B694" s="27" t="s">
        <v>1419</v>
      </c>
      <c r="C694" s="13">
        <v>63111</v>
      </c>
      <c r="D694" s="26" t="s">
        <v>816</v>
      </c>
      <c r="E694" s="26" t="s">
        <v>940</v>
      </c>
      <c r="F694" s="28" t="e">
        <v>#N/A</v>
      </c>
      <c r="G694" s="28">
        <v>377</v>
      </c>
      <c r="H694" s="28">
        <v>107</v>
      </c>
      <c r="I694" s="29">
        <v>13.307447935051183</v>
      </c>
      <c r="J694" s="25">
        <v>0</v>
      </c>
    </row>
    <row r="695" spans="1:10" x14ac:dyDescent="0.25">
      <c r="A695" s="26" t="s">
        <v>500</v>
      </c>
      <c r="B695" s="27" t="s">
        <v>1420</v>
      </c>
      <c r="C695" s="13">
        <v>5142</v>
      </c>
      <c r="D695" s="26" t="s">
        <v>502</v>
      </c>
      <c r="E695" s="26" t="s">
        <v>1421</v>
      </c>
      <c r="F695" s="28" t="e">
        <v>#N/A</v>
      </c>
      <c r="G695" s="28">
        <v>614</v>
      </c>
      <c r="H695" s="28">
        <v>1479</v>
      </c>
      <c r="I695" s="29">
        <v>13.362350380848747</v>
      </c>
      <c r="J695" s="25">
        <v>0</v>
      </c>
    </row>
    <row r="696" spans="1:10" x14ac:dyDescent="0.25">
      <c r="A696" s="26" t="s">
        <v>376</v>
      </c>
      <c r="B696" s="27" t="s">
        <v>1422</v>
      </c>
      <c r="C696" s="13">
        <v>47570</v>
      </c>
      <c r="D696" s="26" t="s">
        <v>378</v>
      </c>
      <c r="E696" s="26" t="s">
        <v>1423</v>
      </c>
      <c r="F696" s="28" t="e">
        <v>#N/A</v>
      </c>
      <c r="G696" s="28">
        <v>4071</v>
      </c>
      <c r="H696" s="28">
        <v>8644</v>
      </c>
      <c r="I696" s="29">
        <v>13.364191451644672</v>
      </c>
      <c r="J696" s="25">
        <v>1</v>
      </c>
    </row>
    <row r="697" spans="1:10" x14ac:dyDescent="0.25">
      <c r="A697" s="26" t="s">
        <v>88</v>
      </c>
      <c r="B697" s="27" t="s">
        <v>1424</v>
      </c>
      <c r="C697" s="13">
        <v>68406</v>
      </c>
      <c r="D697" s="26" t="s">
        <v>90</v>
      </c>
      <c r="E697" s="26" t="s">
        <v>1425</v>
      </c>
      <c r="F697" s="28" t="e">
        <v>#N/A</v>
      </c>
      <c r="G697" s="28">
        <v>5154</v>
      </c>
      <c r="H697" s="28">
        <v>5915</v>
      </c>
      <c r="I697" s="29">
        <v>13.366182572614107</v>
      </c>
      <c r="J697" s="25">
        <v>0</v>
      </c>
    </row>
    <row r="698" spans="1:10" x14ac:dyDescent="0.25">
      <c r="A698" s="26" t="s">
        <v>88</v>
      </c>
      <c r="B698" s="27" t="s">
        <v>1426</v>
      </c>
      <c r="C698" s="13">
        <v>68444</v>
      </c>
      <c r="D698" s="26" t="s">
        <v>90</v>
      </c>
      <c r="E698" s="26" t="s">
        <v>1427</v>
      </c>
      <c r="F698" s="28" t="e">
        <v>#N/A</v>
      </c>
      <c r="G698" s="28">
        <v>714</v>
      </c>
      <c r="H698" s="28">
        <v>2816</v>
      </c>
      <c r="I698" s="29">
        <v>13.479327921464982</v>
      </c>
      <c r="J698" s="25">
        <v>2</v>
      </c>
    </row>
    <row r="699" spans="1:10" x14ac:dyDescent="0.25">
      <c r="A699" s="26" t="s">
        <v>901</v>
      </c>
      <c r="B699" s="27" t="s">
        <v>1428</v>
      </c>
      <c r="C699" s="13">
        <v>85010</v>
      </c>
      <c r="D699" s="26" t="s">
        <v>903</v>
      </c>
      <c r="E699" s="26" t="s">
        <v>1429</v>
      </c>
      <c r="F699" s="28" t="e">
        <v>#N/A</v>
      </c>
      <c r="G699" s="28">
        <v>5207</v>
      </c>
      <c r="H699" s="28">
        <v>8006</v>
      </c>
      <c r="I699" s="29">
        <v>13.514144822216453</v>
      </c>
      <c r="J699" s="25">
        <v>0</v>
      </c>
    </row>
    <row r="700" spans="1:10" x14ac:dyDescent="0.25">
      <c r="A700" s="26" t="s">
        <v>301</v>
      </c>
      <c r="B700" s="27" t="s">
        <v>1430</v>
      </c>
      <c r="C700" s="13">
        <v>13433</v>
      </c>
      <c r="D700" s="26" t="s">
        <v>303</v>
      </c>
      <c r="E700" s="26" t="s">
        <v>1431</v>
      </c>
      <c r="F700" s="28" t="e">
        <v>#N/A</v>
      </c>
      <c r="G700" s="28">
        <v>3490</v>
      </c>
      <c r="H700" s="28">
        <v>6268</v>
      </c>
      <c r="I700" s="29">
        <v>13.534476072287289</v>
      </c>
      <c r="J700" s="25">
        <v>1</v>
      </c>
    </row>
    <row r="701" spans="1:10" x14ac:dyDescent="0.25">
      <c r="A701" s="26" t="s">
        <v>27</v>
      </c>
      <c r="B701" s="27" t="s">
        <v>1432</v>
      </c>
      <c r="C701" s="13">
        <v>25426</v>
      </c>
      <c r="D701" s="26" t="s">
        <v>29</v>
      </c>
      <c r="E701" s="26" t="s">
        <v>1433</v>
      </c>
      <c r="F701" s="28" t="e">
        <v>#N/A</v>
      </c>
      <c r="G701" s="28">
        <v>74</v>
      </c>
      <c r="H701" s="28">
        <v>255</v>
      </c>
      <c r="I701" s="29">
        <v>1.1716276124129197</v>
      </c>
      <c r="J701" s="25">
        <v>0</v>
      </c>
    </row>
    <row r="702" spans="1:10" x14ac:dyDescent="0.25">
      <c r="A702" s="26" t="s">
        <v>134</v>
      </c>
      <c r="B702" s="27" t="s">
        <v>1434</v>
      </c>
      <c r="C702" s="13">
        <v>54001</v>
      </c>
      <c r="D702" s="26" t="s">
        <v>136</v>
      </c>
      <c r="E702" s="26" t="s">
        <v>1435</v>
      </c>
      <c r="F702" s="28" t="e">
        <v>#N/A</v>
      </c>
      <c r="G702" s="28">
        <v>89097</v>
      </c>
      <c r="H702" s="28">
        <v>37055</v>
      </c>
      <c r="I702" s="29">
        <v>13.706998804635614</v>
      </c>
      <c r="J702" s="25">
        <v>4</v>
      </c>
    </row>
    <row r="703" spans="1:10" x14ac:dyDescent="0.25">
      <c r="A703" s="26" t="s">
        <v>204</v>
      </c>
      <c r="B703" s="27" t="s">
        <v>1436</v>
      </c>
      <c r="C703" s="13">
        <v>52520</v>
      </c>
      <c r="D703" s="26" t="s">
        <v>206</v>
      </c>
      <c r="E703" s="26" t="s">
        <v>1437</v>
      </c>
      <c r="F703" s="28" t="s">
        <v>2255</v>
      </c>
      <c r="G703" s="28">
        <v>2063</v>
      </c>
      <c r="H703" s="28">
        <v>4585</v>
      </c>
      <c r="I703" s="29">
        <v>13.717667398098277</v>
      </c>
      <c r="J703" s="25">
        <v>0</v>
      </c>
    </row>
    <row r="704" spans="1:10" x14ac:dyDescent="0.25">
      <c r="A704" s="26" t="s">
        <v>500</v>
      </c>
      <c r="B704" s="27" t="s">
        <v>1438</v>
      </c>
      <c r="C704" s="13">
        <v>5658</v>
      </c>
      <c r="D704" s="26" t="s">
        <v>502</v>
      </c>
      <c r="E704" s="26" t="s">
        <v>1439</v>
      </c>
      <c r="F704" s="28" t="e">
        <v>#N/A</v>
      </c>
      <c r="G704" s="28">
        <v>459</v>
      </c>
      <c r="H704" s="28">
        <v>1213</v>
      </c>
      <c r="I704" s="29">
        <v>13.758992805755396</v>
      </c>
      <c r="J704" s="25">
        <v>0</v>
      </c>
    </row>
    <row r="705" spans="1:10" x14ac:dyDescent="0.25">
      <c r="A705" s="26" t="s">
        <v>500</v>
      </c>
      <c r="B705" s="27" t="s">
        <v>1440</v>
      </c>
      <c r="C705" s="13">
        <v>5579</v>
      </c>
      <c r="D705" s="26" t="s">
        <v>502</v>
      </c>
      <c r="E705" s="26" t="s">
        <v>1441</v>
      </c>
      <c r="F705" s="28" t="e">
        <v>#N/A</v>
      </c>
      <c r="G705" s="28">
        <v>6485</v>
      </c>
      <c r="H705" s="28">
        <v>11783</v>
      </c>
      <c r="I705" s="29">
        <v>13.832305953117336</v>
      </c>
      <c r="J705" s="25">
        <v>0</v>
      </c>
    </row>
    <row r="706" spans="1:10" x14ac:dyDescent="0.25">
      <c r="A706" s="26" t="s">
        <v>376</v>
      </c>
      <c r="B706" s="27" t="s">
        <v>1442</v>
      </c>
      <c r="C706" s="13">
        <v>47245</v>
      </c>
      <c r="D706" s="26" t="s">
        <v>378</v>
      </c>
      <c r="E706" s="26" t="s">
        <v>1443</v>
      </c>
      <c r="F706" s="28" t="e">
        <v>#N/A</v>
      </c>
      <c r="G706" s="28">
        <v>7683</v>
      </c>
      <c r="H706" s="28">
        <v>9041</v>
      </c>
      <c r="I706" s="29">
        <v>13.835764451647758</v>
      </c>
      <c r="J706" s="25">
        <v>0</v>
      </c>
    </row>
    <row r="707" spans="1:10" x14ac:dyDescent="0.25">
      <c r="A707" s="26" t="s">
        <v>88</v>
      </c>
      <c r="B707" s="27" t="s">
        <v>1444</v>
      </c>
      <c r="C707" s="13">
        <v>68745</v>
      </c>
      <c r="D707" s="26" t="s">
        <v>90</v>
      </c>
      <c r="E707" s="26" t="s">
        <v>1445</v>
      </c>
      <c r="F707" s="28" t="e">
        <v>#N/A</v>
      </c>
      <c r="G707" s="28">
        <v>1080</v>
      </c>
      <c r="H707" s="28">
        <v>5422</v>
      </c>
      <c r="I707" s="29">
        <v>13.86570804981384</v>
      </c>
      <c r="J707" s="25">
        <v>2</v>
      </c>
    </row>
    <row r="708" spans="1:10" x14ac:dyDescent="0.25">
      <c r="A708" s="26" t="s">
        <v>134</v>
      </c>
      <c r="B708" s="27" t="s">
        <v>1446</v>
      </c>
      <c r="C708" s="13">
        <v>54385</v>
      </c>
      <c r="D708" s="26" t="s">
        <v>136</v>
      </c>
      <c r="E708" s="26" t="s">
        <v>1447</v>
      </c>
      <c r="F708" s="28" t="e">
        <v>#N/A</v>
      </c>
      <c r="G708" s="28">
        <v>1669</v>
      </c>
      <c r="H708" s="28">
        <v>4122</v>
      </c>
      <c r="I708" s="29">
        <v>13.894438894438895</v>
      </c>
      <c r="J708" s="25">
        <v>1</v>
      </c>
    </row>
    <row r="709" spans="1:10" x14ac:dyDescent="0.25">
      <c r="A709" s="26" t="s">
        <v>321</v>
      </c>
      <c r="B709" s="27" t="s">
        <v>1448</v>
      </c>
      <c r="C709" s="13">
        <v>19455</v>
      </c>
      <c r="D709" s="26" t="s">
        <v>323</v>
      </c>
      <c r="E709" s="26" t="s">
        <v>1449</v>
      </c>
      <c r="F709" s="28" t="s">
        <v>2252</v>
      </c>
      <c r="G709" s="28">
        <v>5552</v>
      </c>
      <c r="H709" s="28">
        <v>9088</v>
      </c>
      <c r="I709" s="29">
        <v>13.978548768820181</v>
      </c>
      <c r="J709" s="25">
        <v>3</v>
      </c>
    </row>
    <row r="710" spans="1:10" x14ac:dyDescent="0.25">
      <c r="A710" s="26" t="s">
        <v>888</v>
      </c>
      <c r="B710" s="27" t="s">
        <v>1450</v>
      </c>
      <c r="C710" s="13">
        <v>27050</v>
      </c>
      <c r="D710" s="26" t="s">
        <v>890</v>
      </c>
      <c r="E710" s="26" t="s">
        <v>1451</v>
      </c>
      <c r="F710" s="28" t="e">
        <v>#N/A</v>
      </c>
      <c r="G710" s="28">
        <v>1390</v>
      </c>
      <c r="H710" s="28">
        <v>3606</v>
      </c>
      <c r="I710" s="29">
        <v>14.002216178100129</v>
      </c>
      <c r="J710" s="25">
        <v>0</v>
      </c>
    </row>
    <row r="711" spans="1:10" x14ac:dyDescent="0.25">
      <c r="A711" s="26" t="s">
        <v>27</v>
      </c>
      <c r="B711" s="27" t="s">
        <v>1452</v>
      </c>
      <c r="C711" s="13">
        <v>25324</v>
      </c>
      <c r="D711" s="26" t="s">
        <v>29</v>
      </c>
      <c r="E711" s="26" t="s">
        <v>1453</v>
      </c>
      <c r="F711" s="28" t="e">
        <v>#N/A</v>
      </c>
      <c r="G711" s="28">
        <v>82</v>
      </c>
      <c r="H711" s="28">
        <v>130</v>
      </c>
      <c r="I711" s="29">
        <v>3.1178707224334601</v>
      </c>
      <c r="J711" s="25">
        <v>0</v>
      </c>
    </row>
    <row r="712" spans="1:10" x14ac:dyDescent="0.25">
      <c r="A712" s="26" t="s">
        <v>88</v>
      </c>
      <c r="B712" s="27" t="s">
        <v>1454</v>
      </c>
      <c r="C712" s="13">
        <v>68013</v>
      </c>
      <c r="D712" s="26" t="s">
        <v>90</v>
      </c>
      <c r="E712" s="26" t="s">
        <v>1455</v>
      </c>
      <c r="F712" s="28" t="e">
        <v>#N/A</v>
      </c>
      <c r="G712" s="28">
        <v>261</v>
      </c>
      <c r="H712" s="28">
        <v>263</v>
      </c>
      <c r="I712" s="29">
        <v>14.070080862533693</v>
      </c>
      <c r="J712" s="25">
        <v>0</v>
      </c>
    </row>
    <row r="713" spans="1:10" x14ac:dyDescent="0.25">
      <c r="A713" s="26" t="s">
        <v>1456</v>
      </c>
      <c r="B713" s="27" t="s">
        <v>1457</v>
      </c>
      <c r="C713" s="13">
        <v>86760</v>
      </c>
      <c r="D713" s="26" t="s">
        <v>1458</v>
      </c>
      <c r="E713" s="26" t="s">
        <v>658</v>
      </c>
      <c r="F713" s="28" t="e">
        <v>#N/A</v>
      </c>
      <c r="G713" s="28">
        <v>1471</v>
      </c>
      <c r="H713" s="28">
        <v>2103</v>
      </c>
      <c r="I713" s="29">
        <v>14.106252397391639</v>
      </c>
      <c r="J713" s="25">
        <v>1</v>
      </c>
    </row>
    <row r="714" spans="1:10" x14ac:dyDescent="0.25">
      <c r="A714" s="26" t="s">
        <v>1149</v>
      </c>
      <c r="B714" s="27" t="s">
        <v>1459</v>
      </c>
      <c r="C714" s="13">
        <v>20175</v>
      </c>
      <c r="D714" s="26" t="s">
        <v>1151</v>
      </c>
      <c r="E714" s="26" t="s">
        <v>1460</v>
      </c>
      <c r="F714" s="28" t="e">
        <v>#N/A</v>
      </c>
      <c r="G714" s="28">
        <v>4341</v>
      </c>
      <c r="H714" s="28">
        <v>11052</v>
      </c>
      <c r="I714" s="29">
        <v>14.159436362450259</v>
      </c>
      <c r="J714" s="25">
        <v>0</v>
      </c>
    </row>
    <row r="715" spans="1:10" x14ac:dyDescent="0.25">
      <c r="A715" s="26" t="s">
        <v>772</v>
      </c>
      <c r="B715" s="27" t="s">
        <v>1461</v>
      </c>
      <c r="C715" s="13">
        <v>41349</v>
      </c>
      <c r="D715" s="26" t="s">
        <v>774</v>
      </c>
      <c r="E715" s="26" t="s">
        <v>1462</v>
      </c>
      <c r="F715" s="28" t="e">
        <v>#N/A</v>
      </c>
      <c r="G715" s="28">
        <v>989</v>
      </c>
      <c r="H715" s="28">
        <v>1400</v>
      </c>
      <c r="I715" s="29">
        <v>14.27540415704388</v>
      </c>
      <c r="J715" s="25">
        <v>0</v>
      </c>
    </row>
    <row r="716" spans="1:10" x14ac:dyDescent="0.25">
      <c r="A716" s="26" t="s">
        <v>741</v>
      </c>
      <c r="B716" s="27" t="s">
        <v>1463</v>
      </c>
      <c r="C716" s="13">
        <v>66594</v>
      </c>
      <c r="D716" s="26" t="s">
        <v>743</v>
      </c>
      <c r="E716" s="26" t="s">
        <v>1464</v>
      </c>
      <c r="F716" s="28" t="e">
        <v>#N/A</v>
      </c>
      <c r="G716" s="28">
        <v>4896</v>
      </c>
      <c r="H716" s="28">
        <v>14456</v>
      </c>
      <c r="I716" s="29">
        <v>14.503658500459164</v>
      </c>
      <c r="J716" s="25">
        <v>2</v>
      </c>
    </row>
    <row r="717" spans="1:10" x14ac:dyDescent="0.25">
      <c r="A717" s="26" t="s">
        <v>321</v>
      </c>
      <c r="B717" s="27" t="s">
        <v>1465</v>
      </c>
      <c r="C717" s="13">
        <v>19698</v>
      </c>
      <c r="D717" s="26" t="s">
        <v>323</v>
      </c>
      <c r="E717" s="26" t="s">
        <v>1466</v>
      </c>
      <c r="F717" s="28" t="s">
        <v>2252</v>
      </c>
      <c r="G717" s="28">
        <v>13600</v>
      </c>
      <c r="H717" s="28">
        <v>11893</v>
      </c>
      <c r="I717" s="29">
        <v>14.538457426906836</v>
      </c>
      <c r="J717" s="25">
        <v>6</v>
      </c>
    </row>
    <row r="718" spans="1:10" x14ac:dyDescent="0.25">
      <c r="A718" s="26" t="s">
        <v>204</v>
      </c>
      <c r="B718" s="27" t="s">
        <v>1467</v>
      </c>
      <c r="C718" s="13">
        <v>52480</v>
      </c>
      <c r="D718" s="26" t="s">
        <v>206</v>
      </c>
      <c r="E718" s="26" t="s">
        <v>206</v>
      </c>
      <c r="F718" s="28" t="e">
        <v>#N/A</v>
      </c>
      <c r="G718" s="28">
        <v>709</v>
      </c>
      <c r="H718" s="28">
        <v>610</v>
      </c>
      <c r="I718" s="29">
        <v>14.558521560574949</v>
      </c>
      <c r="J718" s="25">
        <v>0</v>
      </c>
    </row>
    <row r="719" spans="1:10" x14ac:dyDescent="0.25">
      <c r="A719" s="26" t="s">
        <v>1149</v>
      </c>
      <c r="B719" s="27" t="s">
        <v>1468</v>
      </c>
      <c r="C719" s="13">
        <v>20710</v>
      </c>
      <c r="D719" s="26" t="s">
        <v>1151</v>
      </c>
      <c r="E719" s="26" t="s">
        <v>1469</v>
      </c>
      <c r="F719" s="28" t="e">
        <v>#N/A</v>
      </c>
      <c r="G719" s="28">
        <v>3610</v>
      </c>
      <c r="H719" s="28">
        <v>9564</v>
      </c>
      <c r="I719" s="29">
        <v>14.643842284601655</v>
      </c>
      <c r="J719" s="25">
        <v>1</v>
      </c>
    </row>
    <row r="720" spans="1:10" x14ac:dyDescent="0.25">
      <c r="A720" s="26" t="s">
        <v>96</v>
      </c>
      <c r="B720" s="27" t="s">
        <v>1470</v>
      </c>
      <c r="C720" s="13">
        <v>44855</v>
      </c>
      <c r="D720" s="26" t="s">
        <v>98</v>
      </c>
      <c r="E720" s="26" t="s">
        <v>1471</v>
      </c>
      <c r="F720" s="28" t="e">
        <v>#N/A</v>
      </c>
      <c r="G720" s="28">
        <v>2626</v>
      </c>
      <c r="H720" s="28">
        <v>3887</v>
      </c>
      <c r="I720" s="29">
        <v>14.662199888330541</v>
      </c>
      <c r="J720" s="25">
        <v>0</v>
      </c>
    </row>
    <row r="721" spans="1:10" x14ac:dyDescent="0.25">
      <c r="A721" s="26" t="s">
        <v>204</v>
      </c>
      <c r="B721" s="27" t="s">
        <v>1472</v>
      </c>
      <c r="C721" s="13">
        <v>52036</v>
      </c>
      <c r="D721" s="26" t="s">
        <v>206</v>
      </c>
      <c r="E721" s="26" t="s">
        <v>1473</v>
      </c>
      <c r="F721" s="28" t="e">
        <v>#N/A</v>
      </c>
      <c r="G721" s="28">
        <v>1039</v>
      </c>
      <c r="H721" s="28">
        <v>727</v>
      </c>
      <c r="I721" s="29">
        <v>14.668925596498658</v>
      </c>
      <c r="J721" s="25">
        <v>0</v>
      </c>
    </row>
    <row r="722" spans="1:10" x14ac:dyDescent="0.25">
      <c r="A722" s="26" t="s">
        <v>96</v>
      </c>
      <c r="B722" s="27" t="s">
        <v>1474</v>
      </c>
      <c r="C722" s="13">
        <v>44035</v>
      </c>
      <c r="D722" s="26" t="s">
        <v>98</v>
      </c>
      <c r="E722" s="26" t="s">
        <v>203</v>
      </c>
      <c r="F722" s="28" t="e">
        <v>#N/A</v>
      </c>
      <c r="G722" s="28">
        <v>3903</v>
      </c>
      <c r="H722" s="28">
        <v>1877</v>
      </c>
      <c r="I722" s="29">
        <v>14.669623393219574</v>
      </c>
      <c r="J722" s="25">
        <v>0</v>
      </c>
    </row>
    <row r="723" spans="1:10" x14ac:dyDescent="0.25">
      <c r="A723" s="26" t="s">
        <v>772</v>
      </c>
      <c r="B723" s="27" t="s">
        <v>1475</v>
      </c>
      <c r="C723" s="13">
        <v>41791</v>
      </c>
      <c r="D723" s="26" t="s">
        <v>774</v>
      </c>
      <c r="E723" s="26" t="s">
        <v>1476</v>
      </c>
      <c r="F723" s="28" t="e">
        <v>#N/A</v>
      </c>
      <c r="G723" s="28">
        <v>2601</v>
      </c>
      <c r="H723" s="28">
        <v>2985</v>
      </c>
      <c r="I723" s="29">
        <v>14.775051124744376</v>
      </c>
      <c r="J723" s="25">
        <v>0</v>
      </c>
    </row>
    <row r="724" spans="1:10" x14ac:dyDescent="0.25">
      <c r="A724" s="26" t="s">
        <v>772</v>
      </c>
      <c r="B724" s="27" t="s">
        <v>1477</v>
      </c>
      <c r="C724" s="13">
        <v>41530</v>
      </c>
      <c r="D724" s="26" t="s">
        <v>774</v>
      </c>
      <c r="E724" s="26" t="s">
        <v>877</v>
      </c>
      <c r="F724" s="28" t="e">
        <v>#N/A</v>
      </c>
      <c r="G724" s="28">
        <v>1711</v>
      </c>
      <c r="H724" s="28">
        <v>1422</v>
      </c>
      <c r="I724" s="29">
        <v>14.794638996973628</v>
      </c>
      <c r="J724" s="25">
        <v>0</v>
      </c>
    </row>
    <row r="725" spans="1:10" x14ac:dyDescent="0.25">
      <c r="A725" s="26" t="s">
        <v>204</v>
      </c>
      <c r="B725" s="27" t="s">
        <v>1478</v>
      </c>
      <c r="C725" s="13">
        <v>52260</v>
      </c>
      <c r="D725" s="26" t="s">
        <v>206</v>
      </c>
      <c r="E725" s="26" t="s">
        <v>1479</v>
      </c>
      <c r="F725" s="28" t="e">
        <v>#N/A</v>
      </c>
      <c r="G725" s="28">
        <v>1819</v>
      </c>
      <c r="H725" s="28">
        <v>1608</v>
      </c>
      <c r="I725" s="29">
        <v>14.82356776138864</v>
      </c>
      <c r="J725" s="25">
        <v>0</v>
      </c>
    </row>
    <row r="726" spans="1:10" x14ac:dyDescent="0.25">
      <c r="A726" s="26" t="s">
        <v>530</v>
      </c>
      <c r="B726" s="27" t="s">
        <v>1480</v>
      </c>
      <c r="C726" s="13">
        <v>23555</v>
      </c>
      <c r="D726" s="26" t="s">
        <v>532</v>
      </c>
      <c r="E726" s="26" t="s">
        <v>1481</v>
      </c>
      <c r="F726" s="28" t="e">
        <v>#N/A</v>
      </c>
      <c r="G726" s="28">
        <v>9960</v>
      </c>
      <c r="H726" s="28">
        <v>8149</v>
      </c>
      <c r="I726" s="29">
        <v>14.824075727808536</v>
      </c>
      <c r="J726" s="25">
        <v>0</v>
      </c>
    </row>
    <row r="727" spans="1:10" x14ac:dyDescent="0.25">
      <c r="A727" s="26" t="s">
        <v>321</v>
      </c>
      <c r="B727" s="27" t="s">
        <v>1482</v>
      </c>
      <c r="C727" s="13">
        <v>19807</v>
      </c>
      <c r="D727" s="26" t="s">
        <v>323</v>
      </c>
      <c r="E727" s="26" t="s">
        <v>1483</v>
      </c>
      <c r="F727" s="28" t="e">
        <v>#N/A</v>
      </c>
      <c r="G727" s="28">
        <v>5027</v>
      </c>
      <c r="H727" s="28">
        <v>6921</v>
      </c>
      <c r="I727" s="29">
        <v>14.836348611398046</v>
      </c>
      <c r="J727" s="25">
        <v>1</v>
      </c>
    </row>
    <row r="728" spans="1:10" x14ac:dyDescent="0.25">
      <c r="A728" s="26" t="s">
        <v>295</v>
      </c>
      <c r="B728" s="27" t="s">
        <v>1484</v>
      </c>
      <c r="C728" s="13">
        <v>73124</v>
      </c>
      <c r="D728" s="26" t="s">
        <v>297</v>
      </c>
      <c r="E728" s="26" t="s">
        <v>1485</v>
      </c>
      <c r="F728" s="28" t="e">
        <v>#N/A</v>
      </c>
      <c r="G728" s="28">
        <v>2920</v>
      </c>
      <c r="H728" s="28">
        <v>6468</v>
      </c>
      <c r="I728" s="29">
        <v>14.855514855514857</v>
      </c>
      <c r="J728" s="25">
        <v>0</v>
      </c>
    </row>
    <row r="729" spans="1:10" x14ac:dyDescent="0.25">
      <c r="A729" s="26" t="s">
        <v>134</v>
      </c>
      <c r="B729" s="27" t="s">
        <v>1486</v>
      </c>
      <c r="C729" s="13">
        <v>54553</v>
      </c>
      <c r="D729" s="26" t="s">
        <v>136</v>
      </c>
      <c r="E729" s="26" t="s">
        <v>1487</v>
      </c>
      <c r="F729" s="28" t="e">
        <v>#N/A</v>
      </c>
      <c r="G729" s="28">
        <v>1525</v>
      </c>
      <c r="H729" s="28">
        <v>1646</v>
      </c>
      <c r="I729" s="29">
        <v>14.879500439067225</v>
      </c>
      <c r="J729" s="25">
        <v>0</v>
      </c>
    </row>
    <row r="730" spans="1:10" x14ac:dyDescent="0.25">
      <c r="A730" s="26" t="s">
        <v>901</v>
      </c>
      <c r="B730" s="27" t="s">
        <v>1488</v>
      </c>
      <c r="C730" s="13">
        <v>85410</v>
      </c>
      <c r="D730" s="26" t="s">
        <v>903</v>
      </c>
      <c r="E730" s="26" t="s">
        <v>1489</v>
      </c>
      <c r="F730" s="28" t="e">
        <v>#N/A</v>
      </c>
      <c r="G730" s="28">
        <v>3301</v>
      </c>
      <c r="H730" s="28">
        <v>4689</v>
      </c>
      <c r="I730" s="29">
        <v>14.952890016307302</v>
      </c>
      <c r="J730" s="25">
        <v>0</v>
      </c>
    </row>
    <row r="731" spans="1:10" x14ac:dyDescent="0.25">
      <c r="A731" s="26" t="s">
        <v>530</v>
      </c>
      <c r="B731" s="27" t="s">
        <v>1490</v>
      </c>
      <c r="C731" s="13">
        <v>23079</v>
      </c>
      <c r="D731" s="26" t="s">
        <v>532</v>
      </c>
      <c r="E731" s="26" t="s">
        <v>940</v>
      </c>
      <c r="F731" s="28" t="e">
        <v>#N/A</v>
      </c>
      <c r="G731" s="28">
        <v>3238</v>
      </c>
      <c r="H731" s="28">
        <v>3598</v>
      </c>
      <c r="I731" s="29">
        <v>14.971333456630296</v>
      </c>
      <c r="J731" s="25">
        <v>1</v>
      </c>
    </row>
    <row r="732" spans="1:10" x14ac:dyDescent="0.25">
      <c r="A732" s="26" t="s">
        <v>134</v>
      </c>
      <c r="B732" s="27" t="s">
        <v>1491</v>
      </c>
      <c r="C732" s="13">
        <v>54398</v>
      </c>
      <c r="D732" s="26" t="s">
        <v>136</v>
      </c>
      <c r="E732" s="26" t="s">
        <v>1492</v>
      </c>
      <c r="F732" s="28" t="e">
        <v>#N/A</v>
      </c>
      <c r="G732" s="28">
        <v>1282</v>
      </c>
      <c r="H732" s="28">
        <v>6752</v>
      </c>
      <c r="I732" s="29">
        <v>15.001170138076292</v>
      </c>
      <c r="J732" s="25">
        <v>0</v>
      </c>
    </row>
    <row r="733" spans="1:10" x14ac:dyDescent="0.25">
      <c r="A733" s="26" t="s">
        <v>758</v>
      </c>
      <c r="B733" s="27" t="s">
        <v>1493</v>
      </c>
      <c r="C733" s="13">
        <v>50318</v>
      </c>
      <c r="D733" s="26" t="s">
        <v>760</v>
      </c>
      <c r="E733" s="26" t="s">
        <v>547</v>
      </c>
      <c r="F733" s="28" t="e">
        <v>#N/A</v>
      </c>
      <c r="G733" s="28">
        <v>1418</v>
      </c>
      <c r="H733" s="28">
        <v>1458</v>
      </c>
      <c r="I733" s="29">
        <v>15.139867606235319</v>
      </c>
      <c r="J733" s="25">
        <v>0</v>
      </c>
    </row>
    <row r="734" spans="1:10" x14ac:dyDescent="0.25">
      <c r="A734" s="26" t="s">
        <v>530</v>
      </c>
      <c r="B734" s="27" t="s">
        <v>1494</v>
      </c>
      <c r="C734" s="13">
        <v>23090</v>
      </c>
      <c r="D734" s="26" t="s">
        <v>532</v>
      </c>
      <c r="E734" s="26" t="s">
        <v>1495</v>
      </c>
      <c r="F734" s="28" t="e">
        <v>#N/A</v>
      </c>
      <c r="G734" s="28">
        <v>3264</v>
      </c>
      <c r="H734" s="28">
        <v>7609</v>
      </c>
      <c r="I734" s="29">
        <v>15.14757750139224</v>
      </c>
      <c r="J734" s="25">
        <v>0</v>
      </c>
    </row>
    <row r="735" spans="1:10" x14ac:dyDescent="0.25">
      <c r="A735" s="26" t="s">
        <v>772</v>
      </c>
      <c r="B735" s="27" t="s">
        <v>1496</v>
      </c>
      <c r="C735" s="13">
        <v>41006</v>
      </c>
      <c r="D735" s="26" t="s">
        <v>774</v>
      </c>
      <c r="E735" s="26" t="s">
        <v>1497</v>
      </c>
      <c r="F735" s="28" t="e">
        <v>#N/A</v>
      </c>
      <c r="G735" s="28">
        <v>5022</v>
      </c>
      <c r="H735" s="28">
        <v>8105</v>
      </c>
      <c r="I735" s="29">
        <v>15.259335784388197</v>
      </c>
      <c r="J735" s="25">
        <v>0</v>
      </c>
    </row>
    <row r="736" spans="1:10" x14ac:dyDescent="0.25">
      <c r="A736" s="26" t="s">
        <v>741</v>
      </c>
      <c r="B736" s="27" t="s">
        <v>1498</v>
      </c>
      <c r="C736" s="13">
        <v>66687</v>
      </c>
      <c r="D736" s="26" t="s">
        <v>743</v>
      </c>
      <c r="E736" s="26" t="s">
        <v>1499</v>
      </c>
      <c r="F736" s="28" t="e">
        <v>#N/A</v>
      </c>
      <c r="G736" s="28">
        <v>2405</v>
      </c>
      <c r="H736" s="28">
        <v>4415</v>
      </c>
      <c r="I736" s="29">
        <v>15.298009032504295</v>
      </c>
      <c r="J736" s="25">
        <v>0</v>
      </c>
    </row>
    <row r="737" spans="1:10" x14ac:dyDescent="0.25">
      <c r="A737" s="26" t="s">
        <v>295</v>
      </c>
      <c r="B737" s="27" t="s">
        <v>1500</v>
      </c>
      <c r="C737" s="13">
        <v>73352</v>
      </c>
      <c r="D737" s="26" t="s">
        <v>297</v>
      </c>
      <c r="E737" s="26" t="s">
        <v>1501</v>
      </c>
      <c r="F737" s="28" t="e">
        <v>#N/A</v>
      </c>
      <c r="G737" s="28">
        <v>1687</v>
      </c>
      <c r="H737" s="28">
        <v>5454</v>
      </c>
      <c r="I737" s="29">
        <v>15.361500637406667</v>
      </c>
      <c r="J737" s="25">
        <v>0</v>
      </c>
    </row>
    <row r="738" spans="1:10" x14ac:dyDescent="0.25">
      <c r="A738" s="26" t="s">
        <v>772</v>
      </c>
      <c r="B738" s="27" t="s">
        <v>1502</v>
      </c>
      <c r="C738" s="13">
        <v>41020</v>
      </c>
      <c r="D738" s="26" t="s">
        <v>774</v>
      </c>
      <c r="E738" s="26" t="s">
        <v>1503</v>
      </c>
      <c r="F738" s="28" t="s">
        <v>2254</v>
      </c>
      <c r="G738" s="28">
        <v>3770</v>
      </c>
      <c r="H738" s="28">
        <v>17047</v>
      </c>
      <c r="I738" s="29">
        <v>15.392781316348195</v>
      </c>
      <c r="J738" s="25">
        <v>0</v>
      </c>
    </row>
    <row r="739" spans="1:10" x14ac:dyDescent="0.25">
      <c r="A739" s="26" t="s">
        <v>376</v>
      </c>
      <c r="B739" s="27" t="s">
        <v>1504</v>
      </c>
      <c r="C739" s="13">
        <v>47541</v>
      </c>
      <c r="D739" s="26" t="s">
        <v>378</v>
      </c>
      <c r="E739" s="26" t="s">
        <v>1505</v>
      </c>
      <c r="F739" s="28" t="e">
        <v>#N/A</v>
      </c>
      <c r="G739" s="28">
        <v>1244</v>
      </c>
      <c r="H739" s="28">
        <v>3948</v>
      </c>
      <c r="I739" s="29">
        <v>15.422762211753039</v>
      </c>
      <c r="J739" s="25">
        <v>0</v>
      </c>
    </row>
    <row r="740" spans="1:10" x14ac:dyDescent="0.25">
      <c r="A740" s="26" t="s">
        <v>772</v>
      </c>
      <c r="B740" s="27" t="s">
        <v>1506</v>
      </c>
      <c r="C740" s="13">
        <v>41660</v>
      </c>
      <c r="D740" s="26" t="s">
        <v>774</v>
      </c>
      <c r="E740" s="26" t="s">
        <v>1507</v>
      </c>
      <c r="F740" s="28" t="e">
        <v>#N/A</v>
      </c>
      <c r="G740" s="28">
        <v>1790</v>
      </c>
      <c r="H740" s="28">
        <v>2055</v>
      </c>
      <c r="I740" s="29">
        <v>15.614096301465457</v>
      </c>
      <c r="J740" s="25">
        <v>0</v>
      </c>
    </row>
    <row r="741" spans="1:10" x14ac:dyDescent="0.25">
      <c r="A741" s="26" t="s">
        <v>321</v>
      </c>
      <c r="B741" s="27" t="s">
        <v>1508</v>
      </c>
      <c r="C741" s="13">
        <v>19100</v>
      </c>
      <c r="D741" s="26" t="s">
        <v>323</v>
      </c>
      <c r="E741" s="26" t="s">
        <v>303</v>
      </c>
      <c r="F741" s="28" t="e">
        <v>#N/A</v>
      </c>
      <c r="G741" s="28">
        <v>6998</v>
      </c>
      <c r="H741" s="28">
        <v>21337</v>
      </c>
      <c r="I741" s="29">
        <v>15.68671403913833</v>
      </c>
      <c r="J741" s="25">
        <v>0</v>
      </c>
    </row>
    <row r="742" spans="1:10" x14ac:dyDescent="0.25">
      <c r="A742" s="26" t="s">
        <v>500</v>
      </c>
      <c r="B742" s="27" t="s">
        <v>1509</v>
      </c>
      <c r="C742" s="13">
        <v>5134</v>
      </c>
      <c r="D742" s="26" t="s">
        <v>502</v>
      </c>
      <c r="E742" s="26" t="s">
        <v>1510</v>
      </c>
      <c r="F742" s="28" t="e">
        <v>#N/A</v>
      </c>
      <c r="G742" s="28">
        <v>1429</v>
      </c>
      <c r="H742" s="28">
        <v>5249</v>
      </c>
      <c r="I742" s="29">
        <v>15.718842811571884</v>
      </c>
      <c r="J742" s="25">
        <v>0</v>
      </c>
    </row>
    <row r="743" spans="1:10" x14ac:dyDescent="0.25">
      <c r="A743" s="26" t="s">
        <v>500</v>
      </c>
      <c r="B743" s="27" t="s">
        <v>1511</v>
      </c>
      <c r="C743" s="13">
        <v>5148</v>
      </c>
      <c r="D743" s="26" t="s">
        <v>502</v>
      </c>
      <c r="E743" s="26" t="s">
        <v>1512</v>
      </c>
      <c r="F743" s="28" t="e">
        <v>#N/A</v>
      </c>
      <c r="G743" s="28">
        <v>7371</v>
      </c>
      <c r="H743" s="28">
        <v>11804</v>
      </c>
      <c r="I743" s="29">
        <v>15.76650766828517</v>
      </c>
      <c r="J743" s="25">
        <v>0</v>
      </c>
    </row>
    <row r="744" spans="1:10" x14ac:dyDescent="0.25">
      <c r="A744" s="26" t="s">
        <v>301</v>
      </c>
      <c r="B744" s="27" t="s">
        <v>1513</v>
      </c>
      <c r="C744" s="13">
        <v>13600</v>
      </c>
      <c r="D744" s="26" t="s">
        <v>303</v>
      </c>
      <c r="E744" s="26" t="s">
        <v>1514</v>
      </c>
      <c r="F744" s="28" t="e">
        <v>#N/A</v>
      </c>
      <c r="G744" s="28">
        <v>2858</v>
      </c>
      <c r="H744" s="28">
        <v>12776</v>
      </c>
      <c r="I744" s="29">
        <v>15.811020137198495</v>
      </c>
      <c r="J744" s="25">
        <v>0</v>
      </c>
    </row>
    <row r="745" spans="1:10" x14ac:dyDescent="0.25">
      <c r="A745" s="26" t="s">
        <v>96</v>
      </c>
      <c r="B745" s="27" t="s">
        <v>1515</v>
      </c>
      <c r="C745" s="13">
        <v>44420</v>
      </c>
      <c r="D745" s="26" t="s">
        <v>98</v>
      </c>
      <c r="E745" s="26" t="s">
        <v>1516</v>
      </c>
      <c r="F745" s="28" t="e">
        <v>#N/A</v>
      </c>
      <c r="G745" s="28">
        <v>511</v>
      </c>
      <c r="H745" s="28">
        <v>1535</v>
      </c>
      <c r="I745" s="29">
        <v>15.904139433551197</v>
      </c>
      <c r="J745" s="25">
        <v>0</v>
      </c>
    </row>
    <row r="746" spans="1:10" x14ac:dyDescent="0.25">
      <c r="A746" s="26" t="s">
        <v>888</v>
      </c>
      <c r="B746" s="27" t="s">
        <v>1517</v>
      </c>
      <c r="C746" s="13">
        <v>27495</v>
      </c>
      <c r="D746" s="26" t="s">
        <v>890</v>
      </c>
      <c r="E746" s="26" t="s">
        <v>1518</v>
      </c>
      <c r="F746" s="28" t="e">
        <v>#N/A</v>
      </c>
      <c r="G746" s="28">
        <v>1376</v>
      </c>
      <c r="H746" s="28">
        <v>3326</v>
      </c>
      <c r="I746" s="29">
        <v>16.044776119402986</v>
      </c>
      <c r="J746" s="25">
        <v>1</v>
      </c>
    </row>
    <row r="747" spans="1:10" x14ac:dyDescent="0.25">
      <c r="A747" s="26" t="s">
        <v>204</v>
      </c>
      <c r="B747" s="27" t="s">
        <v>1519</v>
      </c>
      <c r="C747" s="13">
        <v>52207</v>
      </c>
      <c r="D747" s="26" t="s">
        <v>206</v>
      </c>
      <c r="E747" s="26" t="s">
        <v>1520</v>
      </c>
      <c r="F747" s="28" t="e">
        <v>#N/A</v>
      </c>
      <c r="G747" s="28">
        <v>1512</v>
      </c>
      <c r="H747" s="28">
        <v>650</v>
      </c>
      <c r="I747" s="29">
        <v>16.10909865757511</v>
      </c>
      <c r="J747" s="25">
        <v>0</v>
      </c>
    </row>
    <row r="748" spans="1:10" x14ac:dyDescent="0.25">
      <c r="A748" s="26" t="s">
        <v>204</v>
      </c>
      <c r="B748" s="27" t="s">
        <v>1521</v>
      </c>
      <c r="C748" s="13">
        <v>52224</v>
      </c>
      <c r="D748" s="26" t="s">
        <v>206</v>
      </c>
      <c r="E748" s="26" t="s">
        <v>1522</v>
      </c>
      <c r="F748" s="28" t="e">
        <v>#N/A</v>
      </c>
      <c r="G748" s="28">
        <v>1394</v>
      </c>
      <c r="H748" s="28">
        <v>1883</v>
      </c>
      <c r="I748" s="29">
        <v>16.224394785847299</v>
      </c>
      <c r="J748" s="25">
        <v>0</v>
      </c>
    </row>
    <row r="749" spans="1:10" x14ac:dyDescent="0.25">
      <c r="A749" s="26" t="s">
        <v>576</v>
      </c>
      <c r="B749" s="27" t="s">
        <v>1523</v>
      </c>
      <c r="C749" s="13">
        <v>76126</v>
      </c>
      <c r="D749" s="26" t="s">
        <v>578</v>
      </c>
      <c r="E749" s="26" t="s">
        <v>1524</v>
      </c>
      <c r="F749" s="28" t="e">
        <v>#N/A</v>
      </c>
      <c r="G749" s="28">
        <v>2563</v>
      </c>
      <c r="H749" s="28">
        <v>3137</v>
      </c>
      <c r="I749" s="29">
        <v>16.259595254710398</v>
      </c>
      <c r="J749" s="25">
        <v>0</v>
      </c>
    </row>
    <row r="750" spans="1:10" x14ac:dyDescent="0.25">
      <c r="A750" s="26" t="s">
        <v>500</v>
      </c>
      <c r="B750" s="27" t="s">
        <v>1525</v>
      </c>
      <c r="C750" s="13">
        <v>5890</v>
      </c>
      <c r="D750" s="26" t="s">
        <v>502</v>
      </c>
      <c r="E750" s="26" t="s">
        <v>1526</v>
      </c>
      <c r="F750" s="28" t="e">
        <v>#N/A</v>
      </c>
      <c r="G750" s="28">
        <v>3899</v>
      </c>
      <c r="H750" s="28">
        <v>9074</v>
      </c>
      <c r="I750" s="29">
        <v>16.274313381751398</v>
      </c>
      <c r="J750" s="25">
        <v>0</v>
      </c>
    </row>
    <row r="751" spans="1:10" x14ac:dyDescent="0.25">
      <c r="A751" s="26" t="s">
        <v>204</v>
      </c>
      <c r="B751" s="27" t="s">
        <v>1527</v>
      </c>
      <c r="C751" s="13">
        <v>52381</v>
      </c>
      <c r="D751" s="26" t="s">
        <v>206</v>
      </c>
      <c r="E751" s="26" t="s">
        <v>1528</v>
      </c>
      <c r="F751" s="28" t="e">
        <v>#N/A</v>
      </c>
      <c r="G751" s="28">
        <v>1562</v>
      </c>
      <c r="H751" s="28">
        <v>1729</v>
      </c>
      <c r="I751" s="29">
        <v>16.347462061747777</v>
      </c>
      <c r="J751" s="25">
        <v>0</v>
      </c>
    </row>
    <row r="752" spans="1:10" x14ac:dyDescent="0.25">
      <c r="A752" s="26" t="s">
        <v>301</v>
      </c>
      <c r="B752" s="27" t="s">
        <v>1529</v>
      </c>
      <c r="C752" s="13">
        <v>13580</v>
      </c>
      <c r="D752" s="26" t="s">
        <v>303</v>
      </c>
      <c r="E752" s="26" t="s">
        <v>1530</v>
      </c>
      <c r="F752" s="28" t="e">
        <v>#N/A</v>
      </c>
      <c r="G752" s="28">
        <v>1723</v>
      </c>
      <c r="H752" s="28">
        <v>3540</v>
      </c>
      <c r="I752" s="29">
        <v>16.42673276766136</v>
      </c>
      <c r="J752" s="25">
        <v>0</v>
      </c>
    </row>
    <row r="753" spans="1:10" x14ac:dyDescent="0.25">
      <c r="A753" s="26" t="s">
        <v>741</v>
      </c>
      <c r="B753" s="27" t="s">
        <v>1531</v>
      </c>
      <c r="C753" s="13">
        <v>66318</v>
      </c>
      <c r="D753" s="26" t="s">
        <v>743</v>
      </c>
      <c r="E753" s="26" t="s">
        <v>1532</v>
      </c>
      <c r="F753" s="28" t="e">
        <v>#N/A</v>
      </c>
      <c r="G753" s="28">
        <v>2525</v>
      </c>
      <c r="H753" s="28">
        <v>3728</v>
      </c>
      <c r="I753" s="29">
        <v>16.492488569562376</v>
      </c>
      <c r="J753" s="25">
        <v>0</v>
      </c>
    </row>
    <row r="754" spans="1:10" x14ac:dyDescent="0.25">
      <c r="A754" s="26" t="s">
        <v>88</v>
      </c>
      <c r="B754" s="27" t="s">
        <v>1533</v>
      </c>
      <c r="C754" s="13">
        <v>68575</v>
      </c>
      <c r="D754" s="26" t="s">
        <v>90</v>
      </c>
      <c r="E754" s="26" t="s">
        <v>1534</v>
      </c>
      <c r="F754" s="28" t="e">
        <v>#N/A</v>
      </c>
      <c r="G754" s="28">
        <v>5246</v>
      </c>
      <c r="H754" s="28">
        <v>10251</v>
      </c>
      <c r="I754" s="29">
        <v>16.64815461267494</v>
      </c>
      <c r="J754" s="25">
        <v>0</v>
      </c>
    </row>
    <row r="755" spans="1:10" x14ac:dyDescent="0.25">
      <c r="A755" s="26" t="s">
        <v>772</v>
      </c>
      <c r="B755" s="27" t="s">
        <v>1535</v>
      </c>
      <c r="C755" s="13">
        <v>41001</v>
      </c>
      <c r="D755" s="26" t="s">
        <v>774</v>
      </c>
      <c r="E755" s="26" t="s">
        <v>1536</v>
      </c>
      <c r="F755" s="28" t="e">
        <v>#N/A</v>
      </c>
      <c r="G755" s="28">
        <v>57388</v>
      </c>
      <c r="H755" s="28">
        <v>20184</v>
      </c>
      <c r="I755" s="29">
        <v>16.774378355942556</v>
      </c>
      <c r="J755" s="25">
        <v>0</v>
      </c>
    </row>
    <row r="756" spans="1:10" x14ac:dyDescent="0.25">
      <c r="A756" s="26" t="s">
        <v>888</v>
      </c>
      <c r="B756" s="27" t="s">
        <v>1537</v>
      </c>
      <c r="C756" s="13">
        <v>27600</v>
      </c>
      <c r="D756" s="26" t="s">
        <v>890</v>
      </c>
      <c r="E756" s="26" t="s">
        <v>1538</v>
      </c>
      <c r="F756" s="28" t="e">
        <v>#N/A</v>
      </c>
      <c r="G756" s="28">
        <v>1509</v>
      </c>
      <c r="H756" s="28">
        <v>4031</v>
      </c>
      <c r="I756" s="29">
        <v>16.839638433210581</v>
      </c>
      <c r="J756" s="25">
        <v>0</v>
      </c>
    </row>
    <row r="757" spans="1:10" x14ac:dyDescent="0.25">
      <c r="A757" s="26" t="s">
        <v>27</v>
      </c>
      <c r="B757" s="27" t="s">
        <v>1539</v>
      </c>
      <c r="C757" s="13">
        <v>25436</v>
      </c>
      <c r="D757" s="26" t="s">
        <v>29</v>
      </c>
      <c r="E757" s="26" t="s">
        <v>1540</v>
      </c>
      <c r="F757" s="28" t="e">
        <v>#N/A</v>
      </c>
      <c r="G757" s="28">
        <v>49</v>
      </c>
      <c r="H757" s="28">
        <v>154</v>
      </c>
      <c r="I757" s="29">
        <v>1.0383555838101293</v>
      </c>
      <c r="J757" s="25">
        <v>0</v>
      </c>
    </row>
    <row r="758" spans="1:10" x14ac:dyDescent="0.25">
      <c r="A758" s="26" t="s">
        <v>576</v>
      </c>
      <c r="B758" s="27" t="s">
        <v>1541</v>
      </c>
      <c r="C758" s="13">
        <v>76670</v>
      </c>
      <c r="D758" s="26" t="s">
        <v>578</v>
      </c>
      <c r="E758" s="26" t="s">
        <v>898</v>
      </c>
      <c r="F758" s="28" t="e">
        <v>#N/A</v>
      </c>
      <c r="G758" s="28">
        <v>3080</v>
      </c>
      <c r="H758" s="28">
        <v>4187</v>
      </c>
      <c r="I758" s="29">
        <v>16.98560635305796</v>
      </c>
      <c r="J758" s="25">
        <v>1</v>
      </c>
    </row>
    <row r="759" spans="1:10" x14ac:dyDescent="0.25">
      <c r="A759" s="26" t="s">
        <v>321</v>
      </c>
      <c r="B759" s="27" t="s">
        <v>1542</v>
      </c>
      <c r="C759" s="13">
        <v>19622</v>
      </c>
      <c r="D759" s="26" t="s">
        <v>323</v>
      </c>
      <c r="E759" s="26" t="s">
        <v>1543</v>
      </c>
      <c r="F759" s="28" t="e">
        <v>#N/A</v>
      </c>
      <c r="G759" s="28">
        <v>2263</v>
      </c>
      <c r="H759" s="28">
        <v>3894</v>
      </c>
      <c r="I759" s="29">
        <v>17.012479326417079</v>
      </c>
      <c r="J759" s="25">
        <v>0</v>
      </c>
    </row>
    <row r="760" spans="1:10" x14ac:dyDescent="0.25">
      <c r="A760" s="26" t="s">
        <v>500</v>
      </c>
      <c r="B760" s="27" t="s">
        <v>1544</v>
      </c>
      <c r="C760" s="13">
        <v>5736</v>
      </c>
      <c r="D760" s="26" t="s">
        <v>502</v>
      </c>
      <c r="E760" s="26" t="s">
        <v>1545</v>
      </c>
      <c r="F760" s="28" t="s">
        <v>2257</v>
      </c>
      <c r="G760" s="28">
        <v>6846</v>
      </c>
      <c r="H760" s="28">
        <v>16687</v>
      </c>
      <c r="I760" s="29">
        <v>17.040872205904318</v>
      </c>
      <c r="J760" s="25">
        <v>1</v>
      </c>
    </row>
    <row r="761" spans="1:10" x14ac:dyDescent="0.25">
      <c r="A761" s="26" t="s">
        <v>758</v>
      </c>
      <c r="B761" s="27" t="s">
        <v>1546</v>
      </c>
      <c r="C761" s="13">
        <v>50573</v>
      </c>
      <c r="D761" s="26" t="s">
        <v>760</v>
      </c>
      <c r="E761" s="26" t="s">
        <v>1547</v>
      </c>
      <c r="F761" s="28" t="e">
        <v>#N/A</v>
      </c>
      <c r="G761" s="28">
        <v>5706</v>
      </c>
      <c r="H761" s="28">
        <v>5349</v>
      </c>
      <c r="I761" s="29">
        <v>17.063397129186601</v>
      </c>
      <c r="J761" s="25">
        <v>0</v>
      </c>
    </row>
    <row r="762" spans="1:10" x14ac:dyDescent="0.25">
      <c r="A762" s="26" t="s">
        <v>27</v>
      </c>
      <c r="B762" s="27" t="s">
        <v>1548</v>
      </c>
      <c r="C762" s="13">
        <v>25299</v>
      </c>
      <c r="D762" s="26" t="s">
        <v>29</v>
      </c>
      <c r="E762" s="26" t="s">
        <v>1549</v>
      </c>
      <c r="F762" s="28" t="e">
        <v>#N/A</v>
      </c>
      <c r="G762" s="28">
        <v>51</v>
      </c>
      <c r="H762" s="28">
        <v>229</v>
      </c>
      <c r="I762" s="29">
        <v>1.2762762762762763</v>
      </c>
      <c r="J762" s="25">
        <v>0</v>
      </c>
    </row>
    <row r="763" spans="1:10" x14ac:dyDescent="0.25">
      <c r="A763" s="26" t="s">
        <v>500</v>
      </c>
      <c r="B763" s="27" t="s">
        <v>1550</v>
      </c>
      <c r="C763" s="13">
        <v>5347</v>
      </c>
      <c r="D763" s="26" t="s">
        <v>502</v>
      </c>
      <c r="E763" s="26" t="s">
        <v>1551</v>
      </c>
      <c r="F763" s="28" t="e">
        <v>#N/A</v>
      </c>
      <c r="G763" s="28">
        <v>1009</v>
      </c>
      <c r="H763" s="28">
        <v>2347</v>
      </c>
      <c r="I763" s="29">
        <v>17.084321029461563</v>
      </c>
      <c r="J763" s="25">
        <v>0</v>
      </c>
    </row>
    <row r="764" spans="1:10" x14ac:dyDescent="0.25">
      <c r="A764" s="26" t="s">
        <v>530</v>
      </c>
      <c r="B764" s="27" t="s">
        <v>1552</v>
      </c>
      <c r="C764" s="13">
        <v>23419</v>
      </c>
      <c r="D764" s="26" t="s">
        <v>532</v>
      </c>
      <c r="E764" s="26" t="s">
        <v>1553</v>
      </c>
      <c r="F764" s="28" t="e">
        <v>#N/A</v>
      </c>
      <c r="G764" s="28">
        <v>4066</v>
      </c>
      <c r="H764" s="28">
        <v>3833</v>
      </c>
      <c r="I764" s="29">
        <v>17.112794612794612</v>
      </c>
      <c r="J764" s="25">
        <v>0</v>
      </c>
    </row>
    <row r="765" spans="1:10" x14ac:dyDescent="0.25">
      <c r="A765" s="26" t="s">
        <v>1149</v>
      </c>
      <c r="B765" s="27" t="s">
        <v>1554</v>
      </c>
      <c r="C765" s="13">
        <v>20032</v>
      </c>
      <c r="D765" s="26" t="s">
        <v>1151</v>
      </c>
      <c r="E765" s="26" t="s">
        <v>1555</v>
      </c>
      <c r="F765" s="28" t="e">
        <v>#N/A</v>
      </c>
      <c r="G765" s="28">
        <v>3287</v>
      </c>
      <c r="H765" s="28">
        <v>9711</v>
      </c>
      <c r="I765" s="29">
        <v>17.124251107059131</v>
      </c>
      <c r="J765" s="25">
        <v>1</v>
      </c>
    </row>
    <row r="766" spans="1:10" x14ac:dyDescent="0.25">
      <c r="A766" s="26" t="s">
        <v>500</v>
      </c>
      <c r="B766" s="27" t="s">
        <v>1556</v>
      </c>
      <c r="C766" s="13">
        <v>5440</v>
      </c>
      <c r="D766" s="26" t="s">
        <v>502</v>
      </c>
      <c r="E766" s="26" t="s">
        <v>1557</v>
      </c>
      <c r="F766" s="28" t="e">
        <v>#N/A</v>
      </c>
      <c r="G766" s="28">
        <v>9145</v>
      </c>
      <c r="H766" s="28">
        <v>5688</v>
      </c>
      <c r="I766" s="29">
        <v>17.133810469516995</v>
      </c>
      <c r="J766" s="25">
        <v>0</v>
      </c>
    </row>
    <row r="767" spans="1:10" x14ac:dyDescent="0.25">
      <c r="A767" s="26" t="s">
        <v>772</v>
      </c>
      <c r="B767" s="27" t="s">
        <v>1558</v>
      </c>
      <c r="C767" s="13">
        <v>41078</v>
      </c>
      <c r="D767" s="26" t="s">
        <v>774</v>
      </c>
      <c r="E767" s="26" t="s">
        <v>1559</v>
      </c>
      <c r="F767" s="28" t="e">
        <v>#N/A</v>
      </c>
      <c r="G767" s="28">
        <v>1652</v>
      </c>
      <c r="H767" s="28">
        <v>6266</v>
      </c>
      <c r="I767" s="29">
        <v>17.185061895350046</v>
      </c>
      <c r="J767" s="25">
        <v>0</v>
      </c>
    </row>
    <row r="768" spans="1:10" x14ac:dyDescent="0.25">
      <c r="A768" s="26" t="s">
        <v>901</v>
      </c>
      <c r="B768" s="27" t="s">
        <v>1560</v>
      </c>
      <c r="C768" s="13">
        <v>85125</v>
      </c>
      <c r="D768" s="26" t="s">
        <v>903</v>
      </c>
      <c r="E768" s="26" t="s">
        <v>1561</v>
      </c>
      <c r="F768" s="28" t="e">
        <v>#N/A</v>
      </c>
      <c r="G768" s="28">
        <v>2091</v>
      </c>
      <c r="H768" s="28">
        <v>3908</v>
      </c>
      <c r="I768" s="29">
        <v>17.214126944924672</v>
      </c>
      <c r="J768" s="25">
        <v>2</v>
      </c>
    </row>
    <row r="769" spans="1:10" x14ac:dyDescent="0.25">
      <c r="A769" s="26" t="s">
        <v>772</v>
      </c>
      <c r="B769" s="27" t="s">
        <v>1562</v>
      </c>
      <c r="C769" s="13">
        <v>41359</v>
      </c>
      <c r="D769" s="26" t="s">
        <v>774</v>
      </c>
      <c r="E769" s="26" t="s">
        <v>1563</v>
      </c>
      <c r="F769" s="28" t="e">
        <v>#N/A</v>
      </c>
      <c r="G769" s="28">
        <v>4676</v>
      </c>
      <c r="H769" s="28">
        <v>6568</v>
      </c>
      <c r="I769" s="29">
        <v>17.226643088712056</v>
      </c>
      <c r="J769" s="25">
        <v>0</v>
      </c>
    </row>
    <row r="770" spans="1:10" x14ac:dyDescent="0.25">
      <c r="A770" s="26" t="s">
        <v>758</v>
      </c>
      <c r="B770" s="27" t="s">
        <v>1564</v>
      </c>
      <c r="C770" s="13">
        <v>50680</v>
      </c>
      <c r="D770" s="26" t="s">
        <v>760</v>
      </c>
      <c r="E770" s="26" t="s">
        <v>1565</v>
      </c>
      <c r="F770" s="28" t="e">
        <v>#N/A</v>
      </c>
      <c r="G770" s="28">
        <v>1652</v>
      </c>
      <c r="H770" s="28">
        <v>1309</v>
      </c>
      <c r="I770" s="29">
        <v>17.24245903350381</v>
      </c>
      <c r="J770" s="25">
        <v>0</v>
      </c>
    </row>
    <row r="771" spans="1:10" x14ac:dyDescent="0.25">
      <c r="A771" s="26" t="s">
        <v>500</v>
      </c>
      <c r="B771" s="27" t="s">
        <v>1566</v>
      </c>
      <c r="C771" s="13">
        <v>5604</v>
      </c>
      <c r="D771" s="26" t="s">
        <v>502</v>
      </c>
      <c r="E771" s="26" t="s">
        <v>1567</v>
      </c>
      <c r="F771" s="28" t="s">
        <v>2257</v>
      </c>
      <c r="G771" s="28">
        <v>5054</v>
      </c>
      <c r="H771" s="28">
        <v>13142</v>
      </c>
      <c r="I771" s="29">
        <v>17.308811945614575</v>
      </c>
      <c r="J771" s="25">
        <v>1</v>
      </c>
    </row>
    <row r="772" spans="1:10" x14ac:dyDescent="0.25">
      <c r="A772" s="26" t="s">
        <v>134</v>
      </c>
      <c r="B772" s="27" t="s">
        <v>1568</v>
      </c>
      <c r="C772" s="13">
        <v>54418</v>
      </c>
      <c r="D772" s="26" t="s">
        <v>136</v>
      </c>
      <c r="E772" s="26" t="s">
        <v>1569</v>
      </c>
      <c r="F772" s="28" t="e">
        <v>#N/A</v>
      </c>
      <c r="G772" s="28">
        <v>583</v>
      </c>
      <c r="H772" s="28">
        <v>745</v>
      </c>
      <c r="I772" s="29">
        <v>17.325408618127785</v>
      </c>
      <c r="J772" s="25">
        <v>0</v>
      </c>
    </row>
    <row r="773" spans="1:10" x14ac:dyDescent="0.25">
      <c r="A773" s="26" t="s">
        <v>500</v>
      </c>
      <c r="B773" s="27" t="s">
        <v>1570</v>
      </c>
      <c r="C773" s="13">
        <v>5001</v>
      </c>
      <c r="D773" s="26" t="s">
        <v>502</v>
      </c>
      <c r="E773" s="26" t="s">
        <v>1571</v>
      </c>
      <c r="F773" s="28" t="e">
        <v>#N/A</v>
      </c>
      <c r="G773" s="28">
        <v>426982</v>
      </c>
      <c r="H773" s="28">
        <v>189638</v>
      </c>
      <c r="I773" s="29">
        <v>17.326550669920572</v>
      </c>
      <c r="J773" s="25">
        <v>2</v>
      </c>
    </row>
    <row r="774" spans="1:10" x14ac:dyDescent="0.25">
      <c r="A774" s="26" t="s">
        <v>204</v>
      </c>
      <c r="B774" s="27" t="s">
        <v>1572</v>
      </c>
      <c r="C774" s="13">
        <v>52215</v>
      </c>
      <c r="D774" s="26" t="s">
        <v>206</v>
      </c>
      <c r="E774" s="26" t="s">
        <v>532</v>
      </c>
      <c r="F774" s="28" t="e">
        <v>#N/A</v>
      </c>
      <c r="G774" s="28">
        <v>2445</v>
      </c>
      <c r="H774" s="28">
        <v>1699</v>
      </c>
      <c r="I774" s="29">
        <v>17.45680422675996</v>
      </c>
      <c r="J774" s="25">
        <v>0</v>
      </c>
    </row>
    <row r="775" spans="1:10" x14ac:dyDescent="0.25">
      <c r="A775" s="26" t="s">
        <v>758</v>
      </c>
      <c r="B775" s="27" t="s">
        <v>1573</v>
      </c>
      <c r="C775" s="13">
        <v>50450</v>
      </c>
      <c r="D775" s="26" t="s">
        <v>760</v>
      </c>
      <c r="E775" s="26" t="s">
        <v>1574</v>
      </c>
      <c r="F775" s="28" t="s">
        <v>2251</v>
      </c>
      <c r="G775" s="28">
        <v>3661</v>
      </c>
      <c r="H775" s="28">
        <v>11686</v>
      </c>
      <c r="I775" s="29">
        <v>17.519261137962385</v>
      </c>
      <c r="J775" s="25">
        <v>0</v>
      </c>
    </row>
    <row r="776" spans="1:10" x14ac:dyDescent="0.25">
      <c r="A776" s="26" t="s">
        <v>901</v>
      </c>
      <c r="B776" s="27" t="s">
        <v>1575</v>
      </c>
      <c r="C776" s="13">
        <v>85440</v>
      </c>
      <c r="D776" s="26" t="s">
        <v>903</v>
      </c>
      <c r="E776" s="26" t="s">
        <v>167</v>
      </c>
      <c r="F776" s="28" t="e">
        <v>#N/A</v>
      </c>
      <c r="G776" s="28">
        <v>4186</v>
      </c>
      <c r="H776" s="28">
        <v>4620</v>
      </c>
      <c r="I776" s="29">
        <v>17.544742026069827</v>
      </c>
      <c r="J776" s="25">
        <v>0</v>
      </c>
    </row>
    <row r="777" spans="1:10" x14ac:dyDescent="0.25">
      <c r="A777" s="26" t="s">
        <v>901</v>
      </c>
      <c r="B777" s="27" t="s">
        <v>1576</v>
      </c>
      <c r="C777" s="13">
        <v>85250</v>
      </c>
      <c r="D777" s="26" t="s">
        <v>903</v>
      </c>
      <c r="E777" s="26" t="s">
        <v>1577</v>
      </c>
      <c r="F777" s="28" t="e">
        <v>#N/A</v>
      </c>
      <c r="G777" s="28">
        <v>4669</v>
      </c>
      <c r="H777" s="28">
        <v>5969</v>
      </c>
      <c r="I777" s="29">
        <v>17.548673231601892</v>
      </c>
      <c r="J777" s="25">
        <v>0</v>
      </c>
    </row>
    <row r="778" spans="1:10" x14ac:dyDescent="0.25">
      <c r="A778" s="26" t="s">
        <v>500</v>
      </c>
      <c r="B778" s="27" t="s">
        <v>1578</v>
      </c>
      <c r="C778" s="13">
        <v>5642</v>
      </c>
      <c r="D778" s="26" t="s">
        <v>502</v>
      </c>
      <c r="E778" s="26" t="s">
        <v>1579</v>
      </c>
      <c r="F778" s="28" t="e">
        <v>#N/A</v>
      </c>
      <c r="G778" s="28">
        <v>3098</v>
      </c>
      <c r="H778" s="28">
        <v>10899</v>
      </c>
      <c r="I778" s="29">
        <v>17.594275329395728</v>
      </c>
      <c r="J778" s="25">
        <v>0</v>
      </c>
    </row>
    <row r="779" spans="1:10" x14ac:dyDescent="0.25">
      <c r="A779" s="26" t="s">
        <v>295</v>
      </c>
      <c r="B779" s="27" t="s">
        <v>1580</v>
      </c>
      <c r="C779" s="13">
        <v>73024</v>
      </c>
      <c r="D779" s="26" t="s">
        <v>297</v>
      </c>
      <c r="E779" s="26" t="s">
        <v>1581</v>
      </c>
      <c r="F779" s="28" t="e">
        <v>#N/A</v>
      </c>
      <c r="G779" s="28">
        <v>881</v>
      </c>
      <c r="H779" s="28">
        <v>1994</v>
      </c>
      <c r="I779" s="29">
        <v>17.648237179487182</v>
      </c>
      <c r="J779" s="25">
        <v>0</v>
      </c>
    </row>
    <row r="780" spans="1:10" x14ac:dyDescent="0.25">
      <c r="A780" s="26" t="s">
        <v>295</v>
      </c>
      <c r="B780" s="27" t="s">
        <v>1582</v>
      </c>
      <c r="C780" s="13">
        <v>73483</v>
      </c>
      <c r="D780" s="26" t="s">
        <v>297</v>
      </c>
      <c r="E780" s="26" t="s">
        <v>1583</v>
      </c>
      <c r="F780" s="28" t="e">
        <v>#N/A</v>
      </c>
      <c r="G780" s="28">
        <v>3989</v>
      </c>
      <c r="H780" s="28">
        <v>11980</v>
      </c>
      <c r="I780" s="29">
        <v>17.670771684238503</v>
      </c>
      <c r="J780" s="25">
        <v>0</v>
      </c>
    </row>
    <row r="781" spans="1:10" x14ac:dyDescent="0.25">
      <c r="A781" s="26" t="s">
        <v>295</v>
      </c>
      <c r="B781" s="27" t="s">
        <v>1584</v>
      </c>
      <c r="C781" s="13">
        <v>73873</v>
      </c>
      <c r="D781" s="26" t="s">
        <v>297</v>
      </c>
      <c r="E781" s="26" t="s">
        <v>1585</v>
      </c>
      <c r="F781" s="28" t="e">
        <v>#N/A</v>
      </c>
      <c r="G781" s="28">
        <v>964</v>
      </c>
      <c r="H781" s="28">
        <v>5626</v>
      </c>
      <c r="I781" s="29">
        <v>17.691319508166636</v>
      </c>
      <c r="J781" s="25">
        <v>0</v>
      </c>
    </row>
    <row r="782" spans="1:10" x14ac:dyDescent="0.25">
      <c r="A782" s="26" t="s">
        <v>500</v>
      </c>
      <c r="B782" s="27" t="s">
        <v>1586</v>
      </c>
      <c r="C782" s="13">
        <v>5190</v>
      </c>
      <c r="D782" s="26" t="s">
        <v>502</v>
      </c>
      <c r="E782" s="26" t="s">
        <v>1587</v>
      </c>
      <c r="F782" s="28" t="e">
        <v>#N/A</v>
      </c>
      <c r="G782" s="28">
        <v>1604</v>
      </c>
      <c r="H782" s="28">
        <v>1907</v>
      </c>
      <c r="I782" s="29">
        <v>17.708103334069332</v>
      </c>
      <c r="J782" s="25">
        <v>0</v>
      </c>
    </row>
    <row r="783" spans="1:10" x14ac:dyDescent="0.25">
      <c r="A783" s="26" t="s">
        <v>88</v>
      </c>
      <c r="B783" s="27" t="s">
        <v>1588</v>
      </c>
      <c r="C783" s="13">
        <v>68344</v>
      </c>
      <c r="D783" s="26" t="s">
        <v>90</v>
      </c>
      <c r="E783" s="26" t="s">
        <v>1589</v>
      </c>
      <c r="F783" s="28" t="e">
        <v>#N/A</v>
      </c>
      <c r="G783" s="28">
        <v>416</v>
      </c>
      <c r="H783" s="28">
        <v>699</v>
      </c>
      <c r="I783" s="29">
        <v>17.739872068230277</v>
      </c>
      <c r="J783" s="25">
        <v>0</v>
      </c>
    </row>
    <row r="784" spans="1:10" x14ac:dyDescent="0.25">
      <c r="A784" s="26" t="s">
        <v>901</v>
      </c>
      <c r="B784" s="27" t="s">
        <v>1590</v>
      </c>
      <c r="C784" s="13">
        <v>85162</v>
      </c>
      <c r="D784" s="26" t="s">
        <v>903</v>
      </c>
      <c r="E784" s="26" t="s">
        <v>1591</v>
      </c>
      <c r="F784" s="28" t="e">
        <v>#N/A</v>
      </c>
      <c r="G784" s="28">
        <v>2652</v>
      </c>
      <c r="H784" s="28">
        <v>3399</v>
      </c>
      <c r="I784" s="29">
        <v>17.881464500033715</v>
      </c>
      <c r="J784" s="25">
        <v>0</v>
      </c>
    </row>
    <row r="785" spans="1:10" x14ac:dyDescent="0.25">
      <c r="A785" s="26" t="s">
        <v>134</v>
      </c>
      <c r="B785" s="27" t="s">
        <v>1592</v>
      </c>
      <c r="C785" s="13">
        <v>54261</v>
      </c>
      <c r="D785" s="26" t="s">
        <v>136</v>
      </c>
      <c r="E785" s="26" t="s">
        <v>1593</v>
      </c>
      <c r="F785" s="28" t="e">
        <v>#N/A</v>
      </c>
      <c r="G785" s="28">
        <v>4101</v>
      </c>
      <c r="H785" s="28">
        <v>4818</v>
      </c>
      <c r="I785" s="29">
        <v>17.952983408483998</v>
      </c>
      <c r="J785" s="25">
        <v>1</v>
      </c>
    </row>
    <row r="786" spans="1:10" x14ac:dyDescent="0.25">
      <c r="A786" s="26" t="s">
        <v>500</v>
      </c>
      <c r="B786" s="27" t="s">
        <v>1594</v>
      </c>
      <c r="C786" s="13">
        <v>5154</v>
      </c>
      <c r="D786" s="26" t="s">
        <v>502</v>
      </c>
      <c r="E786" s="26" t="s">
        <v>1595</v>
      </c>
      <c r="F786" s="28" t="s">
        <v>2257</v>
      </c>
      <c r="G786" s="28">
        <v>20140</v>
      </c>
      <c r="H786" s="28">
        <v>19476</v>
      </c>
      <c r="I786" s="29">
        <v>17.955210042079738</v>
      </c>
      <c r="J786" s="25">
        <v>1</v>
      </c>
    </row>
    <row r="787" spans="1:10" x14ac:dyDescent="0.25">
      <c r="A787" s="26" t="s">
        <v>901</v>
      </c>
      <c r="B787" s="27" t="s">
        <v>1596</v>
      </c>
      <c r="C787" s="13">
        <v>85001</v>
      </c>
      <c r="D787" s="26" t="s">
        <v>903</v>
      </c>
      <c r="E787" s="26" t="s">
        <v>1597</v>
      </c>
      <c r="F787" s="28" t="e">
        <v>#N/A</v>
      </c>
      <c r="G787" s="28">
        <v>25214</v>
      </c>
      <c r="H787" s="28">
        <v>12111</v>
      </c>
      <c r="I787" s="29">
        <v>18.044025877368753</v>
      </c>
      <c r="J787" s="25">
        <v>0</v>
      </c>
    </row>
    <row r="788" spans="1:10" x14ac:dyDescent="0.25">
      <c r="A788" s="26" t="s">
        <v>758</v>
      </c>
      <c r="B788" s="27" t="s">
        <v>1598</v>
      </c>
      <c r="C788" s="13">
        <v>50150</v>
      </c>
      <c r="D788" s="26" t="s">
        <v>760</v>
      </c>
      <c r="E788" s="26" t="s">
        <v>1599</v>
      </c>
      <c r="F788" s="28" t="e">
        <v>#N/A</v>
      </c>
      <c r="G788" s="28">
        <v>1737</v>
      </c>
      <c r="H788" s="28">
        <v>989</v>
      </c>
      <c r="I788" s="29">
        <v>18.071161048689138</v>
      </c>
      <c r="J788" s="25">
        <v>0</v>
      </c>
    </row>
    <row r="789" spans="1:10" x14ac:dyDescent="0.25">
      <c r="A789" s="26" t="s">
        <v>27</v>
      </c>
      <c r="B789" s="27" t="s">
        <v>1600</v>
      </c>
      <c r="C789" s="13">
        <v>25368</v>
      </c>
      <c r="D789" s="26" t="s">
        <v>29</v>
      </c>
      <c r="E789" s="26" t="s">
        <v>1601</v>
      </c>
      <c r="F789" s="28" t="e">
        <v>#N/A</v>
      </c>
      <c r="G789" s="28">
        <v>93</v>
      </c>
      <c r="H789" s="28">
        <v>482</v>
      </c>
      <c r="I789" s="29">
        <v>3.4714445688689812</v>
      </c>
      <c r="J789" s="25">
        <v>0</v>
      </c>
    </row>
    <row r="790" spans="1:10" x14ac:dyDescent="0.25">
      <c r="A790" s="26" t="s">
        <v>500</v>
      </c>
      <c r="B790" s="27" t="s">
        <v>1602</v>
      </c>
      <c r="C790" s="13">
        <v>5390</v>
      </c>
      <c r="D790" s="26" t="s">
        <v>502</v>
      </c>
      <c r="E790" s="26" t="s">
        <v>1603</v>
      </c>
      <c r="F790" s="28" t="e">
        <v>#N/A</v>
      </c>
      <c r="G790" s="28">
        <v>1193</v>
      </c>
      <c r="H790" s="28">
        <v>1512</v>
      </c>
      <c r="I790" s="29">
        <v>18.191521805428483</v>
      </c>
      <c r="J790" s="25">
        <v>0</v>
      </c>
    </row>
    <row r="791" spans="1:10" x14ac:dyDescent="0.25">
      <c r="A791" s="26" t="s">
        <v>1145</v>
      </c>
      <c r="B791" s="27" t="s">
        <v>1604</v>
      </c>
      <c r="C791" s="13">
        <v>18753</v>
      </c>
      <c r="D791" s="26" t="s">
        <v>1147</v>
      </c>
      <c r="E791" s="26" t="s">
        <v>1605</v>
      </c>
      <c r="F791" s="28" t="s">
        <v>2254</v>
      </c>
      <c r="G791" s="28">
        <v>12422</v>
      </c>
      <c r="H791" s="28">
        <v>51172</v>
      </c>
      <c r="I791" s="29">
        <v>18.269259052269319</v>
      </c>
      <c r="J791" s="25">
        <v>1</v>
      </c>
    </row>
    <row r="792" spans="1:10" x14ac:dyDescent="0.25">
      <c r="A792" s="26" t="s">
        <v>376</v>
      </c>
      <c r="B792" s="27" t="s">
        <v>1606</v>
      </c>
      <c r="C792" s="13">
        <v>47161</v>
      </c>
      <c r="D792" s="26" t="s">
        <v>378</v>
      </c>
      <c r="E792" s="26" t="s">
        <v>1607</v>
      </c>
      <c r="F792" s="28" t="e">
        <v>#N/A</v>
      </c>
      <c r="G792" s="28">
        <v>1442</v>
      </c>
      <c r="H792" s="28">
        <v>4949</v>
      </c>
      <c r="I792" s="29">
        <v>18.381134480560867</v>
      </c>
      <c r="J792" s="25">
        <v>0</v>
      </c>
    </row>
    <row r="793" spans="1:10" x14ac:dyDescent="0.25">
      <c r="A793" s="26" t="s">
        <v>295</v>
      </c>
      <c r="B793" s="27" t="s">
        <v>1608</v>
      </c>
      <c r="C793" s="13">
        <v>73226</v>
      </c>
      <c r="D793" s="26" t="s">
        <v>297</v>
      </c>
      <c r="E793" s="26" t="s">
        <v>1609</v>
      </c>
      <c r="F793" s="28" t="e">
        <v>#N/A</v>
      </c>
      <c r="G793" s="28">
        <v>1798</v>
      </c>
      <c r="H793" s="28">
        <v>6656</v>
      </c>
      <c r="I793" s="29">
        <v>18.499845663134067</v>
      </c>
      <c r="J793" s="25">
        <v>0</v>
      </c>
    </row>
    <row r="794" spans="1:10" x14ac:dyDescent="0.25">
      <c r="A794" s="26" t="s">
        <v>321</v>
      </c>
      <c r="B794" s="27" t="s">
        <v>1610</v>
      </c>
      <c r="C794" s="13">
        <v>19532</v>
      </c>
      <c r="D794" s="26" t="s">
        <v>323</v>
      </c>
      <c r="E794" s="26" t="s">
        <v>1611</v>
      </c>
      <c r="F794" s="28" t="s">
        <v>2252</v>
      </c>
      <c r="G794" s="28">
        <v>6720</v>
      </c>
      <c r="H794" s="28">
        <v>17323</v>
      </c>
      <c r="I794" s="29">
        <v>18.560972241403121</v>
      </c>
      <c r="J794" s="25">
        <v>1</v>
      </c>
    </row>
    <row r="795" spans="1:10" x14ac:dyDescent="0.25">
      <c r="A795" s="26" t="s">
        <v>204</v>
      </c>
      <c r="B795" s="27" t="s">
        <v>1612</v>
      </c>
      <c r="C795" s="13">
        <v>52254</v>
      </c>
      <c r="D795" s="26" t="s">
        <v>206</v>
      </c>
      <c r="E795" s="26" t="s">
        <v>1613</v>
      </c>
      <c r="F795" s="28" t="e">
        <v>#N/A</v>
      </c>
      <c r="G795" s="28">
        <v>1207</v>
      </c>
      <c r="H795" s="28">
        <v>1426</v>
      </c>
      <c r="I795" s="29">
        <v>18.569230769230767</v>
      </c>
      <c r="J795" s="25">
        <v>0</v>
      </c>
    </row>
    <row r="796" spans="1:10" x14ac:dyDescent="0.25">
      <c r="A796" s="26" t="s">
        <v>500</v>
      </c>
      <c r="B796" s="27" t="s">
        <v>1614</v>
      </c>
      <c r="C796" s="13">
        <v>5887</v>
      </c>
      <c r="D796" s="26" t="s">
        <v>502</v>
      </c>
      <c r="E796" s="26" t="s">
        <v>1615</v>
      </c>
      <c r="F796" s="28" t="e">
        <v>#N/A</v>
      </c>
      <c r="G796" s="28">
        <v>8712</v>
      </c>
      <c r="H796" s="28">
        <v>10277</v>
      </c>
      <c r="I796" s="29">
        <v>18.589565774031794</v>
      </c>
      <c r="J796" s="25">
        <v>3</v>
      </c>
    </row>
    <row r="797" spans="1:10" x14ac:dyDescent="0.25">
      <c r="A797" s="26" t="s">
        <v>301</v>
      </c>
      <c r="B797" s="27" t="s">
        <v>1616</v>
      </c>
      <c r="C797" s="13">
        <v>13655</v>
      </c>
      <c r="D797" s="26" t="s">
        <v>303</v>
      </c>
      <c r="E797" s="26" t="s">
        <v>1617</v>
      </c>
      <c r="F797" s="28" t="e">
        <v>#N/A</v>
      </c>
      <c r="G797" s="28">
        <v>2497</v>
      </c>
      <c r="H797" s="28">
        <v>3559</v>
      </c>
      <c r="I797" s="29">
        <v>18.598242216594667</v>
      </c>
      <c r="J797" s="25">
        <v>0</v>
      </c>
    </row>
    <row r="798" spans="1:10" x14ac:dyDescent="0.25">
      <c r="A798" s="26" t="s">
        <v>134</v>
      </c>
      <c r="B798" s="27" t="s">
        <v>1618</v>
      </c>
      <c r="C798" s="13">
        <v>54109</v>
      </c>
      <c r="D798" s="26" t="s">
        <v>136</v>
      </c>
      <c r="E798" s="26" t="s">
        <v>1619</v>
      </c>
      <c r="F798" s="28" t="e">
        <v>#N/A</v>
      </c>
      <c r="G798" s="28">
        <v>850</v>
      </c>
      <c r="H798" s="28">
        <v>2612</v>
      </c>
      <c r="I798" s="29">
        <v>18.599562363238512</v>
      </c>
      <c r="J798" s="25">
        <v>0</v>
      </c>
    </row>
    <row r="799" spans="1:10" x14ac:dyDescent="0.25">
      <c r="A799" s="26" t="s">
        <v>204</v>
      </c>
      <c r="B799" s="27" t="s">
        <v>1620</v>
      </c>
      <c r="C799" s="13">
        <v>52390</v>
      </c>
      <c r="D799" s="26" t="s">
        <v>206</v>
      </c>
      <c r="E799" s="26" t="s">
        <v>1621</v>
      </c>
      <c r="F799" s="28" t="s">
        <v>2255</v>
      </c>
      <c r="G799" s="28">
        <v>2364</v>
      </c>
      <c r="H799" s="28">
        <v>4770</v>
      </c>
      <c r="I799" s="29">
        <v>18.785759694850604</v>
      </c>
      <c r="J799" s="25">
        <v>0</v>
      </c>
    </row>
    <row r="800" spans="1:10" x14ac:dyDescent="0.25">
      <c r="A800" s="26" t="s">
        <v>500</v>
      </c>
      <c r="B800" s="27" t="s">
        <v>1622</v>
      </c>
      <c r="C800" s="13">
        <v>5091</v>
      </c>
      <c r="D800" s="26" t="s">
        <v>502</v>
      </c>
      <c r="E800" s="26" t="s">
        <v>1623</v>
      </c>
      <c r="F800" s="28" t="e">
        <v>#N/A</v>
      </c>
      <c r="G800" s="28">
        <v>1751</v>
      </c>
      <c r="H800" s="28">
        <v>3782</v>
      </c>
      <c r="I800" s="29">
        <v>18.856342881757485</v>
      </c>
      <c r="J800" s="25">
        <v>0</v>
      </c>
    </row>
    <row r="801" spans="1:10" x14ac:dyDescent="0.25">
      <c r="A801" s="26" t="s">
        <v>376</v>
      </c>
      <c r="B801" s="27" t="s">
        <v>1624</v>
      </c>
      <c r="C801" s="13">
        <v>47745</v>
      </c>
      <c r="D801" s="26" t="s">
        <v>378</v>
      </c>
      <c r="E801" s="26" t="s">
        <v>1625</v>
      </c>
      <c r="F801" s="28" t="e">
        <v>#N/A</v>
      </c>
      <c r="G801" s="28">
        <v>6033</v>
      </c>
      <c r="H801" s="28">
        <v>23555</v>
      </c>
      <c r="I801" s="29">
        <v>19.02794423768372</v>
      </c>
      <c r="J801" s="25">
        <v>1</v>
      </c>
    </row>
    <row r="802" spans="1:10" x14ac:dyDescent="0.25">
      <c r="A802" s="26" t="s">
        <v>758</v>
      </c>
      <c r="B802" s="27" t="s">
        <v>1626</v>
      </c>
      <c r="C802" s="13">
        <v>50001</v>
      </c>
      <c r="D802" s="26" t="s">
        <v>760</v>
      </c>
      <c r="E802" s="26" t="s">
        <v>1627</v>
      </c>
      <c r="F802" s="28" t="e">
        <v>#N/A</v>
      </c>
      <c r="G802" s="28">
        <v>92265</v>
      </c>
      <c r="H802" s="28">
        <v>18669</v>
      </c>
      <c r="I802" s="29">
        <v>19.044483570740045</v>
      </c>
      <c r="J802" s="25">
        <v>2</v>
      </c>
    </row>
    <row r="803" spans="1:10" x14ac:dyDescent="0.25">
      <c r="A803" s="26" t="s">
        <v>204</v>
      </c>
      <c r="B803" s="27" t="s">
        <v>1628</v>
      </c>
      <c r="C803" s="13">
        <v>52435</v>
      </c>
      <c r="D803" s="26" t="s">
        <v>206</v>
      </c>
      <c r="E803" s="26" t="s">
        <v>1629</v>
      </c>
      <c r="F803" s="28" t="e">
        <v>#N/A</v>
      </c>
      <c r="G803" s="28">
        <v>1493</v>
      </c>
      <c r="H803" s="28">
        <v>2609</v>
      </c>
      <c r="I803" s="29">
        <v>19.252095422308187</v>
      </c>
      <c r="J803" s="25">
        <v>0</v>
      </c>
    </row>
    <row r="804" spans="1:10" x14ac:dyDescent="0.25">
      <c r="A804" s="26" t="s">
        <v>576</v>
      </c>
      <c r="B804" s="27" t="s">
        <v>1630</v>
      </c>
      <c r="C804" s="13">
        <v>76828</v>
      </c>
      <c r="D804" s="26" t="s">
        <v>578</v>
      </c>
      <c r="E804" s="26" t="s">
        <v>1631</v>
      </c>
      <c r="F804" s="28" t="e">
        <v>#N/A</v>
      </c>
      <c r="G804" s="28">
        <v>3493</v>
      </c>
      <c r="H804" s="28">
        <v>6794</v>
      </c>
      <c r="I804" s="29">
        <v>19.295144451195934</v>
      </c>
      <c r="J804" s="25">
        <v>1</v>
      </c>
    </row>
    <row r="805" spans="1:10" x14ac:dyDescent="0.25">
      <c r="A805" s="26" t="s">
        <v>27</v>
      </c>
      <c r="B805" s="27" t="s">
        <v>1632</v>
      </c>
      <c r="C805" s="13">
        <v>25653</v>
      </c>
      <c r="D805" s="26" t="s">
        <v>29</v>
      </c>
      <c r="E805" s="26" t="s">
        <v>835</v>
      </c>
      <c r="F805" s="28" t="e">
        <v>#N/A</v>
      </c>
      <c r="G805" s="28">
        <v>96</v>
      </c>
      <c r="H805" s="28">
        <v>323</v>
      </c>
      <c r="I805" s="29">
        <v>1.7964071856287425</v>
      </c>
      <c r="J805" s="25">
        <v>0</v>
      </c>
    </row>
    <row r="806" spans="1:10" x14ac:dyDescent="0.25">
      <c r="A806" s="26" t="s">
        <v>301</v>
      </c>
      <c r="B806" s="27" t="s">
        <v>1633</v>
      </c>
      <c r="C806" s="13">
        <v>13873</v>
      </c>
      <c r="D806" s="26" t="s">
        <v>303</v>
      </c>
      <c r="E806" s="26" t="s">
        <v>167</v>
      </c>
      <c r="F806" s="28" t="e">
        <v>#N/A</v>
      </c>
      <c r="G806" s="28">
        <v>3834</v>
      </c>
      <c r="H806" s="28">
        <v>6625</v>
      </c>
      <c r="I806" s="29">
        <v>19.470824234421816</v>
      </c>
      <c r="J806" s="25">
        <v>1</v>
      </c>
    </row>
    <row r="807" spans="1:10" x14ac:dyDescent="0.25">
      <c r="A807" s="26" t="s">
        <v>901</v>
      </c>
      <c r="B807" s="27" t="s">
        <v>1634</v>
      </c>
      <c r="C807" s="13">
        <v>85300</v>
      </c>
      <c r="D807" s="26" t="s">
        <v>903</v>
      </c>
      <c r="E807" s="26" t="s">
        <v>519</v>
      </c>
      <c r="F807" s="28" t="e">
        <v>#N/A</v>
      </c>
      <c r="G807" s="28">
        <v>582</v>
      </c>
      <c r="H807" s="28">
        <v>547</v>
      </c>
      <c r="I807" s="29">
        <v>19.484432541011049</v>
      </c>
      <c r="J807" s="25">
        <v>0</v>
      </c>
    </row>
    <row r="808" spans="1:10" x14ac:dyDescent="0.25">
      <c r="A808" s="26" t="s">
        <v>295</v>
      </c>
      <c r="B808" s="27" t="s">
        <v>1635</v>
      </c>
      <c r="C808" s="13">
        <v>73675</v>
      </c>
      <c r="D808" s="26" t="s">
        <v>297</v>
      </c>
      <c r="E808" s="26" t="s">
        <v>1636</v>
      </c>
      <c r="F808" s="28" t="e">
        <v>#N/A</v>
      </c>
      <c r="G808" s="28">
        <v>2810</v>
      </c>
      <c r="H808" s="28">
        <v>13058</v>
      </c>
      <c r="I808" s="29">
        <v>19.513888888888889</v>
      </c>
      <c r="J808" s="25">
        <v>0</v>
      </c>
    </row>
    <row r="809" spans="1:10" x14ac:dyDescent="0.25">
      <c r="A809" s="26" t="s">
        <v>530</v>
      </c>
      <c r="B809" s="27" t="s">
        <v>1637</v>
      </c>
      <c r="C809" s="13">
        <v>23001</v>
      </c>
      <c r="D809" s="26" t="s">
        <v>532</v>
      </c>
      <c r="E809" s="26" t="s">
        <v>1638</v>
      </c>
      <c r="F809" s="28" t="e">
        <v>#N/A</v>
      </c>
      <c r="G809" s="28">
        <v>86310</v>
      </c>
      <c r="H809" s="28">
        <v>42261</v>
      </c>
      <c r="I809" s="29">
        <v>19.558079406119631</v>
      </c>
      <c r="J809" s="25">
        <v>4</v>
      </c>
    </row>
    <row r="810" spans="1:10" x14ac:dyDescent="0.25">
      <c r="A810" s="26" t="s">
        <v>204</v>
      </c>
      <c r="B810" s="27" t="s">
        <v>1639</v>
      </c>
      <c r="C810" s="13">
        <v>52490</v>
      </c>
      <c r="D810" s="26" t="s">
        <v>206</v>
      </c>
      <c r="E810" s="26" t="s">
        <v>1640</v>
      </c>
      <c r="F810" s="28" t="s">
        <v>2255</v>
      </c>
      <c r="G810" s="28">
        <v>6121</v>
      </c>
      <c r="H810" s="28">
        <v>16541</v>
      </c>
      <c r="I810" s="29">
        <v>19.616074862197156</v>
      </c>
      <c r="J810" s="25">
        <v>1</v>
      </c>
    </row>
    <row r="811" spans="1:10" x14ac:dyDescent="0.25">
      <c r="A811" s="26" t="s">
        <v>27</v>
      </c>
      <c r="B811" s="27" t="s">
        <v>1641</v>
      </c>
      <c r="C811" s="13">
        <v>25288</v>
      </c>
      <c r="D811" s="26" t="s">
        <v>29</v>
      </c>
      <c r="E811" s="26" t="s">
        <v>1642</v>
      </c>
      <c r="F811" s="28" t="e">
        <v>#N/A</v>
      </c>
      <c r="G811" s="28">
        <v>29</v>
      </c>
      <c r="H811" s="28">
        <v>19</v>
      </c>
      <c r="I811" s="29">
        <v>0.51628983443119103</v>
      </c>
      <c r="J811" s="25">
        <v>0</v>
      </c>
    </row>
    <row r="812" spans="1:10" x14ac:dyDescent="0.25">
      <c r="A812" s="26" t="s">
        <v>626</v>
      </c>
      <c r="B812" s="27" t="s">
        <v>1643</v>
      </c>
      <c r="C812" s="13">
        <v>95015</v>
      </c>
      <c r="D812" s="26" t="s">
        <v>628</v>
      </c>
      <c r="E812" s="26" t="s">
        <v>697</v>
      </c>
      <c r="F812" s="28" t="s">
        <v>2251</v>
      </c>
      <c r="G812" s="28">
        <v>1788</v>
      </c>
      <c r="H812" s="28">
        <v>9883</v>
      </c>
      <c r="I812" s="29">
        <v>19.66780332196678</v>
      </c>
      <c r="J812" s="25">
        <v>0</v>
      </c>
    </row>
    <row r="813" spans="1:10" x14ac:dyDescent="0.25">
      <c r="A813" s="26" t="s">
        <v>1456</v>
      </c>
      <c r="B813" s="27" t="s">
        <v>1644</v>
      </c>
      <c r="C813" s="13">
        <v>86571</v>
      </c>
      <c r="D813" s="26" t="s">
        <v>1458</v>
      </c>
      <c r="E813" s="26" t="s">
        <v>1645</v>
      </c>
      <c r="F813" s="28" t="s">
        <v>2258</v>
      </c>
      <c r="G813" s="28">
        <v>4664</v>
      </c>
      <c r="H813" s="28">
        <v>33634</v>
      </c>
      <c r="I813" s="29">
        <v>19.680155280813537</v>
      </c>
      <c r="J813" s="25">
        <v>1</v>
      </c>
    </row>
    <row r="814" spans="1:10" x14ac:dyDescent="0.25">
      <c r="A814" s="26" t="s">
        <v>500</v>
      </c>
      <c r="B814" s="27" t="s">
        <v>1646</v>
      </c>
      <c r="C814" s="13">
        <v>5895</v>
      </c>
      <c r="D814" s="26" t="s">
        <v>502</v>
      </c>
      <c r="E814" s="26" t="s">
        <v>1647</v>
      </c>
      <c r="F814" s="28" t="s">
        <v>2257</v>
      </c>
      <c r="G814" s="28">
        <v>6051</v>
      </c>
      <c r="H814" s="28">
        <v>15328</v>
      </c>
      <c r="I814" s="29">
        <v>19.685731016982235</v>
      </c>
      <c r="J814" s="25">
        <v>1</v>
      </c>
    </row>
    <row r="815" spans="1:10" x14ac:dyDescent="0.25">
      <c r="A815" s="26" t="s">
        <v>772</v>
      </c>
      <c r="B815" s="27" t="s">
        <v>1648</v>
      </c>
      <c r="C815" s="13">
        <v>41770</v>
      </c>
      <c r="D815" s="26" t="s">
        <v>774</v>
      </c>
      <c r="E815" s="26" t="s">
        <v>1649</v>
      </c>
      <c r="F815" s="28" t="e">
        <v>#N/A</v>
      </c>
      <c r="G815" s="28">
        <v>3771</v>
      </c>
      <c r="H815" s="28">
        <v>2699</v>
      </c>
      <c r="I815" s="29">
        <v>19.880851961197806</v>
      </c>
      <c r="J815" s="25">
        <v>0</v>
      </c>
    </row>
    <row r="816" spans="1:10" x14ac:dyDescent="0.25">
      <c r="A816" s="26" t="s">
        <v>96</v>
      </c>
      <c r="B816" s="27" t="s">
        <v>1650</v>
      </c>
      <c r="C816" s="13">
        <v>44001</v>
      </c>
      <c r="D816" s="26" t="s">
        <v>98</v>
      </c>
      <c r="E816" s="26" t="s">
        <v>1651</v>
      </c>
      <c r="F816" s="28" t="e">
        <v>#N/A</v>
      </c>
      <c r="G816" s="28">
        <v>51845</v>
      </c>
      <c r="H816" s="28">
        <v>41915</v>
      </c>
      <c r="I816" s="29">
        <v>19.979421330908082</v>
      </c>
      <c r="J816" s="25">
        <v>2</v>
      </c>
    </row>
    <row r="817" spans="1:10" x14ac:dyDescent="0.25">
      <c r="A817" s="26" t="s">
        <v>376</v>
      </c>
      <c r="B817" s="27" t="s">
        <v>1652</v>
      </c>
      <c r="C817" s="13">
        <v>47960</v>
      </c>
      <c r="D817" s="26" t="s">
        <v>378</v>
      </c>
      <c r="E817" s="26" t="s">
        <v>1653</v>
      </c>
      <c r="F817" s="28" t="e">
        <v>#N/A</v>
      </c>
      <c r="G817" s="28">
        <v>1761</v>
      </c>
      <c r="H817" s="28">
        <v>3544</v>
      </c>
      <c r="I817" s="29">
        <v>20.009089876150437</v>
      </c>
      <c r="J817" s="25">
        <v>0</v>
      </c>
    </row>
    <row r="818" spans="1:10" x14ac:dyDescent="0.25">
      <c r="A818" s="26" t="s">
        <v>438</v>
      </c>
      <c r="B818" s="27" t="s">
        <v>1654</v>
      </c>
      <c r="C818" s="13">
        <v>17444</v>
      </c>
      <c r="D818" s="26" t="s">
        <v>237</v>
      </c>
      <c r="E818" s="26" t="s">
        <v>1655</v>
      </c>
      <c r="F818" s="28" t="e">
        <v>#N/A</v>
      </c>
      <c r="G818" s="28">
        <v>3033</v>
      </c>
      <c r="H818" s="28">
        <v>7420</v>
      </c>
      <c r="I818" s="29">
        <v>20.230789754535753</v>
      </c>
      <c r="J818" s="25">
        <v>0</v>
      </c>
    </row>
    <row r="819" spans="1:10" x14ac:dyDescent="0.25">
      <c r="A819" s="26" t="s">
        <v>295</v>
      </c>
      <c r="B819" s="27" t="s">
        <v>1656</v>
      </c>
      <c r="C819" s="13">
        <v>73555</v>
      </c>
      <c r="D819" s="26" t="s">
        <v>297</v>
      </c>
      <c r="E819" s="26" t="s">
        <v>1657</v>
      </c>
      <c r="F819" s="28" t="s">
        <v>2259</v>
      </c>
      <c r="G819" s="28">
        <v>6058</v>
      </c>
      <c r="H819" s="28">
        <v>24575</v>
      </c>
      <c r="I819" s="29">
        <v>20.237180557875398</v>
      </c>
      <c r="J819" s="25">
        <v>0</v>
      </c>
    </row>
    <row r="820" spans="1:10" x14ac:dyDescent="0.25">
      <c r="A820" s="26" t="s">
        <v>321</v>
      </c>
      <c r="B820" s="27" t="s">
        <v>1658</v>
      </c>
      <c r="C820" s="13">
        <v>19075</v>
      </c>
      <c r="D820" s="26" t="s">
        <v>323</v>
      </c>
      <c r="E820" s="26" t="s">
        <v>1410</v>
      </c>
      <c r="F820" s="28" t="s">
        <v>2252</v>
      </c>
      <c r="G820" s="28">
        <v>5181</v>
      </c>
      <c r="H820" s="28">
        <v>11629</v>
      </c>
      <c r="I820" s="29">
        <v>20.246981124702021</v>
      </c>
      <c r="J820" s="25">
        <v>1</v>
      </c>
    </row>
    <row r="821" spans="1:10" x14ac:dyDescent="0.25">
      <c r="A821" s="26" t="s">
        <v>321</v>
      </c>
      <c r="B821" s="27" t="s">
        <v>1659</v>
      </c>
      <c r="C821" s="13">
        <v>19290</v>
      </c>
      <c r="D821" s="26" t="s">
        <v>323</v>
      </c>
      <c r="E821" s="26" t="s">
        <v>1660</v>
      </c>
      <c r="F821" s="28" t="e">
        <v>#N/A</v>
      </c>
      <c r="G821" s="28">
        <v>1250</v>
      </c>
      <c r="H821" s="28">
        <v>1758</v>
      </c>
      <c r="I821" s="29">
        <v>20.384866275277233</v>
      </c>
      <c r="J821" s="25">
        <v>0</v>
      </c>
    </row>
    <row r="822" spans="1:10" x14ac:dyDescent="0.25">
      <c r="A822" s="26" t="s">
        <v>500</v>
      </c>
      <c r="B822" s="27" t="s">
        <v>1661</v>
      </c>
      <c r="C822" s="13">
        <v>5647</v>
      </c>
      <c r="D822" s="26" t="s">
        <v>502</v>
      </c>
      <c r="E822" s="26" t="s">
        <v>41</v>
      </c>
      <c r="F822" s="28" t="e">
        <v>#N/A</v>
      </c>
      <c r="G822" s="28">
        <v>1272</v>
      </c>
      <c r="H822" s="28">
        <v>4236</v>
      </c>
      <c r="I822" s="29">
        <v>20.430452939286862</v>
      </c>
      <c r="J822" s="25">
        <v>0</v>
      </c>
    </row>
    <row r="823" spans="1:10" x14ac:dyDescent="0.25">
      <c r="A823" s="26" t="s">
        <v>758</v>
      </c>
      <c r="B823" s="27" t="s">
        <v>1662</v>
      </c>
      <c r="C823" s="13">
        <v>50006</v>
      </c>
      <c r="D823" s="26" t="s">
        <v>760</v>
      </c>
      <c r="E823" s="26" t="s">
        <v>1663</v>
      </c>
      <c r="F823" s="28" t="e">
        <v>#N/A</v>
      </c>
      <c r="G823" s="28">
        <v>14075</v>
      </c>
      <c r="H823" s="28">
        <v>6436</v>
      </c>
      <c r="I823" s="29">
        <v>20.431715247938683</v>
      </c>
      <c r="J823" s="25">
        <v>0</v>
      </c>
    </row>
    <row r="824" spans="1:10" x14ac:dyDescent="0.25">
      <c r="A824" s="26" t="s">
        <v>814</v>
      </c>
      <c r="B824" s="27" t="s">
        <v>1664</v>
      </c>
      <c r="C824" s="13">
        <v>63212</v>
      </c>
      <c r="D824" s="26" t="s">
        <v>816</v>
      </c>
      <c r="E824" s="26" t="s">
        <v>532</v>
      </c>
      <c r="F824" s="28" t="e">
        <v>#N/A</v>
      </c>
      <c r="G824" s="28">
        <v>1095</v>
      </c>
      <c r="H824" s="28">
        <v>1270</v>
      </c>
      <c r="I824" s="29">
        <v>20.64090480678605</v>
      </c>
      <c r="J824" s="25">
        <v>0</v>
      </c>
    </row>
    <row r="825" spans="1:10" x14ac:dyDescent="0.25">
      <c r="A825" s="26" t="s">
        <v>88</v>
      </c>
      <c r="B825" s="27" t="s">
        <v>1665</v>
      </c>
      <c r="C825" s="13">
        <v>68780</v>
      </c>
      <c r="D825" s="26" t="s">
        <v>90</v>
      </c>
      <c r="E825" s="26" t="s">
        <v>1666</v>
      </c>
      <c r="F825" s="28" t="e">
        <v>#N/A</v>
      </c>
      <c r="G825" s="28">
        <v>682</v>
      </c>
      <c r="H825" s="28">
        <v>2585</v>
      </c>
      <c r="I825" s="29">
        <v>20.698027314112291</v>
      </c>
      <c r="J825" s="25">
        <v>1</v>
      </c>
    </row>
    <row r="826" spans="1:10" x14ac:dyDescent="0.25">
      <c r="A826" s="26" t="s">
        <v>321</v>
      </c>
      <c r="B826" s="27" t="s">
        <v>1667</v>
      </c>
      <c r="C826" s="13">
        <v>19110</v>
      </c>
      <c r="D826" s="26" t="s">
        <v>323</v>
      </c>
      <c r="E826" s="26" t="s">
        <v>1668</v>
      </c>
      <c r="F826" s="28" t="s">
        <v>2252</v>
      </c>
      <c r="G826" s="28">
        <v>6720</v>
      </c>
      <c r="H826" s="28">
        <v>19710</v>
      </c>
      <c r="I826" s="29">
        <v>20.853374709076803</v>
      </c>
      <c r="J826" s="25">
        <v>7</v>
      </c>
    </row>
    <row r="827" spans="1:10" x14ac:dyDescent="0.25">
      <c r="A827" s="26" t="s">
        <v>1669</v>
      </c>
      <c r="B827" s="27" t="s">
        <v>1670</v>
      </c>
      <c r="C827" s="13">
        <v>81300</v>
      </c>
      <c r="D827" s="26" t="s">
        <v>1671</v>
      </c>
      <c r="E827" s="26" t="s">
        <v>1672</v>
      </c>
      <c r="F827" s="28" t="s">
        <v>2260</v>
      </c>
      <c r="G827" s="28">
        <v>5318</v>
      </c>
      <c r="H827" s="28">
        <v>11763</v>
      </c>
      <c r="I827" s="29">
        <v>20.954332321998503</v>
      </c>
      <c r="J827" s="25">
        <v>0</v>
      </c>
    </row>
    <row r="828" spans="1:10" x14ac:dyDescent="0.25">
      <c r="A828" s="26" t="s">
        <v>530</v>
      </c>
      <c r="B828" s="27" t="s">
        <v>1673</v>
      </c>
      <c r="C828" s="13">
        <v>23350</v>
      </c>
      <c r="D828" s="26" t="s">
        <v>532</v>
      </c>
      <c r="E828" s="26" t="s">
        <v>1674</v>
      </c>
      <c r="F828" s="28" t="e">
        <v>#N/A</v>
      </c>
      <c r="G828" s="28">
        <v>3188</v>
      </c>
      <c r="H828" s="28">
        <v>1849</v>
      </c>
      <c r="I828" s="29">
        <v>20.968166272033674</v>
      </c>
      <c r="J828" s="25">
        <v>0</v>
      </c>
    </row>
    <row r="829" spans="1:10" x14ac:dyDescent="0.25">
      <c r="A829" s="26" t="s">
        <v>661</v>
      </c>
      <c r="B829" s="27" t="s">
        <v>1675</v>
      </c>
      <c r="C829" s="13">
        <v>70235</v>
      </c>
      <c r="D829" s="26" t="s">
        <v>663</v>
      </c>
      <c r="E829" s="26" t="s">
        <v>1676</v>
      </c>
      <c r="F829" s="28" t="e">
        <v>#N/A</v>
      </c>
      <c r="G829" s="28">
        <v>4245</v>
      </c>
      <c r="H829" s="28">
        <v>7205</v>
      </c>
      <c r="I829" s="29">
        <v>21.027342976025363</v>
      </c>
      <c r="J829" s="25">
        <v>0</v>
      </c>
    </row>
    <row r="830" spans="1:10" x14ac:dyDescent="0.25">
      <c r="A830" s="26" t="s">
        <v>1149</v>
      </c>
      <c r="B830" s="27" t="s">
        <v>1677</v>
      </c>
      <c r="C830" s="13">
        <v>20250</v>
      </c>
      <c r="D830" s="26" t="s">
        <v>1151</v>
      </c>
      <c r="E830" s="26" t="s">
        <v>1678</v>
      </c>
      <c r="F830" s="28" t="e">
        <v>#N/A</v>
      </c>
      <c r="G830" s="28">
        <v>4803</v>
      </c>
      <c r="H830" s="28">
        <v>6171</v>
      </c>
      <c r="I830" s="29">
        <v>21.036264891380519</v>
      </c>
      <c r="J830" s="25">
        <v>0</v>
      </c>
    </row>
    <row r="831" spans="1:10" x14ac:dyDescent="0.25">
      <c r="A831" s="26" t="s">
        <v>376</v>
      </c>
      <c r="B831" s="27" t="s">
        <v>1679</v>
      </c>
      <c r="C831" s="13">
        <v>47189</v>
      </c>
      <c r="D831" s="26" t="s">
        <v>378</v>
      </c>
      <c r="E831" s="26" t="s">
        <v>1680</v>
      </c>
      <c r="F831" s="28" t="s">
        <v>2261</v>
      </c>
      <c r="G831" s="28">
        <v>22078</v>
      </c>
      <c r="H831" s="28">
        <v>50210</v>
      </c>
      <c r="I831" s="29">
        <v>21.161495624502784</v>
      </c>
      <c r="J831" s="25">
        <v>2</v>
      </c>
    </row>
    <row r="832" spans="1:10" x14ac:dyDescent="0.25">
      <c r="A832" s="26" t="s">
        <v>888</v>
      </c>
      <c r="B832" s="27" t="s">
        <v>1681</v>
      </c>
      <c r="C832" s="13">
        <v>27205</v>
      </c>
      <c r="D832" s="26" t="s">
        <v>890</v>
      </c>
      <c r="E832" s="26" t="s">
        <v>1682</v>
      </c>
      <c r="F832" s="28" t="s">
        <v>2253</v>
      </c>
      <c r="G832" s="28">
        <v>3112</v>
      </c>
      <c r="H832" s="28">
        <v>6099</v>
      </c>
      <c r="I832" s="29">
        <v>21.227830832196453</v>
      </c>
      <c r="J832" s="25">
        <v>0</v>
      </c>
    </row>
    <row r="833" spans="1:10" x14ac:dyDescent="0.25">
      <c r="A833" s="26" t="s">
        <v>1456</v>
      </c>
      <c r="B833" s="27" t="s">
        <v>1683</v>
      </c>
      <c r="C833" s="13">
        <v>86755</v>
      </c>
      <c r="D833" s="26" t="s">
        <v>1458</v>
      </c>
      <c r="E833" s="26" t="s">
        <v>349</v>
      </c>
      <c r="F833" s="28" t="e">
        <v>#N/A</v>
      </c>
      <c r="G833" s="28">
        <v>1506</v>
      </c>
      <c r="H833" s="28">
        <v>1404</v>
      </c>
      <c r="I833" s="29">
        <v>21.262177043625581</v>
      </c>
      <c r="J833" s="25">
        <v>0</v>
      </c>
    </row>
    <row r="834" spans="1:10" x14ac:dyDescent="0.25">
      <c r="A834" s="26" t="s">
        <v>204</v>
      </c>
      <c r="B834" s="27" t="s">
        <v>1684</v>
      </c>
      <c r="C834" s="13">
        <v>52079</v>
      </c>
      <c r="D834" s="26" t="s">
        <v>206</v>
      </c>
      <c r="E834" s="26" t="s">
        <v>1685</v>
      </c>
      <c r="F834" s="28" t="s">
        <v>2255</v>
      </c>
      <c r="G834" s="28">
        <v>8075</v>
      </c>
      <c r="H834" s="28">
        <v>29058</v>
      </c>
      <c r="I834" s="29">
        <v>21.333650365908429</v>
      </c>
      <c r="J834" s="25">
        <v>1</v>
      </c>
    </row>
    <row r="835" spans="1:10" x14ac:dyDescent="0.25">
      <c r="A835" s="26" t="s">
        <v>295</v>
      </c>
      <c r="B835" s="27" t="s">
        <v>1686</v>
      </c>
      <c r="C835" s="13">
        <v>73168</v>
      </c>
      <c r="D835" s="26" t="s">
        <v>297</v>
      </c>
      <c r="E835" s="26" t="s">
        <v>1687</v>
      </c>
      <c r="F835" s="28" t="s">
        <v>2259</v>
      </c>
      <c r="G835" s="28">
        <v>10151</v>
      </c>
      <c r="H835" s="28">
        <v>25733</v>
      </c>
      <c r="I835" s="29">
        <v>21.508634389236146</v>
      </c>
      <c r="J835" s="25">
        <v>0</v>
      </c>
    </row>
    <row r="836" spans="1:10" x14ac:dyDescent="0.25">
      <c r="A836" s="26" t="s">
        <v>500</v>
      </c>
      <c r="B836" s="27" t="s">
        <v>1688</v>
      </c>
      <c r="C836" s="13">
        <v>5038</v>
      </c>
      <c r="D836" s="26" t="s">
        <v>502</v>
      </c>
      <c r="E836" s="26" t="s">
        <v>1689</v>
      </c>
      <c r="F836" s="28" t="e">
        <v>#N/A</v>
      </c>
      <c r="G836" s="28">
        <v>2449</v>
      </c>
      <c r="H836" s="28">
        <v>4648</v>
      </c>
      <c r="I836" s="29">
        <v>21.569490928307207</v>
      </c>
      <c r="J836" s="25">
        <v>0</v>
      </c>
    </row>
    <row r="837" spans="1:10" x14ac:dyDescent="0.25">
      <c r="A837" s="26" t="s">
        <v>500</v>
      </c>
      <c r="B837" s="27" t="s">
        <v>1690</v>
      </c>
      <c r="C837" s="13">
        <v>5031</v>
      </c>
      <c r="D837" s="26" t="s">
        <v>502</v>
      </c>
      <c r="E837" s="26" t="s">
        <v>1691</v>
      </c>
      <c r="F837" s="28" t="s">
        <v>2257</v>
      </c>
      <c r="G837" s="28">
        <v>4768</v>
      </c>
      <c r="H837" s="28">
        <v>9963</v>
      </c>
      <c r="I837" s="29">
        <v>21.586381745744294</v>
      </c>
      <c r="J837" s="25">
        <v>0</v>
      </c>
    </row>
    <row r="838" spans="1:10" x14ac:dyDescent="0.25">
      <c r="A838" s="26" t="s">
        <v>301</v>
      </c>
      <c r="B838" s="27" t="s">
        <v>1692</v>
      </c>
      <c r="C838" s="13">
        <v>13042</v>
      </c>
      <c r="D838" s="26" t="s">
        <v>303</v>
      </c>
      <c r="E838" s="26" t="s">
        <v>1693</v>
      </c>
      <c r="F838" s="28" t="s">
        <v>2262</v>
      </c>
      <c r="G838" s="28">
        <v>4086</v>
      </c>
      <c r="H838" s="28">
        <v>7523</v>
      </c>
      <c r="I838" s="29">
        <v>21.646535282898917</v>
      </c>
      <c r="J838" s="25">
        <v>0</v>
      </c>
    </row>
    <row r="839" spans="1:10" x14ac:dyDescent="0.25">
      <c r="A839" s="26" t="s">
        <v>27</v>
      </c>
      <c r="B839" s="27" t="s">
        <v>1694</v>
      </c>
      <c r="C839" s="13">
        <v>25281</v>
      </c>
      <c r="D839" s="26" t="s">
        <v>29</v>
      </c>
      <c r="E839" s="26" t="s">
        <v>1695</v>
      </c>
      <c r="F839" s="28" t="e">
        <v>#N/A</v>
      </c>
      <c r="G839" s="28">
        <v>55</v>
      </c>
      <c r="H839" s="28">
        <v>202</v>
      </c>
      <c r="I839" s="29">
        <v>0.73099415204678353</v>
      </c>
      <c r="J839" s="25">
        <v>0</v>
      </c>
    </row>
    <row r="840" spans="1:10" x14ac:dyDescent="0.25">
      <c r="A840" s="26" t="s">
        <v>500</v>
      </c>
      <c r="B840" s="27" t="s">
        <v>1696</v>
      </c>
      <c r="C840" s="13">
        <v>5690</v>
      </c>
      <c r="D840" s="26" t="s">
        <v>502</v>
      </c>
      <c r="E840" s="26" t="s">
        <v>1697</v>
      </c>
      <c r="F840" s="28" t="e">
        <v>#N/A</v>
      </c>
      <c r="G840" s="28">
        <v>2261</v>
      </c>
      <c r="H840" s="28">
        <v>6405</v>
      </c>
      <c r="I840" s="29">
        <v>21.706989247311828</v>
      </c>
      <c r="J840" s="25">
        <v>0</v>
      </c>
    </row>
    <row r="841" spans="1:10" x14ac:dyDescent="0.25">
      <c r="A841" s="26" t="s">
        <v>301</v>
      </c>
      <c r="B841" s="27" t="s">
        <v>1698</v>
      </c>
      <c r="C841" s="13">
        <v>13006</v>
      </c>
      <c r="D841" s="26" t="s">
        <v>303</v>
      </c>
      <c r="E841" s="26" t="s">
        <v>1699</v>
      </c>
      <c r="F841" s="28" t="e">
        <v>#N/A</v>
      </c>
      <c r="G841" s="28">
        <v>5015</v>
      </c>
      <c r="H841" s="28">
        <v>18430</v>
      </c>
      <c r="I841" s="29">
        <v>21.756106025768947</v>
      </c>
      <c r="J841" s="25">
        <v>1</v>
      </c>
    </row>
    <row r="842" spans="1:10" x14ac:dyDescent="0.25">
      <c r="A842" s="26" t="s">
        <v>321</v>
      </c>
      <c r="B842" s="27" t="s">
        <v>1700</v>
      </c>
      <c r="C842" s="13">
        <v>19212</v>
      </c>
      <c r="D842" s="26" t="s">
        <v>323</v>
      </c>
      <c r="E842" s="26" t="s">
        <v>1701</v>
      </c>
      <c r="F842" s="28" t="s">
        <v>2252</v>
      </c>
      <c r="G842" s="28">
        <v>6980</v>
      </c>
      <c r="H842" s="28">
        <v>12005</v>
      </c>
      <c r="I842" s="29">
        <v>21.900100401606426</v>
      </c>
      <c r="J842" s="25">
        <v>4</v>
      </c>
    </row>
    <row r="843" spans="1:10" x14ac:dyDescent="0.25">
      <c r="A843" s="26" t="s">
        <v>500</v>
      </c>
      <c r="B843" s="27" t="s">
        <v>1702</v>
      </c>
      <c r="C843" s="13">
        <v>5120</v>
      </c>
      <c r="D843" s="26" t="s">
        <v>502</v>
      </c>
      <c r="E843" s="26" t="s">
        <v>1703</v>
      </c>
      <c r="F843" s="28" t="s">
        <v>2257</v>
      </c>
      <c r="G843" s="28">
        <v>8296</v>
      </c>
      <c r="H843" s="28">
        <v>17597</v>
      </c>
      <c r="I843" s="29">
        <v>21.943606834893934</v>
      </c>
      <c r="J843" s="25">
        <v>0</v>
      </c>
    </row>
    <row r="844" spans="1:10" x14ac:dyDescent="0.25">
      <c r="A844" s="26" t="s">
        <v>204</v>
      </c>
      <c r="B844" s="27" t="s">
        <v>1704</v>
      </c>
      <c r="C844" s="13">
        <v>52233</v>
      </c>
      <c r="D844" s="26" t="s">
        <v>206</v>
      </c>
      <c r="E844" s="26" t="s">
        <v>1705</v>
      </c>
      <c r="F844" s="28" t="s">
        <v>2252</v>
      </c>
      <c r="G844" s="28">
        <v>3347</v>
      </c>
      <c r="H844" s="28">
        <v>11507</v>
      </c>
      <c r="I844" s="29">
        <v>21.963383424109193</v>
      </c>
      <c r="J844" s="25">
        <v>1</v>
      </c>
    </row>
    <row r="845" spans="1:10" x14ac:dyDescent="0.25">
      <c r="A845" s="26" t="s">
        <v>301</v>
      </c>
      <c r="B845" s="27" t="s">
        <v>1706</v>
      </c>
      <c r="C845" s="13">
        <v>13430</v>
      </c>
      <c r="D845" s="26" t="s">
        <v>303</v>
      </c>
      <c r="E845" s="26" t="s">
        <v>1707</v>
      </c>
      <c r="F845" s="28" t="e">
        <v>#N/A</v>
      </c>
      <c r="G845" s="28">
        <v>27264</v>
      </c>
      <c r="H845" s="28">
        <v>16155</v>
      </c>
      <c r="I845" s="29">
        <v>22.03382981646557</v>
      </c>
      <c r="J845" s="25">
        <v>0</v>
      </c>
    </row>
    <row r="846" spans="1:10" x14ac:dyDescent="0.25">
      <c r="A846" s="26" t="s">
        <v>321</v>
      </c>
      <c r="B846" s="27" t="s">
        <v>1708</v>
      </c>
      <c r="C846" s="13">
        <v>19821</v>
      </c>
      <c r="D846" s="26" t="s">
        <v>323</v>
      </c>
      <c r="E846" s="26" t="s">
        <v>1709</v>
      </c>
      <c r="F846" s="28" t="s">
        <v>2252</v>
      </c>
      <c r="G846" s="28">
        <v>6452</v>
      </c>
      <c r="H846" s="28">
        <v>16061</v>
      </c>
      <c r="I846" s="29">
        <v>22.105732003974371</v>
      </c>
      <c r="J846" s="25">
        <v>1</v>
      </c>
    </row>
    <row r="847" spans="1:10" x14ac:dyDescent="0.25">
      <c r="A847" s="26" t="s">
        <v>500</v>
      </c>
      <c r="B847" s="27" t="s">
        <v>1710</v>
      </c>
      <c r="C847" s="13">
        <v>5591</v>
      </c>
      <c r="D847" s="26" t="s">
        <v>502</v>
      </c>
      <c r="E847" s="26" t="s">
        <v>1711</v>
      </c>
      <c r="F847" s="28" t="e">
        <v>#N/A</v>
      </c>
      <c r="G847" s="28">
        <v>4437</v>
      </c>
      <c r="H847" s="28">
        <v>3162</v>
      </c>
      <c r="I847" s="29">
        <v>22.116439038979166</v>
      </c>
      <c r="J847" s="25">
        <v>0</v>
      </c>
    </row>
    <row r="848" spans="1:10" x14ac:dyDescent="0.25">
      <c r="A848" s="26" t="s">
        <v>888</v>
      </c>
      <c r="B848" s="27" t="s">
        <v>1712</v>
      </c>
      <c r="C848" s="13">
        <v>27430</v>
      </c>
      <c r="D848" s="26" t="s">
        <v>890</v>
      </c>
      <c r="E848" s="26" t="s">
        <v>1713</v>
      </c>
      <c r="F848" s="28" t="e">
        <v>#N/A</v>
      </c>
      <c r="G848" s="28">
        <v>3014</v>
      </c>
      <c r="H848" s="28">
        <v>7318</v>
      </c>
      <c r="I848" s="29">
        <v>22.227138643067846</v>
      </c>
      <c r="J848" s="25">
        <v>2</v>
      </c>
    </row>
    <row r="849" spans="1:10" x14ac:dyDescent="0.25">
      <c r="A849" s="26" t="s">
        <v>500</v>
      </c>
      <c r="B849" s="27" t="s">
        <v>1714</v>
      </c>
      <c r="C849" s="13">
        <v>5138</v>
      </c>
      <c r="D849" s="26" t="s">
        <v>502</v>
      </c>
      <c r="E849" s="26" t="s">
        <v>1715</v>
      </c>
      <c r="F849" s="28" t="e">
        <v>#N/A</v>
      </c>
      <c r="G849" s="28">
        <v>3738</v>
      </c>
      <c r="H849" s="28">
        <v>9767</v>
      </c>
      <c r="I849" s="29">
        <v>22.299111137624532</v>
      </c>
      <c r="J849" s="25">
        <v>0</v>
      </c>
    </row>
    <row r="850" spans="1:10" x14ac:dyDescent="0.25">
      <c r="A850" s="26" t="s">
        <v>301</v>
      </c>
      <c r="B850" s="27" t="s">
        <v>1716</v>
      </c>
      <c r="C850" s="13">
        <v>13160</v>
      </c>
      <c r="D850" s="26" t="s">
        <v>303</v>
      </c>
      <c r="E850" s="26" t="s">
        <v>1717</v>
      </c>
      <c r="F850" s="28" t="s">
        <v>2262</v>
      </c>
      <c r="G850" s="28">
        <v>2062</v>
      </c>
      <c r="H850" s="28">
        <v>13271</v>
      </c>
      <c r="I850" s="29">
        <v>22.318432730815026</v>
      </c>
      <c r="J850" s="25">
        <v>0</v>
      </c>
    </row>
    <row r="851" spans="1:10" x14ac:dyDescent="0.25">
      <c r="A851" s="26" t="s">
        <v>901</v>
      </c>
      <c r="B851" s="27" t="s">
        <v>1718</v>
      </c>
      <c r="C851" s="13">
        <v>85279</v>
      </c>
      <c r="D851" s="26" t="s">
        <v>903</v>
      </c>
      <c r="E851" s="26" t="s">
        <v>1719</v>
      </c>
      <c r="F851" s="28" t="e">
        <v>#N/A</v>
      </c>
      <c r="G851" s="28">
        <v>910</v>
      </c>
      <c r="H851" s="28">
        <v>2817</v>
      </c>
      <c r="I851" s="29">
        <v>22.358722358722357</v>
      </c>
      <c r="J851" s="25">
        <v>1</v>
      </c>
    </row>
    <row r="852" spans="1:10" x14ac:dyDescent="0.25">
      <c r="A852" s="26" t="s">
        <v>1149</v>
      </c>
      <c r="B852" s="27" t="s">
        <v>1720</v>
      </c>
      <c r="C852" s="13">
        <v>20770</v>
      </c>
      <c r="D852" s="26" t="s">
        <v>1151</v>
      </c>
      <c r="E852" s="26" t="s">
        <v>1721</v>
      </c>
      <c r="F852" s="28" t="e">
        <v>#N/A</v>
      </c>
      <c r="G852" s="28">
        <v>4169</v>
      </c>
      <c r="H852" s="28">
        <v>5974</v>
      </c>
      <c r="I852" s="29">
        <v>22.47681690748329</v>
      </c>
      <c r="J852" s="25">
        <v>0</v>
      </c>
    </row>
    <row r="853" spans="1:10" x14ac:dyDescent="0.25">
      <c r="A853" s="26" t="s">
        <v>321</v>
      </c>
      <c r="B853" s="27" t="s">
        <v>1722</v>
      </c>
      <c r="C853" s="13">
        <v>19473</v>
      </c>
      <c r="D853" s="26" t="s">
        <v>323</v>
      </c>
      <c r="E853" s="26" t="s">
        <v>1723</v>
      </c>
      <c r="F853" s="28" t="s">
        <v>2252</v>
      </c>
      <c r="G853" s="28">
        <v>5849</v>
      </c>
      <c r="H853" s="28">
        <v>10992</v>
      </c>
      <c r="I853" s="29">
        <v>22.528213226514655</v>
      </c>
      <c r="J853" s="25">
        <v>1</v>
      </c>
    </row>
    <row r="854" spans="1:10" x14ac:dyDescent="0.25">
      <c r="A854" s="26" t="s">
        <v>901</v>
      </c>
      <c r="B854" s="27" t="s">
        <v>1724</v>
      </c>
      <c r="C854" s="13">
        <v>85263</v>
      </c>
      <c r="D854" s="26" t="s">
        <v>903</v>
      </c>
      <c r="E854" s="26" t="s">
        <v>1725</v>
      </c>
      <c r="F854" s="28" t="e">
        <v>#N/A</v>
      </c>
      <c r="G854" s="28">
        <v>1790</v>
      </c>
      <c r="H854" s="28">
        <v>3176</v>
      </c>
      <c r="I854" s="29">
        <v>22.598156798384043</v>
      </c>
      <c r="J854" s="25">
        <v>0</v>
      </c>
    </row>
    <row r="855" spans="1:10" x14ac:dyDescent="0.25">
      <c r="A855" s="26" t="s">
        <v>321</v>
      </c>
      <c r="B855" s="27" t="s">
        <v>1726</v>
      </c>
      <c r="C855" s="13">
        <v>19256</v>
      </c>
      <c r="D855" s="26" t="s">
        <v>323</v>
      </c>
      <c r="E855" s="26" t="s">
        <v>1479</v>
      </c>
      <c r="F855" s="28" t="s">
        <v>2252</v>
      </c>
      <c r="G855" s="28">
        <v>10742</v>
      </c>
      <c r="H855" s="28">
        <v>35367</v>
      </c>
      <c r="I855" s="29">
        <v>22.602840610205156</v>
      </c>
      <c r="J855" s="25">
        <v>1</v>
      </c>
    </row>
    <row r="856" spans="1:10" x14ac:dyDescent="0.25">
      <c r="A856" s="26" t="s">
        <v>134</v>
      </c>
      <c r="B856" s="27" t="s">
        <v>1727</v>
      </c>
      <c r="C856" s="13">
        <v>54245</v>
      </c>
      <c r="D856" s="26" t="s">
        <v>136</v>
      </c>
      <c r="E856" s="26" t="s">
        <v>1160</v>
      </c>
      <c r="F856" s="28" t="s">
        <v>2263</v>
      </c>
      <c r="G856" s="28">
        <v>3168</v>
      </c>
      <c r="H856" s="28">
        <v>10582</v>
      </c>
      <c r="I856" s="29">
        <v>22.620492681185294</v>
      </c>
      <c r="J856" s="25">
        <v>0</v>
      </c>
    </row>
    <row r="857" spans="1:10" x14ac:dyDescent="0.25">
      <c r="A857" s="26" t="s">
        <v>27</v>
      </c>
      <c r="B857" s="27" t="s">
        <v>1728</v>
      </c>
      <c r="C857" s="13">
        <v>25326</v>
      </c>
      <c r="D857" s="26" t="s">
        <v>29</v>
      </c>
      <c r="E857" s="26" t="s">
        <v>1729</v>
      </c>
      <c r="F857" s="28" t="e">
        <v>#N/A</v>
      </c>
      <c r="G857" s="28">
        <v>32</v>
      </c>
      <c r="H857" s="28">
        <v>38</v>
      </c>
      <c r="I857" s="29">
        <v>0.46390258045810379</v>
      </c>
      <c r="J857" s="25">
        <v>0</v>
      </c>
    </row>
    <row r="858" spans="1:10" x14ac:dyDescent="0.25">
      <c r="A858" s="26" t="s">
        <v>758</v>
      </c>
      <c r="B858" s="27" t="s">
        <v>1730</v>
      </c>
      <c r="C858" s="13">
        <v>50325</v>
      </c>
      <c r="D858" s="26" t="s">
        <v>760</v>
      </c>
      <c r="E858" s="26" t="s">
        <v>1731</v>
      </c>
      <c r="F858" s="28" t="s">
        <v>2251</v>
      </c>
      <c r="G858" s="28">
        <v>3958</v>
      </c>
      <c r="H858" s="28">
        <v>24395</v>
      </c>
      <c r="I858" s="29">
        <v>22.972894538278485</v>
      </c>
      <c r="J858" s="25">
        <v>3</v>
      </c>
    </row>
    <row r="859" spans="1:10" x14ac:dyDescent="0.25">
      <c r="A859" s="26" t="s">
        <v>772</v>
      </c>
      <c r="B859" s="27" t="s">
        <v>1732</v>
      </c>
      <c r="C859" s="13">
        <v>41551</v>
      </c>
      <c r="D859" s="26" t="s">
        <v>774</v>
      </c>
      <c r="E859" s="26" t="s">
        <v>1733</v>
      </c>
      <c r="F859" s="28" t="e">
        <v>#N/A</v>
      </c>
      <c r="G859" s="28">
        <v>29000</v>
      </c>
      <c r="H859" s="28">
        <v>12987</v>
      </c>
      <c r="I859" s="29">
        <v>23.045319813412377</v>
      </c>
      <c r="J859" s="25">
        <v>0</v>
      </c>
    </row>
    <row r="860" spans="1:10" x14ac:dyDescent="0.25">
      <c r="A860" s="26" t="s">
        <v>758</v>
      </c>
      <c r="B860" s="27" t="s">
        <v>1734</v>
      </c>
      <c r="C860" s="13">
        <v>50226</v>
      </c>
      <c r="D860" s="26" t="s">
        <v>760</v>
      </c>
      <c r="E860" s="26" t="s">
        <v>1735</v>
      </c>
      <c r="F860" s="28" t="e">
        <v>#N/A</v>
      </c>
      <c r="G860" s="28">
        <v>4169</v>
      </c>
      <c r="H860" s="28">
        <v>2456</v>
      </c>
      <c r="I860" s="29">
        <v>23.135405105438402</v>
      </c>
      <c r="J860" s="25">
        <v>0</v>
      </c>
    </row>
    <row r="861" spans="1:10" x14ac:dyDescent="0.25">
      <c r="A861" s="26" t="s">
        <v>500</v>
      </c>
      <c r="B861" s="27" t="s">
        <v>1736</v>
      </c>
      <c r="C861" s="13">
        <v>5059</v>
      </c>
      <c r="D861" s="26" t="s">
        <v>502</v>
      </c>
      <c r="E861" s="26" t="s">
        <v>918</v>
      </c>
      <c r="F861" s="28" t="e">
        <v>#N/A</v>
      </c>
      <c r="G861" s="28">
        <v>975</v>
      </c>
      <c r="H861" s="28">
        <v>810</v>
      </c>
      <c r="I861" s="29">
        <v>23.159144893111637</v>
      </c>
      <c r="J861" s="25">
        <v>0</v>
      </c>
    </row>
    <row r="862" spans="1:10" x14ac:dyDescent="0.25">
      <c r="A862" s="26" t="s">
        <v>888</v>
      </c>
      <c r="B862" s="27" t="s">
        <v>1737</v>
      </c>
      <c r="C862" s="13">
        <v>27450</v>
      </c>
      <c r="D862" s="26" t="s">
        <v>890</v>
      </c>
      <c r="E862" s="26" t="s">
        <v>1738</v>
      </c>
      <c r="F862" s="28" t="s">
        <v>2253</v>
      </c>
      <c r="G862" s="28">
        <v>3812</v>
      </c>
      <c r="H862" s="28">
        <v>7142</v>
      </c>
      <c r="I862" s="29">
        <v>23.362137647851931</v>
      </c>
      <c r="J862" s="25">
        <v>4</v>
      </c>
    </row>
    <row r="863" spans="1:10" x14ac:dyDescent="0.25">
      <c r="A863" s="26" t="s">
        <v>758</v>
      </c>
      <c r="B863" s="27" t="s">
        <v>1739</v>
      </c>
      <c r="C863" s="13">
        <v>50287</v>
      </c>
      <c r="D863" s="26" t="s">
        <v>760</v>
      </c>
      <c r="E863" s="26" t="s">
        <v>1740</v>
      </c>
      <c r="F863" s="28" t="e">
        <v>#N/A</v>
      </c>
      <c r="G863" s="28">
        <v>3118</v>
      </c>
      <c r="H863" s="28">
        <v>3123</v>
      </c>
      <c r="I863" s="29">
        <v>23.509010027897155</v>
      </c>
      <c r="J863" s="25">
        <v>0</v>
      </c>
    </row>
    <row r="864" spans="1:10" x14ac:dyDescent="0.25">
      <c r="A864" s="26" t="s">
        <v>301</v>
      </c>
      <c r="B864" s="27" t="s">
        <v>1741</v>
      </c>
      <c r="C864" s="13">
        <v>13667</v>
      </c>
      <c r="D864" s="26" t="s">
        <v>303</v>
      </c>
      <c r="E864" s="26" t="s">
        <v>1742</v>
      </c>
      <c r="F864" s="28" t="e">
        <v>#N/A</v>
      </c>
      <c r="G864" s="28">
        <v>4073</v>
      </c>
      <c r="H864" s="28">
        <v>10904</v>
      </c>
      <c r="I864" s="29">
        <v>23.550159005492919</v>
      </c>
      <c r="J864" s="25">
        <v>2</v>
      </c>
    </row>
    <row r="865" spans="1:10" x14ac:dyDescent="0.25">
      <c r="A865" s="26" t="s">
        <v>1456</v>
      </c>
      <c r="B865" s="27" t="s">
        <v>1743</v>
      </c>
      <c r="C865" s="13">
        <v>86219</v>
      </c>
      <c r="D865" s="26" t="s">
        <v>1458</v>
      </c>
      <c r="E865" s="26" t="s">
        <v>1744</v>
      </c>
      <c r="F865" s="28" t="e">
        <v>#N/A</v>
      </c>
      <c r="G865" s="28">
        <v>1307</v>
      </c>
      <c r="H865" s="28">
        <v>758</v>
      </c>
      <c r="I865" s="29">
        <v>23.681826417829317</v>
      </c>
      <c r="J865" s="25">
        <v>0</v>
      </c>
    </row>
    <row r="866" spans="1:10" x14ac:dyDescent="0.25">
      <c r="A866" s="26" t="s">
        <v>295</v>
      </c>
      <c r="B866" s="27" t="s">
        <v>1745</v>
      </c>
      <c r="C866" s="13">
        <v>73624</v>
      </c>
      <c r="D866" s="26" t="s">
        <v>297</v>
      </c>
      <c r="E866" s="26" t="s">
        <v>1746</v>
      </c>
      <c r="F866" s="28" t="e">
        <v>#N/A</v>
      </c>
      <c r="G866" s="28">
        <v>4919</v>
      </c>
      <c r="H866" s="28">
        <v>13509</v>
      </c>
      <c r="I866" s="29">
        <v>23.83120972821084</v>
      </c>
      <c r="J866" s="25">
        <v>0</v>
      </c>
    </row>
    <row r="867" spans="1:10" x14ac:dyDescent="0.25">
      <c r="A867" s="26" t="s">
        <v>96</v>
      </c>
      <c r="B867" s="27" t="s">
        <v>1747</v>
      </c>
      <c r="C867" s="13">
        <v>44279</v>
      </c>
      <c r="D867" s="26" t="s">
        <v>98</v>
      </c>
      <c r="E867" s="26" t="s">
        <v>1748</v>
      </c>
      <c r="F867" s="28" t="s">
        <v>2261</v>
      </c>
      <c r="G867" s="28">
        <v>8049</v>
      </c>
      <c r="H867" s="28">
        <v>10567</v>
      </c>
      <c r="I867" s="29">
        <v>24.204606964575689</v>
      </c>
      <c r="J867" s="25">
        <v>1</v>
      </c>
    </row>
    <row r="868" spans="1:10" x14ac:dyDescent="0.25">
      <c r="A868" s="26" t="s">
        <v>500</v>
      </c>
      <c r="B868" s="27" t="s">
        <v>1749</v>
      </c>
      <c r="C868" s="13">
        <v>5495</v>
      </c>
      <c r="D868" s="26" t="s">
        <v>502</v>
      </c>
      <c r="E868" s="26" t="s">
        <v>1750</v>
      </c>
      <c r="F868" s="28" t="s">
        <v>2257</v>
      </c>
      <c r="G868" s="28">
        <v>6441</v>
      </c>
      <c r="H868" s="28">
        <v>12426</v>
      </c>
      <c r="I868" s="29">
        <v>24.222481290662255</v>
      </c>
      <c r="J868" s="25">
        <v>1</v>
      </c>
    </row>
    <row r="869" spans="1:10" x14ac:dyDescent="0.25">
      <c r="A869" s="26" t="s">
        <v>426</v>
      </c>
      <c r="B869" s="27" t="s">
        <v>1751</v>
      </c>
      <c r="C869" s="13">
        <v>99001</v>
      </c>
      <c r="D869" s="26" t="s">
        <v>428</v>
      </c>
      <c r="E869" s="26" t="s">
        <v>1752</v>
      </c>
      <c r="F869" s="28" t="e">
        <v>#N/A</v>
      </c>
      <c r="G869" s="28">
        <v>3817</v>
      </c>
      <c r="H869" s="28">
        <v>2828</v>
      </c>
      <c r="I869" s="29">
        <v>24.230305338665652</v>
      </c>
      <c r="J869" s="25">
        <v>1</v>
      </c>
    </row>
    <row r="870" spans="1:10" x14ac:dyDescent="0.25">
      <c r="A870" s="26" t="s">
        <v>295</v>
      </c>
      <c r="B870" s="27" t="s">
        <v>1753</v>
      </c>
      <c r="C870" s="13">
        <v>73616</v>
      </c>
      <c r="D870" s="26" t="s">
        <v>297</v>
      </c>
      <c r="E870" s="26" t="s">
        <v>1754</v>
      </c>
      <c r="F870" s="28" t="s">
        <v>2259</v>
      </c>
      <c r="G870" s="28">
        <v>5952</v>
      </c>
      <c r="H870" s="28">
        <v>29750</v>
      </c>
      <c r="I870" s="29">
        <v>24.241436891622207</v>
      </c>
      <c r="J870" s="25">
        <v>0</v>
      </c>
    </row>
    <row r="871" spans="1:10" x14ac:dyDescent="0.25">
      <c r="A871" s="26" t="s">
        <v>500</v>
      </c>
      <c r="B871" s="27" t="s">
        <v>1755</v>
      </c>
      <c r="C871" s="13">
        <v>5854</v>
      </c>
      <c r="D871" s="26" t="s">
        <v>502</v>
      </c>
      <c r="E871" s="26" t="s">
        <v>1756</v>
      </c>
      <c r="F871" s="28" t="s">
        <v>2257</v>
      </c>
      <c r="G871" s="28">
        <v>5411</v>
      </c>
      <c r="H871" s="28">
        <v>10957</v>
      </c>
      <c r="I871" s="29">
        <v>24.396952071779612</v>
      </c>
      <c r="J871" s="25">
        <v>0</v>
      </c>
    </row>
    <row r="872" spans="1:10" x14ac:dyDescent="0.25">
      <c r="A872" s="26" t="s">
        <v>438</v>
      </c>
      <c r="B872" s="27" t="s">
        <v>1757</v>
      </c>
      <c r="C872" s="13">
        <v>17446</v>
      </c>
      <c r="D872" s="26" t="s">
        <v>237</v>
      </c>
      <c r="E872" s="26" t="s">
        <v>1758</v>
      </c>
      <c r="F872" s="28" t="e">
        <v>#N/A</v>
      </c>
      <c r="G872" s="28">
        <v>835</v>
      </c>
      <c r="H872" s="28">
        <v>2129</v>
      </c>
      <c r="I872" s="29">
        <v>24.51556077510276</v>
      </c>
      <c r="J872" s="25">
        <v>0</v>
      </c>
    </row>
    <row r="873" spans="1:10" x14ac:dyDescent="0.25">
      <c r="A873" s="26" t="s">
        <v>500</v>
      </c>
      <c r="B873" s="27" t="s">
        <v>1759</v>
      </c>
      <c r="C873" s="13">
        <v>5541</v>
      </c>
      <c r="D873" s="26" t="s">
        <v>502</v>
      </c>
      <c r="E873" s="26" t="s">
        <v>1760</v>
      </c>
      <c r="F873" s="28" t="e">
        <v>#N/A</v>
      </c>
      <c r="G873" s="28">
        <v>3904</v>
      </c>
      <c r="H873" s="28">
        <v>6518</v>
      </c>
      <c r="I873" s="29">
        <v>24.570457549247905</v>
      </c>
      <c r="J873" s="25">
        <v>0</v>
      </c>
    </row>
    <row r="874" spans="1:10" x14ac:dyDescent="0.25">
      <c r="A874" s="26" t="s">
        <v>134</v>
      </c>
      <c r="B874" s="27" t="s">
        <v>1761</v>
      </c>
      <c r="C874" s="13">
        <v>54498</v>
      </c>
      <c r="D874" s="26" t="s">
        <v>136</v>
      </c>
      <c r="E874" s="26" t="s">
        <v>1762</v>
      </c>
      <c r="F874" s="28" t="e">
        <v>#N/A</v>
      </c>
      <c r="G874" s="28">
        <v>24474</v>
      </c>
      <c r="H874" s="28">
        <v>16175</v>
      </c>
      <c r="I874" s="29">
        <v>24.915249060867971</v>
      </c>
      <c r="J874" s="25">
        <v>2</v>
      </c>
    </row>
    <row r="875" spans="1:10" x14ac:dyDescent="0.25">
      <c r="A875" s="26" t="s">
        <v>1669</v>
      </c>
      <c r="B875" s="27" t="s">
        <v>1763</v>
      </c>
      <c r="C875" s="13">
        <v>81065</v>
      </c>
      <c r="D875" s="26" t="s">
        <v>1671</v>
      </c>
      <c r="E875" s="26" t="s">
        <v>1764</v>
      </c>
      <c r="F875" s="28" t="s">
        <v>2260</v>
      </c>
      <c r="G875" s="28">
        <v>10336</v>
      </c>
      <c r="H875" s="28">
        <v>23991</v>
      </c>
      <c r="I875" s="29">
        <v>25.021181824783945</v>
      </c>
      <c r="J875" s="25">
        <v>0</v>
      </c>
    </row>
    <row r="876" spans="1:10" x14ac:dyDescent="0.25">
      <c r="A876" s="26" t="s">
        <v>1456</v>
      </c>
      <c r="B876" s="27" t="s">
        <v>1765</v>
      </c>
      <c r="C876" s="13">
        <v>86320</v>
      </c>
      <c r="D876" s="26" t="s">
        <v>1458</v>
      </c>
      <c r="E876" s="26" t="s">
        <v>1766</v>
      </c>
      <c r="F876" s="28" t="s">
        <v>2258</v>
      </c>
      <c r="G876" s="28">
        <v>13157</v>
      </c>
      <c r="H876" s="28">
        <v>31766</v>
      </c>
      <c r="I876" s="29">
        <v>25.0228223659186</v>
      </c>
      <c r="J876" s="25">
        <v>2</v>
      </c>
    </row>
    <row r="877" spans="1:10" x14ac:dyDescent="0.25">
      <c r="A877" s="26" t="s">
        <v>758</v>
      </c>
      <c r="B877" s="27" t="s">
        <v>1767</v>
      </c>
      <c r="C877" s="13">
        <v>50606</v>
      </c>
      <c r="D877" s="26" t="s">
        <v>760</v>
      </c>
      <c r="E877" s="26" t="s">
        <v>1395</v>
      </c>
      <c r="F877" s="28" t="e">
        <v>#N/A</v>
      </c>
      <c r="G877" s="28">
        <v>2660</v>
      </c>
      <c r="H877" s="28">
        <v>1590</v>
      </c>
      <c r="I877" s="29">
        <v>25.096707236531746</v>
      </c>
      <c r="J877" s="25">
        <v>0</v>
      </c>
    </row>
    <row r="878" spans="1:10" x14ac:dyDescent="0.25">
      <c r="A878" s="26" t="s">
        <v>772</v>
      </c>
      <c r="B878" s="27" t="s">
        <v>1768</v>
      </c>
      <c r="C878" s="13">
        <v>41206</v>
      </c>
      <c r="D878" s="26" t="s">
        <v>774</v>
      </c>
      <c r="E878" s="26" t="s">
        <v>1769</v>
      </c>
      <c r="F878" s="28" t="e">
        <v>#N/A</v>
      </c>
      <c r="G878" s="28">
        <v>3117</v>
      </c>
      <c r="H878" s="28">
        <v>9911</v>
      </c>
      <c r="I878" s="29">
        <v>25.106725734997987</v>
      </c>
      <c r="J878" s="25">
        <v>0</v>
      </c>
    </row>
    <row r="879" spans="1:10" x14ac:dyDescent="0.25">
      <c r="A879" s="26" t="s">
        <v>321</v>
      </c>
      <c r="B879" s="27" t="s">
        <v>1770</v>
      </c>
      <c r="C879" s="13">
        <v>19050</v>
      </c>
      <c r="D879" s="26" t="s">
        <v>323</v>
      </c>
      <c r="E879" s="26" t="s">
        <v>1403</v>
      </c>
      <c r="F879" s="28" t="s">
        <v>2252</v>
      </c>
      <c r="G879" s="28">
        <v>6711</v>
      </c>
      <c r="H879" s="28">
        <v>26434</v>
      </c>
      <c r="I879" s="29">
        <v>25.120718697361035</v>
      </c>
      <c r="J879" s="25">
        <v>1</v>
      </c>
    </row>
    <row r="880" spans="1:10" x14ac:dyDescent="0.25">
      <c r="A880" s="26" t="s">
        <v>576</v>
      </c>
      <c r="B880" s="27" t="s">
        <v>1771</v>
      </c>
      <c r="C880" s="13">
        <v>76233</v>
      </c>
      <c r="D880" s="26" t="s">
        <v>578</v>
      </c>
      <c r="E880" s="26" t="s">
        <v>1772</v>
      </c>
      <c r="F880" s="28" t="e">
        <v>#N/A</v>
      </c>
      <c r="G880" s="28">
        <v>9154</v>
      </c>
      <c r="H880" s="28">
        <v>13505</v>
      </c>
      <c r="I880" s="29">
        <v>25.144206998846343</v>
      </c>
      <c r="J880" s="25">
        <v>2</v>
      </c>
    </row>
    <row r="881" spans="1:10" x14ac:dyDescent="0.25">
      <c r="A881" s="26" t="s">
        <v>301</v>
      </c>
      <c r="B881" s="27" t="s">
        <v>1773</v>
      </c>
      <c r="C881" s="13">
        <v>13248</v>
      </c>
      <c r="D881" s="26" t="s">
        <v>303</v>
      </c>
      <c r="E881" s="26" t="s">
        <v>1774</v>
      </c>
      <c r="F881" s="28" t="s">
        <v>2256</v>
      </c>
      <c r="G881" s="28">
        <v>1958</v>
      </c>
      <c r="H881" s="28">
        <v>5037</v>
      </c>
      <c r="I881" s="29">
        <v>25.241717158695369</v>
      </c>
      <c r="J881" s="25">
        <v>1</v>
      </c>
    </row>
    <row r="882" spans="1:10" x14ac:dyDescent="0.25">
      <c r="A882" s="26" t="s">
        <v>758</v>
      </c>
      <c r="B882" s="27" t="s">
        <v>1775</v>
      </c>
      <c r="C882" s="13">
        <v>50590</v>
      </c>
      <c r="D882" s="26" t="s">
        <v>760</v>
      </c>
      <c r="E882" s="26" t="s">
        <v>1776</v>
      </c>
      <c r="F882" s="28" t="s">
        <v>2251</v>
      </c>
      <c r="G882" s="28">
        <v>4718</v>
      </c>
      <c r="H882" s="28">
        <v>23653</v>
      </c>
      <c r="I882" s="29">
        <v>25.330183614302587</v>
      </c>
      <c r="J882" s="25">
        <v>0</v>
      </c>
    </row>
    <row r="883" spans="1:10" x14ac:dyDescent="0.25">
      <c r="A883" s="26" t="s">
        <v>376</v>
      </c>
      <c r="B883" s="27" t="s">
        <v>1777</v>
      </c>
      <c r="C883" s="13">
        <v>47980</v>
      </c>
      <c r="D883" s="26" t="s">
        <v>378</v>
      </c>
      <c r="E883" s="26" t="s">
        <v>1778</v>
      </c>
      <c r="F883" s="28" t="e">
        <v>#N/A</v>
      </c>
      <c r="G883" s="28">
        <v>15435</v>
      </c>
      <c r="H883" s="28">
        <v>45124</v>
      </c>
      <c r="I883" s="29">
        <v>25.502280087238123</v>
      </c>
      <c r="J883" s="25">
        <v>0</v>
      </c>
    </row>
    <row r="884" spans="1:10" x14ac:dyDescent="0.25">
      <c r="A884" s="26" t="s">
        <v>295</v>
      </c>
      <c r="B884" s="27" t="s">
        <v>1779</v>
      </c>
      <c r="C884" s="13">
        <v>73236</v>
      </c>
      <c r="D884" s="26" t="s">
        <v>297</v>
      </c>
      <c r="E884" s="26" t="s">
        <v>1780</v>
      </c>
      <c r="F884" s="28" t="e">
        <v>#N/A</v>
      </c>
      <c r="G884" s="28">
        <v>2070</v>
      </c>
      <c r="H884" s="28">
        <v>8075</v>
      </c>
      <c r="I884" s="29">
        <v>25.530340404538727</v>
      </c>
      <c r="J884" s="25">
        <v>0</v>
      </c>
    </row>
    <row r="885" spans="1:10" x14ac:dyDescent="0.25">
      <c r="A885" s="26" t="s">
        <v>888</v>
      </c>
      <c r="B885" s="27" t="s">
        <v>1781</v>
      </c>
      <c r="C885" s="13">
        <v>27413</v>
      </c>
      <c r="D885" s="26" t="s">
        <v>890</v>
      </c>
      <c r="E885" s="26" t="s">
        <v>1782</v>
      </c>
      <c r="F885" s="28" t="e">
        <v>#N/A</v>
      </c>
      <c r="G885" s="28">
        <v>2861</v>
      </c>
      <c r="H885" s="28">
        <v>8536</v>
      </c>
      <c r="I885" s="29">
        <v>25.551487005447886</v>
      </c>
      <c r="J885" s="25">
        <v>0</v>
      </c>
    </row>
    <row r="886" spans="1:10" x14ac:dyDescent="0.25">
      <c r="A886" s="26" t="s">
        <v>295</v>
      </c>
      <c r="B886" s="27" t="s">
        <v>1783</v>
      </c>
      <c r="C886" s="13">
        <v>73067</v>
      </c>
      <c r="D886" s="26" t="s">
        <v>297</v>
      </c>
      <c r="E886" s="26" t="s">
        <v>1784</v>
      </c>
      <c r="F886" s="28" t="s">
        <v>2259</v>
      </c>
      <c r="G886" s="28">
        <v>5813</v>
      </c>
      <c r="H886" s="28">
        <v>20751</v>
      </c>
      <c r="I886" s="29">
        <v>25.820636965308935</v>
      </c>
      <c r="J886" s="25">
        <v>3</v>
      </c>
    </row>
    <row r="887" spans="1:10" x14ac:dyDescent="0.25">
      <c r="A887" s="26" t="s">
        <v>661</v>
      </c>
      <c r="B887" s="27" t="s">
        <v>1785</v>
      </c>
      <c r="C887" s="13">
        <v>70215</v>
      </c>
      <c r="D887" s="26" t="s">
        <v>663</v>
      </c>
      <c r="E887" s="26" t="s">
        <v>1786</v>
      </c>
      <c r="F887" s="28" t="e">
        <v>#N/A</v>
      </c>
      <c r="G887" s="28">
        <v>16151</v>
      </c>
      <c r="H887" s="28">
        <v>4183</v>
      </c>
      <c r="I887" s="29">
        <v>25.87928023201782</v>
      </c>
      <c r="J887" s="25">
        <v>0</v>
      </c>
    </row>
    <row r="888" spans="1:10" x14ac:dyDescent="0.25">
      <c r="A888" s="26" t="s">
        <v>1149</v>
      </c>
      <c r="B888" s="27" t="s">
        <v>1787</v>
      </c>
      <c r="C888" s="13">
        <v>20011</v>
      </c>
      <c r="D888" s="26" t="s">
        <v>1151</v>
      </c>
      <c r="E888" s="26" t="s">
        <v>1788</v>
      </c>
      <c r="F888" s="28" t="e">
        <v>#N/A</v>
      </c>
      <c r="G888" s="28">
        <v>24113</v>
      </c>
      <c r="H888" s="28">
        <v>23768</v>
      </c>
      <c r="I888" s="29">
        <v>25.939950729907373</v>
      </c>
      <c r="J888" s="25">
        <v>0</v>
      </c>
    </row>
    <row r="889" spans="1:10" x14ac:dyDescent="0.25">
      <c r="A889" s="26" t="s">
        <v>301</v>
      </c>
      <c r="B889" s="27" t="s">
        <v>1789</v>
      </c>
      <c r="C889" s="13">
        <v>13473</v>
      </c>
      <c r="D889" s="26" t="s">
        <v>303</v>
      </c>
      <c r="E889" s="26" t="s">
        <v>1723</v>
      </c>
      <c r="F889" s="28" t="s">
        <v>2262</v>
      </c>
      <c r="G889" s="28">
        <v>5555</v>
      </c>
      <c r="H889" s="28">
        <v>15394</v>
      </c>
      <c r="I889" s="29">
        <v>26.225096780285146</v>
      </c>
      <c r="J889" s="25">
        <v>0</v>
      </c>
    </row>
    <row r="890" spans="1:10" x14ac:dyDescent="0.25">
      <c r="A890" s="26" t="s">
        <v>204</v>
      </c>
      <c r="B890" s="27" t="s">
        <v>1790</v>
      </c>
      <c r="C890" s="13">
        <v>52405</v>
      </c>
      <c r="D890" s="26" t="s">
        <v>206</v>
      </c>
      <c r="E890" s="26" t="s">
        <v>1791</v>
      </c>
      <c r="F890" s="28" t="s">
        <v>2252</v>
      </c>
      <c r="G890" s="28">
        <v>3650</v>
      </c>
      <c r="H890" s="28">
        <v>8491</v>
      </c>
      <c r="I890" s="29">
        <v>26.355693551881004</v>
      </c>
      <c r="J890" s="25">
        <v>1</v>
      </c>
    </row>
    <row r="891" spans="1:10" x14ac:dyDescent="0.25">
      <c r="A891" s="26" t="s">
        <v>376</v>
      </c>
      <c r="B891" s="27" t="s">
        <v>1792</v>
      </c>
      <c r="C891" s="13">
        <v>47170</v>
      </c>
      <c r="D891" s="26" t="s">
        <v>378</v>
      </c>
      <c r="E891" s="26" t="s">
        <v>1793</v>
      </c>
      <c r="F891" s="28" t="e">
        <v>#N/A</v>
      </c>
      <c r="G891" s="28">
        <v>4212</v>
      </c>
      <c r="H891" s="28">
        <v>13485</v>
      </c>
      <c r="I891" s="29">
        <v>26.390977443609021</v>
      </c>
      <c r="J891" s="25">
        <v>3</v>
      </c>
    </row>
    <row r="892" spans="1:10" x14ac:dyDescent="0.25">
      <c r="A892" s="26" t="s">
        <v>814</v>
      </c>
      <c r="B892" s="27" t="s">
        <v>1794</v>
      </c>
      <c r="C892" s="13">
        <v>63302</v>
      </c>
      <c r="D892" s="26" t="s">
        <v>816</v>
      </c>
      <c r="E892" s="26" t="s">
        <v>1795</v>
      </c>
      <c r="F892" s="28" t="e">
        <v>#N/A</v>
      </c>
      <c r="G892" s="28">
        <v>2093</v>
      </c>
      <c r="H892" s="28">
        <v>4203</v>
      </c>
      <c r="I892" s="29">
        <v>26.423431384926143</v>
      </c>
      <c r="J892" s="25">
        <v>1</v>
      </c>
    </row>
    <row r="893" spans="1:10" x14ac:dyDescent="0.25">
      <c r="A893" s="26" t="s">
        <v>661</v>
      </c>
      <c r="B893" s="27" t="s">
        <v>1796</v>
      </c>
      <c r="C893" s="13">
        <v>70717</v>
      </c>
      <c r="D893" s="26" t="s">
        <v>663</v>
      </c>
      <c r="E893" s="26" t="s">
        <v>898</v>
      </c>
      <c r="F893" s="28" t="e">
        <v>#N/A</v>
      </c>
      <c r="G893" s="28">
        <v>4254</v>
      </c>
      <c r="H893" s="28">
        <v>4309</v>
      </c>
      <c r="I893" s="29">
        <v>26.524504302282082</v>
      </c>
      <c r="J893" s="25">
        <v>0</v>
      </c>
    </row>
    <row r="894" spans="1:10" x14ac:dyDescent="0.25">
      <c r="A894" s="26" t="s">
        <v>576</v>
      </c>
      <c r="B894" s="27" t="s">
        <v>1797</v>
      </c>
      <c r="C894" s="13">
        <v>76616</v>
      </c>
      <c r="D894" s="26" t="s">
        <v>578</v>
      </c>
      <c r="E894" s="26" t="s">
        <v>1798</v>
      </c>
      <c r="F894" s="28" t="e">
        <v>#N/A</v>
      </c>
      <c r="G894" s="28">
        <v>3916</v>
      </c>
      <c r="H894" s="28">
        <v>5033</v>
      </c>
      <c r="I894" s="29">
        <v>26.594227504244483</v>
      </c>
      <c r="J894" s="25">
        <v>0</v>
      </c>
    </row>
    <row r="895" spans="1:10" x14ac:dyDescent="0.25">
      <c r="A895" s="26" t="s">
        <v>500</v>
      </c>
      <c r="B895" s="27" t="s">
        <v>1799</v>
      </c>
      <c r="C895" s="13">
        <v>5697</v>
      </c>
      <c r="D895" s="26" t="s">
        <v>502</v>
      </c>
      <c r="E895" s="26" t="s">
        <v>1499</v>
      </c>
      <c r="F895" s="28" t="e">
        <v>#N/A</v>
      </c>
      <c r="G895" s="28">
        <v>7221</v>
      </c>
      <c r="H895" s="28">
        <v>6825</v>
      </c>
      <c r="I895" s="29">
        <v>26.626106194690262</v>
      </c>
      <c r="J895" s="25">
        <v>0</v>
      </c>
    </row>
    <row r="896" spans="1:10" x14ac:dyDescent="0.25">
      <c r="A896" s="26" t="s">
        <v>888</v>
      </c>
      <c r="B896" s="27" t="s">
        <v>1800</v>
      </c>
      <c r="C896" s="13">
        <v>27025</v>
      </c>
      <c r="D896" s="26" t="s">
        <v>890</v>
      </c>
      <c r="E896" s="26" t="s">
        <v>1801</v>
      </c>
      <c r="F896" s="28" t="e">
        <v>#N/A</v>
      </c>
      <c r="G896" s="28">
        <v>9890</v>
      </c>
      <c r="H896" s="28">
        <v>23390</v>
      </c>
      <c r="I896" s="29">
        <v>26.894732548337096</v>
      </c>
      <c r="J896" s="25">
        <v>2</v>
      </c>
    </row>
    <row r="897" spans="1:10" x14ac:dyDescent="0.25">
      <c r="A897" s="26" t="s">
        <v>1149</v>
      </c>
      <c r="B897" s="27" t="s">
        <v>1802</v>
      </c>
      <c r="C897" s="13">
        <v>20001</v>
      </c>
      <c r="D897" s="26" t="s">
        <v>1151</v>
      </c>
      <c r="E897" s="26" t="s">
        <v>1803</v>
      </c>
      <c r="F897" s="28" t="s">
        <v>2261</v>
      </c>
      <c r="G897" s="28">
        <v>122206</v>
      </c>
      <c r="H897" s="28">
        <v>97800</v>
      </c>
      <c r="I897" s="29">
        <v>26.964244343192522</v>
      </c>
      <c r="J897" s="25">
        <v>11</v>
      </c>
    </row>
    <row r="898" spans="1:10" x14ac:dyDescent="0.25">
      <c r="A898" s="26" t="s">
        <v>1149</v>
      </c>
      <c r="B898" s="27" t="s">
        <v>1804</v>
      </c>
      <c r="C898" s="13">
        <v>20570</v>
      </c>
      <c r="D898" s="26" t="s">
        <v>1151</v>
      </c>
      <c r="E898" s="26" t="s">
        <v>1805</v>
      </c>
      <c r="F898" s="28" t="s">
        <v>2261</v>
      </c>
      <c r="G898" s="28">
        <v>6020</v>
      </c>
      <c r="H898" s="28">
        <v>14107</v>
      </c>
      <c r="I898" s="29">
        <v>27.025813692480362</v>
      </c>
      <c r="J898" s="25">
        <v>1</v>
      </c>
    </row>
    <row r="899" spans="1:10" x14ac:dyDescent="0.25">
      <c r="A899" s="26" t="s">
        <v>576</v>
      </c>
      <c r="B899" s="27" t="s">
        <v>1806</v>
      </c>
      <c r="C899" s="13">
        <v>76113</v>
      </c>
      <c r="D899" s="26" t="s">
        <v>578</v>
      </c>
      <c r="E899" s="26" t="s">
        <v>1807</v>
      </c>
      <c r="F899" s="28" t="e">
        <v>#N/A</v>
      </c>
      <c r="G899" s="28">
        <v>5723</v>
      </c>
      <c r="H899" s="28">
        <v>7806</v>
      </c>
      <c r="I899" s="29">
        <v>27.032261111898354</v>
      </c>
      <c r="J899" s="25">
        <v>0</v>
      </c>
    </row>
    <row r="900" spans="1:10" x14ac:dyDescent="0.25">
      <c r="A900" s="26" t="s">
        <v>376</v>
      </c>
      <c r="B900" s="27" t="s">
        <v>1808</v>
      </c>
      <c r="C900" s="13">
        <v>47001</v>
      </c>
      <c r="D900" s="26" t="s">
        <v>378</v>
      </c>
      <c r="E900" s="26" t="s">
        <v>1809</v>
      </c>
      <c r="F900" s="28" t="s">
        <v>2261</v>
      </c>
      <c r="G900" s="28">
        <v>131178</v>
      </c>
      <c r="H900" s="28">
        <v>97658</v>
      </c>
      <c r="I900" s="29">
        <v>27.11045436227047</v>
      </c>
      <c r="J900" s="25">
        <v>5</v>
      </c>
    </row>
    <row r="901" spans="1:10" x14ac:dyDescent="0.25">
      <c r="A901" s="26" t="s">
        <v>500</v>
      </c>
      <c r="B901" s="27" t="s">
        <v>1810</v>
      </c>
      <c r="C901" s="13">
        <v>5674</v>
      </c>
      <c r="D901" s="26" t="s">
        <v>502</v>
      </c>
      <c r="E901" s="26" t="s">
        <v>1811</v>
      </c>
      <c r="F901" s="28" t="e">
        <v>#N/A</v>
      </c>
      <c r="G901" s="28">
        <v>4663</v>
      </c>
      <c r="H901" s="28">
        <v>9780</v>
      </c>
      <c r="I901" s="29">
        <v>27.115194510670467</v>
      </c>
      <c r="J901" s="25">
        <v>0</v>
      </c>
    </row>
    <row r="902" spans="1:10" x14ac:dyDescent="0.25">
      <c r="A902" s="26" t="s">
        <v>88</v>
      </c>
      <c r="B902" s="27" t="s">
        <v>1812</v>
      </c>
      <c r="C902" s="13">
        <v>68573</v>
      </c>
      <c r="D902" s="26" t="s">
        <v>90</v>
      </c>
      <c r="E902" s="26" t="s">
        <v>1813</v>
      </c>
      <c r="F902" s="28" t="e">
        <v>#N/A</v>
      </c>
      <c r="G902" s="28">
        <v>2048</v>
      </c>
      <c r="H902" s="28">
        <v>3471</v>
      </c>
      <c r="I902" s="29">
        <v>27.133015368309486</v>
      </c>
      <c r="J902" s="25">
        <v>0</v>
      </c>
    </row>
    <row r="903" spans="1:10" x14ac:dyDescent="0.25">
      <c r="A903" s="26" t="s">
        <v>758</v>
      </c>
      <c r="B903" s="27" t="s">
        <v>1814</v>
      </c>
      <c r="C903" s="13">
        <v>50568</v>
      </c>
      <c r="D903" s="26" t="s">
        <v>760</v>
      </c>
      <c r="E903" s="26" t="s">
        <v>1815</v>
      </c>
      <c r="F903" s="28" t="e">
        <v>#N/A</v>
      </c>
      <c r="G903" s="28">
        <v>5043</v>
      </c>
      <c r="H903" s="28">
        <v>7995</v>
      </c>
      <c r="I903" s="29">
        <v>27.177193360638068</v>
      </c>
      <c r="J903" s="25">
        <v>1</v>
      </c>
    </row>
    <row r="904" spans="1:10" x14ac:dyDescent="0.25">
      <c r="A904" s="26" t="s">
        <v>321</v>
      </c>
      <c r="B904" s="27" t="s">
        <v>1816</v>
      </c>
      <c r="C904" s="13">
        <v>19785</v>
      </c>
      <c r="D904" s="26" t="s">
        <v>323</v>
      </c>
      <c r="E904" s="26" t="s">
        <v>663</v>
      </c>
      <c r="F904" s="28" t="e">
        <v>#N/A</v>
      </c>
      <c r="G904" s="28">
        <v>2417</v>
      </c>
      <c r="H904" s="28">
        <v>3667</v>
      </c>
      <c r="I904" s="29">
        <v>27.20009002925951</v>
      </c>
      <c r="J904" s="25">
        <v>0</v>
      </c>
    </row>
    <row r="905" spans="1:10" x14ac:dyDescent="0.25">
      <c r="A905" s="26" t="s">
        <v>27</v>
      </c>
      <c r="B905" s="27" t="s">
        <v>1817</v>
      </c>
      <c r="C905" s="13">
        <v>25483</v>
      </c>
      <c r="D905" s="26" t="s">
        <v>29</v>
      </c>
      <c r="E905" s="26" t="s">
        <v>206</v>
      </c>
      <c r="F905" s="28" t="e">
        <v>#N/A</v>
      </c>
      <c r="G905" s="28">
        <v>42</v>
      </c>
      <c r="H905" s="28">
        <v>79</v>
      </c>
      <c r="I905" s="29">
        <v>1.9064911484339537</v>
      </c>
      <c r="J905" s="25">
        <v>0</v>
      </c>
    </row>
    <row r="906" spans="1:10" x14ac:dyDescent="0.25">
      <c r="A906" s="26" t="s">
        <v>1669</v>
      </c>
      <c r="B906" s="27" t="s">
        <v>1818</v>
      </c>
      <c r="C906" s="13">
        <v>81220</v>
      </c>
      <c r="D906" s="26" t="s">
        <v>1671</v>
      </c>
      <c r="E906" s="26" t="s">
        <v>1819</v>
      </c>
      <c r="F906" s="28" t="e">
        <v>#N/A</v>
      </c>
      <c r="G906" s="28">
        <v>915</v>
      </c>
      <c r="H906" s="28">
        <v>3690</v>
      </c>
      <c r="I906" s="29">
        <v>27.469228459921947</v>
      </c>
      <c r="J906" s="25">
        <v>0</v>
      </c>
    </row>
    <row r="907" spans="1:10" x14ac:dyDescent="0.25">
      <c r="A907" s="26" t="s">
        <v>1145</v>
      </c>
      <c r="B907" s="27" t="s">
        <v>1820</v>
      </c>
      <c r="C907" s="13">
        <v>18460</v>
      </c>
      <c r="D907" s="26" t="s">
        <v>1147</v>
      </c>
      <c r="E907" s="26" t="s">
        <v>1821</v>
      </c>
      <c r="F907" s="28" t="s">
        <v>2254</v>
      </c>
      <c r="G907" s="28">
        <v>3244</v>
      </c>
      <c r="H907" s="28">
        <v>17134</v>
      </c>
      <c r="I907" s="29">
        <v>27.620263942103023</v>
      </c>
      <c r="J907" s="25">
        <v>0</v>
      </c>
    </row>
    <row r="908" spans="1:10" x14ac:dyDescent="0.25">
      <c r="A908" s="26" t="s">
        <v>814</v>
      </c>
      <c r="B908" s="27" t="s">
        <v>1822</v>
      </c>
      <c r="C908" s="13">
        <v>63548</v>
      </c>
      <c r="D908" s="26" t="s">
        <v>816</v>
      </c>
      <c r="E908" s="26" t="s">
        <v>1823</v>
      </c>
      <c r="F908" s="28" t="e">
        <v>#N/A</v>
      </c>
      <c r="G908" s="28">
        <v>1704</v>
      </c>
      <c r="H908" s="28">
        <v>2459</v>
      </c>
      <c r="I908" s="29">
        <v>27.756963674865613</v>
      </c>
      <c r="J908" s="25">
        <v>0</v>
      </c>
    </row>
    <row r="909" spans="1:10" x14ac:dyDescent="0.25">
      <c r="A909" s="26" t="s">
        <v>500</v>
      </c>
      <c r="B909" s="27" t="s">
        <v>1824</v>
      </c>
      <c r="C909" s="13">
        <v>5467</v>
      </c>
      <c r="D909" s="26" t="s">
        <v>502</v>
      </c>
      <c r="E909" s="26" t="s">
        <v>1825</v>
      </c>
      <c r="F909" s="28" t="e">
        <v>#N/A</v>
      </c>
      <c r="G909" s="28">
        <v>1723</v>
      </c>
      <c r="H909" s="28">
        <v>5040</v>
      </c>
      <c r="I909" s="29">
        <v>27.803776020655157</v>
      </c>
      <c r="J909" s="25">
        <v>0</v>
      </c>
    </row>
    <row r="910" spans="1:10" x14ac:dyDescent="0.25">
      <c r="A910" s="26" t="s">
        <v>134</v>
      </c>
      <c r="B910" s="27" t="s">
        <v>1826</v>
      </c>
      <c r="C910" s="13">
        <v>54720</v>
      </c>
      <c r="D910" s="26" t="s">
        <v>136</v>
      </c>
      <c r="E910" s="26" t="s">
        <v>1827</v>
      </c>
      <c r="F910" s="28" t="s">
        <v>2263</v>
      </c>
      <c r="G910" s="28">
        <v>6312</v>
      </c>
      <c r="H910" s="28">
        <v>16250</v>
      </c>
      <c r="I910" s="29">
        <v>27.889713679745494</v>
      </c>
      <c r="J910" s="25">
        <v>0</v>
      </c>
    </row>
    <row r="911" spans="1:10" x14ac:dyDescent="0.25">
      <c r="A911" s="26" t="s">
        <v>321</v>
      </c>
      <c r="B911" s="27" t="s">
        <v>1828</v>
      </c>
      <c r="C911" s="13">
        <v>19001</v>
      </c>
      <c r="D911" s="26" t="s">
        <v>323</v>
      </c>
      <c r="E911" s="26" t="s">
        <v>1829</v>
      </c>
      <c r="F911" s="28" t="e">
        <v>#N/A</v>
      </c>
      <c r="G911" s="28">
        <v>77568</v>
      </c>
      <c r="H911" s="28">
        <v>11666</v>
      </c>
      <c r="I911" s="29">
        <v>27.948403833681628</v>
      </c>
      <c r="J911" s="25">
        <v>2</v>
      </c>
    </row>
    <row r="912" spans="1:10" x14ac:dyDescent="0.25">
      <c r="A912" s="26" t="s">
        <v>500</v>
      </c>
      <c r="B912" s="27" t="s">
        <v>1830</v>
      </c>
      <c r="C912" s="13">
        <v>5107</v>
      </c>
      <c r="D912" s="26" t="s">
        <v>502</v>
      </c>
      <c r="E912" s="26" t="s">
        <v>507</v>
      </c>
      <c r="F912" s="28" t="s">
        <v>2257</v>
      </c>
      <c r="G912" s="28">
        <v>2439</v>
      </c>
      <c r="H912" s="28">
        <v>7054</v>
      </c>
      <c r="I912" s="29">
        <v>28.028039531142269</v>
      </c>
      <c r="J912" s="25">
        <v>0</v>
      </c>
    </row>
    <row r="913" spans="1:10" x14ac:dyDescent="0.25">
      <c r="A913" s="26" t="s">
        <v>1145</v>
      </c>
      <c r="B913" s="27" t="s">
        <v>1831</v>
      </c>
      <c r="C913" s="13">
        <v>18592</v>
      </c>
      <c r="D913" s="26" t="s">
        <v>1147</v>
      </c>
      <c r="E913" s="26" t="s">
        <v>1776</v>
      </c>
      <c r="F913" s="28" t="s">
        <v>2254</v>
      </c>
      <c r="G913" s="28">
        <v>9359</v>
      </c>
      <c r="H913" s="28">
        <v>29281</v>
      </c>
      <c r="I913" s="29">
        <v>28.065493147809402</v>
      </c>
      <c r="J913" s="25">
        <v>0</v>
      </c>
    </row>
    <row r="914" spans="1:10" x14ac:dyDescent="0.25">
      <c r="A914" s="26" t="s">
        <v>88</v>
      </c>
      <c r="B914" s="27" t="s">
        <v>1832</v>
      </c>
      <c r="C914" s="13">
        <v>68655</v>
      </c>
      <c r="D914" s="26" t="s">
        <v>90</v>
      </c>
      <c r="E914" s="26" t="s">
        <v>1833</v>
      </c>
      <c r="F914" s="28" t="e">
        <v>#N/A</v>
      </c>
      <c r="G914" s="28">
        <v>5236</v>
      </c>
      <c r="H914" s="28">
        <v>10607</v>
      </c>
      <c r="I914" s="29">
        <v>28.072056615912505</v>
      </c>
      <c r="J914" s="25">
        <v>0</v>
      </c>
    </row>
    <row r="915" spans="1:10" x14ac:dyDescent="0.25">
      <c r="A915" s="26" t="s">
        <v>96</v>
      </c>
      <c r="B915" s="27" t="s">
        <v>1834</v>
      </c>
      <c r="C915" s="13">
        <v>44874</v>
      </c>
      <c r="D915" s="26" t="s">
        <v>98</v>
      </c>
      <c r="E915" s="26" t="s">
        <v>167</v>
      </c>
      <c r="F915" s="28" t="e">
        <v>#N/A</v>
      </c>
      <c r="G915" s="28">
        <v>7769</v>
      </c>
      <c r="H915" s="28">
        <v>12337</v>
      </c>
      <c r="I915" s="29">
        <v>28.090537657735837</v>
      </c>
      <c r="J915" s="25">
        <v>0</v>
      </c>
    </row>
    <row r="916" spans="1:10" x14ac:dyDescent="0.25">
      <c r="A916" s="26" t="s">
        <v>204</v>
      </c>
      <c r="B916" s="27" t="s">
        <v>1835</v>
      </c>
      <c r="C916" s="13">
        <v>52678</v>
      </c>
      <c r="D916" s="26" t="s">
        <v>206</v>
      </c>
      <c r="E916" s="26" t="s">
        <v>1836</v>
      </c>
      <c r="F916" s="28" t="e">
        <v>#N/A</v>
      </c>
      <c r="G916" s="28">
        <v>13931</v>
      </c>
      <c r="H916" s="28">
        <v>16883</v>
      </c>
      <c r="I916" s="29">
        <v>28.117872641033404</v>
      </c>
      <c r="J916" s="25">
        <v>0</v>
      </c>
    </row>
    <row r="917" spans="1:10" x14ac:dyDescent="0.25">
      <c r="A917" s="26" t="s">
        <v>661</v>
      </c>
      <c r="B917" s="27" t="s">
        <v>1837</v>
      </c>
      <c r="C917" s="13">
        <v>70473</v>
      </c>
      <c r="D917" s="26" t="s">
        <v>663</v>
      </c>
      <c r="E917" s="26" t="s">
        <v>1838</v>
      </c>
      <c r="F917" s="28" t="s">
        <v>2256</v>
      </c>
      <c r="G917" s="28">
        <v>4073</v>
      </c>
      <c r="H917" s="28">
        <v>8782</v>
      </c>
      <c r="I917" s="29">
        <v>28.227874419571698</v>
      </c>
      <c r="J917" s="25">
        <v>1</v>
      </c>
    </row>
    <row r="918" spans="1:10" x14ac:dyDescent="0.25">
      <c r="A918" s="26" t="s">
        <v>1669</v>
      </c>
      <c r="B918" s="27" t="s">
        <v>1839</v>
      </c>
      <c r="C918" s="13">
        <v>81001</v>
      </c>
      <c r="D918" s="26" t="s">
        <v>1671</v>
      </c>
      <c r="E918" s="26" t="s">
        <v>1671</v>
      </c>
      <c r="F918" s="28" t="e">
        <v>#N/A</v>
      </c>
      <c r="G918" s="28">
        <v>25088</v>
      </c>
      <c r="H918" s="28">
        <v>21241</v>
      </c>
      <c r="I918" s="29">
        <v>28.354109921904136</v>
      </c>
      <c r="J918" s="25">
        <v>2</v>
      </c>
    </row>
    <row r="919" spans="1:10" x14ac:dyDescent="0.25">
      <c r="A919" s="26" t="s">
        <v>376</v>
      </c>
      <c r="B919" s="27" t="s">
        <v>1840</v>
      </c>
      <c r="C919" s="13">
        <v>47798</v>
      </c>
      <c r="D919" s="26" t="s">
        <v>378</v>
      </c>
      <c r="E919" s="26" t="s">
        <v>1841</v>
      </c>
      <c r="F919" s="28" t="e">
        <v>#N/A</v>
      </c>
      <c r="G919" s="28">
        <v>3474</v>
      </c>
      <c r="H919" s="28">
        <v>9825</v>
      </c>
      <c r="I919" s="29">
        <v>28.375398186718943</v>
      </c>
      <c r="J919" s="25">
        <v>0</v>
      </c>
    </row>
    <row r="920" spans="1:10" x14ac:dyDescent="0.25">
      <c r="A920" s="26" t="s">
        <v>500</v>
      </c>
      <c r="B920" s="27" t="s">
        <v>1842</v>
      </c>
      <c r="C920" s="13">
        <v>5250</v>
      </c>
      <c r="D920" s="26" t="s">
        <v>502</v>
      </c>
      <c r="E920" s="26" t="s">
        <v>1843</v>
      </c>
      <c r="F920" s="28" t="s">
        <v>2257</v>
      </c>
      <c r="G920" s="28">
        <v>14139</v>
      </c>
      <c r="H920" s="28">
        <v>40781</v>
      </c>
      <c r="I920" s="29">
        <v>28.515821955105579</v>
      </c>
      <c r="J920" s="25">
        <v>3</v>
      </c>
    </row>
    <row r="921" spans="1:10" x14ac:dyDescent="0.25">
      <c r="A921" s="26" t="s">
        <v>1456</v>
      </c>
      <c r="B921" s="27" t="s">
        <v>1844</v>
      </c>
      <c r="C921" s="13">
        <v>86757</v>
      </c>
      <c r="D921" s="26" t="s">
        <v>1458</v>
      </c>
      <c r="E921" s="26" t="s">
        <v>1845</v>
      </c>
      <c r="F921" s="28" t="s">
        <v>2258</v>
      </c>
      <c r="G921" s="28">
        <v>7589</v>
      </c>
      <c r="H921" s="28">
        <v>25832</v>
      </c>
      <c r="I921" s="29">
        <v>28.582727580882079</v>
      </c>
      <c r="J921" s="25">
        <v>3</v>
      </c>
    </row>
    <row r="922" spans="1:10" x14ac:dyDescent="0.25">
      <c r="A922" s="26" t="s">
        <v>88</v>
      </c>
      <c r="B922" s="27" t="s">
        <v>1846</v>
      </c>
      <c r="C922" s="13">
        <v>68081</v>
      </c>
      <c r="D922" s="26" t="s">
        <v>90</v>
      </c>
      <c r="E922" s="26" t="s">
        <v>1847</v>
      </c>
      <c r="F922" s="28" t="e">
        <v>#N/A</v>
      </c>
      <c r="G922" s="28">
        <v>54894</v>
      </c>
      <c r="H922" s="28">
        <v>48274</v>
      </c>
      <c r="I922" s="29">
        <v>28.625213800008343</v>
      </c>
      <c r="J922" s="25">
        <v>3</v>
      </c>
    </row>
    <row r="923" spans="1:10" x14ac:dyDescent="0.25">
      <c r="A923" s="26" t="s">
        <v>204</v>
      </c>
      <c r="B923" s="27" t="s">
        <v>1848</v>
      </c>
      <c r="C923" s="13">
        <v>52696</v>
      </c>
      <c r="D923" s="26" t="s">
        <v>206</v>
      </c>
      <c r="E923" s="26" t="s">
        <v>1849</v>
      </c>
      <c r="F923" s="28" t="s">
        <v>2255</v>
      </c>
      <c r="G923" s="28">
        <v>4223</v>
      </c>
      <c r="H923" s="28">
        <v>9481</v>
      </c>
      <c r="I923" s="29">
        <v>28.626626898047725</v>
      </c>
      <c r="J923" s="25">
        <v>1</v>
      </c>
    </row>
    <row r="924" spans="1:10" x14ac:dyDescent="0.25">
      <c r="A924" s="26" t="s">
        <v>500</v>
      </c>
      <c r="B924" s="27" t="s">
        <v>1850</v>
      </c>
      <c r="C924" s="13">
        <v>5819</v>
      </c>
      <c r="D924" s="26" t="s">
        <v>502</v>
      </c>
      <c r="E924" s="26" t="s">
        <v>495</v>
      </c>
      <c r="F924" s="28" t="e">
        <v>#N/A</v>
      </c>
      <c r="G924" s="28">
        <v>1827</v>
      </c>
      <c r="H924" s="28">
        <v>4760</v>
      </c>
      <c r="I924" s="29">
        <v>28.663319736429244</v>
      </c>
      <c r="J924" s="25">
        <v>0</v>
      </c>
    </row>
    <row r="925" spans="1:10" x14ac:dyDescent="0.25">
      <c r="A925" s="26" t="s">
        <v>758</v>
      </c>
      <c r="B925" s="27" t="s">
        <v>1851</v>
      </c>
      <c r="C925" s="13">
        <v>50330</v>
      </c>
      <c r="D925" s="26" t="s">
        <v>760</v>
      </c>
      <c r="E925" s="26" t="s">
        <v>1852</v>
      </c>
      <c r="F925" s="28" t="s">
        <v>2251</v>
      </c>
      <c r="G925" s="28">
        <v>3245</v>
      </c>
      <c r="H925" s="28">
        <v>14566</v>
      </c>
      <c r="I925" s="29">
        <v>28.749889253123062</v>
      </c>
      <c r="J925" s="25">
        <v>2</v>
      </c>
    </row>
    <row r="926" spans="1:10" x14ac:dyDescent="0.25">
      <c r="A926" s="26" t="s">
        <v>758</v>
      </c>
      <c r="B926" s="27" t="s">
        <v>1853</v>
      </c>
      <c r="C926" s="13">
        <v>50689</v>
      </c>
      <c r="D926" s="26" t="s">
        <v>760</v>
      </c>
      <c r="E926" s="26" t="s">
        <v>1721</v>
      </c>
      <c r="F926" s="28" t="e">
        <v>#N/A</v>
      </c>
      <c r="G926" s="28">
        <v>7150</v>
      </c>
      <c r="H926" s="28">
        <v>6143</v>
      </c>
      <c r="I926" s="29">
        <v>28.98256992298338</v>
      </c>
      <c r="J926" s="25">
        <v>0</v>
      </c>
    </row>
    <row r="927" spans="1:10" x14ac:dyDescent="0.25">
      <c r="A927" s="26" t="s">
        <v>1145</v>
      </c>
      <c r="B927" s="27" t="s">
        <v>1854</v>
      </c>
      <c r="C927" s="13">
        <v>18410</v>
      </c>
      <c r="D927" s="26" t="s">
        <v>1147</v>
      </c>
      <c r="E927" s="26" t="s">
        <v>1855</v>
      </c>
      <c r="F927" s="28" t="s">
        <v>2254</v>
      </c>
      <c r="G927" s="28">
        <v>6851</v>
      </c>
      <c r="H927" s="28">
        <v>25950</v>
      </c>
      <c r="I927" s="29">
        <v>29.005080440304827</v>
      </c>
      <c r="J927" s="25">
        <v>1</v>
      </c>
    </row>
    <row r="928" spans="1:10" x14ac:dyDescent="0.25">
      <c r="A928" s="26" t="s">
        <v>1669</v>
      </c>
      <c r="B928" s="27" t="s">
        <v>1856</v>
      </c>
      <c r="C928" s="13">
        <v>81736</v>
      </c>
      <c r="D928" s="26" t="s">
        <v>1671</v>
      </c>
      <c r="E928" s="26" t="s">
        <v>1857</v>
      </c>
      <c r="F928" s="28" t="s">
        <v>2260</v>
      </c>
      <c r="G928" s="28">
        <v>13741</v>
      </c>
      <c r="H928" s="28">
        <v>21423</v>
      </c>
      <c r="I928" s="29">
        <v>29.110437895896446</v>
      </c>
      <c r="J928" s="25">
        <v>0</v>
      </c>
    </row>
    <row r="929" spans="1:10" x14ac:dyDescent="0.25">
      <c r="A929" s="26" t="s">
        <v>88</v>
      </c>
      <c r="B929" s="27" t="s">
        <v>1858</v>
      </c>
      <c r="C929" s="13">
        <v>68255</v>
      </c>
      <c r="D929" s="26" t="s">
        <v>90</v>
      </c>
      <c r="E929" s="26" t="s">
        <v>1859</v>
      </c>
      <c r="F929" s="28" t="e">
        <v>#N/A</v>
      </c>
      <c r="G929" s="28">
        <v>3459</v>
      </c>
      <c r="H929" s="28">
        <v>5999</v>
      </c>
      <c r="I929" s="29">
        <v>29.373301630434785</v>
      </c>
      <c r="J929" s="25">
        <v>0</v>
      </c>
    </row>
    <row r="930" spans="1:10" x14ac:dyDescent="0.25">
      <c r="A930" s="26" t="s">
        <v>301</v>
      </c>
      <c r="B930" s="27" t="s">
        <v>1860</v>
      </c>
      <c r="C930" s="13">
        <v>13744</v>
      </c>
      <c r="D930" s="26" t="s">
        <v>303</v>
      </c>
      <c r="E930" s="26" t="s">
        <v>1861</v>
      </c>
      <c r="F930" s="28" t="s">
        <v>2262</v>
      </c>
      <c r="G930" s="28">
        <v>6008</v>
      </c>
      <c r="H930" s="28">
        <v>19444</v>
      </c>
      <c r="I930" s="29">
        <v>29.638399684278031</v>
      </c>
      <c r="J930" s="25">
        <v>3</v>
      </c>
    </row>
    <row r="931" spans="1:10" x14ac:dyDescent="0.25">
      <c r="A931" s="26" t="s">
        <v>500</v>
      </c>
      <c r="B931" s="27" t="s">
        <v>1862</v>
      </c>
      <c r="C931" s="13">
        <v>5321</v>
      </c>
      <c r="D931" s="26" t="s">
        <v>502</v>
      </c>
      <c r="E931" s="26" t="s">
        <v>1863</v>
      </c>
      <c r="F931" s="28" t="e">
        <v>#N/A</v>
      </c>
      <c r="G931" s="28">
        <v>1570</v>
      </c>
      <c r="H931" s="28">
        <v>2353</v>
      </c>
      <c r="I931" s="29">
        <v>29.740481151733285</v>
      </c>
      <c r="J931" s="25">
        <v>0</v>
      </c>
    </row>
    <row r="932" spans="1:10" x14ac:dyDescent="0.25">
      <c r="A932" s="26" t="s">
        <v>295</v>
      </c>
      <c r="B932" s="27" t="s">
        <v>1864</v>
      </c>
      <c r="C932" s="13">
        <v>73411</v>
      </c>
      <c r="D932" s="26" t="s">
        <v>297</v>
      </c>
      <c r="E932" s="26" t="s">
        <v>1865</v>
      </c>
      <c r="F932" s="28" t="e">
        <v>#N/A</v>
      </c>
      <c r="G932" s="28">
        <v>12042</v>
      </c>
      <c r="H932" s="28">
        <v>17489</v>
      </c>
      <c r="I932" s="29">
        <v>29.765671346648208</v>
      </c>
      <c r="J932" s="25">
        <v>0</v>
      </c>
    </row>
    <row r="933" spans="1:10" x14ac:dyDescent="0.25">
      <c r="A933" s="26" t="s">
        <v>33</v>
      </c>
      <c r="B933" s="27" t="s">
        <v>1866</v>
      </c>
      <c r="C933" s="13">
        <v>15518</v>
      </c>
      <c r="D933" s="26" t="s">
        <v>35</v>
      </c>
      <c r="E933" s="26" t="s">
        <v>1867</v>
      </c>
      <c r="F933" s="28" t="e">
        <v>#N/A</v>
      </c>
      <c r="G933" s="28">
        <v>513</v>
      </c>
      <c r="H933" s="28">
        <v>1059</v>
      </c>
      <c r="I933" s="29">
        <v>29.842931937172771</v>
      </c>
      <c r="J933" s="25">
        <v>0</v>
      </c>
    </row>
    <row r="934" spans="1:10" x14ac:dyDescent="0.25">
      <c r="A934" s="26" t="s">
        <v>204</v>
      </c>
      <c r="B934" s="27" t="s">
        <v>1868</v>
      </c>
      <c r="C934" s="13">
        <v>52411</v>
      </c>
      <c r="D934" s="26" t="s">
        <v>206</v>
      </c>
      <c r="E934" s="26" t="s">
        <v>1869</v>
      </c>
      <c r="F934" s="28" t="e">
        <v>#N/A</v>
      </c>
      <c r="G934" s="28">
        <v>3038</v>
      </c>
      <c r="H934" s="28">
        <v>3161</v>
      </c>
      <c r="I934" s="29">
        <v>30.252937661820354</v>
      </c>
      <c r="J934" s="25">
        <v>0</v>
      </c>
    </row>
    <row r="935" spans="1:10" x14ac:dyDescent="0.25">
      <c r="A935" s="26" t="s">
        <v>1456</v>
      </c>
      <c r="B935" s="27" t="s">
        <v>1870</v>
      </c>
      <c r="C935" s="13">
        <v>86865</v>
      </c>
      <c r="D935" s="26" t="s">
        <v>1458</v>
      </c>
      <c r="E935" s="26" t="s">
        <v>1871</v>
      </c>
      <c r="F935" s="28" t="s">
        <v>2258</v>
      </c>
      <c r="G935" s="28">
        <v>15733</v>
      </c>
      <c r="H935" s="28">
        <v>49836</v>
      </c>
      <c r="I935" s="29">
        <v>30.347980401990664</v>
      </c>
      <c r="J935" s="25">
        <v>5</v>
      </c>
    </row>
    <row r="936" spans="1:10" x14ac:dyDescent="0.25">
      <c r="A936" s="26" t="s">
        <v>500</v>
      </c>
      <c r="B936" s="27" t="s">
        <v>1872</v>
      </c>
      <c r="C936" s="13">
        <v>5425</v>
      </c>
      <c r="D936" s="26" t="s">
        <v>502</v>
      </c>
      <c r="E936" s="26" t="s">
        <v>1873</v>
      </c>
      <c r="F936" s="28" t="e">
        <v>#N/A</v>
      </c>
      <c r="G936" s="28">
        <v>2082</v>
      </c>
      <c r="H936" s="28">
        <v>3972</v>
      </c>
      <c r="I936" s="29">
        <v>30.371991247264766</v>
      </c>
      <c r="J936" s="25">
        <v>0</v>
      </c>
    </row>
    <row r="937" spans="1:10" x14ac:dyDescent="0.25">
      <c r="A937" s="26" t="s">
        <v>1149</v>
      </c>
      <c r="B937" s="27" t="s">
        <v>1874</v>
      </c>
      <c r="C937" s="13">
        <v>20383</v>
      </c>
      <c r="D937" s="26" t="s">
        <v>1151</v>
      </c>
      <c r="E937" s="26" t="s">
        <v>1875</v>
      </c>
      <c r="F937" s="28" t="e">
        <v>#N/A</v>
      </c>
      <c r="G937" s="28">
        <v>3930</v>
      </c>
      <c r="H937" s="28">
        <v>7574</v>
      </c>
      <c r="I937" s="29">
        <v>30.375637656515693</v>
      </c>
      <c r="J937" s="25">
        <v>0</v>
      </c>
    </row>
    <row r="938" spans="1:10" x14ac:dyDescent="0.25">
      <c r="A938" s="26" t="s">
        <v>901</v>
      </c>
      <c r="B938" s="27" t="s">
        <v>1876</v>
      </c>
      <c r="C938" s="13">
        <v>85139</v>
      </c>
      <c r="D938" s="26" t="s">
        <v>903</v>
      </c>
      <c r="E938" s="26" t="s">
        <v>1877</v>
      </c>
      <c r="F938" s="28" t="e">
        <v>#N/A</v>
      </c>
      <c r="G938" s="28">
        <v>3392</v>
      </c>
      <c r="H938" s="28">
        <v>4998</v>
      </c>
      <c r="I938" s="29">
        <v>30.451566567914533</v>
      </c>
      <c r="J938" s="25">
        <v>0</v>
      </c>
    </row>
    <row r="939" spans="1:10" x14ac:dyDescent="0.25">
      <c r="A939" s="26" t="s">
        <v>33</v>
      </c>
      <c r="B939" s="27" t="s">
        <v>1878</v>
      </c>
      <c r="C939" s="13">
        <v>15514</v>
      </c>
      <c r="D939" s="26" t="s">
        <v>35</v>
      </c>
      <c r="E939" s="26" t="s">
        <v>1879</v>
      </c>
      <c r="F939" s="28" t="e">
        <v>#N/A</v>
      </c>
      <c r="G939" s="28">
        <v>888</v>
      </c>
      <c r="H939" s="28">
        <v>2021</v>
      </c>
      <c r="I939" s="29">
        <v>30.484037075180225</v>
      </c>
      <c r="J939" s="25">
        <v>0</v>
      </c>
    </row>
    <row r="940" spans="1:10" x14ac:dyDescent="0.25">
      <c r="A940" s="26" t="s">
        <v>530</v>
      </c>
      <c r="B940" s="27" t="s">
        <v>1880</v>
      </c>
      <c r="C940" s="13">
        <v>23682</v>
      </c>
      <c r="D940" s="26" t="s">
        <v>1881</v>
      </c>
      <c r="E940" s="26" t="s">
        <v>1882</v>
      </c>
      <c r="F940" s="28" t="s">
        <v>2264</v>
      </c>
      <c r="G940" s="28">
        <v>3354</v>
      </c>
      <c r="H940" s="28">
        <v>4720</v>
      </c>
      <c r="I940" s="29">
        <v>30.510324752114983</v>
      </c>
      <c r="J940" s="25">
        <v>1</v>
      </c>
    </row>
    <row r="941" spans="1:10" x14ac:dyDescent="0.25">
      <c r="A941" s="26" t="s">
        <v>500</v>
      </c>
      <c r="B941" s="27" t="s">
        <v>1883</v>
      </c>
      <c r="C941" s="13">
        <v>5411</v>
      </c>
      <c r="D941" s="26" t="s">
        <v>502</v>
      </c>
      <c r="E941" s="26" t="s">
        <v>1884</v>
      </c>
      <c r="F941" s="28" t="e">
        <v>#N/A</v>
      </c>
      <c r="G941" s="28">
        <v>2915</v>
      </c>
      <c r="H941" s="28">
        <v>5976</v>
      </c>
      <c r="I941" s="29">
        <v>30.571578395385423</v>
      </c>
      <c r="J941" s="25">
        <v>0</v>
      </c>
    </row>
    <row r="942" spans="1:10" x14ac:dyDescent="0.25">
      <c r="A942" s="26" t="s">
        <v>758</v>
      </c>
      <c r="B942" s="27" t="s">
        <v>1885</v>
      </c>
      <c r="C942" s="13">
        <v>50223</v>
      </c>
      <c r="D942" s="26" t="s">
        <v>760</v>
      </c>
      <c r="E942" s="26" t="s">
        <v>1886</v>
      </c>
      <c r="F942" s="28" t="e">
        <v>#N/A</v>
      </c>
      <c r="G942" s="28">
        <v>1820</v>
      </c>
      <c r="H942" s="28">
        <v>2108</v>
      </c>
      <c r="I942" s="29">
        <v>30.608812647157752</v>
      </c>
      <c r="J942" s="25">
        <v>0</v>
      </c>
    </row>
    <row r="943" spans="1:10" x14ac:dyDescent="0.25">
      <c r="A943" s="26" t="s">
        <v>376</v>
      </c>
      <c r="B943" s="27" t="s">
        <v>1887</v>
      </c>
      <c r="C943" s="13">
        <v>47555</v>
      </c>
      <c r="D943" s="26" t="s">
        <v>378</v>
      </c>
      <c r="E943" s="26" t="s">
        <v>1888</v>
      </c>
      <c r="F943" s="28" t="e">
        <v>#N/A</v>
      </c>
      <c r="G943" s="28">
        <v>17827</v>
      </c>
      <c r="H943" s="28">
        <v>25338</v>
      </c>
      <c r="I943" s="29">
        <v>30.816968607384869</v>
      </c>
      <c r="J943" s="25">
        <v>1</v>
      </c>
    </row>
    <row r="944" spans="1:10" x14ac:dyDescent="0.25">
      <c r="A944" s="26" t="s">
        <v>500</v>
      </c>
      <c r="B944" s="27" t="s">
        <v>1889</v>
      </c>
      <c r="C944" s="13">
        <v>5858</v>
      </c>
      <c r="D944" s="26" t="s">
        <v>502</v>
      </c>
      <c r="E944" s="26" t="s">
        <v>1890</v>
      </c>
      <c r="F944" s="28" t="e">
        <v>#N/A</v>
      </c>
      <c r="G944" s="28">
        <v>2921</v>
      </c>
      <c r="H944" s="28">
        <v>6428</v>
      </c>
      <c r="I944" s="29">
        <v>30.916596104995765</v>
      </c>
      <c r="J944" s="25">
        <v>0</v>
      </c>
    </row>
    <row r="945" spans="1:10" x14ac:dyDescent="0.25">
      <c r="A945" s="26" t="s">
        <v>1456</v>
      </c>
      <c r="B945" s="27" t="s">
        <v>1891</v>
      </c>
      <c r="C945" s="13">
        <v>86749</v>
      </c>
      <c r="D945" s="26" t="s">
        <v>1458</v>
      </c>
      <c r="E945" s="26" t="s">
        <v>1892</v>
      </c>
      <c r="F945" s="28" t="e">
        <v>#N/A</v>
      </c>
      <c r="G945" s="28">
        <v>4371</v>
      </c>
      <c r="H945" s="28">
        <v>1448</v>
      </c>
      <c r="I945" s="29">
        <v>30.921052631578949</v>
      </c>
      <c r="J945" s="25">
        <v>0</v>
      </c>
    </row>
    <row r="946" spans="1:10" x14ac:dyDescent="0.25">
      <c r="A946" s="26" t="s">
        <v>500</v>
      </c>
      <c r="B946" s="27" t="s">
        <v>1893</v>
      </c>
      <c r="C946" s="13">
        <v>5002</v>
      </c>
      <c r="D946" s="26" t="s">
        <v>502</v>
      </c>
      <c r="E946" s="26" t="s">
        <v>1894</v>
      </c>
      <c r="F946" s="28" t="e">
        <v>#N/A</v>
      </c>
      <c r="G946" s="28">
        <v>6018</v>
      </c>
      <c r="H946" s="28">
        <v>10753</v>
      </c>
      <c r="I946" s="29">
        <v>31.19751166407465</v>
      </c>
      <c r="J946" s="25">
        <v>0</v>
      </c>
    </row>
    <row r="947" spans="1:10" x14ac:dyDescent="0.25">
      <c r="A947" s="26" t="s">
        <v>1145</v>
      </c>
      <c r="B947" s="27" t="s">
        <v>1895</v>
      </c>
      <c r="C947" s="13">
        <v>18150</v>
      </c>
      <c r="D947" s="26" t="s">
        <v>1147</v>
      </c>
      <c r="E947" s="26" t="s">
        <v>1896</v>
      </c>
      <c r="F947" s="28" t="s">
        <v>2254</v>
      </c>
      <c r="G947" s="28">
        <v>10447</v>
      </c>
      <c r="H947" s="28">
        <v>42014</v>
      </c>
      <c r="I947" s="29">
        <v>31.286873708484318</v>
      </c>
      <c r="J947" s="25">
        <v>1</v>
      </c>
    </row>
    <row r="948" spans="1:10" x14ac:dyDescent="0.25">
      <c r="A948" s="26" t="s">
        <v>301</v>
      </c>
      <c r="B948" s="27" t="s">
        <v>1897</v>
      </c>
      <c r="C948" s="13">
        <v>13074</v>
      </c>
      <c r="D948" s="26" t="s">
        <v>303</v>
      </c>
      <c r="E948" s="26" t="s">
        <v>1898</v>
      </c>
      <c r="F948" s="28" t="e">
        <v>#N/A</v>
      </c>
      <c r="G948" s="28">
        <v>5588</v>
      </c>
      <c r="H948" s="28">
        <v>15604</v>
      </c>
      <c r="I948" s="29">
        <v>31.449797388563709</v>
      </c>
      <c r="J948" s="25">
        <v>2</v>
      </c>
    </row>
    <row r="949" spans="1:10" x14ac:dyDescent="0.25">
      <c r="A949" s="26" t="s">
        <v>758</v>
      </c>
      <c r="B949" s="27" t="s">
        <v>1899</v>
      </c>
      <c r="C949" s="13">
        <v>50577</v>
      </c>
      <c r="D949" s="26" t="s">
        <v>760</v>
      </c>
      <c r="E949" s="26" t="s">
        <v>1900</v>
      </c>
      <c r="F949" s="28" t="s">
        <v>2251</v>
      </c>
      <c r="G949" s="28">
        <v>3090</v>
      </c>
      <c r="H949" s="28">
        <v>12239</v>
      </c>
      <c r="I949" s="29">
        <v>31.476011001324235</v>
      </c>
      <c r="J949" s="25">
        <v>0</v>
      </c>
    </row>
    <row r="950" spans="1:10" x14ac:dyDescent="0.25">
      <c r="A950" s="26" t="s">
        <v>376</v>
      </c>
      <c r="B950" s="27" t="s">
        <v>1901</v>
      </c>
      <c r="C950" s="13">
        <v>47258</v>
      </c>
      <c r="D950" s="26" t="s">
        <v>378</v>
      </c>
      <c r="E950" s="26" t="s">
        <v>1902</v>
      </c>
      <c r="F950" s="28" t="e">
        <v>#N/A</v>
      </c>
      <c r="G950" s="28">
        <v>5288</v>
      </c>
      <c r="H950" s="28">
        <v>11127</v>
      </c>
      <c r="I950" s="29">
        <v>31.566380133715377</v>
      </c>
      <c r="J950" s="25">
        <v>1</v>
      </c>
    </row>
    <row r="951" spans="1:10" x14ac:dyDescent="0.25">
      <c r="A951" s="26" t="s">
        <v>888</v>
      </c>
      <c r="B951" s="27" t="s">
        <v>1903</v>
      </c>
      <c r="C951" s="13">
        <v>27245</v>
      </c>
      <c r="D951" s="26" t="s">
        <v>890</v>
      </c>
      <c r="E951" s="26" t="s">
        <v>1160</v>
      </c>
      <c r="F951" s="28" t="e">
        <v>#N/A</v>
      </c>
      <c r="G951" s="28">
        <v>4442</v>
      </c>
      <c r="H951" s="28">
        <v>9302</v>
      </c>
      <c r="I951" s="29">
        <v>31.617908747953592</v>
      </c>
      <c r="J951" s="25">
        <v>6</v>
      </c>
    </row>
    <row r="952" spans="1:10" x14ac:dyDescent="0.25">
      <c r="A952" s="26" t="s">
        <v>500</v>
      </c>
      <c r="B952" s="27" t="s">
        <v>1904</v>
      </c>
      <c r="C952" s="13">
        <v>5670</v>
      </c>
      <c r="D952" s="26" t="s">
        <v>502</v>
      </c>
      <c r="E952" s="26" t="s">
        <v>1905</v>
      </c>
      <c r="F952" s="28" t="e">
        <v>#N/A</v>
      </c>
      <c r="G952" s="28">
        <v>5349</v>
      </c>
      <c r="H952" s="28">
        <v>10474</v>
      </c>
      <c r="I952" s="29">
        <v>31.860146524510096</v>
      </c>
      <c r="J952" s="25">
        <v>0</v>
      </c>
    </row>
    <row r="953" spans="1:10" x14ac:dyDescent="0.25">
      <c r="A953" s="26" t="s">
        <v>134</v>
      </c>
      <c r="B953" s="27" t="s">
        <v>1906</v>
      </c>
      <c r="C953" s="13">
        <v>54344</v>
      </c>
      <c r="D953" s="26" t="s">
        <v>136</v>
      </c>
      <c r="E953" s="26" t="s">
        <v>1907</v>
      </c>
      <c r="F953" s="28" t="s">
        <v>2263</v>
      </c>
      <c r="G953" s="28">
        <v>3400</v>
      </c>
      <c r="H953" s="28">
        <v>11171</v>
      </c>
      <c r="I953" s="29">
        <v>31.903912921084732</v>
      </c>
      <c r="J953" s="25">
        <v>0</v>
      </c>
    </row>
    <row r="954" spans="1:10" x14ac:dyDescent="0.25">
      <c r="A954" s="26" t="s">
        <v>321</v>
      </c>
      <c r="B954" s="27" t="s">
        <v>1908</v>
      </c>
      <c r="C954" s="13">
        <v>19418</v>
      </c>
      <c r="D954" s="26" t="s">
        <v>323</v>
      </c>
      <c r="E954" s="26" t="s">
        <v>1909</v>
      </c>
      <c r="F954" s="28" t="s">
        <v>2265</v>
      </c>
      <c r="G954" s="28">
        <v>6512</v>
      </c>
      <c r="H954" s="28">
        <v>20493</v>
      </c>
      <c r="I954" s="29">
        <v>32.053553849182912</v>
      </c>
      <c r="J954" s="25">
        <v>0</v>
      </c>
    </row>
    <row r="955" spans="1:10" x14ac:dyDescent="0.25">
      <c r="A955" s="26" t="s">
        <v>321</v>
      </c>
      <c r="B955" s="27" t="s">
        <v>1910</v>
      </c>
      <c r="C955" s="13">
        <v>19318</v>
      </c>
      <c r="D955" s="26" t="s">
        <v>323</v>
      </c>
      <c r="E955" s="26" t="s">
        <v>1911</v>
      </c>
      <c r="F955" s="28" t="s">
        <v>2265</v>
      </c>
      <c r="G955" s="28">
        <v>9649</v>
      </c>
      <c r="H955" s="28">
        <v>16963</v>
      </c>
      <c r="I955" s="29">
        <v>32.464167956395933</v>
      </c>
      <c r="J955" s="25">
        <v>1</v>
      </c>
    </row>
    <row r="956" spans="1:10" x14ac:dyDescent="0.25">
      <c r="A956" s="26" t="s">
        <v>301</v>
      </c>
      <c r="B956" s="27" t="s">
        <v>1912</v>
      </c>
      <c r="C956" s="13">
        <v>13688</v>
      </c>
      <c r="D956" s="26" t="s">
        <v>303</v>
      </c>
      <c r="E956" s="26" t="s">
        <v>1913</v>
      </c>
      <c r="F956" s="28" t="s">
        <v>2262</v>
      </c>
      <c r="G956" s="28">
        <v>13645</v>
      </c>
      <c r="H956" s="28">
        <v>16783</v>
      </c>
      <c r="I956" s="29">
        <v>32.485774825607692</v>
      </c>
      <c r="J956" s="25">
        <v>0</v>
      </c>
    </row>
    <row r="957" spans="1:10" x14ac:dyDescent="0.25">
      <c r="A957" s="26" t="s">
        <v>321</v>
      </c>
      <c r="B957" s="27" t="s">
        <v>1914</v>
      </c>
      <c r="C957" s="13">
        <v>19142</v>
      </c>
      <c r="D957" s="26" t="s">
        <v>323</v>
      </c>
      <c r="E957" s="26" t="s">
        <v>1915</v>
      </c>
      <c r="F957" s="28" t="s">
        <v>2252</v>
      </c>
      <c r="G957" s="28">
        <v>5734</v>
      </c>
      <c r="H957" s="28">
        <v>10539</v>
      </c>
      <c r="I957" s="29">
        <v>32.501983902051926</v>
      </c>
      <c r="J957" s="25">
        <v>6</v>
      </c>
    </row>
    <row r="958" spans="1:10" x14ac:dyDescent="0.25">
      <c r="A958" s="26" t="s">
        <v>438</v>
      </c>
      <c r="B958" s="27" t="s">
        <v>1916</v>
      </c>
      <c r="C958" s="13">
        <v>17541</v>
      </c>
      <c r="D958" s="26" t="s">
        <v>237</v>
      </c>
      <c r="E958" s="26" t="s">
        <v>1917</v>
      </c>
      <c r="F958" s="28" t="e">
        <v>#N/A</v>
      </c>
      <c r="G958" s="28">
        <v>8582</v>
      </c>
      <c r="H958" s="28">
        <v>22193</v>
      </c>
      <c r="I958" s="29">
        <v>32.555669360039452</v>
      </c>
      <c r="J958" s="25">
        <v>4</v>
      </c>
    </row>
    <row r="959" spans="1:10" x14ac:dyDescent="0.25">
      <c r="A959" s="26" t="s">
        <v>500</v>
      </c>
      <c r="B959" s="27" t="s">
        <v>1918</v>
      </c>
      <c r="C959" s="13">
        <v>5893</v>
      </c>
      <c r="D959" s="26" t="s">
        <v>502</v>
      </c>
      <c r="E959" s="26" t="s">
        <v>1919</v>
      </c>
      <c r="F959" s="28" t="s">
        <v>2262</v>
      </c>
      <c r="G959" s="28">
        <v>6076</v>
      </c>
      <c r="H959" s="28">
        <v>17561</v>
      </c>
      <c r="I959" s="29">
        <v>32.643851071831513</v>
      </c>
      <c r="J959" s="25">
        <v>0</v>
      </c>
    </row>
    <row r="960" spans="1:10" x14ac:dyDescent="0.25">
      <c r="A960" s="26" t="s">
        <v>500</v>
      </c>
      <c r="B960" s="27" t="s">
        <v>1920</v>
      </c>
      <c r="C960" s="13">
        <v>5790</v>
      </c>
      <c r="D960" s="26" t="s">
        <v>502</v>
      </c>
      <c r="E960" s="26" t="s">
        <v>1921</v>
      </c>
      <c r="F960" s="28" t="s">
        <v>2257</v>
      </c>
      <c r="G960" s="28">
        <v>13980</v>
      </c>
      <c r="H960" s="28">
        <v>30484</v>
      </c>
      <c r="I960" s="29">
        <v>32.785347435566706</v>
      </c>
      <c r="J960" s="25">
        <v>0</v>
      </c>
    </row>
    <row r="961" spans="1:10" x14ac:dyDescent="0.25">
      <c r="A961" s="26" t="s">
        <v>376</v>
      </c>
      <c r="B961" s="27" t="s">
        <v>1922</v>
      </c>
      <c r="C961" s="13">
        <v>47268</v>
      </c>
      <c r="D961" s="26" t="s">
        <v>378</v>
      </c>
      <c r="E961" s="26" t="s">
        <v>1923</v>
      </c>
      <c r="F961" s="28" t="e">
        <v>#N/A</v>
      </c>
      <c r="G961" s="28">
        <v>6880</v>
      </c>
      <c r="H961" s="28">
        <v>6121</v>
      </c>
      <c r="I961" s="29">
        <v>32.79157332824937</v>
      </c>
      <c r="J961" s="25">
        <v>0</v>
      </c>
    </row>
    <row r="962" spans="1:10" x14ac:dyDescent="0.25">
      <c r="A962" s="26" t="s">
        <v>1149</v>
      </c>
      <c r="B962" s="27" t="s">
        <v>1924</v>
      </c>
      <c r="C962" s="13">
        <v>20443</v>
      </c>
      <c r="D962" s="26" t="s">
        <v>1151</v>
      </c>
      <c r="E962" s="26" t="s">
        <v>1925</v>
      </c>
      <c r="F962" s="28" t="s">
        <v>2261</v>
      </c>
      <c r="G962" s="28">
        <v>4783</v>
      </c>
      <c r="H962" s="28">
        <v>4537</v>
      </c>
      <c r="I962" s="29">
        <v>32.95438886592256</v>
      </c>
      <c r="J962" s="25">
        <v>1</v>
      </c>
    </row>
    <row r="963" spans="1:10" x14ac:dyDescent="0.25">
      <c r="A963" s="26" t="s">
        <v>1149</v>
      </c>
      <c r="B963" s="27" t="s">
        <v>1926</v>
      </c>
      <c r="C963" s="13">
        <v>20060</v>
      </c>
      <c r="D963" s="26" t="s">
        <v>1151</v>
      </c>
      <c r="E963" s="26" t="s">
        <v>1927</v>
      </c>
      <c r="F963" s="28" t="e">
        <v>#N/A</v>
      </c>
      <c r="G963" s="28">
        <v>12431</v>
      </c>
      <c r="H963" s="28">
        <v>11792</v>
      </c>
      <c r="I963" s="29">
        <v>33.373603951890033</v>
      </c>
      <c r="J963" s="25">
        <v>0</v>
      </c>
    </row>
    <row r="964" spans="1:10" x14ac:dyDescent="0.25">
      <c r="A964" s="26" t="s">
        <v>1456</v>
      </c>
      <c r="B964" s="27" t="s">
        <v>1928</v>
      </c>
      <c r="C964" s="13">
        <v>86569</v>
      </c>
      <c r="D964" s="26" t="s">
        <v>1458</v>
      </c>
      <c r="E964" s="26" t="s">
        <v>1929</v>
      </c>
      <c r="F964" s="28" t="s">
        <v>2258</v>
      </c>
      <c r="G964" s="28">
        <v>4883</v>
      </c>
      <c r="H964" s="28">
        <v>17245</v>
      </c>
      <c r="I964" s="29">
        <v>33.502572898799315</v>
      </c>
      <c r="J964" s="25">
        <v>1</v>
      </c>
    </row>
    <row r="965" spans="1:10" x14ac:dyDescent="0.25">
      <c r="A965" s="26" t="s">
        <v>901</v>
      </c>
      <c r="B965" s="27" t="s">
        <v>1930</v>
      </c>
      <c r="C965" s="13">
        <v>85315</v>
      </c>
      <c r="D965" s="26" t="s">
        <v>903</v>
      </c>
      <c r="E965" s="26" t="s">
        <v>1931</v>
      </c>
      <c r="F965" s="28" t="e">
        <v>#N/A</v>
      </c>
      <c r="G965" s="28">
        <v>672</v>
      </c>
      <c r="H965" s="28">
        <v>1445</v>
      </c>
      <c r="I965" s="29">
        <v>33.583208395802103</v>
      </c>
      <c r="J965" s="25">
        <v>2</v>
      </c>
    </row>
    <row r="966" spans="1:10" x14ac:dyDescent="0.25">
      <c r="A966" s="26" t="s">
        <v>204</v>
      </c>
      <c r="B966" s="27" t="s">
        <v>1932</v>
      </c>
      <c r="C966" s="13">
        <v>52418</v>
      </c>
      <c r="D966" s="26" t="s">
        <v>206</v>
      </c>
      <c r="E966" s="26" t="s">
        <v>1933</v>
      </c>
      <c r="F966" s="28" t="s">
        <v>2252</v>
      </c>
      <c r="G966" s="28">
        <v>6521</v>
      </c>
      <c r="H966" s="28">
        <v>6770</v>
      </c>
      <c r="I966" s="29">
        <v>33.589162460080352</v>
      </c>
      <c r="J966" s="25">
        <v>0</v>
      </c>
    </row>
    <row r="967" spans="1:10" x14ac:dyDescent="0.25">
      <c r="A967" s="26" t="s">
        <v>11</v>
      </c>
      <c r="B967" s="27" t="s">
        <v>1934</v>
      </c>
      <c r="C967" s="13">
        <v>94001</v>
      </c>
      <c r="D967" s="26" t="s">
        <v>13</v>
      </c>
      <c r="E967" s="26" t="s">
        <v>1935</v>
      </c>
      <c r="F967" s="28" t="e">
        <v>#N/A</v>
      </c>
      <c r="G967" s="28">
        <v>6695</v>
      </c>
      <c r="H967" s="28">
        <v>3725</v>
      </c>
      <c r="I967" s="29">
        <v>33.785829632620107</v>
      </c>
      <c r="J967" s="25">
        <v>0</v>
      </c>
    </row>
    <row r="968" spans="1:10" x14ac:dyDescent="0.25">
      <c r="A968" s="26" t="s">
        <v>204</v>
      </c>
      <c r="B968" s="27" t="s">
        <v>1936</v>
      </c>
      <c r="C968" s="13">
        <v>52385</v>
      </c>
      <c r="D968" s="26" t="s">
        <v>206</v>
      </c>
      <c r="E968" s="26" t="s">
        <v>1937</v>
      </c>
      <c r="F968" s="28" t="e">
        <v>#N/A</v>
      </c>
      <c r="G968" s="28">
        <v>1973</v>
      </c>
      <c r="H968" s="28">
        <v>2964</v>
      </c>
      <c r="I968" s="29">
        <v>33.941166351281609</v>
      </c>
      <c r="J968" s="25">
        <v>0</v>
      </c>
    </row>
    <row r="969" spans="1:10" x14ac:dyDescent="0.25">
      <c r="A969" s="26" t="s">
        <v>888</v>
      </c>
      <c r="B969" s="27" t="s">
        <v>1938</v>
      </c>
      <c r="C969" s="13">
        <v>27787</v>
      </c>
      <c r="D969" s="26" t="s">
        <v>890</v>
      </c>
      <c r="E969" s="26" t="s">
        <v>1939</v>
      </c>
      <c r="F969" s="28" t="e">
        <v>#N/A</v>
      </c>
      <c r="G969" s="28">
        <v>6420</v>
      </c>
      <c r="H969" s="28">
        <v>14071</v>
      </c>
      <c r="I969" s="29">
        <v>33.957473817835613</v>
      </c>
      <c r="J969" s="25">
        <v>2</v>
      </c>
    </row>
    <row r="970" spans="1:10" x14ac:dyDescent="0.25">
      <c r="A970" s="26" t="s">
        <v>500</v>
      </c>
      <c r="B970" s="27" t="s">
        <v>1940</v>
      </c>
      <c r="C970" s="13">
        <v>5004</v>
      </c>
      <c r="D970" s="26" t="s">
        <v>502</v>
      </c>
      <c r="E970" s="26" t="s">
        <v>1941</v>
      </c>
      <c r="F970" s="28" t="e">
        <v>#N/A</v>
      </c>
      <c r="G970" s="28">
        <v>725</v>
      </c>
      <c r="H970" s="28">
        <v>2124</v>
      </c>
      <c r="I970" s="29">
        <v>34.069548872180448</v>
      </c>
      <c r="J970" s="25">
        <v>0</v>
      </c>
    </row>
    <row r="971" spans="1:10" x14ac:dyDescent="0.25">
      <c r="A971" s="26" t="s">
        <v>301</v>
      </c>
      <c r="B971" s="27" t="s">
        <v>1942</v>
      </c>
      <c r="C971" s="13">
        <v>13442</v>
      </c>
      <c r="D971" s="26" t="s">
        <v>303</v>
      </c>
      <c r="E971" s="26" t="s">
        <v>1943</v>
      </c>
      <c r="F971" s="28" t="s">
        <v>2256</v>
      </c>
      <c r="G971" s="28">
        <v>16399</v>
      </c>
      <c r="H971" s="28">
        <v>33404</v>
      </c>
      <c r="I971" s="29">
        <v>34.108446515110543</v>
      </c>
      <c r="J971" s="25">
        <v>6</v>
      </c>
    </row>
    <row r="972" spans="1:10" x14ac:dyDescent="0.25">
      <c r="A972" s="26" t="s">
        <v>1149</v>
      </c>
      <c r="B972" s="27" t="s">
        <v>1944</v>
      </c>
      <c r="C972" s="13">
        <v>20238</v>
      </c>
      <c r="D972" s="26" t="s">
        <v>1151</v>
      </c>
      <c r="E972" s="26" t="s">
        <v>1945</v>
      </c>
      <c r="F972" s="28" t="e">
        <v>#N/A</v>
      </c>
      <c r="G972" s="28">
        <v>9031</v>
      </c>
      <c r="H972" s="28">
        <v>27525</v>
      </c>
      <c r="I972" s="29">
        <v>34.114002946398223</v>
      </c>
      <c r="J972" s="25">
        <v>1</v>
      </c>
    </row>
    <row r="973" spans="1:10" x14ac:dyDescent="0.25">
      <c r="A973" s="26" t="s">
        <v>661</v>
      </c>
      <c r="B973" s="27" t="s">
        <v>1946</v>
      </c>
      <c r="C973" s="13">
        <v>70265</v>
      </c>
      <c r="D973" s="26" t="s">
        <v>663</v>
      </c>
      <c r="E973" s="26" t="s">
        <v>1947</v>
      </c>
      <c r="F973" s="28" t="e">
        <v>#N/A</v>
      </c>
      <c r="G973" s="28">
        <v>5965</v>
      </c>
      <c r="H973" s="28">
        <v>5539</v>
      </c>
      <c r="I973" s="29">
        <v>34.23831936631845</v>
      </c>
      <c r="J973" s="25">
        <v>0</v>
      </c>
    </row>
    <row r="974" spans="1:10" x14ac:dyDescent="0.25">
      <c r="A974" s="26" t="s">
        <v>661</v>
      </c>
      <c r="B974" s="27" t="s">
        <v>1948</v>
      </c>
      <c r="C974" s="13">
        <v>70678</v>
      </c>
      <c r="D974" s="26" t="s">
        <v>663</v>
      </c>
      <c r="E974" s="26" t="s">
        <v>1949</v>
      </c>
      <c r="F974" s="28" t="e">
        <v>#N/A</v>
      </c>
      <c r="G974" s="28">
        <v>8723</v>
      </c>
      <c r="H974" s="28">
        <v>15514</v>
      </c>
      <c r="I974" s="29">
        <v>34.285826585960223</v>
      </c>
      <c r="J974" s="25">
        <v>0</v>
      </c>
    </row>
    <row r="975" spans="1:10" x14ac:dyDescent="0.25">
      <c r="A975" s="26" t="s">
        <v>96</v>
      </c>
      <c r="B975" s="27" t="s">
        <v>1950</v>
      </c>
      <c r="C975" s="13">
        <v>44650</v>
      </c>
      <c r="D975" s="26" t="s">
        <v>98</v>
      </c>
      <c r="E975" s="26" t="s">
        <v>1951</v>
      </c>
      <c r="F975" s="28" t="s">
        <v>2261</v>
      </c>
      <c r="G975" s="28">
        <v>12816</v>
      </c>
      <c r="H975" s="28">
        <v>20767</v>
      </c>
      <c r="I975" s="29">
        <v>34.334396013609449</v>
      </c>
      <c r="J975" s="25">
        <v>3</v>
      </c>
    </row>
    <row r="976" spans="1:10" x14ac:dyDescent="0.25">
      <c r="A976" s="26" t="s">
        <v>758</v>
      </c>
      <c r="B976" s="27" t="s">
        <v>1952</v>
      </c>
      <c r="C976" s="13">
        <v>50124</v>
      </c>
      <c r="D976" s="26" t="s">
        <v>760</v>
      </c>
      <c r="E976" s="26" t="s">
        <v>1953</v>
      </c>
      <c r="F976" s="28" t="e">
        <v>#N/A</v>
      </c>
      <c r="G976" s="28">
        <v>1383</v>
      </c>
      <c r="H976" s="28">
        <v>627</v>
      </c>
      <c r="I976" s="29">
        <v>34.420109507217525</v>
      </c>
      <c r="J976" s="25">
        <v>0</v>
      </c>
    </row>
    <row r="977" spans="1:10" x14ac:dyDescent="0.25">
      <c r="A977" s="26" t="s">
        <v>500</v>
      </c>
      <c r="B977" s="27" t="s">
        <v>1954</v>
      </c>
      <c r="C977" s="13">
        <v>5628</v>
      </c>
      <c r="D977" s="26" t="s">
        <v>502</v>
      </c>
      <c r="E977" s="26" t="s">
        <v>519</v>
      </c>
      <c r="F977" s="28" t="e">
        <v>#N/A</v>
      </c>
      <c r="G977" s="28">
        <v>2829</v>
      </c>
      <c r="H977" s="28">
        <v>6335</v>
      </c>
      <c r="I977" s="29">
        <v>34.537907459406661</v>
      </c>
      <c r="J977" s="25">
        <v>0</v>
      </c>
    </row>
    <row r="978" spans="1:10" x14ac:dyDescent="0.25">
      <c r="A978" s="26" t="s">
        <v>758</v>
      </c>
      <c r="B978" s="27" t="s">
        <v>1955</v>
      </c>
      <c r="C978" s="13">
        <v>50313</v>
      </c>
      <c r="D978" s="26" t="s">
        <v>760</v>
      </c>
      <c r="E978" s="26" t="s">
        <v>483</v>
      </c>
      <c r="F978" s="28" t="e">
        <v>#N/A</v>
      </c>
      <c r="G978" s="28">
        <v>21532</v>
      </c>
      <c r="H978" s="28">
        <v>11213</v>
      </c>
      <c r="I978" s="29">
        <v>34.612355125464163</v>
      </c>
      <c r="J978" s="25">
        <v>1</v>
      </c>
    </row>
    <row r="979" spans="1:10" x14ac:dyDescent="0.25">
      <c r="A979" s="26" t="s">
        <v>758</v>
      </c>
      <c r="B979" s="27" t="s">
        <v>1956</v>
      </c>
      <c r="C979" s="13">
        <v>50110</v>
      </c>
      <c r="D979" s="26" t="s">
        <v>760</v>
      </c>
      <c r="E979" s="26" t="s">
        <v>1957</v>
      </c>
      <c r="F979" s="28" t="e">
        <v>#N/A</v>
      </c>
      <c r="G979" s="28">
        <v>1370</v>
      </c>
      <c r="H979" s="28">
        <v>886</v>
      </c>
      <c r="I979" s="29">
        <v>34.895568008150789</v>
      </c>
      <c r="J979" s="25">
        <v>0</v>
      </c>
    </row>
    <row r="980" spans="1:10" x14ac:dyDescent="0.25">
      <c r="A980" s="26" t="s">
        <v>204</v>
      </c>
      <c r="B980" s="27" t="s">
        <v>1958</v>
      </c>
      <c r="C980" s="13">
        <v>52258</v>
      </c>
      <c r="D980" s="26" t="s">
        <v>206</v>
      </c>
      <c r="E980" s="26" t="s">
        <v>1959</v>
      </c>
      <c r="F980" s="28" t="e">
        <v>#N/A</v>
      </c>
      <c r="G980" s="28">
        <v>4461</v>
      </c>
      <c r="H980" s="28">
        <v>8985</v>
      </c>
      <c r="I980" s="29">
        <v>34.969036607352827</v>
      </c>
      <c r="J980" s="25">
        <v>1</v>
      </c>
    </row>
    <row r="981" spans="1:10" x14ac:dyDescent="0.25">
      <c r="A981" s="26" t="s">
        <v>530</v>
      </c>
      <c r="B981" s="27" t="s">
        <v>1960</v>
      </c>
      <c r="C981" s="13">
        <v>23807</v>
      </c>
      <c r="D981" s="26" t="s">
        <v>532</v>
      </c>
      <c r="E981" s="26" t="s">
        <v>1961</v>
      </c>
      <c r="F981" s="28" t="s">
        <v>2264</v>
      </c>
      <c r="G981" s="28">
        <v>35104</v>
      </c>
      <c r="H981" s="28">
        <v>105581</v>
      </c>
      <c r="I981" s="29">
        <v>35.135270390647676</v>
      </c>
      <c r="J981" s="25">
        <v>0</v>
      </c>
    </row>
    <row r="982" spans="1:10" x14ac:dyDescent="0.25">
      <c r="A982" s="26" t="s">
        <v>500</v>
      </c>
      <c r="B982" s="27" t="s">
        <v>1962</v>
      </c>
      <c r="C982" s="13">
        <v>5044</v>
      </c>
      <c r="D982" s="26" t="s">
        <v>502</v>
      </c>
      <c r="E982" s="26" t="s">
        <v>1963</v>
      </c>
      <c r="F982" s="28" t="e">
        <v>#N/A</v>
      </c>
      <c r="G982" s="28">
        <v>2688</v>
      </c>
      <c r="H982" s="28">
        <v>5119</v>
      </c>
      <c r="I982" s="29">
        <v>35.517970401691336</v>
      </c>
      <c r="J982" s="25">
        <v>0</v>
      </c>
    </row>
    <row r="983" spans="1:10" x14ac:dyDescent="0.25">
      <c r="A983" s="26" t="s">
        <v>96</v>
      </c>
      <c r="B983" s="27" t="s">
        <v>1964</v>
      </c>
      <c r="C983" s="13">
        <v>44090</v>
      </c>
      <c r="D983" s="26" t="s">
        <v>98</v>
      </c>
      <c r="E983" s="26" t="s">
        <v>1965</v>
      </c>
      <c r="F983" s="28" t="s">
        <v>2261</v>
      </c>
      <c r="G983" s="28">
        <v>11757</v>
      </c>
      <c r="H983" s="28">
        <v>28471</v>
      </c>
      <c r="I983" s="29">
        <v>35.645635630476306</v>
      </c>
      <c r="J983" s="25">
        <v>1</v>
      </c>
    </row>
    <row r="984" spans="1:10" x14ac:dyDescent="0.25">
      <c r="A984" s="26" t="s">
        <v>301</v>
      </c>
      <c r="B984" s="27" t="s">
        <v>1966</v>
      </c>
      <c r="C984" s="13">
        <v>13458</v>
      </c>
      <c r="D984" s="26" t="s">
        <v>303</v>
      </c>
      <c r="E984" s="26" t="s">
        <v>1967</v>
      </c>
      <c r="F984" s="28" t="e">
        <v>#N/A</v>
      </c>
      <c r="G984" s="28">
        <v>7575</v>
      </c>
      <c r="H984" s="28">
        <v>27783</v>
      </c>
      <c r="I984" s="29">
        <v>35.682321352866367</v>
      </c>
      <c r="J984" s="25">
        <v>0</v>
      </c>
    </row>
    <row r="985" spans="1:10" x14ac:dyDescent="0.25">
      <c r="A985" s="26" t="s">
        <v>888</v>
      </c>
      <c r="B985" s="27" t="s">
        <v>1968</v>
      </c>
      <c r="C985" s="13">
        <v>27660</v>
      </c>
      <c r="D985" s="26" t="s">
        <v>890</v>
      </c>
      <c r="E985" s="26" t="s">
        <v>1969</v>
      </c>
      <c r="F985" s="28" t="e">
        <v>#N/A</v>
      </c>
      <c r="G985" s="28">
        <v>1722</v>
      </c>
      <c r="H985" s="28">
        <v>8652</v>
      </c>
      <c r="I985" s="29">
        <v>35.711323102447118</v>
      </c>
      <c r="J985" s="25">
        <v>1</v>
      </c>
    </row>
    <row r="986" spans="1:10" x14ac:dyDescent="0.25">
      <c r="A986" s="26" t="s">
        <v>500</v>
      </c>
      <c r="B986" s="27" t="s">
        <v>1970</v>
      </c>
      <c r="C986" s="13">
        <v>5756</v>
      </c>
      <c r="D986" s="26" t="s">
        <v>502</v>
      </c>
      <c r="E986" s="26" t="s">
        <v>1971</v>
      </c>
      <c r="F986" s="28" t="e">
        <v>#N/A</v>
      </c>
      <c r="G986" s="28">
        <v>12692</v>
      </c>
      <c r="H986" s="28">
        <v>26242</v>
      </c>
      <c r="I986" s="29">
        <v>35.848044061573226</v>
      </c>
      <c r="J986" s="25">
        <v>0</v>
      </c>
    </row>
    <row r="987" spans="1:10" x14ac:dyDescent="0.25">
      <c r="A987" s="26" t="s">
        <v>500</v>
      </c>
      <c r="B987" s="27" t="s">
        <v>1972</v>
      </c>
      <c r="C987" s="13">
        <v>5040</v>
      </c>
      <c r="D987" s="26" t="s">
        <v>502</v>
      </c>
      <c r="E987" s="26" t="s">
        <v>1973</v>
      </c>
      <c r="F987" s="28" t="s">
        <v>2257</v>
      </c>
      <c r="G987" s="28">
        <v>6160</v>
      </c>
      <c r="H987" s="28">
        <v>15537</v>
      </c>
      <c r="I987" s="29">
        <v>36.052908814233874</v>
      </c>
      <c r="J987" s="25">
        <v>0</v>
      </c>
    </row>
    <row r="988" spans="1:10" x14ac:dyDescent="0.25">
      <c r="A988" s="26" t="s">
        <v>888</v>
      </c>
      <c r="B988" s="27" t="s">
        <v>1974</v>
      </c>
      <c r="C988" s="13">
        <v>27361</v>
      </c>
      <c r="D988" s="26" t="s">
        <v>890</v>
      </c>
      <c r="E988" s="26" t="s">
        <v>1975</v>
      </c>
      <c r="F988" s="28" t="s">
        <v>2253</v>
      </c>
      <c r="G988" s="28">
        <v>9211</v>
      </c>
      <c r="H988" s="28">
        <v>16942</v>
      </c>
      <c r="I988" s="29">
        <v>36.33387243106781</v>
      </c>
      <c r="J988" s="25">
        <v>0</v>
      </c>
    </row>
    <row r="989" spans="1:10" x14ac:dyDescent="0.25">
      <c r="A989" s="26" t="s">
        <v>134</v>
      </c>
      <c r="B989" s="27" t="s">
        <v>1976</v>
      </c>
      <c r="C989" s="13">
        <v>54800</v>
      </c>
      <c r="D989" s="26" t="s">
        <v>136</v>
      </c>
      <c r="E989" s="26" t="s">
        <v>1977</v>
      </c>
      <c r="F989" s="28" t="s">
        <v>2263</v>
      </c>
      <c r="G989" s="28">
        <v>7885</v>
      </c>
      <c r="H989" s="28">
        <v>19018</v>
      </c>
      <c r="I989" s="29">
        <v>36.633525367032149</v>
      </c>
      <c r="J989" s="25">
        <v>0</v>
      </c>
    </row>
    <row r="990" spans="1:10" x14ac:dyDescent="0.25">
      <c r="A990" s="26" t="s">
        <v>134</v>
      </c>
      <c r="B990" s="27" t="s">
        <v>1978</v>
      </c>
      <c r="C990" s="13">
        <v>54810</v>
      </c>
      <c r="D990" s="26" t="s">
        <v>136</v>
      </c>
      <c r="E990" s="26" t="s">
        <v>1979</v>
      </c>
      <c r="F990" s="28" t="s">
        <v>2263</v>
      </c>
      <c r="G990" s="28">
        <v>13454</v>
      </c>
      <c r="H990" s="28">
        <v>69838</v>
      </c>
      <c r="I990" s="29">
        <v>36.858254342227823</v>
      </c>
      <c r="J990" s="25">
        <v>4</v>
      </c>
    </row>
    <row r="991" spans="1:10" x14ac:dyDescent="0.25">
      <c r="A991" s="26" t="s">
        <v>661</v>
      </c>
      <c r="B991" s="27" t="s">
        <v>1980</v>
      </c>
      <c r="C991" s="13">
        <v>70001</v>
      </c>
      <c r="D991" s="26" t="s">
        <v>663</v>
      </c>
      <c r="E991" s="26" t="s">
        <v>1981</v>
      </c>
      <c r="F991" s="28" t="e">
        <v>#N/A</v>
      </c>
      <c r="G991" s="28">
        <v>101748</v>
      </c>
      <c r="H991" s="28">
        <v>16203</v>
      </c>
      <c r="I991" s="29">
        <v>36.971443313578504</v>
      </c>
      <c r="J991" s="25">
        <v>0</v>
      </c>
    </row>
    <row r="992" spans="1:10" x14ac:dyDescent="0.25">
      <c r="A992" s="26" t="s">
        <v>321</v>
      </c>
      <c r="B992" s="27" t="s">
        <v>1982</v>
      </c>
      <c r="C992" s="13">
        <v>19450</v>
      </c>
      <c r="D992" s="26" t="s">
        <v>323</v>
      </c>
      <c r="E992" s="26" t="s">
        <v>1983</v>
      </c>
      <c r="F992" s="28" t="s">
        <v>2252</v>
      </c>
      <c r="G992" s="28">
        <v>6722</v>
      </c>
      <c r="H992" s="28">
        <v>9643</v>
      </c>
      <c r="I992" s="29">
        <v>37.218315707878858</v>
      </c>
      <c r="J992" s="25">
        <v>0</v>
      </c>
    </row>
    <row r="993" spans="1:10" x14ac:dyDescent="0.25">
      <c r="A993" s="26" t="s">
        <v>295</v>
      </c>
      <c r="B993" s="27" t="s">
        <v>1984</v>
      </c>
      <c r="C993" s="13">
        <v>73563</v>
      </c>
      <c r="D993" s="26" t="s">
        <v>297</v>
      </c>
      <c r="E993" s="26" t="s">
        <v>1985</v>
      </c>
      <c r="F993" s="28" t="e">
        <v>#N/A</v>
      </c>
      <c r="G993" s="28">
        <v>2909</v>
      </c>
      <c r="H993" s="28">
        <v>7797</v>
      </c>
      <c r="I993" s="29">
        <v>37.337954049544351</v>
      </c>
      <c r="J993" s="25">
        <v>0</v>
      </c>
    </row>
    <row r="994" spans="1:10" x14ac:dyDescent="0.25">
      <c r="A994" s="26" t="s">
        <v>1145</v>
      </c>
      <c r="B994" s="27" t="s">
        <v>1986</v>
      </c>
      <c r="C994" s="13">
        <v>18860</v>
      </c>
      <c r="D994" s="26" t="s">
        <v>1147</v>
      </c>
      <c r="E994" s="26" t="s">
        <v>1102</v>
      </c>
      <c r="F994" s="28" t="s">
        <v>2254</v>
      </c>
      <c r="G994" s="28">
        <v>4388</v>
      </c>
      <c r="H994" s="28">
        <v>17967</v>
      </c>
      <c r="I994" s="29">
        <v>37.733253074211028</v>
      </c>
      <c r="J994" s="25">
        <v>1</v>
      </c>
    </row>
    <row r="995" spans="1:10" x14ac:dyDescent="0.25">
      <c r="A995" s="26" t="s">
        <v>741</v>
      </c>
      <c r="B995" s="27" t="s">
        <v>1987</v>
      </c>
      <c r="C995" s="13">
        <v>66572</v>
      </c>
      <c r="D995" s="26" t="s">
        <v>743</v>
      </c>
      <c r="E995" s="26" t="s">
        <v>1988</v>
      </c>
      <c r="F995" s="28" t="e">
        <v>#N/A</v>
      </c>
      <c r="G995" s="28">
        <v>5038</v>
      </c>
      <c r="H995" s="28">
        <v>14077</v>
      </c>
      <c r="I995" s="29">
        <v>37.899646430452115</v>
      </c>
      <c r="J995" s="25">
        <v>3</v>
      </c>
    </row>
    <row r="996" spans="1:10" x14ac:dyDescent="0.25">
      <c r="A996" s="26" t="s">
        <v>1669</v>
      </c>
      <c r="B996" s="27" t="s">
        <v>1989</v>
      </c>
      <c r="C996" s="13">
        <v>81591</v>
      </c>
      <c r="D996" s="26" t="s">
        <v>1671</v>
      </c>
      <c r="E996" s="26" t="s">
        <v>1990</v>
      </c>
      <c r="F996" s="28" t="e">
        <v>#N/A</v>
      </c>
      <c r="G996" s="28">
        <v>1484</v>
      </c>
      <c r="H996" s="28">
        <v>3988</v>
      </c>
      <c r="I996" s="29">
        <v>38.605619146722162</v>
      </c>
      <c r="J996" s="25">
        <v>0</v>
      </c>
    </row>
    <row r="997" spans="1:10" x14ac:dyDescent="0.25">
      <c r="A997" s="26" t="s">
        <v>438</v>
      </c>
      <c r="B997" s="27" t="s">
        <v>1991</v>
      </c>
      <c r="C997" s="13">
        <v>17495</v>
      </c>
      <c r="D997" s="26" t="s">
        <v>237</v>
      </c>
      <c r="E997" s="26" t="s">
        <v>1992</v>
      </c>
      <c r="F997" s="28" t="e">
        <v>#N/A</v>
      </c>
      <c r="G997" s="28">
        <v>2472</v>
      </c>
      <c r="H997" s="28">
        <v>1442</v>
      </c>
      <c r="I997" s="29">
        <v>38.782554126137434</v>
      </c>
      <c r="J997" s="25">
        <v>0</v>
      </c>
    </row>
    <row r="998" spans="1:10" x14ac:dyDescent="0.25">
      <c r="A998" s="26" t="s">
        <v>1149</v>
      </c>
      <c r="B998" s="27" t="s">
        <v>1993</v>
      </c>
      <c r="C998" s="13">
        <v>20621</v>
      </c>
      <c r="D998" s="26" t="s">
        <v>1151</v>
      </c>
      <c r="E998" s="26" t="s">
        <v>448</v>
      </c>
      <c r="F998" s="28" t="s">
        <v>2261</v>
      </c>
      <c r="G998" s="28">
        <v>8962</v>
      </c>
      <c r="H998" s="28">
        <v>15596</v>
      </c>
      <c r="I998" s="29">
        <v>39.281174665790054</v>
      </c>
      <c r="J998" s="25">
        <v>1</v>
      </c>
    </row>
    <row r="999" spans="1:10" x14ac:dyDescent="0.25">
      <c r="A999" s="26" t="s">
        <v>1456</v>
      </c>
      <c r="B999" s="27" t="s">
        <v>1994</v>
      </c>
      <c r="C999" s="13">
        <v>86573</v>
      </c>
      <c r="D999" s="26" t="s">
        <v>1458</v>
      </c>
      <c r="E999" s="26" t="s">
        <v>1995</v>
      </c>
      <c r="F999" s="28" t="s">
        <v>2258</v>
      </c>
      <c r="G999" s="28">
        <v>6094</v>
      </c>
      <c r="H999" s="28">
        <v>16555</v>
      </c>
      <c r="I999" s="29">
        <v>39.456134671414702</v>
      </c>
      <c r="J999" s="25">
        <v>1</v>
      </c>
    </row>
    <row r="1000" spans="1:10" x14ac:dyDescent="0.25">
      <c r="A1000" s="26" t="s">
        <v>376</v>
      </c>
      <c r="B1000" s="27" t="s">
        <v>1996</v>
      </c>
      <c r="C1000" s="13">
        <v>47030</v>
      </c>
      <c r="D1000" s="26" t="s">
        <v>378</v>
      </c>
      <c r="E1000" s="26" t="s">
        <v>1997</v>
      </c>
      <c r="F1000" s="28" t="e">
        <v>#N/A</v>
      </c>
      <c r="G1000" s="28">
        <v>5000</v>
      </c>
      <c r="H1000" s="28">
        <v>7540</v>
      </c>
      <c r="I1000" s="29">
        <v>39.758269720101779</v>
      </c>
      <c r="J1000" s="25">
        <v>1</v>
      </c>
    </row>
    <row r="1001" spans="1:10" x14ac:dyDescent="0.25">
      <c r="A1001" s="26" t="s">
        <v>1145</v>
      </c>
      <c r="B1001" s="27" t="s">
        <v>1998</v>
      </c>
      <c r="C1001" s="13">
        <v>18247</v>
      </c>
      <c r="D1001" s="26" t="s">
        <v>1147</v>
      </c>
      <c r="E1001" s="26" t="s">
        <v>1999</v>
      </c>
      <c r="F1001" s="28" t="s">
        <v>2254</v>
      </c>
      <c r="G1001" s="28">
        <v>8840</v>
      </c>
      <c r="H1001" s="28">
        <v>14366</v>
      </c>
      <c r="I1001" s="29">
        <v>39.933143605727963</v>
      </c>
      <c r="J1001" s="25">
        <v>0</v>
      </c>
    </row>
    <row r="1002" spans="1:10" x14ac:dyDescent="0.25">
      <c r="A1002" s="26" t="s">
        <v>376</v>
      </c>
      <c r="B1002" s="27" t="s">
        <v>2000</v>
      </c>
      <c r="C1002" s="13">
        <v>47675</v>
      </c>
      <c r="D1002" s="26" t="s">
        <v>378</v>
      </c>
      <c r="E1002" s="26" t="s">
        <v>996</v>
      </c>
      <c r="F1002" s="28" t="e">
        <v>#N/A</v>
      </c>
      <c r="G1002" s="28">
        <v>2860</v>
      </c>
      <c r="H1002" s="28">
        <v>7171</v>
      </c>
      <c r="I1002" s="29">
        <v>40.344195232049657</v>
      </c>
      <c r="J1002" s="25">
        <v>1</v>
      </c>
    </row>
    <row r="1003" spans="1:10" x14ac:dyDescent="0.25">
      <c r="A1003" s="26" t="s">
        <v>321</v>
      </c>
      <c r="B1003" s="27" t="s">
        <v>2001</v>
      </c>
      <c r="C1003" s="13">
        <v>19533</v>
      </c>
      <c r="D1003" s="26" t="s">
        <v>323</v>
      </c>
      <c r="E1003" s="26" t="s">
        <v>2002</v>
      </c>
      <c r="F1003" s="28" t="e">
        <v>#N/A</v>
      </c>
      <c r="G1003" s="28">
        <v>2968</v>
      </c>
      <c r="H1003" s="28">
        <v>9248</v>
      </c>
      <c r="I1003" s="29">
        <v>40.397441132435006</v>
      </c>
      <c r="J1003" s="25">
        <v>0</v>
      </c>
    </row>
    <row r="1004" spans="1:10" x14ac:dyDescent="0.25">
      <c r="A1004" s="26" t="s">
        <v>530</v>
      </c>
      <c r="B1004" s="27" t="s">
        <v>2003</v>
      </c>
      <c r="C1004" s="13">
        <v>23466</v>
      </c>
      <c r="D1004" s="26" t="s">
        <v>532</v>
      </c>
      <c r="E1004" s="26" t="s">
        <v>2004</v>
      </c>
      <c r="F1004" s="28" t="s">
        <v>2264</v>
      </c>
      <c r="G1004" s="28">
        <v>32864</v>
      </c>
      <c r="H1004" s="28">
        <v>37785</v>
      </c>
      <c r="I1004" s="29">
        <v>40.40274892120825</v>
      </c>
      <c r="J1004" s="25">
        <v>1</v>
      </c>
    </row>
    <row r="1005" spans="1:10" x14ac:dyDescent="0.25">
      <c r="A1005" s="26" t="s">
        <v>626</v>
      </c>
      <c r="B1005" s="27" t="s">
        <v>2005</v>
      </c>
      <c r="C1005" s="13">
        <v>95001</v>
      </c>
      <c r="D1005" s="26" t="s">
        <v>628</v>
      </c>
      <c r="E1005" s="26" t="s">
        <v>2006</v>
      </c>
      <c r="F1005" s="28" t="s">
        <v>2251</v>
      </c>
      <c r="G1005" s="28">
        <v>26159</v>
      </c>
      <c r="H1005" s="28">
        <v>51328</v>
      </c>
      <c r="I1005" s="29">
        <v>40.522035473627142</v>
      </c>
      <c r="J1005" s="25">
        <v>2</v>
      </c>
    </row>
    <row r="1006" spans="1:10" x14ac:dyDescent="0.25">
      <c r="A1006" s="26" t="s">
        <v>576</v>
      </c>
      <c r="B1006" s="27" t="s">
        <v>2007</v>
      </c>
      <c r="C1006" s="13">
        <v>76109</v>
      </c>
      <c r="D1006" s="26" t="s">
        <v>578</v>
      </c>
      <c r="E1006" s="26" t="s">
        <v>2008</v>
      </c>
      <c r="F1006" s="28" t="s">
        <v>2265</v>
      </c>
      <c r="G1006" s="28">
        <v>163139</v>
      </c>
      <c r="H1006" s="28">
        <v>188222</v>
      </c>
      <c r="I1006" s="29">
        <v>40.808827208052747</v>
      </c>
      <c r="J1006" s="25">
        <v>16</v>
      </c>
    </row>
    <row r="1007" spans="1:10" x14ac:dyDescent="0.25">
      <c r="A1007" s="26" t="s">
        <v>27</v>
      </c>
      <c r="B1007" s="27" t="s">
        <v>2009</v>
      </c>
      <c r="C1007" s="13">
        <v>25407</v>
      </c>
      <c r="D1007" s="26" t="s">
        <v>29</v>
      </c>
      <c r="E1007" s="26" t="s">
        <v>2010</v>
      </c>
      <c r="F1007" s="28" t="e">
        <v>#N/A</v>
      </c>
      <c r="G1007" s="28">
        <v>87</v>
      </c>
      <c r="H1007" s="28">
        <v>20</v>
      </c>
      <c r="I1007" s="29">
        <v>0.84729255940786918</v>
      </c>
      <c r="J1007" s="25">
        <v>0</v>
      </c>
    </row>
    <row r="1008" spans="1:10" x14ac:dyDescent="0.25">
      <c r="A1008" s="26" t="s">
        <v>500</v>
      </c>
      <c r="B1008" s="27" t="s">
        <v>2011</v>
      </c>
      <c r="C1008" s="13">
        <v>5045</v>
      </c>
      <c r="D1008" s="26" t="s">
        <v>502</v>
      </c>
      <c r="E1008" s="26" t="s">
        <v>2012</v>
      </c>
      <c r="F1008" s="28" t="s">
        <v>2266</v>
      </c>
      <c r="G1008" s="28">
        <v>73021</v>
      </c>
      <c r="H1008" s="28">
        <v>82878</v>
      </c>
      <c r="I1008" s="29">
        <v>40.963889216131768</v>
      </c>
      <c r="J1008" s="25">
        <v>5</v>
      </c>
    </row>
    <row r="1009" spans="1:10" x14ac:dyDescent="0.25">
      <c r="A1009" s="26" t="s">
        <v>376</v>
      </c>
      <c r="B1009" s="27" t="s">
        <v>2013</v>
      </c>
      <c r="C1009" s="13">
        <v>47053</v>
      </c>
      <c r="D1009" s="26" t="s">
        <v>378</v>
      </c>
      <c r="E1009" s="26" t="s">
        <v>2014</v>
      </c>
      <c r="F1009" s="28" t="s">
        <v>2261</v>
      </c>
      <c r="G1009" s="28">
        <v>16193</v>
      </c>
      <c r="H1009" s="28">
        <v>25510</v>
      </c>
      <c r="I1009" s="29">
        <v>41.022977731614013</v>
      </c>
      <c r="J1009" s="25">
        <v>1</v>
      </c>
    </row>
    <row r="1010" spans="1:10" x14ac:dyDescent="0.25">
      <c r="A1010" s="26" t="s">
        <v>1145</v>
      </c>
      <c r="B1010" s="27" t="s">
        <v>2015</v>
      </c>
      <c r="C1010" s="13">
        <v>18610</v>
      </c>
      <c r="D1010" s="26" t="s">
        <v>1147</v>
      </c>
      <c r="E1010" s="26" t="s">
        <v>2016</v>
      </c>
      <c r="F1010" s="28" t="s">
        <v>2254</v>
      </c>
      <c r="G1010" s="28">
        <v>6127</v>
      </c>
      <c r="H1010" s="28">
        <v>18378</v>
      </c>
      <c r="I1010" s="29">
        <v>41.062931438911598</v>
      </c>
      <c r="J1010" s="25">
        <v>1</v>
      </c>
    </row>
    <row r="1011" spans="1:10" x14ac:dyDescent="0.25">
      <c r="A1011" s="26" t="s">
        <v>888</v>
      </c>
      <c r="B1011" s="27" t="s">
        <v>2017</v>
      </c>
      <c r="C1011" s="13">
        <v>27077</v>
      </c>
      <c r="D1011" s="26" t="s">
        <v>890</v>
      </c>
      <c r="E1011" s="26" t="s">
        <v>2018</v>
      </c>
      <c r="F1011" s="28" t="e">
        <v>#N/A</v>
      </c>
      <c r="G1011" s="28">
        <v>7225</v>
      </c>
      <c r="H1011" s="28">
        <v>12633</v>
      </c>
      <c r="I1011" s="29">
        <v>41.518216296977364</v>
      </c>
      <c r="J1011" s="25">
        <v>2</v>
      </c>
    </row>
    <row r="1012" spans="1:10" x14ac:dyDescent="0.25">
      <c r="A1012" s="26" t="s">
        <v>888</v>
      </c>
      <c r="B1012" s="27" t="s">
        <v>2019</v>
      </c>
      <c r="C1012" s="13">
        <v>27075</v>
      </c>
      <c r="D1012" s="26" t="s">
        <v>890</v>
      </c>
      <c r="E1012" s="26" t="s">
        <v>2020</v>
      </c>
      <c r="F1012" s="28" t="e">
        <v>#N/A</v>
      </c>
      <c r="G1012" s="28">
        <v>3874</v>
      </c>
      <c r="H1012" s="28">
        <v>3543</v>
      </c>
      <c r="I1012" s="29">
        <v>41.535327543690357</v>
      </c>
      <c r="J1012" s="25">
        <v>2</v>
      </c>
    </row>
    <row r="1013" spans="1:10" x14ac:dyDescent="0.25">
      <c r="A1013" s="26" t="s">
        <v>500</v>
      </c>
      <c r="B1013" s="27" t="s">
        <v>2021</v>
      </c>
      <c r="C1013" s="13">
        <v>5206</v>
      </c>
      <c r="D1013" s="26" t="s">
        <v>502</v>
      </c>
      <c r="E1013" s="26" t="s">
        <v>955</v>
      </c>
      <c r="F1013" s="28" t="e">
        <v>#N/A</v>
      </c>
      <c r="G1013" s="28">
        <v>1442</v>
      </c>
      <c r="H1013" s="28">
        <v>3571</v>
      </c>
      <c r="I1013" s="29">
        <v>41.64019636153624</v>
      </c>
      <c r="J1013" s="25">
        <v>0</v>
      </c>
    </row>
    <row r="1014" spans="1:10" x14ac:dyDescent="0.25">
      <c r="A1014" s="26" t="s">
        <v>758</v>
      </c>
      <c r="B1014" s="27" t="s">
        <v>2022</v>
      </c>
      <c r="C1014" s="13">
        <v>50711</v>
      </c>
      <c r="D1014" s="26" t="s">
        <v>760</v>
      </c>
      <c r="E1014" s="26" t="s">
        <v>2023</v>
      </c>
      <c r="F1014" s="28" t="s">
        <v>2251</v>
      </c>
      <c r="G1014" s="28">
        <v>10603</v>
      </c>
      <c r="H1014" s="28">
        <v>44435</v>
      </c>
      <c r="I1014" s="29">
        <v>41.644083107497742</v>
      </c>
      <c r="J1014" s="25">
        <v>5</v>
      </c>
    </row>
    <row r="1015" spans="1:10" x14ac:dyDescent="0.25">
      <c r="A1015" s="26" t="s">
        <v>500</v>
      </c>
      <c r="B1015" s="27" t="s">
        <v>2024</v>
      </c>
      <c r="C1015" s="13">
        <v>5400</v>
      </c>
      <c r="D1015" s="26" t="s">
        <v>502</v>
      </c>
      <c r="E1015" s="26" t="s">
        <v>2025</v>
      </c>
      <c r="F1015" s="28" t="e">
        <v>#N/A</v>
      </c>
      <c r="G1015" s="28">
        <v>8020</v>
      </c>
      <c r="H1015" s="28">
        <v>9404</v>
      </c>
      <c r="I1015" s="29">
        <v>41.947800617187092</v>
      </c>
      <c r="J1015" s="25">
        <v>0</v>
      </c>
    </row>
    <row r="1016" spans="1:10" x14ac:dyDescent="0.25">
      <c r="A1016" s="26" t="s">
        <v>1149</v>
      </c>
      <c r="B1016" s="27" t="s">
        <v>2026</v>
      </c>
      <c r="C1016" s="13">
        <v>20178</v>
      </c>
      <c r="D1016" s="26" t="s">
        <v>1151</v>
      </c>
      <c r="E1016" s="26" t="s">
        <v>2027</v>
      </c>
      <c r="F1016" s="28" t="e">
        <v>#N/A</v>
      </c>
      <c r="G1016" s="28">
        <v>8260</v>
      </c>
      <c r="H1016" s="28">
        <v>13394</v>
      </c>
      <c r="I1016" s="29">
        <v>42.035623409669206</v>
      </c>
      <c r="J1016" s="25">
        <v>1</v>
      </c>
    </row>
    <row r="1017" spans="1:10" x14ac:dyDescent="0.25">
      <c r="A1017" s="26" t="s">
        <v>1669</v>
      </c>
      <c r="B1017" s="27" t="s">
        <v>2028</v>
      </c>
      <c r="C1017" s="13">
        <v>81794</v>
      </c>
      <c r="D1017" s="26" t="s">
        <v>1671</v>
      </c>
      <c r="E1017" s="26" t="s">
        <v>2029</v>
      </c>
      <c r="F1017" s="28" t="s">
        <v>2260</v>
      </c>
      <c r="G1017" s="28">
        <v>22191</v>
      </c>
      <c r="H1017" s="28">
        <v>54383</v>
      </c>
      <c r="I1017" s="29">
        <v>42.053896300788359</v>
      </c>
      <c r="J1017" s="25">
        <v>5</v>
      </c>
    </row>
    <row r="1018" spans="1:10" x14ac:dyDescent="0.25">
      <c r="A1018" s="26" t="s">
        <v>1145</v>
      </c>
      <c r="B1018" s="27" t="s">
        <v>2030</v>
      </c>
      <c r="C1018" s="13">
        <v>18256</v>
      </c>
      <c r="D1018" s="26" t="s">
        <v>1147</v>
      </c>
      <c r="E1018" s="26" t="s">
        <v>2031</v>
      </c>
      <c r="F1018" s="28" t="s">
        <v>2254</v>
      </c>
      <c r="G1018" s="28">
        <v>8519</v>
      </c>
      <c r="H1018" s="28">
        <v>12529</v>
      </c>
      <c r="I1018" s="29">
        <v>42.123219936708864</v>
      </c>
      <c r="J1018" s="25">
        <v>0</v>
      </c>
    </row>
    <row r="1019" spans="1:10" x14ac:dyDescent="0.25">
      <c r="A1019" s="26" t="s">
        <v>1145</v>
      </c>
      <c r="B1019" s="27" t="s">
        <v>2032</v>
      </c>
      <c r="C1019" s="13">
        <v>18205</v>
      </c>
      <c r="D1019" s="26" t="s">
        <v>1147</v>
      </c>
      <c r="E1019" s="26" t="s">
        <v>2033</v>
      </c>
      <c r="F1019" s="28" t="s">
        <v>2254</v>
      </c>
      <c r="G1019" s="28">
        <v>4978</v>
      </c>
      <c r="H1019" s="28">
        <v>22418</v>
      </c>
      <c r="I1019" s="29">
        <v>42.608918942052554</v>
      </c>
      <c r="J1019" s="25">
        <v>0</v>
      </c>
    </row>
    <row r="1020" spans="1:10" x14ac:dyDescent="0.25">
      <c r="A1020" s="26" t="s">
        <v>661</v>
      </c>
      <c r="B1020" s="27" t="s">
        <v>2034</v>
      </c>
      <c r="C1020" s="13">
        <v>70771</v>
      </c>
      <c r="D1020" s="26" t="s">
        <v>663</v>
      </c>
      <c r="E1020" s="26" t="s">
        <v>663</v>
      </c>
      <c r="F1020" s="28" t="e">
        <v>#N/A</v>
      </c>
      <c r="G1020" s="28">
        <v>9611</v>
      </c>
      <c r="H1020" s="28">
        <v>19123</v>
      </c>
      <c r="I1020" s="29">
        <v>42.933083176985612</v>
      </c>
      <c r="J1020" s="25">
        <v>0</v>
      </c>
    </row>
    <row r="1021" spans="1:10" x14ac:dyDescent="0.25">
      <c r="A1021" s="26" t="s">
        <v>758</v>
      </c>
      <c r="B1021" s="27" t="s">
        <v>2035</v>
      </c>
      <c r="C1021" s="13">
        <v>50683</v>
      </c>
      <c r="D1021" s="26" t="s">
        <v>760</v>
      </c>
      <c r="E1021" s="26" t="s">
        <v>2036</v>
      </c>
      <c r="F1021" s="28" t="e">
        <v>#N/A</v>
      </c>
      <c r="G1021" s="28">
        <v>3801</v>
      </c>
      <c r="H1021" s="28">
        <v>9350</v>
      </c>
      <c r="I1021" s="29">
        <v>43.012334502659272</v>
      </c>
      <c r="J1021" s="25">
        <v>2</v>
      </c>
    </row>
    <row r="1022" spans="1:10" x14ac:dyDescent="0.25">
      <c r="A1022" s="26" t="s">
        <v>301</v>
      </c>
      <c r="B1022" s="27" t="s">
        <v>2037</v>
      </c>
      <c r="C1022" s="13">
        <v>13030</v>
      </c>
      <c r="D1022" s="26" t="s">
        <v>303</v>
      </c>
      <c r="E1022" s="26" t="s">
        <v>2038</v>
      </c>
      <c r="F1022" s="28" t="e">
        <v>#N/A</v>
      </c>
      <c r="G1022" s="28">
        <v>5920</v>
      </c>
      <c r="H1022" s="28">
        <v>11606</v>
      </c>
      <c r="I1022" s="29">
        <v>43.309678835320796</v>
      </c>
      <c r="J1022" s="25">
        <v>0</v>
      </c>
    </row>
    <row r="1023" spans="1:10" x14ac:dyDescent="0.25">
      <c r="A1023" s="26" t="s">
        <v>204</v>
      </c>
      <c r="B1023" s="27" t="s">
        <v>2039</v>
      </c>
      <c r="C1023" s="13">
        <v>52250</v>
      </c>
      <c r="D1023" s="26" t="s">
        <v>206</v>
      </c>
      <c r="E1023" s="26" t="s">
        <v>2040</v>
      </c>
      <c r="F1023" s="28" t="s">
        <v>2255</v>
      </c>
      <c r="G1023" s="28">
        <v>16230</v>
      </c>
      <c r="H1023" s="28">
        <v>38861</v>
      </c>
      <c r="I1023" s="29">
        <v>44.036249186021273</v>
      </c>
      <c r="J1023" s="25">
        <v>0</v>
      </c>
    </row>
    <row r="1024" spans="1:10" x14ac:dyDescent="0.25">
      <c r="A1024" s="26" t="s">
        <v>204</v>
      </c>
      <c r="B1024" s="27" t="s">
        <v>2041</v>
      </c>
      <c r="C1024" s="13">
        <v>52835</v>
      </c>
      <c r="D1024" s="26" t="s">
        <v>206</v>
      </c>
      <c r="E1024" s="26" t="s">
        <v>2042</v>
      </c>
      <c r="F1024" s="28" t="s">
        <v>2255</v>
      </c>
      <c r="G1024" s="28">
        <v>88127</v>
      </c>
      <c r="H1024" s="28">
        <v>126579</v>
      </c>
      <c r="I1024" s="29">
        <v>44.138756579968849</v>
      </c>
      <c r="J1024" s="25">
        <v>6</v>
      </c>
    </row>
    <row r="1025" spans="1:10" x14ac:dyDescent="0.25">
      <c r="A1025" s="26" t="s">
        <v>376</v>
      </c>
      <c r="B1025" s="27" t="s">
        <v>2043</v>
      </c>
      <c r="C1025" s="13">
        <v>47551</v>
      </c>
      <c r="D1025" s="26" t="s">
        <v>378</v>
      </c>
      <c r="E1025" s="26" t="s">
        <v>2044</v>
      </c>
      <c r="F1025" s="28" t="e">
        <v>#N/A</v>
      </c>
      <c r="G1025" s="28">
        <v>15065</v>
      </c>
      <c r="H1025" s="28">
        <v>45885</v>
      </c>
      <c r="I1025" s="29">
        <v>44.408088668789055</v>
      </c>
      <c r="J1025" s="25">
        <v>4</v>
      </c>
    </row>
    <row r="1026" spans="1:10" x14ac:dyDescent="0.25">
      <c r="A1026" s="26" t="s">
        <v>500</v>
      </c>
      <c r="B1026" s="27" t="s">
        <v>2045</v>
      </c>
      <c r="C1026" s="13">
        <v>5051</v>
      </c>
      <c r="D1026" s="26" t="s">
        <v>502</v>
      </c>
      <c r="E1026" s="26" t="s">
        <v>2046</v>
      </c>
      <c r="F1026" s="28" t="e">
        <v>#N/A</v>
      </c>
      <c r="G1026" s="28">
        <v>18098</v>
      </c>
      <c r="H1026" s="28">
        <v>28372</v>
      </c>
      <c r="I1026" s="29">
        <v>45.079333449572822</v>
      </c>
      <c r="J1026" s="25">
        <v>0</v>
      </c>
    </row>
    <row r="1027" spans="1:10" x14ac:dyDescent="0.25">
      <c r="A1027" s="26" t="s">
        <v>204</v>
      </c>
      <c r="B1027" s="27" t="s">
        <v>2047</v>
      </c>
      <c r="C1027" s="13">
        <v>52786</v>
      </c>
      <c r="D1027" s="26" t="s">
        <v>206</v>
      </c>
      <c r="E1027" s="26" t="s">
        <v>2048</v>
      </c>
      <c r="F1027" s="28" t="e">
        <v>#N/A</v>
      </c>
      <c r="G1027" s="28">
        <v>9263</v>
      </c>
      <c r="H1027" s="28">
        <v>3256</v>
      </c>
      <c r="I1027" s="29">
        <v>45.103958708672153</v>
      </c>
      <c r="J1027" s="25">
        <v>0</v>
      </c>
    </row>
    <row r="1028" spans="1:10" x14ac:dyDescent="0.25">
      <c r="A1028" s="26" t="s">
        <v>500</v>
      </c>
      <c r="B1028" s="27" t="s">
        <v>2049</v>
      </c>
      <c r="C1028" s="13">
        <v>5113</v>
      </c>
      <c r="D1028" s="26" t="s">
        <v>502</v>
      </c>
      <c r="E1028" s="26" t="s">
        <v>2050</v>
      </c>
      <c r="F1028" s="28" t="e">
        <v>#N/A</v>
      </c>
      <c r="G1028" s="28">
        <v>3007</v>
      </c>
      <c r="H1028" s="28">
        <v>6895</v>
      </c>
      <c r="I1028" s="29">
        <v>45.553703984244805</v>
      </c>
      <c r="J1028" s="25">
        <v>0</v>
      </c>
    </row>
    <row r="1029" spans="1:10" x14ac:dyDescent="0.25">
      <c r="A1029" s="26" t="s">
        <v>1145</v>
      </c>
      <c r="B1029" s="27" t="s">
        <v>2051</v>
      </c>
      <c r="C1029" s="13">
        <v>18785</v>
      </c>
      <c r="D1029" s="26" t="s">
        <v>1147</v>
      </c>
      <c r="E1029" s="26" t="s">
        <v>2052</v>
      </c>
      <c r="F1029" s="28" t="s">
        <v>2254</v>
      </c>
      <c r="G1029" s="28">
        <v>4202</v>
      </c>
      <c r="H1029" s="28">
        <v>14934</v>
      </c>
      <c r="I1029" s="29">
        <v>45.973741794310726</v>
      </c>
      <c r="J1029" s="25">
        <v>0</v>
      </c>
    </row>
    <row r="1030" spans="1:10" x14ac:dyDescent="0.25">
      <c r="A1030" s="26" t="s">
        <v>500</v>
      </c>
      <c r="B1030" s="27" t="s">
        <v>2053</v>
      </c>
      <c r="C1030" s="13">
        <v>5659</v>
      </c>
      <c r="D1030" s="26" t="s">
        <v>502</v>
      </c>
      <c r="E1030" s="26" t="s">
        <v>2054</v>
      </c>
      <c r="F1030" s="28" t="e">
        <v>#N/A</v>
      </c>
      <c r="G1030" s="28">
        <v>11632</v>
      </c>
      <c r="H1030" s="28">
        <v>13934</v>
      </c>
      <c r="I1030" s="29">
        <v>46.217418944691673</v>
      </c>
      <c r="J1030" s="25">
        <v>0</v>
      </c>
    </row>
    <row r="1031" spans="1:10" x14ac:dyDescent="0.25">
      <c r="A1031" s="26" t="s">
        <v>758</v>
      </c>
      <c r="B1031" s="27" t="s">
        <v>2055</v>
      </c>
      <c r="C1031" s="13">
        <v>50400</v>
      </c>
      <c r="D1031" s="26" t="s">
        <v>760</v>
      </c>
      <c r="E1031" s="26" t="s">
        <v>2056</v>
      </c>
      <c r="F1031" s="28" t="e">
        <v>#N/A</v>
      </c>
      <c r="G1031" s="28">
        <v>4362</v>
      </c>
      <c r="H1031" s="28">
        <v>9977</v>
      </c>
      <c r="I1031" s="29">
        <v>46.389450175475908</v>
      </c>
      <c r="J1031" s="25">
        <v>1</v>
      </c>
    </row>
    <row r="1032" spans="1:10" x14ac:dyDescent="0.25">
      <c r="A1032" s="26" t="s">
        <v>1145</v>
      </c>
      <c r="B1032" s="27" t="s">
        <v>2057</v>
      </c>
      <c r="C1032" s="13">
        <v>18029</v>
      </c>
      <c r="D1032" s="26" t="s">
        <v>1147</v>
      </c>
      <c r="E1032" s="26" t="s">
        <v>203</v>
      </c>
      <c r="F1032" s="28" t="s">
        <v>2254</v>
      </c>
      <c r="G1032" s="28">
        <v>2993</v>
      </c>
      <c r="H1032" s="28">
        <v>5916</v>
      </c>
      <c r="I1032" s="29">
        <v>46.547433903576987</v>
      </c>
      <c r="J1032" s="25">
        <v>0</v>
      </c>
    </row>
    <row r="1033" spans="1:10" x14ac:dyDescent="0.25">
      <c r="A1033" s="26" t="s">
        <v>500</v>
      </c>
      <c r="B1033" s="27" t="s">
        <v>2058</v>
      </c>
      <c r="C1033" s="13">
        <v>5483</v>
      </c>
      <c r="D1033" s="26" t="s">
        <v>502</v>
      </c>
      <c r="E1033" s="26" t="s">
        <v>206</v>
      </c>
      <c r="F1033" s="28" t="e">
        <v>#N/A</v>
      </c>
      <c r="G1033" s="28">
        <v>8064</v>
      </c>
      <c r="H1033" s="28">
        <v>20370</v>
      </c>
      <c r="I1033" s="29">
        <v>46.636978775085304</v>
      </c>
      <c r="J1033" s="25">
        <v>1</v>
      </c>
    </row>
    <row r="1034" spans="1:10" x14ac:dyDescent="0.25">
      <c r="A1034" s="26" t="s">
        <v>1149</v>
      </c>
      <c r="B1034" s="27" t="s">
        <v>2059</v>
      </c>
      <c r="C1034" s="13">
        <v>20550</v>
      </c>
      <c r="D1034" s="26" t="s">
        <v>1151</v>
      </c>
      <c r="E1034" s="26" t="s">
        <v>2060</v>
      </c>
      <c r="F1034" s="28" t="e">
        <v>#N/A</v>
      </c>
      <c r="G1034" s="28">
        <v>8456</v>
      </c>
      <c r="H1034" s="28">
        <v>13561</v>
      </c>
      <c r="I1034" s="29">
        <v>47.213847012841988</v>
      </c>
      <c r="J1034" s="25">
        <v>2</v>
      </c>
    </row>
    <row r="1035" spans="1:10" x14ac:dyDescent="0.25">
      <c r="A1035" s="26" t="s">
        <v>301</v>
      </c>
      <c r="B1035" s="27" t="s">
        <v>2061</v>
      </c>
      <c r="C1035" s="13">
        <v>13810</v>
      </c>
      <c r="D1035" s="26" t="s">
        <v>303</v>
      </c>
      <c r="E1035" s="26" t="s">
        <v>2062</v>
      </c>
      <c r="F1035" s="28" t="e">
        <v>#N/A</v>
      </c>
      <c r="G1035" s="28">
        <v>10463</v>
      </c>
      <c r="H1035" s="28">
        <v>28777</v>
      </c>
      <c r="I1035" s="29">
        <v>47.4706229299941</v>
      </c>
      <c r="J1035" s="25">
        <v>2</v>
      </c>
    </row>
    <row r="1036" spans="1:10" x14ac:dyDescent="0.25">
      <c r="A1036" s="26" t="s">
        <v>1149</v>
      </c>
      <c r="B1036" s="27" t="s">
        <v>2063</v>
      </c>
      <c r="C1036" s="13">
        <v>20400</v>
      </c>
      <c r="D1036" s="26" t="s">
        <v>1151</v>
      </c>
      <c r="E1036" s="26" t="s">
        <v>2064</v>
      </c>
      <c r="F1036" s="28" t="s">
        <v>2261</v>
      </c>
      <c r="G1036" s="28">
        <v>10592</v>
      </c>
      <c r="H1036" s="28">
        <v>19214</v>
      </c>
      <c r="I1036" s="29">
        <v>47.536127816174492</v>
      </c>
      <c r="J1036" s="25">
        <v>4</v>
      </c>
    </row>
    <row r="1037" spans="1:10" x14ac:dyDescent="0.25">
      <c r="A1037" s="26" t="s">
        <v>661</v>
      </c>
      <c r="B1037" s="27" t="s">
        <v>2065</v>
      </c>
      <c r="C1037" s="13">
        <v>70823</v>
      </c>
      <c r="D1037" s="26" t="s">
        <v>663</v>
      </c>
      <c r="E1037" s="26" t="s">
        <v>2066</v>
      </c>
      <c r="F1037" s="28" t="s">
        <v>2256</v>
      </c>
      <c r="G1037" s="28">
        <v>8996</v>
      </c>
      <c r="H1037" s="28">
        <v>18322</v>
      </c>
      <c r="I1037" s="29">
        <v>47.605440016933905</v>
      </c>
      <c r="J1037" s="25">
        <v>0</v>
      </c>
    </row>
    <row r="1038" spans="1:10" x14ac:dyDescent="0.25">
      <c r="A1038" s="26" t="s">
        <v>500</v>
      </c>
      <c r="B1038" s="27" t="s">
        <v>2067</v>
      </c>
      <c r="C1038" s="13">
        <v>5490</v>
      </c>
      <c r="D1038" s="26" t="s">
        <v>502</v>
      </c>
      <c r="E1038" s="26" t="s">
        <v>2068</v>
      </c>
      <c r="F1038" s="28" t="s">
        <v>2266</v>
      </c>
      <c r="G1038" s="28">
        <v>30011</v>
      </c>
      <c r="H1038" s="28">
        <v>47466</v>
      </c>
      <c r="I1038" s="29">
        <v>48.12154253186884</v>
      </c>
      <c r="J1038" s="25">
        <v>0</v>
      </c>
    </row>
    <row r="1039" spans="1:10" x14ac:dyDescent="0.25">
      <c r="A1039" s="26" t="s">
        <v>500</v>
      </c>
      <c r="B1039" s="27" t="s">
        <v>2069</v>
      </c>
      <c r="C1039" s="13">
        <v>5847</v>
      </c>
      <c r="D1039" s="26" t="s">
        <v>502</v>
      </c>
      <c r="E1039" s="26" t="s">
        <v>2070</v>
      </c>
      <c r="F1039" s="28" t="e">
        <v>#N/A</v>
      </c>
      <c r="G1039" s="28">
        <v>21518</v>
      </c>
      <c r="H1039" s="28">
        <v>41887</v>
      </c>
      <c r="I1039" s="29">
        <v>48.194767962730694</v>
      </c>
      <c r="J1039" s="25">
        <v>2</v>
      </c>
    </row>
    <row r="1040" spans="1:10" x14ac:dyDescent="0.25">
      <c r="A1040" s="26" t="s">
        <v>661</v>
      </c>
      <c r="B1040" s="27" t="s">
        <v>2071</v>
      </c>
      <c r="C1040" s="13">
        <v>70713</v>
      </c>
      <c r="D1040" s="26" t="s">
        <v>663</v>
      </c>
      <c r="E1040" s="26" t="s">
        <v>2072</v>
      </c>
      <c r="F1040" s="28" t="s">
        <v>2256</v>
      </c>
      <c r="G1040" s="28">
        <v>24267</v>
      </c>
      <c r="H1040" s="28">
        <v>49770</v>
      </c>
      <c r="I1040" s="29">
        <v>48.327159756243276</v>
      </c>
      <c r="J1040" s="25">
        <v>6</v>
      </c>
    </row>
    <row r="1041" spans="1:10" x14ac:dyDescent="0.25">
      <c r="A1041" s="26" t="s">
        <v>321</v>
      </c>
      <c r="B1041" s="27" t="s">
        <v>2073</v>
      </c>
      <c r="C1041" s="13">
        <v>19809</v>
      </c>
      <c r="D1041" s="26" t="s">
        <v>323</v>
      </c>
      <c r="E1041" s="26" t="s">
        <v>2074</v>
      </c>
      <c r="F1041" s="28" t="s">
        <v>2265</v>
      </c>
      <c r="G1041" s="28">
        <v>10511</v>
      </c>
      <c r="H1041" s="28">
        <v>20124</v>
      </c>
      <c r="I1041" s="29">
        <v>48.623768330480637</v>
      </c>
      <c r="J1041" s="25">
        <v>4</v>
      </c>
    </row>
    <row r="1042" spans="1:10" x14ac:dyDescent="0.25">
      <c r="A1042" s="26" t="s">
        <v>1456</v>
      </c>
      <c r="B1042" s="27" t="s">
        <v>2075</v>
      </c>
      <c r="C1042" s="13">
        <v>86568</v>
      </c>
      <c r="D1042" s="26" t="s">
        <v>1458</v>
      </c>
      <c r="E1042" s="26" t="s">
        <v>2076</v>
      </c>
      <c r="F1042" s="28" t="s">
        <v>2258</v>
      </c>
      <c r="G1042" s="28">
        <v>29328</v>
      </c>
      <c r="H1042" s="28">
        <v>53456</v>
      </c>
      <c r="I1042" s="29">
        <v>48.767833981841761</v>
      </c>
      <c r="J1042" s="25">
        <v>4</v>
      </c>
    </row>
    <row r="1043" spans="1:10" x14ac:dyDescent="0.25">
      <c r="A1043" s="26" t="s">
        <v>530</v>
      </c>
      <c r="B1043" s="27" t="s">
        <v>2077</v>
      </c>
      <c r="C1043" s="13">
        <v>23580</v>
      </c>
      <c r="D1043" s="26" t="s">
        <v>532</v>
      </c>
      <c r="E1043" s="26" t="s">
        <v>2078</v>
      </c>
      <c r="F1043" s="28" t="s">
        <v>2264</v>
      </c>
      <c r="G1043" s="28">
        <v>23405</v>
      </c>
      <c r="H1043" s="28">
        <v>42869</v>
      </c>
      <c r="I1043" s="29">
        <v>49.125789727766936</v>
      </c>
      <c r="J1043" s="25">
        <v>1</v>
      </c>
    </row>
    <row r="1044" spans="1:10" x14ac:dyDescent="0.25">
      <c r="A1044" s="26" t="s">
        <v>1145</v>
      </c>
      <c r="B1044" s="27" t="s">
        <v>2079</v>
      </c>
      <c r="C1044" s="13">
        <v>18094</v>
      </c>
      <c r="D1044" s="26" t="s">
        <v>1147</v>
      </c>
      <c r="E1044" s="26" t="s">
        <v>2080</v>
      </c>
      <c r="F1044" s="28" t="s">
        <v>2254</v>
      </c>
      <c r="G1044" s="28">
        <v>5712</v>
      </c>
      <c r="H1044" s="28">
        <v>10664</v>
      </c>
      <c r="I1044" s="29">
        <v>49.493111515466595</v>
      </c>
      <c r="J1044" s="25">
        <v>2</v>
      </c>
    </row>
    <row r="1045" spans="1:10" x14ac:dyDescent="0.25">
      <c r="A1045" s="26" t="s">
        <v>1145</v>
      </c>
      <c r="B1045" s="27" t="s">
        <v>2081</v>
      </c>
      <c r="C1045" s="13">
        <v>18001</v>
      </c>
      <c r="D1045" s="26" t="s">
        <v>1147</v>
      </c>
      <c r="E1045" s="26" t="s">
        <v>1660</v>
      </c>
      <c r="F1045" s="28" t="s">
        <v>2254</v>
      </c>
      <c r="G1045" s="28">
        <v>86159</v>
      </c>
      <c r="H1045" s="28">
        <v>46239</v>
      </c>
      <c r="I1045" s="29">
        <v>49.986656146295047</v>
      </c>
      <c r="J1045" s="25">
        <v>9</v>
      </c>
    </row>
    <row r="1046" spans="1:10" x14ac:dyDescent="0.25">
      <c r="A1046" s="26" t="s">
        <v>530</v>
      </c>
      <c r="B1046" s="27" t="s">
        <v>2082</v>
      </c>
      <c r="C1046" s="13">
        <v>23855</v>
      </c>
      <c r="D1046" s="26" t="s">
        <v>532</v>
      </c>
      <c r="E1046" s="26" t="s">
        <v>2083</v>
      </c>
      <c r="F1046" s="28" t="s">
        <v>2264</v>
      </c>
      <c r="G1046" s="28">
        <v>21625</v>
      </c>
      <c r="H1046" s="28">
        <v>37252</v>
      </c>
      <c r="I1046" s="29">
        <v>50.324637546252127</v>
      </c>
      <c r="J1046" s="25">
        <v>1</v>
      </c>
    </row>
    <row r="1047" spans="1:10" x14ac:dyDescent="0.25">
      <c r="A1047" s="26" t="s">
        <v>1456</v>
      </c>
      <c r="B1047" s="27" t="s">
        <v>2084</v>
      </c>
      <c r="C1047" s="13">
        <v>86885</v>
      </c>
      <c r="D1047" s="26" t="s">
        <v>1458</v>
      </c>
      <c r="E1047" s="26" t="s">
        <v>2085</v>
      </c>
      <c r="F1047" s="28" t="s">
        <v>2258</v>
      </c>
      <c r="G1047" s="28">
        <v>10661</v>
      </c>
      <c r="H1047" s="28">
        <v>15574</v>
      </c>
      <c r="I1047" s="29">
        <v>50.44478092173749</v>
      </c>
      <c r="J1047" s="25">
        <v>2</v>
      </c>
    </row>
    <row r="1048" spans="1:10" x14ac:dyDescent="0.25">
      <c r="A1048" s="26" t="s">
        <v>96</v>
      </c>
      <c r="B1048" s="27" t="s">
        <v>2086</v>
      </c>
      <c r="C1048" s="13">
        <v>44110</v>
      </c>
      <c r="D1048" s="26" t="s">
        <v>98</v>
      </c>
      <c r="E1048" s="26" t="s">
        <v>2087</v>
      </c>
      <c r="F1048" s="28" t="e">
        <v>#N/A</v>
      </c>
      <c r="G1048" s="28">
        <v>4449</v>
      </c>
      <c r="H1048" s="28">
        <v>5578</v>
      </c>
      <c r="I1048" s="29">
        <v>50.973877176901929</v>
      </c>
      <c r="J1048" s="25">
        <v>0</v>
      </c>
    </row>
    <row r="1049" spans="1:10" x14ac:dyDescent="0.25">
      <c r="A1049" s="26" t="s">
        <v>204</v>
      </c>
      <c r="B1049" s="27" t="s">
        <v>2088</v>
      </c>
      <c r="C1049" s="13">
        <v>52612</v>
      </c>
      <c r="D1049" s="26" t="s">
        <v>206</v>
      </c>
      <c r="E1049" s="26" t="s">
        <v>674</v>
      </c>
      <c r="F1049" s="28" t="s">
        <v>2255</v>
      </c>
      <c r="G1049" s="28">
        <v>9556</v>
      </c>
      <c r="H1049" s="28">
        <v>11437</v>
      </c>
      <c r="I1049" s="29">
        <v>51.19468552448302</v>
      </c>
      <c r="J1049" s="25">
        <v>2</v>
      </c>
    </row>
    <row r="1050" spans="1:10" x14ac:dyDescent="0.25">
      <c r="A1050" s="26" t="s">
        <v>204</v>
      </c>
      <c r="B1050" s="27" t="s">
        <v>2089</v>
      </c>
      <c r="C1050" s="13">
        <v>52256</v>
      </c>
      <c r="D1050" s="26" t="s">
        <v>206</v>
      </c>
      <c r="E1050" s="26" t="s">
        <v>2090</v>
      </c>
      <c r="F1050" s="28" t="s">
        <v>2252</v>
      </c>
      <c r="G1050" s="28">
        <v>5258</v>
      </c>
      <c r="H1050" s="28">
        <v>9168</v>
      </c>
      <c r="I1050" s="29">
        <v>51.543966277815898</v>
      </c>
      <c r="J1050" s="25">
        <v>1</v>
      </c>
    </row>
    <row r="1051" spans="1:10" x14ac:dyDescent="0.25">
      <c r="A1051" s="26" t="s">
        <v>661</v>
      </c>
      <c r="B1051" s="27" t="s">
        <v>2091</v>
      </c>
      <c r="C1051" s="13">
        <v>70418</v>
      </c>
      <c r="D1051" s="26" t="s">
        <v>663</v>
      </c>
      <c r="E1051" s="26" t="s">
        <v>2092</v>
      </c>
      <c r="F1051" s="28" t="s">
        <v>2256</v>
      </c>
      <c r="G1051" s="28">
        <v>9935</v>
      </c>
      <c r="H1051" s="28">
        <v>12423</v>
      </c>
      <c r="I1051" s="29">
        <v>51.591629018019425</v>
      </c>
      <c r="J1051" s="25">
        <v>0</v>
      </c>
    </row>
    <row r="1052" spans="1:10" x14ac:dyDescent="0.25">
      <c r="A1052" s="26" t="s">
        <v>134</v>
      </c>
      <c r="B1052" s="27" t="s">
        <v>2093</v>
      </c>
      <c r="C1052" s="13">
        <v>54206</v>
      </c>
      <c r="D1052" s="26" t="s">
        <v>136</v>
      </c>
      <c r="E1052" s="26" t="s">
        <v>2094</v>
      </c>
      <c r="F1052" s="28" t="s">
        <v>2263</v>
      </c>
      <c r="G1052" s="28">
        <v>7025</v>
      </c>
      <c r="H1052" s="28">
        <v>20627</v>
      </c>
      <c r="I1052" s="29">
        <v>51.772422433488096</v>
      </c>
      <c r="J1052" s="25">
        <v>0</v>
      </c>
    </row>
    <row r="1053" spans="1:10" x14ac:dyDescent="0.25">
      <c r="A1053" s="26" t="s">
        <v>1149</v>
      </c>
      <c r="B1053" s="27" t="s">
        <v>2095</v>
      </c>
      <c r="C1053" s="13">
        <v>20013</v>
      </c>
      <c r="D1053" s="26" t="s">
        <v>1151</v>
      </c>
      <c r="E1053" s="26" t="s">
        <v>2096</v>
      </c>
      <c r="F1053" s="28" t="s">
        <v>2261</v>
      </c>
      <c r="G1053" s="28">
        <v>26451</v>
      </c>
      <c r="H1053" s="28">
        <v>48821</v>
      </c>
      <c r="I1053" s="29">
        <v>52.039190226052057</v>
      </c>
      <c r="J1053" s="25">
        <v>4</v>
      </c>
    </row>
    <row r="1054" spans="1:10" x14ac:dyDescent="0.25">
      <c r="A1054" s="26" t="s">
        <v>204</v>
      </c>
      <c r="B1054" s="27" t="s">
        <v>2097</v>
      </c>
      <c r="C1054" s="13">
        <v>52540</v>
      </c>
      <c r="D1054" s="26" t="s">
        <v>206</v>
      </c>
      <c r="E1054" s="26" t="s">
        <v>2098</v>
      </c>
      <c r="F1054" s="28" t="s">
        <v>2252</v>
      </c>
      <c r="G1054" s="28">
        <v>8769</v>
      </c>
      <c r="H1054" s="28">
        <v>23288</v>
      </c>
      <c r="I1054" s="29">
        <v>52.091006296780328</v>
      </c>
      <c r="J1054" s="25">
        <v>2</v>
      </c>
    </row>
    <row r="1055" spans="1:10" x14ac:dyDescent="0.25">
      <c r="A1055" s="26" t="s">
        <v>500</v>
      </c>
      <c r="B1055" s="27" t="s">
        <v>2099</v>
      </c>
      <c r="C1055" s="13">
        <v>5842</v>
      </c>
      <c r="D1055" s="26" t="s">
        <v>502</v>
      </c>
      <c r="E1055" s="26" t="s">
        <v>2100</v>
      </c>
      <c r="F1055" s="28" t="e">
        <v>#N/A</v>
      </c>
      <c r="G1055" s="28">
        <v>4338</v>
      </c>
      <c r="H1055" s="28">
        <v>8117</v>
      </c>
      <c r="I1055" s="29">
        <v>52.658412235979604</v>
      </c>
      <c r="J1055" s="25">
        <v>0</v>
      </c>
    </row>
    <row r="1056" spans="1:10" x14ac:dyDescent="0.25">
      <c r="A1056" s="26" t="s">
        <v>134</v>
      </c>
      <c r="B1056" s="27" t="s">
        <v>2101</v>
      </c>
      <c r="C1056" s="13">
        <v>54670</v>
      </c>
      <c r="D1056" s="26" t="s">
        <v>136</v>
      </c>
      <c r="E1056" s="26" t="s">
        <v>2102</v>
      </c>
      <c r="F1056" s="28" t="s">
        <v>2263</v>
      </c>
      <c r="G1056" s="28">
        <v>7167</v>
      </c>
      <c r="H1056" s="28">
        <v>14214</v>
      </c>
      <c r="I1056" s="29">
        <v>53.033890779931923</v>
      </c>
      <c r="J1056" s="25">
        <v>0</v>
      </c>
    </row>
    <row r="1057" spans="1:10" x14ac:dyDescent="0.25">
      <c r="A1057" s="26" t="s">
        <v>888</v>
      </c>
      <c r="B1057" s="27" t="s">
        <v>2103</v>
      </c>
      <c r="C1057" s="13">
        <v>27001</v>
      </c>
      <c r="D1057" s="26" t="s">
        <v>890</v>
      </c>
      <c r="E1057" s="26" t="s">
        <v>2104</v>
      </c>
      <c r="F1057" s="28" t="e">
        <v>#N/A</v>
      </c>
      <c r="G1057" s="28">
        <v>64234</v>
      </c>
      <c r="H1057" s="28">
        <v>45293</v>
      </c>
      <c r="I1057" s="29">
        <v>55.512440476704896</v>
      </c>
      <c r="J1057" s="25">
        <v>1</v>
      </c>
    </row>
    <row r="1058" spans="1:10" x14ac:dyDescent="0.25">
      <c r="A1058" s="26" t="s">
        <v>301</v>
      </c>
      <c r="B1058" s="27" t="s">
        <v>2105</v>
      </c>
      <c r="C1058" s="13">
        <v>13657</v>
      </c>
      <c r="D1058" s="26" t="s">
        <v>303</v>
      </c>
      <c r="E1058" s="26" t="s">
        <v>2106</v>
      </c>
      <c r="F1058" s="28" t="s">
        <v>2256</v>
      </c>
      <c r="G1058" s="28">
        <v>18654</v>
      </c>
      <c r="H1058" s="28">
        <v>29750</v>
      </c>
      <c r="I1058" s="29">
        <v>55.740154186338373</v>
      </c>
      <c r="J1058" s="25">
        <v>1</v>
      </c>
    </row>
    <row r="1059" spans="1:10" x14ac:dyDescent="0.25">
      <c r="A1059" s="26" t="s">
        <v>500</v>
      </c>
      <c r="B1059" s="27" t="s">
        <v>2107</v>
      </c>
      <c r="C1059" s="13">
        <v>5172</v>
      </c>
      <c r="D1059" s="26" t="s">
        <v>502</v>
      </c>
      <c r="E1059" s="26" t="s">
        <v>2108</v>
      </c>
      <c r="F1059" s="28" t="s">
        <v>2266</v>
      </c>
      <c r="G1059" s="28">
        <v>42658</v>
      </c>
      <c r="H1059" s="28">
        <v>38865</v>
      </c>
      <c r="I1059" s="29">
        <v>55.980158001102332</v>
      </c>
      <c r="J1059" s="25">
        <v>1</v>
      </c>
    </row>
    <row r="1060" spans="1:10" x14ac:dyDescent="0.25">
      <c r="A1060" s="26" t="s">
        <v>758</v>
      </c>
      <c r="B1060" s="27" t="s">
        <v>2109</v>
      </c>
      <c r="C1060" s="13">
        <v>50270</v>
      </c>
      <c r="D1060" s="26" t="s">
        <v>760</v>
      </c>
      <c r="E1060" s="26" t="s">
        <v>2110</v>
      </c>
      <c r="F1060" s="28" t="e">
        <v>#N/A</v>
      </c>
      <c r="G1060" s="28">
        <v>1927</v>
      </c>
      <c r="H1060" s="28">
        <v>3595</v>
      </c>
      <c r="I1060" s="29">
        <v>56.197142023913685</v>
      </c>
      <c r="J1060" s="25">
        <v>1</v>
      </c>
    </row>
    <row r="1061" spans="1:10" x14ac:dyDescent="0.25">
      <c r="A1061" s="26" t="s">
        <v>376</v>
      </c>
      <c r="B1061" s="27" t="s">
        <v>2111</v>
      </c>
      <c r="C1061" s="13">
        <v>47660</v>
      </c>
      <c r="D1061" s="26" t="s">
        <v>378</v>
      </c>
      <c r="E1061" s="26" t="s">
        <v>2112</v>
      </c>
      <c r="F1061" s="28" t="e">
        <v>#N/A</v>
      </c>
      <c r="G1061" s="28">
        <v>9547</v>
      </c>
      <c r="H1061" s="28">
        <v>18372</v>
      </c>
      <c r="I1061" s="29">
        <v>56.608360509931813</v>
      </c>
      <c r="J1061" s="25">
        <v>0</v>
      </c>
    </row>
    <row r="1062" spans="1:10" x14ac:dyDescent="0.25">
      <c r="A1062" s="26" t="s">
        <v>888</v>
      </c>
      <c r="B1062" s="27" t="s">
        <v>2113</v>
      </c>
      <c r="C1062" s="13">
        <v>27745</v>
      </c>
      <c r="D1062" s="26" t="s">
        <v>890</v>
      </c>
      <c r="E1062" s="26" t="s">
        <v>2114</v>
      </c>
      <c r="F1062" s="28" t="s">
        <v>2253</v>
      </c>
      <c r="G1062" s="28">
        <v>2323</v>
      </c>
      <c r="H1062" s="28">
        <v>4482</v>
      </c>
      <c r="I1062" s="29">
        <v>57.386363636363633</v>
      </c>
      <c r="J1062" s="25">
        <v>2</v>
      </c>
    </row>
    <row r="1063" spans="1:10" x14ac:dyDescent="0.25">
      <c r="A1063" s="26" t="s">
        <v>301</v>
      </c>
      <c r="B1063" s="27" t="s">
        <v>2115</v>
      </c>
      <c r="C1063" s="13">
        <v>13670</v>
      </c>
      <c r="D1063" s="26" t="s">
        <v>303</v>
      </c>
      <c r="E1063" s="26" t="s">
        <v>1120</v>
      </c>
      <c r="F1063" s="28" t="s">
        <v>2262</v>
      </c>
      <c r="G1063" s="28">
        <v>19110</v>
      </c>
      <c r="H1063" s="28">
        <v>41333</v>
      </c>
      <c r="I1063" s="29">
        <v>57.402901685140129</v>
      </c>
      <c r="J1063" s="25">
        <v>0</v>
      </c>
    </row>
    <row r="1064" spans="1:10" x14ac:dyDescent="0.25">
      <c r="A1064" s="26" t="s">
        <v>500</v>
      </c>
      <c r="B1064" s="27" t="s">
        <v>2116</v>
      </c>
      <c r="C1064" s="13">
        <v>5837</v>
      </c>
      <c r="D1064" s="26" t="s">
        <v>502</v>
      </c>
      <c r="E1064" s="26" t="s">
        <v>2117</v>
      </c>
      <c r="F1064" s="28" t="s">
        <v>2266</v>
      </c>
      <c r="G1064" s="28">
        <v>92170</v>
      </c>
      <c r="H1064" s="28">
        <v>140307</v>
      </c>
      <c r="I1064" s="29">
        <v>57.871009870155966</v>
      </c>
      <c r="J1064" s="25">
        <v>8</v>
      </c>
    </row>
    <row r="1065" spans="1:10" x14ac:dyDescent="0.25">
      <c r="A1065" s="26" t="s">
        <v>888</v>
      </c>
      <c r="B1065" s="27" t="s">
        <v>2118</v>
      </c>
      <c r="C1065" s="13">
        <v>27372</v>
      </c>
      <c r="D1065" s="26" t="s">
        <v>890</v>
      </c>
      <c r="E1065" s="26" t="s">
        <v>2119</v>
      </c>
      <c r="F1065" s="28" t="e">
        <v>#N/A</v>
      </c>
      <c r="G1065" s="28">
        <v>1957</v>
      </c>
      <c r="H1065" s="28">
        <v>5816</v>
      </c>
      <c r="I1065" s="29">
        <v>58.963543235914429</v>
      </c>
      <c r="J1065" s="25">
        <v>2</v>
      </c>
    </row>
    <row r="1066" spans="1:10" x14ac:dyDescent="0.25">
      <c r="A1066" s="26" t="s">
        <v>888</v>
      </c>
      <c r="B1066" s="27" t="s">
        <v>2120</v>
      </c>
      <c r="C1066" s="13">
        <v>27800</v>
      </c>
      <c r="D1066" s="26" t="s">
        <v>890</v>
      </c>
      <c r="E1066" s="26" t="s">
        <v>2121</v>
      </c>
      <c r="F1066" s="28" t="s">
        <v>2253</v>
      </c>
      <c r="G1066" s="28">
        <v>9014</v>
      </c>
      <c r="H1066" s="28">
        <v>19917</v>
      </c>
      <c r="I1066" s="29">
        <v>59.592754198069557</v>
      </c>
      <c r="J1066" s="25">
        <v>4</v>
      </c>
    </row>
    <row r="1067" spans="1:10" x14ac:dyDescent="0.25">
      <c r="A1067" s="26" t="s">
        <v>1145</v>
      </c>
      <c r="B1067" s="27" t="s">
        <v>2122</v>
      </c>
      <c r="C1067" s="13">
        <v>18479</v>
      </c>
      <c r="D1067" s="26" t="s">
        <v>1147</v>
      </c>
      <c r="E1067" s="26" t="s">
        <v>2123</v>
      </c>
      <c r="F1067" s="28" t="s">
        <v>2254</v>
      </c>
      <c r="G1067" s="28">
        <v>2302</v>
      </c>
      <c r="H1067" s="28">
        <v>3847</v>
      </c>
      <c r="I1067" s="29">
        <v>60.372410175714663</v>
      </c>
      <c r="J1067" s="25">
        <v>0</v>
      </c>
    </row>
    <row r="1068" spans="1:10" x14ac:dyDescent="0.25">
      <c r="A1068" s="26" t="s">
        <v>321</v>
      </c>
      <c r="B1068" s="27" t="s">
        <v>2124</v>
      </c>
      <c r="C1068" s="13">
        <v>19780</v>
      </c>
      <c r="D1068" s="26" t="s">
        <v>323</v>
      </c>
      <c r="E1068" s="26" t="s">
        <v>401</v>
      </c>
      <c r="F1068" s="28" t="s">
        <v>2252</v>
      </c>
      <c r="G1068" s="28">
        <v>11315</v>
      </c>
      <c r="H1068" s="28">
        <v>20681</v>
      </c>
      <c r="I1068" s="29">
        <v>60.650728987993141</v>
      </c>
      <c r="J1068" s="25">
        <v>8</v>
      </c>
    </row>
    <row r="1069" spans="1:10" x14ac:dyDescent="0.25">
      <c r="A1069" s="26" t="s">
        <v>500</v>
      </c>
      <c r="B1069" s="27" t="s">
        <v>2125</v>
      </c>
      <c r="C1069" s="13">
        <v>5475</v>
      </c>
      <c r="D1069" s="26" t="s">
        <v>502</v>
      </c>
      <c r="E1069" s="26" t="s">
        <v>2126</v>
      </c>
      <c r="F1069" s="28" t="s">
        <v>2253</v>
      </c>
      <c r="G1069" s="28">
        <v>2791</v>
      </c>
      <c r="H1069" s="28">
        <v>3460</v>
      </c>
      <c r="I1069" s="29">
        <v>60.766383627258868</v>
      </c>
      <c r="J1069" s="25">
        <v>0</v>
      </c>
    </row>
    <row r="1070" spans="1:10" x14ac:dyDescent="0.25">
      <c r="A1070" s="26" t="s">
        <v>888</v>
      </c>
      <c r="B1070" s="27" t="s">
        <v>2127</v>
      </c>
      <c r="C1070" s="13">
        <v>27073</v>
      </c>
      <c r="D1070" s="26" t="s">
        <v>890</v>
      </c>
      <c r="E1070" s="26" t="s">
        <v>2128</v>
      </c>
      <c r="F1070" s="28" t="e">
        <v>#N/A</v>
      </c>
      <c r="G1070" s="28">
        <v>4934</v>
      </c>
      <c r="H1070" s="28">
        <v>16826</v>
      </c>
      <c r="I1070" s="29">
        <v>61.185515873015873</v>
      </c>
      <c r="J1070" s="25">
        <v>2</v>
      </c>
    </row>
    <row r="1071" spans="1:10" x14ac:dyDescent="0.25">
      <c r="A1071" s="26" t="s">
        <v>500</v>
      </c>
      <c r="B1071" s="27" t="s">
        <v>2129</v>
      </c>
      <c r="C1071" s="13">
        <v>5147</v>
      </c>
      <c r="D1071" s="26" t="s">
        <v>502</v>
      </c>
      <c r="E1071" s="26" t="s">
        <v>2130</v>
      </c>
      <c r="F1071" s="28" t="s">
        <v>2266</v>
      </c>
      <c r="G1071" s="28">
        <v>34435</v>
      </c>
      <c r="H1071" s="28">
        <v>23859</v>
      </c>
      <c r="I1071" s="29">
        <v>61.724743672474368</v>
      </c>
      <c r="J1071" s="25">
        <v>0</v>
      </c>
    </row>
    <row r="1072" spans="1:10" x14ac:dyDescent="0.25">
      <c r="A1072" s="26" t="s">
        <v>376</v>
      </c>
      <c r="B1072" s="27" t="s">
        <v>2131</v>
      </c>
      <c r="C1072" s="13">
        <v>47288</v>
      </c>
      <c r="D1072" s="26" t="s">
        <v>378</v>
      </c>
      <c r="E1072" s="26" t="s">
        <v>2132</v>
      </c>
      <c r="F1072" s="28" t="s">
        <v>2261</v>
      </c>
      <c r="G1072" s="28">
        <v>35469</v>
      </c>
      <c r="H1072" s="28">
        <v>50918</v>
      </c>
      <c r="I1072" s="29">
        <v>61.85302734375</v>
      </c>
      <c r="J1072" s="25">
        <v>5</v>
      </c>
    </row>
    <row r="1073" spans="1:10" x14ac:dyDescent="0.25">
      <c r="A1073" s="26" t="s">
        <v>500</v>
      </c>
      <c r="B1073" s="27" t="s">
        <v>2133</v>
      </c>
      <c r="C1073" s="13">
        <v>5284</v>
      </c>
      <c r="D1073" s="26" t="s">
        <v>502</v>
      </c>
      <c r="E1073" s="26" t="s">
        <v>2134</v>
      </c>
      <c r="F1073" s="28" t="e">
        <v>#N/A</v>
      </c>
      <c r="G1073" s="28">
        <v>10330</v>
      </c>
      <c r="H1073" s="28">
        <v>17413</v>
      </c>
      <c r="I1073" s="29">
        <v>62.172735479987963</v>
      </c>
      <c r="J1073" s="25">
        <v>1</v>
      </c>
    </row>
    <row r="1074" spans="1:10" x14ac:dyDescent="0.25">
      <c r="A1074" s="26" t="s">
        <v>1149</v>
      </c>
      <c r="B1074" s="27" t="s">
        <v>2135</v>
      </c>
      <c r="C1074" s="13">
        <v>20045</v>
      </c>
      <c r="D1074" s="26" t="s">
        <v>1151</v>
      </c>
      <c r="E1074" s="26" t="s">
        <v>2136</v>
      </c>
      <c r="F1074" s="28" t="s">
        <v>2261</v>
      </c>
      <c r="G1074" s="28">
        <v>8391</v>
      </c>
      <c r="H1074" s="28">
        <v>17827</v>
      </c>
      <c r="I1074" s="29">
        <v>62.372704972868512</v>
      </c>
      <c r="J1074" s="25">
        <v>1</v>
      </c>
    </row>
    <row r="1075" spans="1:10" x14ac:dyDescent="0.25">
      <c r="A1075" s="26" t="s">
        <v>661</v>
      </c>
      <c r="B1075" s="27" t="s">
        <v>2137</v>
      </c>
      <c r="C1075" s="13">
        <v>70110</v>
      </c>
      <c r="D1075" s="26" t="s">
        <v>663</v>
      </c>
      <c r="E1075" s="26" t="s">
        <v>940</v>
      </c>
      <c r="F1075" s="28" t="e">
        <v>#N/A</v>
      </c>
      <c r="G1075" s="28">
        <v>5989</v>
      </c>
      <c r="H1075" s="28">
        <v>5286</v>
      </c>
      <c r="I1075" s="29">
        <v>62.698911222780573</v>
      </c>
      <c r="J1075" s="25">
        <v>0</v>
      </c>
    </row>
    <row r="1076" spans="1:10" x14ac:dyDescent="0.25">
      <c r="A1076" s="26" t="s">
        <v>500</v>
      </c>
      <c r="B1076" s="27" t="s">
        <v>2138</v>
      </c>
      <c r="C1076" s="13">
        <v>5234</v>
      </c>
      <c r="D1076" s="26" t="s">
        <v>502</v>
      </c>
      <c r="E1076" s="26" t="s">
        <v>2139</v>
      </c>
      <c r="F1076" s="28" t="s">
        <v>2266</v>
      </c>
      <c r="G1076" s="28">
        <v>14781</v>
      </c>
      <c r="H1076" s="28">
        <v>42020</v>
      </c>
      <c r="I1076" s="29">
        <v>63.22611001796561</v>
      </c>
      <c r="J1076" s="25">
        <v>2</v>
      </c>
    </row>
    <row r="1077" spans="1:10" x14ac:dyDescent="0.25">
      <c r="A1077" s="26" t="s">
        <v>1149</v>
      </c>
      <c r="B1077" s="27" t="s">
        <v>2140</v>
      </c>
      <c r="C1077" s="13">
        <v>20517</v>
      </c>
      <c r="D1077" s="26" t="s">
        <v>1151</v>
      </c>
      <c r="E1077" s="26" t="s">
        <v>2141</v>
      </c>
      <c r="F1077" s="28" t="e">
        <v>#N/A</v>
      </c>
      <c r="G1077" s="28">
        <v>10925</v>
      </c>
      <c r="H1077" s="28">
        <v>18164</v>
      </c>
      <c r="I1077" s="29">
        <v>63.643248281486663</v>
      </c>
      <c r="J1077" s="25">
        <v>1</v>
      </c>
    </row>
    <row r="1078" spans="1:10" x14ac:dyDescent="0.25">
      <c r="A1078" s="26" t="s">
        <v>1149</v>
      </c>
      <c r="B1078" s="27" t="s">
        <v>2142</v>
      </c>
      <c r="C1078" s="13">
        <v>20228</v>
      </c>
      <c r="D1078" s="26" t="s">
        <v>1151</v>
      </c>
      <c r="E1078" s="26" t="s">
        <v>2143</v>
      </c>
      <c r="F1078" s="28" t="e">
        <v>#N/A</v>
      </c>
      <c r="G1078" s="28">
        <v>15564</v>
      </c>
      <c r="H1078" s="28">
        <v>29794</v>
      </c>
      <c r="I1078" s="29">
        <v>63.87327122747979</v>
      </c>
      <c r="J1078" s="25">
        <v>1</v>
      </c>
    </row>
    <row r="1079" spans="1:10" x14ac:dyDescent="0.25">
      <c r="A1079" s="26" t="s">
        <v>301</v>
      </c>
      <c r="B1079" s="27" t="s">
        <v>2144</v>
      </c>
      <c r="C1079" s="13">
        <v>13490</v>
      </c>
      <c r="D1079" s="26" t="s">
        <v>303</v>
      </c>
      <c r="E1079" s="26" t="s">
        <v>2145</v>
      </c>
      <c r="F1079" s="28" t="e">
        <v>#N/A</v>
      </c>
      <c r="G1079" s="28">
        <v>3362</v>
      </c>
      <c r="H1079" s="28">
        <v>2778</v>
      </c>
      <c r="I1079" s="29">
        <v>64.604150653343581</v>
      </c>
      <c r="J1079" s="25">
        <v>1</v>
      </c>
    </row>
    <row r="1080" spans="1:10" x14ac:dyDescent="0.25">
      <c r="A1080" s="26" t="s">
        <v>758</v>
      </c>
      <c r="B1080" s="27" t="s">
        <v>2146</v>
      </c>
      <c r="C1080" s="13">
        <v>50251</v>
      </c>
      <c r="D1080" s="26" t="s">
        <v>760</v>
      </c>
      <c r="E1080" s="26" t="s">
        <v>2147</v>
      </c>
      <c r="F1080" s="28" t="e">
        <v>#N/A</v>
      </c>
      <c r="G1080" s="28">
        <v>4167</v>
      </c>
      <c r="H1080" s="28">
        <v>11550</v>
      </c>
      <c r="I1080" s="29">
        <v>65.498270983967316</v>
      </c>
      <c r="J1080" s="25">
        <v>1</v>
      </c>
    </row>
    <row r="1081" spans="1:10" x14ac:dyDescent="0.25">
      <c r="A1081" s="26" t="s">
        <v>500</v>
      </c>
      <c r="B1081" s="27" t="s">
        <v>2148</v>
      </c>
      <c r="C1081" s="13">
        <v>5093</v>
      </c>
      <c r="D1081" s="26" t="s">
        <v>502</v>
      </c>
      <c r="E1081" s="26" t="s">
        <v>716</v>
      </c>
      <c r="F1081" s="28" t="e">
        <v>#N/A</v>
      </c>
      <c r="G1081" s="28">
        <v>11512</v>
      </c>
      <c r="H1081" s="28">
        <v>20432</v>
      </c>
      <c r="I1081" s="29">
        <v>65.625356287766508</v>
      </c>
      <c r="J1081" s="25">
        <v>2</v>
      </c>
    </row>
    <row r="1082" spans="1:10" x14ac:dyDescent="0.25">
      <c r="A1082" s="26" t="s">
        <v>1456</v>
      </c>
      <c r="B1082" s="27" t="s">
        <v>2149</v>
      </c>
      <c r="C1082" s="13">
        <v>86001</v>
      </c>
      <c r="D1082" s="26" t="s">
        <v>1458</v>
      </c>
      <c r="E1082" s="26" t="s">
        <v>2150</v>
      </c>
      <c r="F1082" s="28" t="s">
        <v>2258</v>
      </c>
      <c r="G1082" s="28">
        <v>27654</v>
      </c>
      <c r="H1082" s="28">
        <v>13554</v>
      </c>
      <c r="I1082" s="29">
        <v>65.727052336359748</v>
      </c>
      <c r="J1082" s="25">
        <v>0</v>
      </c>
    </row>
    <row r="1083" spans="1:10" x14ac:dyDescent="0.25">
      <c r="A1083" s="26" t="s">
        <v>27</v>
      </c>
      <c r="B1083" s="27" t="s">
        <v>2151</v>
      </c>
      <c r="C1083" s="13">
        <v>25779</v>
      </c>
      <c r="D1083" s="26" t="s">
        <v>29</v>
      </c>
      <c r="E1083" s="26" t="s">
        <v>2152</v>
      </c>
      <c r="F1083" s="28" t="e">
        <v>#N/A</v>
      </c>
      <c r="G1083" s="28">
        <v>12</v>
      </c>
      <c r="H1083" s="28">
        <v>14</v>
      </c>
      <c r="I1083" s="29">
        <v>9.7545114615509673E-2</v>
      </c>
      <c r="J1083" s="25">
        <v>0</v>
      </c>
    </row>
    <row r="1084" spans="1:10" x14ac:dyDescent="0.25">
      <c r="A1084" s="26" t="s">
        <v>500</v>
      </c>
      <c r="B1084" s="27" t="s">
        <v>2153</v>
      </c>
      <c r="C1084" s="13">
        <v>5361</v>
      </c>
      <c r="D1084" s="26" t="s">
        <v>502</v>
      </c>
      <c r="E1084" s="26" t="s">
        <v>2154</v>
      </c>
      <c r="F1084" s="28" t="s">
        <v>2257</v>
      </c>
      <c r="G1084" s="28">
        <v>14182</v>
      </c>
      <c r="H1084" s="28">
        <v>38265</v>
      </c>
      <c r="I1084" s="29">
        <v>67.546199276052576</v>
      </c>
      <c r="J1084" s="25">
        <v>3</v>
      </c>
    </row>
    <row r="1085" spans="1:10" x14ac:dyDescent="0.25">
      <c r="A1085" s="26" t="s">
        <v>901</v>
      </c>
      <c r="B1085" s="27" t="s">
        <v>2155</v>
      </c>
      <c r="C1085" s="13">
        <v>85015</v>
      </c>
      <c r="D1085" s="26" t="s">
        <v>903</v>
      </c>
      <c r="E1085" s="26" t="s">
        <v>2156</v>
      </c>
      <c r="F1085" s="28" t="e">
        <v>#N/A</v>
      </c>
      <c r="G1085" s="28">
        <v>1667</v>
      </c>
      <c r="H1085" s="28">
        <v>2554</v>
      </c>
      <c r="I1085" s="29">
        <v>67.764227642276424</v>
      </c>
      <c r="J1085" s="25">
        <v>1</v>
      </c>
    </row>
    <row r="1086" spans="1:10" x14ac:dyDescent="0.25">
      <c r="A1086" s="26" t="s">
        <v>888</v>
      </c>
      <c r="B1086" s="27" t="s">
        <v>2157</v>
      </c>
      <c r="C1086" s="13">
        <v>27615</v>
      </c>
      <c r="D1086" s="26" t="s">
        <v>890</v>
      </c>
      <c r="E1086" s="26" t="s">
        <v>974</v>
      </c>
      <c r="F1086" s="28" t="s">
        <v>2253</v>
      </c>
      <c r="G1086" s="28">
        <v>19990</v>
      </c>
      <c r="H1086" s="28">
        <v>96175</v>
      </c>
      <c r="I1086" s="29">
        <v>69.332685904550502</v>
      </c>
      <c r="J1086" s="25">
        <v>5</v>
      </c>
    </row>
    <row r="1087" spans="1:10" x14ac:dyDescent="0.25">
      <c r="A1087" s="26" t="s">
        <v>301</v>
      </c>
      <c r="B1087" s="27" t="s">
        <v>2158</v>
      </c>
      <c r="C1087" s="13">
        <v>13894</v>
      </c>
      <c r="D1087" s="26" t="s">
        <v>303</v>
      </c>
      <c r="E1087" s="26" t="s">
        <v>2159</v>
      </c>
      <c r="F1087" s="28" t="s">
        <v>2256</v>
      </c>
      <c r="G1087" s="28">
        <v>8109</v>
      </c>
      <c r="H1087" s="28">
        <v>19981</v>
      </c>
      <c r="I1087" s="29">
        <v>69.838945827232806</v>
      </c>
      <c r="J1087" s="25">
        <v>0</v>
      </c>
    </row>
    <row r="1088" spans="1:10" x14ac:dyDescent="0.25">
      <c r="A1088" s="26" t="s">
        <v>1149</v>
      </c>
      <c r="B1088" s="27" t="s">
        <v>2160</v>
      </c>
      <c r="C1088" s="13">
        <v>20750</v>
      </c>
      <c r="D1088" s="26" t="s">
        <v>1151</v>
      </c>
      <c r="E1088" s="26" t="s">
        <v>2161</v>
      </c>
      <c r="F1088" s="28" t="s">
        <v>2261</v>
      </c>
      <c r="G1088" s="28">
        <v>9343</v>
      </c>
      <c r="H1088" s="28">
        <v>17575</v>
      </c>
      <c r="I1088" s="29">
        <v>69.848983253588514</v>
      </c>
      <c r="J1088" s="25">
        <v>1</v>
      </c>
    </row>
    <row r="1089" spans="1:10" x14ac:dyDescent="0.25">
      <c r="A1089" s="26" t="s">
        <v>301</v>
      </c>
      <c r="B1089" s="27" t="s">
        <v>2162</v>
      </c>
      <c r="C1089" s="13">
        <v>13244</v>
      </c>
      <c r="D1089" s="26" t="s">
        <v>303</v>
      </c>
      <c r="E1089" s="26" t="s">
        <v>2163</v>
      </c>
      <c r="F1089" s="28" t="s">
        <v>2256</v>
      </c>
      <c r="G1089" s="28">
        <v>52815</v>
      </c>
      <c r="H1089" s="28">
        <v>127716</v>
      </c>
      <c r="I1089" s="29">
        <v>70.278505941371378</v>
      </c>
      <c r="J1089" s="25">
        <v>3</v>
      </c>
    </row>
    <row r="1090" spans="1:10" x14ac:dyDescent="0.25">
      <c r="A1090" s="26" t="s">
        <v>500</v>
      </c>
      <c r="B1090" s="27" t="s">
        <v>2164</v>
      </c>
      <c r="C1090" s="13">
        <v>5543</v>
      </c>
      <c r="D1090" s="26" t="s">
        <v>502</v>
      </c>
      <c r="E1090" s="26" t="s">
        <v>2165</v>
      </c>
      <c r="F1090" s="28" t="e">
        <v>#N/A</v>
      </c>
      <c r="G1090" s="28">
        <v>8480</v>
      </c>
      <c r="H1090" s="28">
        <v>15226</v>
      </c>
      <c r="I1090" s="29">
        <v>77.620137299771159</v>
      </c>
      <c r="J1090" s="25">
        <v>0</v>
      </c>
    </row>
    <row r="1091" spans="1:10" x14ac:dyDescent="0.25">
      <c r="A1091" s="26" t="s">
        <v>134</v>
      </c>
      <c r="B1091" s="27" t="s">
        <v>2166</v>
      </c>
      <c r="C1091" s="13">
        <v>54250</v>
      </c>
      <c r="D1091" s="26" t="s">
        <v>136</v>
      </c>
      <c r="E1091" s="26" t="s">
        <v>2167</v>
      </c>
      <c r="F1091" s="28" t="s">
        <v>2263</v>
      </c>
      <c r="G1091" s="28">
        <v>8673</v>
      </c>
      <c r="H1091" s="28">
        <v>21714</v>
      </c>
      <c r="I1091" s="29">
        <v>79.154878160080315</v>
      </c>
      <c r="J1091" s="25">
        <v>1</v>
      </c>
    </row>
    <row r="1092" spans="1:10" x14ac:dyDescent="0.25">
      <c r="A1092" s="26" t="s">
        <v>438</v>
      </c>
      <c r="B1092" s="27" t="s">
        <v>2168</v>
      </c>
      <c r="C1092" s="13">
        <v>17662</v>
      </c>
      <c r="D1092" s="26" t="s">
        <v>237</v>
      </c>
      <c r="E1092" s="26" t="s">
        <v>2169</v>
      </c>
      <c r="F1092" s="28" t="e">
        <v>#N/A</v>
      </c>
      <c r="G1092" s="28">
        <v>21020</v>
      </c>
      <c r="H1092" s="28">
        <v>47764</v>
      </c>
      <c r="I1092" s="29">
        <v>81.545563874772085</v>
      </c>
      <c r="J1092" s="25">
        <v>1</v>
      </c>
    </row>
    <row r="1093" spans="1:10" x14ac:dyDescent="0.25">
      <c r="A1093" s="26" t="s">
        <v>661</v>
      </c>
      <c r="B1093" s="27" t="s">
        <v>2170</v>
      </c>
      <c r="C1093" s="13">
        <v>70508</v>
      </c>
      <c r="D1093" s="26" t="s">
        <v>663</v>
      </c>
      <c r="E1093" s="26" t="s">
        <v>2171</v>
      </c>
      <c r="F1093" s="28" t="s">
        <v>2256</v>
      </c>
      <c r="G1093" s="28">
        <v>17420</v>
      </c>
      <c r="H1093" s="28">
        <v>46262</v>
      </c>
      <c r="I1093" s="29">
        <v>82.594471575553555</v>
      </c>
      <c r="J1093" s="25">
        <v>5</v>
      </c>
    </row>
    <row r="1094" spans="1:10" x14ac:dyDescent="0.25">
      <c r="A1094" s="26" t="s">
        <v>301</v>
      </c>
      <c r="B1094" s="27" t="s">
        <v>2172</v>
      </c>
      <c r="C1094" s="13">
        <v>13654</v>
      </c>
      <c r="D1094" s="26" t="s">
        <v>303</v>
      </c>
      <c r="E1094" s="26" t="s">
        <v>2173</v>
      </c>
      <c r="F1094" s="28" t="s">
        <v>2256</v>
      </c>
      <c r="G1094" s="28">
        <v>17831</v>
      </c>
      <c r="H1094" s="28">
        <v>36264</v>
      </c>
      <c r="I1094" s="29">
        <v>82.79624814264487</v>
      </c>
      <c r="J1094" s="25">
        <v>4</v>
      </c>
    </row>
    <row r="1095" spans="1:10" x14ac:dyDescent="0.25">
      <c r="A1095" s="26" t="s">
        <v>376</v>
      </c>
      <c r="B1095" s="27" t="s">
        <v>2174</v>
      </c>
      <c r="C1095" s="13">
        <v>47605</v>
      </c>
      <c r="D1095" s="26" t="s">
        <v>378</v>
      </c>
      <c r="E1095" s="26" t="s">
        <v>2175</v>
      </c>
      <c r="F1095" s="28" t="e">
        <v>#N/A</v>
      </c>
      <c r="G1095" s="28">
        <v>7126</v>
      </c>
      <c r="H1095" s="28">
        <v>17374</v>
      </c>
      <c r="I1095" s="29">
        <v>87.435582822085891</v>
      </c>
      <c r="J1095" s="25">
        <v>1</v>
      </c>
    </row>
    <row r="1096" spans="1:10" x14ac:dyDescent="0.25">
      <c r="A1096" s="26" t="s">
        <v>500</v>
      </c>
      <c r="B1096" s="27" t="s">
        <v>2176</v>
      </c>
      <c r="C1096" s="13">
        <v>5649</v>
      </c>
      <c r="D1096" s="26" t="s">
        <v>502</v>
      </c>
      <c r="E1096" s="26" t="s">
        <v>930</v>
      </c>
      <c r="F1096" s="28" t="e">
        <v>#N/A</v>
      </c>
      <c r="G1096" s="28">
        <v>14204</v>
      </c>
      <c r="H1096" s="28">
        <v>39002</v>
      </c>
      <c r="I1096" s="29">
        <v>88.421314741035857</v>
      </c>
      <c r="J1096" s="25">
        <v>1</v>
      </c>
    </row>
    <row r="1097" spans="1:10" x14ac:dyDescent="0.25">
      <c r="A1097" s="26" t="s">
        <v>661</v>
      </c>
      <c r="B1097" s="27" t="s">
        <v>2177</v>
      </c>
      <c r="C1097" s="13">
        <v>70230</v>
      </c>
      <c r="D1097" s="26" t="s">
        <v>663</v>
      </c>
      <c r="E1097" s="26" t="s">
        <v>2178</v>
      </c>
      <c r="F1097" s="28" t="s">
        <v>2256</v>
      </c>
      <c r="G1097" s="28">
        <v>3891</v>
      </c>
      <c r="H1097" s="28">
        <v>10466</v>
      </c>
      <c r="I1097" s="29">
        <v>89.36610013780431</v>
      </c>
      <c r="J1097" s="25">
        <v>0</v>
      </c>
    </row>
    <row r="1098" spans="1:10" x14ac:dyDescent="0.25">
      <c r="A1098" s="26" t="s">
        <v>500</v>
      </c>
      <c r="B1098" s="27" t="s">
        <v>2179</v>
      </c>
      <c r="C1098" s="13">
        <v>5665</v>
      </c>
      <c r="D1098" s="26" t="s">
        <v>502</v>
      </c>
      <c r="E1098" s="26" t="s">
        <v>2180</v>
      </c>
      <c r="F1098" s="28" t="s">
        <v>2266</v>
      </c>
      <c r="G1098" s="28">
        <v>29301</v>
      </c>
      <c r="H1098" s="28">
        <v>29647</v>
      </c>
      <c r="I1098" s="29">
        <v>93.673273657289002</v>
      </c>
      <c r="J1098" s="25">
        <v>0</v>
      </c>
    </row>
    <row r="1099" spans="1:10" x14ac:dyDescent="0.25">
      <c r="A1099" s="26" t="s">
        <v>500</v>
      </c>
      <c r="B1099" s="27" t="s">
        <v>2181</v>
      </c>
      <c r="C1099" s="13">
        <v>5480</v>
      </c>
      <c r="D1099" s="26" t="s">
        <v>502</v>
      </c>
      <c r="E1099" s="26" t="s">
        <v>2182</v>
      </c>
      <c r="F1099" s="28" t="s">
        <v>2266</v>
      </c>
      <c r="G1099" s="28">
        <v>19376</v>
      </c>
      <c r="H1099" s="28">
        <v>42037</v>
      </c>
      <c r="I1099" s="29">
        <v>94.003493110809231</v>
      </c>
      <c r="J1099" s="25">
        <v>1</v>
      </c>
    </row>
    <row r="1100" spans="1:10" x14ac:dyDescent="0.25">
      <c r="A1100" s="26" t="s">
        <v>301</v>
      </c>
      <c r="B1100" s="27" t="s">
        <v>2183</v>
      </c>
      <c r="C1100" s="13">
        <v>13212</v>
      </c>
      <c r="D1100" s="26" t="s">
        <v>303</v>
      </c>
      <c r="E1100" s="26" t="s">
        <v>532</v>
      </c>
      <c r="F1100" s="28" t="s">
        <v>2256</v>
      </c>
      <c r="G1100" s="28">
        <v>11737</v>
      </c>
      <c r="H1100" s="28">
        <v>29055</v>
      </c>
      <c r="I1100" s="29">
        <v>94.386811419380777</v>
      </c>
      <c r="J1100" s="25">
        <v>0</v>
      </c>
    </row>
    <row r="1101" spans="1:10" x14ac:dyDescent="0.25">
      <c r="A1101" s="26" t="s">
        <v>500</v>
      </c>
      <c r="B1101" s="27" t="s">
        <v>2184</v>
      </c>
      <c r="C1101" s="13">
        <v>5873</v>
      </c>
      <c r="D1101" s="26" t="s">
        <v>502</v>
      </c>
      <c r="E1101" s="26" t="s">
        <v>2185</v>
      </c>
      <c r="F1101" s="28" t="s">
        <v>2253</v>
      </c>
      <c r="G1101" s="28">
        <v>5291</v>
      </c>
      <c r="H1101" s="28">
        <v>14001</v>
      </c>
      <c r="I1101" s="29">
        <v>94.718940207662015</v>
      </c>
      <c r="J1101" s="25">
        <v>0</v>
      </c>
    </row>
    <row r="1102" spans="1:10" x14ac:dyDescent="0.25">
      <c r="A1102" s="26" t="s">
        <v>500</v>
      </c>
      <c r="B1102" s="27" t="s">
        <v>2186</v>
      </c>
      <c r="C1102" s="13">
        <v>5667</v>
      </c>
      <c r="D1102" s="26" t="s">
        <v>502</v>
      </c>
      <c r="E1102" s="26" t="s">
        <v>2187</v>
      </c>
      <c r="F1102" s="28" t="e">
        <v>#N/A</v>
      </c>
      <c r="G1102" s="28">
        <v>12910</v>
      </c>
      <c r="H1102" s="28">
        <v>24815</v>
      </c>
      <c r="I1102" s="29">
        <v>99.460708782742685</v>
      </c>
      <c r="J1102" s="25">
        <v>1</v>
      </c>
    </row>
    <row r="1103" spans="1:10" x14ac:dyDescent="0.25">
      <c r="A1103" s="26" t="s">
        <v>888</v>
      </c>
      <c r="B1103" s="27" t="s">
        <v>2188</v>
      </c>
      <c r="C1103" s="13">
        <v>27150</v>
      </c>
      <c r="D1103" s="26" t="s">
        <v>890</v>
      </c>
      <c r="E1103" s="26" t="s">
        <v>2189</v>
      </c>
      <c r="F1103" s="28" t="s">
        <v>2253</v>
      </c>
      <c r="G1103" s="28">
        <v>5464</v>
      </c>
      <c r="H1103" s="28">
        <v>16214</v>
      </c>
      <c r="I1103" s="29">
        <v>100.03661662394727</v>
      </c>
      <c r="J1103" s="25">
        <v>4</v>
      </c>
    </row>
    <row r="1104" spans="1:10" x14ac:dyDescent="0.25">
      <c r="A1104" s="26" t="s">
        <v>2190</v>
      </c>
      <c r="B1104" s="27" t="s">
        <v>2191</v>
      </c>
      <c r="C1104" s="13">
        <v>27099</v>
      </c>
      <c r="D1104" s="26" t="s">
        <v>890</v>
      </c>
      <c r="E1104" s="26" t="s">
        <v>2192</v>
      </c>
      <c r="F1104" s="28" t="s">
        <v>2253</v>
      </c>
      <c r="G1104" s="28">
        <v>10252</v>
      </c>
      <c r="H1104" s="28">
        <v>32755</v>
      </c>
      <c r="I1104" s="29">
        <v>101.51500148529557</v>
      </c>
      <c r="J1104" s="25">
        <v>3</v>
      </c>
    </row>
    <row r="1105" spans="1:10" x14ac:dyDescent="0.25">
      <c r="A1105" s="26" t="s">
        <v>500</v>
      </c>
      <c r="B1105" s="27" t="s">
        <v>2193</v>
      </c>
      <c r="C1105" s="13">
        <v>5197</v>
      </c>
      <c r="D1105" s="26" t="s">
        <v>502</v>
      </c>
      <c r="E1105" s="26" t="s">
        <v>2194</v>
      </c>
      <c r="F1105" s="28" t="e">
        <v>#N/A</v>
      </c>
      <c r="G1105" s="28">
        <v>15673</v>
      </c>
      <c r="H1105" s="28">
        <v>34418</v>
      </c>
      <c r="I1105" s="29">
        <v>104.68207320331284</v>
      </c>
      <c r="J1105" s="25">
        <v>1</v>
      </c>
    </row>
    <row r="1106" spans="1:10" x14ac:dyDescent="0.25">
      <c r="A1106" s="26" t="s">
        <v>661</v>
      </c>
      <c r="B1106" s="27" t="s">
        <v>2195</v>
      </c>
      <c r="C1106" s="13">
        <v>70204</v>
      </c>
      <c r="D1106" s="26" t="s">
        <v>663</v>
      </c>
      <c r="E1106" s="26" t="s">
        <v>2196</v>
      </c>
      <c r="F1106" s="28" t="s">
        <v>2256</v>
      </c>
      <c r="G1106" s="28">
        <v>6112</v>
      </c>
      <c r="H1106" s="28">
        <v>24904</v>
      </c>
      <c r="I1106" s="29">
        <v>104.69338814662557</v>
      </c>
      <c r="J1106" s="25">
        <v>1</v>
      </c>
    </row>
    <row r="1107" spans="1:10" x14ac:dyDescent="0.25">
      <c r="A1107" s="26" t="s">
        <v>500</v>
      </c>
      <c r="B1107" s="27" t="s">
        <v>2197</v>
      </c>
      <c r="C1107" s="13">
        <v>5021</v>
      </c>
      <c r="D1107" s="26" t="s">
        <v>502</v>
      </c>
      <c r="E1107" s="26" t="s">
        <v>2198</v>
      </c>
      <c r="F1107" s="28" t="e">
        <v>#N/A</v>
      </c>
      <c r="G1107" s="28">
        <v>3783</v>
      </c>
      <c r="H1107" s="28">
        <v>6557</v>
      </c>
      <c r="I1107" s="29">
        <v>109.1459896133872</v>
      </c>
      <c r="J1107" s="25">
        <v>1</v>
      </c>
    </row>
    <row r="1108" spans="1:10" x14ac:dyDescent="0.25">
      <c r="A1108" s="26" t="s">
        <v>888</v>
      </c>
      <c r="B1108" s="27" t="s">
        <v>2199</v>
      </c>
      <c r="C1108" s="13">
        <v>27006</v>
      </c>
      <c r="D1108" s="26" t="s">
        <v>890</v>
      </c>
      <c r="E1108" s="26" t="s">
        <v>2200</v>
      </c>
      <c r="F1108" s="28" t="s">
        <v>2253</v>
      </c>
      <c r="G1108" s="28">
        <v>10629</v>
      </c>
      <c r="H1108" s="28">
        <v>16773</v>
      </c>
      <c r="I1108" s="29">
        <v>110.90358931552589</v>
      </c>
      <c r="J1108" s="25">
        <v>4</v>
      </c>
    </row>
    <row r="1109" spans="1:10" x14ac:dyDescent="0.25">
      <c r="A1109" s="26" t="s">
        <v>500</v>
      </c>
      <c r="B1109" s="27" t="s">
        <v>2201</v>
      </c>
      <c r="C1109" s="13">
        <v>5313</v>
      </c>
      <c r="D1109" s="26" t="s">
        <v>502</v>
      </c>
      <c r="E1109" s="26" t="s">
        <v>483</v>
      </c>
      <c r="F1109" s="28" t="e">
        <v>#N/A</v>
      </c>
      <c r="G1109" s="28">
        <v>11895</v>
      </c>
      <c r="H1109" s="28">
        <v>36605</v>
      </c>
      <c r="I1109" s="29">
        <v>120.65118166142609</v>
      </c>
      <c r="J1109" s="25">
        <v>1</v>
      </c>
    </row>
    <row r="1110" spans="1:10" x14ac:dyDescent="0.25">
      <c r="A1110" s="26" t="s">
        <v>500</v>
      </c>
      <c r="B1110" s="27" t="s">
        <v>2202</v>
      </c>
      <c r="C1110" s="13">
        <v>5055</v>
      </c>
      <c r="D1110" s="26" t="s">
        <v>502</v>
      </c>
      <c r="E1110" s="26" t="s">
        <v>1403</v>
      </c>
      <c r="F1110" s="28" t="e">
        <v>#N/A</v>
      </c>
      <c r="G1110" s="28">
        <v>10738</v>
      </c>
      <c r="H1110" s="28">
        <v>23531</v>
      </c>
      <c r="I1110" s="29">
        <v>123.43947580181629</v>
      </c>
      <c r="J1110" s="25">
        <v>1</v>
      </c>
    </row>
    <row r="1111" spans="1:10" x14ac:dyDescent="0.25">
      <c r="A1111" s="26" t="s">
        <v>500</v>
      </c>
      <c r="B1111" s="27" t="s">
        <v>2203</v>
      </c>
      <c r="C1111" s="13">
        <v>5652</v>
      </c>
      <c r="D1111" s="26" t="s">
        <v>502</v>
      </c>
      <c r="E1111" s="26" t="s">
        <v>349</v>
      </c>
      <c r="F1111" s="28" t="e">
        <v>#N/A</v>
      </c>
      <c r="G1111" s="28">
        <v>7752</v>
      </c>
      <c r="H1111" s="28">
        <v>18137</v>
      </c>
      <c r="I1111" s="29">
        <v>145.76908612260249</v>
      </c>
      <c r="J1111" s="25">
        <v>1</v>
      </c>
    </row>
    <row r="1112" spans="1:10" x14ac:dyDescent="0.25">
      <c r="A1112" s="26" t="s">
        <v>500</v>
      </c>
      <c r="B1112" s="27" t="s">
        <v>2204</v>
      </c>
      <c r="C1112" s="13">
        <v>5660</v>
      </c>
      <c r="D1112" s="26" t="s">
        <v>502</v>
      </c>
      <c r="E1112" s="26" t="s">
        <v>1090</v>
      </c>
      <c r="F1112" s="28" t="e">
        <v>#N/A</v>
      </c>
      <c r="G1112" s="28">
        <v>16001</v>
      </c>
      <c r="H1112" s="28">
        <v>32210</v>
      </c>
      <c r="I1112" s="29">
        <v>146.27479659932351</v>
      </c>
      <c r="J1112" s="25">
        <v>1</v>
      </c>
    </row>
    <row r="1113" spans="1:10" x14ac:dyDescent="0.25">
      <c r="A1113" s="26" t="s">
        <v>5</v>
      </c>
      <c r="B1113" s="27" t="s">
        <v>2205</v>
      </c>
      <c r="C1113" s="13">
        <v>91263</v>
      </c>
      <c r="D1113" s="26" t="s">
        <v>7</v>
      </c>
      <c r="E1113" s="26" t="s">
        <v>2206</v>
      </c>
      <c r="F1113" s="28" t="e">
        <v>#N/A</v>
      </c>
      <c r="G1113" s="28">
        <v>7</v>
      </c>
      <c r="H1113" s="28">
        <v>231</v>
      </c>
      <c r="I1113" s="29"/>
      <c r="J1113" s="25">
        <v>0</v>
      </c>
    </row>
    <row r="1114" spans="1:10" x14ac:dyDescent="0.25">
      <c r="A1114" s="26" t="s">
        <v>5</v>
      </c>
      <c r="B1114" s="27" t="s">
        <v>2207</v>
      </c>
      <c r="C1114" s="13">
        <v>91405</v>
      </c>
      <c r="D1114" s="26" t="s">
        <v>7</v>
      </c>
      <c r="E1114" s="26" t="s">
        <v>2208</v>
      </c>
      <c r="F1114" s="28" t="e">
        <v>#N/A</v>
      </c>
      <c r="G1114" s="28">
        <v>18</v>
      </c>
      <c r="H1114" s="28">
        <v>201</v>
      </c>
      <c r="I1114" s="29"/>
      <c r="J1114" s="25">
        <v>1</v>
      </c>
    </row>
    <row r="1115" spans="1:10" x14ac:dyDescent="0.25">
      <c r="A1115" s="26" t="s">
        <v>5</v>
      </c>
      <c r="B1115" s="27" t="s">
        <v>2209</v>
      </c>
      <c r="C1115" s="13">
        <v>91407</v>
      </c>
      <c r="D1115" s="26" t="s">
        <v>7</v>
      </c>
      <c r="E1115" s="26" t="s">
        <v>2210</v>
      </c>
      <c r="F1115" s="28" t="e">
        <v>#N/A</v>
      </c>
      <c r="G1115" s="28">
        <v>4</v>
      </c>
      <c r="H1115" s="28">
        <v>120</v>
      </c>
      <c r="I1115" s="29"/>
      <c r="J1115" s="25">
        <v>0</v>
      </c>
    </row>
    <row r="1116" spans="1:10" x14ac:dyDescent="0.25">
      <c r="A1116" s="26" t="s">
        <v>5</v>
      </c>
      <c r="B1116" s="27" t="s">
        <v>2211</v>
      </c>
      <c r="C1116" s="13">
        <v>91430</v>
      </c>
      <c r="D1116" s="26" t="s">
        <v>7</v>
      </c>
      <c r="E1116" s="26" t="s">
        <v>2212</v>
      </c>
      <c r="F1116" s="28" t="e">
        <v>#N/A</v>
      </c>
      <c r="G1116" s="28">
        <v>2</v>
      </c>
      <c r="H1116" s="28">
        <v>92</v>
      </c>
      <c r="I1116" s="29"/>
      <c r="J1116" s="25">
        <v>0</v>
      </c>
    </row>
    <row r="1117" spans="1:10" x14ac:dyDescent="0.25">
      <c r="A1117" s="26" t="s">
        <v>5</v>
      </c>
      <c r="B1117" s="27" t="s">
        <v>2213</v>
      </c>
      <c r="C1117" s="13">
        <v>91530</v>
      </c>
      <c r="D1117" s="26" t="s">
        <v>7</v>
      </c>
      <c r="E1117" s="26" t="s">
        <v>2214</v>
      </c>
      <c r="F1117" s="28" t="e">
        <v>#N/A</v>
      </c>
      <c r="G1117" s="28">
        <v>2</v>
      </c>
      <c r="H1117" s="28">
        <v>149</v>
      </c>
      <c r="I1117" s="29"/>
      <c r="J1117" s="25">
        <v>0</v>
      </c>
    </row>
    <row r="1118" spans="1:10" x14ac:dyDescent="0.25">
      <c r="A1118" s="26" t="s">
        <v>5</v>
      </c>
      <c r="B1118" s="27" t="s">
        <v>2215</v>
      </c>
      <c r="C1118" s="13">
        <v>91669</v>
      </c>
      <c r="D1118" s="26" t="s">
        <v>7</v>
      </c>
      <c r="E1118" s="26" t="s">
        <v>2216</v>
      </c>
      <c r="F1118" s="28" t="e">
        <v>#N/A</v>
      </c>
      <c r="G1118" s="28">
        <v>8</v>
      </c>
      <c r="H1118" s="28">
        <v>398</v>
      </c>
      <c r="I1118" s="29"/>
      <c r="J1118" s="25">
        <v>0</v>
      </c>
    </row>
    <row r="1119" spans="1:10" x14ac:dyDescent="0.25">
      <c r="A1119" s="26" t="s">
        <v>5</v>
      </c>
      <c r="B1119" s="27" t="s">
        <v>2217</v>
      </c>
      <c r="C1119" s="13">
        <v>91798</v>
      </c>
      <c r="D1119" s="26" t="s">
        <v>7</v>
      </c>
      <c r="E1119" s="26" t="s">
        <v>2218</v>
      </c>
      <c r="F1119" s="28" t="e">
        <v>#N/A</v>
      </c>
      <c r="G1119" s="28">
        <v>8</v>
      </c>
      <c r="H1119" s="28">
        <v>149</v>
      </c>
      <c r="I1119" s="29"/>
      <c r="J1119" s="25">
        <v>0</v>
      </c>
    </row>
    <row r="1120" spans="1:10" x14ac:dyDescent="0.25">
      <c r="A1120" s="26" t="s">
        <v>11</v>
      </c>
      <c r="B1120" s="27" t="s">
        <v>2219</v>
      </c>
      <c r="C1120" s="13">
        <v>94343</v>
      </c>
      <c r="D1120" s="26" t="s">
        <v>13</v>
      </c>
      <c r="E1120" s="26" t="s">
        <v>2220</v>
      </c>
      <c r="F1120" s="28" t="e">
        <v>#N/A</v>
      </c>
      <c r="G1120" s="28">
        <v>37</v>
      </c>
      <c r="H1120" s="28">
        <v>2868</v>
      </c>
      <c r="I1120" s="29"/>
      <c r="J1120" s="25">
        <v>0</v>
      </c>
    </row>
    <row r="1121" spans="1:10" x14ac:dyDescent="0.25">
      <c r="A1121" s="26" t="s">
        <v>11</v>
      </c>
      <c r="B1121" s="27" t="s">
        <v>2221</v>
      </c>
      <c r="C1121" s="13">
        <v>94663</v>
      </c>
      <c r="D1121" s="26" t="s">
        <v>13</v>
      </c>
      <c r="E1121" s="26" t="s">
        <v>2222</v>
      </c>
      <c r="F1121" s="28" t="e">
        <v>#N/A</v>
      </c>
      <c r="G1121" s="28">
        <v>5</v>
      </c>
      <c r="H1121" s="28">
        <v>618</v>
      </c>
      <c r="I1121" s="29"/>
      <c r="J1121" s="25">
        <v>0</v>
      </c>
    </row>
    <row r="1122" spans="1:10" x14ac:dyDescent="0.25">
      <c r="A1122" s="26" t="s">
        <v>11</v>
      </c>
      <c r="B1122" s="27" t="s">
        <v>2223</v>
      </c>
      <c r="C1122" s="13">
        <v>94884</v>
      </c>
      <c r="D1122" s="26" t="s">
        <v>13</v>
      </c>
      <c r="E1122" s="26" t="s">
        <v>2224</v>
      </c>
      <c r="F1122" s="28" t="e">
        <v>#N/A</v>
      </c>
      <c r="G1122" s="28">
        <v>1</v>
      </c>
      <c r="H1122" s="28">
        <v>120</v>
      </c>
      <c r="I1122" s="29"/>
      <c r="J1122" s="25">
        <v>0</v>
      </c>
    </row>
    <row r="1123" spans="1:10" x14ac:dyDescent="0.25">
      <c r="A1123" s="26" t="s">
        <v>11</v>
      </c>
      <c r="B1123" s="27" t="s">
        <v>2225</v>
      </c>
      <c r="C1123" s="13">
        <v>94888</v>
      </c>
      <c r="D1123" s="26" t="s">
        <v>13</v>
      </c>
      <c r="E1123" s="26" t="s">
        <v>2226</v>
      </c>
      <c r="F1123" s="28" t="e">
        <v>#N/A</v>
      </c>
      <c r="G1123" s="28">
        <v>3</v>
      </c>
      <c r="H1123" s="28">
        <v>151</v>
      </c>
      <c r="I1123" s="29"/>
      <c r="J1123" s="25">
        <v>0</v>
      </c>
    </row>
    <row r="1124" spans="1:10" x14ac:dyDescent="0.25">
      <c r="A1124" s="26" t="s">
        <v>21</v>
      </c>
      <c r="B1124" s="27" t="s">
        <v>2227</v>
      </c>
      <c r="C1124" s="13">
        <v>97889</v>
      </c>
      <c r="D1124" s="26" t="s">
        <v>23</v>
      </c>
      <c r="E1124" s="26" t="s">
        <v>2228</v>
      </c>
      <c r="F1124" s="28" t="e">
        <v>#N/A</v>
      </c>
      <c r="G1124" s="28">
        <v>15</v>
      </c>
      <c r="H1124" s="28">
        <v>39</v>
      </c>
      <c r="I1124" s="29"/>
      <c r="J1124" s="25">
        <v>0</v>
      </c>
    </row>
  </sheetData>
  <autoFilter ref="A1:J112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5"/>
  <sheetViews>
    <sheetView workbookViewId="0">
      <selection activeCell="H6" sqref="H6"/>
    </sheetView>
  </sheetViews>
  <sheetFormatPr baseColWidth="10" defaultRowHeight="15" x14ac:dyDescent="0.25"/>
  <cols>
    <col min="8" max="8" width="17.140625" bestFit="1" customWidth="1"/>
  </cols>
  <sheetData>
    <row r="5" spans="8:8" x14ac:dyDescent="0.25">
      <c r="H5" s="1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91"/>
  <sheetViews>
    <sheetView topLeftCell="A73" workbookViewId="0">
      <selection activeCell="A7" sqref="A7:AN9"/>
    </sheetView>
  </sheetViews>
  <sheetFormatPr baseColWidth="10" defaultRowHeight="15" x14ac:dyDescent="0.25"/>
  <cols>
    <col min="1" max="1" width="41.28515625" customWidth="1"/>
    <col min="2" max="3" width="16.140625" customWidth="1"/>
    <col min="4" max="4" width="7.42578125" bestFit="1" customWidth="1"/>
    <col min="5" max="5" width="5.5703125" bestFit="1" customWidth="1"/>
  </cols>
  <sheetData>
    <row r="3" spans="1:2" x14ac:dyDescent="0.25">
      <c r="A3" s="16" t="s">
        <v>2272</v>
      </c>
      <c r="B3" t="s">
        <v>2275</v>
      </c>
    </row>
    <row r="4" spans="1:2" x14ac:dyDescent="0.25">
      <c r="A4" s="17" t="s">
        <v>2255</v>
      </c>
      <c r="B4" s="20">
        <v>26585.410000000003</v>
      </c>
    </row>
    <row r="5" spans="1:2" x14ac:dyDescent="0.25">
      <c r="A5" s="17" t="s">
        <v>2258</v>
      </c>
      <c r="B5" s="20">
        <v>20062.989999999998</v>
      </c>
    </row>
    <row r="6" spans="1:2" x14ac:dyDescent="0.25">
      <c r="A6" s="17" t="s">
        <v>2263</v>
      </c>
      <c r="B6" s="20">
        <v>11403.420000000002</v>
      </c>
    </row>
    <row r="7" spans="1:2" x14ac:dyDescent="0.25">
      <c r="A7" s="17" t="s">
        <v>2251</v>
      </c>
      <c r="B7" s="20">
        <v>10269.31</v>
      </c>
    </row>
    <row r="8" spans="1:2" x14ac:dyDescent="0.25">
      <c r="A8" s="17" t="s">
        <v>2254</v>
      </c>
      <c r="B8" s="20">
        <v>7712.4700000000012</v>
      </c>
    </row>
    <row r="9" spans="1:2" x14ac:dyDescent="0.25">
      <c r="A9" s="17" t="s">
        <v>2252</v>
      </c>
      <c r="B9" s="20">
        <v>6383.2000000000007</v>
      </c>
    </row>
    <row r="10" spans="1:2" x14ac:dyDescent="0.25">
      <c r="A10" s="17" t="s">
        <v>2273</v>
      </c>
      <c r="B10" s="20">
        <v>5555.4900000000007</v>
      </c>
    </row>
    <row r="11" spans="1:2" x14ac:dyDescent="0.25">
      <c r="A11" s="17" t="s">
        <v>2265</v>
      </c>
      <c r="B11" s="20">
        <v>2659.4300000000003</v>
      </c>
    </row>
    <row r="12" spans="1:2" x14ac:dyDescent="0.25">
      <c r="A12" s="17" t="s">
        <v>2257</v>
      </c>
      <c r="B12" s="20">
        <v>2250.3599999999997</v>
      </c>
    </row>
    <row r="13" spans="1:2" x14ac:dyDescent="0.25">
      <c r="A13" s="17" t="s">
        <v>2264</v>
      </c>
      <c r="B13" s="20">
        <v>1363.05</v>
      </c>
    </row>
    <row r="14" spans="1:2" x14ac:dyDescent="0.25">
      <c r="A14" s="17" t="s">
        <v>2253</v>
      </c>
      <c r="B14" s="20">
        <v>1054.8</v>
      </c>
    </row>
    <row r="15" spans="1:2" x14ac:dyDescent="0.25">
      <c r="A15" s="17" t="s">
        <v>2262</v>
      </c>
      <c r="B15" s="20">
        <v>701.42</v>
      </c>
    </row>
    <row r="16" spans="1:2" x14ac:dyDescent="0.25">
      <c r="A16" s="17" t="s">
        <v>2266</v>
      </c>
      <c r="B16" s="20">
        <v>61.19</v>
      </c>
    </row>
    <row r="17" spans="1:5" x14ac:dyDescent="0.25">
      <c r="A17" s="17" t="s">
        <v>2260</v>
      </c>
      <c r="B17" s="20">
        <v>15.2</v>
      </c>
    </row>
    <row r="18" spans="1:5" x14ac:dyDescent="0.25">
      <c r="A18" s="17" t="s">
        <v>2261</v>
      </c>
      <c r="B18" s="20">
        <v>6.81</v>
      </c>
    </row>
    <row r="19" spans="1:5" x14ac:dyDescent="0.25">
      <c r="A19" s="17" t="s">
        <v>2256</v>
      </c>
      <c r="B19" s="20">
        <v>0</v>
      </c>
    </row>
    <row r="20" spans="1:5" x14ac:dyDescent="0.25">
      <c r="A20" s="17" t="s">
        <v>2259</v>
      </c>
      <c r="B20" s="20">
        <v>0</v>
      </c>
    </row>
    <row r="21" spans="1:5" x14ac:dyDescent="0.25">
      <c r="A21" s="17" t="s">
        <v>2274</v>
      </c>
      <c r="B21" s="20">
        <v>96084.55</v>
      </c>
    </row>
    <row r="27" spans="1:5" x14ac:dyDescent="0.25">
      <c r="A27" s="16" t="s">
        <v>2272</v>
      </c>
      <c r="B27" t="s">
        <v>2280</v>
      </c>
    </row>
    <row r="28" spans="1:5" x14ac:dyDescent="0.25">
      <c r="A28" s="17" t="s">
        <v>2252</v>
      </c>
      <c r="B28" s="20">
        <v>314746</v>
      </c>
    </row>
    <row r="29" spans="1:5" x14ac:dyDescent="0.25">
      <c r="A29" s="17" t="s">
        <v>2260</v>
      </c>
      <c r="B29" s="20">
        <v>111560</v>
      </c>
    </row>
    <row r="30" spans="1:5" x14ac:dyDescent="0.25">
      <c r="A30" s="17" t="s">
        <v>2257</v>
      </c>
      <c r="B30" s="20">
        <v>247697</v>
      </c>
    </row>
    <row r="31" spans="1:5" x14ac:dyDescent="0.25">
      <c r="A31" s="17" t="s">
        <v>2263</v>
      </c>
      <c r="B31" s="20">
        <v>183414</v>
      </c>
      <c r="E31" s="21">
        <f>+B31/B45*100</f>
        <v>2.1989826704857789</v>
      </c>
    </row>
    <row r="32" spans="1:5" x14ac:dyDescent="0.25">
      <c r="A32" s="17" t="s">
        <v>2253</v>
      </c>
      <c r="B32" s="20">
        <v>263802</v>
      </c>
    </row>
    <row r="33" spans="1:3" x14ac:dyDescent="0.25">
      <c r="A33" s="17" t="s">
        <v>2254</v>
      </c>
      <c r="B33" s="20">
        <v>365164</v>
      </c>
    </row>
    <row r="34" spans="1:3" x14ac:dyDescent="0.25">
      <c r="A34" s="17" t="s">
        <v>2251</v>
      </c>
      <c r="B34" s="20">
        <v>242991</v>
      </c>
    </row>
    <row r="35" spans="1:3" x14ac:dyDescent="0.25">
      <c r="A35" s="17" t="s">
        <v>2256</v>
      </c>
      <c r="B35" s="20">
        <v>454927</v>
      </c>
      <c r="C35" s="22">
        <f>+B35/B45*100</f>
        <v>5.4541997303154819</v>
      </c>
    </row>
    <row r="36" spans="1:3" x14ac:dyDescent="0.25">
      <c r="A36" s="17" t="s">
        <v>2265</v>
      </c>
      <c r="B36" s="20">
        <v>245802</v>
      </c>
    </row>
    <row r="37" spans="1:3" x14ac:dyDescent="0.25">
      <c r="A37" s="17" t="s">
        <v>2255</v>
      </c>
      <c r="B37" s="20">
        <v>265704</v>
      </c>
    </row>
    <row r="38" spans="1:3" x14ac:dyDescent="0.25">
      <c r="A38" s="17" t="s">
        <v>2258</v>
      </c>
      <c r="B38" s="20">
        <v>257452</v>
      </c>
    </row>
    <row r="39" spans="1:3" x14ac:dyDescent="0.25">
      <c r="A39" s="17" t="s">
        <v>2261</v>
      </c>
      <c r="B39" s="20">
        <v>519578</v>
      </c>
    </row>
    <row r="40" spans="1:3" x14ac:dyDescent="0.25">
      <c r="A40" s="17" t="s">
        <v>2262</v>
      </c>
      <c r="B40" s="20">
        <v>131309</v>
      </c>
    </row>
    <row r="41" spans="1:3" x14ac:dyDescent="0.25">
      <c r="A41" s="17" t="s">
        <v>2264</v>
      </c>
      <c r="B41" s="20">
        <v>228207</v>
      </c>
    </row>
    <row r="42" spans="1:3" x14ac:dyDescent="0.25">
      <c r="A42" s="17" t="s">
        <v>2259</v>
      </c>
      <c r="B42" s="20">
        <v>100809</v>
      </c>
    </row>
    <row r="43" spans="1:3" x14ac:dyDescent="0.25">
      <c r="A43" s="17" t="s">
        <v>2266</v>
      </c>
      <c r="B43" s="20">
        <v>447079</v>
      </c>
    </row>
    <row r="44" spans="1:3" x14ac:dyDescent="0.25">
      <c r="A44" s="17" t="s">
        <v>2273</v>
      </c>
      <c r="B44" s="20">
        <v>3960616</v>
      </c>
    </row>
    <row r="45" spans="1:3" x14ac:dyDescent="0.25">
      <c r="A45" s="17" t="s">
        <v>2274</v>
      </c>
      <c r="B45" s="15">
        <v>8340857</v>
      </c>
    </row>
    <row r="49" spans="1:4" x14ac:dyDescent="0.25">
      <c r="A49" s="16" t="s">
        <v>2272</v>
      </c>
      <c r="B49" t="s">
        <v>2277</v>
      </c>
    </row>
    <row r="50" spans="1:4" x14ac:dyDescent="0.25">
      <c r="A50" s="17" t="s">
        <v>2252</v>
      </c>
      <c r="B50" s="20">
        <v>780061</v>
      </c>
      <c r="C50" s="20">
        <v>149367</v>
      </c>
      <c r="D50" s="19">
        <f>+C50/B50*100</f>
        <v>19.148117903599847</v>
      </c>
    </row>
    <row r="51" spans="1:4" x14ac:dyDescent="0.25">
      <c r="A51" s="17" t="s">
        <v>2260</v>
      </c>
      <c r="B51" s="20">
        <v>169974</v>
      </c>
      <c r="C51" s="20">
        <v>51586</v>
      </c>
      <c r="D51" s="19">
        <f t="shared" ref="D51:D67" si="0">+C51/B51*100</f>
        <v>30.349347547271936</v>
      </c>
    </row>
    <row r="52" spans="1:4" x14ac:dyDescent="0.25">
      <c r="A52" s="17" t="s">
        <v>2257</v>
      </c>
      <c r="B52" s="20">
        <v>476372</v>
      </c>
      <c r="C52" s="20">
        <v>113907</v>
      </c>
      <c r="D52" s="19">
        <f t="shared" si="0"/>
        <v>23.91135499147725</v>
      </c>
    </row>
    <row r="53" spans="1:4" x14ac:dyDescent="0.25">
      <c r="A53" s="17" t="s">
        <v>2263</v>
      </c>
      <c r="B53" s="20">
        <v>144103</v>
      </c>
      <c r="C53" s="20">
        <v>57084</v>
      </c>
      <c r="D53" s="19">
        <f t="shared" si="0"/>
        <v>39.613332130490001</v>
      </c>
    </row>
    <row r="54" spans="1:4" x14ac:dyDescent="0.25">
      <c r="A54" s="17" t="s">
        <v>2253</v>
      </c>
      <c r="B54" s="20">
        <v>196919</v>
      </c>
      <c r="C54" s="20">
        <v>86416</v>
      </c>
      <c r="D54" s="19">
        <f t="shared" si="0"/>
        <v>43.884033536631812</v>
      </c>
    </row>
    <row r="55" spans="1:4" x14ac:dyDescent="0.25">
      <c r="A55" s="17" t="s">
        <v>2254</v>
      </c>
      <c r="B55" s="20">
        <v>514667</v>
      </c>
      <c r="C55" s="20">
        <v>182530</v>
      </c>
      <c r="D55" s="19">
        <f t="shared" si="0"/>
        <v>35.465650605148575</v>
      </c>
    </row>
    <row r="56" spans="1:4" x14ac:dyDescent="0.25">
      <c r="A56" s="17" t="s">
        <v>2251</v>
      </c>
      <c r="B56" s="20">
        <v>272157</v>
      </c>
      <c r="C56" s="20">
        <v>63488</v>
      </c>
      <c r="D56" s="19">
        <f t="shared" si="0"/>
        <v>23.327711578243441</v>
      </c>
    </row>
    <row r="57" spans="1:4" x14ac:dyDescent="0.25">
      <c r="A57" s="17" t="s">
        <v>2256</v>
      </c>
      <c r="B57" s="20">
        <v>362286</v>
      </c>
      <c r="C57" s="20">
        <v>203685</v>
      </c>
      <c r="D57" s="19">
        <f t="shared" si="0"/>
        <v>56.222155976217678</v>
      </c>
    </row>
    <row r="58" spans="1:4" x14ac:dyDescent="0.25">
      <c r="A58" s="17" t="s">
        <v>2265</v>
      </c>
      <c r="B58" s="20">
        <v>488080</v>
      </c>
      <c r="C58" s="20">
        <v>189811</v>
      </c>
      <c r="D58" s="19">
        <f t="shared" si="0"/>
        <v>38.889321422717586</v>
      </c>
    </row>
    <row r="59" spans="1:4" x14ac:dyDescent="0.25">
      <c r="A59" s="17" t="s">
        <v>2255</v>
      </c>
      <c r="B59" s="20">
        <v>448365</v>
      </c>
      <c r="C59" s="20">
        <v>143942</v>
      </c>
      <c r="D59" s="19">
        <f t="shared" si="0"/>
        <v>32.103754753381729</v>
      </c>
    </row>
    <row r="60" spans="1:4" x14ac:dyDescent="0.25">
      <c r="A60" s="17" t="s">
        <v>2258</v>
      </c>
      <c r="B60" s="20">
        <v>316368</v>
      </c>
      <c r="C60" s="20">
        <v>119763</v>
      </c>
      <c r="D60" s="19">
        <f t="shared" si="0"/>
        <v>37.855598543468368</v>
      </c>
    </row>
    <row r="61" spans="1:4" x14ac:dyDescent="0.25">
      <c r="A61" s="17" t="s">
        <v>2261</v>
      </c>
      <c r="B61" s="20">
        <v>1443950</v>
      </c>
      <c r="C61" s="20">
        <v>434288</v>
      </c>
      <c r="D61" s="19">
        <f t="shared" si="0"/>
        <v>30.076387686554245</v>
      </c>
    </row>
    <row r="62" spans="1:4" x14ac:dyDescent="0.25">
      <c r="A62" s="17" t="s">
        <v>2262</v>
      </c>
      <c r="B62" s="20">
        <v>170144</v>
      </c>
      <c r="C62" s="20">
        <v>56542</v>
      </c>
      <c r="D62" s="19">
        <f t="shared" si="0"/>
        <v>33.23185066766974</v>
      </c>
    </row>
    <row r="63" spans="1:4" x14ac:dyDescent="0.25">
      <c r="A63" s="17" t="s">
        <v>2264</v>
      </c>
      <c r="B63" s="20">
        <v>296887</v>
      </c>
      <c r="C63" s="20">
        <v>116352</v>
      </c>
      <c r="D63" s="19">
        <f t="shared" si="0"/>
        <v>39.190668503504696</v>
      </c>
    </row>
    <row r="64" spans="1:4" x14ac:dyDescent="0.25">
      <c r="A64" s="17" t="s">
        <v>2259</v>
      </c>
      <c r="B64" s="20">
        <v>124330</v>
      </c>
      <c r="C64" s="20">
        <v>27974</v>
      </c>
      <c r="D64" s="19">
        <f t="shared" si="0"/>
        <v>22.499798922223118</v>
      </c>
    </row>
    <row r="65" spans="1:4" x14ac:dyDescent="0.25">
      <c r="A65" s="17" t="s">
        <v>2266</v>
      </c>
      <c r="B65" s="20">
        <v>638196</v>
      </c>
      <c r="C65" s="20">
        <v>335753</v>
      </c>
      <c r="D65" s="19">
        <f t="shared" si="0"/>
        <v>52.609699841428025</v>
      </c>
    </row>
    <row r="66" spans="1:4" x14ac:dyDescent="0.25">
      <c r="A66" s="17" t="s">
        <v>2273</v>
      </c>
      <c r="B66" s="20">
        <v>42448750</v>
      </c>
      <c r="D66" s="20">
        <f>+C66/B66*100</f>
        <v>0</v>
      </c>
    </row>
    <row r="67" spans="1:4" x14ac:dyDescent="0.25">
      <c r="A67" s="17" t="s">
        <v>2274</v>
      </c>
      <c r="B67" s="20">
        <v>49291609</v>
      </c>
      <c r="C67" s="18">
        <v>6673465</v>
      </c>
      <c r="D67" s="19">
        <f t="shared" si="0"/>
        <v>13.538744495031599</v>
      </c>
    </row>
    <row r="73" spans="1:4" x14ac:dyDescent="0.25">
      <c r="A73" s="16" t="s">
        <v>2272</v>
      </c>
      <c r="B73" t="s">
        <v>2746</v>
      </c>
      <c r="C73" t="s">
        <v>2747</v>
      </c>
    </row>
    <row r="74" spans="1:4" x14ac:dyDescent="0.25">
      <c r="A74" s="17" t="s">
        <v>2252</v>
      </c>
      <c r="B74" s="53">
        <v>81.601554917184743</v>
      </c>
      <c r="C74" s="53">
        <v>10.457711461025323</v>
      </c>
    </row>
    <row r="75" spans="1:4" x14ac:dyDescent="0.25">
      <c r="A75" s="17" t="s">
        <v>2260</v>
      </c>
      <c r="B75" s="53">
        <v>32.688115647193072</v>
      </c>
      <c r="C75" s="53">
        <v>1.491237439603798</v>
      </c>
    </row>
    <row r="76" spans="1:4" x14ac:dyDescent="0.25">
      <c r="A76" s="17" t="s">
        <v>2257</v>
      </c>
      <c r="B76" s="53">
        <v>36.51796926761407</v>
      </c>
      <c r="C76" s="53">
        <v>0.62324698319382987</v>
      </c>
    </row>
    <row r="77" spans="1:4" x14ac:dyDescent="0.25">
      <c r="A77" s="17" t="s">
        <v>2263</v>
      </c>
      <c r="B77" s="53">
        <v>32.663327584036438</v>
      </c>
      <c r="C77" s="53">
        <v>2.1186620625094168</v>
      </c>
    </row>
    <row r="78" spans="1:4" x14ac:dyDescent="0.25">
      <c r="A78" s="17" t="s">
        <v>2253</v>
      </c>
      <c r="B78" s="53">
        <v>50.117395765821591</v>
      </c>
      <c r="C78" s="53">
        <v>0.74258593855866872</v>
      </c>
    </row>
    <row r="79" spans="1:4" x14ac:dyDescent="0.25">
      <c r="A79" s="17" t="s">
        <v>2254</v>
      </c>
      <c r="B79" s="53">
        <v>19.757812384516452</v>
      </c>
      <c r="C79" s="53">
        <v>0.78847739541053019</v>
      </c>
    </row>
    <row r="80" spans="1:4" x14ac:dyDescent="0.25">
      <c r="A80" s="17" t="s">
        <v>2251</v>
      </c>
      <c r="B80" s="53">
        <v>11.239847898620051</v>
      </c>
      <c r="C80" s="53">
        <v>7.8486780296035133E-2</v>
      </c>
    </row>
    <row r="81" spans="1:3" x14ac:dyDescent="0.25">
      <c r="A81" s="17" t="s">
        <v>2256</v>
      </c>
      <c r="B81" s="53">
        <v>38.51473964323057</v>
      </c>
      <c r="C81" s="53">
        <v>3.3101801676195617</v>
      </c>
    </row>
    <row r="82" spans="1:3" x14ac:dyDescent="0.25">
      <c r="A82" s="17" t="s">
        <v>2265</v>
      </c>
      <c r="B82" s="53">
        <v>53.313654214608874</v>
      </c>
      <c r="C82" s="53">
        <v>1.7608027508889359</v>
      </c>
    </row>
    <row r="83" spans="1:3" x14ac:dyDescent="0.25">
      <c r="A83" s="17" t="s">
        <v>2255</v>
      </c>
      <c r="B83" s="53">
        <v>57.248477852670725</v>
      </c>
      <c r="C83" s="53">
        <v>2.2347407053894139</v>
      </c>
    </row>
    <row r="84" spans="1:3" x14ac:dyDescent="0.25">
      <c r="A84" s="17" t="s">
        <v>2258</v>
      </c>
      <c r="B84" s="53">
        <v>52.092443474023383</v>
      </c>
      <c r="C84" s="53">
        <v>1.8386577608350574</v>
      </c>
    </row>
    <row r="85" spans="1:3" x14ac:dyDescent="0.25">
      <c r="A85" s="17" t="s">
        <v>2261</v>
      </c>
      <c r="B85" s="53">
        <v>35.475960083665235</v>
      </c>
      <c r="C85" s="53">
        <v>1.2809222370775959</v>
      </c>
    </row>
    <row r="86" spans="1:3" x14ac:dyDescent="0.25">
      <c r="A86" s="17" t="s">
        <v>2262</v>
      </c>
      <c r="B86" s="53">
        <v>19.071750911423802</v>
      </c>
      <c r="C86" s="53">
        <v>0.3611113920232682</v>
      </c>
    </row>
    <row r="87" spans="1:3" x14ac:dyDescent="0.25">
      <c r="A87" s="17" t="s">
        <v>2264</v>
      </c>
      <c r="B87" s="53">
        <v>34.947143271945791</v>
      </c>
      <c r="C87" s="53">
        <v>0.50288419990817068</v>
      </c>
    </row>
    <row r="88" spans="1:3" x14ac:dyDescent="0.25">
      <c r="A88" s="17" t="s">
        <v>2259</v>
      </c>
      <c r="B88" s="53">
        <v>55.957494027905</v>
      </c>
      <c r="C88" s="53">
        <v>4.704428199718091</v>
      </c>
    </row>
    <row r="89" spans="1:3" x14ac:dyDescent="0.25">
      <c r="A89" s="17" t="s">
        <v>2266</v>
      </c>
      <c r="B89" s="53">
        <v>41.52033909352717</v>
      </c>
      <c r="C89" s="53">
        <v>1.3673239986414281</v>
      </c>
    </row>
    <row r="90" spans="1:3" x14ac:dyDescent="0.25">
      <c r="A90" s="17" t="s">
        <v>2273</v>
      </c>
      <c r="B90" s="53">
        <v>63.994431300177403</v>
      </c>
      <c r="C90" s="53">
        <v>11.69704950116685</v>
      </c>
    </row>
    <row r="91" spans="1:3" x14ac:dyDescent="0.25">
      <c r="A91" s="17" t="s">
        <v>2274</v>
      </c>
      <c r="B91" s="53">
        <v>60.789878919402881</v>
      </c>
      <c r="C91" s="53">
        <v>10.333487644967317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1124"/>
  <sheetViews>
    <sheetView topLeftCell="G7" zoomScale="70" zoomScaleNormal="70" workbookViewId="0">
      <selection activeCell="L22" sqref="L22:M22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5" width="23.42578125" style="6" customWidth="1"/>
    <col min="7" max="7" width="14.140625" bestFit="1" customWidth="1"/>
    <col min="12" max="12" width="55.42578125" bestFit="1" customWidth="1"/>
    <col min="13" max="13" width="24.42578125" bestFit="1" customWidth="1"/>
    <col min="14" max="14" width="8.42578125" bestFit="1" customWidth="1"/>
    <col min="15" max="15" width="9.85546875" bestFit="1" customWidth="1"/>
    <col min="16" max="16" width="8.7109375" bestFit="1" customWidth="1"/>
    <col min="17" max="17" width="8" bestFit="1" customWidth="1"/>
    <col min="18" max="18" width="9.42578125" bestFit="1" customWidth="1"/>
    <col min="19" max="19" width="5.28515625" bestFit="1" customWidth="1"/>
    <col min="20" max="20" width="8.85546875" bestFit="1" customWidth="1"/>
    <col min="21" max="21" width="13.85546875" bestFit="1" customWidth="1"/>
    <col min="22" max="22" width="11.85546875" bestFit="1" customWidth="1"/>
    <col min="23" max="23" width="9" bestFit="1" customWidth="1"/>
    <col min="24" max="24" width="10" bestFit="1" customWidth="1"/>
    <col min="25" max="25" width="9.7109375" bestFit="1" customWidth="1"/>
    <col min="26" max="26" width="17.42578125" bestFit="1" customWidth="1"/>
    <col min="27" max="27" width="5" bestFit="1" customWidth="1"/>
    <col min="28" max="28" width="7" bestFit="1" customWidth="1"/>
    <col min="29" max="29" width="16.7109375" bestFit="1" customWidth="1"/>
    <col min="30" max="30" width="8.85546875" bestFit="1" customWidth="1"/>
    <col min="31" max="31" width="7.7109375" bestFit="1" customWidth="1"/>
    <col min="32" max="32" width="8.42578125" bestFit="1" customWidth="1"/>
    <col min="33" max="33" width="11.85546875" bestFit="1" customWidth="1"/>
    <col min="34" max="34" width="12.140625" bestFit="1" customWidth="1"/>
    <col min="35" max="35" width="10.7109375" bestFit="1" customWidth="1"/>
    <col min="36" max="36" width="11.28515625" bestFit="1" customWidth="1"/>
    <col min="37" max="37" width="9.140625" bestFit="1" customWidth="1"/>
    <col min="38" max="38" width="11.28515625" bestFit="1" customWidth="1"/>
    <col min="39" max="39" width="10.28515625" bestFit="1" customWidth="1"/>
    <col min="40" max="40" width="25.140625" bestFit="1" customWidth="1"/>
    <col min="41" max="41" width="18.7109375" bestFit="1" customWidth="1"/>
    <col min="42" max="42" width="10.85546875" bestFit="1" customWidth="1"/>
    <col min="43" max="43" width="8.140625" bestFit="1" customWidth="1"/>
    <col min="44" max="44" width="7.85546875" bestFit="1" customWidth="1"/>
    <col min="45" max="45" width="11.5703125" bestFit="1" customWidth="1"/>
    <col min="46" max="46" width="11.28515625" bestFit="1" customWidth="1"/>
    <col min="47" max="47" width="8.7109375" bestFit="1" customWidth="1"/>
    <col min="48" max="48" width="11.5703125" bestFit="1" customWidth="1"/>
    <col min="49" max="49" width="7" bestFit="1" customWidth="1"/>
    <col min="50" max="50" width="13.42578125" bestFit="1" customWidth="1"/>
    <col min="51" max="51" width="12.42578125" bestFit="1" customWidth="1"/>
    <col min="52" max="52" width="11" bestFit="1" customWidth="1"/>
    <col min="53" max="53" width="6.85546875" bestFit="1" customWidth="1"/>
    <col min="54" max="54" width="10" bestFit="1" customWidth="1"/>
    <col min="55" max="55" width="16.7109375" bestFit="1" customWidth="1"/>
    <col min="56" max="56" width="6" bestFit="1" customWidth="1"/>
    <col min="57" max="57" width="12.85546875" bestFit="1" customWidth="1"/>
    <col min="58" max="58" width="10.85546875" bestFit="1" customWidth="1"/>
    <col min="59" max="59" width="5.28515625" bestFit="1" customWidth="1"/>
    <col min="60" max="60" width="7.140625" bestFit="1" customWidth="1"/>
    <col min="61" max="61" width="11.28515625" bestFit="1" customWidth="1"/>
    <col min="62" max="62" width="11.85546875" bestFit="1" customWidth="1"/>
    <col min="63" max="63" width="10.85546875" bestFit="1" customWidth="1"/>
    <col min="64" max="64" width="9.5703125" bestFit="1" customWidth="1"/>
    <col min="65" max="65" width="8.5703125" bestFit="1" customWidth="1"/>
    <col min="66" max="66" width="11.85546875" bestFit="1" customWidth="1"/>
    <col min="67" max="67" width="9.7109375" bestFit="1" customWidth="1"/>
    <col min="68" max="68" width="21.42578125" bestFit="1" customWidth="1"/>
    <col min="70" max="70" width="10.85546875" bestFit="1" customWidth="1"/>
    <col min="71" max="71" width="11" bestFit="1" customWidth="1"/>
    <col min="72" max="72" width="8" bestFit="1" customWidth="1"/>
    <col min="73" max="73" width="8.5703125" bestFit="1" customWidth="1"/>
    <col min="74" max="74" width="19.85546875" bestFit="1" customWidth="1"/>
    <col min="75" max="75" width="8.28515625" bestFit="1" customWidth="1"/>
    <col min="76" max="76" width="9.5703125" bestFit="1" customWidth="1"/>
    <col min="77" max="77" width="19.140625" bestFit="1" customWidth="1"/>
    <col min="78" max="78" width="15.42578125" bestFit="1" customWidth="1"/>
    <col min="79" max="79" width="7.7109375" bestFit="1" customWidth="1"/>
    <col min="80" max="80" width="7.140625" bestFit="1" customWidth="1"/>
    <col min="81" max="81" width="14.140625" bestFit="1" customWidth="1"/>
    <col min="82" max="82" width="7.7109375" bestFit="1" customWidth="1"/>
    <col min="83" max="83" width="8.85546875" bestFit="1" customWidth="1"/>
    <col min="84" max="84" width="21.7109375" bestFit="1" customWidth="1"/>
    <col min="85" max="85" width="21.28515625" bestFit="1" customWidth="1"/>
    <col min="86" max="86" width="8.140625" bestFit="1" customWidth="1"/>
    <col min="87" max="87" width="10" bestFit="1" customWidth="1"/>
    <col min="88" max="88" width="8.28515625" bestFit="1" customWidth="1"/>
    <col min="89" max="89" width="11.85546875" bestFit="1" customWidth="1"/>
    <col min="90" max="90" width="9.42578125" bestFit="1" customWidth="1"/>
    <col min="91" max="91" width="11.28515625" bestFit="1" customWidth="1"/>
    <col min="92" max="92" width="18.5703125" bestFit="1" customWidth="1"/>
    <col min="93" max="93" width="19.140625" bestFit="1" customWidth="1"/>
    <col min="94" max="94" width="11.85546875" bestFit="1" customWidth="1"/>
    <col min="95" max="95" width="19" bestFit="1" customWidth="1"/>
    <col min="96" max="96" width="36.28515625" bestFit="1" customWidth="1"/>
    <col min="97" max="97" width="51.42578125" bestFit="1" customWidth="1"/>
    <col min="98" max="98" width="9" bestFit="1" customWidth="1"/>
    <col min="99" max="99" width="12" bestFit="1" customWidth="1"/>
    <col min="100" max="100" width="6.42578125" bestFit="1" customWidth="1"/>
    <col min="101" max="101" width="24.28515625" bestFit="1" customWidth="1"/>
    <col min="102" max="102" width="17.140625" bestFit="1" customWidth="1"/>
    <col min="103" max="103" width="6.28515625" bestFit="1" customWidth="1"/>
    <col min="104" max="105" width="8.85546875" bestFit="1" customWidth="1"/>
    <col min="106" max="106" width="7.85546875" bestFit="1" customWidth="1"/>
    <col min="107" max="107" width="8.7109375" bestFit="1" customWidth="1"/>
    <col min="108" max="108" width="9.85546875" bestFit="1" customWidth="1"/>
    <col min="109" max="109" width="8.28515625" bestFit="1" customWidth="1"/>
    <col min="110" max="110" width="8.85546875" bestFit="1" customWidth="1"/>
    <col min="111" max="111" width="9" bestFit="1" customWidth="1"/>
    <col min="112" max="112" width="12.28515625" bestFit="1" customWidth="1"/>
    <col min="113" max="113" width="13.28515625" bestFit="1" customWidth="1"/>
    <col min="114" max="115" width="8" bestFit="1" customWidth="1"/>
    <col min="116" max="116" width="8.7109375" bestFit="1" customWidth="1"/>
    <col min="117" max="117" width="10.42578125" bestFit="1" customWidth="1"/>
    <col min="118" max="118" width="8.42578125" bestFit="1" customWidth="1"/>
    <col min="119" max="119" width="8.85546875" bestFit="1" customWidth="1"/>
    <col min="120" max="120" width="15.7109375" bestFit="1" customWidth="1"/>
    <col min="121" max="121" width="12.42578125" bestFit="1" customWidth="1"/>
    <col min="122" max="122" width="15.85546875" bestFit="1" customWidth="1"/>
    <col min="123" max="123" width="12.42578125" bestFit="1" customWidth="1"/>
    <col min="124" max="124" width="13.85546875" bestFit="1" customWidth="1"/>
    <col min="125" max="125" width="9.42578125" bestFit="1" customWidth="1"/>
    <col min="126" max="126" width="6.28515625" bestFit="1" customWidth="1"/>
    <col min="127" max="127" width="16.140625" bestFit="1" customWidth="1"/>
    <col min="128" max="128" width="9.28515625" bestFit="1" customWidth="1"/>
    <col min="129" max="129" width="10.7109375" bestFit="1" customWidth="1"/>
    <col min="130" max="130" width="9.140625" bestFit="1" customWidth="1"/>
    <col min="131" max="131" width="11" bestFit="1" customWidth="1"/>
    <col min="132" max="132" width="30.28515625" bestFit="1" customWidth="1"/>
    <col min="133" max="133" width="8.7109375" bestFit="1" customWidth="1"/>
    <col min="134" max="134" width="10" bestFit="1" customWidth="1"/>
    <col min="135" max="135" width="8.85546875" bestFit="1" customWidth="1"/>
    <col min="136" max="136" width="8.28515625" bestFit="1" customWidth="1"/>
    <col min="137" max="137" width="8.85546875" bestFit="1" customWidth="1"/>
    <col min="138" max="138" width="12.140625" bestFit="1" customWidth="1"/>
    <col min="139" max="139" width="8.85546875" bestFit="1" customWidth="1"/>
    <col min="140" max="140" width="12.140625" bestFit="1" customWidth="1"/>
    <col min="141" max="141" width="7.85546875" bestFit="1" customWidth="1"/>
    <col min="142" max="142" width="7.140625" bestFit="1" customWidth="1"/>
    <col min="143" max="143" width="9.85546875" bestFit="1" customWidth="1"/>
    <col min="144" max="144" width="9.140625" bestFit="1" customWidth="1"/>
    <col min="145" max="145" width="7.85546875" bestFit="1" customWidth="1"/>
    <col min="146" max="146" width="9.85546875" bestFit="1" customWidth="1"/>
    <col min="147" max="147" width="4.85546875" bestFit="1" customWidth="1"/>
    <col min="148" max="148" width="11.7109375" bestFit="1" customWidth="1"/>
    <col min="149" max="149" width="18.140625" bestFit="1" customWidth="1"/>
    <col min="150" max="150" width="8.140625" bestFit="1" customWidth="1"/>
    <col min="151" max="151" width="14.42578125" bestFit="1" customWidth="1"/>
    <col min="152" max="152" width="18.42578125" bestFit="1" customWidth="1"/>
    <col min="153" max="153" width="14.5703125" bestFit="1" customWidth="1"/>
    <col min="154" max="154" width="17.140625" bestFit="1" customWidth="1"/>
    <col min="155" max="155" width="10" bestFit="1" customWidth="1"/>
    <col min="156" max="156" width="12.28515625" bestFit="1" customWidth="1"/>
    <col min="157" max="157" width="13" bestFit="1" customWidth="1"/>
    <col min="158" max="158" width="14.7109375" bestFit="1" customWidth="1"/>
    <col min="159" max="159" width="11.140625" bestFit="1" customWidth="1"/>
    <col min="160" max="160" width="12" bestFit="1" customWidth="1"/>
    <col min="161" max="161" width="9.5703125" bestFit="1" customWidth="1"/>
    <col min="162" max="162" width="9.85546875" bestFit="1" customWidth="1"/>
    <col min="163" max="163" width="12.7109375" bestFit="1" customWidth="1"/>
    <col min="164" max="164" width="8.5703125" bestFit="1" customWidth="1"/>
    <col min="165" max="165" width="8" bestFit="1" customWidth="1"/>
    <col min="166" max="166" width="19.7109375" bestFit="1" customWidth="1"/>
    <col min="167" max="167" width="19.5703125" bestFit="1" customWidth="1"/>
    <col min="168" max="168" width="19.85546875" bestFit="1" customWidth="1"/>
    <col min="169" max="169" width="32" bestFit="1" customWidth="1"/>
    <col min="170" max="170" width="10.140625" bestFit="1" customWidth="1"/>
    <col min="171" max="171" width="48.140625" bestFit="1" customWidth="1"/>
    <col min="172" max="172" width="23" bestFit="1" customWidth="1"/>
    <col min="173" max="173" width="9.7109375" bestFit="1" customWidth="1"/>
    <col min="174" max="174" width="8.5703125" bestFit="1" customWidth="1"/>
    <col min="175" max="175" width="12.5703125" bestFit="1" customWidth="1"/>
    <col min="176" max="176" width="18.5703125" bestFit="1" customWidth="1"/>
    <col min="177" max="177" width="10.140625" bestFit="1" customWidth="1"/>
    <col min="178" max="178" width="7.140625" bestFit="1" customWidth="1"/>
    <col min="179" max="179" width="7.28515625" bestFit="1" customWidth="1"/>
    <col min="180" max="180" width="8.5703125" bestFit="1" customWidth="1"/>
    <col min="181" max="181" width="8.42578125" bestFit="1" customWidth="1"/>
    <col min="182" max="182" width="23" bestFit="1" customWidth="1"/>
    <col min="183" max="183" width="9.7109375" bestFit="1" customWidth="1"/>
    <col min="184" max="184" width="11.85546875" bestFit="1" customWidth="1"/>
    <col min="185" max="185" width="10.85546875" bestFit="1" customWidth="1"/>
    <col min="186" max="186" width="8.28515625" bestFit="1" customWidth="1"/>
    <col min="187" max="187" width="9.85546875" bestFit="1" customWidth="1"/>
    <col min="188" max="188" width="11.5703125" bestFit="1" customWidth="1"/>
    <col min="189" max="189" width="9.28515625" bestFit="1" customWidth="1"/>
    <col min="190" max="190" width="8.140625" bestFit="1" customWidth="1"/>
    <col min="191" max="191" width="5.28515625" bestFit="1" customWidth="1"/>
    <col min="192" max="192" width="12.140625" bestFit="1" customWidth="1"/>
    <col min="193" max="194" width="7.140625" bestFit="1" customWidth="1"/>
    <col min="195" max="195" width="14.28515625" bestFit="1" customWidth="1"/>
    <col min="196" max="196" width="11.5703125" bestFit="1" customWidth="1"/>
    <col min="197" max="197" width="10.85546875" bestFit="1" customWidth="1"/>
    <col min="198" max="198" width="11.140625" bestFit="1" customWidth="1"/>
    <col min="199" max="199" width="6.85546875" bestFit="1" customWidth="1"/>
    <col min="200" max="200" width="10.28515625" bestFit="1" customWidth="1"/>
    <col min="201" max="201" width="8.7109375" bestFit="1" customWidth="1"/>
    <col min="202" max="202" width="14.7109375" bestFit="1" customWidth="1"/>
    <col min="203" max="203" width="9.7109375" bestFit="1" customWidth="1"/>
    <col min="204" max="204" width="12.5703125" bestFit="1" customWidth="1"/>
    <col min="205" max="205" width="8.42578125" bestFit="1" customWidth="1"/>
    <col min="206" max="206" width="6.28515625" bestFit="1" customWidth="1"/>
    <col min="207" max="207" width="9" bestFit="1" customWidth="1"/>
    <col min="208" max="208" width="12.5703125" bestFit="1" customWidth="1"/>
    <col min="209" max="209" width="8.85546875" bestFit="1" customWidth="1"/>
    <col min="210" max="210" width="9" bestFit="1" customWidth="1"/>
    <col min="211" max="211" width="7.85546875" bestFit="1" customWidth="1"/>
    <col min="212" max="212" width="9.140625" bestFit="1" customWidth="1"/>
    <col min="213" max="213" width="11.140625" bestFit="1" customWidth="1"/>
    <col min="214" max="214" width="7.85546875" bestFit="1" customWidth="1"/>
    <col min="215" max="215" width="9.140625" bestFit="1" customWidth="1"/>
    <col min="216" max="216" width="16.42578125" bestFit="1" customWidth="1"/>
    <col min="217" max="217" width="8.85546875" bestFit="1" customWidth="1"/>
    <col min="218" max="218" width="11" bestFit="1" customWidth="1"/>
    <col min="219" max="219" width="9.140625" bestFit="1" customWidth="1"/>
    <col min="220" max="220" width="9.7109375" bestFit="1" customWidth="1"/>
    <col min="221" max="221" width="16.28515625" bestFit="1" customWidth="1"/>
    <col min="222" max="222" width="11.28515625" bestFit="1" customWidth="1"/>
    <col min="223" max="223" width="10" bestFit="1" customWidth="1"/>
    <col min="224" max="225" width="7.7109375" bestFit="1" customWidth="1"/>
    <col min="226" max="226" width="10.7109375" bestFit="1" customWidth="1"/>
    <col min="227" max="227" width="7.28515625" bestFit="1" customWidth="1"/>
    <col min="228" max="228" width="16.42578125" bestFit="1" customWidth="1"/>
    <col min="229" max="229" width="8.28515625" bestFit="1" customWidth="1"/>
    <col min="230" max="230" width="9.42578125" bestFit="1" customWidth="1"/>
    <col min="231" max="231" width="12.85546875" bestFit="1" customWidth="1"/>
    <col min="232" max="232" width="11.85546875" bestFit="1" customWidth="1"/>
    <col min="233" max="233" width="10.140625" bestFit="1" customWidth="1"/>
    <col min="234" max="234" width="10" bestFit="1" customWidth="1"/>
    <col min="235" max="235" width="9.7109375" bestFit="1" customWidth="1"/>
    <col min="236" max="236" width="12.140625" bestFit="1" customWidth="1"/>
    <col min="237" max="237" width="15.28515625" bestFit="1" customWidth="1"/>
    <col min="238" max="238" width="13.28515625" bestFit="1" customWidth="1"/>
    <col min="239" max="239" width="13.5703125" bestFit="1" customWidth="1"/>
    <col min="240" max="240" width="6.85546875" bestFit="1" customWidth="1"/>
    <col min="241" max="241" width="9.85546875" bestFit="1" customWidth="1"/>
    <col min="242" max="242" width="9.140625" bestFit="1" customWidth="1"/>
    <col min="243" max="243" width="12" bestFit="1" customWidth="1"/>
    <col min="244" max="244" width="9.28515625" bestFit="1" customWidth="1"/>
    <col min="245" max="245" width="10" bestFit="1" customWidth="1"/>
    <col min="246" max="246" width="5.85546875" bestFit="1" customWidth="1"/>
    <col min="247" max="247" width="9.5703125" bestFit="1" customWidth="1"/>
    <col min="248" max="248" width="12.85546875" bestFit="1" customWidth="1"/>
    <col min="249" max="249" width="9.5703125" bestFit="1" customWidth="1"/>
    <col min="250" max="250" width="9.7109375" bestFit="1" customWidth="1"/>
    <col min="251" max="251" width="13.7109375" bestFit="1" customWidth="1"/>
    <col min="252" max="252" width="20.85546875" bestFit="1" customWidth="1"/>
    <col min="253" max="253" width="8.42578125" bestFit="1" customWidth="1"/>
    <col min="254" max="254" width="10.42578125" bestFit="1" customWidth="1"/>
    <col min="255" max="255" width="8.85546875" bestFit="1" customWidth="1"/>
    <col min="257" max="257" width="8.42578125" bestFit="1" customWidth="1"/>
    <col min="258" max="258" width="10.7109375" bestFit="1" customWidth="1"/>
    <col min="259" max="259" width="8.28515625" bestFit="1" customWidth="1"/>
    <col min="260" max="260" width="10" bestFit="1" customWidth="1"/>
    <col min="261" max="261" width="11" bestFit="1" customWidth="1"/>
    <col min="262" max="262" width="8.7109375" bestFit="1" customWidth="1"/>
    <col min="263" max="263" width="11.85546875" bestFit="1" customWidth="1"/>
    <col min="264" max="264" width="8.7109375" bestFit="1" customWidth="1"/>
    <col min="265" max="265" width="8.42578125" bestFit="1" customWidth="1"/>
    <col min="266" max="266" width="6.85546875" bestFit="1" customWidth="1"/>
    <col min="267" max="267" width="11.28515625" bestFit="1" customWidth="1"/>
    <col min="268" max="268" width="8.7109375" bestFit="1" customWidth="1"/>
    <col min="269" max="269" width="7.7109375" bestFit="1" customWidth="1"/>
    <col min="270" max="270" width="8.42578125" bestFit="1" customWidth="1"/>
    <col min="271" max="271" width="13" bestFit="1" customWidth="1"/>
    <col min="272" max="272" width="9.140625" bestFit="1" customWidth="1"/>
    <col min="273" max="273" width="12.5703125" bestFit="1" customWidth="1"/>
    <col min="274" max="274" width="15.7109375" bestFit="1" customWidth="1"/>
    <col min="275" max="275" width="9.7109375" bestFit="1" customWidth="1"/>
    <col min="276" max="276" width="9.42578125" bestFit="1" customWidth="1"/>
    <col min="277" max="277" width="8" bestFit="1" customWidth="1"/>
    <col min="278" max="278" width="10.140625" bestFit="1" customWidth="1"/>
    <col min="279" max="279" width="9.28515625" bestFit="1" customWidth="1"/>
    <col min="280" max="280" width="9.7109375" bestFit="1" customWidth="1"/>
    <col min="281" max="281" width="8.85546875" bestFit="1" customWidth="1"/>
    <col min="282" max="282" width="12.28515625" bestFit="1" customWidth="1"/>
    <col min="283" max="283" width="25.28515625" bestFit="1" customWidth="1"/>
    <col min="284" max="284" width="11.140625" bestFit="1" customWidth="1"/>
    <col min="285" max="285" width="22.28515625" bestFit="1" customWidth="1"/>
    <col min="287" max="288" width="10.7109375" bestFit="1" customWidth="1"/>
    <col min="289" max="289" width="9.5703125" bestFit="1" customWidth="1"/>
    <col min="290" max="290" width="11.140625" bestFit="1" customWidth="1"/>
    <col min="291" max="291" width="9.140625" bestFit="1" customWidth="1"/>
    <col min="292" max="292" width="12.7109375" bestFit="1" customWidth="1"/>
    <col min="293" max="293" width="11.140625" bestFit="1" customWidth="1"/>
    <col min="294" max="294" width="9.28515625" bestFit="1" customWidth="1"/>
    <col min="295" max="295" width="31.7109375" bestFit="1" customWidth="1"/>
    <col min="296" max="296" width="9.85546875" bestFit="1" customWidth="1"/>
    <col min="297" max="297" width="15.5703125" bestFit="1" customWidth="1"/>
    <col min="298" max="298" width="10.7109375" bestFit="1" customWidth="1"/>
    <col min="299" max="299" width="23.7109375" bestFit="1" customWidth="1"/>
    <col min="300" max="300" width="10.85546875" bestFit="1" customWidth="1"/>
    <col min="301" max="301" width="8.140625" bestFit="1" customWidth="1"/>
    <col min="302" max="302" width="9.28515625" bestFit="1" customWidth="1"/>
    <col min="303" max="303" width="9.140625" bestFit="1" customWidth="1"/>
    <col min="304" max="304" width="9.7109375" bestFit="1" customWidth="1"/>
    <col min="305" max="305" width="9.28515625" bestFit="1" customWidth="1"/>
    <col min="306" max="306" width="10.5703125" bestFit="1" customWidth="1"/>
    <col min="307" max="307" width="8.85546875" bestFit="1" customWidth="1"/>
    <col min="308" max="308" width="11.85546875" bestFit="1" customWidth="1"/>
    <col min="309" max="309" width="8.85546875" bestFit="1" customWidth="1"/>
    <col min="310" max="310" width="9" bestFit="1" customWidth="1"/>
    <col min="311" max="311" width="11.28515625" bestFit="1" customWidth="1"/>
    <col min="312" max="312" width="10.42578125" bestFit="1" customWidth="1"/>
    <col min="313" max="313" width="10" bestFit="1" customWidth="1"/>
    <col min="314" max="314" width="9.140625" bestFit="1" customWidth="1"/>
    <col min="315" max="315" width="8.42578125" bestFit="1" customWidth="1"/>
    <col min="316" max="316" width="5.7109375" bestFit="1" customWidth="1"/>
    <col min="317" max="317" width="8" bestFit="1" customWidth="1"/>
    <col min="318" max="318" width="7.5703125" bestFit="1" customWidth="1"/>
    <col min="319" max="319" width="11.85546875" bestFit="1" customWidth="1"/>
    <col min="320" max="320" width="10.7109375" bestFit="1" customWidth="1"/>
    <col min="321" max="321" width="8.28515625" bestFit="1" customWidth="1"/>
    <col min="322" max="322" width="12.140625" bestFit="1" customWidth="1"/>
    <col min="323" max="323" width="6.85546875" bestFit="1" customWidth="1"/>
    <col min="324" max="324" width="10.7109375" bestFit="1" customWidth="1"/>
    <col min="325" max="325" width="9.28515625" bestFit="1" customWidth="1"/>
    <col min="326" max="326" width="11.7109375" bestFit="1" customWidth="1"/>
    <col min="327" max="327" width="8.85546875" bestFit="1" customWidth="1"/>
    <col min="328" max="328" width="10.85546875" bestFit="1" customWidth="1"/>
    <col min="329" max="329" width="9.7109375" bestFit="1" customWidth="1"/>
    <col min="330" max="330" width="8.7109375" bestFit="1" customWidth="1"/>
    <col min="331" max="331" width="8.5703125" bestFit="1" customWidth="1"/>
    <col min="332" max="332" width="15.7109375" bestFit="1" customWidth="1"/>
    <col min="333" max="333" width="10.140625" bestFit="1" customWidth="1"/>
    <col min="334" max="334" width="9.28515625" bestFit="1" customWidth="1"/>
    <col min="335" max="335" width="7.85546875" bestFit="1" customWidth="1"/>
    <col min="336" max="336" width="6.85546875" bestFit="1" customWidth="1"/>
    <col min="337" max="337" width="30.7109375" bestFit="1" customWidth="1"/>
    <col min="338" max="338" width="10.140625" bestFit="1" customWidth="1"/>
    <col min="339" max="339" width="8" bestFit="1" customWidth="1"/>
    <col min="340" max="340" width="10.42578125" bestFit="1" customWidth="1"/>
    <col min="341" max="341" width="15" bestFit="1" customWidth="1"/>
    <col min="342" max="342" width="12" bestFit="1" customWidth="1"/>
    <col min="343" max="343" width="6.85546875" bestFit="1" customWidth="1"/>
    <col min="344" max="344" width="7.140625" bestFit="1" customWidth="1"/>
    <col min="345" max="345" width="9.7109375" bestFit="1" customWidth="1"/>
    <col min="346" max="346" width="13.5703125" bestFit="1" customWidth="1"/>
    <col min="347" max="347" width="9.5703125" bestFit="1" customWidth="1"/>
    <col min="348" max="349" width="13" bestFit="1" customWidth="1"/>
    <col min="350" max="350" width="9.42578125" bestFit="1" customWidth="1"/>
    <col min="351" max="351" width="7.28515625" bestFit="1" customWidth="1"/>
    <col min="352" max="352" width="8.28515625" bestFit="1" customWidth="1"/>
    <col min="353" max="353" width="9" bestFit="1" customWidth="1"/>
    <col min="354" max="354" width="6.85546875" bestFit="1" customWidth="1"/>
    <col min="355" max="355" width="10.42578125" bestFit="1" customWidth="1"/>
    <col min="356" max="356" width="9.5703125" bestFit="1" customWidth="1"/>
    <col min="357" max="357" width="8.85546875" bestFit="1" customWidth="1"/>
    <col min="358" max="358" width="10.28515625" bestFit="1" customWidth="1"/>
    <col min="359" max="359" width="8.7109375" bestFit="1" customWidth="1"/>
    <col min="360" max="360" width="8.85546875" bestFit="1" customWidth="1"/>
    <col min="361" max="361" width="9.140625" bestFit="1" customWidth="1"/>
    <col min="362" max="363" width="9" bestFit="1" customWidth="1"/>
    <col min="364" max="364" width="10.28515625" bestFit="1" customWidth="1"/>
    <col min="365" max="365" width="11.5703125" bestFit="1" customWidth="1"/>
    <col min="366" max="366" width="7" bestFit="1" customWidth="1"/>
    <col min="367" max="367" width="13.7109375" bestFit="1" customWidth="1"/>
    <col min="368" max="368" width="10.42578125" bestFit="1" customWidth="1"/>
    <col min="369" max="369" width="12.28515625" bestFit="1" customWidth="1"/>
    <col min="370" max="370" width="10.140625" bestFit="1" customWidth="1"/>
    <col min="371" max="371" width="7.5703125" bestFit="1" customWidth="1"/>
    <col min="372" max="372" width="14.140625" bestFit="1" customWidth="1"/>
    <col min="373" max="373" width="9.28515625" bestFit="1" customWidth="1"/>
    <col min="374" max="374" width="11" bestFit="1" customWidth="1"/>
    <col min="375" max="375" width="10.85546875" bestFit="1" customWidth="1"/>
    <col min="376" max="376" width="12.28515625" bestFit="1" customWidth="1"/>
    <col min="377" max="377" width="12.140625" bestFit="1" customWidth="1"/>
    <col min="378" max="378" width="10.140625" bestFit="1" customWidth="1"/>
    <col min="379" max="379" width="12.7109375" bestFit="1" customWidth="1"/>
    <col min="380" max="380" width="12.85546875" bestFit="1" customWidth="1"/>
    <col min="381" max="381" width="9.140625" bestFit="1" customWidth="1"/>
    <col min="382" max="382" width="8.42578125" bestFit="1" customWidth="1"/>
    <col min="383" max="383" width="6.85546875" bestFit="1" customWidth="1"/>
    <col min="384" max="384" width="10" bestFit="1" customWidth="1"/>
    <col min="385" max="385" width="11.5703125" bestFit="1" customWidth="1"/>
    <col min="386" max="386" width="8.7109375" bestFit="1" customWidth="1"/>
    <col min="387" max="387" width="8.5703125" bestFit="1" customWidth="1"/>
    <col min="388" max="388" width="9.5703125" bestFit="1" customWidth="1"/>
    <col min="389" max="389" width="10.85546875" bestFit="1" customWidth="1"/>
    <col min="390" max="390" width="11.5703125" bestFit="1" customWidth="1"/>
    <col min="391" max="391" width="11" bestFit="1" customWidth="1"/>
    <col min="392" max="392" width="9.140625" bestFit="1" customWidth="1"/>
    <col min="393" max="393" width="10" bestFit="1" customWidth="1"/>
    <col min="394" max="394" width="22.42578125" bestFit="1" customWidth="1"/>
    <col min="395" max="395" width="12.85546875" bestFit="1" customWidth="1"/>
    <col min="396" max="396" width="9.85546875" bestFit="1" customWidth="1"/>
    <col min="397" max="398" width="8.28515625" bestFit="1" customWidth="1"/>
    <col min="399" max="399" width="10.7109375" bestFit="1" customWidth="1"/>
    <col min="400" max="400" width="7.7109375" bestFit="1" customWidth="1"/>
    <col min="401" max="401" width="16.28515625" bestFit="1" customWidth="1"/>
    <col min="402" max="402" width="6" bestFit="1" customWidth="1"/>
    <col min="403" max="403" width="14.7109375" bestFit="1" customWidth="1"/>
    <col min="404" max="404" width="13" bestFit="1" customWidth="1"/>
    <col min="405" max="405" width="10.5703125" bestFit="1" customWidth="1"/>
    <col min="406" max="406" width="8.28515625" bestFit="1" customWidth="1"/>
    <col min="407" max="407" width="8.140625" bestFit="1" customWidth="1"/>
    <col min="408" max="408" width="9.5703125" bestFit="1" customWidth="1"/>
    <col min="409" max="409" width="6.28515625" bestFit="1" customWidth="1"/>
    <col min="410" max="410" width="7.7109375" bestFit="1" customWidth="1"/>
    <col min="411" max="411" width="7.85546875" bestFit="1" customWidth="1"/>
    <col min="412" max="412" width="10.85546875" bestFit="1" customWidth="1"/>
    <col min="413" max="413" width="4.42578125" bestFit="1" customWidth="1"/>
    <col min="414" max="414" width="6.85546875" bestFit="1" customWidth="1"/>
    <col min="415" max="415" width="7.85546875" bestFit="1" customWidth="1"/>
    <col min="416" max="416" width="5.28515625" bestFit="1" customWidth="1"/>
    <col min="417" max="418" width="7.42578125" bestFit="1" customWidth="1"/>
    <col min="419" max="419" width="6.42578125" bestFit="1" customWidth="1"/>
    <col min="420" max="420" width="8.7109375" bestFit="1" customWidth="1"/>
    <col min="421" max="421" width="7.28515625" bestFit="1" customWidth="1"/>
    <col min="422" max="422" width="9.5703125" bestFit="1" customWidth="1"/>
    <col min="423" max="423" width="3.85546875" bestFit="1" customWidth="1"/>
    <col min="424" max="425" width="9.5703125" bestFit="1" customWidth="1"/>
    <col min="426" max="426" width="7.42578125" bestFit="1" customWidth="1"/>
    <col min="427" max="427" width="10.28515625" bestFit="1" customWidth="1"/>
    <col min="428" max="428" width="7" bestFit="1" customWidth="1"/>
    <col min="429" max="429" width="10.85546875" bestFit="1" customWidth="1"/>
    <col min="430" max="430" width="12.7109375" bestFit="1" customWidth="1"/>
    <col min="431" max="431" width="8.28515625" bestFit="1" customWidth="1"/>
    <col min="432" max="432" width="16.28515625" bestFit="1" customWidth="1"/>
    <col min="433" max="433" width="6.5703125" bestFit="1" customWidth="1"/>
    <col min="434" max="434" width="8.28515625" bestFit="1" customWidth="1"/>
    <col min="435" max="435" width="13.28515625" bestFit="1" customWidth="1"/>
    <col min="436" max="436" width="14.140625" bestFit="1" customWidth="1"/>
    <col min="437" max="437" width="10.7109375" bestFit="1" customWidth="1"/>
    <col min="438" max="438" width="10.28515625" bestFit="1" customWidth="1"/>
    <col min="439" max="439" width="10.7109375" bestFit="1" customWidth="1"/>
    <col min="440" max="440" width="7.7109375" bestFit="1" customWidth="1"/>
    <col min="441" max="441" width="8.42578125" bestFit="1" customWidth="1"/>
    <col min="442" max="442" width="32.85546875" bestFit="1" customWidth="1"/>
    <col min="443" max="443" width="8.28515625" bestFit="1" customWidth="1"/>
    <col min="444" max="445" width="11.28515625" bestFit="1" customWidth="1"/>
    <col min="446" max="446" width="13.85546875" bestFit="1" customWidth="1"/>
    <col min="447" max="447" width="11.7109375" bestFit="1" customWidth="1"/>
    <col min="448" max="448" width="11.140625" bestFit="1" customWidth="1"/>
    <col min="449" max="449" width="10.28515625" bestFit="1" customWidth="1"/>
    <col min="450" max="450" width="34.42578125" bestFit="1" customWidth="1"/>
    <col min="451" max="451" width="19.5703125" bestFit="1" customWidth="1"/>
    <col min="452" max="452" width="18.85546875" bestFit="1" customWidth="1"/>
    <col min="453" max="453" width="11.85546875" bestFit="1" customWidth="1"/>
    <col min="454" max="454" width="14" bestFit="1" customWidth="1"/>
    <col min="455" max="455" width="11" bestFit="1" customWidth="1"/>
    <col min="456" max="456" width="8.7109375" bestFit="1" customWidth="1"/>
    <col min="457" max="457" width="10" bestFit="1" customWidth="1"/>
    <col min="458" max="458" width="7" bestFit="1" customWidth="1"/>
    <col min="459" max="459" width="31.140625" bestFit="1" customWidth="1"/>
    <col min="460" max="460" width="8.42578125" bestFit="1" customWidth="1"/>
    <col min="461" max="461" width="11.5703125" bestFit="1" customWidth="1"/>
    <col min="462" max="462" width="9.140625" bestFit="1" customWidth="1"/>
    <col min="463" max="463" width="9.28515625" bestFit="1" customWidth="1"/>
    <col min="464" max="464" width="14.28515625" bestFit="1" customWidth="1"/>
    <col min="465" max="465" width="10" bestFit="1" customWidth="1"/>
    <col min="466" max="466" width="9.7109375" bestFit="1" customWidth="1"/>
    <col min="467" max="467" width="11.140625" bestFit="1" customWidth="1"/>
    <col min="468" max="468" width="8.140625" bestFit="1" customWidth="1"/>
    <col min="469" max="470" width="9.85546875" bestFit="1" customWidth="1"/>
    <col min="471" max="471" width="9.140625" bestFit="1" customWidth="1"/>
    <col min="472" max="472" width="8.5703125" bestFit="1" customWidth="1"/>
    <col min="473" max="473" width="12" bestFit="1" customWidth="1"/>
    <col min="474" max="474" width="38.85546875" bestFit="1" customWidth="1"/>
    <col min="475" max="475" width="11.85546875" bestFit="1" customWidth="1"/>
    <col min="476" max="476" width="10" bestFit="1" customWidth="1"/>
    <col min="477" max="477" width="18.140625" bestFit="1" customWidth="1"/>
    <col min="478" max="478" width="11.28515625" bestFit="1" customWidth="1"/>
    <col min="479" max="479" width="7.7109375" bestFit="1" customWidth="1"/>
    <col min="480" max="480" width="6" bestFit="1" customWidth="1"/>
    <col min="481" max="481" width="9.140625" bestFit="1" customWidth="1"/>
    <col min="482" max="482" width="14.5703125" bestFit="1" customWidth="1"/>
    <col min="483" max="483" width="7.140625" bestFit="1" customWidth="1"/>
    <col min="484" max="484" width="7.42578125" bestFit="1" customWidth="1"/>
    <col min="485" max="485" width="7.7109375" bestFit="1" customWidth="1"/>
    <col min="486" max="486" width="9.42578125" bestFit="1" customWidth="1"/>
    <col min="487" max="487" width="8.28515625" bestFit="1" customWidth="1"/>
    <col min="488" max="488" width="6.7109375" bestFit="1" customWidth="1"/>
    <col min="489" max="489" width="6.42578125" bestFit="1" customWidth="1"/>
    <col min="490" max="490" width="7.42578125" bestFit="1" customWidth="1"/>
    <col min="491" max="491" width="22.42578125" bestFit="1" customWidth="1"/>
    <col min="492" max="492" width="14.5703125" bestFit="1" customWidth="1"/>
    <col min="493" max="493" width="13.85546875" bestFit="1" customWidth="1"/>
    <col min="494" max="494" width="11.140625" bestFit="1" customWidth="1"/>
    <col min="495" max="495" width="11.85546875" bestFit="1" customWidth="1"/>
    <col min="496" max="496" width="9.140625" bestFit="1" customWidth="1"/>
    <col min="497" max="497" width="9.7109375" bestFit="1" customWidth="1"/>
    <col min="498" max="498" width="10.140625" bestFit="1" customWidth="1"/>
    <col min="499" max="499" width="13.140625" bestFit="1" customWidth="1"/>
    <col min="500" max="500" width="7.7109375" bestFit="1" customWidth="1"/>
    <col min="501" max="501" width="9.85546875" bestFit="1" customWidth="1"/>
    <col min="502" max="502" width="8.42578125" bestFit="1" customWidth="1"/>
    <col min="503" max="503" width="12.140625" bestFit="1" customWidth="1"/>
    <col min="504" max="504" width="14.7109375" bestFit="1" customWidth="1"/>
    <col min="505" max="505" width="9.7109375" bestFit="1" customWidth="1"/>
    <col min="506" max="506" width="8.5703125" bestFit="1" customWidth="1"/>
    <col min="507" max="507" width="11.140625" bestFit="1" customWidth="1"/>
    <col min="508" max="508" width="9" bestFit="1" customWidth="1"/>
    <col min="509" max="509" width="10.7109375" bestFit="1" customWidth="1"/>
    <col min="510" max="510" width="22.28515625" bestFit="1" customWidth="1"/>
    <col min="511" max="511" width="8.42578125" bestFit="1" customWidth="1"/>
    <col min="512" max="512" width="10.42578125" bestFit="1" customWidth="1"/>
    <col min="513" max="513" width="28.140625" bestFit="1" customWidth="1"/>
    <col min="514" max="514" width="6.140625" bestFit="1" customWidth="1"/>
    <col min="515" max="515" width="11.28515625" bestFit="1" customWidth="1"/>
    <col min="516" max="516" width="7.85546875" bestFit="1" customWidth="1"/>
    <col min="517" max="517" width="13.7109375" bestFit="1" customWidth="1"/>
    <col min="519" max="519" width="32.42578125" bestFit="1" customWidth="1"/>
    <col min="520" max="520" width="12" bestFit="1" customWidth="1"/>
    <col min="521" max="521" width="14.5703125" bestFit="1" customWidth="1"/>
    <col min="522" max="522" width="10.85546875" bestFit="1" customWidth="1"/>
    <col min="523" max="523" width="7.5703125" bestFit="1" customWidth="1"/>
    <col min="524" max="524" width="11.5703125" bestFit="1" customWidth="1"/>
    <col min="525" max="525" width="10.85546875" bestFit="1" customWidth="1"/>
    <col min="526" max="526" width="14.140625" bestFit="1" customWidth="1"/>
    <col min="527" max="527" width="10.28515625" bestFit="1" customWidth="1"/>
    <col min="528" max="528" width="12.85546875" bestFit="1" customWidth="1"/>
    <col min="529" max="529" width="10.140625" bestFit="1" customWidth="1"/>
    <col min="530" max="530" width="9.85546875" bestFit="1" customWidth="1"/>
    <col min="531" max="531" width="8.42578125" bestFit="1" customWidth="1"/>
    <col min="532" max="532" width="21.28515625" bestFit="1" customWidth="1"/>
    <col min="533" max="533" width="28.5703125" bestFit="1" customWidth="1"/>
    <col min="534" max="534" width="27.5703125" bestFit="1" customWidth="1"/>
    <col min="535" max="535" width="8.5703125" bestFit="1" customWidth="1"/>
    <col min="536" max="536" width="12.85546875" bestFit="1" customWidth="1"/>
    <col min="537" max="537" width="9.140625" bestFit="1" customWidth="1"/>
    <col min="538" max="538" width="7" bestFit="1" customWidth="1"/>
    <col min="539" max="539" width="12.28515625" bestFit="1" customWidth="1"/>
    <col min="540" max="540" width="9.85546875" bestFit="1" customWidth="1"/>
    <col min="541" max="541" width="47.7109375" bestFit="1" customWidth="1"/>
    <col min="542" max="542" width="10.28515625" bestFit="1" customWidth="1"/>
    <col min="543" max="543" width="5.85546875" bestFit="1" customWidth="1"/>
    <col min="544" max="544" width="8.140625" bestFit="1" customWidth="1"/>
    <col min="545" max="545" width="10.140625" bestFit="1" customWidth="1"/>
    <col min="546" max="546" width="13.28515625" bestFit="1" customWidth="1"/>
    <col min="547" max="547" width="7.5703125" bestFit="1" customWidth="1"/>
    <col min="548" max="548" width="9.7109375" bestFit="1" customWidth="1"/>
    <col min="549" max="549" width="9.85546875" bestFit="1" customWidth="1"/>
    <col min="550" max="550" width="9.140625" bestFit="1" customWidth="1"/>
    <col min="551" max="551" width="12.140625" bestFit="1" customWidth="1"/>
    <col min="552" max="552" width="12.28515625" bestFit="1" customWidth="1"/>
    <col min="553" max="553" width="13" bestFit="1" customWidth="1"/>
    <col min="554" max="554" width="14" bestFit="1" customWidth="1"/>
    <col min="555" max="555" width="14.42578125" bestFit="1" customWidth="1"/>
    <col min="556" max="556" width="14.140625" bestFit="1" customWidth="1"/>
    <col min="557" max="557" width="10.7109375" bestFit="1" customWidth="1"/>
    <col min="558" max="558" width="12.140625" bestFit="1" customWidth="1"/>
    <col min="559" max="559" width="9.7109375" bestFit="1" customWidth="1"/>
    <col min="560" max="560" width="9.5703125" bestFit="1" customWidth="1"/>
    <col min="561" max="561" width="9.140625" bestFit="1" customWidth="1"/>
    <col min="562" max="562" width="46.5703125" bestFit="1" customWidth="1"/>
    <col min="563" max="563" width="9.28515625" bestFit="1" customWidth="1"/>
    <col min="564" max="564" width="11.5703125" bestFit="1" customWidth="1"/>
    <col min="565" max="565" width="10.7109375" bestFit="1" customWidth="1"/>
    <col min="566" max="566" width="9.140625" bestFit="1" customWidth="1"/>
    <col min="567" max="567" width="10.140625" bestFit="1" customWidth="1"/>
    <col min="568" max="568" width="8.85546875" bestFit="1" customWidth="1"/>
    <col min="569" max="569" width="10.7109375" bestFit="1" customWidth="1"/>
    <col min="570" max="570" width="6.7109375" bestFit="1" customWidth="1"/>
    <col min="571" max="571" width="8.28515625" bestFit="1" customWidth="1"/>
    <col min="572" max="572" width="8.7109375" bestFit="1" customWidth="1"/>
    <col min="573" max="573" width="12.42578125" bestFit="1" customWidth="1"/>
    <col min="574" max="574" width="6.42578125" bestFit="1" customWidth="1"/>
    <col min="575" max="575" width="8.5703125" bestFit="1" customWidth="1"/>
    <col min="576" max="576" width="6.42578125" bestFit="1" customWidth="1"/>
    <col min="577" max="577" width="6.5703125" bestFit="1" customWidth="1"/>
    <col min="578" max="578" width="10.7109375" bestFit="1" customWidth="1"/>
    <col min="579" max="579" width="5.28515625" bestFit="1" customWidth="1"/>
    <col min="580" max="580" width="9.85546875" bestFit="1" customWidth="1"/>
    <col min="581" max="581" width="7.28515625" bestFit="1" customWidth="1"/>
    <col min="582" max="582" width="10" bestFit="1" customWidth="1"/>
    <col min="583" max="583" width="10.28515625" bestFit="1" customWidth="1"/>
    <col min="584" max="585" width="8" bestFit="1" customWidth="1"/>
    <col min="586" max="586" width="26.7109375" bestFit="1" customWidth="1"/>
    <col min="587" max="587" width="14.28515625" bestFit="1" customWidth="1"/>
    <col min="588" max="588" width="9.5703125" bestFit="1" customWidth="1"/>
    <col min="589" max="589" width="7.28515625" bestFit="1" customWidth="1"/>
    <col min="590" max="590" width="9" bestFit="1" customWidth="1"/>
    <col min="591" max="591" width="11.5703125" bestFit="1" customWidth="1"/>
    <col min="592" max="592" width="7.5703125" bestFit="1" customWidth="1"/>
    <col min="593" max="593" width="5.42578125" bestFit="1" customWidth="1"/>
    <col min="594" max="594" width="7.7109375" bestFit="1" customWidth="1"/>
    <col min="595" max="595" width="7" bestFit="1" customWidth="1"/>
    <col min="596" max="596" width="32.42578125" bestFit="1" customWidth="1"/>
    <col min="597" max="597" width="8.85546875" bestFit="1" customWidth="1"/>
    <col min="598" max="598" width="9.85546875" bestFit="1" customWidth="1"/>
    <col min="599" max="599" width="6.5703125" bestFit="1" customWidth="1"/>
    <col min="600" max="600" width="8.5703125" bestFit="1" customWidth="1"/>
    <col min="601" max="601" width="8.28515625" bestFit="1" customWidth="1"/>
    <col min="602" max="602" width="7.85546875" bestFit="1" customWidth="1"/>
    <col min="603" max="603" width="9.5703125" bestFit="1" customWidth="1"/>
    <col min="604" max="604" width="7.7109375" bestFit="1" customWidth="1"/>
    <col min="605" max="605" width="11.28515625" bestFit="1" customWidth="1"/>
    <col min="606" max="606" width="7.28515625" bestFit="1" customWidth="1"/>
    <col min="607" max="607" width="26.85546875" bestFit="1" customWidth="1"/>
    <col min="608" max="608" width="8.42578125" bestFit="1" customWidth="1"/>
    <col min="609" max="609" width="8.28515625" bestFit="1" customWidth="1"/>
    <col min="610" max="610" width="5.42578125" bestFit="1" customWidth="1"/>
    <col min="611" max="611" width="16.42578125" bestFit="1" customWidth="1"/>
    <col min="612" max="612" width="7.42578125" bestFit="1" customWidth="1"/>
    <col min="613" max="613" width="8.7109375" bestFit="1" customWidth="1"/>
    <col min="614" max="614" width="6.85546875" bestFit="1" customWidth="1"/>
    <col min="615" max="615" width="6.42578125" bestFit="1" customWidth="1"/>
    <col min="616" max="616" width="9.5703125" bestFit="1" customWidth="1"/>
    <col min="617" max="617" width="9.7109375" bestFit="1" customWidth="1"/>
    <col min="618" max="618" width="10.5703125" bestFit="1" customWidth="1"/>
    <col min="619" max="619" width="8.5703125" bestFit="1" customWidth="1"/>
    <col min="620" max="620" width="18.7109375" bestFit="1" customWidth="1"/>
    <col min="621" max="621" width="21.42578125" bestFit="1" customWidth="1"/>
    <col min="622" max="623" width="9.140625" bestFit="1" customWidth="1"/>
    <col min="624" max="624" width="13.42578125" bestFit="1" customWidth="1"/>
    <col min="626" max="626" width="13" bestFit="1" customWidth="1"/>
    <col min="627" max="627" width="46" bestFit="1" customWidth="1"/>
    <col min="628" max="628" width="6.7109375" bestFit="1" customWidth="1"/>
    <col min="629" max="629" width="11.140625" bestFit="1" customWidth="1"/>
    <col min="630" max="630" width="31" bestFit="1" customWidth="1"/>
    <col min="631" max="631" width="9.140625" bestFit="1" customWidth="1"/>
    <col min="632" max="632" width="14.28515625" bestFit="1" customWidth="1"/>
    <col min="633" max="634" width="6.85546875" bestFit="1" customWidth="1"/>
    <col min="635" max="635" width="15.85546875" bestFit="1" customWidth="1"/>
    <col min="636" max="636" width="7.5703125" bestFit="1" customWidth="1"/>
    <col min="637" max="637" width="5.85546875" bestFit="1" customWidth="1"/>
    <col min="638" max="638" width="15.7109375" bestFit="1" customWidth="1"/>
    <col min="639" max="639" width="10.7109375" bestFit="1" customWidth="1"/>
    <col min="640" max="640" width="9.140625" bestFit="1" customWidth="1"/>
    <col min="641" max="641" width="7.7109375" bestFit="1" customWidth="1"/>
    <col min="642" max="642" width="12.85546875" bestFit="1" customWidth="1"/>
    <col min="643" max="643" width="6.85546875" bestFit="1" customWidth="1"/>
    <col min="644" max="644" width="7" bestFit="1" customWidth="1"/>
    <col min="645" max="645" width="8.28515625" bestFit="1" customWidth="1"/>
    <col min="646" max="646" width="6.5703125" bestFit="1" customWidth="1"/>
    <col min="647" max="647" width="10.7109375" bestFit="1" customWidth="1"/>
    <col min="648" max="648" width="12.85546875" bestFit="1" customWidth="1"/>
    <col min="649" max="649" width="8.42578125" bestFit="1" customWidth="1"/>
    <col min="650" max="650" width="11" bestFit="1" customWidth="1"/>
    <col min="651" max="651" width="6.140625" bestFit="1" customWidth="1"/>
    <col min="652" max="652" width="19.28515625" bestFit="1" customWidth="1"/>
    <col min="653" max="653" width="10" bestFit="1" customWidth="1"/>
    <col min="654" max="654" width="8.85546875" bestFit="1" customWidth="1"/>
    <col min="655" max="656" width="6.28515625" bestFit="1" customWidth="1"/>
    <col min="657" max="657" width="5.85546875" bestFit="1" customWidth="1"/>
    <col min="658" max="658" width="8.85546875" bestFit="1" customWidth="1"/>
    <col min="659" max="659" width="7.7109375" bestFit="1" customWidth="1"/>
    <col min="660" max="660" width="10.5703125" bestFit="1" customWidth="1"/>
    <col min="661" max="661" width="13.5703125" bestFit="1" customWidth="1"/>
    <col min="662" max="662" width="6.7109375" bestFit="1" customWidth="1"/>
    <col min="663" max="663" width="11" bestFit="1" customWidth="1"/>
    <col min="664" max="664" width="12.42578125" bestFit="1" customWidth="1"/>
    <col min="665" max="665" width="10.7109375" bestFit="1" customWidth="1"/>
    <col min="666" max="666" width="9.85546875" bestFit="1" customWidth="1"/>
    <col min="667" max="667" width="5.7109375" bestFit="1" customWidth="1"/>
    <col min="668" max="668" width="7.5703125" bestFit="1" customWidth="1"/>
    <col min="669" max="669" width="9.28515625" bestFit="1" customWidth="1"/>
    <col min="670" max="670" width="7.28515625" bestFit="1" customWidth="1"/>
    <col min="671" max="671" width="13.28515625" bestFit="1" customWidth="1"/>
    <col min="672" max="672" width="43.85546875" bestFit="1" customWidth="1"/>
    <col min="673" max="673" width="13.7109375" bestFit="1" customWidth="1"/>
    <col min="674" max="674" width="15" bestFit="1" customWidth="1"/>
    <col min="675" max="675" width="12.7109375" bestFit="1" customWidth="1"/>
    <col min="676" max="676" width="13.42578125" bestFit="1" customWidth="1"/>
    <col min="677" max="677" width="13" bestFit="1" customWidth="1"/>
    <col min="678" max="678" width="18" bestFit="1" customWidth="1"/>
    <col min="679" max="679" width="8.85546875" bestFit="1" customWidth="1"/>
    <col min="680" max="680" width="35.85546875" bestFit="1" customWidth="1"/>
    <col min="681" max="681" width="33.7109375" bestFit="1" customWidth="1"/>
    <col min="682" max="682" width="12.42578125" bestFit="1" customWidth="1"/>
    <col min="683" max="683" width="15" bestFit="1" customWidth="1"/>
    <col min="684" max="684" width="16.140625" bestFit="1" customWidth="1"/>
    <col min="685" max="685" width="16.5703125" bestFit="1" customWidth="1"/>
    <col min="686" max="686" width="17.28515625" bestFit="1" customWidth="1"/>
    <col min="687" max="687" width="18.42578125" bestFit="1" customWidth="1"/>
    <col min="688" max="688" width="38.140625" bestFit="1" customWidth="1"/>
    <col min="689" max="689" width="19.5703125" bestFit="1" customWidth="1"/>
    <col min="690" max="690" width="19.28515625" bestFit="1" customWidth="1"/>
    <col min="691" max="691" width="15.5703125" bestFit="1" customWidth="1"/>
    <col min="692" max="692" width="17.140625" bestFit="1" customWidth="1"/>
    <col min="693" max="694" width="19.5703125" bestFit="1" customWidth="1"/>
    <col min="695" max="695" width="14.7109375" bestFit="1" customWidth="1"/>
    <col min="696" max="696" width="14" bestFit="1" customWidth="1"/>
    <col min="697" max="697" width="13.42578125" bestFit="1" customWidth="1"/>
    <col min="698" max="698" width="15.85546875" bestFit="1" customWidth="1"/>
    <col min="699" max="699" width="14.5703125" bestFit="1" customWidth="1"/>
    <col min="700" max="700" width="12.85546875" bestFit="1" customWidth="1"/>
    <col min="701" max="701" width="16.85546875" bestFit="1" customWidth="1"/>
    <col min="702" max="702" width="15.5703125" bestFit="1" customWidth="1"/>
    <col min="703" max="703" width="19.5703125" bestFit="1" customWidth="1"/>
    <col min="704" max="704" width="15.140625" bestFit="1" customWidth="1"/>
    <col min="705" max="705" width="16.7109375" bestFit="1" customWidth="1"/>
    <col min="706" max="706" width="16.5703125" bestFit="1" customWidth="1"/>
    <col min="707" max="707" width="5" bestFit="1" customWidth="1"/>
    <col min="708" max="708" width="9.42578125" bestFit="1" customWidth="1"/>
    <col min="709" max="709" width="18.7109375" bestFit="1" customWidth="1"/>
    <col min="710" max="710" width="13.85546875" bestFit="1" customWidth="1"/>
    <col min="711" max="711" width="10" bestFit="1" customWidth="1"/>
    <col min="712" max="712" width="17.42578125" bestFit="1" customWidth="1"/>
    <col min="713" max="713" width="10" bestFit="1" customWidth="1"/>
    <col min="714" max="714" width="8.28515625" bestFit="1" customWidth="1"/>
    <col min="715" max="715" width="11.140625" bestFit="1" customWidth="1"/>
    <col min="716" max="716" width="10.140625" bestFit="1" customWidth="1"/>
    <col min="717" max="717" width="10" bestFit="1" customWidth="1"/>
    <col min="718" max="718" width="8" bestFit="1" customWidth="1"/>
    <col min="719" max="719" width="13" bestFit="1" customWidth="1"/>
    <col min="720" max="720" width="11" bestFit="1" customWidth="1"/>
    <col min="721" max="721" width="9.28515625" bestFit="1" customWidth="1"/>
    <col min="722" max="722" width="8.85546875" bestFit="1" customWidth="1"/>
    <col min="723" max="723" width="9" bestFit="1" customWidth="1"/>
    <col min="724" max="724" width="10.28515625" bestFit="1" customWidth="1"/>
    <col min="725" max="725" width="10.7109375" bestFit="1" customWidth="1"/>
    <col min="726" max="726" width="9" bestFit="1" customWidth="1"/>
    <col min="727" max="727" width="9.85546875" bestFit="1" customWidth="1"/>
    <col min="728" max="728" width="7.28515625" bestFit="1" customWidth="1"/>
    <col min="729" max="729" width="9.7109375" bestFit="1" customWidth="1"/>
    <col min="730" max="730" width="11.28515625" bestFit="1" customWidth="1"/>
    <col min="731" max="731" width="18.42578125" bestFit="1" customWidth="1"/>
    <col min="732" max="732" width="20.5703125" bestFit="1" customWidth="1"/>
    <col min="734" max="734" width="8.28515625" bestFit="1" customWidth="1"/>
    <col min="735" max="735" width="10.42578125" bestFit="1" customWidth="1"/>
    <col min="736" max="736" width="10.5703125" bestFit="1" customWidth="1"/>
    <col min="737" max="737" width="9.7109375" bestFit="1" customWidth="1"/>
    <col min="738" max="738" width="9.140625" bestFit="1" customWidth="1"/>
    <col min="739" max="739" width="10.85546875" bestFit="1" customWidth="1"/>
    <col min="740" max="740" width="7.42578125" bestFit="1" customWidth="1"/>
    <col min="741" max="741" width="25.5703125" bestFit="1" customWidth="1"/>
    <col min="742" max="742" width="12.140625" bestFit="1" customWidth="1"/>
    <col min="743" max="743" width="14.42578125" bestFit="1" customWidth="1"/>
    <col min="744" max="744" width="9.140625" bestFit="1" customWidth="1"/>
    <col min="745" max="745" width="6.85546875" bestFit="1" customWidth="1"/>
    <col min="746" max="746" width="7.85546875" bestFit="1" customWidth="1"/>
    <col min="747" max="747" width="18.42578125" bestFit="1" customWidth="1"/>
    <col min="748" max="748" width="16.140625" bestFit="1" customWidth="1"/>
    <col min="749" max="749" width="14.42578125" bestFit="1" customWidth="1"/>
    <col min="750" max="750" width="33.85546875" bestFit="1" customWidth="1"/>
    <col min="751" max="751" width="10.42578125" bestFit="1" customWidth="1"/>
    <col min="752" max="752" width="8.28515625" bestFit="1" customWidth="1"/>
    <col min="753" max="753" width="8.85546875" bestFit="1" customWidth="1"/>
    <col min="754" max="754" width="8.7109375" bestFit="1" customWidth="1"/>
    <col min="755" max="755" width="10.140625" bestFit="1" customWidth="1"/>
    <col min="756" max="756" width="15.42578125" bestFit="1" customWidth="1"/>
    <col min="757" max="757" width="10.5703125" bestFit="1" customWidth="1"/>
    <col min="758" max="758" width="8.85546875" bestFit="1" customWidth="1"/>
    <col min="759" max="759" width="9.42578125" bestFit="1" customWidth="1"/>
    <col min="760" max="760" width="9" bestFit="1" customWidth="1"/>
    <col min="761" max="761" width="8" bestFit="1" customWidth="1"/>
    <col min="762" max="762" width="8.85546875" bestFit="1" customWidth="1"/>
    <col min="763" max="763" width="9.140625" bestFit="1" customWidth="1"/>
    <col min="764" max="764" width="12.28515625" bestFit="1" customWidth="1"/>
    <col min="765" max="765" width="9.7109375" bestFit="1" customWidth="1"/>
    <col min="766" max="766" width="13.28515625" bestFit="1" customWidth="1"/>
    <col min="767" max="767" width="13" bestFit="1" customWidth="1"/>
    <col min="768" max="768" width="12.28515625" bestFit="1" customWidth="1"/>
    <col min="769" max="769" width="26.7109375" bestFit="1" customWidth="1"/>
    <col min="770" max="770" width="12.42578125" bestFit="1" customWidth="1"/>
    <col min="771" max="771" width="13.7109375" bestFit="1" customWidth="1"/>
    <col min="772" max="772" width="31.140625" bestFit="1" customWidth="1"/>
    <col min="773" max="773" width="11.7109375" bestFit="1" customWidth="1"/>
    <col min="774" max="774" width="17.28515625" bestFit="1" customWidth="1"/>
    <col min="775" max="775" width="15" bestFit="1" customWidth="1"/>
    <col min="776" max="776" width="26" bestFit="1" customWidth="1"/>
    <col min="777" max="777" width="12.5703125" bestFit="1" customWidth="1"/>
    <col min="778" max="778" width="12" bestFit="1" customWidth="1"/>
    <col min="779" max="779" width="23.42578125" bestFit="1" customWidth="1"/>
    <col min="780" max="780" width="14.85546875" bestFit="1" customWidth="1"/>
    <col min="781" max="781" width="14.7109375" bestFit="1" customWidth="1"/>
    <col min="782" max="782" width="10.85546875" bestFit="1" customWidth="1"/>
    <col min="783" max="783" width="14" bestFit="1" customWidth="1"/>
    <col min="784" max="784" width="16.140625" bestFit="1" customWidth="1"/>
    <col min="785" max="785" width="30.28515625" bestFit="1" customWidth="1"/>
    <col min="786" max="786" width="15.140625" bestFit="1" customWidth="1"/>
    <col min="787" max="787" width="15.28515625" bestFit="1" customWidth="1"/>
    <col min="788" max="788" width="8" bestFit="1" customWidth="1"/>
    <col min="789" max="789" width="12.7109375" bestFit="1" customWidth="1"/>
    <col min="790" max="790" width="23.28515625" bestFit="1" customWidth="1"/>
    <col min="791" max="791" width="14.7109375" bestFit="1" customWidth="1"/>
    <col min="792" max="792" width="13.42578125" bestFit="1" customWidth="1"/>
    <col min="793" max="793" width="9.28515625" bestFit="1" customWidth="1"/>
    <col min="794" max="794" width="25" bestFit="1" customWidth="1"/>
    <col min="795" max="795" width="21.5703125" bestFit="1" customWidth="1"/>
    <col min="796" max="796" width="17.140625" bestFit="1" customWidth="1"/>
    <col min="797" max="797" width="16.140625" bestFit="1" customWidth="1"/>
    <col min="798" max="798" width="21" bestFit="1" customWidth="1"/>
    <col min="799" max="799" width="23" bestFit="1" customWidth="1"/>
    <col min="800" max="800" width="21" bestFit="1" customWidth="1"/>
    <col min="801" max="801" width="20.140625" bestFit="1" customWidth="1"/>
    <col min="802" max="802" width="20.5703125" bestFit="1" customWidth="1"/>
    <col min="803" max="803" width="21" bestFit="1" customWidth="1"/>
    <col min="804" max="804" width="19.5703125" bestFit="1" customWidth="1"/>
    <col min="805" max="805" width="19.7109375" bestFit="1" customWidth="1"/>
    <col min="806" max="806" width="24" bestFit="1" customWidth="1"/>
    <col min="807" max="807" width="13" bestFit="1" customWidth="1"/>
    <col min="808" max="808" width="13.42578125" bestFit="1" customWidth="1"/>
    <col min="809" max="809" width="9" bestFit="1" customWidth="1"/>
    <col min="810" max="810" width="20" bestFit="1" customWidth="1"/>
    <col min="811" max="811" width="22" bestFit="1" customWidth="1"/>
    <col min="812" max="812" width="13" bestFit="1" customWidth="1"/>
    <col min="813" max="813" width="12.42578125" bestFit="1" customWidth="1"/>
    <col min="814" max="814" width="20.42578125" bestFit="1" customWidth="1"/>
    <col min="815" max="815" width="11.7109375" bestFit="1" customWidth="1"/>
    <col min="816" max="816" width="12.28515625" bestFit="1" customWidth="1"/>
    <col min="817" max="817" width="23" bestFit="1" customWidth="1"/>
    <col min="818" max="818" width="20.7109375" bestFit="1" customWidth="1"/>
    <col min="819" max="819" width="12.5703125" bestFit="1" customWidth="1"/>
    <col min="820" max="820" width="11" bestFit="1" customWidth="1"/>
    <col min="821" max="821" width="21.85546875" bestFit="1" customWidth="1"/>
    <col min="822" max="822" width="11.140625" bestFit="1" customWidth="1"/>
    <col min="823" max="823" width="32.140625" bestFit="1" customWidth="1"/>
    <col min="824" max="824" width="20.7109375" bestFit="1" customWidth="1"/>
    <col min="825" max="825" width="12" bestFit="1" customWidth="1"/>
    <col min="826" max="826" width="11.7109375" bestFit="1" customWidth="1"/>
    <col min="827" max="827" width="11.5703125" bestFit="1" customWidth="1"/>
    <col min="828" max="828" width="14.85546875" bestFit="1" customWidth="1"/>
    <col min="829" max="829" width="29.85546875" bestFit="1" customWidth="1"/>
    <col min="830" max="830" width="12.5703125" bestFit="1" customWidth="1"/>
    <col min="831" max="831" width="24.140625" bestFit="1" customWidth="1"/>
    <col min="832" max="832" width="24.85546875" bestFit="1" customWidth="1"/>
    <col min="834" max="834" width="10.140625" bestFit="1" customWidth="1"/>
    <col min="836" max="836" width="15.85546875" bestFit="1" customWidth="1"/>
    <col min="837" max="837" width="25.85546875" bestFit="1" customWidth="1"/>
    <col min="838" max="838" width="24.85546875" bestFit="1" customWidth="1"/>
    <col min="839" max="839" width="16.42578125" bestFit="1" customWidth="1"/>
    <col min="840" max="840" width="24.140625" bestFit="1" customWidth="1"/>
    <col min="841" max="841" width="23.28515625" bestFit="1" customWidth="1"/>
    <col min="842" max="842" width="24" bestFit="1" customWidth="1"/>
    <col min="843" max="843" width="13.28515625" bestFit="1" customWidth="1"/>
    <col min="844" max="844" width="12.7109375" bestFit="1" customWidth="1"/>
    <col min="845" max="845" width="13.5703125" bestFit="1" customWidth="1"/>
    <col min="846" max="846" width="49.7109375" bestFit="1" customWidth="1"/>
    <col min="847" max="847" width="12.28515625" bestFit="1" customWidth="1"/>
    <col min="848" max="848" width="21.42578125" bestFit="1" customWidth="1"/>
    <col min="849" max="849" width="20.42578125" bestFit="1" customWidth="1"/>
    <col min="850" max="850" width="23.28515625" bestFit="1" customWidth="1"/>
    <col min="851" max="851" width="20" bestFit="1" customWidth="1"/>
    <col min="852" max="852" width="15" bestFit="1" customWidth="1"/>
    <col min="853" max="853" width="12.7109375" bestFit="1" customWidth="1"/>
    <col min="854" max="854" width="9.7109375" bestFit="1" customWidth="1"/>
    <col min="855" max="855" width="43.140625" bestFit="1" customWidth="1"/>
    <col min="856" max="856" width="25.28515625" bestFit="1" customWidth="1"/>
    <col min="857" max="857" width="10.42578125" bestFit="1" customWidth="1"/>
    <col min="858" max="858" width="17.140625" bestFit="1" customWidth="1"/>
    <col min="859" max="859" width="14.140625" bestFit="1" customWidth="1"/>
    <col min="860" max="860" width="11.5703125" bestFit="1" customWidth="1"/>
    <col min="861" max="861" width="9" bestFit="1" customWidth="1"/>
    <col min="862" max="862" width="10.7109375" bestFit="1" customWidth="1"/>
    <col min="863" max="863" width="11.28515625" bestFit="1" customWidth="1"/>
    <col min="864" max="864" width="9.28515625" bestFit="1" customWidth="1"/>
    <col min="865" max="865" width="13.42578125" bestFit="1" customWidth="1"/>
    <col min="866" max="866" width="11" bestFit="1" customWidth="1"/>
    <col min="867" max="867" width="9" bestFit="1" customWidth="1"/>
    <col min="868" max="868" width="9.28515625" bestFit="1" customWidth="1"/>
    <col min="869" max="869" width="7.85546875" bestFit="1" customWidth="1"/>
    <col min="870" max="870" width="11.5703125" bestFit="1" customWidth="1"/>
    <col min="871" max="871" width="7" bestFit="1" customWidth="1"/>
    <col min="872" max="872" width="10.42578125" bestFit="1" customWidth="1"/>
    <col min="873" max="873" width="5.85546875" bestFit="1" customWidth="1"/>
    <col min="874" max="874" width="9.28515625" bestFit="1" customWidth="1"/>
    <col min="875" max="875" width="6.5703125" bestFit="1" customWidth="1"/>
    <col min="876" max="876" width="10.5703125" bestFit="1" customWidth="1"/>
    <col min="877" max="877" width="9.42578125" bestFit="1" customWidth="1"/>
    <col min="878" max="878" width="6.5703125" bestFit="1" customWidth="1"/>
    <col min="879" max="879" width="6.140625" bestFit="1" customWidth="1"/>
    <col min="880" max="880" width="10.140625" bestFit="1" customWidth="1"/>
    <col min="881" max="881" width="4.28515625" bestFit="1" customWidth="1"/>
    <col min="882" max="882" width="12.140625" bestFit="1" customWidth="1"/>
    <col min="883" max="883" width="8.42578125" bestFit="1" customWidth="1"/>
    <col min="884" max="884" width="7" bestFit="1" customWidth="1"/>
    <col min="885" max="885" width="7.140625" bestFit="1" customWidth="1"/>
    <col min="886" max="886" width="9.7109375" bestFit="1" customWidth="1"/>
    <col min="887" max="887" width="8.28515625" bestFit="1" customWidth="1"/>
    <col min="888" max="888" width="11.85546875" bestFit="1" customWidth="1"/>
    <col min="889" max="889" width="8.42578125" bestFit="1" customWidth="1"/>
    <col min="890" max="890" width="9.140625" bestFit="1" customWidth="1"/>
    <col min="891" max="891" width="7.140625" bestFit="1" customWidth="1"/>
    <col min="892" max="892" width="13.42578125" bestFit="1" customWidth="1"/>
    <col min="893" max="893" width="8.7109375" bestFit="1" customWidth="1"/>
    <col min="894" max="894" width="10.42578125" bestFit="1" customWidth="1"/>
    <col min="895" max="895" width="13.42578125" bestFit="1" customWidth="1"/>
    <col min="896" max="896" width="6" bestFit="1" customWidth="1"/>
    <col min="897" max="897" width="5.85546875" bestFit="1" customWidth="1"/>
    <col min="898" max="898" width="8.28515625" bestFit="1" customWidth="1"/>
    <col min="899" max="899" width="11.5703125" bestFit="1" customWidth="1"/>
    <col min="900" max="900" width="19.7109375" bestFit="1" customWidth="1"/>
    <col min="901" max="901" width="7.5703125" bestFit="1" customWidth="1"/>
    <col min="902" max="902" width="6.140625" bestFit="1" customWidth="1"/>
    <col min="903" max="903" width="7.85546875" bestFit="1" customWidth="1"/>
    <col min="904" max="904" width="7" bestFit="1" customWidth="1"/>
    <col min="905" max="905" width="13.5703125" bestFit="1" customWidth="1"/>
    <col min="906" max="906" width="6.7109375" bestFit="1" customWidth="1"/>
    <col min="907" max="907" width="7.85546875" bestFit="1" customWidth="1"/>
    <col min="908" max="908" width="8.140625" bestFit="1" customWidth="1"/>
    <col min="909" max="909" width="6.42578125" bestFit="1" customWidth="1"/>
    <col min="910" max="910" width="8.140625" bestFit="1" customWidth="1"/>
    <col min="911" max="911" width="5.7109375" bestFit="1" customWidth="1"/>
    <col min="912" max="912" width="9.7109375" bestFit="1" customWidth="1"/>
    <col min="913" max="913" width="15.140625" bestFit="1" customWidth="1"/>
    <col min="914" max="914" width="11.7109375" bestFit="1" customWidth="1"/>
    <col min="916" max="916" width="6.42578125" bestFit="1" customWidth="1"/>
    <col min="917" max="917" width="6" bestFit="1" customWidth="1"/>
    <col min="918" max="918" width="17.28515625" bestFit="1" customWidth="1"/>
    <col min="919" max="919" width="15.28515625" bestFit="1" customWidth="1"/>
    <col min="920" max="920" width="8.85546875" bestFit="1" customWidth="1"/>
    <col min="921" max="921" width="6.140625" bestFit="1" customWidth="1"/>
    <col min="922" max="922" width="8.7109375" bestFit="1" customWidth="1"/>
    <col min="923" max="923" width="12.7109375" bestFit="1" customWidth="1"/>
    <col min="924" max="924" width="8.85546875" bestFit="1" customWidth="1"/>
    <col min="925" max="925" width="8.7109375" bestFit="1" customWidth="1"/>
    <col min="926" max="926" width="30.140625" bestFit="1" customWidth="1"/>
    <col min="927" max="927" width="8" bestFit="1" customWidth="1"/>
    <col min="928" max="928" width="7.85546875" bestFit="1" customWidth="1"/>
    <col min="929" max="930" width="6.85546875" bestFit="1" customWidth="1"/>
    <col min="931" max="931" width="12.7109375" bestFit="1" customWidth="1"/>
    <col min="932" max="932" width="7" bestFit="1" customWidth="1"/>
    <col min="933" max="933" width="6.140625" bestFit="1" customWidth="1"/>
    <col min="934" max="934" width="5.7109375" bestFit="1" customWidth="1"/>
    <col min="935" max="935" width="9.140625" bestFit="1" customWidth="1"/>
    <col min="936" max="936" width="6.5703125" bestFit="1" customWidth="1"/>
    <col min="937" max="937" width="6.7109375" bestFit="1" customWidth="1"/>
    <col min="938" max="938" width="10" bestFit="1" customWidth="1"/>
    <col min="939" max="939" width="7.42578125" bestFit="1" customWidth="1"/>
    <col min="940" max="940" width="8" bestFit="1" customWidth="1"/>
    <col min="941" max="941" width="8.7109375" bestFit="1" customWidth="1"/>
    <col min="942" max="942" width="7.7109375" bestFit="1" customWidth="1"/>
    <col min="943" max="943" width="9.7109375" bestFit="1" customWidth="1"/>
    <col min="944" max="944" width="8.28515625" bestFit="1" customWidth="1"/>
    <col min="945" max="945" width="5.140625" bestFit="1" customWidth="1"/>
    <col min="946" max="946" width="10.28515625" bestFit="1" customWidth="1"/>
    <col min="947" max="947" width="8.42578125" bestFit="1" customWidth="1"/>
    <col min="948" max="948" width="7.5703125" bestFit="1" customWidth="1"/>
    <col min="949" max="949" width="9.5703125" bestFit="1" customWidth="1"/>
    <col min="950" max="950" width="8.42578125" bestFit="1" customWidth="1"/>
    <col min="952" max="952" width="21.28515625" bestFit="1" customWidth="1"/>
    <col min="953" max="953" width="7.5703125" bestFit="1" customWidth="1"/>
    <col min="954" max="954" width="5.85546875" bestFit="1" customWidth="1"/>
    <col min="955" max="955" width="9.5703125" bestFit="1" customWidth="1"/>
    <col min="957" max="957" width="6.85546875" bestFit="1" customWidth="1"/>
    <col min="958" max="958" width="8" bestFit="1" customWidth="1"/>
    <col min="959" max="959" width="5.7109375" bestFit="1" customWidth="1"/>
    <col min="960" max="960" width="10.7109375" bestFit="1" customWidth="1"/>
    <col min="961" max="961" width="6.140625" bestFit="1" customWidth="1"/>
    <col min="962" max="962" width="8.5703125" bestFit="1" customWidth="1"/>
    <col min="963" max="963" width="8.140625" bestFit="1" customWidth="1"/>
    <col min="964" max="964" width="8.28515625" bestFit="1" customWidth="1"/>
    <col min="965" max="965" width="6" bestFit="1" customWidth="1"/>
    <col min="966" max="966" width="5.7109375" bestFit="1" customWidth="1"/>
    <col min="967" max="967" width="8.42578125" bestFit="1" customWidth="1"/>
    <col min="968" max="968" width="9.5703125" bestFit="1" customWidth="1"/>
    <col min="969" max="969" width="9" bestFit="1" customWidth="1"/>
    <col min="970" max="970" width="8.28515625" bestFit="1" customWidth="1"/>
    <col min="971" max="971" width="7.85546875" bestFit="1" customWidth="1"/>
    <col min="972" max="972" width="7" bestFit="1" customWidth="1"/>
    <col min="973" max="973" width="9.140625" bestFit="1" customWidth="1"/>
    <col min="974" max="974" width="6.85546875" bestFit="1" customWidth="1"/>
    <col min="975" max="975" width="11.85546875" bestFit="1" customWidth="1"/>
    <col min="976" max="976" width="11.5703125" bestFit="1" customWidth="1"/>
    <col min="977" max="977" width="9.5703125" bestFit="1" customWidth="1"/>
    <col min="978" max="978" width="9.7109375" bestFit="1" customWidth="1"/>
    <col min="979" max="979" width="7.140625" bestFit="1" customWidth="1"/>
    <col min="980" max="980" width="11.28515625" bestFit="1" customWidth="1"/>
    <col min="981" max="981" width="5.7109375" bestFit="1" customWidth="1"/>
    <col min="982" max="982" width="8" bestFit="1" customWidth="1"/>
    <col min="983" max="983" width="7" bestFit="1" customWidth="1"/>
    <col min="984" max="984" width="8.7109375" bestFit="1" customWidth="1"/>
    <col min="985" max="986" width="6.85546875" bestFit="1" customWidth="1"/>
    <col min="987" max="987" width="8.28515625" bestFit="1" customWidth="1"/>
    <col min="988" max="988" width="4.85546875" bestFit="1" customWidth="1"/>
    <col min="989" max="989" width="8.5703125" bestFit="1" customWidth="1"/>
    <col min="990" max="990" width="31.5703125" bestFit="1" customWidth="1"/>
    <col min="991" max="991" width="9.5703125" bestFit="1" customWidth="1"/>
    <col min="992" max="992" width="6.28515625" bestFit="1" customWidth="1"/>
    <col min="993" max="993" width="7.140625" bestFit="1" customWidth="1"/>
    <col min="994" max="994" width="7.42578125" bestFit="1" customWidth="1"/>
    <col min="995" max="995" width="9.7109375" bestFit="1" customWidth="1"/>
    <col min="996" max="996" width="9.5703125" bestFit="1" customWidth="1"/>
    <col min="997" max="997" width="6.42578125" bestFit="1" customWidth="1"/>
    <col min="998" max="998" width="9.42578125" bestFit="1" customWidth="1"/>
    <col min="999" max="999" width="9.85546875" bestFit="1" customWidth="1"/>
    <col min="1000" max="1000" width="17.85546875" bestFit="1" customWidth="1"/>
    <col min="1001" max="1001" width="18.5703125" bestFit="1" customWidth="1"/>
    <col min="1002" max="1002" width="31.85546875" bestFit="1" customWidth="1"/>
    <col min="1003" max="1003" width="12.5703125" bestFit="1" customWidth="1"/>
    <col min="1004" max="1004" width="12.28515625" bestFit="1" customWidth="1"/>
    <col min="1005" max="1005" width="9" bestFit="1" customWidth="1"/>
    <col min="1006" max="1006" width="6.140625" bestFit="1" customWidth="1"/>
    <col min="1007" max="1007" width="11" bestFit="1" customWidth="1"/>
    <col min="1008" max="1008" width="8.7109375" bestFit="1" customWidth="1"/>
    <col min="1009" max="1009" width="16.7109375" bestFit="1" customWidth="1"/>
    <col min="1010" max="1010" width="9.5703125" bestFit="1" customWidth="1"/>
    <col min="1011" max="1011" width="10.42578125" bestFit="1" customWidth="1"/>
    <col min="1012" max="1012" width="6.5703125" bestFit="1" customWidth="1"/>
    <col min="1013" max="1013" width="6.140625" bestFit="1" customWidth="1"/>
    <col min="1014" max="1014" width="9.42578125" bestFit="1" customWidth="1"/>
    <col min="1015" max="1015" width="16.85546875" bestFit="1" customWidth="1"/>
    <col min="1016" max="1016" width="5.5703125" bestFit="1" customWidth="1"/>
    <col min="1017" max="1017" width="11.28515625" bestFit="1" customWidth="1"/>
    <col min="1018" max="1018" width="14.5703125" bestFit="1" customWidth="1"/>
    <col min="1019" max="1019" width="18" bestFit="1" customWidth="1"/>
    <col min="1020" max="1020" width="10.42578125" bestFit="1" customWidth="1"/>
    <col min="1021" max="1021" width="13.5703125" bestFit="1" customWidth="1"/>
    <col min="1022" max="1022" width="12.5703125" bestFit="1" customWidth="1"/>
    <col min="1023" max="1023" width="14.85546875" bestFit="1" customWidth="1"/>
    <col min="1024" max="1024" width="12" bestFit="1" customWidth="1"/>
    <col min="1025" max="1025" width="12.28515625" bestFit="1" customWidth="1"/>
    <col min="1026" max="1026" width="12.85546875" bestFit="1" customWidth="1"/>
    <col min="1027" max="1027" width="11.140625" bestFit="1" customWidth="1"/>
    <col min="1028" max="1028" width="14.42578125" bestFit="1" customWidth="1"/>
    <col min="1029" max="1029" width="10.7109375" bestFit="1" customWidth="1"/>
    <col min="1030" max="1030" width="7.85546875" bestFit="1" customWidth="1"/>
    <col min="1031" max="1031" width="6.5703125" bestFit="1" customWidth="1"/>
    <col min="1033" max="1033" width="15.140625" bestFit="1" customWidth="1"/>
    <col min="1034" max="1034" width="8.5703125" bestFit="1" customWidth="1"/>
    <col min="1035" max="1035" width="7.7109375" bestFit="1" customWidth="1"/>
    <col min="1036" max="1036" width="13.7109375" bestFit="1" customWidth="1"/>
    <col min="1037" max="1037" width="10" bestFit="1" customWidth="1"/>
    <col min="1038" max="1038" width="4.85546875" bestFit="1" customWidth="1"/>
    <col min="1039" max="1039" width="10" bestFit="1" customWidth="1"/>
    <col min="1040" max="1040" width="30" bestFit="1" customWidth="1"/>
    <col min="1041" max="1041" width="10.28515625" bestFit="1" customWidth="1"/>
    <col min="1042" max="1042" width="15.85546875" bestFit="1" customWidth="1"/>
    <col min="1043" max="1043" width="6.85546875" bestFit="1" customWidth="1"/>
    <col min="1044" max="1044" width="8.5703125" bestFit="1" customWidth="1"/>
    <col min="1045" max="1045" width="8" bestFit="1" customWidth="1"/>
    <col min="1046" max="1046" width="11.5703125" bestFit="1" customWidth="1"/>
    <col min="1047" max="1047" width="10.5703125" bestFit="1" customWidth="1"/>
    <col min="1048" max="1048" width="26.7109375" bestFit="1" customWidth="1"/>
    <col min="1049" max="1049" width="10.85546875" bestFit="1" customWidth="1"/>
    <col min="1050" max="1050" width="7.5703125" bestFit="1" customWidth="1"/>
    <col min="1051" max="1051" width="11.140625" bestFit="1" customWidth="1"/>
    <col min="1052" max="1052" width="9" bestFit="1" customWidth="1"/>
    <col min="1053" max="1053" width="10.85546875" bestFit="1" customWidth="1"/>
    <col min="1054" max="1054" width="30.28515625" bestFit="1" customWidth="1"/>
    <col min="1055" max="1055" width="12.5703125" bestFit="1" customWidth="1"/>
  </cols>
  <sheetData>
    <row r="1" spans="1:13" x14ac:dyDescent="0.25">
      <c r="A1" s="11">
        <f t="shared" ref="A1:H1" si="0">+COLUMN(A:A)</f>
        <v>1</v>
      </c>
      <c r="B1" s="11">
        <f t="shared" si="0"/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</row>
    <row r="2" spans="1:13" ht="30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1" t="s">
        <v>2267</v>
      </c>
      <c r="H2" s="7" t="s">
        <v>2268</v>
      </c>
      <c r="I2" s="7" t="s">
        <v>2348</v>
      </c>
      <c r="J2" s="1" t="s">
        <v>2643</v>
      </c>
    </row>
    <row r="3" spans="1:13" x14ac:dyDescent="0.25">
      <c r="A3" s="2" t="s">
        <v>321</v>
      </c>
      <c r="B3" s="3" t="s">
        <v>842</v>
      </c>
      <c r="C3" s="4">
        <v>19137</v>
      </c>
      <c r="D3" s="2" t="s">
        <v>323</v>
      </c>
      <c r="E3" s="2" t="s">
        <v>843</v>
      </c>
      <c r="F3" t="s">
        <v>2252</v>
      </c>
      <c r="G3" s="14">
        <v>35695.648000000001</v>
      </c>
      <c r="H3" t="s">
        <v>2271</v>
      </c>
      <c r="I3" s="12">
        <v>6</v>
      </c>
      <c r="J3" t="s">
        <v>2233</v>
      </c>
    </row>
    <row r="4" spans="1:13" x14ac:dyDescent="0.25">
      <c r="A4" s="2" t="s">
        <v>321</v>
      </c>
      <c r="B4" s="3" t="s">
        <v>1007</v>
      </c>
      <c r="C4" s="4">
        <v>19548</v>
      </c>
      <c r="D4" s="2" t="s">
        <v>323</v>
      </c>
      <c r="E4" s="2" t="s">
        <v>1008</v>
      </c>
      <c r="F4" t="s">
        <v>2252</v>
      </c>
      <c r="G4" s="14">
        <v>18181.079000000002</v>
      </c>
      <c r="H4" t="s">
        <v>2270</v>
      </c>
      <c r="I4" s="12">
        <v>6</v>
      </c>
      <c r="J4" t="s">
        <v>2232</v>
      </c>
    </row>
    <row r="5" spans="1:13" x14ac:dyDescent="0.25">
      <c r="A5" s="2" t="s">
        <v>576</v>
      </c>
      <c r="B5" s="3" t="s">
        <v>1208</v>
      </c>
      <c r="C5" s="4">
        <v>76563</v>
      </c>
      <c r="D5" s="2" t="s">
        <v>578</v>
      </c>
      <c r="E5" s="2" t="s">
        <v>1209</v>
      </c>
      <c r="F5" t="s">
        <v>2252</v>
      </c>
      <c r="G5" s="14">
        <v>35726.387000000002</v>
      </c>
      <c r="H5" t="s">
        <v>2270</v>
      </c>
      <c r="I5" s="12">
        <v>6</v>
      </c>
      <c r="J5" t="s">
        <v>2231</v>
      </c>
      <c r="L5" s="16" t="s">
        <v>2272</v>
      </c>
      <c r="M5" s="16" t="s">
        <v>3</v>
      </c>
    </row>
    <row r="6" spans="1:13" x14ac:dyDescent="0.25">
      <c r="A6" s="2" t="s">
        <v>321</v>
      </c>
      <c r="B6" s="3" t="s">
        <v>1225</v>
      </c>
      <c r="C6" s="4">
        <v>19364</v>
      </c>
      <c r="D6" s="2" t="s">
        <v>323</v>
      </c>
      <c r="E6" s="2" t="s">
        <v>1226</v>
      </c>
      <c r="F6" t="s">
        <v>2252</v>
      </c>
      <c r="G6" s="14">
        <v>23506.946</v>
      </c>
      <c r="H6" t="s">
        <v>2271</v>
      </c>
      <c r="I6" s="12">
        <v>6</v>
      </c>
      <c r="J6" t="s">
        <v>2233</v>
      </c>
      <c r="L6" s="17" t="s">
        <v>2252</v>
      </c>
      <c r="M6" s="17" t="s">
        <v>323</v>
      </c>
    </row>
    <row r="7" spans="1:13" x14ac:dyDescent="0.25">
      <c r="A7" s="2" t="s">
        <v>321</v>
      </c>
      <c r="B7" s="3" t="s">
        <v>1262</v>
      </c>
      <c r="C7" s="4">
        <v>19130</v>
      </c>
      <c r="D7" s="2" t="s">
        <v>323</v>
      </c>
      <c r="E7" s="2" t="s">
        <v>1263</v>
      </c>
      <c r="F7" t="s">
        <v>2252</v>
      </c>
      <c r="G7" s="14">
        <v>55151.213000000003</v>
      </c>
      <c r="H7" t="s">
        <v>2271</v>
      </c>
      <c r="I7" s="12">
        <v>6</v>
      </c>
      <c r="J7" t="s">
        <v>2233</v>
      </c>
      <c r="L7" s="17" t="s">
        <v>2252</v>
      </c>
      <c r="M7" s="17" t="s">
        <v>206</v>
      </c>
    </row>
    <row r="8" spans="1:13" x14ac:dyDescent="0.25">
      <c r="A8" s="2" t="s">
        <v>576</v>
      </c>
      <c r="B8" s="3" t="s">
        <v>1313</v>
      </c>
      <c r="C8" s="4">
        <v>76275</v>
      </c>
      <c r="D8" s="2" t="s">
        <v>578</v>
      </c>
      <c r="E8" s="2" t="s">
        <v>1314</v>
      </c>
      <c r="F8" t="s">
        <v>2252</v>
      </c>
      <c r="G8" s="14">
        <v>40478.735999999997</v>
      </c>
      <c r="H8" t="s">
        <v>2270</v>
      </c>
      <c r="I8" s="12">
        <v>6</v>
      </c>
      <c r="J8" t="s">
        <v>2231</v>
      </c>
      <c r="L8" s="17" t="s">
        <v>2252</v>
      </c>
      <c r="M8" s="17" t="s">
        <v>578</v>
      </c>
    </row>
    <row r="9" spans="1:13" x14ac:dyDescent="0.25">
      <c r="A9" s="2" t="s">
        <v>321</v>
      </c>
      <c r="B9" s="3" t="s">
        <v>1448</v>
      </c>
      <c r="C9" s="4">
        <v>19455</v>
      </c>
      <c r="D9" s="2" t="s">
        <v>323</v>
      </c>
      <c r="E9" s="2" t="s">
        <v>1449</v>
      </c>
      <c r="F9" t="s">
        <v>2252</v>
      </c>
      <c r="G9" s="14">
        <v>18921.809000000001</v>
      </c>
      <c r="H9" t="s">
        <v>2270</v>
      </c>
      <c r="I9" s="12">
        <v>5</v>
      </c>
      <c r="J9" t="s">
        <v>2232</v>
      </c>
      <c r="L9" s="17" t="s">
        <v>2260</v>
      </c>
      <c r="M9" s="17" t="s">
        <v>1671</v>
      </c>
    </row>
    <row r="10" spans="1:13" x14ac:dyDescent="0.25">
      <c r="A10" s="2" t="s">
        <v>321</v>
      </c>
      <c r="B10" s="3" t="s">
        <v>1465</v>
      </c>
      <c r="C10" s="4">
        <v>19698</v>
      </c>
      <c r="D10" s="2" t="s">
        <v>323</v>
      </c>
      <c r="E10" s="2" t="s">
        <v>1466</v>
      </c>
      <c r="F10" t="s">
        <v>2252</v>
      </c>
      <c r="G10" s="14">
        <v>51538.906999999999</v>
      </c>
      <c r="H10" t="s">
        <v>2270</v>
      </c>
      <c r="I10" s="12">
        <v>5</v>
      </c>
      <c r="J10" t="s">
        <v>2232</v>
      </c>
      <c r="L10" s="17" t="s">
        <v>2257</v>
      </c>
      <c r="M10" s="17" t="s">
        <v>502</v>
      </c>
    </row>
    <row r="11" spans="1:13" x14ac:dyDescent="0.25">
      <c r="A11" s="2" t="s">
        <v>321</v>
      </c>
      <c r="B11" s="3" t="s">
        <v>1610</v>
      </c>
      <c r="C11" s="4">
        <v>19532</v>
      </c>
      <c r="D11" s="2" t="s">
        <v>323</v>
      </c>
      <c r="E11" s="2" t="s">
        <v>1611</v>
      </c>
      <c r="F11" t="s">
        <v>2252</v>
      </c>
      <c r="G11" s="14">
        <v>75490.312999999995</v>
      </c>
      <c r="H11" t="s">
        <v>2270</v>
      </c>
      <c r="I11" s="12">
        <v>6</v>
      </c>
      <c r="J11" t="s">
        <v>2233</v>
      </c>
      <c r="L11" s="17" t="s">
        <v>2263</v>
      </c>
      <c r="M11" s="17" t="s">
        <v>136</v>
      </c>
    </row>
    <row r="12" spans="1:13" x14ac:dyDescent="0.25">
      <c r="A12" s="2" t="s">
        <v>321</v>
      </c>
      <c r="B12" s="3" t="s">
        <v>1658</v>
      </c>
      <c r="C12" s="4">
        <v>19075</v>
      </c>
      <c r="D12" s="2" t="s">
        <v>323</v>
      </c>
      <c r="E12" s="2" t="s">
        <v>1410</v>
      </c>
      <c r="F12" t="s">
        <v>2252</v>
      </c>
      <c r="G12" s="14">
        <v>41327.635000000002</v>
      </c>
      <c r="H12" t="s">
        <v>2271</v>
      </c>
      <c r="I12" s="12">
        <v>6</v>
      </c>
      <c r="J12" t="s">
        <v>2233</v>
      </c>
      <c r="L12" s="17" t="s">
        <v>2253</v>
      </c>
      <c r="M12" s="17" t="s">
        <v>502</v>
      </c>
    </row>
    <row r="13" spans="1:13" x14ac:dyDescent="0.25">
      <c r="A13" s="2" t="s">
        <v>321</v>
      </c>
      <c r="B13" s="3" t="s">
        <v>1667</v>
      </c>
      <c r="C13" s="4">
        <v>19110</v>
      </c>
      <c r="D13" s="2" t="s">
        <v>323</v>
      </c>
      <c r="E13" s="2" t="s">
        <v>1668</v>
      </c>
      <c r="F13" t="s">
        <v>2252</v>
      </c>
      <c r="G13" s="14">
        <v>22545.047999999999</v>
      </c>
      <c r="H13" t="s">
        <v>2271</v>
      </c>
      <c r="I13" s="12">
        <v>6</v>
      </c>
      <c r="J13" t="s">
        <v>2233</v>
      </c>
      <c r="L13" s="17" t="s">
        <v>2253</v>
      </c>
      <c r="M13" s="17" t="s">
        <v>890</v>
      </c>
    </row>
    <row r="14" spans="1:13" x14ac:dyDescent="0.25">
      <c r="A14" s="2" t="s">
        <v>321</v>
      </c>
      <c r="B14" s="3" t="s">
        <v>1700</v>
      </c>
      <c r="C14" s="4">
        <v>19212</v>
      </c>
      <c r="D14" s="2" t="s">
        <v>323</v>
      </c>
      <c r="E14" s="2" t="s">
        <v>1701</v>
      </c>
      <c r="F14" t="s">
        <v>2252</v>
      </c>
      <c r="G14" s="14">
        <v>32591.661</v>
      </c>
      <c r="H14" t="s">
        <v>2270</v>
      </c>
      <c r="I14" s="12">
        <v>6</v>
      </c>
      <c r="J14" t="s">
        <v>2232</v>
      </c>
      <c r="L14" s="17" t="s">
        <v>2254</v>
      </c>
      <c r="M14" s="17" t="s">
        <v>1147</v>
      </c>
    </row>
    <row r="15" spans="1:13" x14ac:dyDescent="0.25">
      <c r="A15" s="2" t="s">
        <v>204</v>
      </c>
      <c r="B15" s="3" t="s">
        <v>1704</v>
      </c>
      <c r="C15" s="4">
        <v>52233</v>
      </c>
      <c r="D15" s="2" t="s">
        <v>206</v>
      </c>
      <c r="E15" s="2" t="s">
        <v>1705</v>
      </c>
      <c r="F15" t="s">
        <v>2252</v>
      </c>
      <c r="G15" s="14">
        <v>35384.264999999999</v>
      </c>
      <c r="H15" t="s">
        <v>2270</v>
      </c>
      <c r="I15" s="12">
        <v>6</v>
      </c>
      <c r="J15" t="s">
        <v>2230</v>
      </c>
      <c r="L15" s="17" t="s">
        <v>2254</v>
      </c>
      <c r="M15" s="17" t="s">
        <v>774</v>
      </c>
    </row>
    <row r="16" spans="1:13" x14ac:dyDescent="0.25">
      <c r="A16" s="2" t="s">
        <v>321</v>
      </c>
      <c r="B16" s="3" t="s">
        <v>1708</v>
      </c>
      <c r="C16" s="4">
        <v>19821</v>
      </c>
      <c r="D16" s="2" t="s">
        <v>323</v>
      </c>
      <c r="E16" s="2" t="s">
        <v>1709</v>
      </c>
      <c r="F16" t="s">
        <v>2252</v>
      </c>
      <c r="G16" s="14">
        <v>49402.955000000002</v>
      </c>
      <c r="H16" t="s">
        <v>2270</v>
      </c>
      <c r="I16" s="12">
        <v>6</v>
      </c>
      <c r="J16" t="s">
        <v>2233</v>
      </c>
      <c r="L16" s="17" t="s">
        <v>2251</v>
      </c>
      <c r="M16" s="17" t="s">
        <v>628</v>
      </c>
    </row>
    <row r="17" spans="1:13" x14ac:dyDescent="0.25">
      <c r="A17" s="2" t="s">
        <v>321</v>
      </c>
      <c r="B17" s="3" t="s">
        <v>1722</v>
      </c>
      <c r="C17" s="4">
        <v>19473</v>
      </c>
      <c r="D17" s="2" t="s">
        <v>323</v>
      </c>
      <c r="E17" s="2" t="s">
        <v>1723</v>
      </c>
      <c r="F17" t="s">
        <v>2252</v>
      </c>
      <c r="G17" s="14">
        <v>51403.247000000003</v>
      </c>
      <c r="H17" t="s">
        <v>2271</v>
      </c>
      <c r="I17" s="12">
        <v>6</v>
      </c>
      <c r="J17" t="s">
        <v>2233</v>
      </c>
      <c r="L17" s="17" t="s">
        <v>2251</v>
      </c>
      <c r="M17" s="17" t="s">
        <v>760</v>
      </c>
    </row>
    <row r="18" spans="1:13" x14ac:dyDescent="0.25">
      <c r="A18" s="2" t="s">
        <v>321</v>
      </c>
      <c r="B18" s="3" t="s">
        <v>1726</v>
      </c>
      <c r="C18" s="4">
        <v>19256</v>
      </c>
      <c r="D18" s="2" t="s">
        <v>323</v>
      </c>
      <c r="E18" s="2" t="s">
        <v>1479</v>
      </c>
      <c r="F18" t="s">
        <v>2252</v>
      </c>
      <c r="G18" s="14">
        <v>273981.90000000002</v>
      </c>
      <c r="H18" t="s">
        <v>2271</v>
      </c>
      <c r="I18" s="12">
        <v>6</v>
      </c>
      <c r="J18" t="s">
        <v>2230</v>
      </c>
      <c r="L18" s="17" t="s">
        <v>2256</v>
      </c>
      <c r="M18" s="17" t="s">
        <v>303</v>
      </c>
    </row>
    <row r="19" spans="1:13" x14ac:dyDescent="0.25">
      <c r="A19" s="2" t="s">
        <v>321</v>
      </c>
      <c r="B19" s="3" t="s">
        <v>1770</v>
      </c>
      <c r="C19" s="4">
        <v>19050</v>
      </c>
      <c r="D19" s="2" t="s">
        <v>323</v>
      </c>
      <c r="E19" s="2" t="s">
        <v>1403</v>
      </c>
      <c r="F19" t="s">
        <v>2252</v>
      </c>
      <c r="G19" s="14">
        <v>77681.870999999999</v>
      </c>
      <c r="H19" t="s">
        <v>2271</v>
      </c>
      <c r="I19" s="12">
        <v>6</v>
      </c>
      <c r="J19" t="s">
        <v>2230</v>
      </c>
      <c r="L19" s="17" t="s">
        <v>2256</v>
      </c>
      <c r="M19" s="17" t="s">
        <v>663</v>
      </c>
    </row>
    <row r="20" spans="1:13" x14ac:dyDescent="0.25">
      <c r="A20" s="2" t="s">
        <v>204</v>
      </c>
      <c r="B20" s="3" t="s">
        <v>1790</v>
      </c>
      <c r="C20" s="4">
        <v>52405</v>
      </c>
      <c r="D20" s="2" t="s">
        <v>206</v>
      </c>
      <c r="E20" s="2" t="s">
        <v>1791</v>
      </c>
      <c r="F20" t="s">
        <v>2252</v>
      </c>
      <c r="G20" s="14">
        <v>30989.244999999999</v>
      </c>
      <c r="H20" t="s">
        <v>2271</v>
      </c>
      <c r="I20" s="12">
        <v>6</v>
      </c>
      <c r="J20" t="s">
        <v>2233</v>
      </c>
      <c r="L20" s="17" t="s">
        <v>2265</v>
      </c>
      <c r="M20" s="17" t="s">
        <v>323</v>
      </c>
    </row>
    <row r="21" spans="1:13" x14ac:dyDescent="0.25">
      <c r="A21" s="2" t="s">
        <v>321</v>
      </c>
      <c r="B21" s="3" t="s">
        <v>1914</v>
      </c>
      <c r="C21" s="4">
        <v>19142</v>
      </c>
      <c r="D21" s="2" t="s">
        <v>323</v>
      </c>
      <c r="E21" s="2" t="s">
        <v>1915</v>
      </c>
      <c r="F21" t="s">
        <v>2252</v>
      </c>
      <c r="G21" s="14">
        <v>27018.096000000001</v>
      </c>
      <c r="H21" t="s">
        <v>2270</v>
      </c>
      <c r="I21" s="12">
        <v>6</v>
      </c>
      <c r="J21" t="s">
        <v>2233</v>
      </c>
      <c r="L21" s="17" t="s">
        <v>2265</v>
      </c>
      <c r="M21" s="17" t="s">
        <v>578</v>
      </c>
    </row>
    <row r="22" spans="1:13" x14ac:dyDescent="0.25">
      <c r="A22" s="2" t="s">
        <v>204</v>
      </c>
      <c r="B22" s="3" t="s">
        <v>1932</v>
      </c>
      <c r="C22" s="4">
        <v>52418</v>
      </c>
      <c r="D22" s="2" t="s">
        <v>206</v>
      </c>
      <c r="E22" s="2" t="s">
        <v>1933</v>
      </c>
      <c r="F22" t="s">
        <v>2252</v>
      </c>
      <c r="G22" s="14">
        <v>95623.514999999999</v>
      </c>
      <c r="H22" t="s">
        <v>2271</v>
      </c>
      <c r="I22" s="12">
        <v>6</v>
      </c>
      <c r="J22" t="s">
        <v>2233</v>
      </c>
      <c r="L22" s="17" t="s">
        <v>2255</v>
      </c>
      <c r="M22" s="17" t="s">
        <v>206</v>
      </c>
    </row>
    <row r="23" spans="1:13" x14ac:dyDescent="0.25">
      <c r="A23" s="2" t="s">
        <v>321</v>
      </c>
      <c r="B23" s="3" t="s">
        <v>1982</v>
      </c>
      <c r="C23" s="4">
        <v>19450</v>
      </c>
      <c r="D23" s="2" t="s">
        <v>323</v>
      </c>
      <c r="E23" s="2" t="s">
        <v>1983</v>
      </c>
      <c r="F23" t="s">
        <v>2252</v>
      </c>
      <c r="G23" s="14">
        <v>69836.337</v>
      </c>
      <c r="H23" t="s">
        <v>2271</v>
      </c>
      <c r="I23" s="12">
        <v>6</v>
      </c>
      <c r="J23" t="s">
        <v>2230</v>
      </c>
      <c r="L23" s="17" t="s">
        <v>2258</v>
      </c>
      <c r="M23" s="17" t="s">
        <v>1458</v>
      </c>
    </row>
    <row r="24" spans="1:13" x14ac:dyDescent="0.25">
      <c r="A24" s="2" t="s">
        <v>204</v>
      </c>
      <c r="B24" s="3" t="s">
        <v>2089</v>
      </c>
      <c r="C24" s="4">
        <v>52256</v>
      </c>
      <c r="D24" s="2" t="s">
        <v>206</v>
      </c>
      <c r="E24" s="2" t="s">
        <v>2090</v>
      </c>
      <c r="F24" t="s">
        <v>2252</v>
      </c>
      <c r="G24" s="14">
        <v>52237.703999999998</v>
      </c>
      <c r="H24" t="s">
        <v>2271</v>
      </c>
      <c r="I24" s="12">
        <v>6</v>
      </c>
      <c r="J24" t="s">
        <v>2233</v>
      </c>
      <c r="L24" s="17" t="s">
        <v>2261</v>
      </c>
      <c r="M24" s="17" t="s">
        <v>1151</v>
      </c>
    </row>
    <row r="25" spans="1:13" x14ac:dyDescent="0.25">
      <c r="A25" s="2" t="s">
        <v>204</v>
      </c>
      <c r="B25" s="3" t="s">
        <v>2097</v>
      </c>
      <c r="C25" s="4">
        <v>52540</v>
      </c>
      <c r="D25" s="2" t="s">
        <v>206</v>
      </c>
      <c r="E25" s="2" t="s">
        <v>2098</v>
      </c>
      <c r="F25" t="s">
        <v>2252</v>
      </c>
      <c r="G25" s="14">
        <v>43508.622000000003</v>
      </c>
      <c r="H25" t="s">
        <v>2271</v>
      </c>
      <c r="I25" s="12">
        <v>6</v>
      </c>
      <c r="J25" t="s">
        <v>2230</v>
      </c>
      <c r="L25" s="17" t="s">
        <v>2261</v>
      </c>
      <c r="M25" s="17" t="s">
        <v>98</v>
      </c>
    </row>
    <row r="26" spans="1:13" x14ac:dyDescent="0.25">
      <c r="A26" s="2" t="s">
        <v>321</v>
      </c>
      <c r="B26" s="3" t="s">
        <v>2124</v>
      </c>
      <c r="C26" s="4">
        <v>19780</v>
      </c>
      <c r="D26" s="2" t="s">
        <v>323</v>
      </c>
      <c r="E26" s="2" t="s">
        <v>401</v>
      </c>
      <c r="F26" t="s">
        <v>2252</v>
      </c>
      <c r="G26" s="14">
        <v>59586.959000000003</v>
      </c>
      <c r="H26" t="s">
        <v>2271</v>
      </c>
      <c r="I26" s="12">
        <v>6</v>
      </c>
      <c r="J26" t="s">
        <v>2233</v>
      </c>
      <c r="L26" s="17" t="s">
        <v>2261</v>
      </c>
      <c r="M26" s="17" t="s">
        <v>378</v>
      </c>
    </row>
    <row r="27" spans="1:13" x14ac:dyDescent="0.25">
      <c r="A27" s="2" t="s">
        <v>1669</v>
      </c>
      <c r="B27" s="3" t="s">
        <v>1670</v>
      </c>
      <c r="C27" s="4">
        <v>81300</v>
      </c>
      <c r="D27" s="2" t="s">
        <v>1671</v>
      </c>
      <c r="E27" s="2" t="s">
        <v>1672</v>
      </c>
      <c r="F27" t="s">
        <v>2260</v>
      </c>
      <c r="G27" s="14">
        <v>115054.03</v>
      </c>
      <c r="H27" t="s">
        <v>2270</v>
      </c>
      <c r="I27" s="12">
        <v>6</v>
      </c>
      <c r="J27" t="s">
        <v>2233</v>
      </c>
      <c r="L27" s="17" t="s">
        <v>2262</v>
      </c>
      <c r="M27" s="17" t="s">
        <v>502</v>
      </c>
    </row>
    <row r="28" spans="1:13" x14ac:dyDescent="0.25">
      <c r="A28" s="2" t="s">
        <v>1669</v>
      </c>
      <c r="B28" s="3" t="s">
        <v>1763</v>
      </c>
      <c r="C28" s="4">
        <v>81065</v>
      </c>
      <c r="D28" s="2" t="s">
        <v>1671</v>
      </c>
      <c r="E28" s="2" t="s">
        <v>1764</v>
      </c>
      <c r="F28" t="s">
        <v>2260</v>
      </c>
      <c r="G28" s="14">
        <v>308432.48</v>
      </c>
      <c r="H28" t="s">
        <v>2270</v>
      </c>
      <c r="I28" s="12">
        <v>6</v>
      </c>
      <c r="J28" t="s">
        <v>2233</v>
      </c>
      <c r="L28" s="17" t="s">
        <v>2262</v>
      </c>
      <c r="M28" s="17" t="s">
        <v>303</v>
      </c>
    </row>
    <row r="29" spans="1:13" x14ac:dyDescent="0.25">
      <c r="A29" s="2" t="s">
        <v>1669</v>
      </c>
      <c r="B29" s="3" t="s">
        <v>1856</v>
      </c>
      <c r="C29" s="4">
        <v>81736</v>
      </c>
      <c r="D29" s="2" t="s">
        <v>1671</v>
      </c>
      <c r="E29" s="2" t="s">
        <v>1857</v>
      </c>
      <c r="F29" t="s">
        <v>2260</v>
      </c>
      <c r="G29" s="14">
        <v>94581.138999999996</v>
      </c>
      <c r="H29" t="s">
        <v>2270</v>
      </c>
      <c r="I29" s="12">
        <v>6</v>
      </c>
      <c r="J29" t="s">
        <v>2232</v>
      </c>
      <c r="L29" s="17" t="s">
        <v>2264</v>
      </c>
      <c r="M29" s="17" t="s">
        <v>1881</v>
      </c>
    </row>
    <row r="30" spans="1:13" x14ac:dyDescent="0.25">
      <c r="A30" s="2" t="s">
        <v>1669</v>
      </c>
      <c r="B30" s="3" t="s">
        <v>2028</v>
      </c>
      <c r="C30" s="4">
        <v>81794</v>
      </c>
      <c r="D30" s="2" t="s">
        <v>1671</v>
      </c>
      <c r="E30" s="2" t="s">
        <v>2029</v>
      </c>
      <c r="F30" t="s">
        <v>2260</v>
      </c>
      <c r="G30" s="14">
        <v>538882.57999999996</v>
      </c>
      <c r="H30" t="s">
        <v>2270</v>
      </c>
      <c r="I30" s="12">
        <v>6</v>
      </c>
      <c r="J30" t="s">
        <v>2230</v>
      </c>
      <c r="L30" s="17" t="s">
        <v>2264</v>
      </c>
      <c r="M30" s="17" t="s">
        <v>532</v>
      </c>
    </row>
    <row r="31" spans="1:13" x14ac:dyDescent="0.25">
      <c r="A31" s="2" t="s">
        <v>500</v>
      </c>
      <c r="B31" s="3" t="s">
        <v>1544</v>
      </c>
      <c r="C31" s="4">
        <v>5736</v>
      </c>
      <c r="D31" s="2" t="s">
        <v>502</v>
      </c>
      <c r="E31" s="2" t="s">
        <v>1545</v>
      </c>
      <c r="F31" t="s">
        <v>2257</v>
      </c>
      <c r="G31" s="14">
        <v>110343.94</v>
      </c>
      <c r="H31" t="s">
        <v>2270</v>
      </c>
      <c r="I31" s="12">
        <v>5</v>
      </c>
      <c r="J31" t="s">
        <v>2232</v>
      </c>
      <c r="L31" s="17" t="s">
        <v>2259</v>
      </c>
      <c r="M31" s="17" t="s">
        <v>297</v>
      </c>
    </row>
    <row r="32" spans="1:13" x14ac:dyDescent="0.25">
      <c r="A32" s="2" t="s">
        <v>500</v>
      </c>
      <c r="B32" s="3" t="s">
        <v>1566</v>
      </c>
      <c r="C32" s="4">
        <v>5604</v>
      </c>
      <c r="D32" s="2" t="s">
        <v>502</v>
      </c>
      <c r="E32" s="2" t="s">
        <v>1567</v>
      </c>
      <c r="F32" t="s">
        <v>2257</v>
      </c>
      <c r="G32" s="14">
        <v>199851.71</v>
      </c>
      <c r="H32" t="s">
        <v>2270</v>
      </c>
      <c r="I32" s="12">
        <v>6</v>
      </c>
      <c r="J32" t="s">
        <v>2233</v>
      </c>
      <c r="L32" s="17" t="s">
        <v>2266</v>
      </c>
      <c r="M32" s="17" t="s">
        <v>502</v>
      </c>
    </row>
    <row r="33" spans="1:10" x14ac:dyDescent="0.25">
      <c r="A33" s="2" t="s">
        <v>500</v>
      </c>
      <c r="B33" s="3" t="s">
        <v>1594</v>
      </c>
      <c r="C33" s="4">
        <v>5154</v>
      </c>
      <c r="D33" s="2" t="s">
        <v>502</v>
      </c>
      <c r="E33" s="2" t="s">
        <v>1595</v>
      </c>
      <c r="F33" t="s">
        <v>2257</v>
      </c>
      <c r="G33" s="14">
        <v>138771.88</v>
      </c>
      <c r="H33" t="s">
        <v>2270</v>
      </c>
      <c r="I33" s="12">
        <v>5</v>
      </c>
      <c r="J33" t="s">
        <v>2231</v>
      </c>
    </row>
    <row r="34" spans="1:10" x14ac:dyDescent="0.25">
      <c r="A34" s="2" t="s">
        <v>500</v>
      </c>
      <c r="B34" s="3" t="s">
        <v>1646</v>
      </c>
      <c r="C34" s="4">
        <v>5895</v>
      </c>
      <c r="D34" s="2" t="s">
        <v>502</v>
      </c>
      <c r="E34" s="2" t="s">
        <v>1647</v>
      </c>
      <c r="F34" t="s">
        <v>2257</v>
      </c>
      <c r="G34" s="14">
        <v>117641.5</v>
      </c>
      <c r="H34" t="s">
        <v>2270</v>
      </c>
      <c r="I34" s="12">
        <v>6</v>
      </c>
      <c r="J34" t="s">
        <v>2233</v>
      </c>
    </row>
    <row r="35" spans="1:10" x14ac:dyDescent="0.25">
      <c r="A35" s="2" t="s">
        <v>500</v>
      </c>
      <c r="B35" s="3" t="s">
        <v>1690</v>
      </c>
      <c r="C35" s="4">
        <v>5031</v>
      </c>
      <c r="D35" s="2" t="s">
        <v>502</v>
      </c>
      <c r="E35" s="2" t="s">
        <v>1691</v>
      </c>
      <c r="F35" t="s">
        <v>2257</v>
      </c>
      <c r="G35" s="14">
        <v>120913.38</v>
      </c>
      <c r="H35" t="s">
        <v>2270</v>
      </c>
      <c r="I35" s="12">
        <v>6</v>
      </c>
      <c r="J35" t="s">
        <v>2233</v>
      </c>
    </row>
    <row r="36" spans="1:10" x14ac:dyDescent="0.25">
      <c r="A36" s="2" t="s">
        <v>500</v>
      </c>
      <c r="B36" s="3" t="s">
        <v>1702</v>
      </c>
      <c r="C36" s="4">
        <v>5120</v>
      </c>
      <c r="D36" s="2" t="s">
        <v>502</v>
      </c>
      <c r="E36" s="2" t="s">
        <v>1703</v>
      </c>
      <c r="F36" t="s">
        <v>2257</v>
      </c>
      <c r="G36" s="14">
        <v>192896.7</v>
      </c>
      <c r="H36" t="s">
        <v>2270</v>
      </c>
      <c r="I36" s="12">
        <v>6</v>
      </c>
      <c r="J36" t="s">
        <v>2230</v>
      </c>
    </row>
    <row r="37" spans="1:10" x14ac:dyDescent="0.25">
      <c r="A37" s="2" t="s">
        <v>500</v>
      </c>
      <c r="B37" s="3" t="s">
        <v>1749</v>
      </c>
      <c r="C37" s="4">
        <v>5495</v>
      </c>
      <c r="D37" s="2" t="s">
        <v>502</v>
      </c>
      <c r="E37" s="2" t="s">
        <v>1750</v>
      </c>
      <c r="F37" t="s">
        <v>2257</v>
      </c>
      <c r="G37" s="14">
        <v>93938.106</v>
      </c>
      <c r="H37" t="s">
        <v>2271</v>
      </c>
      <c r="I37" s="12">
        <v>6</v>
      </c>
      <c r="J37" t="s">
        <v>2233</v>
      </c>
    </row>
    <row r="38" spans="1:10" x14ac:dyDescent="0.25">
      <c r="A38" s="2" t="s">
        <v>500</v>
      </c>
      <c r="B38" s="3" t="s">
        <v>1755</v>
      </c>
      <c r="C38" s="4">
        <v>5854</v>
      </c>
      <c r="D38" s="2" t="s">
        <v>502</v>
      </c>
      <c r="E38" s="2" t="s">
        <v>1756</v>
      </c>
      <c r="F38" t="s">
        <v>2257</v>
      </c>
      <c r="G38" s="14">
        <v>56799.036</v>
      </c>
      <c r="H38" t="s">
        <v>2271</v>
      </c>
      <c r="I38" s="12">
        <v>6</v>
      </c>
      <c r="J38" t="s">
        <v>2230</v>
      </c>
    </row>
    <row r="39" spans="1:10" x14ac:dyDescent="0.25">
      <c r="A39" s="2" t="s">
        <v>500</v>
      </c>
      <c r="B39" s="3" t="s">
        <v>1830</v>
      </c>
      <c r="C39" s="4">
        <v>5107</v>
      </c>
      <c r="D39" s="2" t="s">
        <v>502</v>
      </c>
      <c r="E39" s="2" t="s">
        <v>507</v>
      </c>
      <c r="F39" t="s">
        <v>2257</v>
      </c>
      <c r="G39" s="14">
        <v>37841.311000000002</v>
      </c>
      <c r="H39" t="s">
        <v>2271</v>
      </c>
      <c r="I39" s="12">
        <v>6</v>
      </c>
      <c r="J39" t="s">
        <v>2230</v>
      </c>
    </row>
    <row r="40" spans="1:10" x14ac:dyDescent="0.25">
      <c r="A40" s="2" t="s">
        <v>500</v>
      </c>
      <c r="B40" s="3" t="s">
        <v>1842</v>
      </c>
      <c r="C40" s="4">
        <v>5250</v>
      </c>
      <c r="D40" s="2" t="s">
        <v>502</v>
      </c>
      <c r="E40" s="2" t="s">
        <v>1843</v>
      </c>
      <c r="F40" t="s">
        <v>2257</v>
      </c>
      <c r="G40" s="14">
        <v>158248.15</v>
      </c>
      <c r="H40" t="s">
        <v>2270</v>
      </c>
      <c r="I40" s="12">
        <v>5</v>
      </c>
      <c r="J40" t="s">
        <v>2232</v>
      </c>
    </row>
    <row r="41" spans="1:10" x14ac:dyDescent="0.25">
      <c r="A41" s="2" t="s">
        <v>500</v>
      </c>
      <c r="B41" s="3" t="s">
        <v>1920</v>
      </c>
      <c r="C41" s="4">
        <v>5790</v>
      </c>
      <c r="D41" s="2" t="s">
        <v>502</v>
      </c>
      <c r="E41" s="2" t="s">
        <v>1921</v>
      </c>
      <c r="F41" t="s">
        <v>2257</v>
      </c>
      <c r="G41" s="14">
        <v>173172.67</v>
      </c>
      <c r="H41" t="s">
        <v>2270</v>
      </c>
      <c r="I41" s="12">
        <v>6</v>
      </c>
      <c r="J41" t="s">
        <v>2232</v>
      </c>
    </row>
    <row r="42" spans="1:10" x14ac:dyDescent="0.25">
      <c r="A42" s="2" t="s">
        <v>500</v>
      </c>
      <c r="B42" s="3" t="s">
        <v>1972</v>
      </c>
      <c r="C42" s="4">
        <v>5040</v>
      </c>
      <c r="D42" s="2" t="s">
        <v>502</v>
      </c>
      <c r="E42" s="2" t="s">
        <v>1973</v>
      </c>
      <c r="F42" t="s">
        <v>2257</v>
      </c>
      <c r="G42" s="14">
        <v>141332.88</v>
      </c>
      <c r="H42" t="s">
        <v>2270</v>
      </c>
      <c r="I42" s="12">
        <v>6</v>
      </c>
      <c r="J42" t="s">
        <v>2233</v>
      </c>
    </row>
    <row r="43" spans="1:10" x14ac:dyDescent="0.25">
      <c r="A43" s="2" t="s">
        <v>500</v>
      </c>
      <c r="B43" s="3" t="s">
        <v>2153</v>
      </c>
      <c r="C43" s="4">
        <v>5361</v>
      </c>
      <c r="D43" s="2" t="s">
        <v>502</v>
      </c>
      <c r="E43" s="2" t="s">
        <v>2154</v>
      </c>
      <c r="F43" t="s">
        <v>2257</v>
      </c>
      <c r="G43" s="14">
        <v>227194.86</v>
      </c>
      <c r="H43" t="s">
        <v>2271</v>
      </c>
      <c r="I43" s="12">
        <v>6</v>
      </c>
      <c r="J43" t="s">
        <v>2230</v>
      </c>
    </row>
    <row r="44" spans="1:10" x14ac:dyDescent="0.25">
      <c r="A44" s="2" t="s">
        <v>134</v>
      </c>
      <c r="B44" s="3" t="s">
        <v>1727</v>
      </c>
      <c r="C44" s="4">
        <v>54245</v>
      </c>
      <c r="D44" s="2" t="s">
        <v>136</v>
      </c>
      <c r="E44" s="2" t="s">
        <v>1160</v>
      </c>
      <c r="F44" t="s">
        <v>2263</v>
      </c>
      <c r="G44" s="14">
        <v>168998.66</v>
      </c>
      <c r="H44" t="s">
        <v>2271</v>
      </c>
      <c r="I44" s="12">
        <v>6</v>
      </c>
      <c r="J44" t="s">
        <v>2230</v>
      </c>
    </row>
    <row r="45" spans="1:10" x14ac:dyDescent="0.25">
      <c r="A45" s="2" t="s">
        <v>134</v>
      </c>
      <c r="B45" s="3" t="s">
        <v>1826</v>
      </c>
      <c r="C45" s="4">
        <v>54720</v>
      </c>
      <c r="D45" s="2" t="s">
        <v>136</v>
      </c>
      <c r="E45" s="2" t="s">
        <v>1827</v>
      </c>
      <c r="F45" t="s">
        <v>2263</v>
      </c>
      <c r="G45" s="14">
        <v>146447.78</v>
      </c>
      <c r="H45" t="s">
        <v>2271</v>
      </c>
      <c r="I45" s="12">
        <v>6</v>
      </c>
      <c r="J45" t="s">
        <v>2233</v>
      </c>
    </row>
    <row r="46" spans="1:10" x14ac:dyDescent="0.25">
      <c r="A46" s="2" t="s">
        <v>134</v>
      </c>
      <c r="B46" s="3" t="s">
        <v>1906</v>
      </c>
      <c r="C46" s="4">
        <v>54344</v>
      </c>
      <c r="D46" s="2" t="s">
        <v>136</v>
      </c>
      <c r="E46" s="2" t="s">
        <v>1907</v>
      </c>
      <c r="F46" t="s">
        <v>2263</v>
      </c>
      <c r="G46" s="14">
        <v>41908.517</v>
      </c>
      <c r="H46" t="s">
        <v>2271</v>
      </c>
      <c r="I46" s="12">
        <v>6</v>
      </c>
      <c r="J46" t="s">
        <v>2230</v>
      </c>
    </row>
    <row r="47" spans="1:10" x14ac:dyDescent="0.25">
      <c r="A47" s="2" t="s">
        <v>134</v>
      </c>
      <c r="B47" s="3" t="s">
        <v>1976</v>
      </c>
      <c r="C47" s="4">
        <v>54800</v>
      </c>
      <c r="D47" s="2" t="s">
        <v>136</v>
      </c>
      <c r="E47" s="2" t="s">
        <v>1977</v>
      </c>
      <c r="F47" t="s">
        <v>2263</v>
      </c>
      <c r="G47" s="14">
        <v>93393.941000000006</v>
      </c>
      <c r="H47" t="s">
        <v>2271</v>
      </c>
      <c r="I47" s="12">
        <v>6</v>
      </c>
      <c r="J47" t="s">
        <v>2230</v>
      </c>
    </row>
    <row r="48" spans="1:10" x14ac:dyDescent="0.25">
      <c r="A48" s="2" t="s">
        <v>134</v>
      </c>
      <c r="B48" s="3" t="s">
        <v>1978</v>
      </c>
      <c r="C48" s="4">
        <v>54810</v>
      </c>
      <c r="D48" s="2" t="s">
        <v>136</v>
      </c>
      <c r="E48" s="2" t="s">
        <v>1979</v>
      </c>
      <c r="F48" t="s">
        <v>2263</v>
      </c>
      <c r="G48" s="14">
        <v>266907.08</v>
      </c>
      <c r="H48" t="s">
        <v>2270</v>
      </c>
      <c r="I48" s="12">
        <v>6</v>
      </c>
      <c r="J48" t="s">
        <v>2233</v>
      </c>
    </row>
    <row r="49" spans="1:10" x14ac:dyDescent="0.25">
      <c r="A49" s="2" t="s">
        <v>134</v>
      </c>
      <c r="B49" s="3" t="s">
        <v>2093</v>
      </c>
      <c r="C49" s="4">
        <v>54206</v>
      </c>
      <c r="D49" s="2" t="s">
        <v>136</v>
      </c>
      <c r="E49" s="2" t="s">
        <v>2094</v>
      </c>
      <c r="F49" t="s">
        <v>2263</v>
      </c>
      <c r="G49" s="14">
        <v>94065.051000000007</v>
      </c>
      <c r="H49" t="s">
        <v>2271</v>
      </c>
      <c r="I49" s="12">
        <v>6</v>
      </c>
      <c r="J49" t="s">
        <v>2233</v>
      </c>
    </row>
    <row r="50" spans="1:10" x14ac:dyDescent="0.25">
      <c r="A50" s="2" t="s">
        <v>134</v>
      </c>
      <c r="B50" s="3" t="s">
        <v>2101</v>
      </c>
      <c r="C50" s="4">
        <v>54670</v>
      </c>
      <c r="D50" s="2" t="s">
        <v>136</v>
      </c>
      <c r="E50" s="2" t="s">
        <v>2102</v>
      </c>
      <c r="F50" t="s">
        <v>2263</v>
      </c>
      <c r="G50" s="14">
        <v>39966.76</v>
      </c>
      <c r="H50" t="s">
        <v>2271</v>
      </c>
      <c r="I50" s="12">
        <v>6</v>
      </c>
      <c r="J50" t="s">
        <v>2230</v>
      </c>
    </row>
    <row r="51" spans="1:10" x14ac:dyDescent="0.25">
      <c r="A51" s="2" t="s">
        <v>134</v>
      </c>
      <c r="B51" s="3" t="s">
        <v>2166</v>
      </c>
      <c r="C51" s="4">
        <v>54250</v>
      </c>
      <c r="D51" s="2" t="s">
        <v>136</v>
      </c>
      <c r="E51" s="2" t="s">
        <v>2167</v>
      </c>
      <c r="F51" t="s">
        <v>2263</v>
      </c>
      <c r="G51" s="14">
        <v>70610.45</v>
      </c>
      <c r="H51" t="s">
        <v>2271</v>
      </c>
      <c r="I51" s="12">
        <v>6</v>
      </c>
      <c r="J51" t="s">
        <v>2233</v>
      </c>
    </row>
    <row r="52" spans="1:10" x14ac:dyDescent="0.25">
      <c r="A52" s="2" t="s">
        <v>888</v>
      </c>
      <c r="B52" s="3" t="s">
        <v>889</v>
      </c>
      <c r="C52" s="4">
        <v>27425</v>
      </c>
      <c r="D52" s="2" t="s">
        <v>890</v>
      </c>
      <c r="E52" s="2" t="s">
        <v>891</v>
      </c>
      <c r="F52" t="s">
        <v>2253</v>
      </c>
      <c r="G52" s="14">
        <v>181520.84</v>
      </c>
      <c r="H52" t="s">
        <v>2270</v>
      </c>
      <c r="I52" s="12">
        <v>6</v>
      </c>
      <c r="J52" t="s">
        <v>2230</v>
      </c>
    </row>
    <row r="53" spans="1:10" x14ac:dyDescent="0.25">
      <c r="A53" s="2" t="s">
        <v>888</v>
      </c>
      <c r="B53" s="3" t="s">
        <v>1235</v>
      </c>
      <c r="C53" s="4">
        <v>27250</v>
      </c>
      <c r="D53" s="2" t="s">
        <v>890</v>
      </c>
      <c r="E53" s="2" t="s">
        <v>1236</v>
      </c>
      <c r="F53" t="s">
        <v>2253</v>
      </c>
      <c r="G53" s="14">
        <v>413889.91</v>
      </c>
      <c r="H53" t="s">
        <v>2271</v>
      </c>
      <c r="I53" s="12">
        <v>6</v>
      </c>
      <c r="J53" t="s">
        <v>2230</v>
      </c>
    </row>
    <row r="54" spans="1:10" x14ac:dyDescent="0.25">
      <c r="A54" s="2" t="s">
        <v>888</v>
      </c>
      <c r="B54" s="3" t="s">
        <v>1362</v>
      </c>
      <c r="C54" s="4">
        <v>27491</v>
      </c>
      <c r="D54" s="2" t="s">
        <v>890</v>
      </c>
      <c r="E54" s="2" t="s">
        <v>1363</v>
      </c>
      <c r="F54" t="s">
        <v>2253</v>
      </c>
      <c r="G54" s="14">
        <v>94718.18</v>
      </c>
      <c r="H54" t="s">
        <v>2271</v>
      </c>
      <c r="I54" s="12">
        <v>6</v>
      </c>
      <c r="J54" t="s">
        <v>2230</v>
      </c>
    </row>
    <row r="55" spans="1:10" x14ac:dyDescent="0.25">
      <c r="A55" s="2" t="s">
        <v>888</v>
      </c>
      <c r="B55" s="3" t="s">
        <v>1681</v>
      </c>
      <c r="C55" s="4">
        <v>27205</v>
      </c>
      <c r="D55" s="2" t="s">
        <v>890</v>
      </c>
      <c r="E55" s="2" t="s">
        <v>1682</v>
      </c>
      <c r="F55" t="s">
        <v>2253</v>
      </c>
      <c r="G55" s="14">
        <v>46731.245000000003</v>
      </c>
      <c r="H55" t="s">
        <v>2270</v>
      </c>
      <c r="I55" s="12">
        <v>6</v>
      </c>
      <c r="J55" t="s">
        <v>2233</v>
      </c>
    </row>
    <row r="56" spans="1:10" x14ac:dyDescent="0.25">
      <c r="A56" s="2" t="s">
        <v>888</v>
      </c>
      <c r="B56" s="3" t="s">
        <v>1737</v>
      </c>
      <c r="C56" s="4">
        <v>27450</v>
      </c>
      <c r="D56" s="2" t="s">
        <v>890</v>
      </c>
      <c r="E56" s="2" t="s">
        <v>1738</v>
      </c>
      <c r="F56" t="s">
        <v>2253</v>
      </c>
      <c r="G56" s="14">
        <v>66541.224000000002</v>
      </c>
      <c r="H56" t="s">
        <v>2271</v>
      </c>
      <c r="I56" s="12">
        <v>6</v>
      </c>
      <c r="J56" t="s">
        <v>2233</v>
      </c>
    </row>
    <row r="57" spans="1:10" x14ac:dyDescent="0.25">
      <c r="A57" s="2" t="s">
        <v>888</v>
      </c>
      <c r="B57" s="3" t="s">
        <v>1974</v>
      </c>
      <c r="C57" s="4">
        <v>27361</v>
      </c>
      <c r="D57" s="2" t="s">
        <v>890</v>
      </c>
      <c r="E57" s="2" t="s">
        <v>1975</v>
      </c>
      <c r="F57" t="s">
        <v>2253</v>
      </c>
      <c r="G57" s="14">
        <v>188837.73</v>
      </c>
      <c r="H57" t="s">
        <v>2270</v>
      </c>
      <c r="I57" s="12">
        <v>6</v>
      </c>
      <c r="J57" t="s">
        <v>2233</v>
      </c>
    </row>
    <row r="58" spans="1:10" x14ac:dyDescent="0.25">
      <c r="A58" s="2" t="s">
        <v>888</v>
      </c>
      <c r="B58" s="3" t="s">
        <v>2113</v>
      </c>
      <c r="C58" s="4">
        <v>27745</v>
      </c>
      <c r="D58" s="2" t="s">
        <v>890</v>
      </c>
      <c r="E58" s="2" t="s">
        <v>2114</v>
      </c>
      <c r="F58" t="s">
        <v>2253</v>
      </c>
      <c r="G58" s="14">
        <v>157959.82999999999</v>
      </c>
      <c r="H58" t="s">
        <v>2270</v>
      </c>
      <c r="I58" s="12">
        <v>6</v>
      </c>
      <c r="J58" t="s">
        <v>2230</v>
      </c>
    </row>
    <row r="59" spans="1:10" x14ac:dyDescent="0.25">
      <c r="A59" s="2" t="s">
        <v>888</v>
      </c>
      <c r="B59" s="3" t="s">
        <v>2120</v>
      </c>
      <c r="C59" s="4">
        <v>27800</v>
      </c>
      <c r="D59" s="2" t="s">
        <v>890</v>
      </c>
      <c r="E59" s="2" t="s">
        <v>2121</v>
      </c>
      <c r="F59" t="s">
        <v>2253</v>
      </c>
      <c r="G59" s="14">
        <v>119663.74</v>
      </c>
      <c r="H59" t="s">
        <v>2271</v>
      </c>
      <c r="I59" s="12">
        <v>6</v>
      </c>
      <c r="J59" t="s">
        <v>2233</v>
      </c>
    </row>
    <row r="60" spans="1:10" x14ac:dyDescent="0.25">
      <c r="A60" s="2" t="s">
        <v>500</v>
      </c>
      <c r="B60" s="3" t="s">
        <v>2125</v>
      </c>
      <c r="C60" s="4">
        <v>5475</v>
      </c>
      <c r="D60" s="2" t="s">
        <v>502</v>
      </c>
      <c r="E60" s="2" t="s">
        <v>2126</v>
      </c>
      <c r="F60" t="s">
        <v>2253</v>
      </c>
      <c r="G60" s="14">
        <v>126752.63</v>
      </c>
      <c r="H60" t="s">
        <v>2270</v>
      </c>
      <c r="I60" s="12">
        <v>6</v>
      </c>
      <c r="J60" t="s">
        <v>2230</v>
      </c>
    </row>
    <row r="61" spans="1:10" x14ac:dyDescent="0.25">
      <c r="A61" s="2" t="s">
        <v>888</v>
      </c>
      <c r="B61" s="3" t="s">
        <v>2157</v>
      </c>
      <c r="C61" s="4">
        <v>27615</v>
      </c>
      <c r="D61" s="2" t="s">
        <v>890</v>
      </c>
      <c r="E61" s="2" t="s">
        <v>974</v>
      </c>
      <c r="F61" t="s">
        <v>2253</v>
      </c>
      <c r="G61" s="14">
        <v>732242.15</v>
      </c>
      <c r="H61" t="s">
        <v>2271</v>
      </c>
      <c r="I61" s="12">
        <v>6</v>
      </c>
      <c r="J61" t="s">
        <v>2230</v>
      </c>
    </row>
    <row r="62" spans="1:10" x14ac:dyDescent="0.25">
      <c r="A62" s="2" t="s">
        <v>500</v>
      </c>
      <c r="B62" s="3" t="s">
        <v>2184</v>
      </c>
      <c r="C62" s="4">
        <v>5873</v>
      </c>
      <c r="D62" s="2" t="s">
        <v>502</v>
      </c>
      <c r="E62" s="2" t="s">
        <v>2185</v>
      </c>
      <c r="F62" t="s">
        <v>2253</v>
      </c>
      <c r="G62" s="14">
        <v>165916.81</v>
      </c>
      <c r="H62" t="s">
        <v>2271</v>
      </c>
      <c r="I62" s="12">
        <v>6</v>
      </c>
      <c r="J62" t="s">
        <v>2230</v>
      </c>
    </row>
    <row r="63" spans="1:10" x14ac:dyDescent="0.25">
      <c r="A63" s="2" t="s">
        <v>888</v>
      </c>
      <c r="B63" s="3" t="s">
        <v>2188</v>
      </c>
      <c r="C63" s="4">
        <v>27150</v>
      </c>
      <c r="D63" s="2" t="s">
        <v>890</v>
      </c>
      <c r="E63" s="2" t="s">
        <v>2189</v>
      </c>
      <c r="F63" t="s">
        <v>2253</v>
      </c>
      <c r="G63" s="14">
        <v>317828.36</v>
      </c>
      <c r="H63" t="s">
        <v>2270</v>
      </c>
      <c r="I63" s="12">
        <v>6</v>
      </c>
      <c r="J63" t="s">
        <v>2230</v>
      </c>
    </row>
    <row r="64" spans="1:10" x14ac:dyDescent="0.25">
      <c r="A64" s="2" t="s">
        <v>2190</v>
      </c>
      <c r="B64" s="3" t="s">
        <v>2191</v>
      </c>
      <c r="C64" s="4">
        <v>27099</v>
      </c>
      <c r="D64" s="2" t="s">
        <v>890</v>
      </c>
      <c r="E64" s="2" t="s">
        <v>2192</v>
      </c>
      <c r="F64" t="s">
        <v>2253</v>
      </c>
      <c r="G64" s="14">
        <v>360995.56</v>
      </c>
      <c r="H64" t="s">
        <v>2271</v>
      </c>
      <c r="I64" s="12">
        <v>6</v>
      </c>
      <c r="J64" t="s">
        <v>2230</v>
      </c>
    </row>
    <row r="65" spans="1:10" x14ac:dyDescent="0.25">
      <c r="A65" s="2" t="s">
        <v>888</v>
      </c>
      <c r="B65" s="3" t="s">
        <v>2199</v>
      </c>
      <c r="C65" s="4">
        <v>27006</v>
      </c>
      <c r="D65" s="2" t="s">
        <v>890</v>
      </c>
      <c r="E65" s="2" t="s">
        <v>2200</v>
      </c>
      <c r="F65" t="s">
        <v>2253</v>
      </c>
      <c r="G65" s="14">
        <v>79660.442999999999</v>
      </c>
      <c r="H65" t="s">
        <v>2270</v>
      </c>
      <c r="I65" s="12">
        <v>6</v>
      </c>
      <c r="J65" t="s">
        <v>2233</v>
      </c>
    </row>
    <row r="66" spans="1:10" x14ac:dyDescent="0.25">
      <c r="A66" s="2" t="s">
        <v>1145</v>
      </c>
      <c r="B66" s="3" t="s">
        <v>1146</v>
      </c>
      <c r="C66" s="4">
        <v>18756</v>
      </c>
      <c r="D66" s="2" t="s">
        <v>1147</v>
      </c>
      <c r="E66" s="2" t="s">
        <v>1148</v>
      </c>
      <c r="F66" t="s">
        <v>2254</v>
      </c>
      <c r="G66" s="14">
        <v>4222452.0999999996</v>
      </c>
      <c r="H66" t="s">
        <v>2271</v>
      </c>
      <c r="I66" s="12">
        <v>6</v>
      </c>
      <c r="J66" t="s">
        <v>2230</v>
      </c>
    </row>
    <row r="67" spans="1:10" x14ac:dyDescent="0.25">
      <c r="A67" s="2" t="s">
        <v>772</v>
      </c>
      <c r="B67" s="3" t="s">
        <v>1502</v>
      </c>
      <c r="C67" s="4">
        <v>41020</v>
      </c>
      <c r="D67" s="2" t="s">
        <v>774</v>
      </c>
      <c r="E67" s="2" t="s">
        <v>1503</v>
      </c>
      <c r="F67" t="s">
        <v>2254</v>
      </c>
      <c r="G67" s="14">
        <v>59486.915999999997</v>
      </c>
      <c r="H67" t="s">
        <v>2270</v>
      </c>
      <c r="I67" s="12">
        <v>6</v>
      </c>
      <c r="J67" t="s">
        <v>2233</v>
      </c>
    </row>
    <row r="68" spans="1:10" x14ac:dyDescent="0.25">
      <c r="A68" s="2" t="s">
        <v>1145</v>
      </c>
      <c r="B68" s="3" t="s">
        <v>1604</v>
      </c>
      <c r="C68" s="4">
        <v>18753</v>
      </c>
      <c r="D68" s="2" t="s">
        <v>1147</v>
      </c>
      <c r="E68" s="2" t="s">
        <v>1605</v>
      </c>
      <c r="F68" t="s">
        <v>2254</v>
      </c>
      <c r="G68" s="14">
        <v>1765568.7</v>
      </c>
      <c r="H68" t="s">
        <v>2271</v>
      </c>
      <c r="I68" s="12">
        <v>6</v>
      </c>
      <c r="J68" t="s">
        <v>2233</v>
      </c>
    </row>
    <row r="69" spans="1:10" x14ac:dyDescent="0.25">
      <c r="A69" s="2" t="s">
        <v>1145</v>
      </c>
      <c r="B69" s="3" t="s">
        <v>1820</v>
      </c>
      <c r="C69" s="4">
        <v>18460</v>
      </c>
      <c r="D69" s="2" t="s">
        <v>1147</v>
      </c>
      <c r="E69" s="2" t="s">
        <v>1821</v>
      </c>
      <c r="F69" t="s">
        <v>2254</v>
      </c>
      <c r="G69" s="14">
        <v>123292.12</v>
      </c>
      <c r="H69" t="s">
        <v>2271</v>
      </c>
      <c r="I69" s="12">
        <v>6</v>
      </c>
      <c r="J69" t="s">
        <v>2230</v>
      </c>
    </row>
    <row r="70" spans="1:10" x14ac:dyDescent="0.25">
      <c r="A70" s="2" t="s">
        <v>1145</v>
      </c>
      <c r="B70" s="3" t="s">
        <v>1831</v>
      </c>
      <c r="C70" s="4">
        <v>18592</v>
      </c>
      <c r="D70" s="2" t="s">
        <v>1147</v>
      </c>
      <c r="E70" s="2" t="s">
        <v>1776</v>
      </c>
      <c r="F70" t="s">
        <v>2254</v>
      </c>
      <c r="G70" s="14">
        <v>414507.85</v>
      </c>
      <c r="H70" t="s">
        <v>2271</v>
      </c>
      <c r="I70" s="12">
        <v>6</v>
      </c>
      <c r="J70" t="s">
        <v>2233</v>
      </c>
    </row>
    <row r="71" spans="1:10" x14ac:dyDescent="0.25">
      <c r="A71" s="2" t="s">
        <v>1145</v>
      </c>
      <c r="B71" s="3" t="s">
        <v>1854</v>
      </c>
      <c r="C71" s="4">
        <v>18410</v>
      </c>
      <c r="D71" s="2" t="s">
        <v>1147</v>
      </c>
      <c r="E71" s="2" t="s">
        <v>1855</v>
      </c>
      <c r="F71" t="s">
        <v>2254</v>
      </c>
      <c r="G71" s="14">
        <v>170491</v>
      </c>
      <c r="H71" t="s">
        <v>2271</v>
      </c>
      <c r="I71" s="12">
        <v>6</v>
      </c>
      <c r="J71" t="s">
        <v>2230</v>
      </c>
    </row>
    <row r="72" spans="1:10" x14ac:dyDescent="0.25">
      <c r="A72" s="2" t="s">
        <v>1145</v>
      </c>
      <c r="B72" s="3" t="s">
        <v>1895</v>
      </c>
      <c r="C72" s="4">
        <v>18150</v>
      </c>
      <c r="D72" s="2" t="s">
        <v>1147</v>
      </c>
      <c r="E72" s="2" t="s">
        <v>1896</v>
      </c>
      <c r="F72" t="s">
        <v>2254</v>
      </c>
      <c r="G72" s="14">
        <v>1275815.1000000001</v>
      </c>
      <c r="H72" t="s">
        <v>2271</v>
      </c>
      <c r="I72" s="12">
        <v>6</v>
      </c>
      <c r="J72" t="s">
        <v>2230</v>
      </c>
    </row>
    <row r="73" spans="1:10" x14ac:dyDescent="0.25">
      <c r="A73" s="2" t="s">
        <v>1145</v>
      </c>
      <c r="B73" s="3" t="s">
        <v>1986</v>
      </c>
      <c r="C73" s="4">
        <v>18860</v>
      </c>
      <c r="D73" s="2" t="s">
        <v>1147</v>
      </c>
      <c r="E73" s="2" t="s">
        <v>1102</v>
      </c>
      <c r="F73" t="s">
        <v>2254</v>
      </c>
      <c r="G73" s="14">
        <v>103083.18</v>
      </c>
      <c r="H73" t="s">
        <v>2271</v>
      </c>
      <c r="I73" s="12">
        <v>6</v>
      </c>
      <c r="J73" t="s">
        <v>2233</v>
      </c>
    </row>
    <row r="74" spans="1:10" x14ac:dyDescent="0.25">
      <c r="A74" s="2" t="s">
        <v>1145</v>
      </c>
      <c r="B74" s="3" t="s">
        <v>1998</v>
      </c>
      <c r="C74" s="4">
        <v>18247</v>
      </c>
      <c r="D74" s="2" t="s">
        <v>1147</v>
      </c>
      <c r="E74" s="2" t="s">
        <v>1999</v>
      </c>
      <c r="F74" t="s">
        <v>2254</v>
      </c>
      <c r="G74" s="14">
        <v>109608.95</v>
      </c>
      <c r="H74" t="s">
        <v>2271</v>
      </c>
      <c r="I74" s="12">
        <v>6</v>
      </c>
      <c r="J74" t="s">
        <v>2233</v>
      </c>
    </row>
    <row r="75" spans="1:10" x14ac:dyDescent="0.25">
      <c r="A75" s="2" t="s">
        <v>1145</v>
      </c>
      <c r="B75" s="3" t="s">
        <v>2015</v>
      </c>
      <c r="C75" s="4">
        <v>18610</v>
      </c>
      <c r="D75" s="2" t="s">
        <v>1147</v>
      </c>
      <c r="E75" s="2" t="s">
        <v>2016</v>
      </c>
      <c r="F75" t="s">
        <v>2254</v>
      </c>
      <c r="G75" s="14">
        <v>122757.18</v>
      </c>
      <c r="H75" t="s">
        <v>2271</v>
      </c>
      <c r="I75" s="12">
        <v>6</v>
      </c>
      <c r="J75" t="s">
        <v>2233</v>
      </c>
    </row>
    <row r="76" spans="1:10" x14ac:dyDescent="0.25">
      <c r="A76" s="2" t="s">
        <v>1145</v>
      </c>
      <c r="B76" s="3" t="s">
        <v>2030</v>
      </c>
      <c r="C76" s="4">
        <v>18256</v>
      </c>
      <c r="D76" s="2" t="s">
        <v>1147</v>
      </c>
      <c r="E76" s="2" t="s">
        <v>2031</v>
      </c>
      <c r="F76" t="s">
        <v>2254</v>
      </c>
      <c r="G76" s="14">
        <v>124896.52</v>
      </c>
      <c r="H76" t="s">
        <v>2271</v>
      </c>
      <c r="I76" s="12">
        <v>6</v>
      </c>
      <c r="J76" t="s">
        <v>2233</v>
      </c>
    </row>
    <row r="77" spans="1:10" x14ac:dyDescent="0.25">
      <c r="A77" s="2" t="s">
        <v>1145</v>
      </c>
      <c r="B77" s="3" t="s">
        <v>2032</v>
      </c>
      <c r="C77" s="4">
        <v>18205</v>
      </c>
      <c r="D77" s="2" t="s">
        <v>1147</v>
      </c>
      <c r="E77" s="2" t="s">
        <v>2033</v>
      </c>
      <c r="F77" t="s">
        <v>2254</v>
      </c>
      <c r="G77" s="14">
        <v>48958.061999999998</v>
      </c>
      <c r="H77" t="s">
        <v>2271</v>
      </c>
      <c r="I77" s="12">
        <v>6</v>
      </c>
      <c r="J77" t="s">
        <v>2233</v>
      </c>
    </row>
    <row r="78" spans="1:10" x14ac:dyDescent="0.25">
      <c r="A78" s="2" t="s">
        <v>1145</v>
      </c>
      <c r="B78" s="3" t="s">
        <v>2051</v>
      </c>
      <c r="C78" s="4">
        <v>18785</v>
      </c>
      <c r="D78" s="2" t="s">
        <v>1147</v>
      </c>
      <c r="E78" s="2" t="s">
        <v>2052</v>
      </c>
      <c r="F78" t="s">
        <v>2254</v>
      </c>
      <c r="G78" s="14">
        <v>69384.398000000001</v>
      </c>
      <c r="H78" t="s">
        <v>2271</v>
      </c>
      <c r="I78" s="12">
        <v>6</v>
      </c>
      <c r="J78" t="s">
        <v>2233</v>
      </c>
    </row>
    <row r="79" spans="1:10" x14ac:dyDescent="0.25">
      <c r="A79" s="2" t="s">
        <v>1145</v>
      </c>
      <c r="B79" s="3" t="s">
        <v>2057</v>
      </c>
      <c r="C79" s="4">
        <v>18029</v>
      </c>
      <c r="D79" s="2" t="s">
        <v>1147</v>
      </c>
      <c r="E79" s="2" t="s">
        <v>203</v>
      </c>
      <c r="F79" t="s">
        <v>2254</v>
      </c>
      <c r="G79" s="14">
        <v>42766.112000000001</v>
      </c>
      <c r="H79" t="s">
        <v>2271</v>
      </c>
      <c r="I79" s="12">
        <v>6</v>
      </c>
      <c r="J79" t="s">
        <v>2233</v>
      </c>
    </row>
    <row r="80" spans="1:10" x14ac:dyDescent="0.25">
      <c r="A80" s="2" t="s">
        <v>1145</v>
      </c>
      <c r="B80" s="3" t="s">
        <v>2079</v>
      </c>
      <c r="C80" s="4">
        <v>18094</v>
      </c>
      <c r="D80" s="2" t="s">
        <v>1147</v>
      </c>
      <c r="E80" s="2" t="s">
        <v>2080</v>
      </c>
      <c r="F80" t="s">
        <v>2254</v>
      </c>
      <c r="G80" s="14">
        <v>114677.46</v>
      </c>
      <c r="H80" t="s">
        <v>2270</v>
      </c>
      <c r="I80" s="12">
        <v>6</v>
      </c>
      <c r="J80" t="s">
        <v>2233</v>
      </c>
    </row>
    <row r="81" spans="1:10" x14ac:dyDescent="0.25">
      <c r="A81" s="2" t="s">
        <v>1145</v>
      </c>
      <c r="B81" s="3" t="s">
        <v>2081</v>
      </c>
      <c r="C81" s="4">
        <v>18001</v>
      </c>
      <c r="D81" s="2" t="s">
        <v>1147</v>
      </c>
      <c r="E81" s="2" t="s">
        <v>1660</v>
      </c>
      <c r="F81" t="s">
        <v>2254</v>
      </c>
      <c r="G81" s="14">
        <v>258797.26</v>
      </c>
      <c r="H81" t="s">
        <v>2270</v>
      </c>
      <c r="I81" s="12">
        <v>3</v>
      </c>
      <c r="J81" t="s">
        <v>2231</v>
      </c>
    </row>
    <row r="82" spans="1:10" x14ac:dyDescent="0.25">
      <c r="A82" s="2" t="s">
        <v>1145</v>
      </c>
      <c r="B82" s="3" t="s">
        <v>2122</v>
      </c>
      <c r="C82" s="4">
        <v>18479</v>
      </c>
      <c r="D82" s="2" t="s">
        <v>1147</v>
      </c>
      <c r="E82" s="2" t="s">
        <v>2123</v>
      </c>
      <c r="F82" t="s">
        <v>2254</v>
      </c>
      <c r="G82" s="14">
        <v>47464.33</v>
      </c>
      <c r="H82" t="s">
        <v>2271</v>
      </c>
      <c r="I82" s="12">
        <v>6</v>
      </c>
      <c r="J82" t="s">
        <v>2230</v>
      </c>
    </row>
    <row r="83" spans="1:10" x14ac:dyDescent="0.25">
      <c r="A83" s="2" t="s">
        <v>626</v>
      </c>
      <c r="B83" s="3" t="s">
        <v>627</v>
      </c>
      <c r="C83" s="4">
        <v>95200</v>
      </c>
      <c r="D83" s="2" t="s">
        <v>628</v>
      </c>
      <c r="E83" s="2" t="s">
        <v>629</v>
      </c>
      <c r="F83" t="s">
        <v>2251</v>
      </c>
      <c r="G83" s="14">
        <v>1283288.7</v>
      </c>
      <c r="H83" t="s">
        <v>2271</v>
      </c>
      <c r="I83" s="12">
        <v>6</v>
      </c>
      <c r="J83" t="s">
        <v>2230</v>
      </c>
    </row>
    <row r="84" spans="1:10" x14ac:dyDescent="0.25">
      <c r="A84" s="2" t="s">
        <v>758</v>
      </c>
      <c r="B84" s="3" t="s">
        <v>759</v>
      </c>
      <c r="C84" s="4">
        <v>50350</v>
      </c>
      <c r="D84" s="2" t="s">
        <v>760</v>
      </c>
      <c r="E84" s="2" t="s">
        <v>761</v>
      </c>
      <c r="F84" t="s">
        <v>2251</v>
      </c>
      <c r="G84" s="14">
        <v>1076005.7</v>
      </c>
      <c r="H84" t="s">
        <v>2270</v>
      </c>
      <c r="I84" s="12">
        <v>6</v>
      </c>
      <c r="J84" t="s">
        <v>2230</v>
      </c>
    </row>
    <row r="85" spans="1:10" x14ac:dyDescent="0.25">
      <c r="A85" s="2" t="s">
        <v>758</v>
      </c>
      <c r="B85" s="3" t="s">
        <v>1043</v>
      </c>
      <c r="C85" s="4">
        <v>50370</v>
      </c>
      <c r="D85" s="2" t="s">
        <v>760</v>
      </c>
      <c r="E85" s="2" t="s">
        <v>1044</v>
      </c>
      <c r="F85" t="s">
        <v>2251</v>
      </c>
      <c r="G85" s="14">
        <v>648490.09</v>
      </c>
      <c r="H85" t="s">
        <v>2271</v>
      </c>
      <c r="I85" s="12">
        <v>6</v>
      </c>
      <c r="J85" t="s">
        <v>2230</v>
      </c>
    </row>
    <row r="86" spans="1:10" x14ac:dyDescent="0.25">
      <c r="A86" s="2" t="s">
        <v>626</v>
      </c>
      <c r="B86" s="3" t="s">
        <v>1279</v>
      </c>
      <c r="C86" s="4">
        <v>95025</v>
      </c>
      <c r="D86" s="2" t="s">
        <v>628</v>
      </c>
      <c r="E86" s="2" t="s">
        <v>1280</v>
      </c>
      <c r="F86" t="s">
        <v>2251</v>
      </c>
      <c r="G86" s="14">
        <v>1220155.6000000001</v>
      </c>
      <c r="H86" t="s">
        <v>2271</v>
      </c>
      <c r="I86" s="12">
        <v>6</v>
      </c>
      <c r="J86" t="s">
        <v>2230</v>
      </c>
    </row>
    <row r="87" spans="1:10" x14ac:dyDescent="0.25">
      <c r="A87" s="2" t="s">
        <v>758</v>
      </c>
      <c r="B87" s="3" t="s">
        <v>1573</v>
      </c>
      <c r="C87" s="4">
        <v>50450</v>
      </c>
      <c r="D87" s="2" t="s">
        <v>760</v>
      </c>
      <c r="E87" s="2" t="s">
        <v>1574</v>
      </c>
      <c r="F87" t="s">
        <v>2251</v>
      </c>
      <c r="G87" s="14">
        <v>125465.57</v>
      </c>
      <c r="H87" t="s">
        <v>2270</v>
      </c>
      <c r="I87" s="12">
        <v>6</v>
      </c>
      <c r="J87" t="s">
        <v>2233</v>
      </c>
    </row>
    <row r="88" spans="1:10" x14ac:dyDescent="0.25">
      <c r="A88" s="2" t="s">
        <v>626</v>
      </c>
      <c r="B88" s="3" t="s">
        <v>1643</v>
      </c>
      <c r="C88" s="4">
        <v>95015</v>
      </c>
      <c r="D88" s="2" t="s">
        <v>628</v>
      </c>
      <c r="E88" s="2" t="s">
        <v>697</v>
      </c>
      <c r="F88" t="s">
        <v>2251</v>
      </c>
      <c r="G88" s="14">
        <v>1359573.9</v>
      </c>
      <c r="H88" t="s">
        <v>2271</v>
      </c>
      <c r="I88" s="12">
        <v>6</v>
      </c>
      <c r="J88" t="s">
        <v>2230</v>
      </c>
    </row>
    <row r="89" spans="1:10" x14ac:dyDescent="0.25">
      <c r="A89" s="2" t="s">
        <v>758</v>
      </c>
      <c r="B89" s="3" t="s">
        <v>1730</v>
      </c>
      <c r="C89" s="4">
        <v>50325</v>
      </c>
      <c r="D89" s="2" t="s">
        <v>760</v>
      </c>
      <c r="E89" s="2" t="s">
        <v>1731</v>
      </c>
      <c r="F89" t="s">
        <v>2251</v>
      </c>
      <c r="G89" s="14">
        <v>1198164.7</v>
      </c>
      <c r="H89" t="s">
        <v>2271</v>
      </c>
      <c r="I89" s="12">
        <v>6</v>
      </c>
      <c r="J89" t="s">
        <v>2230</v>
      </c>
    </row>
    <row r="90" spans="1:10" x14ac:dyDescent="0.25">
      <c r="A90" s="2" t="s">
        <v>758</v>
      </c>
      <c r="B90" s="3" t="s">
        <v>1775</v>
      </c>
      <c r="C90" s="4">
        <v>50590</v>
      </c>
      <c r="D90" s="2" t="s">
        <v>760</v>
      </c>
      <c r="E90" s="2" t="s">
        <v>1776</v>
      </c>
      <c r="F90" t="s">
        <v>2251</v>
      </c>
      <c r="G90" s="14">
        <v>339548.61</v>
      </c>
      <c r="H90" t="s">
        <v>2270</v>
      </c>
      <c r="I90" s="12">
        <v>6</v>
      </c>
      <c r="J90" t="s">
        <v>2230</v>
      </c>
    </row>
    <row r="91" spans="1:10" x14ac:dyDescent="0.25">
      <c r="A91" s="2" t="s">
        <v>758</v>
      </c>
      <c r="B91" s="3" t="s">
        <v>1851</v>
      </c>
      <c r="C91" s="4">
        <v>50330</v>
      </c>
      <c r="D91" s="2" t="s">
        <v>760</v>
      </c>
      <c r="E91" s="2" t="s">
        <v>1852</v>
      </c>
      <c r="F91" t="s">
        <v>2251</v>
      </c>
      <c r="G91" s="14">
        <v>226089.89</v>
      </c>
      <c r="H91" t="s">
        <v>2270</v>
      </c>
      <c r="I91" s="12">
        <v>6</v>
      </c>
      <c r="J91" t="s">
        <v>2230</v>
      </c>
    </row>
    <row r="92" spans="1:10" x14ac:dyDescent="0.25">
      <c r="A92" s="2" t="s">
        <v>758</v>
      </c>
      <c r="B92" s="3" t="s">
        <v>1899</v>
      </c>
      <c r="C92" s="4">
        <v>50577</v>
      </c>
      <c r="D92" s="2" t="s">
        <v>760</v>
      </c>
      <c r="E92" s="2" t="s">
        <v>1900</v>
      </c>
      <c r="F92" t="s">
        <v>2251</v>
      </c>
      <c r="G92" s="14">
        <v>251894.33</v>
      </c>
      <c r="H92" t="s">
        <v>2271</v>
      </c>
      <c r="I92" s="12">
        <v>6</v>
      </c>
      <c r="J92" t="s">
        <v>2230</v>
      </c>
    </row>
    <row r="93" spans="1:10" x14ac:dyDescent="0.25">
      <c r="A93" s="2" t="s">
        <v>626</v>
      </c>
      <c r="B93" s="3" t="s">
        <v>2005</v>
      </c>
      <c r="C93" s="4">
        <v>95001</v>
      </c>
      <c r="D93" s="2" t="s">
        <v>628</v>
      </c>
      <c r="E93" s="2" t="s">
        <v>2006</v>
      </c>
      <c r="F93" t="s">
        <v>2251</v>
      </c>
      <c r="G93" s="14">
        <v>1697272.5</v>
      </c>
      <c r="H93" t="s">
        <v>2270</v>
      </c>
      <c r="I93" s="12">
        <v>6</v>
      </c>
      <c r="J93" t="s">
        <v>2233</v>
      </c>
    </row>
    <row r="94" spans="1:10" x14ac:dyDescent="0.25">
      <c r="A94" s="2" t="s">
        <v>758</v>
      </c>
      <c r="B94" s="3" t="s">
        <v>2022</v>
      </c>
      <c r="C94" s="4">
        <v>50711</v>
      </c>
      <c r="D94" s="2" t="s">
        <v>760</v>
      </c>
      <c r="E94" s="2" t="s">
        <v>2023</v>
      </c>
      <c r="F94" t="s">
        <v>2251</v>
      </c>
      <c r="G94" s="14">
        <v>483323.29</v>
      </c>
      <c r="H94" t="s">
        <v>2270</v>
      </c>
      <c r="I94" s="12">
        <v>6</v>
      </c>
      <c r="J94" t="s">
        <v>2230</v>
      </c>
    </row>
    <row r="95" spans="1:10" x14ac:dyDescent="0.25">
      <c r="A95" s="2" t="s">
        <v>661</v>
      </c>
      <c r="B95" s="3" t="s">
        <v>1258</v>
      </c>
      <c r="C95" s="4">
        <v>70523</v>
      </c>
      <c r="D95" s="2" t="s">
        <v>663</v>
      </c>
      <c r="E95" s="2" t="s">
        <v>1259</v>
      </c>
      <c r="F95" t="s">
        <v>2256</v>
      </c>
      <c r="G95" s="14">
        <v>17638.432000000001</v>
      </c>
      <c r="H95" t="s">
        <v>2271</v>
      </c>
      <c r="I95" s="12">
        <v>6</v>
      </c>
      <c r="J95" t="s">
        <v>2232</v>
      </c>
    </row>
    <row r="96" spans="1:10" x14ac:dyDescent="0.25">
      <c r="A96" s="2" t="s">
        <v>301</v>
      </c>
      <c r="B96" s="3" t="s">
        <v>1773</v>
      </c>
      <c r="C96" s="4">
        <v>13248</v>
      </c>
      <c r="D96" s="2" t="s">
        <v>303</v>
      </c>
      <c r="E96" s="2" t="s">
        <v>1774</v>
      </c>
      <c r="F96" t="s">
        <v>2256</v>
      </c>
      <c r="G96" s="14">
        <v>38971.777999999998</v>
      </c>
      <c r="H96" t="s">
        <v>2270</v>
      </c>
      <c r="I96" s="12">
        <v>6</v>
      </c>
      <c r="J96" t="s">
        <v>2233</v>
      </c>
    </row>
    <row r="97" spans="1:10" x14ac:dyDescent="0.25">
      <c r="A97" s="2" t="s">
        <v>661</v>
      </c>
      <c r="B97" s="3" t="s">
        <v>1837</v>
      </c>
      <c r="C97" s="4">
        <v>70473</v>
      </c>
      <c r="D97" s="2" t="s">
        <v>663</v>
      </c>
      <c r="E97" s="2" t="s">
        <v>1838</v>
      </c>
      <c r="F97" t="s">
        <v>2256</v>
      </c>
      <c r="G97" s="14">
        <v>17868.787</v>
      </c>
      <c r="H97" t="s">
        <v>2271</v>
      </c>
      <c r="I97" s="12">
        <v>6</v>
      </c>
      <c r="J97" t="s">
        <v>2232</v>
      </c>
    </row>
    <row r="98" spans="1:10" x14ac:dyDescent="0.25">
      <c r="A98" s="2" t="s">
        <v>301</v>
      </c>
      <c r="B98" s="3" t="s">
        <v>1942</v>
      </c>
      <c r="C98" s="4">
        <v>13442</v>
      </c>
      <c r="D98" s="2" t="s">
        <v>303</v>
      </c>
      <c r="E98" s="2" t="s">
        <v>1943</v>
      </c>
      <c r="F98" t="s">
        <v>2256</v>
      </c>
      <c r="G98" s="14">
        <v>53271.65</v>
      </c>
      <c r="H98" t="s">
        <v>2270</v>
      </c>
      <c r="I98" s="12">
        <v>6</v>
      </c>
      <c r="J98" t="s">
        <v>2232</v>
      </c>
    </row>
    <row r="99" spans="1:10" x14ac:dyDescent="0.25">
      <c r="A99" s="2" t="s">
        <v>661</v>
      </c>
      <c r="B99" s="3" t="s">
        <v>2065</v>
      </c>
      <c r="C99" s="4">
        <v>70823</v>
      </c>
      <c r="D99" s="2" t="s">
        <v>663</v>
      </c>
      <c r="E99" s="2" t="s">
        <v>2066</v>
      </c>
      <c r="F99" t="s">
        <v>2256</v>
      </c>
      <c r="G99" s="14">
        <v>28582.796999999999</v>
      </c>
      <c r="H99" t="s">
        <v>2270</v>
      </c>
      <c r="I99" s="12">
        <v>6</v>
      </c>
      <c r="J99" t="s">
        <v>2233</v>
      </c>
    </row>
    <row r="100" spans="1:10" x14ac:dyDescent="0.25">
      <c r="A100" s="2" t="s">
        <v>661</v>
      </c>
      <c r="B100" s="3" t="s">
        <v>2071</v>
      </c>
      <c r="C100" s="4">
        <v>70713</v>
      </c>
      <c r="D100" s="2" t="s">
        <v>663</v>
      </c>
      <c r="E100" s="2" t="s">
        <v>2072</v>
      </c>
      <c r="F100" t="s">
        <v>2256</v>
      </c>
      <c r="G100" s="14">
        <v>107193.31</v>
      </c>
      <c r="H100" t="s">
        <v>2271</v>
      </c>
      <c r="I100" s="12">
        <v>6</v>
      </c>
      <c r="J100" t="s">
        <v>2233</v>
      </c>
    </row>
    <row r="101" spans="1:10" x14ac:dyDescent="0.25">
      <c r="A101" s="2" t="s">
        <v>661</v>
      </c>
      <c r="B101" s="3" t="s">
        <v>2091</v>
      </c>
      <c r="C101" s="4">
        <v>70418</v>
      </c>
      <c r="D101" s="2" t="s">
        <v>663</v>
      </c>
      <c r="E101" s="2" t="s">
        <v>2092</v>
      </c>
      <c r="F101" t="s">
        <v>2256</v>
      </c>
      <c r="G101" s="14">
        <v>20789.447</v>
      </c>
      <c r="H101" t="s">
        <v>2271</v>
      </c>
      <c r="I101" s="12">
        <v>6</v>
      </c>
      <c r="J101" t="s">
        <v>2232</v>
      </c>
    </row>
    <row r="102" spans="1:10" x14ac:dyDescent="0.25">
      <c r="A102" s="2" t="s">
        <v>301</v>
      </c>
      <c r="B102" s="3" t="s">
        <v>2105</v>
      </c>
      <c r="C102" s="4">
        <v>13657</v>
      </c>
      <c r="D102" s="2" t="s">
        <v>303</v>
      </c>
      <c r="E102" s="2" t="s">
        <v>2106</v>
      </c>
      <c r="F102" t="s">
        <v>2256</v>
      </c>
      <c r="G102" s="14">
        <v>64096.709000000003</v>
      </c>
      <c r="H102" t="s">
        <v>2270</v>
      </c>
      <c r="I102" s="12">
        <v>6</v>
      </c>
      <c r="J102" t="s">
        <v>2232</v>
      </c>
    </row>
    <row r="103" spans="1:10" x14ac:dyDescent="0.25">
      <c r="A103" s="2" t="s">
        <v>301</v>
      </c>
      <c r="B103" s="3" t="s">
        <v>2158</v>
      </c>
      <c r="C103" s="4">
        <v>13894</v>
      </c>
      <c r="D103" s="2" t="s">
        <v>303</v>
      </c>
      <c r="E103" s="2" t="s">
        <v>2159</v>
      </c>
      <c r="F103" t="s">
        <v>2256</v>
      </c>
      <c r="G103" s="14">
        <v>32182.131000000001</v>
      </c>
      <c r="H103" t="s">
        <v>2270</v>
      </c>
      <c r="I103" s="12">
        <v>6</v>
      </c>
      <c r="J103" t="s">
        <v>2233</v>
      </c>
    </row>
    <row r="104" spans="1:10" x14ac:dyDescent="0.25">
      <c r="A104" s="2" t="s">
        <v>301</v>
      </c>
      <c r="B104" s="3" t="s">
        <v>2162</v>
      </c>
      <c r="C104" s="4">
        <v>13244</v>
      </c>
      <c r="D104" s="2" t="s">
        <v>303</v>
      </c>
      <c r="E104" s="2" t="s">
        <v>2163</v>
      </c>
      <c r="F104" t="s">
        <v>2256</v>
      </c>
      <c r="G104" s="14">
        <v>94041.168999999994</v>
      </c>
      <c r="H104" t="s">
        <v>2271</v>
      </c>
      <c r="I104" s="12">
        <v>6</v>
      </c>
      <c r="J104" t="s">
        <v>2232</v>
      </c>
    </row>
    <row r="105" spans="1:10" x14ac:dyDescent="0.25">
      <c r="A105" s="2" t="s">
        <v>661</v>
      </c>
      <c r="B105" s="3" t="s">
        <v>2170</v>
      </c>
      <c r="C105" s="4">
        <v>70508</v>
      </c>
      <c r="D105" s="2" t="s">
        <v>663</v>
      </c>
      <c r="E105" s="2" t="s">
        <v>2171</v>
      </c>
      <c r="F105" t="s">
        <v>2256</v>
      </c>
      <c r="G105" s="14">
        <v>44425.334000000003</v>
      </c>
      <c r="H105" t="s">
        <v>2271</v>
      </c>
      <c r="I105" s="12">
        <v>6</v>
      </c>
      <c r="J105" t="s">
        <v>2233</v>
      </c>
    </row>
    <row r="106" spans="1:10" x14ac:dyDescent="0.25">
      <c r="A106" s="2" t="s">
        <v>301</v>
      </c>
      <c r="B106" s="3" t="s">
        <v>2172</v>
      </c>
      <c r="C106" s="4">
        <v>13654</v>
      </c>
      <c r="D106" s="2" t="s">
        <v>303</v>
      </c>
      <c r="E106" s="2" t="s">
        <v>2173</v>
      </c>
      <c r="F106" t="s">
        <v>2256</v>
      </c>
      <c r="G106" s="14">
        <v>44710.436000000002</v>
      </c>
      <c r="H106" t="s">
        <v>2270</v>
      </c>
      <c r="I106" s="12">
        <v>6</v>
      </c>
      <c r="J106" t="s">
        <v>2233</v>
      </c>
    </row>
    <row r="107" spans="1:10" x14ac:dyDescent="0.25">
      <c r="A107" s="2" t="s">
        <v>661</v>
      </c>
      <c r="B107" s="3" t="s">
        <v>2177</v>
      </c>
      <c r="C107" s="4">
        <v>70230</v>
      </c>
      <c r="D107" s="2" t="s">
        <v>663</v>
      </c>
      <c r="E107" s="2" t="s">
        <v>2178</v>
      </c>
      <c r="F107" t="s">
        <v>2256</v>
      </c>
      <c r="G107" s="14">
        <v>8492.9217000000008</v>
      </c>
      <c r="H107" t="s">
        <v>2271</v>
      </c>
      <c r="I107" s="12">
        <v>6</v>
      </c>
      <c r="J107" t="s">
        <v>2232</v>
      </c>
    </row>
    <row r="108" spans="1:10" x14ac:dyDescent="0.25">
      <c r="A108" s="2" t="s">
        <v>301</v>
      </c>
      <c r="B108" s="3" t="s">
        <v>2183</v>
      </c>
      <c r="C108" s="4">
        <v>13212</v>
      </c>
      <c r="D108" s="2" t="s">
        <v>303</v>
      </c>
      <c r="E108" s="2" t="s">
        <v>532</v>
      </c>
      <c r="F108" t="s">
        <v>2256</v>
      </c>
      <c r="G108" s="14">
        <v>59006.006000000001</v>
      </c>
      <c r="H108" t="s">
        <v>2270</v>
      </c>
      <c r="I108" s="12">
        <v>6</v>
      </c>
      <c r="J108" t="s">
        <v>2230</v>
      </c>
    </row>
    <row r="109" spans="1:10" x14ac:dyDescent="0.25">
      <c r="A109" s="2" t="s">
        <v>661</v>
      </c>
      <c r="B109" s="3" t="s">
        <v>2195</v>
      </c>
      <c r="C109" s="4">
        <v>70204</v>
      </c>
      <c r="D109" s="2" t="s">
        <v>663</v>
      </c>
      <c r="E109" s="2" t="s">
        <v>2196</v>
      </c>
      <c r="F109" t="s">
        <v>2256</v>
      </c>
      <c r="G109" s="14">
        <v>12730.742</v>
      </c>
      <c r="H109" t="s">
        <v>2271</v>
      </c>
      <c r="I109" s="12">
        <v>6</v>
      </c>
      <c r="J109" t="s">
        <v>2233</v>
      </c>
    </row>
    <row r="110" spans="1:10" x14ac:dyDescent="0.25">
      <c r="A110" s="2" t="s">
        <v>321</v>
      </c>
      <c r="B110" s="3" t="s">
        <v>1908</v>
      </c>
      <c r="C110" s="4">
        <v>19418</v>
      </c>
      <c r="D110" s="2" t="s">
        <v>323</v>
      </c>
      <c r="E110" s="2" t="s">
        <v>1909</v>
      </c>
      <c r="F110" t="s">
        <v>2265</v>
      </c>
      <c r="G110" s="14">
        <v>337584.26</v>
      </c>
      <c r="H110" t="s">
        <v>2271</v>
      </c>
      <c r="I110" s="12">
        <v>6</v>
      </c>
      <c r="J110" t="s">
        <v>2230</v>
      </c>
    </row>
    <row r="111" spans="1:10" x14ac:dyDescent="0.25">
      <c r="A111" s="2" t="s">
        <v>321</v>
      </c>
      <c r="B111" s="3" t="s">
        <v>1910</v>
      </c>
      <c r="C111" s="4">
        <v>19318</v>
      </c>
      <c r="D111" s="2" t="s">
        <v>323</v>
      </c>
      <c r="E111" s="2" t="s">
        <v>1911</v>
      </c>
      <c r="F111" t="s">
        <v>2265</v>
      </c>
      <c r="G111" s="14">
        <v>256638.25</v>
      </c>
      <c r="H111" t="s">
        <v>2271</v>
      </c>
      <c r="I111" s="12">
        <v>6</v>
      </c>
      <c r="J111" t="s">
        <v>2233</v>
      </c>
    </row>
    <row r="112" spans="1:10" x14ac:dyDescent="0.25">
      <c r="A112" s="2" t="s">
        <v>576</v>
      </c>
      <c r="B112" s="3" t="s">
        <v>2007</v>
      </c>
      <c r="C112" s="4">
        <v>76109</v>
      </c>
      <c r="D112" s="2" t="s">
        <v>578</v>
      </c>
      <c r="E112" s="2" t="s">
        <v>2008</v>
      </c>
      <c r="F112" t="s">
        <v>2265</v>
      </c>
      <c r="G112" s="14">
        <v>627188.71</v>
      </c>
      <c r="H112" t="s">
        <v>2270</v>
      </c>
      <c r="I112" s="12">
        <v>1</v>
      </c>
      <c r="J112" t="s">
        <v>2231</v>
      </c>
    </row>
    <row r="113" spans="1:10" x14ac:dyDescent="0.25">
      <c r="A113" s="2" t="s">
        <v>321</v>
      </c>
      <c r="B113" s="3" t="s">
        <v>2073</v>
      </c>
      <c r="C113" s="4">
        <v>19809</v>
      </c>
      <c r="D113" s="2" t="s">
        <v>323</v>
      </c>
      <c r="E113" s="2" t="s">
        <v>2074</v>
      </c>
      <c r="F113" t="s">
        <v>2265</v>
      </c>
      <c r="G113" s="14">
        <v>205690.56</v>
      </c>
      <c r="H113" t="s">
        <v>2271</v>
      </c>
      <c r="I113" s="12">
        <v>6</v>
      </c>
      <c r="J113" t="s">
        <v>2230</v>
      </c>
    </row>
    <row r="114" spans="1:10" x14ac:dyDescent="0.25">
      <c r="A114" s="2" t="s">
        <v>204</v>
      </c>
      <c r="B114" s="3" t="s">
        <v>1197</v>
      </c>
      <c r="C114" s="4">
        <v>52473</v>
      </c>
      <c r="D114" s="2" t="s">
        <v>206</v>
      </c>
      <c r="E114" s="2" t="s">
        <v>213</v>
      </c>
      <c r="F114" t="s">
        <v>2255</v>
      </c>
      <c r="G114" s="14">
        <v>73928.229000000007</v>
      </c>
      <c r="H114" t="s">
        <v>2271</v>
      </c>
      <c r="I114" s="12">
        <v>6</v>
      </c>
      <c r="J114" t="s">
        <v>2233</v>
      </c>
    </row>
    <row r="115" spans="1:10" x14ac:dyDescent="0.25">
      <c r="A115" s="2" t="s">
        <v>204</v>
      </c>
      <c r="B115" s="3" t="s">
        <v>1354</v>
      </c>
      <c r="C115" s="4">
        <v>52427</v>
      </c>
      <c r="D115" s="2" t="s">
        <v>206</v>
      </c>
      <c r="E115" s="2" t="s">
        <v>1355</v>
      </c>
      <c r="F115" t="s">
        <v>2255</v>
      </c>
      <c r="G115" s="14">
        <v>180928.32</v>
      </c>
      <c r="H115" t="s">
        <v>2271</v>
      </c>
      <c r="I115" s="12">
        <v>6</v>
      </c>
      <c r="J115" t="s">
        <v>2230</v>
      </c>
    </row>
    <row r="116" spans="1:10" x14ac:dyDescent="0.25">
      <c r="A116" s="2" t="s">
        <v>204</v>
      </c>
      <c r="B116" s="3" t="s">
        <v>1376</v>
      </c>
      <c r="C116" s="4">
        <v>52621</v>
      </c>
      <c r="D116" s="2" t="s">
        <v>206</v>
      </c>
      <c r="E116" s="2" t="s">
        <v>1377</v>
      </c>
      <c r="F116" t="s">
        <v>2255</v>
      </c>
      <c r="G116" s="14">
        <v>145823.76</v>
      </c>
      <c r="H116" t="s">
        <v>2271</v>
      </c>
      <c r="I116" s="12">
        <v>6</v>
      </c>
      <c r="J116" t="s">
        <v>2230</v>
      </c>
    </row>
    <row r="117" spans="1:10" x14ac:dyDescent="0.25">
      <c r="A117" s="2" t="s">
        <v>204</v>
      </c>
      <c r="B117" s="3" t="s">
        <v>1436</v>
      </c>
      <c r="C117" s="4">
        <v>52520</v>
      </c>
      <c r="D117" s="2" t="s">
        <v>206</v>
      </c>
      <c r="E117" s="2" t="s">
        <v>1437</v>
      </c>
      <c r="F117" t="s">
        <v>2255</v>
      </c>
      <c r="G117" s="14">
        <v>52094.527999999998</v>
      </c>
      <c r="H117" t="s">
        <v>2271</v>
      </c>
      <c r="I117" s="12">
        <v>6</v>
      </c>
      <c r="J117" t="s">
        <v>2233</v>
      </c>
    </row>
    <row r="118" spans="1:10" x14ac:dyDescent="0.25">
      <c r="A118" s="2" t="s">
        <v>204</v>
      </c>
      <c r="B118" s="3" t="s">
        <v>1620</v>
      </c>
      <c r="C118" s="4">
        <v>52390</v>
      </c>
      <c r="D118" s="2" t="s">
        <v>206</v>
      </c>
      <c r="E118" s="2" t="s">
        <v>1621</v>
      </c>
      <c r="F118" t="s">
        <v>2255</v>
      </c>
      <c r="G118" s="14">
        <v>39748.548000000003</v>
      </c>
      <c r="H118" t="s">
        <v>2271</v>
      </c>
      <c r="I118" s="12">
        <v>6</v>
      </c>
      <c r="J118" t="s">
        <v>2233</v>
      </c>
    </row>
    <row r="119" spans="1:10" x14ac:dyDescent="0.25">
      <c r="A119" s="2" t="s">
        <v>204</v>
      </c>
      <c r="B119" s="3" t="s">
        <v>1639</v>
      </c>
      <c r="C119" s="4">
        <v>52490</v>
      </c>
      <c r="D119" s="2" t="s">
        <v>206</v>
      </c>
      <c r="E119" s="2" t="s">
        <v>1640</v>
      </c>
      <c r="F119" t="s">
        <v>2255</v>
      </c>
      <c r="G119" s="14">
        <v>98115.631999999998</v>
      </c>
      <c r="H119" t="s">
        <v>2271</v>
      </c>
      <c r="I119" s="12">
        <v>6</v>
      </c>
      <c r="J119" t="s">
        <v>2233</v>
      </c>
    </row>
    <row r="120" spans="1:10" x14ac:dyDescent="0.25">
      <c r="A120" s="2" t="s">
        <v>204</v>
      </c>
      <c r="B120" s="3" t="s">
        <v>1684</v>
      </c>
      <c r="C120" s="4">
        <v>52079</v>
      </c>
      <c r="D120" s="2" t="s">
        <v>206</v>
      </c>
      <c r="E120" s="2" t="s">
        <v>1685</v>
      </c>
      <c r="F120" t="s">
        <v>2255</v>
      </c>
      <c r="G120" s="14">
        <v>273696.93</v>
      </c>
      <c r="H120" t="s">
        <v>2271</v>
      </c>
      <c r="I120" s="12">
        <v>6</v>
      </c>
      <c r="J120" t="s">
        <v>2233</v>
      </c>
    </row>
    <row r="121" spans="1:10" x14ac:dyDescent="0.25">
      <c r="A121" s="2" t="s">
        <v>204</v>
      </c>
      <c r="B121" s="3" t="s">
        <v>1848</v>
      </c>
      <c r="C121" s="4">
        <v>52696</v>
      </c>
      <c r="D121" s="2" t="s">
        <v>206</v>
      </c>
      <c r="E121" s="2" t="s">
        <v>1849</v>
      </c>
      <c r="F121" t="s">
        <v>2255</v>
      </c>
      <c r="G121" s="14">
        <v>120480.89</v>
      </c>
      <c r="H121" t="s">
        <v>2271</v>
      </c>
      <c r="I121" s="12">
        <v>6</v>
      </c>
      <c r="J121" t="s">
        <v>2230</v>
      </c>
    </row>
    <row r="122" spans="1:10" x14ac:dyDescent="0.25">
      <c r="A122" s="2" t="s">
        <v>204</v>
      </c>
      <c r="B122" s="3" t="s">
        <v>2039</v>
      </c>
      <c r="C122" s="4">
        <v>52250</v>
      </c>
      <c r="D122" s="2" t="s">
        <v>206</v>
      </c>
      <c r="E122" s="2" t="s">
        <v>2040</v>
      </c>
      <c r="F122" t="s">
        <v>2255</v>
      </c>
      <c r="G122" s="14">
        <v>250151.17</v>
      </c>
      <c r="H122" t="s">
        <v>2271</v>
      </c>
      <c r="I122" s="12">
        <v>6</v>
      </c>
      <c r="J122" t="s">
        <v>2230</v>
      </c>
    </row>
    <row r="123" spans="1:10" x14ac:dyDescent="0.25">
      <c r="A123" s="2" t="s">
        <v>204</v>
      </c>
      <c r="B123" s="3" t="s">
        <v>2041</v>
      </c>
      <c r="C123" s="4">
        <v>52835</v>
      </c>
      <c r="D123" s="2" t="s">
        <v>206</v>
      </c>
      <c r="E123" s="2" t="s">
        <v>2042</v>
      </c>
      <c r="F123" t="s">
        <v>2255</v>
      </c>
      <c r="G123" s="14">
        <v>357905.05</v>
      </c>
      <c r="H123" t="s">
        <v>2270</v>
      </c>
      <c r="I123" s="12">
        <v>4</v>
      </c>
      <c r="J123" t="s">
        <v>2231</v>
      </c>
    </row>
    <row r="124" spans="1:10" x14ac:dyDescent="0.25">
      <c r="A124" s="2" t="s">
        <v>204</v>
      </c>
      <c r="B124" s="3" t="s">
        <v>2088</v>
      </c>
      <c r="C124" s="4">
        <v>52612</v>
      </c>
      <c r="D124" s="2" t="s">
        <v>206</v>
      </c>
      <c r="E124" s="2" t="s">
        <v>674</v>
      </c>
      <c r="F124" t="s">
        <v>2255</v>
      </c>
      <c r="G124" s="14">
        <v>105351.35</v>
      </c>
      <c r="H124" t="s">
        <v>2271</v>
      </c>
      <c r="I124" s="12">
        <v>6</v>
      </c>
      <c r="J124" t="s">
        <v>2230</v>
      </c>
    </row>
    <row r="125" spans="1:10" x14ac:dyDescent="0.25">
      <c r="A125" s="2" t="s">
        <v>1456</v>
      </c>
      <c r="B125" s="3" t="s">
        <v>1644</v>
      </c>
      <c r="C125" s="4">
        <v>86571</v>
      </c>
      <c r="D125" s="2" t="s">
        <v>1458</v>
      </c>
      <c r="E125" s="2" t="s">
        <v>1645</v>
      </c>
      <c r="F125" t="s">
        <v>2258</v>
      </c>
      <c r="G125" s="14">
        <v>454181.9</v>
      </c>
      <c r="H125" t="s">
        <v>2271</v>
      </c>
      <c r="I125" s="12">
        <v>6</v>
      </c>
      <c r="J125" t="s">
        <v>2230</v>
      </c>
    </row>
    <row r="126" spans="1:10" x14ac:dyDescent="0.25">
      <c r="A126" s="2" t="s">
        <v>1456</v>
      </c>
      <c r="B126" s="3" t="s">
        <v>1765</v>
      </c>
      <c r="C126" s="4">
        <v>86320</v>
      </c>
      <c r="D126" s="2" t="s">
        <v>1458</v>
      </c>
      <c r="E126" s="2" t="s">
        <v>1766</v>
      </c>
      <c r="F126" t="s">
        <v>2258</v>
      </c>
      <c r="G126" s="14">
        <v>195263.4</v>
      </c>
      <c r="H126" t="s">
        <v>2270</v>
      </c>
      <c r="I126" s="12">
        <v>6</v>
      </c>
      <c r="J126" t="s">
        <v>2233</v>
      </c>
    </row>
    <row r="127" spans="1:10" x14ac:dyDescent="0.25">
      <c r="A127" s="2" t="s">
        <v>1456</v>
      </c>
      <c r="B127" s="3" t="s">
        <v>1844</v>
      </c>
      <c r="C127" s="4">
        <v>86757</v>
      </c>
      <c r="D127" s="2" t="s">
        <v>1458</v>
      </c>
      <c r="E127" s="2" t="s">
        <v>1845</v>
      </c>
      <c r="F127" t="s">
        <v>2258</v>
      </c>
      <c r="G127" s="14">
        <v>38646.525999999998</v>
      </c>
      <c r="H127" t="s">
        <v>2271</v>
      </c>
      <c r="I127" s="12">
        <v>6</v>
      </c>
      <c r="J127" t="s">
        <v>2233</v>
      </c>
    </row>
    <row r="128" spans="1:10" x14ac:dyDescent="0.25">
      <c r="A128" s="2" t="s">
        <v>1456</v>
      </c>
      <c r="B128" s="3" t="s">
        <v>1870</v>
      </c>
      <c r="C128" s="4">
        <v>86865</v>
      </c>
      <c r="D128" s="2" t="s">
        <v>1458</v>
      </c>
      <c r="E128" s="2" t="s">
        <v>1871</v>
      </c>
      <c r="F128" t="s">
        <v>2258</v>
      </c>
      <c r="G128" s="14">
        <v>79908.418999999994</v>
      </c>
      <c r="H128" t="s">
        <v>2271</v>
      </c>
      <c r="I128" s="12">
        <v>6</v>
      </c>
      <c r="J128" t="s">
        <v>2232</v>
      </c>
    </row>
    <row r="129" spans="1:10" x14ac:dyDescent="0.25">
      <c r="A129" s="2" t="s">
        <v>1456</v>
      </c>
      <c r="B129" s="3" t="s">
        <v>1928</v>
      </c>
      <c r="C129" s="4">
        <v>86569</v>
      </c>
      <c r="D129" s="2" t="s">
        <v>1458</v>
      </c>
      <c r="E129" s="2" t="s">
        <v>1929</v>
      </c>
      <c r="F129" t="s">
        <v>2258</v>
      </c>
      <c r="G129" s="14">
        <v>93260.233999999997</v>
      </c>
      <c r="H129" t="s">
        <v>2271</v>
      </c>
      <c r="I129" s="12">
        <v>6</v>
      </c>
      <c r="J129" t="s">
        <v>2233</v>
      </c>
    </row>
    <row r="130" spans="1:10" x14ac:dyDescent="0.25">
      <c r="A130" s="2" t="s">
        <v>1456</v>
      </c>
      <c r="B130" s="3" t="s">
        <v>1994</v>
      </c>
      <c r="C130" s="4">
        <v>86573</v>
      </c>
      <c r="D130" s="2" t="s">
        <v>1458</v>
      </c>
      <c r="E130" s="2" t="s">
        <v>1995</v>
      </c>
      <c r="F130" t="s">
        <v>2258</v>
      </c>
      <c r="G130" s="14">
        <v>1079109.8999999999</v>
      </c>
      <c r="H130" t="s">
        <v>2271</v>
      </c>
      <c r="I130" s="12">
        <v>6</v>
      </c>
      <c r="J130" t="s">
        <v>2230</v>
      </c>
    </row>
    <row r="131" spans="1:10" x14ac:dyDescent="0.25">
      <c r="A131" s="2" t="s">
        <v>1456</v>
      </c>
      <c r="B131" s="3" t="s">
        <v>2075</v>
      </c>
      <c r="C131" s="4">
        <v>86568</v>
      </c>
      <c r="D131" s="2" t="s">
        <v>1458</v>
      </c>
      <c r="E131" s="2" t="s">
        <v>2076</v>
      </c>
      <c r="F131" t="s">
        <v>2258</v>
      </c>
      <c r="G131" s="14">
        <v>280261.2</v>
      </c>
      <c r="H131" t="s">
        <v>2270</v>
      </c>
      <c r="I131" s="12">
        <v>6</v>
      </c>
      <c r="J131" t="s">
        <v>2231</v>
      </c>
    </row>
    <row r="132" spans="1:10" x14ac:dyDescent="0.25">
      <c r="A132" s="2" t="s">
        <v>1456</v>
      </c>
      <c r="B132" s="3" t="s">
        <v>2084</v>
      </c>
      <c r="C132" s="4">
        <v>86885</v>
      </c>
      <c r="D132" s="2" t="s">
        <v>1458</v>
      </c>
      <c r="E132" s="2" t="s">
        <v>2085</v>
      </c>
      <c r="F132" t="s">
        <v>2258</v>
      </c>
      <c r="G132" s="14">
        <v>139976.63</v>
      </c>
      <c r="H132" t="s">
        <v>2270</v>
      </c>
      <c r="I132" s="12">
        <v>6</v>
      </c>
      <c r="J132" t="s">
        <v>2233</v>
      </c>
    </row>
    <row r="133" spans="1:10" x14ac:dyDescent="0.25">
      <c r="A133" s="2" t="s">
        <v>1456</v>
      </c>
      <c r="B133" s="3" t="s">
        <v>2149</v>
      </c>
      <c r="C133" s="4">
        <v>86001</v>
      </c>
      <c r="D133" s="2" t="s">
        <v>1458</v>
      </c>
      <c r="E133" s="2" t="s">
        <v>2150</v>
      </c>
      <c r="F133" t="s">
        <v>2258</v>
      </c>
      <c r="G133" s="14">
        <v>132975.21</v>
      </c>
      <c r="H133" t="s">
        <v>2270</v>
      </c>
      <c r="I133" s="12">
        <v>4</v>
      </c>
      <c r="J133" t="s">
        <v>2232</v>
      </c>
    </row>
    <row r="134" spans="1:10" x14ac:dyDescent="0.25">
      <c r="A134" s="2" t="s">
        <v>376</v>
      </c>
      <c r="B134" s="3" t="s">
        <v>1679</v>
      </c>
      <c r="C134" s="4">
        <v>47189</v>
      </c>
      <c r="D134" s="2" t="s">
        <v>378</v>
      </c>
      <c r="E134" s="2" t="s">
        <v>1680</v>
      </c>
      <c r="F134" t="s">
        <v>2261</v>
      </c>
      <c r="G134" s="14">
        <v>132491.60999999999</v>
      </c>
      <c r="H134" t="s">
        <v>2270</v>
      </c>
      <c r="I134" s="12">
        <v>4</v>
      </c>
      <c r="J134" t="s">
        <v>2231</v>
      </c>
    </row>
    <row r="135" spans="1:10" x14ac:dyDescent="0.25">
      <c r="A135" s="2" t="s">
        <v>96</v>
      </c>
      <c r="B135" s="3" t="s">
        <v>1747</v>
      </c>
      <c r="C135" s="4">
        <v>44279</v>
      </c>
      <c r="D135" s="2" t="s">
        <v>98</v>
      </c>
      <c r="E135" s="2" t="s">
        <v>1748</v>
      </c>
      <c r="F135" t="s">
        <v>2261</v>
      </c>
      <c r="G135" s="14">
        <v>47639.925999999999</v>
      </c>
      <c r="H135" t="s">
        <v>2270</v>
      </c>
      <c r="I135" s="12">
        <v>6</v>
      </c>
      <c r="J135" t="s">
        <v>2232</v>
      </c>
    </row>
    <row r="136" spans="1:10" x14ac:dyDescent="0.25">
      <c r="A136" s="2" t="s">
        <v>1149</v>
      </c>
      <c r="B136" s="3" t="s">
        <v>1802</v>
      </c>
      <c r="C136" s="4">
        <v>20001</v>
      </c>
      <c r="D136" s="2" t="s">
        <v>1151</v>
      </c>
      <c r="E136" s="2" t="s">
        <v>1803</v>
      </c>
      <c r="F136" t="s">
        <v>2261</v>
      </c>
      <c r="G136" s="14">
        <v>420421.87</v>
      </c>
      <c r="H136" t="s">
        <v>2270</v>
      </c>
      <c r="I136" s="12">
        <v>1</v>
      </c>
      <c r="J136" t="s">
        <v>2231</v>
      </c>
    </row>
    <row r="137" spans="1:10" x14ac:dyDescent="0.25">
      <c r="A137" s="2" t="s">
        <v>1149</v>
      </c>
      <c r="B137" s="3" t="s">
        <v>1804</v>
      </c>
      <c r="C137" s="4">
        <v>20570</v>
      </c>
      <c r="D137" s="2" t="s">
        <v>1151</v>
      </c>
      <c r="E137" s="2" t="s">
        <v>1805</v>
      </c>
      <c r="F137" t="s">
        <v>2261</v>
      </c>
      <c r="G137" s="14">
        <v>73648.353000000003</v>
      </c>
      <c r="H137" t="s">
        <v>2270</v>
      </c>
      <c r="I137" s="12">
        <v>6</v>
      </c>
      <c r="J137" t="s">
        <v>2230</v>
      </c>
    </row>
    <row r="138" spans="1:10" x14ac:dyDescent="0.25">
      <c r="A138" s="2" t="s">
        <v>376</v>
      </c>
      <c r="B138" s="3" t="s">
        <v>1808</v>
      </c>
      <c r="C138" s="4">
        <v>47001</v>
      </c>
      <c r="D138" s="2" t="s">
        <v>378</v>
      </c>
      <c r="E138" s="2" t="s">
        <v>1809</v>
      </c>
      <c r="F138" t="s">
        <v>2261</v>
      </c>
      <c r="G138" s="14">
        <v>235881.48</v>
      </c>
      <c r="H138" t="s">
        <v>2269</v>
      </c>
      <c r="I138" s="12">
        <v>1</v>
      </c>
      <c r="J138" t="s">
        <v>2231</v>
      </c>
    </row>
    <row r="139" spans="1:10" x14ac:dyDescent="0.25">
      <c r="A139" s="2" t="s">
        <v>1149</v>
      </c>
      <c r="B139" s="3" t="s">
        <v>1924</v>
      </c>
      <c r="C139" s="4">
        <v>20443</v>
      </c>
      <c r="D139" s="2" t="s">
        <v>1151</v>
      </c>
      <c r="E139" s="2" t="s">
        <v>1925</v>
      </c>
      <c r="F139" t="s">
        <v>2261</v>
      </c>
      <c r="G139" s="14">
        <v>14183.797</v>
      </c>
      <c r="H139" t="s">
        <v>2270</v>
      </c>
      <c r="I139" s="12">
        <v>6</v>
      </c>
      <c r="J139" t="s">
        <v>2232</v>
      </c>
    </row>
    <row r="140" spans="1:10" x14ac:dyDescent="0.25">
      <c r="A140" s="2" t="s">
        <v>96</v>
      </c>
      <c r="B140" s="3" t="s">
        <v>1950</v>
      </c>
      <c r="C140" s="4">
        <v>44650</v>
      </c>
      <c r="D140" s="2" t="s">
        <v>98</v>
      </c>
      <c r="E140" s="2" t="s">
        <v>1951</v>
      </c>
      <c r="F140" t="s">
        <v>2261</v>
      </c>
      <c r="G140" s="14">
        <v>131480.79999999999</v>
      </c>
      <c r="H140" t="s">
        <v>2270</v>
      </c>
      <c r="I140" s="12">
        <v>6</v>
      </c>
      <c r="J140" t="s">
        <v>2233</v>
      </c>
    </row>
    <row r="141" spans="1:10" x14ac:dyDescent="0.25">
      <c r="A141" s="2" t="s">
        <v>96</v>
      </c>
      <c r="B141" s="3" t="s">
        <v>1964</v>
      </c>
      <c r="C141" s="4">
        <v>44090</v>
      </c>
      <c r="D141" s="2" t="s">
        <v>98</v>
      </c>
      <c r="E141" s="2" t="s">
        <v>1965</v>
      </c>
      <c r="F141" t="s">
        <v>2261</v>
      </c>
      <c r="G141" s="14">
        <v>175680.61</v>
      </c>
      <c r="H141" t="s">
        <v>2271</v>
      </c>
      <c r="I141" s="12">
        <v>6</v>
      </c>
      <c r="J141" t="s">
        <v>2230</v>
      </c>
    </row>
    <row r="142" spans="1:10" x14ac:dyDescent="0.25">
      <c r="A142" s="2" t="s">
        <v>1149</v>
      </c>
      <c r="B142" s="3" t="s">
        <v>1993</v>
      </c>
      <c r="C142" s="4">
        <v>20621</v>
      </c>
      <c r="D142" s="2" t="s">
        <v>1151</v>
      </c>
      <c r="E142" s="2" t="s">
        <v>448</v>
      </c>
      <c r="F142" t="s">
        <v>2261</v>
      </c>
      <c r="G142" s="14">
        <v>108438.55</v>
      </c>
      <c r="H142" t="s">
        <v>2270</v>
      </c>
      <c r="I142" s="12">
        <v>4</v>
      </c>
      <c r="J142" t="s">
        <v>2233</v>
      </c>
    </row>
    <row r="143" spans="1:10" x14ac:dyDescent="0.25">
      <c r="A143" s="2" t="s">
        <v>376</v>
      </c>
      <c r="B143" s="3" t="s">
        <v>2013</v>
      </c>
      <c r="C143" s="4">
        <v>47053</v>
      </c>
      <c r="D143" s="2" t="s">
        <v>378</v>
      </c>
      <c r="E143" s="2" t="s">
        <v>2014</v>
      </c>
      <c r="F143" t="s">
        <v>2261</v>
      </c>
      <c r="G143" s="14">
        <v>174870.05</v>
      </c>
      <c r="H143" t="s">
        <v>2270</v>
      </c>
      <c r="I143" s="12">
        <v>6</v>
      </c>
      <c r="J143" t="s">
        <v>2232</v>
      </c>
    </row>
    <row r="144" spans="1:10" x14ac:dyDescent="0.25">
      <c r="A144" s="2" t="s">
        <v>1149</v>
      </c>
      <c r="B144" s="3" t="s">
        <v>2063</v>
      </c>
      <c r="C144" s="4">
        <v>20400</v>
      </c>
      <c r="D144" s="2" t="s">
        <v>1151</v>
      </c>
      <c r="E144" s="2" t="s">
        <v>2064</v>
      </c>
      <c r="F144" t="s">
        <v>2261</v>
      </c>
      <c r="G144" s="14">
        <v>74044.959000000003</v>
      </c>
      <c r="H144" t="s">
        <v>2270</v>
      </c>
      <c r="I144" s="12">
        <v>4</v>
      </c>
      <c r="J144" t="s">
        <v>2233</v>
      </c>
    </row>
    <row r="145" spans="1:10" x14ac:dyDescent="0.25">
      <c r="A145" s="2" t="s">
        <v>1149</v>
      </c>
      <c r="B145" s="3" t="s">
        <v>2095</v>
      </c>
      <c r="C145" s="4">
        <v>20013</v>
      </c>
      <c r="D145" s="2" t="s">
        <v>1151</v>
      </c>
      <c r="E145" s="2" t="s">
        <v>2096</v>
      </c>
      <c r="F145" t="s">
        <v>2261</v>
      </c>
      <c r="G145" s="14">
        <v>175506.24</v>
      </c>
      <c r="H145" t="s">
        <v>2270</v>
      </c>
      <c r="I145" s="12">
        <v>4</v>
      </c>
      <c r="J145" t="s">
        <v>2232</v>
      </c>
    </row>
    <row r="146" spans="1:10" x14ac:dyDescent="0.25">
      <c r="A146" s="2" t="s">
        <v>376</v>
      </c>
      <c r="B146" s="3" t="s">
        <v>2131</v>
      </c>
      <c r="C146" s="4">
        <v>47288</v>
      </c>
      <c r="D146" s="2" t="s">
        <v>378</v>
      </c>
      <c r="E146" s="2" t="s">
        <v>2132</v>
      </c>
      <c r="F146" t="s">
        <v>2261</v>
      </c>
      <c r="G146" s="14">
        <v>97099.592999999993</v>
      </c>
      <c r="H146" t="s">
        <v>2270</v>
      </c>
      <c r="I146" s="12">
        <v>6</v>
      </c>
      <c r="J146" t="s">
        <v>2232</v>
      </c>
    </row>
    <row r="147" spans="1:10" x14ac:dyDescent="0.25">
      <c r="A147" s="2" t="s">
        <v>1149</v>
      </c>
      <c r="B147" s="3" t="s">
        <v>2135</v>
      </c>
      <c r="C147" s="4">
        <v>20045</v>
      </c>
      <c r="D147" s="2" t="s">
        <v>1151</v>
      </c>
      <c r="E147" s="2" t="s">
        <v>2136</v>
      </c>
      <c r="F147" t="s">
        <v>2261</v>
      </c>
      <c r="G147" s="14">
        <v>124944.55</v>
      </c>
      <c r="H147" t="s">
        <v>2271</v>
      </c>
      <c r="I147" s="12">
        <v>6</v>
      </c>
      <c r="J147" t="s">
        <v>2233</v>
      </c>
    </row>
    <row r="148" spans="1:10" x14ac:dyDescent="0.25">
      <c r="A148" s="2" t="s">
        <v>1149</v>
      </c>
      <c r="B148" s="3" t="s">
        <v>2160</v>
      </c>
      <c r="C148" s="4">
        <v>20750</v>
      </c>
      <c r="D148" s="2" t="s">
        <v>1151</v>
      </c>
      <c r="E148" s="2" t="s">
        <v>2161</v>
      </c>
      <c r="F148" t="s">
        <v>2261</v>
      </c>
      <c r="G148" s="14">
        <v>65481.107000000004</v>
      </c>
      <c r="H148" t="s">
        <v>2270</v>
      </c>
      <c r="I148" s="12">
        <v>4</v>
      </c>
      <c r="J148" t="s">
        <v>2233</v>
      </c>
    </row>
    <row r="149" spans="1:10" x14ac:dyDescent="0.25">
      <c r="A149" s="2" t="s">
        <v>301</v>
      </c>
      <c r="B149" s="3" t="s">
        <v>1692</v>
      </c>
      <c r="C149" s="4">
        <v>13042</v>
      </c>
      <c r="D149" s="2" t="s">
        <v>303</v>
      </c>
      <c r="E149" s="2" t="s">
        <v>1693</v>
      </c>
      <c r="F149" t="s">
        <v>2262</v>
      </c>
      <c r="G149" s="14">
        <v>45946.633999999998</v>
      </c>
      <c r="H149" t="s">
        <v>2271</v>
      </c>
      <c r="I149" s="12">
        <v>6</v>
      </c>
      <c r="J149" t="s">
        <v>2230</v>
      </c>
    </row>
    <row r="150" spans="1:10" x14ac:dyDescent="0.25">
      <c r="A150" s="2" t="s">
        <v>301</v>
      </c>
      <c r="B150" s="3" t="s">
        <v>1716</v>
      </c>
      <c r="C150" s="4">
        <v>13160</v>
      </c>
      <c r="D150" s="2" t="s">
        <v>303</v>
      </c>
      <c r="E150" s="2" t="s">
        <v>1717</v>
      </c>
      <c r="F150" t="s">
        <v>2262</v>
      </c>
      <c r="G150" s="14">
        <v>88835.822</v>
      </c>
      <c r="H150" t="s">
        <v>2270</v>
      </c>
      <c r="I150" s="12">
        <v>6</v>
      </c>
      <c r="J150" t="s">
        <v>2233</v>
      </c>
    </row>
    <row r="151" spans="1:10" x14ac:dyDescent="0.25">
      <c r="A151" s="2" t="s">
        <v>301</v>
      </c>
      <c r="B151" s="3" t="s">
        <v>1789</v>
      </c>
      <c r="C151" s="4">
        <v>13473</v>
      </c>
      <c r="D151" s="2" t="s">
        <v>303</v>
      </c>
      <c r="E151" s="2" t="s">
        <v>1723</v>
      </c>
      <c r="F151" t="s">
        <v>2262</v>
      </c>
      <c r="G151" s="14">
        <v>134030.76999999999</v>
      </c>
      <c r="H151" t="s">
        <v>2270</v>
      </c>
      <c r="I151" s="12">
        <v>6</v>
      </c>
      <c r="J151" t="s">
        <v>2230</v>
      </c>
    </row>
    <row r="152" spans="1:10" x14ac:dyDescent="0.25">
      <c r="A152" s="2" t="s">
        <v>301</v>
      </c>
      <c r="B152" s="3" t="s">
        <v>1860</v>
      </c>
      <c r="C152" s="4">
        <v>13744</v>
      </c>
      <c r="D152" s="2" t="s">
        <v>303</v>
      </c>
      <c r="E152" s="2" t="s">
        <v>1861</v>
      </c>
      <c r="F152" t="s">
        <v>2262</v>
      </c>
      <c r="G152" s="14">
        <v>136998.98000000001</v>
      </c>
      <c r="H152" t="s">
        <v>2270</v>
      </c>
      <c r="I152" s="12">
        <v>6</v>
      </c>
      <c r="J152" t="s">
        <v>2233</v>
      </c>
    </row>
    <row r="153" spans="1:10" x14ac:dyDescent="0.25">
      <c r="A153" s="2" t="s">
        <v>301</v>
      </c>
      <c r="B153" s="3" t="s">
        <v>1912</v>
      </c>
      <c r="C153" s="4">
        <v>13688</v>
      </c>
      <c r="D153" s="2" t="s">
        <v>303</v>
      </c>
      <c r="E153" s="2" t="s">
        <v>1913</v>
      </c>
      <c r="F153" t="s">
        <v>2262</v>
      </c>
      <c r="G153" s="14">
        <v>238693.93</v>
      </c>
      <c r="H153" t="s">
        <v>2271</v>
      </c>
      <c r="I153" s="12">
        <v>6</v>
      </c>
      <c r="J153" t="s">
        <v>2233</v>
      </c>
    </row>
    <row r="154" spans="1:10" x14ac:dyDescent="0.25">
      <c r="A154" s="2" t="s">
        <v>500</v>
      </c>
      <c r="B154" s="3" t="s">
        <v>1918</v>
      </c>
      <c r="C154" s="4">
        <v>5893</v>
      </c>
      <c r="D154" s="2" t="s">
        <v>502</v>
      </c>
      <c r="E154" s="2" t="s">
        <v>1919</v>
      </c>
      <c r="F154" t="s">
        <v>2262</v>
      </c>
      <c r="G154" s="14">
        <v>189650.61</v>
      </c>
      <c r="H154" t="s">
        <v>2270</v>
      </c>
      <c r="I154" s="12">
        <v>5</v>
      </c>
      <c r="J154" t="s">
        <v>2230</v>
      </c>
    </row>
    <row r="155" spans="1:10" x14ac:dyDescent="0.25">
      <c r="A155" s="2" t="s">
        <v>301</v>
      </c>
      <c r="B155" s="3" t="s">
        <v>2115</v>
      </c>
      <c r="C155" s="4">
        <v>13670</v>
      </c>
      <c r="D155" s="2" t="s">
        <v>303</v>
      </c>
      <c r="E155" s="2" t="s">
        <v>1120</v>
      </c>
      <c r="F155" t="s">
        <v>2262</v>
      </c>
      <c r="G155" s="14">
        <v>201990.64</v>
      </c>
      <c r="H155" t="s">
        <v>2271</v>
      </c>
      <c r="I155" s="12">
        <v>6</v>
      </c>
      <c r="J155" t="s">
        <v>2232</v>
      </c>
    </row>
    <row r="156" spans="1:10" x14ac:dyDescent="0.25">
      <c r="A156" s="2" t="s">
        <v>530</v>
      </c>
      <c r="B156" s="3" t="s">
        <v>1880</v>
      </c>
      <c r="C156" s="4">
        <v>23682</v>
      </c>
      <c r="D156" s="2" t="s">
        <v>1881</v>
      </c>
      <c r="E156" s="2" t="s">
        <v>1882</v>
      </c>
      <c r="F156" t="s">
        <v>2264</v>
      </c>
      <c r="G156" s="14">
        <v>51152.52</v>
      </c>
      <c r="H156" t="s">
        <v>2270</v>
      </c>
      <c r="I156" s="12">
        <v>6</v>
      </c>
      <c r="J156" t="s">
        <v>2233</v>
      </c>
    </row>
    <row r="157" spans="1:10" x14ac:dyDescent="0.25">
      <c r="A157" s="2" t="s">
        <v>530</v>
      </c>
      <c r="B157" s="3" t="s">
        <v>1960</v>
      </c>
      <c r="C157" s="4">
        <v>23807</v>
      </c>
      <c r="D157" s="2" t="s">
        <v>532</v>
      </c>
      <c r="E157" s="2" t="s">
        <v>1961</v>
      </c>
      <c r="F157" t="s">
        <v>2264</v>
      </c>
      <c r="G157" s="14">
        <v>493315.05</v>
      </c>
      <c r="H157" t="s">
        <v>2270</v>
      </c>
      <c r="I157" s="12">
        <v>6</v>
      </c>
      <c r="J157" t="s">
        <v>2232</v>
      </c>
    </row>
    <row r="158" spans="1:10" x14ac:dyDescent="0.25">
      <c r="A158" s="2" t="s">
        <v>530</v>
      </c>
      <c r="B158" s="3" t="s">
        <v>2003</v>
      </c>
      <c r="C158" s="4">
        <v>23466</v>
      </c>
      <c r="D158" s="2" t="s">
        <v>532</v>
      </c>
      <c r="E158" s="2" t="s">
        <v>2004</v>
      </c>
      <c r="F158" t="s">
        <v>2264</v>
      </c>
      <c r="G158" s="14">
        <v>153561.35999999999</v>
      </c>
      <c r="H158" t="s">
        <v>2270</v>
      </c>
      <c r="I158" s="12">
        <v>6</v>
      </c>
      <c r="J158" t="s">
        <v>2232</v>
      </c>
    </row>
    <row r="159" spans="1:10" x14ac:dyDescent="0.25">
      <c r="A159" s="2" t="s">
        <v>530</v>
      </c>
      <c r="B159" s="3" t="s">
        <v>2077</v>
      </c>
      <c r="C159" s="4">
        <v>23580</v>
      </c>
      <c r="D159" s="2" t="s">
        <v>532</v>
      </c>
      <c r="E159" s="2" t="s">
        <v>2078</v>
      </c>
      <c r="F159" t="s">
        <v>2264</v>
      </c>
      <c r="G159" s="14">
        <v>165193.73000000001</v>
      </c>
      <c r="H159" t="s">
        <v>2270</v>
      </c>
      <c r="I159" s="12">
        <v>6</v>
      </c>
      <c r="J159" t="s">
        <v>2233</v>
      </c>
    </row>
    <row r="160" spans="1:10" x14ac:dyDescent="0.25">
      <c r="A160" s="2" t="s">
        <v>530</v>
      </c>
      <c r="B160" s="3" t="s">
        <v>2082</v>
      </c>
      <c r="C160" s="4">
        <v>23855</v>
      </c>
      <c r="D160" s="2" t="s">
        <v>532</v>
      </c>
      <c r="E160" s="2" t="s">
        <v>2083</v>
      </c>
      <c r="F160" t="s">
        <v>2264</v>
      </c>
      <c r="G160" s="14">
        <v>92400.203999999998</v>
      </c>
      <c r="H160" t="s">
        <v>2270</v>
      </c>
      <c r="I160" s="12">
        <v>6</v>
      </c>
      <c r="J160" t="s">
        <v>2233</v>
      </c>
    </row>
    <row r="161" spans="1:10" x14ac:dyDescent="0.25">
      <c r="A161" s="2" t="s">
        <v>295</v>
      </c>
      <c r="B161" s="3" t="s">
        <v>1656</v>
      </c>
      <c r="C161" s="4">
        <v>73555</v>
      </c>
      <c r="D161" s="2" t="s">
        <v>297</v>
      </c>
      <c r="E161" s="2" t="s">
        <v>1657</v>
      </c>
      <c r="F161" t="s">
        <v>2259</v>
      </c>
      <c r="G161" s="14">
        <v>175312.88</v>
      </c>
      <c r="H161" t="s">
        <v>2270</v>
      </c>
      <c r="I161" s="12">
        <v>6</v>
      </c>
      <c r="J161" t="s">
        <v>2230</v>
      </c>
    </row>
    <row r="162" spans="1:10" x14ac:dyDescent="0.25">
      <c r="A162" s="2" t="s">
        <v>295</v>
      </c>
      <c r="B162" s="3" t="s">
        <v>1686</v>
      </c>
      <c r="C162" s="4">
        <v>73168</v>
      </c>
      <c r="D162" s="2" t="s">
        <v>297</v>
      </c>
      <c r="E162" s="2" t="s">
        <v>1687</v>
      </c>
      <c r="F162" t="s">
        <v>2259</v>
      </c>
      <c r="G162" s="14">
        <v>210593.75</v>
      </c>
      <c r="H162" t="s">
        <v>2270</v>
      </c>
      <c r="I162" s="12">
        <v>6</v>
      </c>
      <c r="J162" t="s">
        <v>2232</v>
      </c>
    </row>
    <row r="163" spans="1:10" x14ac:dyDescent="0.25">
      <c r="A163" s="2" t="s">
        <v>295</v>
      </c>
      <c r="B163" s="3" t="s">
        <v>1753</v>
      </c>
      <c r="C163" s="4">
        <v>73616</v>
      </c>
      <c r="D163" s="2" t="s">
        <v>297</v>
      </c>
      <c r="E163" s="2" t="s">
        <v>1754</v>
      </c>
      <c r="F163" t="s">
        <v>2259</v>
      </c>
      <c r="G163" s="14">
        <v>205130</v>
      </c>
      <c r="H163" t="s">
        <v>2270</v>
      </c>
      <c r="I163" s="12">
        <v>6</v>
      </c>
      <c r="J163" t="s">
        <v>2230</v>
      </c>
    </row>
    <row r="164" spans="1:10" x14ac:dyDescent="0.25">
      <c r="A164" s="2" t="s">
        <v>295</v>
      </c>
      <c r="B164" s="3" t="s">
        <v>1783</v>
      </c>
      <c r="C164" s="4">
        <v>73067</v>
      </c>
      <c r="D164" s="2" t="s">
        <v>297</v>
      </c>
      <c r="E164" s="2" t="s">
        <v>1784</v>
      </c>
      <c r="F164" t="s">
        <v>2259</v>
      </c>
      <c r="G164" s="14">
        <v>100361.27</v>
      </c>
      <c r="H164" t="s">
        <v>2271</v>
      </c>
      <c r="I164" s="12">
        <v>6</v>
      </c>
      <c r="J164" t="s">
        <v>2230</v>
      </c>
    </row>
    <row r="165" spans="1:10" x14ac:dyDescent="0.25">
      <c r="A165" s="2" t="s">
        <v>500</v>
      </c>
      <c r="B165" s="3" t="s">
        <v>2011</v>
      </c>
      <c r="C165" s="4">
        <v>5045</v>
      </c>
      <c r="D165" s="2" t="s">
        <v>502</v>
      </c>
      <c r="E165" s="2" t="s">
        <v>2012</v>
      </c>
      <c r="F165" t="s">
        <v>2266</v>
      </c>
      <c r="G165" s="14">
        <v>54271.071000000004</v>
      </c>
      <c r="H165" t="s">
        <v>2270</v>
      </c>
      <c r="I165" s="12">
        <v>3</v>
      </c>
      <c r="J165" t="s">
        <v>2231</v>
      </c>
    </row>
    <row r="166" spans="1:10" x14ac:dyDescent="0.25">
      <c r="A166" s="2" t="s">
        <v>500</v>
      </c>
      <c r="B166" s="3" t="s">
        <v>2067</v>
      </c>
      <c r="C166" s="4">
        <v>5490</v>
      </c>
      <c r="D166" s="2" t="s">
        <v>502</v>
      </c>
      <c r="E166" s="2" t="s">
        <v>2068</v>
      </c>
      <c r="F166" t="s">
        <v>2266</v>
      </c>
      <c r="G166" s="14">
        <v>127094.81</v>
      </c>
      <c r="H166" t="s">
        <v>2270</v>
      </c>
      <c r="I166" s="12">
        <v>6</v>
      </c>
      <c r="J166" t="s">
        <v>2230</v>
      </c>
    </row>
    <row r="167" spans="1:10" x14ac:dyDescent="0.25">
      <c r="A167" s="2" t="s">
        <v>500</v>
      </c>
      <c r="B167" s="3" t="s">
        <v>2107</v>
      </c>
      <c r="C167" s="4">
        <v>5172</v>
      </c>
      <c r="D167" s="2" t="s">
        <v>502</v>
      </c>
      <c r="E167" s="2" t="s">
        <v>2108</v>
      </c>
      <c r="F167" t="s">
        <v>2266</v>
      </c>
      <c r="G167" s="14">
        <v>72172.311000000002</v>
      </c>
      <c r="H167" t="s">
        <v>2270</v>
      </c>
      <c r="I167" s="12">
        <v>6</v>
      </c>
      <c r="J167" t="s">
        <v>2232</v>
      </c>
    </row>
    <row r="168" spans="1:10" x14ac:dyDescent="0.25">
      <c r="A168" s="2" t="s">
        <v>500</v>
      </c>
      <c r="B168" s="3" t="s">
        <v>2116</v>
      </c>
      <c r="C168" s="4">
        <v>5837</v>
      </c>
      <c r="D168" s="2" t="s">
        <v>502</v>
      </c>
      <c r="E168" s="2" t="s">
        <v>2117</v>
      </c>
      <c r="F168" t="s">
        <v>2266</v>
      </c>
      <c r="G168" s="14">
        <v>306618.69</v>
      </c>
      <c r="H168" t="s">
        <v>2270</v>
      </c>
      <c r="I168" s="12">
        <v>4</v>
      </c>
      <c r="J168" t="s">
        <v>2231</v>
      </c>
    </row>
    <row r="169" spans="1:10" x14ac:dyDescent="0.25">
      <c r="A169" s="2" t="s">
        <v>500</v>
      </c>
      <c r="B169" s="3" t="s">
        <v>2129</v>
      </c>
      <c r="C169" s="4">
        <v>5147</v>
      </c>
      <c r="D169" s="2" t="s">
        <v>502</v>
      </c>
      <c r="E169" s="2" t="s">
        <v>2130</v>
      </c>
      <c r="F169" t="s">
        <v>2266</v>
      </c>
      <c r="G169" s="14">
        <v>38849.71</v>
      </c>
      <c r="H169" t="s">
        <v>2270</v>
      </c>
      <c r="I169" s="12">
        <v>6</v>
      </c>
      <c r="J169" t="s">
        <v>2232</v>
      </c>
    </row>
    <row r="170" spans="1:10" x14ac:dyDescent="0.25">
      <c r="A170" s="2" t="s">
        <v>500</v>
      </c>
      <c r="B170" s="3" t="s">
        <v>2138</v>
      </c>
      <c r="C170" s="4">
        <v>5234</v>
      </c>
      <c r="D170" s="2" t="s">
        <v>502</v>
      </c>
      <c r="E170" s="2" t="s">
        <v>2139</v>
      </c>
      <c r="F170" t="s">
        <v>2266</v>
      </c>
      <c r="G170" s="14">
        <v>200073.5</v>
      </c>
      <c r="H170" t="s">
        <v>2271</v>
      </c>
      <c r="I170" s="12">
        <v>6</v>
      </c>
      <c r="J170" t="s">
        <v>2233</v>
      </c>
    </row>
    <row r="171" spans="1:10" x14ac:dyDescent="0.25">
      <c r="A171" s="2" t="s">
        <v>500</v>
      </c>
      <c r="B171" s="3" t="s">
        <v>2179</v>
      </c>
      <c r="C171" s="4">
        <v>5665</v>
      </c>
      <c r="D171" s="2" t="s">
        <v>502</v>
      </c>
      <c r="E171" s="2" t="s">
        <v>2180</v>
      </c>
      <c r="F171" t="s">
        <v>2266</v>
      </c>
      <c r="G171" s="14">
        <v>58790.661</v>
      </c>
      <c r="H171" t="s">
        <v>2271</v>
      </c>
      <c r="I171" s="12">
        <v>6</v>
      </c>
      <c r="J171" t="s">
        <v>2232</v>
      </c>
    </row>
    <row r="172" spans="1:10" x14ac:dyDescent="0.25">
      <c r="A172" s="2" t="s">
        <v>500</v>
      </c>
      <c r="B172" s="3" t="s">
        <v>2181</v>
      </c>
      <c r="C172" s="4">
        <v>5480</v>
      </c>
      <c r="D172" s="2" t="s">
        <v>502</v>
      </c>
      <c r="E172" s="2" t="s">
        <v>2182</v>
      </c>
      <c r="F172" t="s">
        <v>2266</v>
      </c>
      <c r="G172" s="14">
        <v>122807.01</v>
      </c>
      <c r="H172" t="s">
        <v>2271</v>
      </c>
      <c r="I172" s="12">
        <v>6</v>
      </c>
      <c r="J172" t="s">
        <v>2230</v>
      </c>
    </row>
    <row r="173" spans="1:10" hidden="1" x14ac:dyDescent="0.25">
      <c r="A173" s="2" t="s">
        <v>5</v>
      </c>
      <c r="B173" s="3" t="s">
        <v>6</v>
      </c>
      <c r="C173" s="4">
        <v>91460</v>
      </c>
      <c r="D173" s="2" t="s">
        <v>7</v>
      </c>
      <c r="E173" s="2" t="s">
        <v>8</v>
      </c>
      <c r="F173" t="e">
        <v>#N/A</v>
      </c>
      <c r="G173" s="14">
        <v>1690736.8</v>
      </c>
      <c r="H173" t="e">
        <v>#N/A</v>
      </c>
      <c r="I173" s="12" t="s">
        <v>2350</v>
      </c>
      <c r="J173" t="e">
        <v>#N/A</v>
      </c>
    </row>
    <row r="174" spans="1:10" hidden="1" x14ac:dyDescent="0.25">
      <c r="A174" s="2" t="s">
        <v>5</v>
      </c>
      <c r="B174" s="3" t="s">
        <v>9</v>
      </c>
      <c r="C174" s="4">
        <v>91536</v>
      </c>
      <c r="D174" s="2" t="s">
        <v>7</v>
      </c>
      <c r="E174" s="2" t="s">
        <v>10</v>
      </c>
      <c r="F174" t="e">
        <v>#N/A</v>
      </c>
      <c r="G174" s="14">
        <v>1365366.6</v>
      </c>
      <c r="H174" t="e">
        <v>#N/A</v>
      </c>
      <c r="I174" s="12" t="s">
        <v>2350</v>
      </c>
      <c r="J174" t="e">
        <v>#N/A</v>
      </c>
    </row>
    <row r="175" spans="1:10" hidden="1" x14ac:dyDescent="0.25">
      <c r="A175" s="2" t="s">
        <v>11</v>
      </c>
      <c r="B175" s="3" t="s">
        <v>12</v>
      </c>
      <c r="C175" s="4">
        <v>94883</v>
      </c>
      <c r="D175" s="2" t="s">
        <v>13</v>
      </c>
      <c r="E175" s="2" t="s">
        <v>14</v>
      </c>
      <c r="F175" t="e">
        <v>#N/A</v>
      </c>
      <c r="G175" s="14">
        <v>309403.46999999997</v>
      </c>
      <c r="H175" t="e">
        <v>#N/A</v>
      </c>
      <c r="I175" s="12" t="s">
        <v>2350</v>
      </c>
      <c r="J175" t="e">
        <v>#N/A</v>
      </c>
    </row>
    <row r="176" spans="1:10" hidden="1" x14ac:dyDescent="0.25">
      <c r="A176" s="2" t="s">
        <v>11</v>
      </c>
      <c r="B176" s="3" t="s">
        <v>15</v>
      </c>
      <c r="C176" s="4">
        <v>94885</v>
      </c>
      <c r="D176" s="2" t="s">
        <v>13</v>
      </c>
      <c r="E176" s="2" t="s">
        <v>16</v>
      </c>
      <c r="F176" t="e">
        <v>#N/A</v>
      </c>
      <c r="G176" s="14">
        <v>120928.9</v>
      </c>
      <c r="H176" t="e">
        <v>#N/A</v>
      </c>
      <c r="I176" s="12" t="s">
        <v>2350</v>
      </c>
      <c r="J176" t="e">
        <v>#N/A</v>
      </c>
    </row>
    <row r="177" spans="1:10" hidden="1" x14ac:dyDescent="0.25">
      <c r="A177" s="2" t="s">
        <v>11</v>
      </c>
      <c r="B177" s="3" t="s">
        <v>17</v>
      </c>
      <c r="C177" s="4">
        <v>94886</v>
      </c>
      <c r="D177" s="2" t="s">
        <v>13</v>
      </c>
      <c r="E177" s="2" t="s">
        <v>18</v>
      </c>
      <c r="F177" t="e">
        <v>#N/A</v>
      </c>
      <c r="G177" s="14">
        <v>233753.71</v>
      </c>
      <c r="H177" t="e">
        <v>#N/A</v>
      </c>
      <c r="I177" s="12" t="s">
        <v>2350</v>
      </c>
      <c r="J177" t="e">
        <v>#N/A</v>
      </c>
    </row>
    <row r="178" spans="1:10" hidden="1" x14ac:dyDescent="0.25">
      <c r="A178" s="2" t="s">
        <v>11</v>
      </c>
      <c r="B178" s="3" t="s">
        <v>19</v>
      </c>
      <c r="C178" s="4">
        <v>94887</v>
      </c>
      <c r="D178" s="2" t="s">
        <v>13</v>
      </c>
      <c r="E178" s="2" t="s">
        <v>20</v>
      </c>
      <c r="F178" t="e">
        <v>#N/A</v>
      </c>
      <c r="G178" s="14">
        <v>1019559.4</v>
      </c>
      <c r="H178" t="e">
        <v>#N/A</v>
      </c>
      <c r="I178" s="12" t="s">
        <v>2350</v>
      </c>
      <c r="J178" t="e">
        <v>#N/A</v>
      </c>
    </row>
    <row r="179" spans="1:10" hidden="1" x14ac:dyDescent="0.25">
      <c r="A179" s="2" t="s">
        <v>21</v>
      </c>
      <c r="B179" s="3" t="s">
        <v>22</v>
      </c>
      <c r="C179" s="4">
        <v>97511</v>
      </c>
      <c r="D179" s="2" t="s">
        <v>23</v>
      </c>
      <c r="E179" s="2" t="s">
        <v>24</v>
      </c>
      <c r="F179" t="e">
        <v>#N/A</v>
      </c>
      <c r="G179" s="14">
        <v>1482718.7</v>
      </c>
      <c r="H179" t="e">
        <v>#N/A</v>
      </c>
      <c r="I179" s="12" t="s">
        <v>2350</v>
      </c>
      <c r="J179" t="e">
        <v>#N/A</v>
      </c>
    </row>
    <row r="180" spans="1:10" hidden="1" x14ac:dyDescent="0.25">
      <c r="A180" s="2" t="s">
        <v>21</v>
      </c>
      <c r="B180" s="3" t="s">
        <v>25</v>
      </c>
      <c r="C180" s="4">
        <v>97777</v>
      </c>
      <c r="D180" s="2" t="s">
        <v>23</v>
      </c>
      <c r="E180" s="2" t="s">
        <v>26</v>
      </c>
      <c r="F180" t="e">
        <v>#N/A</v>
      </c>
      <c r="G180" s="14">
        <v>548479.56000000006</v>
      </c>
      <c r="H180" t="e">
        <v>#N/A</v>
      </c>
      <c r="I180" s="12" t="s">
        <v>2350</v>
      </c>
      <c r="J180" t="e">
        <v>#N/A</v>
      </c>
    </row>
    <row r="181" spans="1:10" hidden="1" x14ac:dyDescent="0.25">
      <c r="A181" s="2" t="s">
        <v>27</v>
      </c>
      <c r="B181" s="3" t="s">
        <v>28</v>
      </c>
      <c r="C181" s="4">
        <v>25754</v>
      </c>
      <c r="D181" s="2" t="s">
        <v>29</v>
      </c>
      <c r="E181" s="2" t="s">
        <v>30</v>
      </c>
      <c r="F181" t="e">
        <v>#N/A</v>
      </c>
      <c r="G181" s="14">
        <v>18720.077000000001</v>
      </c>
      <c r="H181" t="s">
        <v>2269</v>
      </c>
      <c r="I181" s="12">
        <v>1</v>
      </c>
      <c r="J181" t="s">
        <v>2231</v>
      </c>
    </row>
    <row r="182" spans="1:10" hidden="1" x14ac:dyDescent="0.25">
      <c r="A182" s="2" t="s">
        <v>5</v>
      </c>
      <c r="B182" s="3" t="s">
        <v>31</v>
      </c>
      <c r="C182" s="4">
        <v>91540</v>
      </c>
      <c r="D182" s="2" t="s">
        <v>7</v>
      </c>
      <c r="E182" s="2" t="s">
        <v>32</v>
      </c>
      <c r="F182" t="e">
        <v>#N/A</v>
      </c>
      <c r="G182" s="14">
        <v>151702.95000000001</v>
      </c>
      <c r="H182" t="s">
        <v>2270</v>
      </c>
      <c r="I182" s="12">
        <v>6</v>
      </c>
      <c r="J182" t="s">
        <v>2230</v>
      </c>
    </row>
    <row r="183" spans="1:10" hidden="1" x14ac:dyDescent="0.25">
      <c r="A183" s="2" t="s">
        <v>33</v>
      </c>
      <c r="B183" s="3" t="s">
        <v>34</v>
      </c>
      <c r="C183" s="4">
        <v>15187</v>
      </c>
      <c r="D183" s="2" t="s">
        <v>35</v>
      </c>
      <c r="E183" s="2" t="s">
        <v>36</v>
      </c>
      <c r="F183" t="e">
        <v>#N/A</v>
      </c>
      <c r="G183" s="14">
        <v>4947.8014000000003</v>
      </c>
      <c r="H183" t="s">
        <v>2271</v>
      </c>
      <c r="I183" s="12">
        <v>6</v>
      </c>
      <c r="J183" t="s">
        <v>2232</v>
      </c>
    </row>
    <row r="184" spans="1:10" hidden="1" x14ac:dyDescent="0.25">
      <c r="A184" s="2" t="s">
        <v>33</v>
      </c>
      <c r="B184" s="3" t="s">
        <v>37</v>
      </c>
      <c r="C184" s="4">
        <v>15476</v>
      </c>
      <c r="D184" s="2" t="s">
        <v>35</v>
      </c>
      <c r="E184" s="2" t="s">
        <v>38</v>
      </c>
      <c r="F184" t="e">
        <v>#N/A</v>
      </c>
      <c r="G184" s="14">
        <v>6041.4053999999996</v>
      </c>
      <c r="H184" t="s">
        <v>2271</v>
      </c>
      <c r="I184" s="12">
        <v>6</v>
      </c>
      <c r="J184" t="s">
        <v>2232</v>
      </c>
    </row>
    <row r="185" spans="1:10" hidden="1" x14ac:dyDescent="0.25">
      <c r="A185" s="2" t="s">
        <v>39</v>
      </c>
      <c r="B185" s="3" t="s">
        <v>40</v>
      </c>
      <c r="C185" s="4">
        <v>88564</v>
      </c>
      <c r="D185" s="2" t="s">
        <v>41</v>
      </c>
      <c r="E185" s="2" t="s">
        <v>42</v>
      </c>
      <c r="F185" t="e">
        <v>#N/A</v>
      </c>
      <c r="G185" s="14">
        <v>2242.3076000000001</v>
      </c>
      <c r="H185" t="s">
        <v>2270</v>
      </c>
      <c r="I185" s="12">
        <v>5</v>
      </c>
      <c r="J185" t="s">
        <v>2232</v>
      </c>
    </row>
    <row r="186" spans="1:10" hidden="1" x14ac:dyDescent="0.25">
      <c r="A186" s="2" t="s">
        <v>33</v>
      </c>
      <c r="B186" s="3" t="s">
        <v>43</v>
      </c>
      <c r="C186" s="4">
        <v>15500</v>
      </c>
      <c r="D186" s="2" t="s">
        <v>35</v>
      </c>
      <c r="E186" s="2" t="s">
        <v>44</v>
      </c>
      <c r="F186" t="e">
        <v>#N/A</v>
      </c>
      <c r="G186" s="14">
        <v>6089.2837</v>
      </c>
      <c r="H186" t="s">
        <v>2271</v>
      </c>
      <c r="I186" s="12">
        <v>6</v>
      </c>
      <c r="J186" t="s">
        <v>2230</v>
      </c>
    </row>
    <row r="187" spans="1:10" hidden="1" x14ac:dyDescent="0.25">
      <c r="A187" s="2" t="s">
        <v>33</v>
      </c>
      <c r="B187" s="3" t="s">
        <v>45</v>
      </c>
      <c r="C187" s="4">
        <v>15224</v>
      </c>
      <c r="D187" s="2" t="s">
        <v>35</v>
      </c>
      <c r="E187" s="2" t="s">
        <v>46</v>
      </c>
      <c r="F187" t="e">
        <v>#N/A</v>
      </c>
      <c r="G187" s="14">
        <v>4313.3167999999996</v>
      </c>
      <c r="H187" t="s">
        <v>2270</v>
      </c>
      <c r="I187" s="12">
        <v>6</v>
      </c>
      <c r="J187" t="s">
        <v>2232</v>
      </c>
    </row>
    <row r="188" spans="1:10" hidden="1" x14ac:dyDescent="0.25">
      <c r="A188" s="2" t="s">
        <v>33</v>
      </c>
      <c r="B188" s="3" t="s">
        <v>47</v>
      </c>
      <c r="C188" s="4">
        <v>15092</v>
      </c>
      <c r="D188" s="2" t="s">
        <v>35</v>
      </c>
      <c r="E188" s="2" t="s">
        <v>48</v>
      </c>
      <c r="F188" t="e">
        <v>#N/A</v>
      </c>
      <c r="G188" s="14">
        <v>10181.834000000001</v>
      </c>
      <c r="H188" t="s">
        <v>2271</v>
      </c>
      <c r="I188" s="12">
        <v>6</v>
      </c>
      <c r="J188" t="s">
        <v>2230</v>
      </c>
    </row>
    <row r="189" spans="1:10" hidden="1" x14ac:dyDescent="0.25">
      <c r="A189" s="2" t="s">
        <v>33</v>
      </c>
      <c r="B189" s="3" t="s">
        <v>49</v>
      </c>
      <c r="C189" s="4">
        <v>15879</v>
      </c>
      <c r="D189" s="2" t="s">
        <v>35</v>
      </c>
      <c r="E189" s="2" t="s">
        <v>50</v>
      </c>
      <c r="F189" t="e">
        <v>#N/A</v>
      </c>
      <c r="G189" s="14">
        <v>6204.0128999999997</v>
      </c>
      <c r="H189" t="s">
        <v>2271</v>
      </c>
      <c r="I189" s="12">
        <v>6</v>
      </c>
      <c r="J189" t="s">
        <v>2233</v>
      </c>
    </row>
    <row r="190" spans="1:10" hidden="1" x14ac:dyDescent="0.25">
      <c r="A190" s="2" t="s">
        <v>33</v>
      </c>
      <c r="B190" s="3" t="s">
        <v>51</v>
      </c>
      <c r="C190" s="4">
        <v>15861</v>
      </c>
      <c r="D190" s="2" t="s">
        <v>35</v>
      </c>
      <c r="E190" s="2" t="s">
        <v>52</v>
      </c>
      <c r="F190" t="e">
        <v>#N/A</v>
      </c>
      <c r="G190" s="14">
        <v>15791.079</v>
      </c>
      <c r="H190" t="s">
        <v>2270</v>
      </c>
      <c r="I190" s="12">
        <v>6</v>
      </c>
      <c r="J190" t="s">
        <v>2232</v>
      </c>
    </row>
    <row r="191" spans="1:10" hidden="1" x14ac:dyDescent="0.25">
      <c r="A191" s="2" t="s">
        <v>33</v>
      </c>
      <c r="B191" s="3" t="s">
        <v>53</v>
      </c>
      <c r="C191" s="4">
        <v>15740</v>
      </c>
      <c r="D191" s="2" t="s">
        <v>35</v>
      </c>
      <c r="E191" s="2" t="s">
        <v>54</v>
      </c>
      <c r="F191" t="e">
        <v>#N/A</v>
      </c>
      <c r="G191" s="14">
        <v>14556.275</v>
      </c>
      <c r="H191" t="s">
        <v>2271</v>
      </c>
      <c r="I191" s="12">
        <v>6</v>
      </c>
      <c r="J191" t="s">
        <v>2233</v>
      </c>
    </row>
    <row r="192" spans="1:10" hidden="1" x14ac:dyDescent="0.25">
      <c r="A192" s="2" t="s">
        <v>33</v>
      </c>
      <c r="B192" s="3" t="s">
        <v>55</v>
      </c>
      <c r="C192" s="4">
        <v>15762</v>
      </c>
      <c r="D192" s="2" t="s">
        <v>35</v>
      </c>
      <c r="E192" s="2" t="s">
        <v>56</v>
      </c>
      <c r="F192" t="e">
        <v>#N/A</v>
      </c>
      <c r="G192" s="14">
        <v>4739.8923999999997</v>
      </c>
      <c r="H192" t="s">
        <v>2271</v>
      </c>
      <c r="I192" s="12">
        <v>6</v>
      </c>
      <c r="J192" t="s">
        <v>2233</v>
      </c>
    </row>
    <row r="193" spans="1:10" hidden="1" x14ac:dyDescent="0.25">
      <c r="A193" s="2" t="s">
        <v>39</v>
      </c>
      <c r="B193" s="3" t="s">
        <v>57</v>
      </c>
      <c r="C193" s="4">
        <v>88001</v>
      </c>
      <c r="D193" s="2" t="s">
        <v>41</v>
      </c>
      <c r="E193" s="2" t="s">
        <v>41</v>
      </c>
      <c r="F193" t="e">
        <v>#N/A</v>
      </c>
      <c r="G193" s="14">
        <v>2731.2177999999999</v>
      </c>
      <c r="H193" t="e">
        <v>#N/A</v>
      </c>
      <c r="I193" s="12">
        <v>3</v>
      </c>
      <c r="J193" t="s">
        <v>2232</v>
      </c>
    </row>
    <row r="194" spans="1:10" hidden="1" x14ac:dyDescent="0.25">
      <c r="A194" s="2" t="s">
        <v>33</v>
      </c>
      <c r="B194" s="3" t="s">
        <v>58</v>
      </c>
      <c r="C194" s="4">
        <v>15676</v>
      </c>
      <c r="D194" s="2" t="s">
        <v>35</v>
      </c>
      <c r="E194" s="2" t="s">
        <v>59</v>
      </c>
      <c r="F194" t="e">
        <v>#N/A</v>
      </c>
      <c r="G194" s="14">
        <v>8529.7167000000009</v>
      </c>
      <c r="H194" t="s">
        <v>2270</v>
      </c>
      <c r="I194" s="12">
        <v>6</v>
      </c>
      <c r="J194" t="s">
        <v>2233</v>
      </c>
    </row>
    <row r="195" spans="1:10" hidden="1" x14ac:dyDescent="0.25">
      <c r="A195" s="2" t="s">
        <v>33</v>
      </c>
      <c r="B195" s="3" t="s">
        <v>60</v>
      </c>
      <c r="C195" s="4">
        <v>15632</v>
      </c>
      <c r="D195" s="2" t="s">
        <v>35</v>
      </c>
      <c r="E195" s="2" t="s">
        <v>61</v>
      </c>
      <c r="F195" t="e">
        <v>#N/A</v>
      </c>
      <c r="G195" s="14">
        <v>24369.704000000002</v>
      </c>
      <c r="H195" t="s">
        <v>2270</v>
      </c>
      <c r="I195" s="12">
        <v>6</v>
      </c>
      <c r="J195" t="s">
        <v>2230</v>
      </c>
    </row>
    <row r="196" spans="1:10" hidden="1" x14ac:dyDescent="0.25">
      <c r="A196" s="2" t="s">
        <v>33</v>
      </c>
      <c r="B196" s="3" t="s">
        <v>62</v>
      </c>
      <c r="C196" s="4">
        <v>15723</v>
      </c>
      <c r="D196" s="2" t="s">
        <v>35</v>
      </c>
      <c r="E196" s="2" t="s">
        <v>63</v>
      </c>
      <c r="F196" t="e">
        <v>#N/A</v>
      </c>
      <c r="G196" s="14">
        <v>5372.7415000000001</v>
      </c>
      <c r="H196" t="s">
        <v>2271</v>
      </c>
      <c r="I196" s="12">
        <v>6</v>
      </c>
      <c r="J196" t="s">
        <v>2230</v>
      </c>
    </row>
    <row r="197" spans="1:10" hidden="1" x14ac:dyDescent="0.25">
      <c r="A197" s="2" t="s">
        <v>27</v>
      </c>
      <c r="B197" s="3" t="s">
        <v>64</v>
      </c>
      <c r="C197" s="4">
        <v>25290</v>
      </c>
      <c r="D197" s="2" t="s">
        <v>29</v>
      </c>
      <c r="E197" s="2" t="s">
        <v>65</v>
      </c>
      <c r="F197" t="e">
        <v>#N/A</v>
      </c>
      <c r="G197" s="14">
        <v>20763.001</v>
      </c>
      <c r="H197" t="s">
        <v>2270</v>
      </c>
      <c r="I197" s="12">
        <v>3</v>
      </c>
      <c r="J197" t="s">
        <v>2231</v>
      </c>
    </row>
    <row r="198" spans="1:10" hidden="1" x14ac:dyDescent="0.25">
      <c r="A198" s="2" t="s">
        <v>33</v>
      </c>
      <c r="B198" s="3" t="s">
        <v>66</v>
      </c>
      <c r="C198" s="4">
        <v>15808</v>
      </c>
      <c r="D198" s="2" t="s">
        <v>35</v>
      </c>
      <c r="E198" s="2" t="s">
        <v>67</v>
      </c>
      <c r="F198" t="e">
        <v>#N/A</v>
      </c>
      <c r="G198" s="14">
        <v>9893.4622999999992</v>
      </c>
      <c r="H198" t="s">
        <v>2270</v>
      </c>
      <c r="I198" s="12">
        <v>6</v>
      </c>
      <c r="J198" t="s">
        <v>2230</v>
      </c>
    </row>
    <row r="199" spans="1:10" hidden="1" x14ac:dyDescent="0.25">
      <c r="A199" s="2" t="s">
        <v>33</v>
      </c>
      <c r="B199" s="3" t="s">
        <v>68</v>
      </c>
      <c r="C199" s="4">
        <v>15466</v>
      </c>
      <c r="D199" s="2" t="s">
        <v>35</v>
      </c>
      <c r="E199" s="2" t="s">
        <v>69</v>
      </c>
      <c r="F199" t="e">
        <v>#N/A</v>
      </c>
      <c r="G199" s="14">
        <v>6708.4450999999999</v>
      </c>
      <c r="H199" t="s">
        <v>2270</v>
      </c>
      <c r="I199" s="12">
        <v>6</v>
      </c>
      <c r="J199" t="s">
        <v>2232</v>
      </c>
    </row>
    <row r="200" spans="1:10" hidden="1" x14ac:dyDescent="0.25">
      <c r="A200" s="2" t="s">
        <v>33</v>
      </c>
      <c r="B200" s="3" t="s">
        <v>70</v>
      </c>
      <c r="C200" s="4">
        <v>15204</v>
      </c>
      <c r="D200" s="2" t="s">
        <v>35</v>
      </c>
      <c r="E200" s="2" t="s">
        <v>71</v>
      </c>
      <c r="F200" t="e">
        <v>#N/A</v>
      </c>
      <c r="G200" s="14">
        <v>14661.56</v>
      </c>
      <c r="H200" t="s">
        <v>2270</v>
      </c>
      <c r="I200" s="12">
        <v>6</v>
      </c>
      <c r="J200" t="s">
        <v>2233</v>
      </c>
    </row>
    <row r="201" spans="1:10" hidden="1" x14ac:dyDescent="0.25">
      <c r="A201" s="2" t="s">
        <v>27</v>
      </c>
      <c r="B201" s="3" t="s">
        <v>72</v>
      </c>
      <c r="C201" s="4">
        <v>25394</v>
      </c>
      <c r="D201" s="2" t="s">
        <v>29</v>
      </c>
      <c r="E201" s="2" t="s">
        <v>73</v>
      </c>
      <c r="F201" t="e">
        <v>#N/A</v>
      </c>
      <c r="G201" s="14">
        <v>18828.331999999999</v>
      </c>
      <c r="H201" t="s">
        <v>2270</v>
      </c>
      <c r="I201" s="12">
        <v>6</v>
      </c>
      <c r="J201" t="s">
        <v>2232</v>
      </c>
    </row>
    <row r="202" spans="1:10" hidden="1" x14ac:dyDescent="0.25">
      <c r="A202" s="2" t="s">
        <v>33</v>
      </c>
      <c r="B202" s="3" t="s">
        <v>74</v>
      </c>
      <c r="C202" s="4">
        <v>15842</v>
      </c>
      <c r="D202" s="2" t="s">
        <v>35</v>
      </c>
      <c r="E202" s="2" t="s">
        <v>75</v>
      </c>
      <c r="F202" t="e">
        <v>#N/A</v>
      </c>
      <c r="G202" s="14">
        <v>14504.958000000001</v>
      </c>
      <c r="H202" t="s">
        <v>2270</v>
      </c>
      <c r="I202" s="12">
        <v>6</v>
      </c>
      <c r="J202" t="s">
        <v>2233</v>
      </c>
    </row>
    <row r="203" spans="1:10" hidden="1" x14ac:dyDescent="0.25">
      <c r="A203" s="2" t="s">
        <v>33</v>
      </c>
      <c r="B203" s="3" t="s">
        <v>76</v>
      </c>
      <c r="C203" s="4">
        <v>15600</v>
      </c>
      <c r="D203" s="2" t="s">
        <v>35</v>
      </c>
      <c r="E203" s="2" t="s">
        <v>77</v>
      </c>
      <c r="F203" t="e">
        <v>#N/A</v>
      </c>
      <c r="G203" s="14">
        <v>21272.133000000002</v>
      </c>
      <c r="H203" t="s">
        <v>2271</v>
      </c>
      <c r="I203" s="12">
        <v>6</v>
      </c>
      <c r="J203" t="s">
        <v>2233</v>
      </c>
    </row>
    <row r="204" spans="1:10" hidden="1" x14ac:dyDescent="0.25">
      <c r="A204" s="2" t="s">
        <v>33</v>
      </c>
      <c r="B204" s="3" t="s">
        <v>78</v>
      </c>
      <c r="C204" s="4">
        <v>15276</v>
      </c>
      <c r="D204" s="2" t="s">
        <v>35</v>
      </c>
      <c r="E204" s="2" t="s">
        <v>79</v>
      </c>
      <c r="F204" t="e">
        <v>#N/A</v>
      </c>
      <c r="G204" s="14">
        <v>8742.2281000000003</v>
      </c>
      <c r="H204" t="s">
        <v>2270</v>
      </c>
      <c r="I204" s="12">
        <v>6</v>
      </c>
      <c r="J204" t="s">
        <v>2233</v>
      </c>
    </row>
    <row r="205" spans="1:10" hidden="1" x14ac:dyDescent="0.25">
      <c r="A205" s="2" t="s">
        <v>33</v>
      </c>
      <c r="B205" s="3" t="s">
        <v>80</v>
      </c>
      <c r="C205" s="4">
        <v>15638</v>
      </c>
      <c r="D205" s="2" t="s">
        <v>35</v>
      </c>
      <c r="E205" s="2" t="s">
        <v>81</v>
      </c>
      <c r="F205" t="e">
        <v>#N/A</v>
      </c>
      <c r="G205" s="14">
        <v>6460.6115</v>
      </c>
      <c r="H205" t="s">
        <v>2271</v>
      </c>
      <c r="I205" s="12">
        <v>6</v>
      </c>
      <c r="J205" t="s">
        <v>2232</v>
      </c>
    </row>
    <row r="206" spans="1:10" hidden="1" x14ac:dyDescent="0.25">
      <c r="A206" s="2" t="s">
        <v>33</v>
      </c>
      <c r="B206" s="3" t="s">
        <v>82</v>
      </c>
      <c r="C206" s="4">
        <v>15494</v>
      </c>
      <c r="D206" s="2" t="s">
        <v>35</v>
      </c>
      <c r="E206" s="2" t="s">
        <v>83</v>
      </c>
      <c r="F206" t="e">
        <v>#N/A</v>
      </c>
      <c r="G206" s="14">
        <v>4953.1858000000002</v>
      </c>
      <c r="H206" t="s">
        <v>2270</v>
      </c>
      <c r="I206" s="12">
        <v>6</v>
      </c>
      <c r="J206" t="s">
        <v>2232</v>
      </c>
    </row>
    <row r="207" spans="1:10" hidden="1" x14ac:dyDescent="0.25">
      <c r="A207" s="2" t="s">
        <v>33</v>
      </c>
      <c r="B207" s="3" t="s">
        <v>84</v>
      </c>
      <c r="C207" s="4">
        <v>15822</v>
      </c>
      <c r="D207" s="2" t="s">
        <v>35</v>
      </c>
      <c r="E207" s="2" t="s">
        <v>85</v>
      </c>
      <c r="F207" t="e">
        <v>#N/A</v>
      </c>
      <c r="G207" s="14">
        <v>19210.893</v>
      </c>
      <c r="H207" t="s">
        <v>2270</v>
      </c>
      <c r="I207" s="12">
        <v>6</v>
      </c>
      <c r="J207" t="s">
        <v>2230</v>
      </c>
    </row>
    <row r="208" spans="1:10" hidden="1" x14ac:dyDescent="0.25">
      <c r="A208" s="2" t="s">
        <v>27</v>
      </c>
      <c r="B208" s="3" t="s">
        <v>86</v>
      </c>
      <c r="C208" s="4">
        <v>25001</v>
      </c>
      <c r="D208" s="2" t="s">
        <v>29</v>
      </c>
      <c r="E208" s="2" t="s">
        <v>87</v>
      </c>
      <c r="F208" t="e">
        <v>#N/A</v>
      </c>
      <c r="G208" s="14">
        <v>8601.3546000000006</v>
      </c>
      <c r="H208" t="s">
        <v>2270</v>
      </c>
      <c r="I208" s="12">
        <v>6</v>
      </c>
      <c r="J208" t="s">
        <v>2232</v>
      </c>
    </row>
    <row r="209" spans="1:10" hidden="1" x14ac:dyDescent="0.25">
      <c r="A209" s="2" t="s">
        <v>88</v>
      </c>
      <c r="B209" s="3" t="s">
        <v>89</v>
      </c>
      <c r="C209" s="4">
        <v>68370</v>
      </c>
      <c r="D209" s="2" t="s">
        <v>90</v>
      </c>
      <c r="E209" s="2" t="s">
        <v>91</v>
      </c>
      <c r="F209" t="e">
        <v>#N/A</v>
      </c>
      <c r="G209" s="14">
        <v>4057.7530000000002</v>
      </c>
      <c r="H209" t="s">
        <v>2271</v>
      </c>
      <c r="I209" s="12">
        <v>6</v>
      </c>
      <c r="J209" t="s">
        <v>2230</v>
      </c>
    </row>
    <row r="210" spans="1:10" hidden="1" x14ac:dyDescent="0.25">
      <c r="A210" s="2" t="s">
        <v>33</v>
      </c>
      <c r="B210" s="3" t="s">
        <v>92</v>
      </c>
      <c r="C210" s="4">
        <v>15189</v>
      </c>
      <c r="D210" s="2" t="s">
        <v>35</v>
      </c>
      <c r="E210" s="2" t="s">
        <v>93</v>
      </c>
      <c r="F210" t="e">
        <v>#N/A</v>
      </c>
      <c r="G210" s="14">
        <v>5230.8829999999998</v>
      </c>
      <c r="H210" t="s">
        <v>2270</v>
      </c>
      <c r="I210" s="12">
        <v>6</v>
      </c>
      <c r="J210" t="s">
        <v>2233</v>
      </c>
    </row>
    <row r="211" spans="1:10" hidden="1" x14ac:dyDescent="0.25">
      <c r="A211" s="2" t="s">
        <v>33</v>
      </c>
      <c r="B211" s="3" t="s">
        <v>94</v>
      </c>
      <c r="C211" s="4">
        <v>15798</v>
      </c>
      <c r="D211" s="2" t="s">
        <v>35</v>
      </c>
      <c r="E211" s="2" t="s">
        <v>95</v>
      </c>
      <c r="F211" t="e">
        <v>#N/A</v>
      </c>
      <c r="G211" s="14">
        <v>4604.4102000000003</v>
      </c>
      <c r="H211" t="s">
        <v>2270</v>
      </c>
      <c r="I211" s="12">
        <v>6</v>
      </c>
      <c r="J211" t="s">
        <v>2233</v>
      </c>
    </row>
    <row r="212" spans="1:10" hidden="1" x14ac:dyDescent="0.25">
      <c r="A212" s="2" t="s">
        <v>96</v>
      </c>
      <c r="B212" s="3" t="s">
        <v>97</v>
      </c>
      <c r="C212" s="4">
        <v>44847</v>
      </c>
      <c r="D212" s="2" t="s">
        <v>98</v>
      </c>
      <c r="E212" s="2" t="s">
        <v>99</v>
      </c>
      <c r="F212" t="e">
        <v>#N/A</v>
      </c>
      <c r="G212" s="14">
        <v>788507.19</v>
      </c>
      <c r="H212" t="s">
        <v>2270</v>
      </c>
      <c r="I212" s="12">
        <v>4</v>
      </c>
      <c r="J212" t="s">
        <v>2230</v>
      </c>
    </row>
    <row r="213" spans="1:10" hidden="1" x14ac:dyDescent="0.25">
      <c r="A213" s="2" t="s">
        <v>27</v>
      </c>
      <c r="B213" s="3" t="s">
        <v>100</v>
      </c>
      <c r="C213" s="4">
        <v>25878</v>
      </c>
      <c r="D213" s="2" t="s">
        <v>29</v>
      </c>
      <c r="E213" s="2" t="s">
        <v>101</v>
      </c>
      <c r="F213" t="e">
        <v>#N/A</v>
      </c>
      <c r="G213" s="14">
        <v>20397.234</v>
      </c>
      <c r="H213" t="s">
        <v>2270</v>
      </c>
      <c r="I213" s="12">
        <v>6</v>
      </c>
      <c r="J213" t="s">
        <v>2232</v>
      </c>
    </row>
    <row r="214" spans="1:10" hidden="1" x14ac:dyDescent="0.25">
      <c r="A214" s="2" t="s">
        <v>33</v>
      </c>
      <c r="B214" s="3" t="s">
        <v>102</v>
      </c>
      <c r="C214" s="4">
        <v>15810</v>
      </c>
      <c r="D214" s="2" t="s">
        <v>35</v>
      </c>
      <c r="E214" s="2" t="s">
        <v>103</v>
      </c>
      <c r="F214" t="e">
        <v>#N/A</v>
      </c>
      <c r="G214" s="14">
        <v>7176.6881000000003</v>
      </c>
      <c r="H214" t="s">
        <v>2270</v>
      </c>
      <c r="I214" s="12">
        <v>6</v>
      </c>
      <c r="J214" t="s">
        <v>2230</v>
      </c>
    </row>
    <row r="215" spans="1:10" hidden="1" x14ac:dyDescent="0.25">
      <c r="A215" s="2" t="s">
        <v>33</v>
      </c>
      <c r="B215" s="3" t="s">
        <v>104</v>
      </c>
      <c r="C215" s="4">
        <v>15272</v>
      </c>
      <c r="D215" s="2" t="s">
        <v>35</v>
      </c>
      <c r="E215" s="2" t="s">
        <v>105</v>
      </c>
      <c r="F215" t="e">
        <v>#N/A</v>
      </c>
      <c r="G215" s="14">
        <v>10913.523999999999</v>
      </c>
      <c r="H215" t="s">
        <v>2270</v>
      </c>
      <c r="I215" s="12">
        <v>6</v>
      </c>
      <c r="J215" t="s">
        <v>2232</v>
      </c>
    </row>
    <row r="216" spans="1:10" hidden="1" x14ac:dyDescent="0.25">
      <c r="A216" s="2" t="s">
        <v>33</v>
      </c>
      <c r="B216" s="3" t="s">
        <v>106</v>
      </c>
      <c r="C216" s="4">
        <v>15537</v>
      </c>
      <c r="D216" s="2" t="s">
        <v>35</v>
      </c>
      <c r="E216" s="2" t="s">
        <v>107</v>
      </c>
      <c r="F216" t="e">
        <v>#N/A</v>
      </c>
      <c r="G216" s="14">
        <v>12365.507</v>
      </c>
      <c r="H216" t="s">
        <v>2270</v>
      </c>
      <c r="I216" s="12">
        <v>6</v>
      </c>
      <c r="J216" t="s">
        <v>2233</v>
      </c>
    </row>
    <row r="217" spans="1:10" hidden="1" x14ac:dyDescent="0.25">
      <c r="A217" s="2" t="s">
        <v>33</v>
      </c>
      <c r="B217" s="3" t="s">
        <v>108</v>
      </c>
      <c r="C217" s="4">
        <v>15114</v>
      </c>
      <c r="D217" s="2" t="s">
        <v>35</v>
      </c>
      <c r="E217" s="2" t="s">
        <v>109</v>
      </c>
      <c r="F217" t="e">
        <v>#N/A</v>
      </c>
      <c r="G217" s="14">
        <v>2690.3254000000002</v>
      </c>
      <c r="H217" t="s">
        <v>2270</v>
      </c>
      <c r="I217" s="12">
        <v>6</v>
      </c>
      <c r="J217" t="s">
        <v>2233</v>
      </c>
    </row>
    <row r="218" spans="1:10" hidden="1" x14ac:dyDescent="0.25">
      <c r="A218" s="2" t="s">
        <v>33</v>
      </c>
      <c r="B218" s="3" t="s">
        <v>110</v>
      </c>
      <c r="C218" s="4">
        <v>15804</v>
      </c>
      <c r="D218" s="2" t="s">
        <v>35</v>
      </c>
      <c r="E218" s="2" t="s">
        <v>111</v>
      </c>
      <c r="F218" t="e">
        <v>#N/A</v>
      </c>
      <c r="G218" s="14">
        <v>12624.791999999999</v>
      </c>
      <c r="H218" t="s">
        <v>2270</v>
      </c>
      <c r="I218" s="12">
        <v>6</v>
      </c>
      <c r="J218" t="s">
        <v>2233</v>
      </c>
    </row>
    <row r="219" spans="1:10" hidden="1" x14ac:dyDescent="0.25">
      <c r="A219" s="2" t="s">
        <v>33</v>
      </c>
      <c r="B219" s="3" t="s">
        <v>112</v>
      </c>
      <c r="C219" s="4">
        <v>15232</v>
      </c>
      <c r="D219" s="2" t="s">
        <v>35</v>
      </c>
      <c r="E219" s="2" t="s">
        <v>113</v>
      </c>
      <c r="F219" t="e">
        <v>#N/A</v>
      </c>
      <c r="G219" s="14">
        <v>11570.934999999999</v>
      </c>
      <c r="H219" t="s">
        <v>2270</v>
      </c>
      <c r="I219" s="12">
        <v>6</v>
      </c>
      <c r="J219" t="s">
        <v>2230</v>
      </c>
    </row>
    <row r="220" spans="1:10" hidden="1" x14ac:dyDescent="0.25">
      <c r="A220" s="2" t="s">
        <v>33</v>
      </c>
      <c r="B220" s="3" t="s">
        <v>114</v>
      </c>
      <c r="C220" s="4">
        <v>15380</v>
      </c>
      <c r="D220" s="2" t="s">
        <v>35</v>
      </c>
      <c r="E220" s="2" t="s">
        <v>115</v>
      </c>
      <c r="F220" t="e">
        <v>#N/A</v>
      </c>
      <c r="G220" s="14">
        <v>5767.7326999999996</v>
      </c>
      <c r="H220" t="s">
        <v>2270</v>
      </c>
      <c r="I220" s="12">
        <v>6</v>
      </c>
      <c r="J220" t="s">
        <v>2233</v>
      </c>
    </row>
    <row r="221" spans="1:10" hidden="1" x14ac:dyDescent="0.25">
      <c r="A221" s="2" t="s">
        <v>33</v>
      </c>
      <c r="B221" s="3" t="s">
        <v>116</v>
      </c>
      <c r="C221" s="4">
        <v>15162</v>
      </c>
      <c r="D221" s="2" t="s">
        <v>35</v>
      </c>
      <c r="E221" s="2" t="s">
        <v>117</v>
      </c>
      <c r="F221" t="e">
        <v>#N/A</v>
      </c>
      <c r="G221" s="14">
        <v>6403.7834000000003</v>
      </c>
      <c r="H221" t="s">
        <v>2271</v>
      </c>
      <c r="I221" s="12">
        <v>6</v>
      </c>
      <c r="J221" t="s">
        <v>2232</v>
      </c>
    </row>
    <row r="222" spans="1:10" hidden="1" x14ac:dyDescent="0.25">
      <c r="A222" s="2" t="s">
        <v>33</v>
      </c>
      <c r="B222" s="3" t="s">
        <v>118</v>
      </c>
      <c r="C222" s="4">
        <v>15367</v>
      </c>
      <c r="D222" s="2" t="s">
        <v>35</v>
      </c>
      <c r="E222" s="2" t="s">
        <v>119</v>
      </c>
      <c r="F222" t="e">
        <v>#N/A</v>
      </c>
      <c r="G222" s="14">
        <v>5929.1706000000004</v>
      </c>
      <c r="H222" t="s">
        <v>2270</v>
      </c>
      <c r="I222" s="12">
        <v>6</v>
      </c>
      <c r="J222" t="s">
        <v>2232</v>
      </c>
    </row>
    <row r="223" spans="1:10" hidden="1" x14ac:dyDescent="0.25">
      <c r="A223" s="2" t="s">
        <v>33</v>
      </c>
      <c r="B223" s="3" t="s">
        <v>120</v>
      </c>
      <c r="C223" s="4">
        <v>15764</v>
      </c>
      <c r="D223" s="2" t="s">
        <v>35</v>
      </c>
      <c r="E223" s="2" t="s">
        <v>121</v>
      </c>
      <c r="F223" t="e">
        <v>#N/A</v>
      </c>
      <c r="G223" s="14">
        <v>5763.4839000000002</v>
      </c>
      <c r="H223" t="s">
        <v>2271</v>
      </c>
      <c r="I223" s="12">
        <v>6</v>
      </c>
      <c r="J223" t="s">
        <v>2233</v>
      </c>
    </row>
    <row r="224" spans="1:10" hidden="1" x14ac:dyDescent="0.25">
      <c r="A224" s="2" t="s">
        <v>27</v>
      </c>
      <c r="B224" s="3" t="s">
        <v>122</v>
      </c>
      <c r="C224" s="4">
        <v>25269</v>
      </c>
      <c r="D224" s="2" t="s">
        <v>29</v>
      </c>
      <c r="E224" s="2" t="s">
        <v>123</v>
      </c>
      <c r="F224" t="e">
        <v>#N/A</v>
      </c>
      <c r="G224" s="14">
        <v>15235.294</v>
      </c>
      <c r="H224" t="s">
        <v>2269</v>
      </c>
      <c r="I224" s="12">
        <v>3</v>
      </c>
      <c r="J224" t="s">
        <v>2231</v>
      </c>
    </row>
    <row r="225" spans="1:10" hidden="1" x14ac:dyDescent="0.25">
      <c r="A225" s="2" t="s">
        <v>88</v>
      </c>
      <c r="B225" s="3" t="s">
        <v>124</v>
      </c>
      <c r="C225" s="4">
        <v>68418</v>
      </c>
      <c r="D225" s="2" t="s">
        <v>90</v>
      </c>
      <c r="E225" s="2" t="s">
        <v>125</v>
      </c>
      <c r="F225" t="e">
        <v>#N/A</v>
      </c>
      <c r="G225" s="14">
        <v>29035.683000000001</v>
      </c>
      <c r="H225" t="s">
        <v>2270</v>
      </c>
      <c r="I225" s="12">
        <v>6</v>
      </c>
      <c r="J225" t="s">
        <v>2230</v>
      </c>
    </row>
    <row r="226" spans="1:10" hidden="1" x14ac:dyDescent="0.25">
      <c r="A226" s="2" t="s">
        <v>33</v>
      </c>
      <c r="B226" s="3" t="s">
        <v>126</v>
      </c>
      <c r="C226" s="4">
        <v>15835</v>
      </c>
      <c r="D226" s="2" t="s">
        <v>35</v>
      </c>
      <c r="E226" s="2" t="s">
        <v>127</v>
      </c>
      <c r="F226" t="e">
        <v>#N/A</v>
      </c>
      <c r="G226" s="14">
        <v>8190.0099</v>
      </c>
      <c r="H226" t="s">
        <v>2270</v>
      </c>
      <c r="I226" s="12">
        <v>6</v>
      </c>
      <c r="J226" t="s">
        <v>2232</v>
      </c>
    </row>
    <row r="227" spans="1:10" hidden="1" x14ac:dyDescent="0.25">
      <c r="A227" s="2" t="s">
        <v>33</v>
      </c>
      <c r="B227" s="3" t="s">
        <v>128</v>
      </c>
      <c r="C227" s="4">
        <v>15837</v>
      </c>
      <c r="D227" s="2" t="s">
        <v>35</v>
      </c>
      <c r="E227" s="2" t="s">
        <v>129</v>
      </c>
      <c r="F227" t="e">
        <v>#N/A</v>
      </c>
      <c r="G227" s="14">
        <v>16250.597</v>
      </c>
      <c r="H227" t="s">
        <v>2270</v>
      </c>
      <c r="I227" s="12">
        <v>5</v>
      </c>
      <c r="J227" t="s">
        <v>2233</v>
      </c>
    </row>
    <row r="228" spans="1:10" hidden="1" x14ac:dyDescent="0.25">
      <c r="A228" s="2" t="s">
        <v>88</v>
      </c>
      <c r="B228" s="3" t="s">
        <v>130</v>
      </c>
      <c r="C228" s="4">
        <v>68549</v>
      </c>
      <c r="D228" s="2" t="s">
        <v>90</v>
      </c>
      <c r="E228" s="2" t="s">
        <v>131</v>
      </c>
      <c r="F228" t="e">
        <v>#N/A</v>
      </c>
      <c r="G228" s="14">
        <v>5464.7650000000003</v>
      </c>
      <c r="H228" t="s">
        <v>2270</v>
      </c>
      <c r="I228" s="12">
        <v>6</v>
      </c>
      <c r="J228" t="s">
        <v>2233</v>
      </c>
    </row>
    <row r="229" spans="1:10" hidden="1" x14ac:dyDescent="0.25">
      <c r="A229" s="2" t="s">
        <v>33</v>
      </c>
      <c r="B229" s="3" t="s">
        <v>132</v>
      </c>
      <c r="C229" s="4">
        <v>15317</v>
      </c>
      <c r="D229" s="2" t="s">
        <v>35</v>
      </c>
      <c r="E229" s="2" t="s">
        <v>133</v>
      </c>
      <c r="F229" t="e">
        <v>#N/A</v>
      </c>
      <c r="G229" s="14">
        <v>5901.1423999999997</v>
      </c>
      <c r="H229" t="s">
        <v>2270</v>
      </c>
      <c r="I229" s="12">
        <v>6</v>
      </c>
      <c r="J229" t="s">
        <v>2230</v>
      </c>
    </row>
    <row r="230" spans="1:10" hidden="1" x14ac:dyDescent="0.25">
      <c r="A230" s="2" t="s">
        <v>134</v>
      </c>
      <c r="B230" s="3" t="s">
        <v>135</v>
      </c>
      <c r="C230" s="4">
        <v>54480</v>
      </c>
      <c r="D230" s="2" t="s">
        <v>136</v>
      </c>
      <c r="E230" s="2" t="s">
        <v>137</v>
      </c>
      <c r="F230" t="e">
        <v>#N/A</v>
      </c>
      <c r="G230" s="14">
        <v>15994.064</v>
      </c>
      <c r="H230" t="s">
        <v>2270</v>
      </c>
      <c r="I230" s="12">
        <v>6</v>
      </c>
      <c r="J230" t="s">
        <v>2230</v>
      </c>
    </row>
    <row r="231" spans="1:10" hidden="1" x14ac:dyDescent="0.25">
      <c r="A231" s="2" t="s">
        <v>96</v>
      </c>
      <c r="B231" s="3" t="s">
        <v>138</v>
      </c>
      <c r="C231" s="4">
        <v>44560</v>
      </c>
      <c r="D231" s="2" t="s">
        <v>98</v>
      </c>
      <c r="E231" s="2" t="s">
        <v>139</v>
      </c>
      <c r="F231" t="e">
        <v>#N/A</v>
      </c>
      <c r="G231" s="14">
        <v>162722.42000000001</v>
      </c>
      <c r="H231" t="s">
        <v>2270</v>
      </c>
      <c r="I231" s="12">
        <v>4</v>
      </c>
      <c r="J231" t="s">
        <v>2232</v>
      </c>
    </row>
    <row r="232" spans="1:10" hidden="1" x14ac:dyDescent="0.25">
      <c r="A232" s="2" t="s">
        <v>88</v>
      </c>
      <c r="B232" s="3" t="s">
        <v>140</v>
      </c>
      <c r="C232" s="4">
        <v>68229</v>
      </c>
      <c r="D232" s="2" t="s">
        <v>90</v>
      </c>
      <c r="E232" s="2" t="s">
        <v>141</v>
      </c>
      <c r="F232" t="e">
        <v>#N/A</v>
      </c>
      <c r="G232" s="14">
        <v>24472.153999999999</v>
      </c>
      <c r="H232" t="s">
        <v>2270</v>
      </c>
      <c r="I232" s="12">
        <v>6</v>
      </c>
      <c r="J232" t="s">
        <v>2233</v>
      </c>
    </row>
    <row r="233" spans="1:10" hidden="1" x14ac:dyDescent="0.25">
      <c r="A233" s="2" t="s">
        <v>33</v>
      </c>
      <c r="B233" s="3" t="s">
        <v>142</v>
      </c>
      <c r="C233" s="4">
        <v>15763</v>
      </c>
      <c r="D233" s="2" t="s">
        <v>35</v>
      </c>
      <c r="E233" s="2" t="s">
        <v>143</v>
      </c>
      <c r="F233" t="e">
        <v>#N/A</v>
      </c>
      <c r="G233" s="14">
        <v>28728.875</v>
      </c>
      <c r="H233" t="s">
        <v>2270</v>
      </c>
      <c r="I233" s="12">
        <v>6</v>
      </c>
      <c r="J233" t="s">
        <v>2230</v>
      </c>
    </row>
    <row r="234" spans="1:10" hidden="1" x14ac:dyDescent="0.25">
      <c r="A234" s="2" t="s">
        <v>27</v>
      </c>
      <c r="B234" s="3" t="s">
        <v>144</v>
      </c>
      <c r="C234" s="4">
        <v>25148</v>
      </c>
      <c r="D234" s="2" t="s">
        <v>29</v>
      </c>
      <c r="E234" s="2" t="s">
        <v>145</v>
      </c>
      <c r="F234" t="e">
        <v>#N/A</v>
      </c>
      <c r="G234" s="14">
        <v>61729.733</v>
      </c>
      <c r="H234" t="s">
        <v>2270</v>
      </c>
      <c r="I234" s="12">
        <v>6</v>
      </c>
      <c r="J234" t="s">
        <v>2230</v>
      </c>
    </row>
    <row r="235" spans="1:10" hidden="1" x14ac:dyDescent="0.25">
      <c r="A235" s="2" t="s">
        <v>33</v>
      </c>
      <c r="B235" s="3" t="s">
        <v>146</v>
      </c>
      <c r="C235" s="4">
        <v>15814</v>
      </c>
      <c r="D235" s="2" t="s">
        <v>35</v>
      </c>
      <c r="E235" s="2" t="s">
        <v>147</v>
      </c>
      <c r="F235" t="e">
        <v>#N/A</v>
      </c>
      <c r="G235" s="14">
        <v>17022.743999999999</v>
      </c>
      <c r="H235" t="s">
        <v>2270</v>
      </c>
      <c r="I235" s="12">
        <v>6</v>
      </c>
      <c r="J235" t="s">
        <v>2232</v>
      </c>
    </row>
    <row r="236" spans="1:10" hidden="1" x14ac:dyDescent="0.25">
      <c r="A236" s="2" t="s">
        <v>33</v>
      </c>
      <c r="B236" s="3" t="s">
        <v>148</v>
      </c>
      <c r="C236" s="4">
        <v>15215</v>
      </c>
      <c r="D236" s="2" t="s">
        <v>35</v>
      </c>
      <c r="E236" s="2" t="s">
        <v>149</v>
      </c>
      <c r="F236" t="e">
        <v>#N/A</v>
      </c>
      <c r="G236" s="14">
        <v>6224.5406999999996</v>
      </c>
      <c r="H236" t="s">
        <v>2270</v>
      </c>
      <c r="I236" s="12">
        <v>6</v>
      </c>
      <c r="J236" t="s">
        <v>2233</v>
      </c>
    </row>
    <row r="237" spans="1:10" hidden="1" x14ac:dyDescent="0.25">
      <c r="A237" s="2" t="s">
        <v>33</v>
      </c>
      <c r="B237" s="3" t="s">
        <v>150</v>
      </c>
      <c r="C237" s="4">
        <v>15218</v>
      </c>
      <c r="D237" s="2" t="s">
        <v>35</v>
      </c>
      <c r="E237" s="2" t="s">
        <v>151</v>
      </c>
      <c r="F237" t="e">
        <v>#N/A</v>
      </c>
      <c r="G237" s="14">
        <v>10239.148999999999</v>
      </c>
      <c r="H237" t="s">
        <v>2270</v>
      </c>
      <c r="I237" s="12">
        <v>6</v>
      </c>
      <c r="J237" t="s">
        <v>2230</v>
      </c>
    </row>
    <row r="238" spans="1:10" hidden="1" x14ac:dyDescent="0.25">
      <c r="A238" s="2" t="s">
        <v>88</v>
      </c>
      <c r="B238" s="3" t="s">
        <v>152</v>
      </c>
      <c r="C238" s="4">
        <v>68498</v>
      </c>
      <c r="D238" s="2" t="s">
        <v>90</v>
      </c>
      <c r="E238" s="2" t="s">
        <v>153</v>
      </c>
      <c r="F238" t="e">
        <v>#N/A</v>
      </c>
      <c r="G238" s="14">
        <v>7469.5838000000003</v>
      </c>
      <c r="H238" t="s">
        <v>2270</v>
      </c>
      <c r="I238" s="12">
        <v>6</v>
      </c>
      <c r="J238" t="s">
        <v>2233</v>
      </c>
    </row>
    <row r="239" spans="1:10" hidden="1" x14ac:dyDescent="0.25">
      <c r="A239" s="2" t="s">
        <v>27</v>
      </c>
      <c r="B239" s="3" t="s">
        <v>154</v>
      </c>
      <c r="C239" s="4">
        <v>25307</v>
      </c>
      <c r="D239" s="2" t="s">
        <v>29</v>
      </c>
      <c r="E239" s="2" t="s">
        <v>155</v>
      </c>
      <c r="F239" t="e">
        <v>#N/A</v>
      </c>
      <c r="G239" s="14">
        <v>13165.388999999999</v>
      </c>
      <c r="H239" t="s">
        <v>2269</v>
      </c>
      <c r="I239" s="12">
        <v>2</v>
      </c>
      <c r="J239" t="s">
        <v>2231</v>
      </c>
    </row>
    <row r="240" spans="1:10" hidden="1" x14ac:dyDescent="0.25">
      <c r="A240" s="2" t="s">
        <v>33</v>
      </c>
      <c r="B240" s="3" t="s">
        <v>156</v>
      </c>
      <c r="C240" s="4">
        <v>15332</v>
      </c>
      <c r="D240" s="2" t="s">
        <v>35</v>
      </c>
      <c r="E240" s="2" t="s">
        <v>157</v>
      </c>
      <c r="F240" t="e">
        <v>#N/A</v>
      </c>
      <c r="G240" s="14">
        <v>95238.536999999997</v>
      </c>
      <c r="H240" t="s">
        <v>2271</v>
      </c>
      <c r="I240" s="12">
        <v>6</v>
      </c>
      <c r="J240" t="s">
        <v>2230</v>
      </c>
    </row>
    <row r="241" spans="1:10" hidden="1" x14ac:dyDescent="0.25">
      <c r="A241" s="2" t="s">
        <v>33</v>
      </c>
      <c r="B241" s="3" t="s">
        <v>158</v>
      </c>
      <c r="C241" s="4">
        <v>15542</v>
      </c>
      <c r="D241" s="2" t="s">
        <v>35</v>
      </c>
      <c r="E241" s="2" t="s">
        <v>159</v>
      </c>
      <c r="F241" t="e">
        <v>#N/A</v>
      </c>
      <c r="G241" s="14">
        <v>28010.84</v>
      </c>
      <c r="H241" t="s">
        <v>2270</v>
      </c>
      <c r="I241" s="12">
        <v>6</v>
      </c>
      <c r="J241" t="s">
        <v>2230</v>
      </c>
    </row>
    <row r="242" spans="1:10" hidden="1" x14ac:dyDescent="0.25">
      <c r="A242" s="2" t="s">
        <v>33</v>
      </c>
      <c r="B242" s="3" t="s">
        <v>160</v>
      </c>
      <c r="C242" s="4">
        <v>15774</v>
      </c>
      <c r="D242" s="2" t="s">
        <v>35</v>
      </c>
      <c r="E242" s="2" t="s">
        <v>161</v>
      </c>
      <c r="F242" t="e">
        <v>#N/A</v>
      </c>
      <c r="G242" s="14">
        <v>18402.187000000002</v>
      </c>
      <c r="H242" t="s">
        <v>2271</v>
      </c>
      <c r="I242" s="12">
        <v>6</v>
      </c>
      <c r="J242" t="s">
        <v>2233</v>
      </c>
    </row>
    <row r="243" spans="1:10" hidden="1" x14ac:dyDescent="0.25">
      <c r="A243" s="2" t="s">
        <v>88</v>
      </c>
      <c r="B243" s="3" t="s">
        <v>162</v>
      </c>
      <c r="C243" s="4">
        <v>68298</v>
      </c>
      <c r="D243" s="2" t="s">
        <v>90</v>
      </c>
      <c r="E243" s="2" t="s">
        <v>163</v>
      </c>
      <c r="F243" t="e">
        <v>#N/A</v>
      </c>
      <c r="G243" s="14">
        <v>58754.947999999997</v>
      </c>
      <c r="H243" t="s">
        <v>2271</v>
      </c>
      <c r="I243" s="12">
        <v>6</v>
      </c>
      <c r="J243" t="s">
        <v>2230</v>
      </c>
    </row>
    <row r="244" spans="1:10" hidden="1" x14ac:dyDescent="0.25">
      <c r="A244" s="2" t="s">
        <v>27</v>
      </c>
      <c r="B244" s="3" t="s">
        <v>164</v>
      </c>
      <c r="C244" s="4">
        <v>25438</v>
      </c>
      <c r="D244" s="2" t="s">
        <v>29</v>
      </c>
      <c r="E244" s="2" t="s">
        <v>165</v>
      </c>
      <c r="F244" t="e">
        <v>#N/A</v>
      </c>
      <c r="G244" s="14">
        <v>119518.87</v>
      </c>
      <c r="H244" t="s">
        <v>2271</v>
      </c>
      <c r="I244" s="12">
        <v>6</v>
      </c>
      <c r="J244" t="s">
        <v>2230</v>
      </c>
    </row>
    <row r="245" spans="1:10" hidden="1" x14ac:dyDescent="0.25">
      <c r="A245" s="2" t="s">
        <v>88</v>
      </c>
      <c r="B245" s="3" t="s">
        <v>166</v>
      </c>
      <c r="C245" s="4">
        <v>68872</v>
      </c>
      <c r="D245" s="2" t="s">
        <v>90</v>
      </c>
      <c r="E245" s="2" t="s">
        <v>167</v>
      </c>
      <c r="F245" t="e">
        <v>#N/A</v>
      </c>
      <c r="G245" s="14">
        <v>10103.77</v>
      </c>
      <c r="H245" t="s">
        <v>2270</v>
      </c>
      <c r="I245" s="12">
        <v>6</v>
      </c>
      <c r="J245" t="s">
        <v>2232</v>
      </c>
    </row>
    <row r="246" spans="1:10" hidden="1" x14ac:dyDescent="0.25">
      <c r="A246" s="2" t="s">
        <v>33</v>
      </c>
      <c r="B246" s="3" t="s">
        <v>168</v>
      </c>
      <c r="C246" s="4">
        <v>15839</v>
      </c>
      <c r="D246" s="2" t="s">
        <v>35</v>
      </c>
      <c r="E246" s="2" t="s">
        <v>169</v>
      </c>
      <c r="F246" t="e">
        <v>#N/A</v>
      </c>
      <c r="G246" s="14">
        <v>12479.755999999999</v>
      </c>
      <c r="H246" t="s">
        <v>2271</v>
      </c>
      <c r="I246" s="12">
        <v>6</v>
      </c>
      <c r="J246" t="s">
        <v>2230</v>
      </c>
    </row>
    <row r="247" spans="1:10" hidden="1" x14ac:dyDescent="0.25">
      <c r="A247" s="2" t="s">
        <v>88</v>
      </c>
      <c r="B247" s="3" t="s">
        <v>170</v>
      </c>
      <c r="C247" s="4">
        <v>68179</v>
      </c>
      <c r="D247" s="2" t="s">
        <v>90</v>
      </c>
      <c r="E247" s="2" t="s">
        <v>171</v>
      </c>
      <c r="F247" t="e">
        <v>#N/A</v>
      </c>
      <c r="G247" s="14">
        <v>9545.1478000000006</v>
      </c>
      <c r="H247" t="s">
        <v>2271</v>
      </c>
      <c r="I247" s="12">
        <v>6</v>
      </c>
      <c r="J247" t="s">
        <v>2233</v>
      </c>
    </row>
    <row r="248" spans="1:10" hidden="1" x14ac:dyDescent="0.25">
      <c r="A248" s="2" t="s">
        <v>27</v>
      </c>
      <c r="B248" s="3" t="s">
        <v>172</v>
      </c>
      <c r="C248" s="4">
        <v>25885</v>
      </c>
      <c r="D248" s="2" t="s">
        <v>29</v>
      </c>
      <c r="E248" s="2" t="s">
        <v>173</v>
      </c>
      <c r="F248" t="e">
        <v>#N/A</v>
      </c>
      <c r="G248" s="14">
        <v>96189.804000000004</v>
      </c>
      <c r="H248" t="s">
        <v>2270</v>
      </c>
      <c r="I248" s="12">
        <v>6</v>
      </c>
      <c r="J248" t="s">
        <v>2230</v>
      </c>
    </row>
    <row r="249" spans="1:10" hidden="1" x14ac:dyDescent="0.25">
      <c r="A249" s="2" t="s">
        <v>33</v>
      </c>
      <c r="B249" s="3" t="s">
        <v>174</v>
      </c>
      <c r="C249" s="4">
        <v>15097</v>
      </c>
      <c r="D249" s="2" t="s">
        <v>35</v>
      </c>
      <c r="E249" s="2" t="s">
        <v>175</v>
      </c>
      <c r="F249" t="e">
        <v>#N/A</v>
      </c>
      <c r="G249" s="14">
        <v>14724.031999999999</v>
      </c>
      <c r="H249" t="s">
        <v>2270</v>
      </c>
      <c r="I249" s="12">
        <v>6</v>
      </c>
      <c r="J249" t="s">
        <v>2233</v>
      </c>
    </row>
    <row r="250" spans="1:10" hidden="1" x14ac:dyDescent="0.25">
      <c r="A250" s="2" t="s">
        <v>88</v>
      </c>
      <c r="B250" s="3" t="s">
        <v>176</v>
      </c>
      <c r="C250" s="4">
        <v>68121</v>
      </c>
      <c r="D250" s="2" t="s">
        <v>90</v>
      </c>
      <c r="E250" s="2" t="s">
        <v>177</v>
      </c>
      <c r="F250" t="e">
        <v>#N/A</v>
      </c>
      <c r="G250" s="14">
        <v>6627.5086000000001</v>
      </c>
      <c r="H250" t="s">
        <v>2271</v>
      </c>
      <c r="I250" s="12">
        <v>6</v>
      </c>
      <c r="J250" t="s">
        <v>2230</v>
      </c>
    </row>
    <row r="251" spans="1:10" hidden="1" x14ac:dyDescent="0.25">
      <c r="A251" s="2" t="s">
        <v>27</v>
      </c>
      <c r="B251" s="3" t="s">
        <v>178</v>
      </c>
      <c r="C251" s="4">
        <v>25175</v>
      </c>
      <c r="D251" s="2" t="s">
        <v>29</v>
      </c>
      <c r="E251" s="2" t="s">
        <v>179</v>
      </c>
      <c r="F251" t="e">
        <v>#N/A</v>
      </c>
      <c r="G251" s="14">
        <v>8061.777</v>
      </c>
      <c r="H251" t="s">
        <v>2269</v>
      </c>
      <c r="I251" s="12">
        <v>2</v>
      </c>
      <c r="J251" t="s">
        <v>2231</v>
      </c>
    </row>
    <row r="252" spans="1:10" hidden="1" x14ac:dyDescent="0.25">
      <c r="A252" s="2" t="s">
        <v>27</v>
      </c>
      <c r="B252" s="3" t="s">
        <v>180</v>
      </c>
      <c r="C252" s="4">
        <v>25430</v>
      </c>
      <c r="D252" s="2" t="s">
        <v>29</v>
      </c>
      <c r="E252" s="2" t="s">
        <v>181</v>
      </c>
      <c r="F252" t="e">
        <v>#N/A</v>
      </c>
      <c r="G252" s="14">
        <v>12162.61</v>
      </c>
      <c r="H252" t="s">
        <v>2269</v>
      </c>
      <c r="I252" s="12">
        <v>3</v>
      </c>
      <c r="J252" t="s">
        <v>2231</v>
      </c>
    </row>
    <row r="253" spans="1:10" hidden="1" x14ac:dyDescent="0.25">
      <c r="A253" s="2" t="s">
        <v>88</v>
      </c>
      <c r="B253" s="3" t="s">
        <v>182</v>
      </c>
      <c r="C253" s="4">
        <v>68533</v>
      </c>
      <c r="D253" s="2" t="s">
        <v>90</v>
      </c>
      <c r="E253" s="2" t="s">
        <v>183</v>
      </c>
      <c r="F253" t="e">
        <v>#N/A</v>
      </c>
      <c r="G253" s="14">
        <v>7363.6079</v>
      </c>
      <c r="H253" t="s">
        <v>2270</v>
      </c>
      <c r="I253" s="12">
        <v>6</v>
      </c>
      <c r="J253" t="s">
        <v>2232</v>
      </c>
    </row>
    <row r="254" spans="1:10" hidden="1" x14ac:dyDescent="0.25">
      <c r="A254" s="2" t="s">
        <v>184</v>
      </c>
      <c r="B254" s="3" t="s">
        <v>185</v>
      </c>
      <c r="C254" s="4">
        <v>8849</v>
      </c>
      <c r="D254" s="2" t="s">
        <v>186</v>
      </c>
      <c r="E254" s="2" t="s">
        <v>187</v>
      </c>
      <c r="F254" t="e">
        <v>#N/A</v>
      </c>
      <c r="G254" s="14">
        <v>10434.752</v>
      </c>
      <c r="H254" t="s">
        <v>2270</v>
      </c>
      <c r="I254" s="12">
        <v>6</v>
      </c>
      <c r="J254" t="s">
        <v>2231</v>
      </c>
    </row>
    <row r="255" spans="1:10" hidden="1" x14ac:dyDescent="0.25">
      <c r="A255" s="2" t="s">
        <v>33</v>
      </c>
      <c r="B255" s="3" t="s">
        <v>188</v>
      </c>
      <c r="C255" s="4">
        <v>15693</v>
      </c>
      <c r="D255" s="2" t="s">
        <v>35</v>
      </c>
      <c r="E255" s="2" t="s">
        <v>189</v>
      </c>
      <c r="F255" t="e">
        <v>#N/A</v>
      </c>
      <c r="G255" s="14">
        <v>12724.014999999999</v>
      </c>
      <c r="H255" t="s">
        <v>2270</v>
      </c>
      <c r="I255" s="12">
        <v>6</v>
      </c>
      <c r="J255" t="s">
        <v>2232</v>
      </c>
    </row>
    <row r="256" spans="1:10" hidden="1" x14ac:dyDescent="0.25">
      <c r="A256" s="2" t="s">
        <v>27</v>
      </c>
      <c r="B256" s="3" t="s">
        <v>190</v>
      </c>
      <c r="C256" s="4">
        <v>25286</v>
      </c>
      <c r="D256" s="2" t="s">
        <v>29</v>
      </c>
      <c r="E256" s="2" t="s">
        <v>191</v>
      </c>
      <c r="F256" t="e">
        <v>#N/A</v>
      </c>
      <c r="G256" s="14">
        <v>6876.9075000000003</v>
      </c>
      <c r="H256" t="s">
        <v>2269</v>
      </c>
      <c r="I256" s="12">
        <v>2</v>
      </c>
      <c r="J256" t="s">
        <v>2231</v>
      </c>
    </row>
    <row r="257" spans="1:10" hidden="1" x14ac:dyDescent="0.25">
      <c r="A257" s="2" t="s">
        <v>27</v>
      </c>
      <c r="B257" s="3" t="s">
        <v>192</v>
      </c>
      <c r="C257" s="4">
        <v>25743</v>
      </c>
      <c r="D257" s="2" t="s">
        <v>29</v>
      </c>
      <c r="E257" s="2" t="s">
        <v>193</v>
      </c>
      <c r="F257" t="e">
        <v>#N/A</v>
      </c>
      <c r="G257" s="14">
        <v>16581.093000000001</v>
      </c>
      <c r="H257" t="s">
        <v>2270</v>
      </c>
      <c r="I257" s="12">
        <v>6</v>
      </c>
      <c r="J257" t="s">
        <v>2232</v>
      </c>
    </row>
    <row r="258" spans="1:10" hidden="1" x14ac:dyDescent="0.25">
      <c r="A258" s="2" t="s">
        <v>33</v>
      </c>
      <c r="B258" s="3" t="s">
        <v>194</v>
      </c>
      <c r="C258" s="4">
        <v>15522</v>
      </c>
      <c r="D258" s="2" t="s">
        <v>35</v>
      </c>
      <c r="E258" s="2" t="s">
        <v>195</v>
      </c>
      <c r="F258" t="e">
        <v>#N/A</v>
      </c>
      <c r="G258" s="14">
        <v>3935.2649999999999</v>
      </c>
      <c r="H258" t="s">
        <v>2271</v>
      </c>
      <c r="I258" s="12">
        <v>6</v>
      </c>
      <c r="J258" t="s">
        <v>2233</v>
      </c>
    </row>
    <row r="259" spans="1:10" hidden="1" x14ac:dyDescent="0.25">
      <c r="A259" s="2" t="s">
        <v>33</v>
      </c>
      <c r="B259" s="3" t="s">
        <v>196</v>
      </c>
      <c r="C259" s="4">
        <v>15293</v>
      </c>
      <c r="D259" s="2" t="s">
        <v>35</v>
      </c>
      <c r="E259" s="2" t="s">
        <v>197</v>
      </c>
      <c r="F259" t="e">
        <v>#N/A</v>
      </c>
      <c r="G259" s="14">
        <v>8742.5352000000003</v>
      </c>
      <c r="H259" t="s">
        <v>2271</v>
      </c>
      <c r="I259" s="12">
        <v>6</v>
      </c>
      <c r="J259" t="s">
        <v>2230</v>
      </c>
    </row>
    <row r="260" spans="1:10" hidden="1" x14ac:dyDescent="0.25">
      <c r="A260" s="2" t="s">
        <v>27</v>
      </c>
      <c r="B260" s="3" t="s">
        <v>198</v>
      </c>
      <c r="C260" s="4">
        <v>25530</v>
      </c>
      <c r="D260" s="2" t="s">
        <v>29</v>
      </c>
      <c r="E260" s="2" t="s">
        <v>199</v>
      </c>
      <c r="F260" t="e">
        <v>#N/A</v>
      </c>
      <c r="G260" s="14">
        <v>88951.573999999993</v>
      </c>
      <c r="H260" t="s">
        <v>2270</v>
      </c>
      <c r="I260" s="12">
        <v>6</v>
      </c>
      <c r="J260" t="s">
        <v>2230</v>
      </c>
    </row>
    <row r="261" spans="1:10" hidden="1" x14ac:dyDescent="0.25">
      <c r="A261" s="2" t="s">
        <v>33</v>
      </c>
      <c r="B261" s="3" t="s">
        <v>200</v>
      </c>
      <c r="C261" s="4">
        <v>15790</v>
      </c>
      <c r="D261" s="2" t="s">
        <v>35</v>
      </c>
      <c r="E261" s="2" t="s">
        <v>201</v>
      </c>
      <c r="F261" t="e">
        <v>#N/A</v>
      </c>
      <c r="G261" s="14">
        <v>20947.170999999998</v>
      </c>
      <c r="H261" t="s">
        <v>2271</v>
      </c>
      <c r="I261" s="12">
        <v>6</v>
      </c>
      <c r="J261" t="s">
        <v>2230</v>
      </c>
    </row>
    <row r="262" spans="1:10" hidden="1" x14ac:dyDescent="0.25">
      <c r="A262" s="2" t="s">
        <v>88</v>
      </c>
      <c r="B262" s="3" t="s">
        <v>202</v>
      </c>
      <c r="C262" s="4">
        <v>68020</v>
      </c>
      <c r="D262" s="2" t="s">
        <v>90</v>
      </c>
      <c r="E262" s="2" t="s">
        <v>203</v>
      </c>
      <c r="F262" t="e">
        <v>#N/A</v>
      </c>
      <c r="G262" s="14">
        <v>16640.757000000001</v>
      </c>
      <c r="H262" t="s">
        <v>2271</v>
      </c>
      <c r="I262" s="12">
        <v>6</v>
      </c>
      <c r="J262" t="s">
        <v>2230</v>
      </c>
    </row>
    <row r="263" spans="1:10" hidden="1" x14ac:dyDescent="0.25">
      <c r="A263" s="2" t="s">
        <v>204</v>
      </c>
      <c r="B263" s="3" t="s">
        <v>205</v>
      </c>
      <c r="C263" s="4">
        <v>52317</v>
      </c>
      <c r="D263" s="2" t="s">
        <v>206</v>
      </c>
      <c r="E263" s="2" t="s">
        <v>207</v>
      </c>
      <c r="F263" t="e">
        <v>#N/A</v>
      </c>
      <c r="G263" s="14">
        <v>15559.329</v>
      </c>
      <c r="H263" t="s">
        <v>2270</v>
      </c>
      <c r="I263" s="12">
        <v>6</v>
      </c>
      <c r="J263" t="s">
        <v>2233</v>
      </c>
    </row>
    <row r="264" spans="1:10" hidden="1" x14ac:dyDescent="0.25">
      <c r="A264" s="2" t="s">
        <v>204</v>
      </c>
      <c r="B264" s="3" t="s">
        <v>208</v>
      </c>
      <c r="C264" s="4">
        <v>52506</v>
      </c>
      <c r="D264" s="2" t="s">
        <v>206</v>
      </c>
      <c r="E264" s="2" t="s">
        <v>209</v>
      </c>
      <c r="F264" t="e">
        <v>#N/A</v>
      </c>
      <c r="G264" s="14">
        <v>6583.2847000000002</v>
      </c>
      <c r="H264" t="s">
        <v>2270</v>
      </c>
      <c r="I264" s="12">
        <v>6</v>
      </c>
      <c r="J264" t="s">
        <v>2232</v>
      </c>
    </row>
    <row r="265" spans="1:10" hidden="1" x14ac:dyDescent="0.25">
      <c r="A265" s="2" t="s">
        <v>27</v>
      </c>
      <c r="B265" s="3" t="s">
        <v>210</v>
      </c>
      <c r="C265" s="4">
        <v>25572</v>
      </c>
      <c r="D265" s="2" t="s">
        <v>29</v>
      </c>
      <c r="E265" s="2" t="s">
        <v>211</v>
      </c>
      <c r="F265" t="e">
        <v>#N/A</v>
      </c>
      <c r="G265" s="14">
        <v>51029.62</v>
      </c>
      <c r="H265" t="s">
        <v>2270</v>
      </c>
      <c r="I265" s="12">
        <v>6</v>
      </c>
      <c r="J265" t="s">
        <v>2233</v>
      </c>
    </row>
    <row r="266" spans="1:10" hidden="1" x14ac:dyDescent="0.25">
      <c r="A266" s="2" t="s">
        <v>27</v>
      </c>
      <c r="B266" s="3" t="s">
        <v>212</v>
      </c>
      <c r="C266" s="4">
        <v>25473</v>
      </c>
      <c r="D266" s="2" t="s">
        <v>29</v>
      </c>
      <c r="E266" s="2" t="s">
        <v>213</v>
      </c>
      <c r="F266" t="e">
        <v>#N/A</v>
      </c>
      <c r="G266" s="14">
        <v>10749.626</v>
      </c>
      <c r="H266" t="s">
        <v>2269</v>
      </c>
      <c r="I266" s="12">
        <v>2</v>
      </c>
      <c r="J266" t="s">
        <v>2231</v>
      </c>
    </row>
    <row r="267" spans="1:10" hidden="1" x14ac:dyDescent="0.25">
      <c r="A267" s="2" t="s">
        <v>88</v>
      </c>
      <c r="B267" s="3" t="s">
        <v>214</v>
      </c>
      <c r="C267" s="4">
        <v>68468</v>
      </c>
      <c r="D267" s="2" t="s">
        <v>90</v>
      </c>
      <c r="E267" s="2" t="s">
        <v>215</v>
      </c>
      <c r="F267" t="e">
        <v>#N/A</v>
      </c>
      <c r="G267" s="14">
        <v>18081.475999999999</v>
      </c>
      <c r="H267" t="s">
        <v>2270</v>
      </c>
      <c r="I267" s="12">
        <v>6</v>
      </c>
      <c r="J267" t="s">
        <v>2230</v>
      </c>
    </row>
    <row r="268" spans="1:10" hidden="1" x14ac:dyDescent="0.25">
      <c r="A268" s="2" t="s">
        <v>33</v>
      </c>
      <c r="B268" s="3" t="s">
        <v>216</v>
      </c>
      <c r="C268" s="4">
        <v>15599</v>
      </c>
      <c r="D268" s="2" t="s">
        <v>35</v>
      </c>
      <c r="E268" s="2" t="s">
        <v>217</v>
      </c>
      <c r="F268" t="e">
        <v>#N/A</v>
      </c>
      <c r="G268" s="14">
        <v>12724.581</v>
      </c>
      <c r="H268" t="s">
        <v>2270</v>
      </c>
      <c r="I268" s="12">
        <v>6</v>
      </c>
      <c r="J268" t="s">
        <v>2232</v>
      </c>
    </row>
    <row r="269" spans="1:10" hidden="1" x14ac:dyDescent="0.25">
      <c r="A269" s="2" t="s">
        <v>27</v>
      </c>
      <c r="B269" s="3" t="s">
        <v>218</v>
      </c>
      <c r="C269" s="4">
        <v>25320</v>
      </c>
      <c r="D269" s="2" t="s">
        <v>29</v>
      </c>
      <c r="E269" s="2" t="s">
        <v>219</v>
      </c>
      <c r="F269" t="e">
        <v>#N/A</v>
      </c>
      <c r="G269" s="14">
        <v>77022.451000000001</v>
      </c>
      <c r="H269" t="s">
        <v>2270</v>
      </c>
      <c r="I269" s="12">
        <v>6</v>
      </c>
      <c r="J269" t="s">
        <v>2233</v>
      </c>
    </row>
    <row r="270" spans="1:10" hidden="1" x14ac:dyDescent="0.25">
      <c r="A270" s="2" t="s">
        <v>33</v>
      </c>
      <c r="B270" s="3" t="s">
        <v>220</v>
      </c>
      <c r="C270" s="4">
        <v>15491</v>
      </c>
      <c r="D270" s="2" t="s">
        <v>35</v>
      </c>
      <c r="E270" s="2" t="s">
        <v>221</v>
      </c>
      <c r="F270" t="e">
        <v>#N/A</v>
      </c>
      <c r="G270" s="14">
        <v>5406.5609999999997</v>
      </c>
      <c r="H270" t="s">
        <v>2269</v>
      </c>
      <c r="I270" s="12">
        <v>5</v>
      </c>
      <c r="J270" t="s">
        <v>2232</v>
      </c>
    </row>
    <row r="271" spans="1:10" hidden="1" x14ac:dyDescent="0.25">
      <c r="A271" s="2" t="s">
        <v>88</v>
      </c>
      <c r="B271" s="3" t="s">
        <v>222</v>
      </c>
      <c r="C271" s="4">
        <v>68684</v>
      </c>
      <c r="D271" s="2" t="s">
        <v>90</v>
      </c>
      <c r="E271" s="2" t="s">
        <v>223</v>
      </c>
      <c r="F271" t="e">
        <v>#N/A</v>
      </c>
      <c r="G271" s="14">
        <v>7667.6585999999998</v>
      </c>
      <c r="H271" t="s">
        <v>2271</v>
      </c>
      <c r="I271" s="12">
        <v>6</v>
      </c>
      <c r="J271" t="s">
        <v>2233</v>
      </c>
    </row>
    <row r="272" spans="1:10" hidden="1" x14ac:dyDescent="0.25">
      <c r="A272" s="2" t="s">
        <v>33</v>
      </c>
      <c r="B272" s="3" t="s">
        <v>224</v>
      </c>
      <c r="C272" s="4">
        <v>15776</v>
      </c>
      <c r="D272" s="2" t="s">
        <v>35</v>
      </c>
      <c r="E272" s="2" t="s">
        <v>225</v>
      </c>
      <c r="F272" t="e">
        <v>#N/A</v>
      </c>
      <c r="G272" s="14">
        <v>10280.097</v>
      </c>
      <c r="H272" t="s">
        <v>2270</v>
      </c>
      <c r="I272" s="12">
        <v>6</v>
      </c>
      <c r="J272" t="s">
        <v>2233</v>
      </c>
    </row>
    <row r="273" spans="1:10" hidden="1" x14ac:dyDescent="0.25">
      <c r="A273" s="2" t="s">
        <v>88</v>
      </c>
      <c r="B273" s="3" t="s">
        <v>226</v>
      </c>
      <c r="C273" s="4">
        <v>68079</v>
      </c>
      <c r="D273" s="2" t="s">
        <v>90</v>
      </c>
      <c r="E273" s="2" t="s">
        <v>227</v>
      </c>
      <c r="F273" t="e">
        <v>#N/A</v>
      </c>
      <c r="G273" s="14">
        <v>13303.813</v>
      </c>
      <c r="H273" t="s">
        <v>2270</v>
      </c>
      <c r="I273" s="12">
        <v>6</v>
      </c>
      <c r="J273" t="s">
        <v>2232</v>
      </c>
    </row>
    <row r="274" spans="1:10" hidden="1" x14ac:dyDescent="0.25">
      <c r="A274" s="2" t="s">
        <v>33</v>
      </c>
      <c r="B274" s="3" t="s">
        <v>228</v>
      </c>
      <c r="C274" s="4">
        <v>15401</v>
      </c>
      <c r="D274" s="2" t="s">
        <v>35</v>
      </c>
      <c r="E274" s="2" t="s">
        <v>229</v>
      </c>
      <c r="F274" t="e">
        <v>#N/A</v>
      </c>
      <c r="G274" s="14">
        <v>2857.3627000000001</v>
      </c>
      <c r="H274" t="s">
        <v>2270</v>
      </c>
      <c r="I274" s="12">
        <v>6</v>
      </c>
      <c r="J274" t="s">
        <v>2233</v>
      </c>
    </row>
    <row r="275" spans="1:10" hidden="1" x14ac:dyDescent="0.25">
      <c r="A275" s="2" t="s">
        <v>33</v>
      </c>
      <c r="B275" s="3" t="s">
        <v>230</v>
      </c>
      <c r="C275" s="4">
        <v>15248</v>
      </c>
      <c r="D275" s="2" t="s">
        <v>35</v>
      </c>
      <c r="E275" s="2" t="s">
        <v>231</v>
      </c>
      <c r="F275" t="e">
        <v>#N/A</v>
      </c>
      <c r="G275" s="14">
        <v>6965.2044999999998</v>
      </c>
      <c r="H275" t="s">
        <v>2270</v>
      </c>
      <c r="I275" s="12">
        <v>6</v>
      </c>
      <c r="J275" t="s">
        <v>2232</v>
      </c>
    </row>
    <row r="276" spans="1:10" hidden="1" x14ac:dyDescent="0.25">
      <c r="A276" s="2" t="s">
        <v>33</v>
      </c>
      <c r="B276" s="3" t="s">
        <v>232</v>
      </c>
      <c r="C276" s="4">
        <v>15832</v>
      </c>
      <c r="D276" s="2" t="s">
        <v>35</v>
      </c>
      <c r="E276" s="2" t="s">
        <v>233</v>
      </c>
      <c r="F276" t="e">
        <v>#N/A</v>
      </c>
      <c r="G276" s="14">
        <v>4309.83</v>
      </c>
      <c r="H276" t="s">
        <v>2271</v>
      </c>
      <c r="I276" s="12">
        <v>6</v>
      </c>
      <c r="J276" t="s">
        <v>2230</v>
      </c>
    </row>
    <row r="277" spans="1:10" hidden="1" x14ac:dyDescent="0.25">
      <c r="A277" s="2" t="s">
        <v>33</v>
      </c>
      <c r="B277" s="3" t="s">
        <v>234</v>
      </c>
      <c r="C277" s="4">
        <v>15816</v>
      </c>
      <c r="D277" s="2" t="s">
        <v>35</v>
      </c>
      <c r="E277" s="2" t="s">
        <v>235</v>
      </c>
      <c r="F277" t="e">
        <v>#N/A</v>
      </c>
      <c r="G277" s="14">
        <v>11840.441999999999</v>
      </c>
      <c r="H277" t="s">
        <v>2271</v>
      </c>
      <c r="I277" s="12">
        <v>6</v>
      </c>
      <c r="J277" t="s">
        <v>2230</v>
      </c>
    </row>
    <row r="278" spans="1:10" hidden="1" x14ac:dyDescent="0.25">
      <c r="A278" s="2" t="s">
        <v>33</v>
      </c>
      <c r="B278" s="3" t="s">
        <v>236</v>
      </c>
      <c r="C278" s="4">
        <v>15131</v>
      </c>
      <c r="D278" s="2" t="s">
        <v>35</v>
      </c>
      <c r="E278" s="2" t="s">
        <v>237</v>
      </c>
      <c r="F278" t="e">
        <v>#N/A</v>
      </c>
      <c r="G278" s="14">
        <v>7646.5882000000001</v>
      </c>
      <c r="H278" t="s">
        <v>2271</v>
      </c>
      <c r="I278" s="12">
        <v>6</v>
      </c>
      <c r="J278" t="s">
        <v>2230</v>
      </c>
    </row>
    <row r="279" spans="1:10" hidden="1" x14ac:dyDescent="0.25">
      <c r="A279" s="2" t="s">
        <v>27</v>
      </c>
      <c r="B279" s="3" t="s">
        <v>238</v>
      </c>
      <c r="C279" s="4">
        <v>25899</v>
      </c>
      <c r="D279" s="2" t="s">
        <v>29</v>
      </c>
      <c r="E279" s="2" t="s">
        <v>239</v>
      </c>
      <c r="F279" t="e">
        <v>#N/A</v>
      </c>
      <c r="G279" s="14">
        <v>20325.885999999999</v>
      </c>
      <c r="H279" t="s">
        <v>2269</v>
      </c>
      <c r="I279" s="12">
        <v>3</v>
      </c>
      <c r="J279" t="s">
        <v>2231</v>
      </c>
    </row>
    <row r="280" spans="1:10" hidden="1" x14ac:dyDescent="0.25">
      <c r="A280" s="2" t="s">
        <v>33</v>
      </c>
      <c r="B280" s="3" t="s">
        <v>240</v>
      </c>
      <c r="C280" s="4">
        <v>15806</v>
      </c>
      <c r="D280" s="2" t="s">
        <v>35</v>
      </c>
      <c r="E280" s="2" t="s">
        <v>241</v>
      </c>
      <c r="F280" t="e">
        <v>#N/A</v>
      </c>
      <c r="G280" s="14">
        <v>9394.7139999999999</v>
      </c>
      <c r="H280" t="s">
        <v>2269</v>
      </c>
      <c r="I280" s="12">
        <v>6</v>
      </c>
      <c r="J280" t="s">
        <v>2232</v>
      </c>
    </row>
    <row r="281" spans="1:10" hidden="1" x14ac:dyDescent="0.25">
      <c r="A281" s="2" t="s">
        <v>27</v>
      </c>
      <c r="B281" s="3" t="s">
        <v>242</v>
      </c>
      <c r="C281" s="4">
        <v>25823</v>
      </c>
      <c r="D281" s="2" t="s">
        <v>29</v>
      </c>
      <c r="E281" s="2" t="s">
        <v>243</v>
      </c>
      <c r="F281" t="e">
        <v>#N/A</v>
      </c>
      <c r="G281" s="14">
        <v>14783.44</v>
      </c>
      <c r="H281" t="s">
        <v>2270</v>
      </c>
      <c r="I281" s="12">
        <v>6</v>
      </c>
      <c r="J281" t="s">
        <v>2230</v>
      </c>
    </row>
    <row r="282" spans="1:10" hidden="1" x14ac:dyDescent="0.25">
      <c r="A282" s="2" t="s">
        <v>88</v>
      </c>
      <c r="B282" s="3" t="s">
        <v>244</v>
      </c>
      <c r="C282" s="4">
        <v>68522</v>
      </c>
      <c r="D282" s="2" t="s">
        <v>90</v>
      </c>
      <c r="E282" s="2" t="s">
        <v>245</v>
      </c>
      <c r="F282" t="e">
        <v>#N/A</v>
      </c>
      <c r="G282" s="14">
        <v>2035.297</v>
      </c>
      <c r="H282" t="s">
        <v>2270</v>
      </c>
      <c r="I282" s="12">
        <v>6</v>
      </c>
      <c r="J282" t="s">
        <v>2232</v>
      </c>
    </row>
    <row r="283" spans="1:10" hidden="1" x14ac:dyDescent="0.25">
      <c r="A283" s="2" t="s">
        <v>33</v>
      </c>
      <c r="B283" s="3" t="s">
        <v>246</v>
      </c>
      <c r="C283" s="4">
        <v>15407</v>
      </c>
      <c r="D283" s="2" t="s">
        <v>35</v>
      </c>
      <c r="E283" s="2" t="s">
        <v>247</v>
      </c>
      <c r="F283" t="e">
        <v>#N/A</v>
      </c>
      <c r="G283" s="14">
        <v>12098.484</v>
      </c>
      <c r="H283" t="s">
        <v>2270</v>
      </c>
      <c r="I283" s="12">
        <v>6</v>
      </c>
      <c r="J283" t="s">
        <v>2232</v>
      </c>
    </row>
    <row r="284" spans="1:10" hidden="1" x14ac:dyDescent="0.25">
      <c r="A284" s="2" t="s">
        <v>33</v>
      </c>
      <c r="B284" s="3" t="s">
        <v>248</v>
      </c>
      <c r="C284" s="4">
        <v>15212</v>
      </c>
      <c r="D284" s="2" t="s">
        <v>35</v>
      </c>
      <c r="E284" s="2" t="s">
        <v>249</v>
      </c>
      <c r="F284" t="e">
        <v>#N/A</v>
      </c>
      <c r="G284" s="14">
        <v>14936.460999999999</v>
      </c>
      <c r="H284" t="s">
        <v>2271</v>
      </c>
      <c r="I284" s="12">
        <v>6</v>
      </c>
      <c r="J284" t="s">
        <v>2230</v>
      </c>
    </row>
    <row r="285" spans="1:10" hidden="1" x14ac:dyDescent="0.25">
      <c r="A285" s="2" t="s">
        <v>33</v>
      </c>
      <c r="B285" s="3" t="s">
        <v>250</v>
      </c>
      <c r="C285" s="4">
        <v>15516</v>
      </c>
      <c r="D285" s="2" t="s">
        <v>35</v>
      </c>
      <c r="E285" s="2" t="s">
        <v>251</v>
      </c>
      <c r="F285" t="e">
        <v>#N/A</v>
      </c>
      <c r="G285" s="14">
        <v>31786.234</v>
      </c>
      <c r="H285" t="s">
        <v>2269</v>
      </c>
      <c r="I285" s="12">
        <v>5</v>
      </c>
      <c r="J285" t="s">
        <v>2232</v>
      </c>
    </row>
    <row r="286" spans="1:10" hidden="1" x14ac:dyDescent="0.25">
      <c r="A286" s="2" t="s">
        <v>88</v>
      </c>
      <c r="B286" s="3" t="s">
        <v>252</v>
      </c>
      <c r="C286" s="4">
        <v>68152</v>
      </c>
      <c r="D286" s="2" t="s">
        <v>90</v>
      </c>
      <c r="E286" s="2" t="s">
        <v>253</v>
      </c>
      <c r="F286" t="e">
        <v>#N/A</v>
      </c>
      <c r="G286" s="14">
        <v>25821.987000000001</v>
      </c>
      <c r="H286" t="s">
        <v>2270</v>
      </c>
      <c r="I286" s="12">
        <v>6</v>
      </c>
      <c r="J286" t="s">
        <v>2230</v>
      </c>
    </row>
    <row r="287" spans="1:10" hidden="1" x14ac:dyDescent="0.25">
      <c r="A287" s="2" t="s">
        <v>27</v>
      </c>
      <c r="B287" s="3" t="s">
        <v>254</v>
      </c>
      <c r="C287" s="4">
        <v>25513</v>
      </c>
      <c r="D287" s="2" t="s">
        <v>29</v>
      </c>
      <c r="E287" s="2" t="s">
        <v>255</v>
      </c>
      <c r="F287" t="e">
        <v>#N/A</v>
      </c>
      <c r="G287" s="14">
        <v>41047.516000000003</v>
      </c>
      <c r="H287" t="s">
        <v>2270</v>
      </c>
      <c r="I287" s="12">
        <v>6</v>
      </c>
      <c r="J287" t="s">
        <v>2232</v>
      </c>
    </row>
    <row r="288" spans="1:10" hidden="1" x14ac:dyDescent="0.25">
      <c r="A288" s="2" t="s">
        <v>33</v>
      </c>
      <c r="B288" s="3" t="s">
        <v>256</v>
      </c>
      <c r="C288" s="4">
        <v>15362</v>
      </c>
      <c r="D288" s="2" t="s">
        <v>35</v>
      </c>
      <c r="E288" s="2" t="s">
        <v>257</v>
      </c>
      <c r="F288" t="e">
        <v>#N/A</v>
      </c>
      <c r="G288" s="14">
        <v>3475.9448000000002</v>
      </c>
      <c r="H288" t="s">
        <v>2270</v>
      </c>
      <c r="I288" s="12">
        <v>6</v>
      </c>
      <c r="J288" t="s">
        <v>2232</v>
      </c>
    </row>
    <row r="289" spans="1:10" hidden="1" x14ac:dyDescent="0.25">
      <c r="A289" s="2" t="s">
        <v>33</v>
      </c>
      <c r="B289" s="3" t="s">
        <v>258</v>
      </c>
      <c r="C289" s="4">
        <v>15238</v>
      </c>
      <c r="D289" s="2" t="s">
        <v>35</v>
      </c>
      <c r="E289" s="2" t="s">
        <v>259</v>
      </c>
      <c r="F289" t="e">
        <v>#N/A</v>
      </c>
      <c r="G289" s="14">
        <v>22783.55</v>
      </c>
      <c r="H289" t="s">
        <v>2269</v>
      </c>
      <c r="I289" s="12">
        <v>3</v>
      </c>
      <c r="J289" t="s">
        <v>2231</v>
      </c>
    </row>
    <row r="290" spans="1:10" hidden="1" x14ac:dyDescent="0.25">
      <c r="A290" s="2" t="s">
        <v>27</v>
      </c>
      <c r="B290" s="3" t="s">
        <v>260</v>
      </c>
      <c r="C290" s="4">
        <v>25386</v>
      </c>
      <c r="D290" s="2" t="s">
        <v>29</v>
      </c>
      <c r="E290" s="2" t="s">
        <v>261</v>
      </c>
      <c r="F290" t="e">
        <v>#N/A</v>
      </c>
      <c r="G290" s="14">
        <v>14975.706</v>
      </c>
      <c r="H290" t="s">
        <v>2270</v>
      </c>
      <c r="I290" s="12">
        <v>6</v>
      </c>
      <c r="J290" t="s">
        <v>2232</v>
      </c>
    </row>
    <row r="291" spans="1:10" hidden="1" x14ac:dyDescent="0.25">
      <c r="A291" s="2" t="s">
        <v>33</v>
      </c>
      <c r="B291" s="3" t="s">
        <v>262</v>
      </c>
      <c r="C291" s="4">
        <v>15511</v>
      </c>
      <c r="D291" s="2" t="s">
        <v>35</v>
      </c>
      <c r="E291" s="2" t="s">
        <v>263</v>
      </c>
      <c r="F291" t="e">
        <v>#N/A</v>
      </c>
      <c r="G291" s="14">
        <v>6648.0474000000004</v>
      </c>
      <c r="H291" t="s">
        <v>2270</v>
      </c>
      <c r="I291" s="12">
        <v>6</v>
      </c>
      <c r="J291" t="s">
        <v>2230</v>
      </c>
    </row>
    <row r="292" spans="1:10" hidden="1" x14ac:dyDescent="0.25">
      <c r="A292" s="2" t="s">
        <v>27</v>
      </c>
      <c r="B292" s="3" t="s">
        <v>264</v>
      </c>
      <c r="C292" s="4">
        <v>25258</v>
      </c>
      <c r="D292" s="2" t="s">
        <v>29</v>
      </c>
      <c r="E292" s="2" t="s">
        <v>265</v>
      </c>
      <c r="F292" t="e">
        <v>#N/A</v>
      </c>
      <c r="G292" s="14">
        <v>13193.511</v>
      </c>
      <c r="H292" t="s">
        <v>2270</v>
      </c>
      <c r="I292" s="12">
        <v>6</v>
      </c>
      <c r="J292" t="s">
        <v>2230</v>
      </c>
    </row>
    <row r="293" spans="1:10" hidden="1" x14ac:dyDescent="0.25">
      <c r="A293" s="2" t="s">
        <v>88</v>
      </c>
      <c r="B293" s="3" t="s">
        <v>266</v>
      </c>
      <c r="C293" s="4">
        <v>68686</v>
      </c>
      <c r="D293" s="2" t="s">
        <v>90</v>
      </c>
      <c r="E293" s="2" t="s">
        <v>267</v>
      </c>
      <c r="F293" t="e">
        <v>#N/A</v>
      </c>
      <c r="G293" s="14">
        <v>7478.1040000000003</v>
      </c>
      <c r="H293" t="s">
        <v>2271</v>
      </c>
      <c r="I293" s="12">
        <v>6</v>
      </c>
      <c r="J293" t="s">
        <v>2230</v>
      </c>
    </row>
    <row r="294" spans="1:10" hidden="1" x14ac:dyDescent="0.25">
      <c r="A294" s="2" t="s">
        <v>33</v>
      </c>
      <c r="B294" s="3" t="s">
        <v>268</v>
      </c>
      <c r="C294" s="4">
        <v>15087</v>
      </c>
      <c r="D294" s="2" t="s">
        <v>35</v>
      </c>
      <c r="E294" s="2" t="s">
        <v>269</v>
      </c>
      <c r="F294" t="e">
        <v>#N/A</v>
      </c>
      <c r="G294" s="14">
        <v>16048.505999999999</v>
      </c>
      <c r="H294" t="s">
        <v>2270</v>
      </c>
      <c r="I294" s="12">
        <v>6</v>
      </c>
      <c r="J294" t="s">
        <v>2232</v>
      </c>
    </row>
    <row r="295" spans="1:10" hidden="1" x14ac:dyDescent="0.25">
      <c r="A295" s="2" t="s">
        <v>33</v>
      </c>
      <c r="B295" s="3" t="s">
        <v>270</v>
      </c>
      <c r="C295" s="4">
        <v>15368</v>
      </c>
      <c r="D295" s="2" t="s">
        <v>35</v>
      </c>
      <c r="E295" s="2" t="s">
        <v>271</v>
      </c>
      <c r="F295" t="e">
        <v>#N/A</v>
      </c>
      <c r="G295" s="14">
        <v>13153.951999999999</v>
      </c>
      <c r="H295" t="s">
        <v>2270</v>
      </c>
      <c r="I295" s="12">
        <v>6</v>
      </c>
      <c r="J295" t="s">
        <v>2230</v>
      </c>
    </row>
    <row r="296" spans="1:10" hidden="1" x14ac:dyDescent="0.25">
      <c r="A296" s="2" t="s">
        <v>33</v>
      </c>
      <c r="B296" s="3" t="s">
        <v>272</v>
      </c>
      <c r="C296" s="4">
        <v>15696</v>
      </c>
      <c r="D296" s="2" t="s">
        <v>35</v>
      </c>
      <c r="E296" s="2" t="s">
        <v>273</v>
      </c>
      <c r="F296" t="e">
        <v>#N/A</v>
      </c>
      <c r="G296" s="14">
        <v>7820.9173000000001</v>
      </c>
      <c r="H296" t="s">
        <v>2270</v>
      </c>
      <c r="I296" s="12">
        <v>6</v>
      </c>
      <c r="J296" t="s">
        <v>2230</v>
      </c>
    </row>
    <row r="297" spans="1:10" hidden="1" x14ac:dyDescent="0.25">
      <c r="A297" s="2" t="s">
        <v>204</v>
      </c>
      <c r="B297" s="3" t="s">
        <v>274</v>
      </c>
      <c r="C297" s="4">
        <v>52323</v>
      </c>
      <c r="D297" s="2" t="s">
        <v>206</v>
      </c>
      <c r="E297" s="2" t="s">
        <v>275</v>
      </c>
      <c r="F297" t="e">
        <v>#N/A</v>
      </c>
      <c r="G297" s="14">
        <v>3008.2622999999999</v>
      </c>
      <c r="H297" t="s">
        <v>2270</v>
      </c>
      <c r="I297" s="12">
        <v>6</v>
      </c>
      <c r="J297" t="s">
        <v>2232</v>
      </c>
    </row>
    <row r="298" spans="1:10" hidden="1" x14ac:dyDescent="0.25">
      <c r="A298" s="2" t="s">
        <v>27</v>
      </c>
      <c r="B298" s="3" t="s">
        <v>276</v>
      </c>
      <c r="C298" s="4">
        <v>25335</v>
      </c>
      <c r="D298" s="2" t="s">
        <v>29</v>
      </c>
      <c r="E298" s="2" t="s">
        <v>277</v>
      </c>
      <c r="F298" t="e">
        <v>#N/A</v>
      </c>
      <c r="G298" s="14">
        <v>22098.303</v>
      </c>
      <c r="H298" t="s">
        <v>2270</v>
      </c>
      <c r="I298" s="12">
        <v>6</v>
      </c>
      <c r="J298" t="s">
        <v>2233</v>
      </c>
    </row>
    <row r="299" spans="1:10" hidden="1" x14ac:dyDescent="0.25">
      <c r="A299" s="2" t="s">
        <v>33</v>
      </c>
      <c r="B299" s="3" t="s">
        <v>278</v>
      </c>
      <c r="C299" s="4">
        <v>15761</v>
      </c>
      <c r="D299" s="2" t="s">
        <v>35</v>
      </c>
      <c r="E299" s="2" t="s">
        <v>279</v>
      </c>
      <c r="F299" t="e">
        <v>#N/A</v>
      </c>
      <c r="G299" s="14">
        <v>5722.4040999999997</v>
      </c>
      <c r="H299" t="s">
        <v>2270</v>
      </c>
      <c r="I299" s="12">
        <v>6</v>
      </c>
      <c r="J299" t="s">
        <v>2233</v>
      </c>
    </row>
    <row r="300" spans="1:10" hidden="1" x14ac:dyDescent="0.25">
      <c r="A300" s="2" t="s">
        <v>88</v>
      </c>
      <c r="B300" s="3" t="s">
        <v>280</v>
      </c>
      <c r="C300" s="4">
        <v>68368</v>
      </c>
      <c r="D300" s="2" t="s">
        <v>90</v>
      </c>
      <c r="E300" s="2" t="s">
        <v>281</v>
      </c>
      <c r="F300" t="e">
        <v>#N/A</v>
      </c>
      <c r="G300" s="14">
        <v>11104.045</v>
      </c>
      <c r="H300" t="s">
        <v>2270</v>
      </c>
      <c r="I300" s="12">
        <v>6</v>
      </c>
      <c r="J300" t="s">
        <v>2230</v>
      </c>
    </row>
    <row r="301" spans="1:10" hidden="1" x14ac:dyDescent="0.25">
      <c r="A301" s="2" t="s">
        <v>27</v>
      </c>
      <c r="B301" s="3" t="s">
        <v>282</v>
      </c>
      <c r="C301" s="4">
        <v>25740</v>
      </c>
      <c r="D301" s="2" t="s">
        <v>29</v>
      </c>
      <c r="E301" s="2" t="s">
        <v>283</v>
      </c>
      <c r="F301" t="e">
        <v>#N/A</v>
      </c>
      <c r="G301" s="14">
        <v>12471.403</v>
      </c>
      <c r="H301" t="s">
        <v>2269</v>
      </c>
      <c r="I301" s="12">
        <v>5</v>
      </c>
      <c r="J301" t="s">
        <v>2231</v>
      </c>
    </row>
    <row r="302" spans="1:10" hidden="1" x14ac:dyDescent="0.25">
      <c r="A302" s="2" t="s">
        <v>33</v>
      </c>
      <c r="B302" s="3" t="s">
        <v>284</v>
      </c>
      <c r="C302" s="4">
        <v>15244</v>
      </c>
      <c r="D302" s="2" t="s">
        <v>35</v>
      </c>
      <c r="E302" s="2" t="s">
        <v>285</v>
      </c>
      <c r="F302" t="e">
        <v>#N/A</v>
      </c>
      <c r="G302" s="14">
        <v>24293.684000000001</v>
      </c>
      <c r="H302" t="s">
        <v>2270</v>
      </c>
      <c r="I302" s="12">
        <v>6</v>
      </c>
      <c r="J302" t="s">
        <v>2233</v>
      </c>
    </row>
    <row r="303" spans="1:10" hidden="1" x14ac:dyDescent="0.25">
      <c r="A303" s="2" t="s">
        <v>27</v>
      </c>
      <c r="B303" s="3" t="s">
        <v>286</v>
      </c>
      <c r="C303" s="4">
        <v>25317</v>
      </c>
      <c r="D303" s="2" t="s">
        <v>29</v>
      </c>
      <c r="E303" s="2" t="s">
        <v>287</v>
      </c>
      <c r="F303" t="e">
        <v>#N/A</v>
      </c>
      <c r="G303" s="14">
        <v>16883.181</v>
      </c>
      <c r="H303" t="s">
        <v>2270</v>
      </c>
      <c r="I303" s="12">
        <v>6</v>
      </c>
      <c r="J303" t="s">
        <v>2232</v>
      </c>
    </row>
    <row r="304" spans="1:10" hidden="1" x14ac:dyDescent="0.25">
      <c r="A304" s="2" t="s">
        <v>88</v>
      </c>
      <c r="B304" s="3" t="s">
        <v>288</v>
      </c>
      <c r="C304" s="4">
        <v>68322</v>
      </c>
      <c r="D304" s="2" t="s">
        <v>90</v>
      </c>
      <c r="E304" s="2" t="s">
        <v>289</v>
      </c>
      <c r="F304" t="e">
        <v>#N/A</v>
      </c>
      <c r="G304" s="14">
        <v>7164.8588</v>
      </c>
      <c r="H304" t="s">
        <v>2271</v>
      </c>
      <c r="I304" s="12">
        <v>6</v>
      </c>
      <c r="J304" t="s">
        <v>2230</v>
      </c>
    </row>
    <row r="305" spans="1:10" hidden="1" x14ac:dyDescent="0.25">
      <c r="A305" s="2" t="s">
        <v>33</v>
      </c>
      <c r="B305" s="3" t="s">
        <v>290</v>
      </c>
      <c r="C305" s="4">
        <v>15104</v>
      </c>
      <c r="D305" s="2" t="s">
        <v>35</v>
      </c>
      <c r="E305" s="2" t="s">
        <v>35</v>
      </c>
      <c r="F305" t="e">
        <v>#N/A</v>
      </c>
      <c r="G305" s="14">
        <v>4630.1715000000004</v>
      </c>
      <c r="H305" t="s">
        <v>2270</v>
      </c>
      <c r="I305" s="12">
        <v>6</v>
      </c>
      <c r="J305" t="s">
        <v>2233</v>
      </c>
    </row>
    <row r="306" spans="1:10" hidden="1" x14ac:dyDescent="0.25">
      <c r="A306" s="2" t="s">
        <v>33</v>
      </c>
      <c r="B306" s="3" t="s">
        <v>291</v>
      </c>
      <c r="C306" s="4">
        <v>15681</v>
      </c>
      <c r="D306" s="2" t="s">
        <v>35</v>
      </c>
      <c r="E306" s="2" t="s">
        <v>292</v>
      </c>
      <c r="F306" t="e">
        <v>#N/A</v>
      </c>
      <c r="G306" s="14">
        <v>17218.598999999998</v>
      </c>
      <c r="H306" t="s">
        <v>2271</v>
      </c>
      <c r="I306" s="12">
        <v>6</v>
      </c>
      <c r="J306" t="s">
        <v>2233</v>
      </c>
    </row>
    <row r="307" spans="1:10" hidden="1" x14ac:dyDescent="0.25">
      <c r="A307" s="2" t="s">
        <v>27</v>
      </c>
      <c r="B307" s="3" t="s">
        <v>293</v>
      </c>
      <c r="C307" s="4">
        <v>25260</v>
      </c>
      <c r="D307" s="2" t="s">
        <v>29</v>
      </c>
      <c r="E307" s="2" t="s">
        <v>294</v>
      </c>
      <c r="F307" t="e">
        <v>#N/A</v>
      </c>
      <c r="G307" s="14">
        <v>8930.0372000000007</v>
      </c>
      <c r="H307" t="s">
        <v>2269</v>
      </c>
      <c r="I307" s="12">
        <v>6</v>
      </c>
      <c r="J307" t="s">
        <v>2232</v>
      </c>
    </row>
    <row r="308" spans="1:10" hidden="1" x14ac:dyDescent="0.25">
      <c r="A308" s="2" t="s">
        <v>295</v>
      </c>
      <c r="B308" s="3" t="s">
        <v>296</v>
      </c>
      <c r="C308" s="4">
        <v>73275</v>
      </c>
      <c r="D308" s="2" t="s">
        <v>297</v>
      </c>
      <c r="E308" s="2" t="s">
        <v>298</v>
      </c>
      <c r="F308" t="e">
        <v>#N/A</v>
      </c>
      <c r="G308" s="14">
        <v>9830.1664999999994</v>
      </c>
      <c r="H308" t="s">
        <v>2270</v>
      </c>
      <c r="I308" s="12">
        <v>6</v>
      </c>
      <c r="J308" t="s">
        <v>2232</v>
      </c>
    </row>
    <row r="309" spans="1:10" hidden="1" x14ac:dyDescent="0.25">
      <c r="A309" s="2" t="s">
        <v>33</v>
      </c>
      <c r="B309" s="3" t="s">
        <v>299</v>
      </c>
      <c r="C309" s="4">
        <v>15621</v>
      </c>
      <c r="D309" s="2" t="s">
        <v>35</v>
      </c>
      <c r="E309" s="2" t="s">
        <v>300</v>
      </c>
      <c r="F309" t="e">
        <v>#N/A</v>
      </c>
      <c r="G309" s="14">
        <v>16188.569</v>
      </c>
      <c r="H309" t="s">
        <v>2270</v>
      </c>
      <c r="I309" s="12">
        <v>6</v>
      </c>
      <c r="J309" t="s">
        <v>2230</v>
      </c>
    </row>
    <row r="310" spans="1:10" hidden="1" x14ac:dyDescent="0.25">
      <c r="A310" s="2" t="s">
        <v>301</v>
      </c>
      <c r="B310" s="3" t="s">
        <v>302</v>
      </c>
      <c r="C310" s="4">
        <v>13650</v>
      </c>
      <c r="D310" s="2" t="s">
        <v>303</v>
      </c>
      <c r="E310" s="2" t="s">
        <v>304</v>
      </c>
      <c r="F310" t="e">
        <v>#N/A</v>
      </c>
      <c r="G310" s="14">
        <v>31864.738000000001</v>
      </c>
      <c r="H310" t="s">
        <v>2271</v>
      </c>
      <c r="I310" s="12">
        <v>6</v>
      </c>
      <c r="J310" t="s">
        <v>2230</v>
      </c>
    </row>
    <row r="311" spans="1:10" hidden="1" x14ac:dyDescent="0.25">
      <c r="A311" s="2" t="s">
        <v>27</v>
      </c>
      <c r="B311" s="3" t="s">
        <v>305</v>
      </c>
      <c r="C311" s="4">
        <v>25126</v>
      </c>
      <c r="D311" s="2" t="s">
        <v>29</v>
      </c>
      <c r="E311" s="2" t="s">
        <v>306</v>
      </c>
      <c r="F311" t="e">
        <v>#N/A</v>
      </c>
      <c r="G311" s="14">
        <v>5078.0865000000003</v>
      </c>
      <c r="H311" t="s">
        <v>2269</v>
      </c>
      <c r="I311" s="12">
        <v>2</v>
      </c>
      <c r="J311" t="s">
        <v>2231</v>
      </c>
    </row>
    <row r="312" spans="1:10" hidden="1" x14ac:dyDescent="0.25">
      <c r="A312" s="2" t="s">
        <v>88</v>
      </c>
      <c r="B312" s="3" t="s">
        <v>307</v>
      </c>
      <c r="C312" s="4">
        <v>68324</v>
      </c>
      <c r="D312" s="2" t="s">
        <v>90</v>
      </c>
      <c r="E312" s="2" t="s">
        <v>308</v>
      </c>
      <c r="F312" t="e">
        <v>#N/A</v>
      </c>
      <c r="G312" s="14">
        <v>7822.9476000000004</v>
      </c>
      <c r="H312" t="s">
        <v>2271</v>
      </c>
      <c r="I312" s="12">
        <v>6</v>
      </c>
      <c r="J312" t="s">
        <v>2233</v>
      </c>
    </row>
    <row r="313" spans="1:10" hidden="1" x14ac:dyDescent="0.25">
      <c r="A313" s="2" t="s">
        <v>88</v>
      </c>
      <c r="B313" s="3" t="s">
        <v>309</v>
      </c>
      <c r="C313" s="4">
        <v>68209</v>
      </c>
      <c r="D313" s="2" t="s">
        <v>90</v>
      </c>
      <c r="E313" s="2" t="s">
        <v>310</v>
      </c>
      <c r="F313" t="e">
        <v>#N/A</v>
      </c>
      <c r="G313" s="14">
        <v>7286.2484000000004</v>
      </c>
      <c r="H313" t="s">
        <v>2271</v>
      </c>
      <c r="I313" s="12">
        <v>6</v>
      </c>
      <c r="J313" t="s">
        <v>2230</v>
      </c>
    </row>
    <row r="314" spans="1:10" hidden="1" x14ac:dyDescent="0.25">
      <c r="A314" s="2" t="s">
        <v>33</v>
      </c>
      <c r="B314" s="3" t="s">
        <v>311</v>
      </c>
      <c r="C314" s="4">
        <v>15325</v>
      </c>
      <c r="D314" s="2" t="s">
        <v>35</v>
      </c>
      <c r="E314" s="2" t="s">
        <v>312</v>
      </c>
      <c r="F314" t="e">
        <v>#N/A</v>
      </c>
      <c r="G314" s="14">
        <v>10123.839</v>
      </c>
      <c r="H314" t="s">
        <v>2271</v>
      </c>
      <c r="I314" s="12">
        <v>6</v>
      </c>
      <c r="J314" t="s">
        <v>2233</v>
      </c>
    </row>
    <row r="315" spans="1:10" hidden="1" x14ac:dyDescent="0.25">
      <c r="A315" s="2" t="s">
        <v>88</v>
      </c>
      <c r="B315" s="3" t="s">
        <v>313</v>
      </c>
      <c r="C315" s="4">
        <v>68705</v>
      </c>
      <c r="D315" s="2" t="s">
        <v>90</v>
      </c>
      <c r="E315" s="2" t="s">
        <v>314</v>
      </c>
      <c r="F315" t="e">
        <v>#N/A</v>
      </c>
      <c r="G315" s="14">
        <v>18039.026000000002</v>
      </c>
      <c r="H315" t="s">
        <v>2271</v>
      </c>
      <c r="I315" s="12">
        <v>6</v>
      </c>
      <c r="J315" t="s">
        <v>2230</v>
      </c>
    </row>
    <row r="316" spans="1:10" hidden="1" x14ac:dyDescent="0.25">
      <c r="A316" s="2" t="s">
        <v>27</v>
      </c>
      <c r="B316" s="3" t="s">
        <v>315</v>
      </c>
      <c r="C316" s="4">
        <v>25805</v>
      </c>
      <c r="D316" s="2" t="s">
        <v>29</v>
      </c>
      <c r="E316" s="2" t="s">
        <v>316</v>
      </c>
      <c r="F316" t="e">
        <v>#N/A</v>
      </c>
      <c r="G316" s="14">
        <v>8499.4984999999997</v>
      </c>
      <c r="H316" t="s">
        <v>2270</v>
      </c>
      <c r="I316" s="12">
        <v>6</v>
      </c>
      <c r="J316" t="s">
        <v>2233</v>
      </c>
    </row>
    <row r="317" spans="1:10" hidden="1" x14ac:dyDescent="0.25">
      <c r="A317" s="2" t="s">
        <v>184</v>
      </c>
      <c r="B317" s="3" t="s">
        <v>317</v>
      </c>
      <c r="C317" s="4">
        <v>8558</v>
      </c>
      <c r="D317" s="2" t="s">
        <v>186</v>
      </c>
      <c r="E317" s="2" t="s">
        <v>318</v>
      </c>
      <c r="F317" t="e">
        <v>#N/A</v>
      </c>
      <c r="G317" s="14">
        <v>7150.4867999999997</v>
      </c>
      <c r="H317" t="s">
        <v>2271</v>
      </c>
      <c r="I317" s="12">
        <v>6</v>
      </c>
      <c r="J317" t="s">
        <v>2231</v>
      </c>
    </row>
    <row r="318" spans="1:10" hidden="1" x14ac:dyDescent="0.25">
      <c r="A318" s="2" t="s">
        <v>88</v>
      </c>
      <c r="B318" s="3" t="s">
        <v>319</v>
      </c>
      <c r="C318" s="4">
        <v>68266</v>
      </c>
      <c r="D318" s="2" t="s">
        <v>90</v>
      </c>
      <c r="E318" s="2" t="s">
        <v>320</v>
      </c>
      <c r="F318" t="e">
        <v>#N/A</v>
      </c>
      <c r="G318" s="14">
        <v>7430.3572000000004</v>
      </c>
      <c r="H318" t="s">
        <v>2270</v>
      </c>
      <c r="I318" s="12">
        <v>6</v>
      </c>
      <c r="J318" t="s">
        <v>2230</v>
      </c>
    </row>
    <row r="319" spans="1:10" hidden="1" x14ac:dyDescent="0.25">
      <c r="A319" s="2" t="s">
        <v>321</v>
      </c>
      <c r="B319" s="3" t="s">
        <v>322</v>
      </c>
      <c r="C319" s="4">
        <v>19824</v>
      </c>
      <c r="D319" s="2" t="s">
        <v>323</v>
      </c>
      <c r="E319" s="2" t="s">
        <v>324</v>
      </c>
      <c r="F319" t="e">
        <v>#N/A</v>
      </c>
      <c r="G319" s="14">
        <v>45823.266000000003</v>
      </c>
      <c r="H319" t="s">
        <v>2271</v>
      </c>
      <c r="I319" s="12">
        <v>6</v>
      </c>
      <c r="J319" t="s">
        <v>2233</v>
      </c>
    </row>
    <row r="320" spans="1:10" hidden="1" x14ac:dyDescent="0.25">
      <c r="A320" s="2" t="s">
        <v>33</v>
      </c>
      <c r="B320" s="3" t="s">
        <v>325</v>
      </c>
      <c r="C320" s="4">
        <v>15778</v>
      </c>
      <c r="D320" s="2" t="s">
        <v>35</v>
      </c>
      <c r="E320" s="2" t="s">
        <v>326</v>
      </c>
      <c r="F320" t="e">
        <v>#N/A</v>
      </c>
      <c r="G320" s="14">
        <v>3896.8312000000001</v>
      </c>
      <c r="H320" t="s">
        <v>2270</v>
      </c>
      <c r="I320" s="12">
        <v>6</v>
      </c>
      <c r="J320" t="s">
        <v>2232</v>
      </c>
    </row>
    <row r="321" spans="1:10" hidden="1" x14ac:dyDescent="0.25">
      <c r="A321" s="2" t="s">
        <v>33</v>
      </c>
      <c r="B321" s="3" t="s">
        <v>327</v>
      </c>
      <c r="C321" s="4">
        <v>15226</v>
      </c>
      <c r="D321" s="2" t="s">
        <v>35</v>
      </c>
      <c r="E321" s="2" t="s">
        <v>328</v>
      </c>
      <c r="F321" t="e">
        <v>#N/A</v>
      </c>
      <c r="G321" s="14">
        <v>4391.4759999999997</v>
      </c>
      <c r="H321" t="s">
        <v>2271</v>
      </c>
      <c r="I321" s="12">
        <v>6</v>
      </c>
      <c r="J321" t="s">
        <v>2230</v>
      </c>
    </row>
    <row r="322" spans="1:10" hidden="1" x14ac:dyDescent="0.25">
      <c r="A322" s="2" t="s">
        <v>27</v>
      </c>
      <c r="B322" s="3" t="s">
        <v>329</v>
      </c>
      <c r="C322" s="4">
        <v>25843</v>
      </c>
      <c r="D322" s="2" t="s">
        <v>29</v>
      </c>
      <c r="E322" s="2" t="s">
        <v>330</v>
      </c>
      <c r="F322" t="e">
        <v>#N/A</v>
      </c>
      <c r="G322" s="14">
        <v>9948.6550000000007</v>
      </c>
      <c r="H322" t="s">
        <v>2270</v>
      </c>
      <c r="I322" s="12">
        <v>6</v>
      </c>
      <c r="J322" t="s">
        <v>2232</v>
      </c>
    </row>
    <row r="323" spans="1:10" hidden="1" x14ac:dyDescent="0.25">
      <c r="A323" s="2" t="s">
        <v>33</v>
      </c>
      <c r="B323" s="3" t="s">
        <v>331</v>
      </c>
      <c r="C323" s="4">
        <v>15051</v>
      </c>
      <c r="D323" s="2" t="s">
        <v>35</v>
      </c>
      <c r="E323" s="2" t="s">
        <v>332</v>
      </c>
      <c r="F323" t="e">
        <v>#N/A</v>
      </c>
      <c r="G323" s="14">
        <v>13674.451999999999</v>
      </c>
      <c r="H323" t="s">
        <v>2271</v>
      </c>
      <c r="I323" s="12">
        <v>6</v>
      </c>
      <c r="J323" t="s">
        <v>2233</v>
      </c>
    </row>
    <row r="324" spans="1:10" hidden="1" x14ac:dyDescent="0.25">
      <c r="A324" s="2" t="s">
        <v>88</v>
      </c>
      <c r="B324" s="3" t="s">
        <v>333</v>
      </c>
      <c r="C324" s="4">
        <v>68669</v>
      </c>
      <c r="D324" s="2" t="s">
        <v>90</v>
      </c>
      <c r="E324" s="2" t="s">
        <v>41</v>
      </c>
      <c r="F324" t="e">
        <v>#N/A</v>
      </c>
      <c r="G324" s="14">
        <v>28172.526999999998</v>
      </c>
      <c r="H324" t="s">
        <v>2270</v>
      </c>
      <c r="I324" s="12">
        <v>6</v>
      </c>
      <c r="J324" t="s">
        <v>2233</v>
      </c>
    </row>
    <row r="325" spans="1:10" hidden="1" x14ac:dyDescent="0.25">
      <c r="A325" s="2" t="s">
        <v>27</v>
      </c>
      <c r="B325" s="3" t="s">
        <v>334</v>
      </c>
      <c r="C325" s="4">
        <v>25245</v>
      </c>
      <c r="D325" s="2" t="s">
        <v>29</v>
      </c>
      <c r="E325" s="2" t="s">
        <v>335</v>
      </c>
      <c r="F325" t="e">
        <v>#N/A</v>
      </c>
      <c r="G325" s="14">
        <v>11795.272000000001</v>
      </c>
      <c r="H325" t="s">
        <v>2270</v>
      </c>
      <c r="I325" s="12">
        <v>6</v>
      </c>
      <c r="J325" t="s">
        <v>2232</v>
      </c>
    </row>
    <row r="326" spans="1:10" hidden="1" x14ac:dyDescent="0.25">
      <c r="A326" s="2" t="s">
        <v>33</v>
      </c>
      <c r="B326" s="3" t="s">
        <v>336</v>
      </c>
      <c r="C326" s="4">
        <v>15176</v>
      </c>
      <c r="D326" s="2" t="s">
        <v>35</v>
      </c>
      <c r="E326" s="2" t="s">
        <v>337</v>
      </c>
      <c r="F326" t="e">
        <v>#N/A</v>
      </c>
      <c r="G326" s="14">
        <v>16779.91</v>
      </c>
      <c r="H326" t="s">
        <v>2270</v>
      </c>
      <c r="I326" s="12">
        <v>5</v>
      </c>
      <c r="J326" t="s">
        <v>2232</v>
      </c>
    </row>
    <row r="327" spans="1:10" hidden="1" x14ac:dyDescent="0.25">
      <c r="A327" s="2" t="s">
        <v>33</v>
      </c>
      <c r="B327" s="3" t="s">
        <v>338</v>
      </c>
      <c r="C327" s="4">
        <v>15753</v>
      </c>
      <c r="D327" s="2" t="s">
        <v>35</v>
      </c>
      <c r="E327" s="2" t="s">
        <v>339</v>
      </c>
      <c r="F327" t="e">
        <v>#N/A</v>
      </c>
      <c r="G327" s="14">
        <v>12284.441000000001</v>
      </c>
      <c r="H327" t="s">
        <v>2270</v>
      </c>
      <c r="I327" s="12">
        <v>6</v>
      </c>
      <c r="J327" t="s">
        <v>2232</v>
      </c>
    </row>
    <row r="328" spans="1:10" hidden="1" x14ac:dyDescent="0.25">
      <c r="A328" s="2" t="s">
        <v>27</v>
      </c>
      <c r="B328" s="3" t="s">
        <v>340</v>
      </c>
      <c r="C328" s="4">
        <v>25662</v>
      </c>
      <c r="D328" s="2" t="s">
        <v>29</v>
      </c>
      <c r="E328" s="2" t="s">
        <v>341</v>
      </c>
      <c r="F328" t="e">
        <v>#N/A</v>
      </c>
      <c r="G328" s="14">
        <v>31324.698</v>
      </c>
      <c r="H328" t="s">
        <v>2270</v>
      </c>
      <c r="I328" s="12">
        <v>6</v>
      </c>
      <c r="J328" t="s">
        <v>2233</v>
      </c>
    </row>
    <row r="329" spans="1:10" hidden="1" x14ac:dyDescent="0.25">
      <c r="A329" s="2" t="s">
        <v>33</v>
      </c>
      <c r="B329" s="3" t="s">
        <v>342</v>
      </c>
      <c r="C329" s="4">
        <v>15001</v>
      </c>
      <c r="D329" s="2" t="s">
        <v>35</v>
      </c>
      <c r="E329" s="2" t="s">
        <v>343</v>
      </c>
      <c r="F329" t="e">
        <v>#N/A</v>
      </c>
      <c r="G329" s="14">
        <v>11874.411</v>
      </c>
      <c r="H329" t="s">
        <v>2270</v>
      </c>
      <c r="I329" s="12">
        <v>1</v>
      </c>
      <c r="J329" t="s">
        <v>2231</v>
      </c>
    </row>
    <row r="330" spans="1:10" hidden="1" x14ac:dyDescent="0.25">
      <c r="A330" s="2" t="s">
        <v>33</v>
      </c>
      <c r="B330" s="3" t="s">
        <v>344</v>
      </c>
      <c r="C330" s="4">
        <v>15820</v>
      </c>
      <c r="D330" s="2" t="s">
        <v>35</v>
      </c>
      <c r="E330" s="2" t="s">
        <v>345</v>
      </c>
      <c r="F330" t="e">
        <v>#N/A</v>
      </c>
      <c r="G330" s="14">
        <v>3383.4751000000001</v>
      </c>
      <c r="H330" t="s">
        <v>2271</v>
      </c>
      <c r="I330" s="12">
        <v>6</v>
      </c>
      <c r="J330" t="s">
        <v>2232</v>
      </c>
    </row>
    <row r="331" spans="1:10" hidden="1" x14ac:dyDescent="0.25">
      <c r="A331" s="2" t="s">
        <v>33</v>
      </c>
      <c r="B331" s="3" t="s">
        <v>346</v>
      </c>
      <c r="C331" s="4">
        <v>15686</v>
      </c>
      <c r="D331" s="2" t="s">
        <v>35</v>
      </c>
      <c r="E331" s="2" t="s">
        <v>347</v>
      </c>
      <c r="F331" t="e">
        <v>#N/A</v>
      </c>
      <c r="G331" s="14">
        <v>7232.3622999999998</v>
      </c>
      <c r="H331" t="s">
        <v>2271</v>
      </c>
      <c r="I331" s="12">
        <v>6</v>
      </c>
      <c r="J331" t="s">
        <v>2232</v>
      </c>
    </row>
    <row r="332" spans="1:10" hidden="1" x14ac:dyDescent="0.25">
      <c r="A332" s="2" t="s">
        <v>27</v>
      </c>
      <c r="B332" s="3" t="s">
        <v>348</v>
      </c>
      <c r="C332" s="4">
        <v>25658</v>
      </c>
      <c r="D332" s="2" t="s">
        <v>29</v>
      </c>
      <c r="E332" s="2" t="s">
        <v>349</v>
      </c>
      <c r="F332" t="e">
        <v>#N/A</v>
      </c>
      <c r="G332" s="14">
        <v>12122.529</v>
      </c>
      <c r="H332" t="s">
        <v>2270</v>
      </c>
      <c r="I332" s="12">
        <v>6</v>
      </c>
      <c r="J332" t="s">
        <v>2232</v>
      </c>
    </row>
    <row r="333" spans="1:10" hidden="1" x14ac:dyDescent="0.25">
      <c r="A333" s="2" t="s">
        <v>27</v>
      </c>
      <c r="B333" s="3" t="s">
        <v>350</v>
      </c>
      <c r="C333" s="4">
        <v>25817</v>
      </c>
      <c r="D333" s="2" t="s">
        <v>29</v>
      </c>
      <c r="E333" s="2" t="s">
        <v>351</v>
      </c>
      <c r="F333" t="e">
        <v>#N/A</v>
      </c>
      <c r="G333" s="14">
        <v>7113.6503000000002</v>
      </c>
      <c r="H333" t="s">
        <v>2269</v>
      </c>
      <c r="I333" s="12">
        <v>2</v>
      </c>
      <c r="J333" t="s">
        <v>2231</v>
      </c>
    </row>
    <row r="334" spans="1:10" hidden="1" x14ac:dyDescent="0.25">
      <c r="A334" s="2" t="s">
        <v>134</v>
      </c>
      <c r="B334" s="3" t="s">
        <v>352</v>
      </c>
      <c r="C334" s="4">
        <v>54125</v>
      </c>
      <c r="D334" s="2" t="s">
        <v>136</v>
      </c>
      <c r="E334" s="2" t="s">
        <v>353</v>
      </c>
      <c r="F334" t="e">
        <v>#N/A</v>
      </c>
      <c r="G334" s="14">
        <v>13975.303</v>
      </c>
      <c r="H334" t="s">
        <v>2270</v>
      </c>
      <c r="I334" s="12">
        <v>6</v>
      </c>
      <c r="J334" t="s">
        <v>2230</v>
      </c>
    </row>
    <row r="335" spans="1:10" hidden="1" x14ac:dyDescent="0.25">
      <c r="A335" s="2" t="s">
        <v>33</v>
      </c>
      <c r="B335" s="3" t="s">
        <v>354</v>
      </c>
      <c r="C335" s="4">
        <v>15172</v>
      </c>
      <c r="D335" s="2" t="s">
        <v>35</v>
      </c>
      <c r="E335" s="2" t="s">
        <v>355</v>
      </c>
      <c r="F335" t="e">
        <v>#N/A</v>
      </c>
      <c r="G335" s="14">
        <v>13129.405000000001</v>
      </c>
      <c r="H335" t="s">
        <v>2270</v>
      </c>
      <c r="I335" s="12">
        <v>6</v>
      </c>
      <c r="J335" t="s">
        <v>2233</v>
      </c>
    </row>
    <row r="336" spans="1:10" hidden="1" x14ac:dyDescent="0.25">
      <c r="A336" s="2" t="s">
        <v>27</v>
      </c>
      <c r="B336" s="3" t="s">
        <v>356</v>
      </c>
      <c r="C336" s="4">
        <v>25035</v>
      </c>
      <c r="D336" s="2" t="s">
        <v>29</v>
      </c>
      <c r="E336" s="2" t="s">
        <v>357</v>
      </c>
      <c r="F336" t="e">
        <v>#N/A</v>
      </c>
      <c r="G336" s="14">
        <v>12365.569</v>
      </c>
      <c r="H336" t="s">
        <v>2270</v>
      </c>
      <c r="I336" s="12">
        <v>5</v>
      </c>
      <c r="J336" t="s">
        <v>2232</v>
      </c>
    </row>
    <row r="337" spans="1:10" hidden="1" x14ac:dyDescent="0.25">
      <c r="A337" s="2" t="s">
        <v>88</v>
      </c>
      <c r="B337" s="3" t="s">
        <v>358</v>
      </c>
      <c r="C337" s="4">
        <v>68051</v>
      </c>
      <c r="D337" s="2" t="s">
        <v>90</v>
      </c>
      <c r="E337" s="2" t="s">
        <v>359</v>
      </c>
      <c r="F337" t="e">
        <v>#N/A</v>
      </c>
      <c r="G337" s="14">
        <v>17028.485000000001</v>
      </c>
      <c r="H337" t="s">
        <v>2270</v>
      </c>
      <c r="I337" s="12">
        <v>6</v>
      </c>
      <c r="J337" t="s">
        <v>2230</v>
      </c>
    </row>
    <row r="338" spans="1:10" hidden="1" x14ac:dyDescent="0.25">
      <c r="A338" s="2" t="s">
        <v>33</v>
      </c>
      <c r="B338" s="3" t="s">
        <v>360</v>
      </c>
      <c r="C338" s="4">
        <v>15469</v>
      </c>
      <c r="D338" s="2" t="s">
        <v>35</v>
      </c>
      <c r="E338" s="2" t="s">
        <v>361</v>
      </c>
      <c r="F338" t="e">
        <v>#N/A</v>
      </c>
      <c r="G338" s="14">
        <v>21295.653999999999</v>
      </c>
      <c r="H338" t="s">
        <v>2270</v>
      </c>
      <c r="I338" s="12">
        <v>6</v>
      </c>
      <c r="J338" t="s">
        <v>2232</v>
      </c>
    </row>
    <row r="339" spans="1:10" hidden="1" x14ac:dyDescent="0.25">
      <c r="A339" s="2" t="s">
        <v>27</v>
      </c>
      <c r="B339" s="3" t="s">
        <v>362</v>
      </c>
      <c r="C339" s="4">
        <v>25053</v>
      </c>
      <c r="D339" s="2" t="s">
        <v>29</v>
      </c>
      <c r="E339" s="2" t="s">
        <v>363</v>
      </c>
      <c r="F339" t="e">
        <v>#N/A</v>
      </c>
      <c r="G339" s="14">
        <v>14764.800999999999</v>
      </c>
      <c r="H339" t="s">
        <v>2270</v>
      </c>
      <c r="I339" s="12">
        <v>6</v>
      </c>
      <c r="J339" t="s">
        <v>2232</v>
      </c>
    </row>
    <row r="340" spans="1:10" hidden="1" x14ac:dyDescent="0.25">
      <c r="A340" s="2" t="s">
        <v>27</v>
      </c>
      <c r="B340" s="3" t="s">
        <v>364</v>
      </c>
      <c r="C340" s="4">
        <v>25851</v>
      </c>
      <c r="D340" s="2" t="s">
        <v>29</v>
      </c>
      <c r="E340" s="2" t="s">
        <v>365</v>
      </c>
      <c r="F340" t="e">
        <v>#N/A</v>
      </c>
      <c r="G340" s="14">
        <v>8635.2559999999994</v>
      </c>
      <c r="H340" t="s">
        <v>2270</v>
      </c>
      <c r="I340" s="12">
        <v>6</v>
      </c>
      <c r="J340" t="s">
        <v>2232</v>
      </c>
    </row>
    <row r="341" spans="1:10" hidden="1" x14ac:dyDescent="0.25">
      <c r="A341" s="2" t="s">
        <v>88</v>
      </c>
      <c r="B341" s="3" t="s">
        <v>366</v>
      </c>
      <c r="C341" s="4">
        <v>68867</v>
      </c>
      <c r="D341" s="2" t="s">
        <v>90</v>
      </c>
      <c r="E341" s="2" t="s">
        <v>367</v>
      </c>
      <c r="F341" t="e">
        <v>#N/A</v>
      </c>
      <c r="G341" s="14">
        <v>9232.0925000000007</v>
      </c>
      <c r="H341" t="s">
        <v>2271</v>
      </c>
      <c r="I341" s="12">
        <v>6</v>
      </c>
      <c r="J341" t="s">
        <v>2233</v>
      </c>
    </row>
    <row r="342" spans="1:10" hidden="1" x14ac:dyDescent="0.25">
      <c r="A342" s="2" t="s">
        <v>88</v>
      </c>
      <c r="B342" s="3" t="s">
        <v>368</v>
      </c>
      <c r="C342" s="4">
        <v>68160</v>
      </c>
      <c r="D342" s="2" t="s">
        <v>90</v>
      </c>
      <c r="E342" s="2" t="s">
        <v>369</v>
      </c>
      <c r="F342" t="e">
        <v>#N/A</v>
      </c>
      <c r="G342" s="14">
        <v>10807.951999999999</v>
      </c>
      <c r="H342" t="s">
        <v>2271</v>
      </c>
      <c r="I342" s="12">
        <v>6</v>
      </c>
      <c r="J342" t="s">
        <v>2230</v>
      </c>
    </row>
    <row r="343" spans="1:10" hidden="1" x14ac:dyDescent="0.25">
      <c r="A343" s="2" t="s">
        <v>27</v>
      </c>
      <c r="B343" s="3" t="s">
        <v>370</v>
      </c>
      <c r="C343" s="4">
        <v>25875</v>
      </c>
      <c r="D343" s="2" t="s">
        <v>29</v>
      </c>
      <c r="E343" s="2" t="s">
        <v>371</v>
      </c>
      <c r="F343" t="e">
        <v>#N/A</v>
      </c>
      <c r="G343" s="14">
        <v>14086.154</v>
      </c>
      <c r="H343" t="s">
        <v>2270</v>
      </c>
      <c r="I343" s="12">
        <v>6</v>
      </c>
      <c r="J343" t="s">
        <v>2232</v>
      </c>
    </row>
    <row r="344" spans="1:10" hidden="1" x14ac:dyDescent="0.25">
      <c r="A344" s="2" t="s">
        <v>33</v>
      </c>
      <c r="B344" s="3" t="s">
        <v>372</v>
      </c>
      <c r="C344" s="4">
        <v>15759</v>
      </c>
      <c r="D344" s="2" t="s">
        <v>35</v>
      </c>
      <c r="E344" s="2" t="s">
        <v>373</v>
      </c>
      <c r="F344" t="e">
        <v>#N/A</v>
      </c>
      <c r="G344" s="14">
        <v>21091.466</v>
      </c>
      <c r="H344" t="s">
        <v>2269</v>
      </c>
      <c r="I344" s="12">
        <v>2</v>
      </c>
      <c r="J344" t="s">
        <v>2231</v>
      </c>
    </row>
    <row r="345" spans="1:10" hidden="1" x14ac:dyDescent="0.25">
      <c r="A345" s="2" t="s">
        <v>33</v>
      </c>
      <c r="B345" s="3" t="s">
        <v>374</v>
      </c>
      <c r="C345" s="4">
        <v>15322</v>
      </c>
      <c r="D345" s="2" t="s">
        <v>35</v>
      </c>
      <c r="E345" s="2" t="s">
        <v>375</v>
      </c>
      <c r="F345" t="e">
        <v>#N/A</v>
      </c>
      <c r="G345" s="14">
        <v>3727.5185999999999</v>
      </c>
      <c r="H345" t="s">
        <v>2270</v>
      </c>
      <c r="I345" s="12">
        <v>6</v>
      </c>
      <c r="J345" t="s">
        <v>2232</v>
      </c>
    </row>
    <row r="346" spans="1:10" hidden="1" x14ac:dyDescent="0.25">
      <c r="A346" s="2" t="s">
        <v>376</v>
      </c>
      <c r="B346" s="3" t="s">
        <v>377</v>
      </c>
      <c r="C346" s="4">
        <v>47692</v>
      </c>
      <c r="D346" s="2" t="s">
        <v>378</v>
      </c>
      <c r="E346" s="2" t="s">
        <v>379</v>
      </c>
      <c r="F346" t="e">
        <v>#N/A</v>
      </c>
      <c r="G346" s="14">
        <v>43660.108</v>
      </c>
      <c r="H346" t="s">
        <v>2271</v>
      </c>
      <c r="I346" s="12">
        <v>6</v>
      </c>
      <c r="J346" t="s">
        <v>2233</v>
      </c>
    </row>
    <row r="347" spans="1:10" hidden="1" x14ac:dyDescent="0.25">
      <c r="A347" s="2" t="s">
        <v>88</v>
      </c>
      <c r="B347" s="3" t="s">
        <v>380</v>
      </c>
      <c r="C347" s="4">
        <v>68502</v>
      </c>
      <c r="D347" s="2" t="s">
        <v>90</v>
      </c>
      <c r="E347" s="2" t="s">
        <v>381</v>
      </c>
      <c r="F347" t="e">
        <v>#N/A</v>
      </c>
      <c r="G347" s="14">
        <v>48865.713000000003</v>
      </c>
      <c r="H347" t="s">
        <v>2271</v>
      </c>
      <c r="I347" s="12">
        <v>6</v>
      </c>
      <c r="J347" t="s">
        <v>2230</v>
      </c>
    </row>
    <row r="348" spans="1:10" hidden="1" x14ac:dyDescent="0.25">
      <c r="A348" s="2" t="s">
        <v>27</v>
      </c>
      <c r="B348" s="3" t="s">
        <v>382</v>
      </c>
      <c r="C348" s="4">
        <v>25398</v>
      </c>
      <c r="D348" s="2" t="s">
        <v>29</v>
      </c>
      <c r="E348" s="2" t="s">
        <v>383</v>
      </c>
      <c r="F348" t="e">
        <v>#N/A</v>
      </c>
      <c r="G348" s="14">
        <v>12663.84</v>
      </c>
      <c r="H348" t="s">
        <v>2270</v>
      </c>
      <c r="I348" s="12">
        <v>6</v>
      </c>
      <c r="J348" t="s">
        <v>2233</v>
      </c>
    </row>
    <row r="349" spans="1:10" hidden="1" x14ac:dyDescent="0.25">
      <c r="A349" s="2" t="s">
        <v>33</v>
      </c>
      <c r="B349" s="3" t="s">
        <v>384</v>
      </c>
      <c r="C349" s="4">
        <v>15755</v>
      </c>
      <c r="D349" s="2" t="s">
        <v>35</v>
      </c>
      <c r="E349" s="2" t="s">
        <v>385</v>
      </c>
      <c r="F349" t="e">
        <v>#N/A</v>
      </c>
      <c r="G349" s="14">
        <v>61964.248</v>
      </c>
      <c r="H349" t="s">
        <v>2271</v>
      </c>
      <c r="I349" s="12">
        <v>6</v>
      </c>
      <c r="J349" t="s">
        <v>2230</v>
      </c>
    </row>
    <row r="350" spans="1:10" hidden="1" x14ac:dyDescent="0.25">
      <c r="A350" s="2" t="s">
        <v>27</v>
      </c>
      <c r="B350" s="3" t="s">
        <v>386</v>
      </c>
      <c r="C350" s="4">
        <v>25873</v>
      </c>
      <c r="D350" s="2" t="s">
        <v>29</v>
      </c>
      <c r="E350" s="2" t="s">
        <v>387</v>
      </c>
      <c r="F350" t="e">
        <v>#N/A</v>
      </c>
      <c r="G350" s="14">
        <v>22574.933000000001</v>
      </c>
      <c r="H350" t="s">
        <v>2270</v>
      </c>
      <c r="I350" s="12">
        <v>6</v>
      </c>
      <c r="J350" t="s">
        <v>2232</v>
      </c>
    </row>
    <row r="351" spans="1:10" hidden="1" x14ac:dyDescent="0.25">
      <c r="A351" s="2" t="s">
        <v>321</v>
      </c>
      <c r="B351" s="3" t="s">
        <v>388</v>
      </c>
      <c r="C351" s="4">
        <v>19743</v>
      </c>
      <c r="D351" s="2" t="s">
        <v>323</v>
      </c>
      <c r="E351" s="2" t="s">
        <v>389</v>
      </c>
      <c r="F351" t="e">
        <v>#N/A</v>
      </c>
      <c r="G351" s="14">
        <v>62736.686999999998</v>
      </c>
      <c r="H351" t="s">
        <v>2270</v>
      </c>
      <c r="I351" s="12">
        <v>6</v>
      </c>
      <c r="J351" t="s">
        <v>2233</v>
      </c>
    </row>
    <row r="352" spans="1:10" hidden="1" x14ac:dyDescent="0.25">
      <c r="A352" s="2" t="s">
        <v>88</v>
      </c>
      <c r="B352" s="3" t="s">
        <v>390</v>
      </c>
      <c r="C352" s="4">
        <v>68500</v>
      </c>
      <c r="D352" s="2" t="s">
        <v>90</v>
      </c>
      <c r="E352" s="2" t="s">
        <v>391</v>
      </c>
      <c r="F352" t="e">
        <v>#N/A</v>
      </c>
      <c r="G352" s="14">
        <v>27607.659</v>
      </c>
      <c r="H352" t="s">
        <v>2270</v>
      </c>
      <c r="I352" s="12">
        <v>6</v>
      </c>
      <c r="J352" t="s">
        <v>2233</v>
      </c>
    </row>
    <row r="353" spans="1:10" hidden="1" x14ac:dyDescent="0.25">
      <c r="A353" s="2" t="s">
        <v>88</v>
      </c>
      <c r="B353" s="3" t="s">
        <v>392</v>
      </c>
      <c r="C353" s="4">
        <v>68679</v>
      </c>
      <c r="D353" s="2" t="s">
        <v>90</v>
      </c>
      <c r="E353" s="2" t="s">
        <v>393</v>
      </c>
      <c r="F353" t="e">
        <v>#N/A</v>
      </c>
      <c r="G353" s="14">
        <v>14708.491</v>
      </c>
      <c r="H353" t="s">
        <v>2269</v>
      </c>
      <c r="I353" s="12">
        <v>5</v>
      </c>
      <c r="J353" t="s">
        <v>2231</v>
      </c>
    </row>
    <row r="354" spans="1:10" hidden="1" x14ac:dyDescent="0.25">
      <c r="A354" s="2" t="s">
        <v>27</v>
      </c>
      <c r="B354" s="3" t="s">
        <v>394</v>
      </c>
      <c r="C354" s="4">
        <v>25862</v>
      </c>
      <c r="D354" s="2" t="s">
        <v>29</v>
      </c>
      <c r="E354" s="2" t="s">
        <v>395</v>
      </c>
      <c r="F354" t="e">
        <v>#N/A</v>
      </c>
      <c r="G354" s="14">
        <v>14461.918</v>
      </c>
      <c r="H354" t="s">
        <v>2271</v>
      </c>
      <c r="I354" s="12">
        <v>6</v>
      </c>
      <c r="J354" t="s">
        <v>2233</v>
      </c>
    </row>
    <row r="355" spans="1:10" hidden="1" x14ac:dyDescent="0.25">
      <c r="A355" s="2" t="s">
        <v>27</v>
      </c>
      <c r="B355" s="3" t="s">
        <v>396</v>
      </c>
      <c r="C355" s="4">
        <v>25718</v>
      </c>
      <c r="D355" s="2" t="s">
        <v>29</v>
      </c>
      <c r="E355" s="2" t="s">
        <v>397</v>
      </c>
      <c r="F355" t="e">
        <v>#N/A</v>
      </c>
      <c r="G355" s="14">
        <v>11374.913</v>
      </c>
      <c r="H355" t="s">
        <v>2270</v>
      </c>
      <c r="I355" s="12">
        <v>6</v>
      </c>
      <c r="J355" t="s">
        <v>2233</v>
      </c>
    </row>
    <row r="356" spans="1:10" hidden="1" x14ac:dyDescent="0.25">
      <c r="A356" s="2" t="s">
        <v>88</v>
      </c>
      <c r="B356" s="3" t="s">
        <v>398</v>
      </c>
      <c r="C356" s="4">
        <v>68318</v>
      </c>
      <c r="D356" s="2" t="s">
        <v>90</v>
      </c>
      <c r="E356" s="2" t="s">
        <v>399</v>
      </c>
      <c r="F356" t="e">
        <v>#N/A</v>
      </c>
      <c r="G356" s="14">
        <v>30406.348000000002</v>
      </c>
      <c r="H356" t="s">
        <v>2271</v>
      </c>
      <c r="I356" s="12">
        <v>6</v>
      </c>
      <c r="J356" t="s">
        <v>2233</v>
      </c>
    </row>
    <row r="357" spans="1:10" hidden="1" x14ac:dyDescent="0.25">
      <c r="A357" s="2" t="s">
        <v>295</v>
      </c>
      <c r="B357" s="3" t="s">
        <v>400</v>
      </c>
      <c r="C357" s="4">
        <v>73770</v>
      </c>
      <c r="D357" s="2" t="s">
        <v>297</v>
      </c>
      <c r="E357" s="2" t="s">
        <v>401</v>
      </c>
      <c r="F357" t="e">
        <v>#N/A</v>
      </c>
      <c r="G357" s="14">
        <v>19223.726999999999</v>
      </c>
      <c r="H357" t="s">
        <v>2271</v>
      </c>
      <c r="I357" s="12">
        <v>6</v>
      </c>
      <c r="J357" t="s">
        <v>2233</v>
      </c>
    </row>
    <row r="358" spans="1:10" hidden="1" x14ac:dyDescent="0.25">
      <c r="A358" s="2" t="s">
        <v>33</v>
      </c>
      <c r="B358" s="3" t="s">
        <v>402</v>
      </c>
      <c r="C358" s="4">
        <v>15047</v>
      </c>
      <c r="D358" s="2" t="s">
        <v>35</v>
      </c>
      <c r="E358" s="2" t="s">
        <v>403</v>
      </c>
      <c r="F358" t="e">
        <v>#N/A</v>
      </c>
      <c r="G358" s="14">
        <v>87691.532000000007</v>
      </c>
      <c r="H358" t="s">
        <v>2270</v>
      </c>
      <c r="I358" s="12">
        <v>6</v>
      </c>
      <c r="J358" t="s">
        <v>2233</v>
      </c>
    </row>
    <row r="359" spans="1:10" hidden="1" x14ac:dyDescent="0.25">
      <c r="A359" s="2" t="s">
        <v>27</v>
      </c>
      <c r="B359" s="3" t="s">
        <v>404</v>
      </c>
      <c r="C359" s="4">
        <v>25506</v>
      </c>
      <c r="D359" s="2" t="s">
        <v>29</v>
      </c>
      <c r="E359" s="2" t="s">
        <v>405</v>
      </c>
      <c r="F359" t="e">
        <v>#N/A</v>
      </c>
      <c r="G359" s="14">
        <v>11085.378000000001</v>
      </c>
      <c r="H359" t="s">
        <v>2270</v>
      </c>
      <c r="I359" s="12">
        <v>6</v>
      </c>
      <c r="J359" t="s">
        <v>2230</v>
      </c>
    </row>
    <row r="360" spans="1:10" hidden="1" x14ac:dyDescent="0.25">
      <c r="A360" s="2" t="s">
        <v>33</v>
      </c>
      <c r="B360" s="3" t="s">
        <v>406</v>
      </c>
      <c r="C360" s="4">
        <v>15720</v>
      </c>
      <c r="D360" s="2" t="s">
        <v>35</v>
      </c>
      <c r="E360" s="2" t="s">
        <v>407</v>
      </c>
      <c r="F360" t="e">
        <v>#N/A</v>
      </c>
      <c r="G360" s="14">
        <v>16128.834000000001</v>
      </c>
      <c r="H360" t="s">
        <v>2270</v>
      </c>
      <c r="I360" s="12">
        <v>6</v>
      </c>
      <c r="J360" t="s">
        <v>2230</v>
      </c>
    </row>
    <row r="361" spans="1:10" hidden="1" x14ac:dyDescent="0.25">
      <c r="A361" s="2" t="s">
        <v>204</v>
      </c>
      <c r="B361" s="3" t="s">
        <v>408</v>
      </c>
      <c r="C361" s="4">
        <v>52210</v>
      </c>
      <c r="D361" s="2" t="s">
        <v>206</v>
      </c>
      <c r="E361" s="2" t="s">
        <v>409</v>
      </c>
      <c r="F361" t="e">
        <v>#N/A</v>
      </c>
      <c r="G361" s="14">
        <v>4280.6055999999999</v>
      </c>
      <c r="H361" t="s">
        <v>2271</v>
      </c>
      <c r="I361" s="12">
        <v>6</v>
      </c>
      <c r="J361" t="s">
        <v>2232</v>
      </c>
    </row>
    <row r="362" spans="1:10" hidden="1" x14ac:dyDescent="0.25">
      <c r="A362" s="2" t="s">
        <v>184</v>
      </c>
      <c r="B362" s="3" t="s">
        <v>410</v>
      </c>
      <c r="C362" s="4">
        <v>8606</v>
      </c>
      <c r="D362" s="2" t="s">
        <v>186</v>
      </c>
      <c r="E362" s="2" t="s">
        <v>411</v>
      </c>
      <c r="F362" t="e">
        <v>#N/A</v>
      </c>
      <c r="G362" s="14">
        <v>34385.385999999999</v>
      </c>
      <c r="H362" t="s">
        <v>2271</v>
      </c>
      <c r="I362" s="12">
        <v>6</v>
      </c>
      <c r="J362" t="s">
        <v>2232</v>
      </c>
    </row>
    <row r="363" spans="1:10" hidden="1" x14ac:dyDescent="0.25">
      <c r="A363" s="2" t="s">
        <v>33</v>
      </c>
      <c r="B363" s="3" t="s">
        <v>412</v>
      </c>
      <c r="C363" s="4">
        <v>15580</v>
      </c>
      <c r="D363" s="2" t="s">
        <v>35</v>
      </c>
      <c r="E363" s="2" t="s">
        <v>413</v>
      </c>
      <c r="F363" t="e">
        <v>#N/A</v>
      </c>
      <c r="G363" s="14">
        <v>15497.861999999999</v>
      </c>
      <c r="H363" t="s">
        <v>2270</v>
      </c>
      <c r="I363" s="12">
        <v>6</v>
      </c>
      <c r="J363" t="s">
        <v>2230</v>
      </c>
    </row>
    <row r="364" spans="1:10" hidden="1" x14ac:dyDescent="0.25">
      <c r="A364" s="2" t="s">
        <v>27</v>
      </c>
      <c r="B364" s="3" t="s">
        <v>414</v>
      </c>
      <c r="C364" s="4">
        <v>25168</v>
      </c>
      <c r="D364" s="2" t="s">
        <v>29</v>
      </c>
      <c r="E364" s="2" t="s">
        <v>415</v>
      </c>
      <c r="F364" t="e">
        <v>#N/A</v>
      </c>
      <c r="G364" s="14">
        <v>17196.705999999998</v>
      </c>
      <c r="H364" t="s">
        <v>2270</v>
      </c>
      <c r="I364" s="12">
        <v>6</v>
      </c>
      <c r="J364" t="s">
        <v>2230</v>
      </c>
    </row>
    <row r="365" spans="1:10" hidden="1" x14ac:dyDescent="0.25">
      <c r="A365" s="2" t="s">
        <v>134</v>
      </c>
      <c r="B365" s="3" t="s">
        <v>416</v>
      </c>
      <c r="C365" s="4">
        <v>54518</v>
      </c>
      <c r="D365" s="2" t="s">
        <v>136</v>
      </c>
      <c r="E365" s="2" t="s">
        <v>417</v>
      </c>
      <c r="F365" t="e">
        <v>#N/A</v>
      </c>
      <c r="G365" s="14">
        <v>29865.321</v>
      </c>
      <c r="H365" t="s">
        <v>2270</v>
      </c>
      <c r="I365" s="12">
        <v>6</v>
      </c>
      <c r="J365" t="s">
        <v>2231</v>
      </c>
    </row>
    <row r="366" spans="1:10" hidden="1" x14ac:dyDescent="0.25">
      <c r="A366" s="2" t="s">
        <v>33</v>
      </c>
      <c r="B366" s="3" t="s">
        <v>418</v>
      </c>
      <c r="C366" s="4">
        <v>15442</v>
      </c>
      <c r="D366" s="2" t="s">
        <v>35</v>
      </c>
      <c r="E366" s="2" t="s">
        <v>419</v>
      </c>
      <c r="F366" t="e">
        <v>#N/A</v>
      </c>
      <c r="G366" s="14">
        <v>15155.609</v>
      </c>
      <c r="H366" t="s">
        <v>2270</v>
      </c>
      <c r="I366" s="12">
        <v>6</v>
      </c>
      <c r="J366" t="s">
        <v>2233</v>
      </c>
    </row>
    <row r="367" spans="1:10" hidden="1" x14ac:dyDescent="0.25">
      <c r="A367" s="2" t="s">
        <v>134</v>
      </c>
      <c r="B367" s="3" t="s">
        <v>420</v>
      </c>
      <c r="C367" s="4">
        <v>54520</v>
      </c>
      <c r="D367" s="2" t="s">
        <v>136</v>
      </c>
      <c r="E367" s="2" t="s">
        <v>421</v>
      </c>
      <c r="F367" t="e">
        <v>#N/A</v>
      </c>
      <c r="G367" s="14">
        <v>16997.651999999998</v>
      </c>
      <c r="H367" t="s">
        <v>2270</v>
      </c>
      <c r="I367" s="12">
        <v>6</v>
      </c>
      <c r="J367" t="s">
        <v>2230</v>
      </c>
    </row>
    <row r="368" spans="1:10" hidden="1" x14ac:dyDescent="0.25">
      <c r="A368" s="2" t="s">
        <v>134</v>
      </c>
      <c r="B368" s="3" t="s">
        <v>422</v>
      </c>
      <c r="C368" s="4">
        <v>54743</v>
      </c>
      <c r="D368" s="2" t="s">
        <v>136</v>
      </c>
      <c r="E368" s="2" t="s">
        <v>423</v>
      </c>
      <c r="F368" t="e">
        <v>#N/A</v>
      </c>
      <c r="G368" s="14">
        <v>31864.402999999998</v>
      </c>
      <c r="H368" t="s">
        <v>2271</v>
      </c>
      <c r="I368" s="12">
        <v>6</v>
      </c>
      <c r="J368" t="s">
        <v>2230</v>
      </c>
    </row>
    <row r="369" spans="1:10" hidden="1" x14ac:dyDescent="0.25">
      <c r="A369" s="2" t="s">
        <v>301</v>
      </c>
      <c r="B369" s="3" t="s">
        <v>424</v>
      </c>
      <c r="C369" s="4">
        <v>13760</v>
      </c>
      <c r="D369" s="2" t="s">
        <v>303</v>
      </c>
      <c r="E369" s="2" t="s">
        <v>425</v>
      </c>
      <c r="F369" t="e">
        <v>#N/A</v>
      </c>
      <c r="G369" s="14">
        <v>9189.5825000000004</v>
      </c>
      <c r="H369" t="s">
        <v>2271</v>
      </c>
      <c r="I369" s="12">
        <v>6</v>
      </c>
      <c r="J369" t="s">
        <v>2232</v>
      </c>
    </row>
    <row r="370" spans="1:10" hidden="1" x14ac:dyDescent="0.25">
      <c r="A370" s="2" t="s">
        <v>426</v>
      </c>
      <c r="B370" s="3" t="s">
        <v>427</v>
      </c>
      <c r="C370" s="4">
        <v>99773</v>
      </c>
      <c r="D370" s="2" t="s">
        <v>428</v>
      </c>
      <c r="E370" s="2" t="s">
        <v>429</v>
      </c>
      <c r="F370" t="e">
        <v>#N/A</v>
      </c>
      <c r="G370" s="14">
        <v>6568416</v>
      </c>
      <c r="H370" t="s">
        <v>2271</v>
      </c>
      <c r="I370" s="12">
        <v>6</v>
      </c>
      <c r="J370" t="s">
        <v>2230</v>
      </c>
    </row>
    <row r="371" spans="1:10" hidden="1" x14ac:dyDescent="0.25">
      <c r="A371" s="2" t="s">
        <v>184</v>
      </c>
      <c r="B371" s="3" t="s">
        <v>430</v>
      </c>
      <c r="C371" s="4">
        <v>8436</v>
      </c>
      <c r="D371" s="2" t="s">
        <v>186</v>
      </c>
      <c r="E371" s="2" t="s">
        <v>431</v>
      </c>
      <c r="F371" t="e">
        <v>#N/A</v>
      </c>
      <c r="G371" s="14">
        <v>21317.054</v>
      </c>
      <c r="H371" t="s">
        <v>2270</v>
      </c>
      <c r="I371" s="12">
        <v>6</v>
      </c>
      <c r="J371" t="s">
        <v>2232</v>
      </c>
    </row>
    <row r="372" spans="1:10" hidden="1" x14ac:dyDescent="0.25">
      <c r="A372" s="2" t="s">
        <v>88</v>
      </c>
      <c r="B372" s="3" t="s">
        <v>432</v>
      </c>
      <c r="C372" s="4">
        <v>68673</v>
      </c>
      <c r="D372" s="2" t="s">
        <v>90</v>
      </c>
      <c r="E372" s="2" t="s">
        <v>433</v>
      </c>
      <c r="F372" t="e">
        <v>#N/A</v>
      </c>
      <c r="G372" s="14">
        <v>5768.8365999999996</v>
      </c>
      <c r="H372" t="s">
        <v>2271</v>
      </c>
      <c r="I372" s="12">
        <v>6</v>
      </c>
      <c r="J372" t="s">
        <v>2233</v>
      </c>
    </row>
    <row r="373" spans="1:10" hidden="1" x14ac:dyDescent="0.25">
      <c r="A373" s="2" t="s">
        <v>88</v>
      </c>
      <c r="B373" s="3" t="s">
        <v>434</v>
      </c>
      <c r="C373" s="4">
        <v>68572</v>
      </c>
      <c r="D373" s="2" t="s">
        <v>90</v>
      </c>
      <c r="E373" s="2" t="s">
        <v>435</v>
      </c>
      <c r="F373" t="e">
        <v>#N/A</v>
      </c>
      <c r="G373" s="14">
        <v>25783.275000000001</v>
      </c>
      <c r="H373" t="s">
        <v>2271</v>
      </c>
      <c r="I373" s="12">
        <v>6</v>
      </c>
      <c r="J373" t="s">
        <v>2233</v>
      </c>
    </row>
    <row r="374" spans="1:10" hidden="1" x14ac:dyDescent="0.25">
      <c r="A374" s="2" t="s">
        <v>27</v>
      </c>
      <c r="B374" s="3" t="s">
        <v>436</v>
      </c>
      <c r="C374" s="4">
        <v>25799</v>
      </c>
      <c r="D374" s="2" t="s">
        <v>29</v>
      </c>
      <c r="E374" s="2" t="s">
        <v>437</v>
      </c>
      <c r="F374" t="e">
        <v>#N/A</v>
      </c>
      <c r="G374" s="14">
        <v>11547.18</v>
      </c>
      <c r="H374" t="s">
        <v>2269</v>
      </c>
      <c r="I374" s="12">
        <v>3</v>
      </c>
      <c r="J374" t="s">
        <v>2232</v>
      </c>
    </row>
    <row r="375" spans="1:10" hidden="1" x14ac:dyDescent="0.25">
      <c r="A375" s="2" t="s">
        <v>438</v>
      </c>
      <c r="B375" s="3" t="s">
        <v>439</v>
      </c>
      <c r="C375" s="4">
        <v>17486</v>
      </c>
      <c r="D375" s="2" t="s">
        <v>237</v>
      </c>
      <c r="E375" s="2" t="s">
        <v>440</v>
      </c>
      <c r="F375" t="e">
        <v>#N/A</v>
      </c>
      <c r="G375" s="14">
        <v>37021.832999999999</v>
      </c>
      <c r="H375" t="s">
        <v>2270</v>
      </c>
      <c r="I375" s="12">
        <v>6</v>
      </c>
      <c r="J375" t="s">
        <v>2232</v>
      </c>
    </row>
    <row r="376" spans="1:10" hidden="1" x14ac:dyDescent="0.25">
      <c r="A376" s="2" t="s">
        <v>295</v>
      </c>
      <c r="B376" s="3" t="s">
        <v>441</v>
      </c>
      <c r="C376" s="4">
        <v>73200</v>
      </c>
      <c r="D376" s="2" t="s">
        <v>297</v>
      </c>
      <c r="E376" s="2" t="s">
        <v>442</v>
      </c>
      <c r="F376" t="e">
        <v>#N/A</v>
      </c>
      <c r="G376" s="14">
        <v>34114.705000000002</v>
      </c>
      <c r="H376" t="s">
        <v>2270</v>
      </c>
      <c r="I376" s="12">
        <v>6</v>
      </c>
      <c r="J376" t="s">
        <v>2230</v>
      </c>
    </row>
    <row r="377" spans="1:10" hidden="1" x14ac:dyDescent="0.25">
      <c r="A377" s="2" t="s">
        <v>321</v>
      </c>
      <c r="B377" s="3" t="s">
        <v>443</v>
      </c>
      <c r="C377" s="4">
        <v>19760</v>
      </c>
      <c r="D377" s="2" t="s">
        <v>323</v>
      </c>
      <c r="E377" s="2" t="s">
        <v>444</v>
      </c>
      <c r="F377" t="e">
        <v>#N/A</v>
      </c>
      <c r="G377" s="14">
        <v>51597.39</v>
      </c>
      <c r="H377" t="s">
        <v>2270</v>
      </c>
      <c r="I377" s="12">
        <v>6</v>
      </c>
      <c r="J377" t="s">
        <v>2230</v>
      </c>
    </row>
    <row r="378" spans="1:10" hidden="1" x14ac:dyDescent="0.25">
      <c r="A378" s="2" t="s">
        <v>27</v>
      </c>
      <c r="B378" s="3" t="s">
        <v>445</v>
      </c>
      <c r="C378" s="4">
        <v>25596</v>
      </c>
      <c r="D378" s="2" t="s">
        <v>29</v>
      </c>
      <c r="E378" s="2" t="s">
        <v>446</v>
      </c>
      <c r="F378" t="e">
        <v>#N/A</v>
      </c>
      <c r="G378" s="14">
        <v>12762.880999999999</v>
      </c>
      <c r="H378" t="s">
        <v>2270</v>
      </c>
      <c r="I378" s="12">
        <v>6</v>
      </c>
      <c r="J378" t="s">
        <v>2233</v>
      </c>
    </row>
    <row r="379" spans="1:10" hidden="1" x14ac:dyDescent="0.25">
      <c r="A379" s="2" t="s">
        <v>88</v>
      </c>
      <c r="B379" s="3" t="s">
        <v>447</v>
      </c>
      <c r="C379" s="4">
        <v>68397</v>
      </c>
      <c r="D379" s="2" t="s">
        <v>90</v>
      </c>
      <c r="E379" s="2" t="s">
        <v>448</v>
      </c>
      <c r="F379" t="e">
        <v>#N/A</v>
      </c>
      <c r="G379" s="14">
        <v>25383.116000000002</v>
      </c>
      <c r="H379" t="s">
        <v>2271</v>
      </c>
      <c r="I379" s="12">
        <v>6</v>
      </c>
      <c r="J379" t="s">
        <v>2230</v>
      </c>
    </row>
    <row r="380" spans="1:10" hidden="1" x14ac:dyDescent="0.25">
      <c r="A380" s="2" t="s">
        <v>33</v>
      </c>
      <c r="B380" s="3" t="s">
        <v>449</v>
      </c>
      <c r="C380" s="4">
        <v>15425</v>
      </c>
      <c r="D380" s="2" t="s">
        <v>35</v>
      </c>
      <c r="E380" s="2" t="s">
        <v>450</v>
      </c>
      <c r="F380" t="e">
        <v>#N/A</v>
      </c>
      <c r="G380" s="14">
        <v>19983.258999999998</v>
      </c>
      <c r="H380" t="s">
        <v>2271</v>
      </c>
      <c r="I380" s="12">
        <v>6</v>
      </c>
      <c r="J380" t="s">
        <v>2230</v>
      </c>
    </row>
    <row r="381" spans="1:10" hidden="1" x14ac:dyDescent="0.25">
      <c r="A381" s="2" t="s">
        <v>184</v>
      </c>
      <c r="B381" s="3" t="s">
        <v>451</v>
      </c>
      <c r="C381" s="4">
        <v>8372</v>
      </c>
      <c r="D381" s="2" t="s">
        <v>186</v>
      </c>
      <c r="E381" s="2" t="s">
        <v>452</v>
      </c>
      <c r="F381" t="e">
        <v>#N/A</v>
      </c>
      <c r="G381" s="14">
        <v>16912.608</v>
      </c>
      <c r="H381" t="s">
        <v>2270</v>
      </c>
      <c r="I381" s="12">
        <v>6</v>
      </c>
      <c r="J381" t="s">
        <v>2232</v>
      </c>
    </row>
    <row r="382" spans="1:10" hidden="1" x14ac:dyDescent="0.25">
      <c r="A382" s="2" t="s">
        <v>27</v>
      </c>
      <c r="B382" s="3" t="s">
        <v>453</v>
      </c>
      <c r="C382" s="4">
        <v>25592</v>
      </c>
      <c r="D382" s="2" t="s">
        <v>29</v>
      </c>
      <c r="E382" s="2" t="s">
        <v>454</v>
      </c>
      <c r="F382" t="e">
        <v>#N/A</v>
      </c>
      <c r="G382" s="14">
        <v>7831.9951000000001</v>
      </c>
      <c r="H382" t="s">
        <v>2270</v>
      </c>
      <c r="I382" s="12">
        <v>6</v>
      </c>
      <c r="J382" t="s">
        <v>2233</v>
      </c>
    </row>
    <row r="383" spans="1:10" hidden="1" x14ac:dyDescent="0.25">
      <c r="A383" s="2" t="s">
        <v>376</v>
      </c>
      <c r="B383" s="3" t="s">
        <v>455</v>
      </c>
      <c r="C383" s="4">
        <v>47703</v>
      </c>
      <c r="D383" s="2" t="s">
        <v>378</v>
      </c>
      <c r="E383" s="2" t="s">
        <v>456</v>
      </c>
      <c r="F383" t="e">
        <v>#N/A</v>
      </c>
      <c r="G383" s="14">
        <v>25280.019</v>
      </c>
      <c r="H383" t="s">
        <v>2271</v>
      </c>
      <c r="I383" s="12">
        <v>6</v>
      </c>
      <c r="J383" t="s">
        <v>2230</v>
      </c>
    </row>
    <row r="384" spans="1:10" hidden="1" x14ac:dyDescent="0.25">
      <c r="A384" s="2" t="s">
        <v>27</v>
      </c>
      <c r="B384" s="3" t="s">
        <v>457</v>
      </c>
      <c r="C384" s="4">
        <v>25402</v>
      </c>
      <c r="D384" s="2" t="s">
        <v>29</v>
      </c>
      <c r="E384" s="2" t="s">
        <v>458</v>
      </c>
      <c r="F384" t="e">
        <v>#N/A</v>
      </c>
      <c r="G384" s="14">
        <v>15718.915000000001</v>
      </c>
      <c r="H384" t="s">
        <v>2270</v>
      </c>
      <c r="I384" s="12">
        <v>6</v>
      </c>
      <c r="J384" t="s">
        <v>2232</v>
      </c>
    </row>
    <row r="385" spans="1:10" hidden="1" x14ac:dyDescent="0.25">
      <c r="A385" s="2" t="s">
        <v>33</v>
      </c>
      <c r="B385" s="3" t="s">
        <v>459</v>
      </c>
      <c r="C385" s="4">
        <v>15646</v>
      </c>
      <c r="D385" s="2" t="s">
        <v>35</v>
      </c>
      <c r="E385" s="2" t="s">
        <v>460</v>
      </c>
      <c r="F385" t="e">
        <v>#N/A</v>
      </c>
      <c r="G385" s="14">
        <v>17242.027999999998</v>
      </c>
      <c r="H385" t="s">
        <v>2270</v>
      </c>
      <c r="I385" s="12">
        <v>6</v>
      </c>
      <c r="J385" t="s">
        <v>2232</v>
      </c>
    </row>
    <row r="386" spans="1:10" hidden="1" x14ac:dyDescent="0.25">
      <c r="A386" s="2" t="s">
        <v>27</v>
      </c>
      <c r="B386" s="3" t="s">
        <v>461</v>
      </c>
      <c r="C386" s="4">
        <v>25322</v>
      </c>
      <c r="D386" s="2" t="s">
        <v>29</v>
      </c>
      <c r="E386" s="2" t="s">
        <v>462</v>
      </c>
      <c r="F386" t="e">
        <v>#N/A</v>
      </c>
      <c r="G386" s="14">
        <v>36296.423999999999</v>
      </c>
      <c r="H386" t="s">
        <v>2270</v>
      </c>
      <c r="I386" s="12">
        <v>6</v>
      </c>
      <c r="J386" t="s">
        <v>2233</v>
      </c>
    </row>
    <row r="387" spans="1:10" hidden="1" x14ac:dyDescent="0.25">
      <c r="A387" s="2" t="s">
        <v>376</v>
      </c>
      <c r="B387" s="3" t="s">
        <v>463</v>
      </c>
      <c r="C387" s="4">
        <v>47707</v>
      </c>
      <c r="D387" s="2" t="s">
        <v>378</v>
      </c>
      <c r="E387" s="2" t="s">
        <v>464</v>
      </c>
      <c r="F387" t="e">
        <v>#N/A</v>
      </c>
      <c r="G387" s="14">
        <v>111294.72</v>
      </c>
      <c r="H387" t="s">
        <v>2271</v>
      </c>
      <c r="I387" s="12">
        <v>6</v>
      </c>
      <c r="J387" t="s">
        <v>2233</v>
      </c>
    </row>
    <row r="388" spans="1:10" hidden="1" x14ac:dyDescent="0.25">
      <c r="A388" s="2" t="s">
        <v>27</v>
      </c>
      <c r="B388" s="3" t="s">
        <v>465</v>
      </c>
      <c r="C388" s="4">
        <v>25019</v>
      </c>
      <c r="D388" s="2" t="s">
        <v>29</v>
      </c>
      <c r="E388" s="2" t="s">
        <v>466</v>
      </c>
      <c r="F388" t="e">
        <v>#N/A</v>
      </c>
      <c r="G388" s="14">
        <v>4784.8919999999998</v>
      </c>
      <c r="H388" t="s">
        <v>2270</v>
      </c>
      <c r="I388" s="12">
        <v>6</v>
      </c>
      <c r="J388" t="s">
        <v>2232</v>
      </c>
    </row>
    <row r="389" spans="1:10" hidden="1" x14ac:dyDescent="0.25">
      <c r="A389" s="2" t="s">
        <v>33</v>
      </c>
      <c r="B389" s="3" t="s">
        <v>467</v>
      </c>
      <c r="C389" s="4">
        <v>15296</v>
      </c>
      <c r="D389" s="2" t="s">
        <v>35</v>
      </c>
      <c r="E389" s="2" t="s">
        <v>468</v>
      </c>
      <c r="F389" t="e">
        <v>#N/A</v>
      </c>
      <c r="G389" s="14">
        <v>12291.365</v>
      </c>
      <c r="H389" t="s">
        <v>2270</v>
      </c>
      <c r="I389" s="12">
        <v>6</v>
      </c>
      <c r="J389" t="s">
        <v>2233</v>
      </c>
    </row>
    <row r="390" spans="1:10" hidden="1" x14ac:dyDescent="0.25">
      <c r="A390" s="2" t="s">
        <v>134</v>
      </c>
      <c r="B390" s="3" t="s">
        <v>469</v>
      </c>
      <c r="C390" s="4">
        <v>54174</v>
      </c>
      <c r="D390" s="2" t="s">
        <v>136</v>
      </c>
      <c r="E390" s="2" t="s">
        <v>470</v>
      </c>
      <c r="F390" t="e">
        <v>#N/A</v>
      </c>
      <c r="G390" s="14">
        <v>118660.9</v>
      </c>
      <c r="H390" t="s">
        <v>2270</v>
      </c>
      <c r="I390" s="12">
        <v>6</v>
      </c>
      <c r="J390" t="s">
        <v>2230</v>
      </c>
    </row>
    <row r="391" spans="1:10" hidden="1" x14ac:dyDescent="0.25">
      <c r="A391" s="2" t="s">
        <v>33</v>
      </c>
      <c r="B391" s="3" t="s">
        <v>471</v>
      </c>
      <c r="C391" s="4">
        <v>15299</v>
      </c>
      <c r="D391" s="2" t="s">
        <v>35</v>
      </c>
      <c r="E391" s="2" t="s">
        <v>472</v>
      </c>
      <c r="F391" t="e">
        <v>#N/A</v>
      </c>
      <c r="G391" s="14">
        <v>19629.598000000002</v>
      </c>
      <c r="H391" t="s">
        <v>2270</v>
      </c>
      <c r="I391" s="12">
        <v>6</v>
      </c>
      <c r="J391" t="s">
        <v>2232</v>
      </c>
    </row>
    <row r="392" spans="1:10" hidden="1" x14ac:dyDescent="0.25">
      <c r="A392" s="2" t="s">
        <v>88</v>
      </c>
      <c r="B392" s="3" t="s">
        <v>473</v>
      </c>
      <c r="C392" s="4">
        <v>68682</v>
      </c>
      <c r="D392" s="2" t="s">
        <v>90</v>
      </c>
      <c r="E392" s="2" t="s">
        <v>474</v>
      </c>
      <c r="F392" t="e">
        <v>#N/A</v>
      </c>
      <c r="G392" s="14">
        <v>14470.905000000001</v>
      </c>
      <c r="H392" t="s">
        <v>2270</v>
      </c>
      <c r="I392" s="12">
        <v>6</v>
      </c>
      <c r="J392" t="s">
        <v>2230</v>
      </c>
    </row>
    <row r="393" spans="1:10" hidden="1" x14ac:dyDescent="0.25">
      <c r="A393" s="2" t="s">
        <v>438</v>
      </c>
      <c r="B393" s="3" t="s">
        <v>475</v>
      </c>
      <c r="C393" s="4">
        <v>17442</v>
      </c>
      <c r="D393" s="2" t="s">
        <v>237</v>
      </c>
      <c r="E393" s="2" t="s">
        <v>476</v>
      </c>
      <c r="F393" t="e">
        <v>#N/A</v>
      </c>
      <c r="G393" s="14">
        <v>3801.9636999999998</v>
      </c>
      <c r="H393" t="s">
        <v>2270</v>
      </c>
      <c r="I393" s="12">
        <v>6</v>
      </c>
      <c r="J393" t="s">
        <v>2232</v>
      </c>
    </row>
    <row r="394" spans="1:10" hidden="1" x14ac:dyDescent="0.25">
      <c r="A394" s="2" t="s">
        <v>295</v>
      </c>
      <c r="B394" s="3" t="s">
        <v>477</v>
      </c>
      <c r="C394" s="4">
        <v>73268</v>
      </c>
      <c r="D394" s="2" t="s">
        <v>297</v>
      </c>
      <c r="E394" s="2" t="s">
        <v>478</v>
      </c>
      <c r="F394" t="e">
        <v>#N/A</v>
      </c>
      <c r="G394" s="14">
        <v>21672.132000000001</v>
      </c>
      <c r="H394" t="s">
        <v>2270</v>
      </c>
      <c r="I394" s="12">
        <v>5</v>
      </c>
      <c r="J394" t="s">
        <v>2232</v>
      </c>
    </row>
    <row r="395" spans="1:10" hidden="1" x14ac:dyDescent="0.25">
      <c r="A395" s="2" t="s">
        <v>27</v>
      </c>
      <c r="B395" s="3" t="s">
        <v>479</v>
      </c>
      <c r="C395" s="4">
        <v>25120</v>
      </c>
      <c r="D395" s="2" t="s">
        <v>29</v>
      </c>
      <c r="E395" s="2" t="s">
        <v>177</v>
      </c>
      <c r="F395" t="e">
        <v>#N/A</v>
      </c>
      <c r="G395" s="14">
        <v>42650.364999999998</v>
      </c>
      <c r="H395" t="s">
        <v>2270</v>
      </c>
      <c r="I395" s="12">
        <v>6</v>
      </c>
      <c r="J395" t="s">
        <v>2230</v>
      </c>
    </row>
    <row r="396" spans="1:10" hidden="1" x14ac:dyDescent="0.25">
      <c r="A396" s="2" t="s">
        <v>27</v>
      </c>
      <c r="B396" s="3" t="s">
        <v>480</v>
      </c>
      <c r="C396" s="4">
        <v>25214</v>
      </c>
      <c r="D396" s="2" t="s">
        <v>29</v>
      </c>
      <c r="E396" s="2" t="s">
        <v>481</v>
      </c>
      <c r="F396" t="e">
        <v>#N/A</v>
      </c>
      <c r="G396" s="14">
        <v>5682.2966999999999</v>
      </c>
      <c r="H396" t="s">
        <v>2269</v>
      </c>
      <c r="I396" s="12">
        <v>3</v>
      </c>
      <c r="J396" t="s">
        <v>2231</v>
      </c>
    </row>
    <row r="397" spans="1:10" hidden="1" x14ac:dyDescent="0.25">
      <c r="A397" s="2" t="s">
        <v>27</v>
      </c>
      <c r="B397" s="3" t="s">
        <v>482</v>
      </c>
      <c r="C397" s="4">
        <v>25312</v>
      </c>
      <c r="D397" s="2" t="s">
        <v>29</v>
      </c>
      <c r="E397" s="2" t="s">
        <v>483</v>
      </c>
      <c r="F397" t="e">
        <v>#N/A</v>
      </c>
      <c r="G397" s="14">
        <v>6095.5877</v>
      </c>
      <c r="H397" t="s">
        <v>2270</v>
      </c>
      <c r="I397" s="12">
        <v>6</v>
      </c>
      <c r="J397" t="s">
        <v>2232</v>
      </c>
    </row>
    <row r="398" spans="1:10" hidden="1" x14ac:dyDescent="0.25">
      <c r="A398" s="2" t="s">
        <v>27</v>
      </c>
      <c r="B398" s="3" t="s">
        <v>484</v>
      </c>
      <c r="C398" s="4">
        <v>25580</v>
      </c>
      <c r="D398" s="2" t="s">
        <v>29</v>
      </c>
      <c r="E398" s="2" t="s">
        <v>485</v>
      </c>
      <c r="F398" t="e">
        <v>#N/A</v>
      </c>
      <c r="G398" s="14">
        <v>19172.915000000001</v>
      </c>
      <c r="H398" t="s">
        <v>2270</v>
      </c>
      <c r="I398" s="12">
        <v>6</v>
      </c>
      <c r="J398" t="s">
        <v>2230</v>
      </c>
    </row>
    <row r="399" spans="1:10" hidden="1" x14ac:dyDescent="0.25">
      <c r="A399" s="2" t="s">
        <v>27</v>
      </c>
      <c r="B399" s="3" t="s">
        <v>486</v>
      </c>
      <c r="C399" s="4">
        <v>25040</v>
      </c>
      <c r="D399" s="2" t="s">
        <v>29</v>
      </c>
      <c r="E399" s="2" t="s">
        <v>487</v>
      </c>
      <c r="F399" t="e">
        <v>#N/A</v>
      </c>
      <c r="G399" s="14">
        <v>11993.645</v>
      </c>
      <c r="H399" t="s">
        <v>2270</v>
      </c>
      <c r="I399" s="12">
        <v>6</v>
      </c>
      <c r="J399" t="s">
        <v>2232</v>
      </c>
    </row>
    <row r="400" spans="1:10" hidden="1" x14ac:dyDescent="0.25">
      <c r="A400" s="2" t="s">
        <v>27</v>
      </c>
      <c r="B400" s="3" t="s">
        <v>488</v>
      </c>
      <c r="C400" s="4">
        <v>25295</v>
      </c>
      <c r="D400" s="2" t="s">
        <v>29</v>
      </c>
      <c r="E400" s="2" t="s">
        <v>489</v>
      </c>
      <c r="F400" t="e">
        <v>#N/A</v>
      </c>
      <c r="G400" s="14">
        <v>4295.0797000000002</v>
      </c>
      <c r="H400" t="s">
        <v>2269</v>
      </c>
      <c r="I400" s="12">
        <v>6</v>
      </c>
      <c r="J400" t="s">
        <v>2231</v>
      </c>
    </row>
    <row r="401" spans="1:10" hidden="1" x14ac:dyDescent="0.25">
      <c r="A401" s="2" t="s">
        <v>33</v>
      </c>
      <c r="B401" s="3" t="s">
        <v>490</v>
      </c>
      <c r="C401" s="4">
        <v>15673</v>
      </c>
      <c r="D401" s="2" t="s">
        <v>35</v>
      </c>
      <c r="E401" s="2" t="s">
        <v>491</v>
      </c>
      <c r="F401" t="e">
        <v>#N/A</v>
      </c>
      <c r="G401" s="14">
        <v>12202.799000000001</v>
      </c>
      <c r="H401" t="s">
        <v>2270</v>
      </c>
      <c r="I401" s="12">
        <v>6</v>
      </c>
      <c r="J401" t="s">
        <v>2233</v>
      </c>
    </row>
    <row r="402" spans="1:10" hidden="1" x14ac:dyDescent="0.25">
      <c r="A402" s="2" t="s">
        <v>204</v>
      </c>
      <c r="B402" s="3" t="s">
        <v>492</v>
      </c>
      <c r="C402" s="4">
        <v>52720</v>
      </c>
      <c r="D402" s="2" t="s">
        <v>206</v>
      </c>
      <c r="E402" s="2" t="s">
        <v>493</v>
      </c>
      <c r="F402" t="e">
        <v>#N/A</v>
      </c>
      <c r="G402" s="14">
        <v>11425.35</v>
      </c>
      <c r="H402" t="s">
        <v>2270</v>
      </c>
      <c r="I402" s="12">
        <v>6</v>
      </c>
      <c r="J402" t="s">
        <v>2230</v>
      </c>
    </row>
    <row r="403" spans="1:10" hidden="1" x14ac:dyDescent="0.25">
      <c r="A403" s="2" t="s">
        <v>134</v>
      </c>
      <c r="B403" s="3" t="s">
        <v>494</v>
      </c>
      <c r="C403" s="4">
        <v>54820</v>
      </c>
      <c r="D403" s="2" t="s">
        <v>136</v>
      </c>
      <c r="E403" s="2" t="s">
        <v>495</v>
      </c>
      <c r="F403" t="e">
        <v>#N/A</v>
      </c>
      <c r="G403" s="14">
        <v>147604.42000000001</v>
      </c>
      <c r="H403" t="s">
        <v>2270</v>
      </c>
      <c r="I403" s="12">
        <v>6</v>
      </c>
      <c r="J403" t="s">
        <v>2230</v>
      </c>
    </row>
    <row r="404" spans="1:10" hidden="1" x14ac:dyDescent="0.25">
      <c r="A404" s="2" t="s">
        <v>88</v>
      </c>
      <c r="B404" s="3" t="s">
        <v>496</v>
      </c>
      <c r="C404" s="4">
        <v>68820</v>
      </c>
      <c r="D404" s="2" t="s">
        <v>90</v>
      </c>
      <c r="E404" s="2" t="s">
        <v>497</v>
      </c>
      <c r="F404" t="e">
        <v>#N/A</v>
      </c>
      <c r="G404" s="14">
        <v>37179.137000000002</v>
      </c>
      <c r="H404" t="s">
        <v>2270</v>
      </c>
      <c r="I404" s="12">
        <v>6</v>
      </c>
      <c r="J404" t="s">
        <v>2230</v>
      </c>
    </row>
    <row r="405" spans="1:10" hidden="1" x14ac:dyDescent="0.25">
      <c r="A405" s="2" t="s">
        <v>321</v>
      </c>
      <c r="B405" s="3" t="s">
        <v>498</v>
      </c>
      <c r="C405" s="4">
        <v>19355</v>
      </c>
      <c r="D405" s="2" t="s">
        <v>323</v>
      </c>
      <c r="E405" s="2" t="s">
        <v>499</v>
      </c>
      <c r="F405" t="e">
        <v>#N/A</v>
      </c>
      <c r="G405" s="14">
        <v>86740.49</v>
      </c>
      <c r="H405" t="s">
        <v>2270</v>
      </c>
      <c r="I405" s="12">
        <v>6</v>
      </c>
      <c r="J405" t="s">
        <v>2230</v>
      </c>
    </row>
    <row r="406" spans="1:10" hidden="1" x14ac:dyDescent="0.25">
      <c r="A406" s="2" t="s">
        <v>500</v>
      </c>
      <c r="B406" s="3" t="s">
        <v>501</v>
      </c>
      <c r="C406" s="4">
        <v>5264</v>
      </c>
      <c r="D406" s="2" t="s">
        <v>502</v>
      </c>
      <c r="E406" s="2" t="s">
        <v>503</v>
      </c>
      <c r="F406" t="e">
        <v>#N/A</v>
      </c>
      <c r="G406" s="14">
        <v>21780.593000000001</v>
      </c>
      <c r="H406" t="s">
        <v>2270</v>
      </c>
      <c r="I406" s="12">
        <v>6</v>
      </c>
      <c r="J406" t="s">
        <v>2233</v>
      </c>
    </row>
    <row r="407" spans="1:10" hidden="1" x14ac:dyDescent="0.25">
      <c r="A407" s="2" t="s">
        <v>33</v>
      </c>
      <c r="B407" s="3" t="s">
        <v>504</v>
      </c>
      <c r="C407" s="4">
        <v>15464</v>
      </c>
      <c r="D407" s="2" t="s">
        <v>35</v>
      </c>
      <c r="E407" s="2" t="s">
        <v>505</v>
      </c>
      <c r="F407" t="e">
        <v>#N/A</v>
      </c>
      <c r="G407" s="14">
        <v>35255.856</v>
      </c>
      <c r="H407" t="s">
        <v>2270</v>
      </c>
      <c r="I407" s="12">
        <v>6</v>
      </c>
      <c r="J407" t="s">
        <v>2233</v>
      </c>
    </row>
    <row r="408" spans="1:10" hidden="1" x14ac:dyDescent="0.25">
      <c r="A408" s="2" t="s">
        <v>33</v>
      </c>
      <c r="B408" s="3" t="s">
        <v>506</v>
      </c>
      <c r="C408" s="4">
        <v>15106</v>
      </c>
      <c r="D408" s="2" t="s">
        <v>35</v>
      </c>
      <c r="E408" s="2" t="s">
        <v>507</v>
      </c>
      <c r="F408" t="e">
        <v>#N/A</v>
      </c>
      <c r="G408" s="14">
        <v>5335.3894</v>
      </c>
      <c r="H408" t="s">
        <v>2271</v>
      </c>
      <c r="I408" s="12">
        <v>6</v>
      </c>
      <c r="J408" t="s">
        <v>2233</v>
      </c>
    </row>
    <row r="409" spans="1:10" hidden="1" x14ac:dyDescent="0.25">
      <c r="A409" s="2" t="s">
        <v>88</v>
      </c>
      <c r="B409" s="3" t="s">
        <v>508</v>
      </c>
      <c r="C409" s="4">
        <v>68217</v>
      </c>
      <c r="D409" s="2" t="s">
        <v>90</v>
      </c>
      <c r="E409" s="2" t="s">
        <v>509</v>
      </c>
      <c r="F409" t="e">
        <v>#N/A</v>
      </c>
      <c r="G409" s="14">
        <v>57813.928</v>
      </c>
      <c r="H409" t="s">
        <v>2270</v>
      </c>
      <c r="I409" s="12">
        <v>6</v>
      </c>
      <c r="J409" t="s">
        <v>2230</v>
      </c>
    </row>
    <row r="410" spans="1:10" hidden="1" x14ac:dyDescent="0.25">
      <c r="A410" s="2" t="s">
        <v>21</v>
      </c>
      <c r="B410" s="3" t="s">
        <v>510</v>
      </c>
      <c r="C410" s="4">
        <v>97666</v>
      </c>
      <c r="D410" s="2" t="s">
        <v>23</v>
      </c>
      <c r="E410" s="2" t="s">
        <v>511</v>
      </c>
      <c r="F410" t="e">
        <v>#N/A</v>
      </c>
      <c r="G410" s="14">
        <v>655524.12</v>
      </c>
      <c r="H410" t="s">
        <v>2270</v>
      </c>
      <c r="I410" s="12">
        <v>6</v>
      </c>
      <c r="J410" t="s">
        <v>2230</v>
      </c>
    </row>
    <row r="411" spans="1:10" hidden="1" x14ac:dyDescent="0.25">
      <c r="A411" s="2" t="s">
        <v>204</v>
      </c>
      <c r="B411" s="3" t="s">
        <v>512</v>
      </c>
      <c r="C411" s="4">
        <v>52885</v>
      </c>
      <c r="D411" s="2" t="s">
        <v>206</v>
      </c>
      <c r="E411" s="2" t="s">
        <v>513</v>
      </c>
      <c r="F411" t="e">
        <v>#N/A</v>
      </c>
      <c r="G411" s="14">
        <v>10221.316999999999</v>
      </c>
      <c r="H411" t="s">
        <v>2270</v>
      </c>
      <c r="I411" s="12">
        <v>6</v>
      </c>
      <c r="J411" t="s">
        <v>2233</v>
      </c>
    </row>
    <row r="412" spans="1:10" hidden="1" x14ac:dyDescent="0.25">
      <c r="A412" s="2" t="s">
        <v>301</v>
      </c>
      <c r="B412" s="3" t="s">
        <v>514</v>
      </c>
      <c r="C412" s="4">
        <v>13468</v>
      </c>
      <c r="D412" s="2" t="s">
        <v>303</v>
      </c>
      <c r="E412" s="2" t="s">
        <v>515</v>
      </c>
      <c r="F412" t="e">
        <v>#N/A</v>
      </c>
      <c r="G412" s="14">
        <v>65623.281000000003</v>
      </c>
      <c r="H412" t="s">
        <v>2270</v>
      </c>
      <c r="I412" s="12">
        <v>6</v>
      </c>
      <c r="J412" t="s">
        <v>2232</v>
      </c>
    </row>
    <row r="413" spans="1:10" hidden="1" x14ac:dyDescent="0.25">
      <c r="A413" s="2" t="s">
        <v>88</v>
      </c>
      <c r="B413" s="3" t="s">
        <v>516</v>
      </c>
      <c r="C413" s="4">
        <v>68320</v>
      </c>
      <c r="D413" s="2" t="s">
        <v>90</v>
      </c>
      <c r="E413" s="2" t="s">
        <v>517</v>
      </c>
      <c r="F413" t="e">
        <v>#N/A</v>
      </c>
      <c r="G413" s="14">
        <v>15337.749</v>
      </c>
      <c r="H413" t="s">
        <v>2271</v>
      </c>
      <c r="I413" s="12">
        <v>6</v>
      </c>
      <c r="J413" t="s">
        <v>2233</v>
      </c>
    </row>
    <row r="414" spans="1:10" hidden="1" x14ac:dyDescent="0.25">
      <c r="A414" s="2" t="s">
        <v>184</v>
      </c>
      <c r="B414" s="3" t="s">
        <v>518</v>
      </c>
      <c r="C414" s="4">
        <v>8638</v>
      </c>
      <c r="D414" s="2" t="s">
        <v>186</v>
      </c>
      <c r="E414" s="2" t="s">
        <v>519</v>
      </c>
      <c r="F414" t="e">
        <v>#N/A</v>
      </c>
      <c r="G414" s="14">
        <v>40277.303999999996</v>
      </c>
      <c r="H414" t="s">
        <v>2270</v>
      </c>
      <c r="I414" s="12">
        <v>6</v>
      </c>
      <c r="J414" t="s">
        <v>2231</v>
      </c>
    </row>
    <row r="415" spans="1:10" hidden="1" x14ac:dyDescent="0.25">
      <c r="A415" s="2" t="s">
        <v>27</v>
      </c>
      <c r="B415" s="3" t="s">
        <v>520</v>
      </c>
      <c r="C415" s="4">
        <v>25599</v>
      </c>
      <c r="D415" s="2" t="s">
        <v>29</v>
      </c>
      <c r="E415" s="2" t="s">
        <v>521</v>
      </c>
      <c r="F415" t="e">
        <v>#N/A</v>
      </c>
      <c r="G415" s="14">
        <v>11920.383</v>
      </c>
      <c r="H415" t="s">
        <v>2270</v>
      </c>
      <c r="I415" s="12">
        <v>6</v>
      </c>
      <c r="J415" t="s">
        <v>2232</v>
      </c>
    </row>
    <row r="416" spans="1:10" hidden="1" x14ac:dyDescent="0.25">
      <c r="A416" s="2" t="s">
        <v>301</v>
      </c>
      <c r="B416" s="3" t="s">
        <v>522</v>
      </c>
      <c r="C416" s="4">
        <v>13440</v>
      </c>
      <c r="D416" s="2" t="s">
        <v>303</v>
      </c>
      <c r="E416" s="2" t="s">
        <v>523</v>
      </c>
      <c r="F416" t="e">
        <v>#N/A</v>
      </c>
      <c r="G416" s="14">
        <v>29543.715</v>
      </c>
      <c r="H416" t="s">
        <v>2271</v>
      </c>
      <c r="I416" s="12">
        <v>6</v>
      </c>
      <c r="J416" t="s">
        <v>2230</v>
      </c>
    </row>
    <row r="417" spans="1:10" hidden="1" x14ac:dyDescent="0.25">
      <c r="A417" s="2" t="s">
        <v>33</v>
      </c>
      <c r="B417" s="3" t="s">
        <v>524</v>
      </c>
      <c r="C417" s="4">
        <v>15897</v>
      </c>
      <c r="D417" s="2" t="s">
        <v>35</v>
      </c>
      <c r="E417" s="2" t="s">
        <v>525</v>
      </c>
      <c r="F417" t="e">
        <v>#N/A</v>
      </c>
      <c r="G417" s="14">
        <v>25746.442999999999</v>
      </c>
      <c r="H417" t="s">
        <v>2270</v>
      </c>
      <c r="I417" s="12">
        <v>6</v>
      </c>
      <c r="J417" t="s">
        <v>2230</v>
      </c>
    </row>
    <row r="418" spans="1:10" hidden="1" x14ac:dyDescent="0.25">
      <c r="A418" s="2" t="s">
        <v>27</v>
      </c>
      <c r="B418" s="3" t="s">
        <v>526</v>
      </c>
      <c r="C418" s="4">
        <v>25183</v>
      </c>
      <c r="D418" s="2" t="s">
        <v>29</v>
      </c>
      <c r="E418" s="2" t="s">
        <v>527</v>
      </c>
      <c r="F418" t="e">
        <v>#N/A</v>
      </c>
      <c r="G418" s="14">
        <v>29573.727999999999</v>
      </c>
      <c r="H418" t="s">
        <v>2270</v>
      </c>
      <c r="I418" s="12">
        <v>6</v>
      </c>
      <c r="J418" t="s">
        <v>2232</v>
      </c>
    </row>
    <row r="419" spans="1:10" hidden="1" x14ac:dyDescent="0.25">
      <c r="A419" s="2" t="s">
        <v>27</v>
      </c>
      <c r="B419" s="3" t="s">
        <v>528</v>
      </c>
      <c r="C419" s="4">
        <v>25123</v>
      </c>
      <c r="D419" s="2" t="s">
        <v>29</v>
      </c>
      <c r="E419" s="2" t="s">
        <v>529</v>
      </c>
      <c r="F419" t="e">
        <v>#N/A</v>
      </c>
      <c r="G419" s="14">
        <v>5283.2533000000003</v>
      </c>
      <c r="H419" t="s">
        <v>2270</v>
      </c>
      <c r="I419" s="12">
        <v>6</v>
      </c>
      <c r="J419" t="s">
        <v>2232</v>
      </c>
    </row>
    <row r="420" spans="1:10" hidden="1" x14ac:dyDescent="0.25">
      <c r="A420" s="2" t="s">
        <v>530</v>
      </c>
      <c r="B420" s="3" t="s">
        <v>531</v>
      </c>
      <c r="C420" s="4">
        <v>23168</v>
      </c>
      <c r="D420" s="2" t="s">
        <v>532</v>
      </c>
      <c r="E420" s="2" t="s">
        <v>533</v>
      </c>
      <c r="F420" t="e">
        <v>#N/A</v>
      </c>
      <c r="G420" s="14">
        <v>32066.012999999999</v>
      </c>
      <c r="H420" t="s">
        <v>2271</v>
      </c>
      <c r="I420" s="12">
        <v>6</v>
      </c>
      <c r="J420" t="s">
        <v>2230</v>
      </c>
    </row>
    <row r="421" spans="1:10" hidden="1" x14ac:dyDescent="0.25">
      <c r="A421" s="2" t="s">
        <v>204</v>
      </c>
      <c r="B421" s="3" t="s">
        <v>534</v>
      </c>
      <c r="C421" s="4">
        <v>52685</v>
      </c>
      <c r="D421" s="2" t="s">
        <v>206</v>
      </c>
      <c r="E421" s="2" t="s">
        <v>535</v>
      </c>
      <c r="F421" t="e">
        <v>#N/A</v>
      </c>
      <c r="G421" s="14">
        <v>6185.5802999999996</v>
      </c>
      <c r="H421" t="s">
        <v>2270</v>
      </c>
      <c r="I421" s="12">
        <v>6</v>
      </c>
      <c r="J421" t="s">
        <v>2232</v>
      </c>
    </row>
    <row r="422" spans="1:10" hidden="1" x14ac:dyDescent="0.25">
      <c r="A422" s="2" t="s">
        <v>27</v>
      </c>
      <c r="B422" s="3" t="s">
        <v>536</v>
      </c>
      <c r="C422" s="4">
        <v>25845</v>
      </c>
      <c r="D422" s="2" t="s">
        <v>29</v>
      </c>
      <c r="E422" s="2" t="s">
        <v>537</v>
      </c>
      <c r="F422" t="e">
        <v>#N/A</v>
      </c>
      <c r="G422" s="14">
        <v>21089.472000000002</v>
      </c>
      <c r="H422" t="s">
        <v>2270</v>
      </c>
      <c r="I422" s="12">
        <v>6</v>
      </c>
      <c r="J422" t="s">
        <v>2233</v>
      </c>
    </row>
    <row r="423" spans="1:10" hidden="1" x14ac:dyDescent="0.25">
      <c r="A423" s="2" t="s">
        <v>204</v>
      </c>
      <c r="B423" s="3" t="s">
        <v>538</v>
      </c>
      <c r="C423" s="4">
        <v>52585</v>
      </c>
      <c r="D423" s="2" t="s">
        <v>206</v>
      </c>
      <c r="E423" s="2" t="s">
        <v>539</v>
      </c>
      <c r="F423" t="e">
        <v>#N/A</v>
      </c>
      <c r="G423" s="14">
        <v>12951.715</v>
      </c>
      <c r="H423" t="s">
        <v>2271</v>
      </c>
      <c r="I423" s="12">
        <v>6</v>
      </c>
      <c r="J423" t="s">
        <v>2232</v>
      </c>
    </row>
    <row r="424" spans="1:10" hidden="1" x14ac:dyDescent="0.25">
      <c r="A424" s="2" t="s">
        <v>27</v>
      </c>
      <c r="B424" s="3" t="s">
        <v>540</v>
      </c>
      <c r="C424" s="4">
        <v>25785</v>
      </c>
      <c r="D424" s="2" t="s">
        <v>29</v>
      </c>
      <c r="E424" s="2" t="s">
        <v>541</v>
      </c>
      <c r="F424" t="e">
        <v>#N/A</v>
      </c>
      <c r="G424" s="14">
        <v>7568.8474999999999</v>
      </c>
      <c r="H424" t="s">
        <v>2270</v>
      </c>
      <c r="I424" s="12">
        <v>6</v>
      </c>
      <c r="J424" t="s">
        <v>2231</v>
      </c>
    </row>
    <row r="425" spans="1:10" hidden="1" x14ac:dyDescent="0.25">
      <c r="A425" s="2" t="s">
        <v>88</v>
      </c>
      <c r="B425" s="3" t="s">
        <v>542</v>
      </c>
      <c r="C425" s="4">
        <v>68167</v>
      </c>
      <c r="D425" s="2" t="s">
        <v>90</v>
      </c>
      <c r="E425" s="2" t="s">
        <v>543</v>
      </c>
      <c r="F425" t="e">
        <v>#N/A</v>
      </c>
      <c r="G425" s="14">
        <v>41766.680999999997</v>
      </c>
      <c r="H425" t="s">
        <v>2270</v>
      </c>
      <c r="I425" s="12">
        <v>6</v>
      </c>
      <c r="J425" t="s">
        <v>2233</v>
      </c>
    </row>
    <row r="426" spans="1:10" hidden="1" x14ac:dyDescent="0.25">
      <c r="A426" s="2" t="s">
        <v>301</v>
      </c>
      <c r="B426" s="3" t="s">
        <v>544</v>
      </c>
      <c r="C426" s="4">
        <v>13647</v>
      </c>
      <c r="D426" s="2" t="s">
        <v>303</v>
      </c>
      <c r="E426" s="2" t="s">
        <v>545</v>
      </c>
      <c r="F426" t="e">
        <v>#N/A</v>
      </c>
      <c r="G426" s="14">
        <v>21044.271000000001</v>
      </c>
      <c r="H426" t="s">
        <v>2271</v>
      </c>
      <c r="I426" s="12">
        <v>6</v>
      </c>
      <c r="J426" t="s">
        <v>2232</v>
      </c>
    </row>
    <row r="427" spans="1:10" hidden="1" x14ac:dyDescent="0.25">
      <c r="A427" s="2" t="s">
        <v>376</v>
      </c>
      <c r="B427" s="3" t="s">
        <v>546</v>
      </c>
      <c r="C427" s="4">
        <v>47318</v>
      </c>
      <c r="D427" s="2" t="s">
        <v>378</v>
      </c>
      <c r="E427" s="2" t="s">
        <v>547</v>
      </c>
      <c r="F427" t="e">
        <v>#N/A</v>
      </c>
      <c r="G427" s="14">
        <v>55232.67</v>
      </c>
      <c r="H427" t="s">
        <v>2271</v>
      </c>
      <c r="I427" s="12">
        <v>6</v>
      </c>
      <c r="J427" t="s">
        <v>2230</v>
      </c>
    </row>
    <row r="428" spans="1:10" hidden="1" x14ac:dyDescent="0.25">
      <c r="A428" s="2" t="s">
        <v>500</v>
      </c>
      <c r="B428" s="3" t="s">
        <v>548</v>
      </c>
      <c r="C428" s="4">
        <v>5266</v>
      </c>
      <c r="D428" s="2" t="s">
        <v>502</v>
      </c>
      <c r="E428" s="2" t="s">
        <v>549</v>
      </c>
      <c r="F428" t="e">
        <v>#N/A</v>
      </c>
      <c r="G428" s="14">
        <v>4699.4357</v>
      </c>
      <c r="H428" t="s">
        <v>2269</v>
      </c>
      <c r="I428" s="12">
        <v>1</v>
      </c>
      <c r="J428" t="s">
        <v>2231</v>
      </c>
    </row>
    <row r="429" spans="1:10" hidden="1" x14ac:dyDescent="0.25">
      <c r="A429" s="2" t="s">
        <v>27</v>
      </c>
      <c r="B429" s="3" t="s">
        <v>550</v>
      </c>
      <c r="C429" s="4">
        <v>25645</v>
      </c>
      <c r="D429" s="2" t="s">
        <v>29</v>
      </c>
      <c r="E429" s="2" t="s">
        <v>551</v>
      </c>
      <c r="F429" t="e">
        <v>#N/A</v>
      </c>
      <c r="G429" s="14">
        <v>9303.3032999999996</v>
      </c>
      <c r="H429" t="s">
        <v>2270</v>
      </c>
      <c r="I429" s="12">
        <v>6</v>
      </c>
      <c r="J429" t="s">
        <v>2232</v>
      </c>
    </row>
    <row r="430" spans="1:10" hidden="1" x14ac:dyDescent="0.25">
      <c r="A430" s="2" t="s">
        <v>438</v>
      </c>
      <c r="B430" s="3" t="s">
        <v>552</v>
      </c>
      <c r="C430" s="4">
        <v>17272</v>
      </c>
      <c r="D430" s="2" t="s">
        <v>237</v>
      </c>
      <c r="E430" s="2" t="s">
        <v>553</v>
      </c>
      <c r="F430" t="e">
        <v>#N/A</v>
      </c>
      <c r="G430" s="14">
        <v>19560.18</v>
      </c>
      <c r="H430" t="s">
        <v>2270</v>
      </c>
      <c r="I430" s="12">
        <v>6</v>
      </c>
      <c r="J430" t="s">
        <v>2232</v>
      </c>
    </row>
    <row r="431" spans="1:10" hidden="1" x14ac:dyDescent="0.25">
      <c r="A431" s="2" t="s">
        <v>530</v>
      </c>
      <c r="B431" s="3" t="s">
        <v>554</v>
      </c>
      <c r="C431" s="4">
        <v>23672</v>
      </c>
      <c r="D431" s="2" t="s">
        <v>532</v>
      </c>
      <c r="E431" s="2" t="s">
        <v>555</v>
      </c>
      <c r="F431" t="e">
        <v>#N/A</v>
      </c>
      <c r="G431" s="14">
        <v>21090.399000000001</v>
      </c>
      <c r="H431" t="s">
        <v>2270</v>
      </c>
      <c r="I431" s="12">
        <v>6</v>
      </c>
      <c r="J431" t="s">
        <v>2232</v>
      </c>
    </row>
    <row r="432" spans="1:10" hidden="1" x14ac:dyDescent="0.25">
      <c r="A432" s="2" t="s">
        <v>27</v>
      </c>
      <c r="B432" s="3" t="s">
        <v>556</v>
      </c>
      <c r="C432" s="4">
        <v>25871</v>
      </c>
      <c r="D432" s="2" t="s">
        <v>29</v>
      </c>
      <c r="E432" s="2" t="s">
        <v>557</v>
      </c>
      <c r="F432" t="e">
        <v>#N/A</v>
      </c>
      <c r="G432" s="14">
        <v>6517.6574000000001</v>
      </c>
      <c r="H432" t="s">
        <v>2270</v>
      </c>
      <c r="I432" s="12">
        <v>6</v>
      </c>
      <c r="J432" t="s">
        <v>2230</v>
      </c>
    </row>
    <row r="433" spans="1:10" hidden="1" x14ac:dyDescent="0.25">
      <c r="A433" s="2" t="s">
        <v>27</v>
      </c>
      <c r="B433" s="3" t="s">
        <v>558</v>
      </c>
      <c r="C433" s="4">
        <v>25328</v>
      </c>
      <c r="D433" s="2" t="s">
        <v>29</v>
      </c>
      <c r="E433" s="2" t="s">
        <v>559</v>
      </c>
      <c r="F433" t="e">
        <v>#N/A</v>
      </c>
      <c r="G433" s="14">
        <v>6439.7219999999998</v>
      </c>
      <c r="H433" t="s">
        <v>2270</v>
      </c>
      <c r="I433" s="12">
        <v>6</v>
      </c>
      <c r="J433" t="s">
        <v>2233</v>
      </c>
    </row>
    <row r="434" spans="1:10" hidden="1" x14ac:dyDescent="0.25">
      <c r="A434" s="2" t="s">
        <v>88</v>
      </c>
      <c r="B434" s="3" t="s">
        <v>560</v>
      </c>
      <c r="C434" s="4">
        <v>68464</v>
      </c>
      <c r="D434" s="2" t="s">
        <v>90</v>
      </c>
      <c r="E434" s="2" t="s">
        <v>561</v>
      </c>
      <c r="F434" t="e">
        <v>#N/A</v>
      </c>
      <c r="G434" s="14">
        <v>48384.262000000002</v>
      </c>
      <c r="H434" t="s">
        <v>2270</v>
      </c>
      <c r="I434" s="12">
        <v>6</v>
      </c>
      <c r="J434" t="s">
        <v>2233</v>
      </c>
    </row>
    <row r="435" spans="1:10" hidden="1" x14ac:dyDescent="0.25">
      <c r="A435" s="2" t="s">
        <v>301</v>
      </c>
      <c r="B435" s="3" t="s">
        <v>562</v>
      </c>
      <c r="C435" s="4">
        <v>13838</v>
      </c>
      <c r="D435" s="2" t="s">
        <v>303</v>
      </c>
      <c r="E435" s="2" t="s">
        <v>563</v>
      </c>
      <c r="F435" t="e">
        <v>#N/A</v>
      </c>
      <c r="G435" s="14">
        <v>15516.925999999999</v>
      </c>
      <c r="H435" t="s">
        <v>2270</v>
      </c>
      <c r="I435" s="12">
        <v>6</v>
      </c>
      <c r="J435" t="s">
        <v>2231</v>
      </c>
    </row>
    <row r="436" spans="1:10" hidden="1" x14ac:dyDescent="0.25">
      <c r="A436" s="2" t="s">
        <v>530</v>
      </c>
      <c r="B436" s="3" t="s">
        <v>564</v>
      </c>
      <c r="C436" s="4">
        <v>23189</v>
      </c>
      <c r="D436" s="2" t="s">
        <v>532</v>
      </c>
      <c r="E436" s="2" t="s">
        <v>565</v>
      </c>
      <c r="F436" t="e">
        <v>#N/A</v>
      </c>
      <c r="G436" s="14">
        <v>63795.866000000002</v>
      </c>
      <c r="H436" t="s">
        <v>2270</v>
      </c>
      <c r="I436" s="12">
        <v>6</v>
      </c>
      <c r="J436" t="s">
        <v>2232</v>
      </c>
    </row>
    <row r="437" spans="1:10" hidden="1" x14ac:dyDescent="0.25">
      <c r="A437" s="2" t="s">
        <v>184</v>
      </c>
      <c r="B437" s="3" t="s">
        <v>566</v>
      </c>
      <c r="C437" s="4">
        <v>8078</v>
      </c>
      <c r="D437" s="2" t="s">
        <v>186</v>
      </c>
      <c r="E437" s="2" t="s">
        <v>567</v>
      </c>
      <c r="F437" t="e">
        <v>#N/A</v>
      </c>
      <c r="G437" s="14">
        <v>12366.674000000001</v>
      </c>
      <c r="H437" t="s">
        <v>2270</v>
      </c>
      <c r="I437" s="12">
        <v>6</v>
      </c>
      <c r="J437" t="s">
        <v>2231</v>
      </c>
    </row>
    <row r="438" spans="1:10" hidden="1" x14ac:dyDescent="0.25">
      <c r="A438" s="2" t="s">
        <v>184</v>
      </c>
      <c r="B438" s="3" t="s">
        <v>568</v>
      </c>
      <c r="C438" s="4">
        <v>8675</v>
      </c>
      <c r="D438" s="2" t="s">
        <v>186</v>
      </c>
      <c r="E438" s="2" t="s">
        <v>569</v>
      </c>
      <c r="F438" t="e">
        <v>#N/A</v>
      </c>
      <c r="G438" s="14">
        <v>5769.7412000000004</v>
      </c>
      <c r="H438" t="s">
        <v>2271</v>
      </c>
      <c r="I438" s="12">
        <v>6</v>
      </c>
      <c r="J438" t="s">
        <v>2232</v>
      </c>
    </row>
    <row r="439" spans="1:10" hidden="1" x14ac:dyDescent="0.25">
      <c r="A439" s="2" t="s">
        <v>500</v>
      </c>
      <c r="B439" s="3" t="s">
        <v>570</v>
      </c>
      <c r="C439" s="4">
        <v>5368</v>
      </c>
      <c r="D439" s="2" t="s">
        <v>502</v>
      </c>
      <c r="E439" s="2" t="s">
        <v>271</v>
      </c>
      <c r="F439" t="e">
        <v>#N/A</v>
      </c>
      <c r="G439" s="14">
        <v>20405.813999999998</v>
      </c>
      <c r="H439" t="s">
        <v>2270</v>
      </c>
      <c r="I439" s="12">
        <v>6</v>
      </c>
      <c r="J439" t="s">
        <v>2232</v>
      </c>
    </row>
    <row r="440" spans="1:10" hidden="1" x14ac:dyDescent="0.25">
      <c r="A440" s="2" t="s">
        <v>27</v>
      </c>
      <c r="B440" s="3" t="s">
        <v>571</v>
      </c>
      <c r="C440" s="4">
        <v>25377</v>
      </c>
      <c r="D440" s="2" t="s">
        <v>29</v>
      </c>
      <c r="E440" s="2" t="s">
        <v>572</v>
      </c>
      <c r="F440" t="e">
        <v>#N/A</v>
      </c>
      <c r="G440" s="14">
        <v>33747.911</v>
      </c>
      <c r="H440" t="s">
        <v>2269</v>
      </c>
      <c r="I440" s="12">
        <v>4</v>
      </c>
      <c r="J440" t="s">
        <v>2231</v>
      </c>
    </row>
    <row r="441" spans="1:10" hidden="1" x14ac:dyDescent="0.25">
      <c r="A441" s="2" t="s">
        <v>530</v>
      </c>
      <c r="B441" s="3" t="s">
        <v>573</v>
      </c>
      <c r="C441" s="4">
        <v>23417</v>
      </c>
      <c r="D441" s="2" t="s">
        <v>532</v>
      </c>
      <c r="E441" s="2" t="s">
        <v>574</v>
      </c>
      <c r="F441" t="e">
        <v>#N/A</v>
      </c>
      <c r="G441" s="14">
        <v>90732.801999999996</v>
      </c>
      <c r="H441" t="s">
        <v>2270</v>
      </c>
      <c r="I441" s="12">
        <v>6</v>
      </c>
      <c r="J441" t="s">
        <v>2232</v>
      </c>
    </row>
    <row r="442" spans="1:10" hidden="1" x14ac:dyDescent="0.25">
      <c r="A442" s="2" t="s">
        <v>27</v>
      </c>
      <c r="B442" s="3" t="s">
        <v>575</v>
      </c>
      <c r="C442" s="4">
        <v>25649</v>
      </c>
      <c r="D442" s="2" t="s">
        <v>29</v>
      </c>
      <c r="E442" s="2" t="s">
        <v>535</v>
      </c>
      <c r="F442" t="e">
        <v>#N/A</v>
      </c>
      <c r="G442" s="14">
        <v>23921.879000000001</v>
      </c>
      <c r="H442" t="s">
        <v>2270</v>
      </c>
      <c r="I442" s="12">
        <v>6</v>
      </c>
      <c r="J442" t="s">
        <v>2233</v>
      </c>
    </row>
    <row r="443" spans="1:10" hidden="1" x14ac:dyDescent="0.25">
      <c r="A443" s="2" t="s">
        <v>576</v>
      </c>
      <c r="B443" s="3" t="s">
        <v>577</v>
      </c>
      <c r="C443" s="4">
        <v>76147</v>
      </c>
      <c r="D443" s="2" t="s">
        <v>578</v>
      </c>
      <c r="E443" s="2" t="s">
        <v>579</v>
      </c>
      <c r="F443" t="e">
        <v>#N/A</v>
      </c>
      <c r="G443" s="14">
        <v>25094.214</v>
      </c>
      <c r="H443" t="s">
        <v>2270</v>
      </c>
      <c r="I443" s="12">
        <v>4</v>
      </c>
      <c r="J443" t="s">
        <v>2231</v>
      </c>
    </row>
    <row r="444" spans="1:10" hidden="1" x14ac:dyDescent="0.25">
      <c r="A444" s="2" t="s">
        <v>184</v>
      </c>
      <c r="B444" s="3" t="s">
        <v>580</v>
      </c>
      <c r="C444" s="4">
        <v>8421</v>
      </c>
      <c r="D444" s="2" t="s">
        <v>186</v>
      </c>
      <c r="E444" s="2" t="s">
        <v>581</v>
      </c>
      <c r="F444" t="e">
        <v>#N/A</v>
      </c>
      <c r="G444" s="14">
        <v>24278.525000000001</v>
      </c>
      <c r="H444" t="s">
        <v>2271</v>
      </c>
      <c r="I444" s="12">
        <v>6</v>
      </c>
      <c r="J444" t="s">
        <v>2232</v>
      </c>
    </row>
    <row r="445" spans="1:10" hidden="1" x14ac:dyDescent="0.25">
      <c r="A445" s="2" t="s">
        <v>134</v>
      </c>
      <c r="B445" s="3" t="s">
        <v>582</v>
      </c>
      <c r="C445" s="4">
        <v>54313</v>
      </c>
      <c r="D445" s="2" t="s">
        <v>136</v>
      </c>
      <c r="E445" s="2" t="s">
        <v>583</v>
      </c>
      <c r="F445" t="e">
        <v>#N/A</v>
      </c>
      <c r="G445" s="14">
        <v>14963.007</v>
      </c>
      <c r="H445" t="s">
        <v>2271</v>
      </c>
      <c r="I445" s="12">
        <v>6</v>
      </c>
      <c r="J445" t="s">
        <v>2233</v>
      </c>
    </row>
    <row r="446" spans="1:10" hidden="1" x14ac:dyDescent="0.25">
      <c r="A446" s="2" t="s">
        <v>88</v>
      </c>
      <c r="B446" s="3" t="s">
        <v>584</v>
      </c>
      <c r="C446" s="4">
        <v>68755</v>
      </c>
      <c r="D446" s="2" t="s">
        <v>90</v>
      </c>
      <c r="E446" s="2" t="s">
        <v>585</v>
      </c>
      <c r="F446" t="e">
        <v>#N/A</v>
      </c>
      <c r="G446" s="14">
        <v>12874.834000000001</v>
      </c>
      <c r="H446" t="s">
        <v>2270</v>
      </c>
      <c r="I446" s="12">
        <v>6</v>
      </c>
      <c r="J446" t="s">
        <v>2232</v>
      </c>
    </row>
    <row r="447" spans="1:10" hidden="1" x14ac:dyDescent="0.25">
      <c r="A447" s="2" t="s">
        <v>33</v>
      </c>
      <c r="B447" s="3" t="s">
        <v>586</v>
      </c>
      <c r="C447" s="4">
        <v>15664</v>
      </c>
      <c r="D447" s="2" t="s">
        <v>35</v>
      </c>
      <c r="E447" s="2" t="s">
        <v>587</v>
      </c>
      <c r="F447" t="e">
        <v>#N/A</v>
      </c>
      <c r="G447" s="14">
        <v>7353.7388000000001</v>
      </c>
      <c r="H447" t="s">
        <v>2271</v>
      </c>
      <c r="I447" s="12">
        <v>6</v>
      </c>
      <c r="J447" t="s">
        <v>2233</v>
      </c>
    </row>
    <row r="448" spans="1:10" hidden="1" x14ac:dyDescent="0.25">
      <c r="A448" s="2" t="s">
        <v>33</v>
      </c>
      <c r="B448" s="3" t="s">
        <v>588</v>
      </c>
      <c r="C448" s="4">
        <v>15185</v>
      </c>
      <c r="D448" s="2" t="s">
        <v>35</v>
      </c>
      <c r="E448" s="2" t="s">
        <v>589</v>
      </c>
      <c r="F448" t="e">
        <v>#N/A</v>
      </c>
      <c r="G448" s="14">
        <v>15411.216</v>
      </c>
      <c r="H448" t="s">
        <v>2271</v>
      </c>
      <c r="I448" s="12">
        <v>6</v>
      </c>
      <c r="J448" t="s">
        <v>2230</v>
      </c>
    </row>
    <row r="449" spans="1:10" hidden="1" x14ac:dyDescent="0.25">
      <c r="A449" s="2" t="s">
        <v>204</v>
      </c>
      <c r="B449" s="3" t="s">
        <v>590</v>
      </c>
      <c r="C449" s="4">
        <v>52022</v>
      </c>
      <c r="D449" s="2" t="s">
        <v>206</v>
      </c>
      <c r="E449" s="2" t="s">
        <v>591</v>
      </c>
      <c r="F449" t="e">
        <v>#N/A</v>
      </c>
      <c r="G449" s="14">
        <v>4691.3296</v>
      </c>
      <c r="H449" t="s">
        <v>2271</v>
      </c>
      <c r="I449" s="12">
        <v>6</v>
      </c>
      <c r="J449" t="s">
        <v>2233</v>
      </c>
    </row>
    <row r="450" spans="1:10" hidden="1" x14ac:dyDescent="0.25">
      <c r="A450" s="2" t="s">
        <v>184</v>
      </c>
      <c r="B450" s="3" t="s">
        <v>592</v>
      </c>
      <c r="C450" s="4">
        <v>8832</v>
      </c>
      <c r="D450" s="2" t="s">
        <v>186</v>
      </c>
      <c r="E450" s="2" t="s">
        <v>593</v>
      </c>
      <c r="F450" t="e">
        <v>#N/A</v>
      </c>
      <c r="G450" s="14">
        <v>17351.198</v>
      </c>
      <c r="H450" t="s">
        <v>2271</v>
      </c>
      <c r="I450" s="12">
        <v>6</v>
      </c>
      <c r="J450" t="s">
        <v>2231</v>
      </c>
    </row>
    <row r="451" spans="1:10" hidden="1" x14ac:dyDescent="0.25">
      <c r="A451" s="2" t="s">
        <v>134</v>
      </c>
      <c r="B451" s="3" t="s">
        <v>594</v>
      </c>
      <c r="C451" s="4">
        <v>54377</v>
      </c>
      <c r="D451" s="2" t="s">
        <v>136</v>
      </c>
      <c r="E451" s="2" t="s">
        <v>595</v>
      </c>
      <c r="F451" t="e">
        <v>#N/A</v>
      </c>
      <c r="G451" s="14">
        <v>25644.467000000001</v>
      </c>
      <c r="H451" t="s">
        <v>2270</v>
      </c>
      <c r="I451" s="12">
        <v>6</v>
      </c>
      <c r="J451" t="s">
        <v>2230</v>
      </c>
    </row>
    <row r="452" spans="1:10" hidden="1" x14ac:dyDescent="0.25">
      <c r="A452" s="2" t="s">
        <v>204</v>
      </c>
      <c r="B452" s="3" t="s">
        <v>596</v>
      </c>
      <c r="C452" s="4">
        <v>52227</v>
      </c>
      <c r="D452" s="2" t="s">
        <v>206</v>
      </c>
      <c r="E452" s="2" t="s">
        <v>597</v>
      </c>
      <c r="F452" t="e">
        <v>#N/A</v>
      </c>
      <c r="G452" s="14">
        <v>95331.782999999996</v>
      </c>
      <c r="H452" t="s">
        <v>2270</v>
      </c>
      <c r="I452" s="12">
        <v>6</v>
      </c>
      <c r="J452" t="s">
        <v>2230</v>
      </c>
    </row>
    <row r="453" spans="1:10" hidden="1" x14ac:dyDescent="0.25">
      <c r="A453" s="2" t="s">
        <v>438</v>
      </c>
      <c r="B453" s="3" t="s">
        <v>598</v>
      </c>
      <c r="C453" s="4">
        <v>17873</v>
      </c>
      <c r="D453" s="2" t="s">
        <v>237</v>
      </c>
      <c r="E453" s="2" t="s">
        <v>599</v>
      </c>
      <c r="F453" t="e">
        <v>#N/A</v>
      </c>
      <c r="G453" s="14">
        <v>45133.213000000003</v>
      </c>
      <c r="H453" t="s">
        <v>2269</v>
      </c>
      <c r="I453" s="12">
        <v>6</v>
      </c>
      <c r="J453" t="s">
        <v>2231</v>
      </c>
    </row>
    <row r="454" spans="1:10" hidden="1" x14ac:dyDescent="0.25">
      <c r="A454" s="2" t="s">
        <v>33</v>
      </c>
      <c r="B454" s="3" t="s">
        <v>600</v>
      </c>
      <c r="C454" s="4">
        <v>15180</v>
      </c>
      <c r="D454" s="2" t="s">
        <v>35</v>
      </c>
      <c r="E454" s="2" t="s">
        <v>601</v>
      </c>
      <c r="F454" t="e">
        <v>#N/A</v>
      </c>
      <c r="G454" s="14">
        <v>66495.948000000004</v>
      </c>
      <c r="H454" t="s">
        <v>2271</v>
      </c>
      <c r="I454" s="12">
        <v>6</v>
      </c>
      <c r="J454" t="s">
        <v>2230</v>
      </c>
    </row>
    <row r="455" spans="1:10" hidden="1" x14ac:dyDescent="0.25">
      <c r="A455" s="2" t="s">
        <v>33</v>
      </c>
      <c r="B455" s="3" t="s">
        <v>602</v>
      </c>
      <c r="C455" s="4">
        <v>15757</v>
      </c>
      <c r="D455" s="2" t="s">
        <v>35</v>
      </c>
      <c r="E455" s="2" t="s">
        <v>603</v>
      </c>
      <c r="F455" t="e">
        <v>#N/A</v>
      </c>
      <c r="G455" s="14">
        <v>15438.162</v>
      </c>
      <c r="H455" t="s">
        <v>2270</v>
      </c>
      <c r="I455" s="12">
        <v>6</v>
      </c>
      <c r="J455" t="s">
        <v>2233</v>
      </c>
    </row>
    <row r="456" spans="1:10" hidden="1" x14ac:dyDescent="0.25">
      <c r="A456" s="2" t="s">
        <v>500</v>
      </c>
      <c r="B456" s="3" t="s">
        <v>604</v>
      </c>
      <c r="C456" s="4">
        <v>5240</v>
      </c>
      <c r="D456" s="2" t="s">
        <v>502</v>
      </c>
      <c r="E456" s="2" t="s">
        <v>605</v>
      </c>
      <c r="F456" t="e">
        <v>#N/A</v>
      </c>
      <c r="G456" s="14">
        <v>23912.037</v>
      </c>
      <c r="H456" t="s">
        <v>2270</v>
      </c>
      <c r="I456" s="12">
        <v>6</v>
      </c>
      <c r="J456" t="s">
        <v>2233</v>
      </c>
    </row>
    <row r="457" spans="1:10" hidden="1" x14ac:dyDescent="0.25">
      <c r="A457" s="2" t="s">
        <v>576</v>
      </c>
      <c r="B457" s="3" t="s">
        <v>606</v>
      </c>
      <c r="C457" s="4">
        <v>76520</v>
      </c>
      <c r="D457" s="2" t="s">
        <v>578</v>
      </c>
      <c r="E457" s="2" t="s">
        <v>607</v>
      </c>
      <c r="F457" t="e">
        <v>#N/A</v>
      </c>
      <c r="G457" s="14">
        <v>100528.49</v>
      </c>
      <c r="H457" t="s">
        <v>2270</v>
      </c>
      <c r="I457" s="12">
        <v>1</v>
      </c>
      <c r="J457" t="s">
        <v>2231</v>
      </c>
    </row>
    <row r="458" spans="1:10" hidden="1" x14ac:dyDescent="0.25">
      <c r="A458" s="2" t="s">
        <v>88</v>
      </c>
      <c r="B458" s="3" t="s">
        <v>608</v>
      </c>
      <c r="C458" s="4">
        <v>68425</v>
      </c>
      <c r="D458" s="2" t="s">
        <v>90</v>
      </c>
      <c r="E458" s="2" t="s">
        <v>609</v>
      </c>
      <c r="F458" t="e">
        <v>#N/A</v>
      </c>
      <c r="G458" s="14">
        <v>10536.424000000001</v>
      </c>
      <c r="H458" t="s">
        <v>2271</v>
      </c>
      <c r="I458" s="12">
        <v>6</v>
      </c>
      <c r="J458" t="s">
        <v>2230</v>
      </c>
    </row>
    <row r="459" spans="1:10" hidden="1" x14ac:dyDescent="0.25">
      <c r="A459" s="2" t="s">
        <v>27</v>
      </c>
      <c r="B459" s="3" t="s">
        <v>610</v>
      </c>
      <c r="C459" s="4">
        <v>25488</v>
      </c>
      <c r="D459" s="2" t="s">
        <v>29</v>
      </c>
      <c r="E459" s="2" t="s">
        <v>611</v>
      </c>
      <c r="F459" t="e">
        <v>#N/A</v>
      </c>
      <c r="G459" s="14">
        <v>22439.083999999999</v>
      </c>
      <c r="H459" t="s">
        <v>2269</v>
      </c>
      <c r="I459" s="12">
        <v>6</v>
      </c>
      <c r="J459" t="s">
        <v>2233</v>
      </c>
    </row>
    <row r="460" spans="1:10" hidden="1" x14ac:dyDescent="0.25">
      <c r="A460" s="2" t="s">
        <v>27</v>
      </c>
      <c r="B460" s="3" t="s">
        <v>612</v>
      </c>
      <c r="C460" s="4">
        <v>25518</v>
      </c>
      <c r="D460" s="2" t="s">
        <v>29</v>
      </c>
      <c r="E460" s="2" t="s">
        <v>613</v>
      </c>
      <c r="F460" t="e">
        <v>#N/A</v>
      </c>
      <c r="G460" s="14">
        <v>17093.464</v>
      </c>
      <c r="H460" t="s">
        <v>2270</v>
      </c>
      <c r="I460" s="12">
        <v>6</v>
      </c>
      <c r="J460" t="s">
        <v>2230</v>
      </c>
    </row>
    <row r="461" spans="1:10" hidden="1" x14ac:dyDescent="0.25">
      <c r="A461" s="2" t="s">
        <v>576</v>
      </c>
      <c r="B461" s="3" t="s">
        <v>614</v>
      </c>
      <c r="C461" s="4">
        <v>76869</v>
      </c>
      <c r="D461" s="2" t="s">
        <v>578</v>
      </c>
      <c r="E461" s="2" t="s">
        <v>615</v>
      </c>
      <c r="F461" t="e">
        <v>#N/A</v>
      </c>
      <c r="G461" s="14">
        <v>11268.567999999999</v>
      </c>
      <c r="H461" t="s">
        <v>2270</v>
      </c>
      <c r="I461" s="12">
        <v>6</v>
      </c>
      <c r="J461" t="s">
        <v>2231</v>
      </c>
    </row>
    <row r="462" spans="1:10" hidden="1" x14ac:dyDescent="0.25">
      <c r="A462" s="2" t="s">
        <v>88</v>
      </c>
      <c r="B462" s="3" t="s">
        <v>616</v>
      </c>
      <c r="C462" s="4">
        <v>68132</v>
      </c>
      <c r="D462" s="2" t="s">
        <v>90</v>
      </c>
      <c r="E462" s="2" t="s">
        <v>617</v>
      </c>
      <c r="F462" t="e">
        <v>#N/A</v>
      </c>
      <c r="G462" s="14">
        <v>4493.1733000000004</v>
      </c>
      <c r="H462" t="s">
        <v>2270</v>
      </c>
      <c r="I462" s="12">
        <v>6</v>
      </c>
      <c r="J462" t="s">
        <v>2233</v>
      </c>
    </row>
    <row r="463" spans="1:10" hidden="1" x14ac:dyDescent="0.25">
      <c r="A463" s="2" t="s">
        <v>204</v>
      </c>
      <c r="B463" s="3" t="s">
        <v>618</v>
      </c>
      <c r="C463" s="4">
        <v>52320</v>
      </c>
      <c r="D463" s="2" t="s">
        <v>206</v>
      </c>
      <c r="E463" s="2" t="s">
        <v>619</v>
      </c>
      <c r="F463" t="e">
        <v>#N/A</v>
      </c>
      <c r="G463" s="14">
        <v>12048.098</v>
      </c>
      <c r="H463" t="s">
        <v>2271</v>
      </c>
      <c r="I463" s="12">
        <v>6</v>
      </c>
      <c r="J463" t="s">
        <v>2232</v>
      </c>
    </row>
    <row r="464" spans="1:10" hidden="1" x14ac:dyDescent="0.25">
      <c r="A464" s="2" t="s">
        <v>134</v>
      </c>
      <c r="B464" s="3" t="s">
        <v>620</v>
      </c>
      <c r="C464" s="4">
        <v>54599</v>
      </c>
      <c r="D464" s="2" t="s">
        <v>136</v>
      </c>
      <c r="E464" s="2" t="s">
        <v>621</v>
      </c>
      <c r="F464" t="e">
        <v>#N/A</v>
      </c>
      <c r="G464" s="14">
        <v>9747.5882999999994</v>
      </c>
      <c r="H464" t="s">
        <v>2270</v>
      </c>
      <c r="I464" s="12">
        <v>6</v>
      </c>
      <c r="J464" t="s">
        <v>2232</v>
      </c>
    </row>
    <row r="465" spans="1:10" hidden="1" x14ac:dyDescent="0.25">
      <c r="A465" s="2" t="s">
        <v>376</v>
      </c>
      <c r="B465" s="3" t="s">
        <v>622</v>
      </c>
      <c r="C465" s="4">
        <v>47545</v>
      </c>
      <c r="D465" s="2" t="s">
        <v>378</v>
      </c>
      <c r="E465" s="2" t="s">
        <v>623</v>
      </c>
      <c r="F465" t="e">
        <v>#N/A</v>
      </c>
      <c r="G465" s="14">
        <v>63176.688999999998</v>
      </c>
      <c r="H465" t="s">
        <v>2271</v>
      </c>
      <c r="I465" s="12">
        <v>6</v>
      </c>
      <c r="J465" t="s">
        <v>2233</v>
      </c>
    </row>
    <row r="466" spans="1:10" hidden="1" x14ac:dyDescent="0.25">
      <c r="A466" s="2" t="s">
        <v>33</v>
      </c>
      <c r="B466" s="3" t="s">
        <v>624</v>
      </c>
      <c r="C466" s="4">
        <v>15480</v>
      </c>
      <c r="D466" s="2" t="s">
        <v>35</v>
      </c>
      <c r="E466" s="2" t="s">
        <v>625</v>
      </c>
      <c r="F466" t="e">
        <v>#N/A</v>
      </c>
      <c r="G466" s="14">
        <v>13767.727000000001</v>
      </c>
      <c r="H466" t="s">
        <v>2270</v>
      </c>
      <c r="I466" s="12">
        <v>6</v>
      </c>
      <c r="J466" t="s">
        <v>2232</v>
      </c>
    </row>
    <row r="467" spans="1:10" hidden="1" x14ac:dyDescent="0.25">
      <c r="A467" s="2" t="s">
        <v>88</v>
      </c>
      <c r="B467" s="3" t="s">
        <v>630</v>
      </c>
      <c r="C467" s="4">
        <v>68861</v>
      </c>
      <c r="D467" s="2" t="s">
        <v>90</v>
      </c>
      <c r="E467" s="2" t="s">
        <v>631</v>
      </c>
      <c r="F467" t="e">
        <v>#N/A</v>
      </c>
      <c r="G467" s="14">
        <v>48694.671000000002</v>
      </c>
      <c r="H467" t="s">
        <v>2270</v>
      </c>
      <c r="I467" s="12">
        <v>6</v>
      </c>
      <c r="J467" t="s">
        <v>2233</v>
      </c>
    </row>
    <row r="468" spans="1:10" hidden="1" x14ac:dyDescent="0.25">
      <c r="A468" s="2" t="s">
        <v>321</v>
      </c>
      <c r="B468" s="3" t="s">
        <v>632</v>
      </c>
      <c r="C468" s="4">
        <v>19300</v>
      </c>
      <c r="D468" s="2" t="s">
        <v>323</v>
      </c>
      <c r="E468" s="2" t="s">
        <v>633</v>
      </c>
      <c r="F468" t="e">
        <v>#N/A</v>
      </c>
      <c r="G468" s="14">
        <v>9993.9745000000003</v>
      </c>
      <c r="H468" t="s">
        <v>2270</v>
      </c>
      <c r="I468" s="12">
        <v>5</v>
      </c>
      <c r="J468" t="s">
        <v>2232</v>
      </c>
    </row>
    <row r="469" spans="1:10" hidden="1" x14ac:dyDescent="0.25">
      <c r="A469" s="2" t="s">
        <v>438</v>
      </c>
      <c r="B469" s="3" t="s">
        <v>634</v>
      </c>
      <c r="C469" s="4">
        <v>17513</v>
      </c>
      <c r="D469" s="2" t="s">
        <v>237</v>
      </c>
      <c r="E469" s="2" t="s">
        <v>635</v>
      </c>
      <c r="F469" t="e">
        <v>#N/A</v>
      </c>
      <c r="G469" s="14">
        <v>25886.052</v>
      </c>
      <c r="H469" t="s">
        <v>2270</v>
      </c>
      <c r="I469" s="12">
        <v>6</v>
      </c>
      <c r="J469" t="s">
        <v>2233</v>
      </c>
    </row>
    <row r="470" spans="1:10" hidden="1" x14ac:dyDescent="0.25">
      <c r="A470" s="2" t="s">
        <v>33</v>
      </c>
      <c r="B470" s="3" t="s">
        <v>636</v>
      </c>
      <c r="C470" s="4">
        <v>15183</v>
      </c>
      <c r="D470" s="2" t="s">
        <v>35</v>
      </c>
      <c r="E470" s="2" t="s">
        <v>637</v>
      </c>
      <c r="F470" t="e">
        <v>#N/A</v>
      </c>
      <c r="G470" s="14">
        <v>73945.914999999994</v>
      </c>
      <c r="H470" t="s">
        <v>2270</v>
      </c>
      <c r="I470" s="12">
        <v>6</v>
      </c>
      <c r="J470" t="s">
        <v>2230</v>
      </c>
    </row>
    <row r="471" spans="1:10" hidden="1" x14ac:dyDescent="0.25">
      <c r="A471" s="2" t="s">
        <v>134</v>
      </c>
      <c r="B471" s="3" t="s">
        <v>638</v>
      </c>
      <c r="C471" s="4">
        <v>54871</v>
      </c>
      <c r="D471" s="2" t="s">
        <v>136</v>
      </c>
      <c r="E471" s="2" t="s">
        <v>639</v>
      </c>
      <c r="F471" t="e">
        <v>#N/A</v>
      </c>
      <c r="G471" s="14">
        <v>39871.406000000003</v>
      </c>
      <c r="H471" t="s">
        <v>2270</v>
      </c>
      <c r="I471" s="12">
        <v>6</v>
      </c>
      <c r="J471" t="s">
        <v>2233</v>
      </c>
    </row>
    <row r="472" spans="1:10" hidden="1" x14ac:dyDescent="0.25">
      <c r="A472" s="2" t="s">
        <v>88</v>
      </c>
      <c r="B472" s="3" t="s">
        <v>640</v>
      </c>
      <c r="C472" s="4">
        <v>68770</v>
      </c>
      <c r="D472" s="2" t="s">
        <v>90</v>
      </c>
      <c r="E472" s="2" t="s">
        <v>641</v>
      </c>
      <c r="F472" t="e">
        <v>#N/A</v>
      </c>
      <c r="G472" s="14">
        <v>28458.796999999999</v>
      </c>
      <c r="H472" t="s">
        <v>2270</v>
      </c>
      <c r="I472" s="12">
        <v>6</v>
      </c>
      <c r="J472" t="s">
        <v>2230</v>
      </c>
    </row>
    <row r="473" spans="1:10" hidden="1" x14ac:dyDescent="0.25">
      <c r="A473" s="2" t="s">
        <v>321</v>
      </c>
      <c r="B473" s="3" t="s">
        <v>642</v>
      </c>
      <c r="C473" s="4">
        <v>19513</v>
      </c>
      <c r="D473" s="2" t="s">
        <v>323</v>
      </c>
      <c r="E473" s="2" t="s">
        <v>643</v>
      </c>
      <c r="F473" t="e">
        <v>#N/A</v>
      </c>
      <c r="G473" s="14">
        <v>6982.0294000000004</v>
      </c>
      <c r="H473" t="s">
        <v>2271</v>
      </c>
      <c r="I473" s="12">
        <v>6</v>
      </c>
      <c r="J473" t="s">
        <v>2231</v>
      </c>
    </row>
    <row r="474" spans="1:10" hidden="1" x14ac:dyDescent="0.25">
      <c r="A474" s="2" t="s">
        <v>576</v>
      </c>
      <c r="B474" s="3" t="s">
        <v>644</v>
      </c>
      <c r="C474" s="4">
        <v>76036</v>
      </c>
      <c r="D474" s="2" t="s">
        <v>578</v>
      </c>
      <c r="E474" s="2" t="s">
        <v>645</v>
      </c>
      <c r="F474" t="e">
        <v>#N/A</v>
      </c>
      <c r="G474" s="14">
        <v>10533.84</v>
      </c>
      <c r="H474" t="s">
        <v>2270</v>
      </c>
      <c r="I474" s="12">
        <v>6</v>
      </c>
      <c r="J474" t="s">
        <v>2232</v>
      </c>
    </row>
    <row r="475" spans="1:10" hidden="1" x14ac:dyDescent="0.25">
      <c r="A475" s="2" t="s">
        <v>438</v>
      </c>
      <c r="B475" s="3" t="s">
        <v>646</v>
      </c>
      <c r="C475" s="4">
        <v>17001</v>
      </c>
      <c r="D475" s="2" t="s">
        <v>237</v>
      </c>
      <c r="E475" s="2" t="s">
        <v>647</v>
      </c>
      <c r="F475" t="e">
        <v>#N/A</v>
      </c>
      <c r="G475" s="14">
        <v>44695.940999999999</v>
      </c>
      <c r="H475" t="s">
        <v>2269</v>
      </c>
      <c r="I475" s="12">
        <v>1</v>
      </c>
      <c r="J475" t="s">
        <v>2231</v>
      </c>
    </row>
    <row r="476" spans="1:10" hidden="1" x14ac:dyDescent="0.25">
      <c r="A476" s="2" t="s">
        <v>27</v>
      </c>
      <c r="B476" s="3" t="s">
        <v>648</v>
      </c>
      <c r="C476" s="4">
        <v>25815</v>
      </c>
      <c r="D476" s="2" t="s">
        <v>29</v>
      </c>
      <c r="E476" s="2" t="s">
        <v>649</v>
      </c>
      <c r="F476" t="e">
        <v>#N/A</v>
      </c>
      <c r="G476" s="14">
        <v>24569.172999999999</v>
      </c>
      <c r="H476" t="s">
        <v>2270</v>
      </c>
      <c r="I476" s="12">
        <v>6</v>
      </c>
      <c r="J476" t="s">
        <v>2232</v>
      </c>
    </row>
    <row r="477" spans="1:10" hidden="1" x14ac:dyDescent="0.25">
      <c r="A477" s="2" t="s">
        <v>650</v>
      </c>
      <c r="B477" s="3" t="s">
        <v>651</v>
      </c>
      <c r="C477" s="4">
        <v>11001</v>
      </c>
      <c r="D477" s="2" t="s">
        <v>652</v>
      </c>
      <c r="E477" s="2" t="s">
        <v>653</v>
      </c>
      <c r="F477" t="e">
        <v>#N/A</v>
      </c>
      <c r="G477" s="14">
        <v>160602.47</v>
      </c>
      <c r="H477" t="e">
        <v>#N/A</v>
      </c>
      <c r="I477" s="12" t="s">
        <v>2349</v>
      </c>
      <c r="J477" t="s">
        <v>2231</v>
      </c>
    </row>
    <row r="478" spans="1:10" hidden="1" x14ac:dyDescent="0.25">
      <c r="A478" s="2" t="s">
        <v>295</v>
      </c>
      <c r="B478" s="3" t="s">
        <v>654</v>
      </c>
      <c r="C478" s="4">
        <v>73585</v>
      </c>
      <c r="D478" s="2" t="s">
        <v>297</v>
      </c>
      <c r="E478" s="2" t="s">
        <v>655</v>
      </c>
      <c r="F478" t="e">
        <v>#N/A</v>
      </c>
      <c r="G478" s="14">
        <v>40807.029000000002</v>
      </c>
      <c r="H478" t="s">
        <v>2270</v>
      </c>
      <c r="I478" s="12">
        <v>6</v>
      </c>
      <c r="J478" t="s">
        <v>2232</v>
      </c>
    </row>
    <row r="479" spans="1:10" hidden="1" x14ac:dyDescent="0.25">
      <c r="A479" s="2" t="s">
        <v>204</v>
      </c>
      <c r="B479" s="3" t="s">
        <v>656</v>
      </c>
      <c r="C479" s="4">
        <v>52083</v>
      </c>
      <c r="D479" s="2" t="s">
        <v>206</v>
      </c>
      <c r="E479" s="2" t="s">
        <v>269</v>
      </c>
      <c r="F479" t="e">
        <v>#N/A</v>
      </c>
      <c r="G479" s="14">
        <v>4265.9840000000004</v>
      </c>
      <c r="H479" t="s">
        <v>2270</v>
      </c>
      <c r="I479" s="12">
        <v>6</v>
      </c>
      <c r="J479" t="s">
        <v>2232</v>
      </c>
    </row>
    <row r="480" spans="1:10" hidden="1" x14ac:dyDescent="0.25">
      <c r="A480" s="2" t="s">
        <v>134</v>
      </c>
      <c r="B480" s="3" t="s">
        <v>657</v>
      </c>
      <c r="C480" s="4">
        <v>54680</v>
      </c>
      <c r="D480" s="2" t="s">
        <v>136</v>
      </c>
      <c r="E480" s="2" t="s">
        <v>658</v>
      </c>
      <c r="F480" t="e">
        <v>#N/A</v>
      </c>
      <c r="G480" s="14">
        <v>18869.88</v>
      </c>
      <c r="H480" t="s">
        <v>2271</v>
      </c>
      <c r="I480" s="12">
        <v>6</v>
      </c>
      <c r="J480" t="s">
        <v>2233</v>
      </c>
    </row>
    <row r="481" spans="1:10" hidden="1" x14ac:dyDescent="0.25">
      <c r="A481" s="2" t="s">
        <v>27</v>
      </c>
      <c r="B481" s="3" t="s">
        <v>659</v>
      </c>
      <c r="C481" s="4">
        <v>25758</v>
      </c>
      <c r="D481" s="2" t="s">
        <v>29</v>
      </c>
      <c r="E481" s="2" t="s">
        <v>660</v>
      </c>
      <c r="F481" t="e">
        <v>#N/A</v>
      </c>
      <c r="G481" s="14">
        <v>10908.038</v>
      </c>
      <c r="H481" t="s">
        <v>2269</v>
      </c>
      <c r="I481" s="12">
        <v>3</v>
      </c>
      <c r="J481" t="s">
        <v>2231</v>
      </c>
    </row>
    <row r="482" spans="1:10" hidden="1" x14ac:dyDescent="0.25">
      <c r="A482" s="2" t="s">
        <v>661</v>
      </c>
      <c r="B482" s="3" t="s">
        <v>662</v>
      </c>
      <c r="C482" s="4">
        <v>70400</v>
      </c>
      <c r="D482" s="2" t="s">
        <v>663</v>
      </c>
      <c r="E482" s="2" t="s">
        <v>664</v>
      </c>
      <c r="F482" t="e">
        <v>#N/A</v>
      </c>
      <c r="G482" s="14">
        <v>24232.395</v>
      </c>
      <c r="H482" t="s">
        <v>2271</v>
      </c>
      <c r="I482" s="12">
        <v>6</v>
      </c>
      <c r="J482" t="s">
        <v>2233</v>
      </c>
    </row>
    <row r="483" spans="1:10" hidden="1" x14ac:dyDescent="0.25">
      <c r="A483" s="2" t="s">
        <v>27</v>
      </c>
      <c r="B483" s="3" t="s">
        <v>665</v>
      </c>
      <c r="C483" s="4">
        <v>25524</v>
      </c>
      <c r="D483" s="2" t="s">
        <v>29</v>
      </c>
      <c r="E483" s="2" t="s">
        <v>666</v>
      </c>
      <c r="F483" t="e">
        <v>#N/A</v>
      </c>
      <c r="G483" s="14">
        <v>8158.8734999999997</v>
      </c>
      <c r="H483" t="s">
        <v>2270</v>
      </c>
      <c r="I483" s="12">
        <v>6</v>
      </c>
      <c r="J483" t="s">
        <v>2233</v>
      </c>
    </row>
    <row r="484" spans="1:10" hidden="1" x14ac:dyDescent="0.25">
      <c r="A484" s="2" t="s">
        <v>88</v>
      </c>
      <c r="B484" s="3" t="s">
        <v>667</v>
      </c>
      <c r="C484" s="4">
        <v>68327</v>
      </c>
      <c r="D484" s="2" t="s">
        <v>90</v>
      </c>
      <c r="E484" s="2" t="s">
        <v>668</v>
      </c>
      <c r="F484" t="e">
        <v>#N/A</v>
      </c>
      <c r="G484" s="14">
        <v>2988.2730000000001</v>
      </c>
      <c r="H484" t="s">
        <v>2270</v>
      </c>
      <c r="I484" s="12">
        <v>6</v>
      </c>
      <c r="J484" t="s">
        <v>2232</v>
      </c>
    </row>
    <row r="485" spans="1:10" hidden="1" x14ac:dyDescent="0.25">
      <c r="A485" s="2" t="s">
        <v>500</v>
      </c>
      <c r="B485" s="3" t="s">
        <v>669</v>
      </c>
      <c r="C485" s="4">
        <v>5809</v>
      </c>
      <c r="D485" s="2" t="s">
        <v>502</v>
      </c>
      <c r="E485" s="2" t="s">
        <v>670</v>
      </c>
      <c r="F485" t="e">
        <v>#N/A</v>
      </c>
      <c r="G485" s="14">
        <v>14125.027</v>
      </c>
      <c r="H485" t="s">
        <v>2270</v>
      </c>
      <c r="I485" s="12">
        <v>6</v>
      </c>
      <c r="J485" t="s">
        <v>2232</v>
      </c>
    </row>
    <row r="486" spans="1:10" hidden="1" x14ac:dyDescent="0.25">
      <c r="A486" s="2" t="s">
        <v>88</v>
      </c>
      <c r="B486" s="3" t="s">
        <v>671</v>
      </c>
      <c r="C486" s="4">
        <v>68855</v>
      </c>
      <c r="D486" s="2" t="s">
        <v>90</v>
      </c>
      <c r="E486" s="2" t="s">
        <v>672</v>
      </c>
      <c r="F486" t="e">
        <v>#N/A</v>
      </c>
      <c r="G486" s="14">
        <v>8114.9286000000002</v>
      </c>
      <c r="H486" t="s">
        <v>2270</v>
      </c>
      <c r="I486" s="12">
        <v>6</v>
      </c>
      <c r="J486" t="s">
        <v>2232</v>
      </c>
    </row>
    <row r="487" spans="1:10" hidden="1" x14ac:dyDescent="0.25">
      <c r="A487" s="2" t="s">
        <v>27</v>
      </c>
      <c r="B487" s="3" t="s">
        <v>673</v>
      </c>
      <c r="C487" s="4">
        <v>25612</v>
      </c>
      <c r="D487" s="2" t="s">
        <v>29</v>
      </c>
      <c r="E487" s="2" t="s">
        <v>674</v>
      </c>
      <c r="F487" t="e">
        <v>#N/A</v>
      </c>
      <c r="G487" s="14">
        <v>12859.514999999999</v>
      </c>
      <c r="H487" t="s">
        <v>2270</v>
      </c>
      <c r="I487" s="12">
        <v>5</v>
      </c>
      <c r="J487" t="s">
        <v>2232</v>
      </c>
    </row>
    <row r="488" spans="1:10" hidden="1" x14ac:dyDescent="0.25">
      <c r="A488" s="2" t="s">
        <v>204</v>
      </c>
      <c r="B488" s="3" t="s">
        <v>675</v>
      </c>
      <c r="C488" s="4">
        <v>52352</v>
      </c>
      <c r="D488" s="2" t="s">
        <v>206</v>
      </c>
      <c r="E488" s="2" t="s">
        <v>676</v>
      </c>
      <c r="F488" t="e">
        <v>#N/A</v>
      </c>
      <c r="G488" s="14">
        <v>8051.7924999999996</v>
      </c>
      <c r="H488" t="s">
        <v>2270</v>
      </c>
      <c r="I488" s="12">
        <v>6</v>
      </c>
      <c r="J488" t="s">
        <v>2232</v>
      </c>
    </row>
    <row r="489" spans="1:10" hidden="1" x14ac:dyDescent="0.25">
      <c r="A489" s="2" t="s">
        <v>204</v>
      </c>
      <c r="B489" s="3" t="s">
        <v>677</v>
      </c>
      <c r="C489" s="4">
        <v>52699</v>
      </c>
      <c r="D489" s="2" t="s">
        <v>206</v>
      </c>
      <c r="E489" s="2" t="s">
        <v>678</v>
      </c>
      <c r="F489" t="e">
        <v>#N/A</v>
      </c>
      <c r="G489" s="14">
        <v>53990.146999999997</v>
      </c>
      <c r="H489" t="s">
        <v>2271</v>
      </c>
      <c r="I489" s="12">
        <v>6</v>
      </c>
      <c r="J489" t="s">
        <v>2230</v>
      </c>
    </row>
    <row r="490" spans="1:10" hidden="1" x14ac:dyDescent="0.25">
      <c r="A490" s="2" t="s">
        <v>134</v>
      </c>
      <c r="B490" s="3" t="s">
        <v>679</v>
      </c>
      <c r="C490" s="4">
        <v>54347</v>
      </c>
      <c r="D490" s="2" t="s">
        <v>136</v>
      </c>
      <c r="E490" s="2" t="s">
        <v>680</v>
      </c>
      <c r="F490" t="e">
        <v>#N/A</v>
      </c>
      <c r="G490" s="14">
        <v>10814.635</v>
      </c>
      <c r="H490" t="s">
        <v>2270</v>
      </c>
      <c r="I490" s="12">
        <v>6</v>
      </c>
      <c r="J490" t="s">
        <v>2230</v>
      </c>
    </row>
    <row r="491" spans="1:10" hidden="1" x14ac:dyDescent="0.25">
      <c r="A491" s="2" t="s">
        <v>576</v>
      </c>
      <c r="B491" s="3" t="s">
        <v>681</v>
      </c>
      <c r="C491" s="4">
        <v>76403</v>
      </c>
      <c r="D491" s="2" t="s">
        <v>578</v>
      </c>
      <c r="E491" s="2" t="s">
        <v>229</v>
      </c>
      <c r="F491" t="e">
        <v>#N/A</v>
      </c>
      <c r="G491" s="14">
        <v>25712.554</v>
      </c>
      <c r="H491" t="s">
        <v>2270</v>
      </c>
      <c r="I491" s="12">
        <v>6</v>
      </c>
      <c r="J491" t="s">
        <v>2233</v>
      </c>
    </row>
    <row r="492" spans="1:10" hidden="1" x14ac:dyDescent="0.25">
      <c r="A492" s="2" t="s">
        <v>295</v>
      </c>
      <c r="B492" s="3" t="s">
        <v>682</v>
      </c>
      <c r="C492" s="4">
        <v>73349</v>
      </c>
      <c r="D492" s="2" t="s">
        <v>297</v>
      </c>
      <c r="E492" s="2" t="s">
        <v>683</v>
      </c>
      <c r="F492" t="e">
        <v>#N/A</v>
      </c>
      <c r="G492" s="14">
        <v>30378.07</v>
      </c>
      <c r="H492" t="s">
        <v>2270</v>
      </c>
      <c r="I492" s="12">
        <v>6</v>
      </c>
      <c r="J492" t="s">
        <v>2231</v>
      </c>
    </row>
    <row r="493" spans="1:10" hidden="1" x14ac:dyDescent="0.25">
      <c r="A493" s="2" t="s">
        <v>438</v>
      </c>
      <c r="B493" s="3" t="s">
        <v>684</v>
      </c>
      <c r="C493" s="4">
        <v>17174</v>
      </c>
      <c r="D493" s="2" t="s">
        <v>237</v>
      </c>
      <c r="E493" s="2" t="s">
        <v>685</v>
      </c>
      <c r="F493" t="e">
        <v>#N/A</v>
      </c>
      <c r="G493" s="14">
        <v>10750.281000000001</v>
      </c>
      <c r="H493" t="s">
        <v>2270</v>
      </c>
      <c r="I493" s="12">
        <v>5</v>
      </c>
      <c r="J493" t="s">
        <v>2232</v>
      </c>
    </row>
    <row r="494" spans="1:10" hidden="1" x14ac:dyDescent="0.25">
      <c r="A494" s="2" t="s">
        <v>88</v>
      </c>
      <c r="B494" s="3" t="s">
        <v>686</v>
      </c>
      <c r="C494" s="4">
        <v>68147</v>
      </c>
      <c r="D494" s="2" t="s">
        <v>90</v>
      </c>
      <c r="E494" s="2" t="s">
        <v>687</v>
      </c>
      <c r="F494" t="e">
        <v>#N/A</v>
      </c>
      <c r="G494" s="14">
        <v>7991.5325999999995</v>
      </c>
      <c r="H494" t="s">
        <v>2271</v>
      </c>
      <c r="I494" s="12">
        <v>6</v>
      </c>
      <c r="J494" t="s">
        <v>2232</v>
      </c>
    </row>
    <row r="495" spans="1:10" hidden="1" x14ac:dyDescent="0.25">
      <c r="A495" s="2" t="s">
        <v>500</v>
      </c>
      <c r="B495" s="3" t="s">
        <v>688</v>
      </c>
      <c r="C495" s="4">
        <v>5310</v>
      </c>
      <c r="D495" s="2" t="s">
        <v>502</v>
      </c>
      <c r="E495" s="2" t="s">
        <v>689</v>
      </c>
      <c r="F495" t="e">
        <v>#N/A</v>
      </c>
      <c r="G495" s="14">
        <v>33221.125</v>
      </c>
      <c r="H495" t="s">
        <v>2270</v>
      </c>
      <c r="I495" s="12">
        <v>6</v>
      </c>
      <c r="J495" t="s">
        <v>2233</v>
      </c>
    </row>
    <row r="496" spans="1:10" hidden="1" x14ac:dyDescent="0.25">
      <c r="A496" s="2" t="s">
        <v>295</v>
      </c>
      <c r="B496" s="3" t="s">
        <v>690</v>
      </c>
      <c r="C496" s="4">
        <v>73547</v>
      </c>
      <c r="D496" s="2" t="s">
        <v>297</v>
      </c>
      <c r="E496" s="2" t="s">
        <v>691</v>
      </c>
      <c r="F496" t="e">
        <v>#N/A</v>
      </c>
      <c r="G496" s="14">
        <v>36215.603999999999</v>
      </c>
      <c r="H496" t="s">
        <v>2270</v>
      </c>
      <c r="I496" s="12">
        <v>6</v>
      </c>
      <c r="J496" t="s">
        <v>2233</v>
      </c>
    </row>
    <row r="497" spans="1:10" hidden="1" x14ac:dyDescent="0.25">
      <c r="A497" s="2" t="s">
        <v>88</v>
      </c>
      <c r="B497" s="3" t="s">
        <v>692</v>
      </c>
      <c r="C497" s="4">
        <v>68377</v>
      </c>
      <c r="D497" s="2" t="s">
        <v>90</v>
      </c>
      <c r="E497" s="2" t="s">
        <v>693</v>
      </c>
      <c r="F497" t="e">
        <v>#N/A</v>
      </c>
      <c r="G497" s="14">
        <v>33567.413</v>
      </c>
      <c r="H497" t="s">
        <v>2271</v>
      </c>
      <c r="I497" s="12">
        <v>6</v>
      </c>
      <c r="J497" t="s">
        <v>2230</v>
      </c>
    </row>
    <row r="498" spans="1:10" hidden="1" x14ac:dyDescent="0.25">
      <c r="A498" s="2" t="s">
        <v>295</v>
      </c>
      <c r="B498" s="3" t="s">
        <v>694</v>
      </c>
      <c r="C498" s="4">
        <v>73671</v>
      </c>
      <c r="D498" s="2" t="s">
        <v>297</v>
      </c>
      <c r="E498" s="2" t="s">
        <v>695</v>
      </c>
      <c r="F498" t="e">
        <v>#N/A</v>
      </c>
      <c r="G498" s="14">
        <v>19803.46</v>
      </c>
      <c r="H498" t="s">
        <v>2270</v>
      </c>
      <c r="I498" s="12">
        <v>6</v>
      </c>
      <c r="J498" t="s">
        <v>2232</v>
      </c>
    </row>
    <row r="499" spans="1:10" hidden="1" x14ac:dyDescent="0.25">
      <c r="A499" s="2" t="s">
        <v>301</v>
      </c>
      <c r="B499" s="3" t="s">
        <v>696</v>
      </c>
      <c r="C499" s="4">
        <v>13140</v>
      </c>
      <c r="D499" s="2" t="s">
        <v>303</v>
      </c>
      <c r="E499" s="2" t="s">
        <v>697</v>
      </c>
      <c r="F499" t="e">
        <v>#N/A</v>
      </c>
      <c r="G499" s="14">
        <v>26212.748</v>
      </c>
      <c r="H499" t="s">
        <v>2271</v>
      </c>
      <c r="I499" s="12">
        <v>6</v>
      </c>
      <c r="J499" t="s">
        <v>2232</v>
      </c>
    </row>
    <row r="500" spans="1:10" hidden="1" x14ac:dyDescent="0.25">
      <c r="A500" s="2" t="s">
        <v>321</v>
      </c>
      <c r="B500" s="3" t="s">
        <v>698</v>
      </c>
      <c r="C500" s="4">
        <v>19397</v>
      </c>
      <c r="D500" s="2" t="s">
        <v>323</v>
      </c>
      <c r="E500" s="2" t="s">
        <v>458</v>
      </c>
      <c r="F500" t="e">
        <v>#N/A</v>
      </c>
      <c r="G500" s="14">
        <v>51751.478999999999</v>
      </c>
      <c r="H500" t="s">
        <v>2271</v>
      </c>
      <c r="I500" s="12">
        <v>6</v>
      </c>
      <c r="J500" t="s">
        <v>2233</v>
      </c>
    </row>
    <row r="501" spans="1:10" hidden="1" x14ac:dyDescent="0.25">
      <c r="A501" s="2" t="s">
        <v>27</v>
      </c>
      <c r="B501" s="3" t="s">
        <v>699</v>
      </c>
      <c r="C501" s="4">
        <v>25797</v>
      </c>
      <c r="D501" s="2" t="s">
        <v>29</v>
      </c>
      <c r="E501" s="2" t="s">
        <v>700</v>
      </c>
      <c r="F501" t="e">
        <v>#N/A</v>
      </c>
      <c r="G501" s="14">
        <v>5198.8806000000004</v>
      </c>
      <c r="H501" t="s">
        <v>2270</v>
      </c>
      <c r="I501" s="12">
        <v>6</v>
      </c>
      <c r="J501" t="s">
        <v>2232</v>
      </c>
    </row>
    <row r="502" spans="1:10" hidden="1" x14ac:dyDescent="0.25">
      <c r="A502" s="2" t="s">
        <v>500</v>
      </c>
      <c r="B502" s="3" t="s">
        <v>701</v>
      </c>
      <c r="C502" s="4">
        <v>5282</v>
      </c>
      <c r="D502" s="2" t="s">
        <v>502</v>
      </c>
      <c r="E502" s="2" t="s">
        <v>702</v>
      </c>
      <c r="F502" t="e">
        <v>#N/A</v>
      </c>
      <c r="G502" s="14">
        <v>24913.98</v>
      </c>
      <c r="H502" t="s">
        <v>2270</v>
      </c>
      <c r="I502" s="12">
        <v>6</v>
      </c>
      <c r="J502" t="s">
        <v>2232</v>
      </c>
    </row>
    <row r="503" spans="1:10" hidden="1" x14ac:dyDescent="0.25">
      <c r="A503" s="2" t="s">
        <v>703</v>
      </c>
      <c r="B503" s="3" t="s">
        <v>704</v>
      </c>
      <c r="C503" s="4">
        <v>23815</v>
      </c>
      <c r="D503" s="2" t="s">
        <v>532</v>
      </c>
      <c r="E503" s="5" t="s">
        <v>705</v>
      </c>
      <c r="F503" t="e">
        <v>#N/A</v>
      </c>
      <c r="G503" s="14">
        <v>11349.261</v>
      </c>
      <c r="H503" t="s">
        <v>2270</v>
      </c>
      <c r="I503" s="12">
        <v>6</v>
      </c>
      <c r="J503" t="s">
        <v>2232</v>
      </c>
    </row>
    <row r="504" spans="1:10" hidden="1" x14ac:dyDescent="0.25">
      <c r="A504" s="2" t="s">
        <v>88</v>
      </c>
      <c r="B504" s="3" t="s">
        <v>706</v>
      </c>
      <c r="C504" s="4">
        <v>68773</v>
      </c>
      <c r="D504" s="2" t="s">
        <v>90</v>
      </c>
      <c r="E504" s="2" t="s">
        <v>663</v>
      </c>
      <c r="F504" t="e">
        <v>#N/A</v>
      </c>
      <c r="G504" s="14">
        <v>48411.214999999997</v>
      </c>
      <c r="H504" t="s">
        <v>2271</v>
      </c>
      <c r="I504" s="12">
        <v>6</v>
      </c>
      <c r="J504" t="s">
        <v>2230</v>
      </c>
    </row>
    <row r="505" spans="1:10" hidden="1" x14ac:dyDescent="0.25">
      <c r="A505" s="2" t="s">
        <v>184</v>
      </c>
      <c r="B505" s="3" t="s">
        <v>707</v>
      </c>
      <c r="C505" s="4">
        <v>8137</v>
      </c>
      <c r="D505" s="2" t="s">
        <v>186</v>
      </c>
      <c r="E505" s="2" t="s">
        <v>708</v>
      </c>
      <c r="F505" t="e">
        <v>#N/A</v>
      </c>
      <c r="G505" s="14">
        <v>11390.878000000001</v>
      </c>
      <c r="H505" t="s">
        <v>2270</v>
      </c>
      <c r="I505" s="12">
        <v>6</v>
      </c>
      <c r="J505" t="s">
        <v>2232</v>
      </c>
    </row>
    <row r="506" spans="1:10" hidden="1" x14ac:dyDescent="0.25">
      <c r="A506" s="2" t="s">
        <v>134</v>
      </c>
      <c r="B506" s="3" t="s">
        <v>709</v>
      </c>
      <c r="C506" s="4">
        <v>54405</v>
      </c>
      <c r="D506" s="2" t="s">
        <v>136</v>
      </c>
      <c r="E506" s="2" t="s">
        <v>710</v>
      </c>
      <c r="F506" t="e">
        <v>#N/A</v>
      </c>
      <c r="G506" s="14">
        <v>12800.630999999999</v>
      </c>
      <c r="H506" t="s">
        <v>2270</v>
      </c>
      <c r="I506" s="12">
        <v>4</v>
      </c>
      <c r="J506" t="s">
        <v>2231</v>
      </c>
    </row>
    <row r="507" spans="1:10" hidden="1" x14ac:dyDescent="0.25">
      <c r="A507" s="2" t="s">
        <v>530</v>
      </c>
      <c r="B507" s="3" t="s">
        <v>711</v>
      </c>
      <c r="C507" s="4">
        <v>23670</v>
      </c>
      <c r="D507" s="2" t="s">
        <v>532</v>
      </c>
      <c r="E507" s="2" t="s">
        <v>712</v>
      </c>
      <c r="F507" t="e">
        <v>#N/A</v>
      </c>
      <c r="G507" s="14">
        <v>21259.392</v>
      </c>
      <c r="H507" t="s">
        <v>2271</v>
      </c>
      <c r="I507" s="12">
        <v>6</v>
      </c>
      <c r="J507" t="s">
        <v>2232</v>
      </c>
    </row>
    <row r="508" spans="1:10" hidden="1" x14ac:dyDescent="0.25">
      <c r="A508" s="2" t="s">
        <v>88</v>
      </c>
      <c r="B508" s="3" t="s">
        <v>713</v>
      </c>
      <c r="C508" s="4">
        <v>68245</v>
      </c>
      <c r="D508" s="2" t="s">
        <v>90</v>
      </c>
      <c r="E508" s="2" t="s">
        <v>714</v>
      </c>
      <c r="F508" t="e">
        <v>#N/A</v>
      </c>
      <c r="G508" s="14">
        <v>10662.593000000001</v>
      </c>
      <c r="H508" t="s">
        <v>2271</v>
      </c>
      <c r="I508" s="12">
        <v>6</v>
      </c>
      <c r="J508" t="s">
        <v>2230</v>
      </c>
    </row>
    <row r="509" spans="1:10" hidden="1" x14ac:dyDescent="0.25">
      <c r="A509" s="2" t="s">
        <v>88</v>
      </c>
      <c r="B509" s="3" t="s">
        <v>715</v>
      </c>
      <c r="C509" s="4">
        <v>68092</v>
      </c>
      <c r="D509" s="2" t="s">
        <v>90</v>
      </c>
      <c r="E509" s="2" t="s">
        <v>716</v>
      </c>
      <c r="F509" t="e">
        <v>#N/A</v>
      </c>
      <c r="G509" s="14">
        <v>43217.923000000003</v>
      </c>
      <c r="H509" t="s">
        <v>2270</v>
      </c>
      <c r="I509" s="12">
        <v>6</v>
      </c>
      <c r="J509" t="s">
        <v>2230</v>
      </c>
    </row>
    <row r="510" spans="1:10" hidden="1" x14ac:dyDescent="0.25">
      <c r="A510" s="2" t="s">
        <v>5</v>
      </c>
      <c r="B510" s="3" t="s">
        <v>717</v>
      </c>
      <c r="C510" s="4">
        <v>91001</v>
      </c>
      <c r="D510" s="2" t="s">
        <v>7</v>
      </c>
      <c r="E510" s="2" t="s">
        <v>718</v>
      </c>
      <c r="F510" t="e">
        <v>#N/A</v>
      </c>
      <c r="G510" s="14">
        <v>619225.66</v>
      </c>
      <c r="H510" t="s">
        <v>2270</v>
      </c>
      <c r="I510" s="12">
        <v>6</v>
      </c>
      <c r="J510" t="s">
        <v>2233</v>
      </c>
    </row>
    <row r="511" spans="1:10" hidden="1" x14ac:dyDescent="0.25">
      <c r="A511" s="2" t="s">
        <v>321</v>
      </c>
      <c r="B511" s="3" t="s">
        <v>719</v>
      </c>
      <c r="C511" s="4">
        <v>19585</v>
      </c>
      <c r="D511" s="2" t="s">
        <v>323</v>
      </c>
      <c r="E511" s="2" t="s">
        <v>720</v>
      </c>
      <c r="F511" t="e">
        <v>#N/A</v>
      </c>
      <c r="G511" s="14">
        <v>50799.067000000003</v>
      </c>
      <c r="H511" t="s">
        <v>2270</v>
      </c>
      <c r="I511" s="12">
        <v>6</v>
      </c>
      <c r="J511" t="s">
        <v>2230</v>
      </c>
    </row>
    <row r="512" spans="1:10" hidden="1" x14ac:dyDescent="0.25">
      <c r="A512" s="2" t="s">
        <v>27</v>
      </c>
      <c r="B512" s="3" t="s">
        <v>721</v>
      </c>
      <c r="C512" s="4">
        <v>25200</v>
      </c>
      <c r="D512" s="2" t="s">
        <v>29</v>
      </c>
      <c r="E512" s="2" t="s">
        <v>722</v>
      </c>
      <c r="F512" t="e">
        <v>#N/A</v>
      </c>
      <c r="G512" s="14">
        <v>13301.323</v>
      </c>
      <c r="H512" t="s">
        <v>2269</v>
      </c>
      <c r="I512" s="12">
        <v>5</v>
      </c>
      <c r="J512" t="s">
        <v>2231</v>
      </c>
    </row>
    <row r="513" spans="1:10" hidden="1" x14ac:dyDescent="0.25">
      <c r="A513" s="2" t="s">
        <v>33</v>
      </c>
      <c r="B513" s="3" t="s">
        <v>723</v>
      </c>
      <c r="C513" s="4">
        <v>15533</v>
      </c>
      <c r="D513" s="2" t="s">
        <v>35</v>
      </c>
      <c r="E513" s="2" t="s">
        <v>724</v>
      </c>
      <c r="F513" t="e">
        <v>#N/A</v>
      </c>
      <c r="G513" s="14">
        <v>41616.004000000001</v>
      </c>
      <c r="H513" t="s">
        <v>2271</v>
      </c>
      <c r="I513" s="12">
        <v>6</v>
      </c>
      <c r="J513" t="s">
        <v>2230</v>
      </c>
    </row>
    <row r="514" spans="1:10" hidden="1" x14ac:dyDescent="0.25">
      <c r="A514" s="2" t="s">
        <v>88</v>
      </c>
      <c r="B514" s="3" t="s">
        <v>725</v>
      </c>
      <c r="C514" s="4">
        <v>68271</v>
      </c>
      <c r="D514" s="2" t="s">
        <v>90</v>
      </c>
      <c r="E514" s="2" t="s">
        <v>726</v>
      </c>
      <c r="F514" t="e">
        <v>#N/A</v>
      </c>
      <c r="G514" s="14">
        <v>18322.752</v>
      </c>
      <c r="H514" t="s">
        <v>2270</v>
      </c>
      <c r="I514" s="12">
        <v>6</v>
      </c>
      <c r="J514" t="s">
        <v>2230</v>
      </c>
    </row>
    <row r="515" spans="1:10" hidden="1" x14ac:dyDescent="0.25">
      <c r="A515" s="2" t="s">
        <v>27</v>
      </c>
      <c r="B515" s="3" t="s">
        <v>727</v>
      </c>
      <c r="C515" s="4">
        <v>25772</v>
      </c>
      <c r="D515" s="2" t="s">
        <v>29</v>
      </c>
      <c r="E515" s="2" t="s">
        <v>728</v>
      </c>
      <c r="F515" t="e">
        <v>#N/A</v>
      </c>
      <c r="G515" s="14">
        <v>17287.331999999999</v>
      </c>
      <c r="H515" t="s">
        <v>2270</v>
      </c>
      <c r="I515" s="12">
        <v>6</v>
      </c>
      <c r="J515" t="s">
        <v>2232</v>
      </c>
    </row>
    <row r="516" spans="1:10" hidden="1" x14ac:dyDescent="0.25">
      <c r="A516" s="2" t="s">
        <v>184</v>
      </c>
      <c r="B516" s="3" t="s">
        <v>729</v>
      </c>
      <c r="C516" s="4">
        <v>8141</v>
      </c>
      <c r="D516" s="2" t="s">
        <v>186</v>
      </c>
      <c r="E516" s="2" t="s">
        <v>730</v>
      </c>
      <c r="F516" t="e">
        <v>#N/A</v>
      </c>
      <c r="G516" s="14">
        <v>13313.625</v>
      </c>
      <c r="H516" t="s">
        <v>2271</v>
      </c>
      <c r="I516" s="12">
        <v>6</v>
      </c>
      <c r="J516" t="s">
        <v>2232</v>
      </c>
    </row>
    <row r="517" spans="1:10" hidden="1" x14ac:dyDescent="0.25">
      <c r="A517" s="2" t="s">
        <v>27</v>
      </c>
      <c r="B517" s="3" t="s">
        <v>731</v>
      </c>
      <c r="C517" s="4">
        <v>25535</v>
      </c>
      <c r="D517" s="2" t="s">
        <v>29</v>
      </c>
      <c r="E517" s="2" t="s">
        <v>732</v>
      </c>
      <c r="F517" t="e">
        <v>#N/A</v>
      </c>
      <c r="G517" s="14">
        <v>25648.243999999999</v>
      </c>
      <c r="H517" t="s">
        <v>2270</v>
      </c>
      <c r="I517" s="12">
        <v>6</v>
      </c>
      <c r="J517" t="s">
        <v>2230</v>
      </c>
    </row>
    <row r="518" spans="1:10" hidden="1" x14ac:dyDescent="0.25">
      <c r="A518" s="2" t="s">
        <v>295</v>
      </c>
      <c r="B518" s="3" t="s">
        <v>733</v>
      </c>
      <c r="C518" s="4">
        <v>73319</v>
      </c>
      <c r="D518" s="2" t="s">
        <v>297</v>
      </c>
      <c r="E518" s="2" t="s">
        <v>734</v>
      </c>
      <c r="F518" t="e">
        <v>#N/A</v>
      </c>
      <c r="G518" s="14">
        <v>50392.855000000003</v>
      </c>
      <c r="H518" t="s">
        <v>2270</v>
      </c>
      <c r="I518" s="12">
        <v>6</v>
      </c>
      <c r="J518" t="s">
        <v>2232</v>
      </c>
    </row>
    <row r="519" spans="1:10" hidden="1" x14ac:dyDescent="0.25">
      <c r="A519" s="2" t="s">
        <v>576</v>
      </c>
      <c r="B519" s="3" t="s">
        <v>735</v>
      </c>
      <c r="C519" s="4">
        <v>76041</v>
      </c>
      <c r="D519" s="2" t="s">
        <v>578</v>
      </c>
      <c r="E519" s="2" t="s">
        <v>736</v>
      </c>
      <c r="F519" t="e">
        <v>#N/A</v>
      </c>
      <c r="G519" s="14">
        <v>29645.366999999998</v>
      </c>
      <c r="H519" t="s">
        <v>2270</v>
      </c>
      <c r="I519" s="12">
        <v>6</v>
      </c>
      <c r="J519" t="s">
        <v>2232</v>
      </c>
    </row>
    <row r="520" spans="1:10" hidden="1" x14ac:dyDescent="0.25">
      <c r="A520" s="2" t="s">
        <v>530</v>
      </c>
      <c r="B520" s="3" t="s">
        <v>737</v>
      </c>
      <c r="C520" s="4">
        <v>23464</v>
      </c>
      <c r="D520" s="2" t="s">
        <v>532</v>
      </c>
      <c r="E520" s="2" t="s">
        <v>738</v>
      </c>
      <c r="F520" t="e">
        <v>#N/A</v>
      </c>
      <c r="G520" s="14">
        <v>15411.709000000001</v>
      </c>
      <c r="H520" t="s">
        <v>2271</v>
      </c>
      <c r="I520" s="12">
        <v>6</v>
      </c>
      <c r="J520" t="s">
        <v>2232</v>
      </c>
    </row>
    <row r="521" spans="1:10" hidden="1" x14ac:dyDescent="0.25">
      <c r="A521" s="2" t="s">
        <v>88</v>
      </c>
      <c r="B521" s="3" t="s">
        <v>739</v>
      </c>
      <c r="C521" s="4">
        <v>68077</v>
      </c>
      <c r="D521" s="2" t="s">
        <v>90</v>
      </c>
      <c r="E521" s="2" t="s">
        <v>740</v>
      </c>
      <c r="F521" t="e">
        <v>#N/A</v>
      </c>
      <c r="G521" s="14">
        <v>4741.3177999999998</v>
      </c>
      <c r="H521" t="s">
        <v>2270</v>
      </c>
      <c r="I521" s="12">
        <v>6</v>
      </c>
      <c r="J521" t="s">
        <v>2232</v>
      </c>
    </row>
    <row r="522" spans="1:10" hidden="1" x14ac:dyDescent="0.25">
      <c r="A522" s="2" t="s">
        <v>741</v>
      </c>
      <c r="B522" s="3" t="s">
        <v>742</v>
      </c>
      <c r="C522" s="4">
        <v>66440</v>
      </c>
      <c r="D522" s="2" t="s">
        <v>743</v>
      </c>
      <c r="E522" s="2" t="s">
        <v>744</v>
      </c>
      <c r="F522" t="e">
        <v>#N/A</v>
      </c>
      <c r="G522" s="14">
        <v>14931.01</v>
      </c>
      <c r="H522" t="s">
        <v>2270</v>
      </c>
      <c r="I522" s="12">
        <v>6</v>
      </c>
      <c r="J522" t="s">
        <v>2232</v>
      </c>
    </row>
    <row r="523" spans="1:10" hidden="1" x14ac:dyDescent="0.25">
      <c r="A523" s="2" t="s">
        <v>741</v>
      </c>
      <c r="B523" s="3" t="s">
        <v>745</v>
      </c>
      <c r="C523" s="4">
        <v>66682</v>
      </c>
      <c r="D523" s="2" t="s">
        <v>743</v>
      </c>
      <c r="E523" s="2" t="s">
        <v>746</v>
      </c>
      <c r="F523" t="e">
        <v>#N/A</v>
      </c>
      <c r="G523" s="14">
        <v>54395.173999999999</v>
      </c>
      <c r="H523" t="s">
        <v>2270</v>
      </c>
      <c r="I523" s="12">
        <v>5</v>
      </c>
      <c r="J523" t="s">
        <v>2231</v>
      </c>
    </row>
    <row r="524" spans="1:10" hidden="1" x14ac:dyDescent="0.25">
      <c r="A524" s="2" t="s">
        <v>33</v>
      </c>
      <c r="B524" s="3" t="s">
        <v>747</v>
      </c>
      <c r="C524" s="4">
        <v>15531</v>
      </c>
      <c r="D524" s="2" t="s">
        <v>35</v>
      </c>
      <c r="E524" s="2" t="s">
        <v>748</v>
      </c>
      <c r="F524" t="e">
        <v>#N/A</v>
      </c>
      <c r="G524" s="14">
        <v>26257.18</v>
      </c>
      <c r="H524" t="s">
        <v>2270</v>
      </c>
      <c r="I524" s="12">
        <v>6</v>
      </c>
      <c r="J524" t="s">
        <v>2230</v>
      </c>
    </row>
    <row r="525" spans="1:10" hidden="1" x14ac:dyDescent="0.25">
      <c r="A525" s="2" t="s">
        <v>33</v>
      </c>
      <c r="B525" s="3" t="s">
        <v>749</v>
      </c>
      <c r="C525" s="4">
        <v>15135</v>
      </c>
      <c r="D525" s="2" t="s">
        <v>35</v>
      </c>
      <c r="E525" s="2" t="s">
        <v>750</v>
      </c>
      <c r="F525" t="e">
        <v>#N/A</v>
      </c>
      <c r="G525" s="14">
        <v>29876.087</v>
      </c>
      <c r="H525" t="s">
        <v>2270</v>
      </c>
      <c r="I525" s="12">
        <v>6</v>
      </c>
      <c r="J525" t="s">
        <v>2230</v>
      </c>
    </row>
    <row r="526" spans="1:10" hidden="1" x14ac:dyDescent="0.25">
      <c r="A526" s="2" t="s">
        <v>27</v>
      </c>
      <c r="B526" s="3" t="s">
        <v>751</v>
      </c>
      <c r="C526" s="4">
        <v>25297</v>
      </c>
      <c r="D526" s="2" t="s">
        <v>29</v>
      </c>
      <c r="E526" s="2" t="s">
        <v>752</v>
      </c>
      <c r="F526" t="e">
        <v>#N/A</v>
      </c>
      <c r="G526" s="14">
        <v>26304.362000000001</v>
      </c>
      <c r="H526" t="s">
        <v>2270</v>
      </c>
      <c r="I526" s="12">
        <v>6</v>
      </c>
      <c r="J526" t="s">
        <v>2233</v>
      </c>
    </row>
    <row r="527" spans="1:10" hidden="1" x14ac:dyDescent="0.25">
      <c r="A527" s="2" t="s">
        <v>88</v>
      </c>
      <c r="B527" s="3" t="s">
        <v>753</v>
      </c>
      <c r="C527" s="4">
        <v>68895</v>
      </c>
      <c r="D527" s="2" t="s">
        <v>90</v>
      </c>
      <c r="E527" s="2" t="s">
        <v>754</v>
      </c>
      <c r="F527" t="e">
        <v>#N/A</v>
      </c>
      <c r="G527" s="14">
        <v>36050.214</v>
      </c>
      <c r="H527" t="s">
        <v>2270</v>
      </c>
      <c r="I527" s="12">
        <v>6</v>
      </c>
      <c r="J527" t="s">
        <v>2233</v>
      </c>
    </row>
    <row r="528" spans="1:10" hidden="1" x14ac:dyDescent="0.25">
      <c r="A528" s="2" t="s">
        <v>576</v>
      </c>
      <c r="B528" s="3" t="s">
        <v>755</v>
      </c>
      <c r="C528" s="4">
        <v>76400</v>
      </c>
      <c r="D528" s="2" t="s">
        <v>578</v>
      </c>
      <c r="E528" s="2" t="s">
        <v>664</v>
      </c>
      <c r="F528" t="e">
        <v>#N/A</v>
      </c>
      <c r="G528" s="14">
        <v>11750.932000000001</v>
      </c>
      <c r="H528" t="s">
        <v>2270</v>
      </c>
      <c r="I528" s="12">
        <v>6</v>
      </c>
      <c r="J528" t="s">
        <v>2232</v>
      </c>
    </row>
    <row r="529" spans="1:10" hidden="1" x14ac:dyDescent="0.25">
      <c r="A529" s="2" t="s">
        <v>576</v>
      </c>
      <c r="B529" s="3" t="s">
        <v>756</v>
      </c>
      <c r="C529" s="4">
        <v>76248</v>
      </c>
      <c r="D529" s="2" t="s">
        <v>578</v>
      </c>
      <c r="E529" s="2" t="s">
        <v>757</v>
      </c>
      <c r="F529" t="e">
        <v>#N/A</v>
      </c>
      <c r="G529" s="14">
        <v>44125.152999999998</v>
      </c>
      <c r="H529" t="s">
        <v>2270</v>
      </c>
      <c r="I529" s="12">
        <v>5</v>
      </c>
      <c r="J529" t="s">
        <v>2232</v>
      </c>
    </row>
    <row r="530" spans="1:10" hidden="1" x14ac:dyDescent="0.25">
      <c r="A530" s="2" t="s">
        <v>301</v>
      </c>
      <c r="B530" s="3" t="s">
        <v>762</v>
      </c>
      <c r="C530" s="4">
        <v>13620</v>
      </c>
      <c r="D530" s="2" t="s">
        <v>303</v>
      </c>
      <c r="E530" s="2" t="s">
        <v>763</v>
      </c>
      <c r="F530" t="e">
        <v>#N/A</v>
      </c>
      <c r="G530" s="14">
        <v>4170.8762999999999</v>
      </c>
      <c r="H530" t="s">
        <v>2271</v>
      </c>
      <c r="I530" s="12">
        <v>6</v>
      </c>
      <c r="J530" t="s">
        <v>2231</v>
      </c>
    </row>
    <row r="531" spans="1:10" hidden="1" x14ac:dyDescent="0.25">
      <c r="A531" s="2" t="s">
        <v>530</v>
      </c>
      <c r="B531" s="3" t="s">
        <v>764</v>
      </c>
      <c r="C531" s="4">
        <v>23660</v>
      </c>
      <c r="D531" s="2" t="s">
        <v>532</v>
      </c>
      <c r="E531" s="2" t="s">
        <v>765</v>
      </c>
      <c r="F531" t="e">
        <v>#N/A</v>
      </c>
      <c r="G531" s="14">
        <v>96109.932000000001</v>
      </c>
      <c r="H531" t="s">
        <v>2270</v>
      </c>
      <c r="I531" s="12">
        <v>6</v>
      </c>
      <c r="J531" t="s">
        <v>2232</v>
      </c>
    </row>
    <row r="532" spans="1:10" hidden="1" x14ac:dyDescent="0.25">
      <c r="A532" s="2" t="s">
        <v>301</v>
      </c>
      <c r="B532" s="3" t="s">
        <v>766</v>
      </c>
      <c r="C532" s="4">
        <v>13673</v>
      </c>
      <c r="D532" s="2" t="s">
        <v>303</v>
      </c>
      <c r="E532" s="2" t="s">
        <v>767</v>
      </c>
      <c r="F532" t="e">
        <v>#N/A</v>
      </c>
      <c r="G532" s="14">
        <v>15982.848</v>
      </c>
      <c r="H532" t="s">
        <v>2271</v>
      </c>
      <c r="I532" s="12">
        <v>6</v>
      </c>
      <c r="J532" t="s">
        <v>2232</v>
      </c>
    </row>
    <row r="533" spans="1:10" hidden="1" x14ac:dyDescent="0.25">
      <c r="A533" s="2" t="s">
        <v>500</v>
      </c>
      <c r="B533" s="3" t="s">
        <v>768</v>
      </c>
      <c r="C533" s="4">
        <v>5792</v>
      </c>
      <c r="D533" s="2" t="s">
        <v>502</v>
      </c>
      <c r="E533" s="2" t="s">
        <v>769</v>
      </c>
      <c r="F533" t="e">
        <v>#N/A</v>
      </c>
      <c r="G533" s="14">
        <v>12061.526</v>
      </c>
      <c r="H533" t="s">
        <v>2270</v>
      </c>
      <c r="I533" s="12">
        <v>6</v>
      </c>
      <c r="J533" t="s">
        <v>2232</v>
      </c>
    </row>
    <row r="534" spans="1:10" hidden="1" x14ac:dyDescent="0.25">
      <c r="A534" s="2" t="s">
        <v>204</v>
      </c>
      <c r="B534" s="3" t="s">
        <v>770</v>
      </c>
      <c r="C534" s="4">
        <v>52694</v>
      </c>
      <c r="D534" s="2" t="s">
        <v>206</v>
      </c>
      <c r="E534" s="2" t="s">
        <v>771</v>
      </c>
      <c r="F534" t="e">
        <v>#N/A</v>
      </c>
      <c r="G534" s="14">
        <v>5470.7034000000003</v>
      </c>
      <c r="H534" t="s">
        <v>2271</v>
      </c>
      <c r="I534" s="12">
        <v>6</v>
      </c>
      <c r="J534" t="s">
        <v>2232</v>
      </c>
    </row>
    <row r="535" spans="1:10" hidden="1" x14ac:dyDescent="0.25">
      <c r="A535" s="2" t="s">
        <v>772</v>
      </c>
      <c r="B535" s="3" t="s">
        <v>773</v>
      </c>
      <c r="C535" s="4">
        <v>41885</v>
      </c>
      <c r="D535" s="2" t="s">
        <v>774</v>
      </c>
      <c r="E535" s="2" t="s">
        <v>775</v>
      </c>
      <c r="F535" t="e">
        <v>#N/A</v>
      </c>
      <c r="G535" s="14">
        <v>32229.971000000001</v>
      </c>
      <c r="H535" t="s">
        <v>2270</v>
      </c>
      <c r="I535" s="12">
        <v>6</v>
      </c>
      <c r="J535" t="s">
        <v>2233</v>
      </c>
    </row>
    <row r="536" spans="1:10" hidden="1" x14ac:dyDescent="0.25">
      <c r="A536" s="2" t="s">
        <v>321</v>
      </c>
      <c r="B536" s="3" t="s">
        <v>776</v>
      </c>
      <c r="C536" s="4">
        <v>19573</v>
      </c>
      <c r="D536" s="2" t="s">
        <v>323</v>
      </c>
      <c r="E536" s="2" t="s">
        <v>777</v>
      </c>
      <c r="F536" t="e">
        <v>#N/A</v>
      </c>
      <c r="G536" s="14">
        <v>10836.362999999999</v>
      </c>
      <c r="H536" t="s">
        <v>2270</v>
      </c>
      <c r="I536" s="12">
        <v>6</v>
      </c>
      <c r="J536" t="s">
        <v>2231</v>
      </c>
    </row>
    <row r="537" spans="1:10" hidden="1" x14ac:dyDescent="0.25">
      <c r="A537" s="2" t="s">
        <v>27</v>
      </c>
      <c r="B537" s="3" t="s">
        <v>778</v>
      </c>
      <c r="C537" s="4">
        <v>25486</v>
      </c>
      <c r="D537" s="2" t="s">
        <v>29</v>
      </c>
      <c r="E537" s="2" t="s">
        <v>779</v>
      </c>
      <c r="F537" t="e">
        <v>#N/A</v>
      </c>
      <c r="G537" s="14">
        <v>10080.960999999999</v>
      </c>
      <c r="H537" t="s">
        <v>2270</v>
      </c>
      <c r="I537" s="12">
        <v>6</v>
      </c>
      <c r="J537" t="s">
        <v>2231</v>
      </c>
    </row>
    <row r="538" spans="1:10" hidden="1" x14ac:dyDescent="0.25">
      <c r="A538" s="2" t="s">
        <v>438</v>
      </c>
      <c r="B538" s="3" t="s">
        <v>780</v>
      </c>
      <c r="C538" s="4">
        <v>17665</v>
      </c>
      <c r="D538" s="2" t="s">
        <v>237</v>
      </c>
      <c r="E538" s="2" t="s">
        <v>781</v>
      </c>
      <c r="F538" t="e">
        <v>#N/A</v>
      </c>
      <c r="G538" s="14">
        <v>6116.7519000000002</v>
      </c>
      <c r="H538" t="s">
        <v>2270</v>
      </c>
      <c r="I538" s="12">
        <v>6</v>
      </c>
      <c r="J538" t="s">
        <v>2232</v>
      </c>
    </row>
    <row r="539" spans="1:10" hidden="1" x14ac:dyDescent="0.25">
      <c r="A539" s="2" t="s">
        <v>376</v>
      </c>
      <c r="B539" s="3" t="s">
        <v>782</v>
      </c>
      <c r="C539" s="4">
        <v>47720</v>
      </c>
      <c r="D539" s="2" t="s">
        <v>378</v>
      </c>
      <c r="E539" s="2" t="s">
        <v>783</v>
      </c>
      <c r="F539" t="e">
        <v>#N/A</v>
      </c>
      <c r="G539" s="14">
        <v>50016.84</v>
      </c>
      <c r="H539" t="s">
        <v>2271</v>
      </c>
      <c r="I539" s="12">
        <v>6</v>
      </c>
      <c r="J539" t="s">
        <v>2233</v>
      </c>
    </row>
    <row r="540" spans="1:10" hidden="1" x14ac:dyDescent="0.25">
      <c r="A540" s="2" t="s">
        <v>33</v>
      </c>
      <c r="B540" s="3" t="s">
        <v>784</v>
      </c>
      <c r="C540" s="4">
        <v>15090</v>
      </c>
      <c r="D540" s="2" t="s">
        <v>35</v>
      </c>
      <c r="E540" s="2" t="s">
        <v>785</v>
      </c>
      <c r="F540" t="e">
        <v>#N/A</v>
      </c>
      <c r="G540" s="14">
        <v>6201.8521000000001</v>
      </c>
      <c r="H540" t="s">
        <v>2270</v>
      </c>
      <c r="I540" s="12">
        <v>6</v>
      </c>
      <c r="J540" t="s">
        <v>2230</v>
      </c>
    </row>
    <row r="541" spans="1:10" hidden="1" x14ac:dyDescent="0.25">
      <c r="A541" s="2" t="s">
        <v>204</v>
      </c>
      <c r="B541" s="3" t="s">
        <v>786</v>
      </c>
      <c r="C541" s="4">
        <v>52354</v>
      </c>
      <c r="D541" s="2" t="s">
        <v>206</v>
      </c>
      <c r="E541" s="2" t="s">
        <v>787</v>
      </c>
      <c r="F541" t="e">
        <v>#N/A</v>
      </c>
      <c r="G541" s="14">
        <v>7930.4976999999999</v>
      </c>
      <c r="H541" t="s">
        <v>2270</v>
      </c>
      <c r="I541" s="12">
        <v>6</v>
      </c>
      <c r="J541" t="s">
        <v>2233</v>
      </c>
    </row>
    <row r="542" spans="1:10" hidden="1" x14ac:dyDescent="0.25">
      <c r="A542" s="2" t="s">
        <v>204</v>
      </c>
      <c r="B542" s="3" t="s">
        <v>788</v>
      </c>
      <c r="C542" s="4">
        <v>52838</v>
      </c>
      <c r="D542" s="2" t="s">
        <v>206</v>
      </c>
      <c r="E542" s="2" t="s">
        <v>789</v>
      </c>
      <c r="F542" t="e">
        <v>#N/A</v>
      </c>
      <c r="G542" s="14">
        <v>21421.471000000001</v>
      </c>
      <c r="H542" t="s">
        <v>2270</v>
      </c>
      <c r="I542" s="12">
        <v>6</v>
      </c>
      <c r="J542" t="s">
        <v>2232</v>
      </c>
    </row>
    <row r="543" spans="1:10" hidden="1" x14ac:dyDescent="0.25">
      <c r="A543" s="2" t="s">
        <v>576</v>
      </c>
      <c r="B543" s="3" t="s">
        <v>790</v>
      </c>
      <c r="C543" s="4">
        <v>76130</v>
      </c>
      <c r="D543" s="2" t="s">
        <v>578</v>
      </c>
      <c r="E543" s="2" t="s">
        <v>730</v>
      </c>
      <c r="F543" t="e">
        <v>#N/A</v>
      </c>
      <c r="G543" s="14">
        <v>29292.095000000001</v>
      </c>
      <c r="H543" t="s">
        <v>2270</v>
      </c>
      <c r="I543" s="12">
        <v>3</v>
      </c>
      <c r="J543" t="s">
        <v>2231</v>
      </c>
    </row>
    <row r="544" spans="1:10" hidden="1" x14ac:dyDescent="0.25">
      <c r="A544" s="2" t="s">
        <v>530</v>
      </c>
      <c r="B544" s="3" t="s">
        <v>791</v>
      </c>
      <c r="C544" s="4">
        <v>23586</v>
      </c>
      <c r="D544" s="2" t="s">
        <v>532</v>
      </c>
      <c r="E544" s="2" t="s">
        <v>792</v>
      </c>
      <c r="F544" t="e">
        <v>#N/A</v>
      </c>
      <c r="G544" s="14">
        <v>12738.562</v>
      </c>
      <c r="H544" t="s">
        <v>2270</v>
      </c>
      <c r="I544" s="12">
        <v>6</v>
      </c>
      <c r="J544" t="s">
        <v>2232</v>
      </c>
    </row>
    <row r="545" spans="1:10" hidden="1" x14ac:dyDescent="0.25">
      <c r="A545" s="2" t="s">
        <v>500</v>
      </c>
      <c r="B545" s="3" t="s">
        <v>793</v>
      </c>
      <c r="C545" s="4">
        <v>5686</v>
      </c>
      <c r="D545" s="2" t="s">
        <v>502</v>
      </c>
      <c r="E545" s="2" t="s">
        <v>794</v>
      </c>
      <c r="F545" t="e">
        <v>#N/A</v>
      </c>
      <c r="G545" s="14">
        <v>85846.756999999998</v>
      </c>
      <c r="H545" t="s">
        <v>2270</v>
      </c>
      <c r="I545" s="12">
        <v>5</v>
      </c>
      <c r="J545" t="s">
        <v>2233</v>
      </c>
    </row>
    <row r="546" spans="1:10" hidden="1" x14ac:dyDescent="0.25">
      <c r="A546" s="2" t="s">
        <v>530</v>
      </c>
      <c r="B546" s="3" t="s">
        <v>795</v>
      </c>
      <c r="C546" s="4">
        <v>23675</v>
      </c>
      <c r="D546" s="2" t="s">
        <v>532</v>
      </c>
      <c r="E546" s="2" t="s">
        <v>796</v>
      </c>
      <c r="F546" t="e">
        <v>#N/A</v>
      </c>
      <c r="G546" s="14">
        <v>33527.398999999998</v>
      </c>
      <c r="H546" t="s">
        <v>2270</v>
      </c>
      <c r="I546" s="12">
        <v>6</v>
      </c>
      <c r="J546" t="s">
        <v>2232</v>
      </c>
    </row>
    <row r="547" spans="1:10" hidden="1" x14ac:dyDescent="0.25">
      <c r="A547" s="2" t="s">
        <v>27</v>
      </c>
      <c r="B547" s="3" t="s">
        <v>797</v>
      </c>
      <c r="C547" s="4">
        <v>25491</v>
      </c>
      <c r="D547" s="2" t="s">
        <v>29</v>
      </c>
      <c r="E547" s="2" t="s">
        <v>798</v>
      </c>
      <c r="F547" t="e">
        <v>#N/A</v>
      </c>
      <c r="G547" s="14">
        <v>6940.6674999999996</v>
      </c>
      <c r="H547" t="s">
        <v>2270</v>
      </c>
      <c r="I547" s="12">
        <v>6</v>
      </c>
      <c r="J547" t="s">
        <v>2232</v>
      </c>
    </row>
    <row r="548" spans="1:10" hidden="1" x14ac:dyDescent="0.25">
      <c r="A548" s="2" t="s">
        <v>134</v>
      </c>
      <c r="B548" s="3" t="s">
        <v>799</v>
      </c>
      <c r="C548" s="4">
        <v>54099</v>
      </c>
      <c r="D548" s="2" t="s">
        <v>136</v>
      </c>
      <c r="E548" s="2" t="s">
        <v>800</v>
      </c>
      <c r="F548" t="e">
        <v>#N/A</v>
      </c>
      <c r="G548" s="14">
        <v>17590.687000000002</v>
      </c>
      <c r="H548" t="s">
        <v>2270</v>
      </c>
      <c r="I548" s="12">
        <v>6</v>
      </c>
      <c r="J548" t="s">
        <v>2233</v>
      </c>
    </row>
    <row r="549" spans="1:10" hidden="1" x14ac:dyDescent="0.25">
      <c r="A549" s="2" t="s">
        <v>576</v>
      </c>
      <c r="B549" s="3" t="s">
        <v>801</v>
      </c>
      <c r="C549" s="4">
        <v>76892</v>
      </c>
      <c r="D549" s="2" t="s">
        <v>578</v>
      </c>
      <c r="E549" s="2" t="s">
        <v>802</v>
      </c>
      <c r="F549" t="e">
        <v>#N/A</v>
      </c>
      <c r="G549" s="14">
        <v>23399.797999999999</v>
      </c>
      <c r="H549" t="s">
        <v>2269</v>
      </c>
      <c r="I549" s="12">
        <v>1</v>
      </c>
      <c r="J549" t="s">
        <v>2231</v>
      </c>
    </row>
    <row r="550" spans="1:10" hidden="1" x14ac:dyDescent="0.25">
      <c r="A550" s="2" t="s">
        <v>741</v>
      </c>
      <c r="B550" s="3" t="s">
        <v>803</v>
      </c>
      <c r="C550" s="4">
        <v>66170</v>
      </c>
      <c r="D550" s="2" t="s">
        <v>743</v>
      </c>
      <c r="E550" s="2" t="s">
        <v>804</v>
      </c>
      <c r="F550" t="e">
        <v>#N/A</v>
      </c>
      <c r="G550" s="14">
        <v>6983.7915999999996</v>
      </c>
      <c r="H550" t="s">
        <v>2269</v>
      </c>
      <c r="I550" s="12">
        <v>1</v>
      </c>
      <c r="J550" t="s">
        <v>2231</v>
      </c>
    </row>
    <row r="551" spans="1:10" hidden="1" x14ac:dyDescent="0.25">
      <c r="A551" s="2" t="s">
        <v>134</v>
      </c>
      <c r="B551" s="3" t="s">
        <v>805</v>
      </c>
      <c r="C551" s="4">
        <v>54128</v>
      </c>
      <c r="D551" s="2" t="s">
        <v>136</v>
      </c>
      <c r="E551" s="2" t="s">
        <v>806</v>
      </c>
      <c r="F551" t="e">
        <v>#N/A</v>
      </c>
      <c r="G551" s="14">
        <v>61725.411999999997</v>
      </c>
      <c r="H551" t="s">
        <v>2271</v>
      </c>
      <c r="I551" s="12">
        <v>6</v>
      </c>
      <c r="J551" t="s">
        <v>2230</v>
      </c>
    </row>
    <row r="552" spans="1:10" hidden="1" x14ac:dyDescent="0.25">
      <c r="A552" s="2" t="s">
        <v>184</v>
      </c>
      <c r="B552" s="3" t="s">
        <v>807</v>
      </c>
      <c r="C552" s="4">
        <v>8770</v>
      </c>
      <c r="D552" s="2" t="s">
        <v>186</v>
      </c>
      <c r="E552" s="2" t="s">
        <v>808</v>
      </c>
      <c r="F552" t="e">
        <v>#N/A</v>
      </c>
      <c r="G552" s="14">
        <v>4285.7592000000004</v>
      </c>
      <c r="H552" t="s">
        <v>2271</v>
      </c>
      <c r="I552" s="12">
        <v>6</v>
      </c>
      <c r="J552" t="s">
        <v>2232</v>
      </c>
    </row>
    <row r="553" spans="1:10" hidden="1" x14ac:dyDescent="0.25">
      <c r="A553" s="2" t="s">
        <v>301</v>
      </c>
      <c r="B553" s="3" t="s">
        <v>809</v>
      </c>
      <c r="C553" s="4">
        <v>13300</v>
      </c>
      <c r="D553" s="2" t="s">
        <v>303</v>
      </c>
      <c r="E553" s="2" t="s">
        <v>810</v>
      </c>
      <c r="F553" t="e">
        <v>#N/A</v>
      </c>
      <c r="G553" s="14">
        <v>19641.737000000001</v>
      </c>
      <c r="H553" t="s">
        <v>2271</v>
      </c>
      <c r="I553" s="12">
        <v>6</v>
      </c>
      <c r="J553" t="s">
        <v>2233</v>
      </c>
    </row>
    <row r="554" spans="1:10" hidden="1" x14ac:dyDescent="0.25">
      <c r="A554" s="2" t="s">
        <v>500</v>
      </c>
      <c r="B554" s="3" t="s">
        <v>811</v>
      </c>
      <c r="C554" s="4">
        <v>5129</v>
      </c>
      <c r="D554" s="2" t="s">
        <v>502</v>
      </c>
      <c r="E554" s="2" t="s">
        <v>237</v>
      </c>
      <c r="F554" t="e">
        <v>#N/A</v>
      </c>
      <c r="G554" s="14">
        <v>13365.885</v>
      </c>
      <c r="H554" t="s">
        <v>2269</v>
      </c>
      <c r="I554" s="12">
        <v>2</v>
      </c>
      <c r="J554" t="s">
        <v>2231</v>
      </c>
    </row>
    <row r="555" spans="1:10" hidden="1" x14ac:dyDescent="0.25">
      <c r="A555" s="2" t="s">
        <v>33</v>
      </c>
      <c r="B555" s="3" t="s">
        <v>812</v>
      </c>
      <c r="C555" s="4">
        <v>15690</v>
      </c>
      <c r="D555" s="2" t="s">
        <v>35</v>
      </c>
      <c r="E555" s="2" t="s">
        <v>813</v>
      </c>
      <c r="F555" t="e">
        <v>#N/A</v>
      </c>
      <c r="G555" s="14">
        <v>30952.620999999999</v>
      </c>
      <c r="H555" t="s">
        <v>2270</v>
      </c>
      <c r="I555" s="12">
        <v>6</v>
      </c>
      <c r="J555" t="s">
        <v>2230</v>
      </c>
    </row>
    <row r="556" spans="1:10" hidden="1" x14ac:dyDescent="0.25">
      <c r="A556" s="2" t="s">
        <v>814</v>
      </c>
      <c r="B556" s="3" t="s">
        <v>815</v>
      </c>
      <c r="C556" s="4">
        <v>63272</v>
      </c>
      <c r="D556" s="2" t="s">
        <v>816</v>
      </c>
      <c r="E556" s="2" t="s">
        <v>817</v>
      </c>
      <c r="F556" t="e">
        <v>#N/A</v>
      </c>
      <c r="G556" s="14">
        <v>9470.6111000000001</v>
      </c>
      <c r="H556" t="s">
        <v>2270</v>
      </c>
      <c r="I556" s="12">
        <v>6</v>
      </c>
      <c r="J556" t="s">
        <v>2232</v>
      </c>
    </row>
    <row r="557" spans="1:10" hidden="1" x14ac:dyDescent="0.25">
      <c r="A557" s="2" t="s">
        <v>134</v>
      </c>
      <c r="B557" s="3" t="s">
        <v>818</v>
      </c>
      <c r="C557" s="4">
        <v>54172</v>
      </c>
      <c r="D557" s="2" t="s">
        <v>136</v>
      </c>
      <c r="E557" s="2" t="s">
        <v>819</v>
      </c>
      <c r="F557" t="e">
        <v>#N/A</v>
      </c>
      <c r="G557" s="14">
        <v>16682.18</v>
      </c>
      <c r="H557" t="s">
        <v>2270</v>
      </c>
      <c r="I557" s="12">
        <v>6</v>
      </c>
      <c r="J557" t="s">
        <v>2232</v>
      </c>
    </row>
    <row r="558" spans="1:10" hidden="1" x14ac:dyDescent="0.25">
      <c r="A558" s="2" t="s">
        <v>438</v>
      </c>
      <c r="B558" s="3" t="s">
        <v>820</v>
      </c>
      <c r="C558" s="4">
        <v>17088</v>
      </c>
      <c r="D558" s="2" t="s">
        <v>237</v>
      </c>
      <c r="E558" s="2" t="s">
        <v>821</v>
      </c>
      <c r="F558" t="e">
        <v>#N/A</v>
      </c>
      <c r="G558" s="14">
        <v>11181.948</v>
      </c>
      <c r="H558" t="s">
        <v>2271</v>
      </c>
      <c r="I558" s="12">
        <v>6</v>
      </c>
      <c r="J558" t="s">
        <v>2232</v>
      </c>
    </row>
    <row r="559" spans="1:10" hidden="1" x14ac:dyDescent="0.25">
      <c r="A559" s="2" t="s">
        <v>27</v>
      </c>
      <c r="B559" s="3" t="s">
        <v>822</v>
      </c>
      <c r="C559" s="4">
        <v>25151</v>
      </c>
      <c r="D559" s="2" t="s">
        <v>29</v>
      </c>
      <c r="E559" s="2" t="s">
        <v>823</v>
      </c>
      <c r="F559" t="e">
        <v>#N/A</v>
      </c>
      <c r="G559" s="14">
        <v>11354.995000000001</v>
      </c>
      <c r="H559" t="s">
        <v>2270</v>
      </c>
      <c r="I559" s="12">
        <v>6</v>
      </c>
      <c r="J559" t="s">
        <v>2232</v>
      </c>
    </row>
    <row r="560" spans="1:10" hidden="1" x14ac:dyDescent="0.25">
      <c r="A560" s="2" t="s">
        <v>576</v>
      </c>
      <c r="B560" s="3" t="s">
        <v>824</v>
      </c>
      <c r="C560" s="4">
        <v>76845</v>
      </c>
      <c r="D560" s="2" t="s">
        <v>578</v>
      </c>
      <c r="E560" s="2" t="s">
        <v>825</v>
      </c>
      <c r="F560" t="e">
        <v>#N/A</v>
      </c>
      <c r="G560" s="14">
        <v>4262.6777000000002</v>
      </c>
      <c r="H560" t="s">
        <v>2270</v>
      </c>
      <c r="I560" s="12">
        <v>6</v>
      </c>
      <c r="J560" t="s">
        <v>2232</v>
      </c>
    </row>
    <row r="561" spans="1:10" hidden="1" x14ac:dyDescent="0.25">
      <c r="A561" s="2" t="s">
        <v>772</v>
      </c>
      <c r="B561" s="3" t="s">
        <v>826</v>
      </c>
      <c r="C561" s="4">
        <v>41013</v>
      </c>
      <c r="D561" s="2" t="s">
        <v>774</v>
      </c>
      <c r="E561" s="2" t="s">
        <v>827</v>
      </c>
      <c r="F561" t="e">
        <v>#N/A</v>
      </c>
      <c r="G561" s="14">
        <v>26828.557000000001</v>
      </c>
      <c r="H561" t="s">
        <v>2271</v>
      </c>
      <c r="I561" s="12">
        <v>6</v>
      </c>
      <c r="J561" t="s">
        <v>2233</v>
      </c>
    </row>
    <row r="562" spans="1:10" hidden="1" x14ac:dyDescent="0.25">
      <c r="A562" s="2" t="s">
        <v>500</v>
      </c>
      <c r="B562" s="3" t="s">
        <v>828</v>
      </c>
      <c r="C562" s="4">
        <v>5576</v>
      </c>
      <c r="D562" s="2" t="s">
        <v>502</v>
      </c>
      <c r="E562" s="2" t="s">
        <v>829</v>
      </c>
      <c r="F562" t="e">
        <v>#N/A</v>
      </c>
      <c r="G562" s="14">
        <v>7580.1639999999998</v>
      </c>
      <c r="H562" t="s">
        <v>2270</v>
      </c>
      <c r="I562" s="12">
        <v>6</v>
      </c>
      <c r="J562" t="s">
        <v>2232</v>
      </c>
    </row>
    <row r="563" spans="1:10" hidden="1" x14ac:dyDescent="0.25">
      <c r="A563" s="2" t="s">
        <v>204</v>
      </c>
      <c r="B563" s="3" t="s">
        <v>830</v>
      </c>
      <c r="C563" s="4">
        <v>52560</v>
      </c>
      <c r="D563" s="2" t="s">
        <v>206</v>
      </c>
      <c r="E563" s="2" t="s">
        <v>831</v>
      </c>
      <c r="F563" t="e">
        <v>#N/A</v>
      </c>
      <c r="G563" s="14">
        <v>37587.661</v>
      </c>
      <c r="H563" t="s">
        <v>2270</v>
      </c>
      <c r="I563" s="12">
        <v>6</v>
      </c>
      <c r="J563" t="s">
        <v>2230</v>
      </c>
    </row>
    <row r="564" spans="1:10" hidden="1" x14ac:dyDescent="0.25">
      <c r="A564" s="2" t="s">
        <v>500</v>
      </c>
      <c r="B564" s="3" t="s">
        <v>832</v>
      </c>
      <c r="C564" s="4">
        <v>5308</v>
      </c>
      <c r="D564" s="2" t="s">
        <v>502</v>
      </c>
      <c r="E564" s="2" t="s">
        <v>833</v>
      </c>
      <c r="F564" t="e">
        <v>#N/A</v>
      </c>
      <c r="G564" s="14">
        <v>8228.9477999999999</v>
      </c>
      <c r="H564" t="s">
        <v>2269</v>
      </c>
      <c r="I564" s="12">
        <v>2</v>
      </c>
      <c r="J564" t="s">
        <v>2231</v>
      </c>
    </row>
    <row r="565" spans="1:10" hidden="1" x14ac:dyDescent="0.25">
      <c r="A565" s="2" t="s">
        <v>134</v>
      </c>
      <c r="B565" s="3" t="s">
        <v>834</v>
      </c>
      <c r="C565" s="4">
        <v>54673</v>
      </c>
      <c r="D565" s="2" t="s">
        <v>136</v>
      </c>
      <c r="E565" s="2" t="s">
        <v>835</v>
      </c>
      <c r="F565" t="e">
        <v>#N/A</v>
      </c>
      <c r="G565" s="14">
        <v>13395.223</v>
      </c>
      <c r="H565" t="s">
        <v>2270</v>
      </c>
      <c r="I565" s="12">
        <v>4</v>
      </c>
      <c r="J565" t="s">
        <v>2233</v>
      </c>
    </row>
    <row r="566" spans="1:10" hidden="1" x14ac:dyDescent="0.25">
      <c r="A566" s="2" t="s">
        <v>27</v>
      </c>
      <c r="B566" s="3" t="s">
        <v>836</v>
      </c>
      <c r="C566" s="4">
        <v>25086</v>
      </c>
      <c r="D566" s="2" t="s">
        <v>29</v>
      </c>
      <c r="E566" s="2" t="s">
        <v>837</v>
      </c>
      <c r="F566" t="e">
        <v>#N/A</v>
      </c>
      <c r="G566" s="14">
        <v>18290.276999999998</v>
      </c>
      <c r="H566" t="s">
        <v>2270</v>
      </c>
      <c r="I566" s="12">
        <v>6</v>
      </c>
      <c r="J566" t="s">
        <v>2230</v>
      </c>
    </row>
    <row r="567" spans="1:10" hidden="1" x14ac:dyDescent="0.25">
      <c r="A567" s="2" t="s">
        <v>134</v>
      </c>
      <c r="B567" s="3" t="s">
        <v>838</v>
      </c>
      <c r="C567" s="4">
        <v>54874</v>
      </c>
      <c r="D567" s="2" t="s">
        <v>136</v>
      </c>
      <c r="E567" s="2" t="s">
        <v>839</v>
      </c>
      <c r="F567" t="e">
        <v>#N/A</v>
      </c>
      <c r="G567" s="14">
        <v>9222.2070999999996</v>
      </c>
      <c r="H567" t="s">
        <v>2270</v>
      </c>
      <c r="I567" s="12">
        <v>4</v>
      </c>
      <c r="J567" t="s">
        <v>2231</v>
      </c>
    </row>
    <row r="568" spans="1:10" hidden="1" x14ac:dyDescent="0.25">
      <c r="A568" s="2" t="s">
        <v>500</v>
      </c>
      <c r="B568" s="3" t="s">
        <v>840</v>
      </c>
      <c r="C568" s="4">
        <v>5631</v>
      </c>
      <c r="D568" s="2" t="s">
        <v>502</v>
      </c>
      <c r="E568" s="2" t="s">
        <v>841</v>
      </c>
      <c r="F568" t="e">
        <v>#N/A</v>
      </c>
      <c r="G568" s="14">
        <v>1540.3063</v>
      </c>
      <c r="H568" t="s">
        <v>2269</v>
      </c>
      <c r="I568" s="12">
        <v>2</v>
      </c>
      <c r="J568" t="s">
        <v>2231</v>
      </c>
    </row>
    <row r="569" spans="1:10" hidden="1" x14ac:dyDescent="0.25">
      <c r="A569" s="2" t="s">
        <v>27</v>
      </c>
      <c r="B569" s="3" t="s">
        <v>844</v>
      </c>
      <c r="C569" s="4">
        <v>25099</v>
      </c>
      <c r="D569" s="2" t="s">
        <v>29</v>
      </c>
      <c r="E569" s="2" t="s">
        <v>845</v>
      </c>
      <c r="F569" t="e">
        <v>#N/A</v>
      </c>
      <c r="G569" s="14">
        <v>9941.8436000000002</v>
      </c>
      <c r="H569" t="s">
        <v>2270</v>
      </c>
      <c r="I569" s="12">
        <v>6</v>
      </c>
      <c r="J569" t="s">
        <v>2231</v>
      </c>
    </row>
    <row r="570" spans="1:10" hidden="1" x14ac:dyDescent="0.25">
      <c r="A570" s="2" t="s">
        <v>27</v>
      </c>
      <c r="B570" s="3" t="s">
        <v>846</v>
      </c>
      <c r="C570" s="4">
        <v>25489</v>
      </c>
      <c r="D570" s="2" t="s">
        <v>29</v>
      </c>
      <c r="E570" s="2" t="s">
        <v>847</v>
      </c>
      <c r="F570" t="e">
        <v>#N/A</v>
      </c>
      <c r="G570" s="14">
        <v>5859.3521000000001</v>
      </c>
      <c r="H570" t="s">
        <v>2270</v>
      </c>
      <c r="I570" s="12">
        <v>6</v>
      </c>
      <c r="J570" t="s">
        <v>2232</v>
      </c>
    </row>
    <row r="571" spans="1:10" hidden="1" x14ac:dyDescent="0.25">
      <c r="A571" s="2" t="s">
        <v>576</v>
      </c>
      <c r="B571" s="3" t="s">
        <v>848</v>
      </c>
      <c r="C571" s="4">
        <v>76001</v>
      </c>
      <c r="D571" s="2" t="s">
        <v>578</v>
      </c>
      <c r="E571" s="2" t="s">
        <v>849</v>
      </c>
      <c r="F571" t="e">
        <v>#N/A</v>
      </c>
      <c r="G571" s="14">
        <v>57196.752</v>
      </c>
      <c r="H571" t="s">
        <v>2269</v>
      </c>
      <c r="I571" s="12" t="s">
        <v>2349</v>
      </c>
      <c r="J571" t="s">
        <v>2231</v>
      </c>
    </row>
    <row r="572" spans="1:10" hidden="1" x14ac:dyDescent="0.25">
      <c r="A572" s="2" t="s">
        <v>33</v>
      </c>
      <c r="B572" s="3" t="s">
        <v>850</v>
      </c>
      <c r="C572" s="4">
        <v>15022</v>
      </c>
      <c r="D572" s="2" t="s">
        <v>35</v>
      </c>
      <c r="E572" s="2" t="s">
        <v>851</v>
      </c>
      <c r="F572" t="e">
        <v>#N/A</v>
      </c>
      <c r="G572" s="14">
        <v>5731.3891000000003</v>
      </c>
      <c r="H572" t="s">
        <v>2270</v>
      </c>
      <c r="I572" s="12">
        <v>6</v>
      </c>
      <c r="J572" t="s">
        <v>2230</v>
      </c>
    </row>
    <row r="573" spans="1:10" hidden="1" x14ac:dyDescent="0.25">
      <c r="A573" s="2" t="s">
        <v>500</v>
      </c>
      <c r="B573" s="3" t="s">
        <v>852</v>
      </c>
      <c r="C573" s="4">
        <v>5380</v>
      </c>
      <c r="D573" s="2" t="s">
        <v>502</v>
      </c>
      <c r="E573" s="2" t="s">
        <v>853</v>
      </c>
      <c r="F573" t="e">
        <v>#N/A</v>
      </c>
      <c r="G573" s="14">
        <v>3751.8688000000002</v>
      </c>
      <c r="H573" t="s">
        <v>2269</v>
      </c>
      <c r="I573" s="12">
        <v>2</v>
      </c>
      <c r="J573" t="s">
        <v>2231</v>
      </c>
    </row>
    <row r="574" spans="1:10" hidden="1" x14ac:dyDescent="0.25">
      <c r="A574" s="2" t="s">
        <v>758</v>
      </c>
      <c r="B574" s="3" t="s">
        <v>854</v>
      </c>
      <c r="C574" s="4">
        <v>50245</v>
      </c>
      <c r="D574" s="2" t="s">
        <v>760</v>
      </c>
      <c r="E574" s="2" t="s">
        <v>855</v>
      </c>
      <c r="F574" t="e">
        <v>#N/A</v>
      </c>
      <c r="G574" s="14">
        <v>27495.999</v>
      </c>
      <c r="H574" t="s">
        <v>2270</v>
      </c>
      <c r="I574" s="12">
        <v>6</v>
      </c>
      <c r="J574" t="s">
        <v>2230</v>
      </c>
    </row>
    <row r="575" spans="1:10" hidden="1" x14ac:dyDescent="0.25">
      <c r="A575" s="2" t="s">
        <v>814</v>
      </c>
      <c r="B575" s="3" t="s">
        <v>856</v>
      </c>
      <c r="C575" s="4">
        <v>63190</v>
      </c>
      <c r="D575" s="2" t="s">
        <v>816</v>
      </c>
      <c r="E575" s="2" t="s">
        <v>857</v>
      </c>
      <c r="F575" t="e">
        <v>#N/A</v>
      </c>
      <c r="G575" s="14">
        <v>9992.5105999999996</v>
      </c>
      <c r="H575" t="s">
        <v>2270</v>
      </c>
      <c r="I575" s="12">
        <v>6</v>
      </c>
      <c r="J575" t="s">
        <v>2231</v>
      </c>
    </row>
    <row r="576" spans="1:10" hidden="1" x14ac:dyDescent="0.25">
      <c r="A576" s="2" t="s">
        <v>301</v>
      </c>
      <c r="B576" s="3" t="s">
        <v>858</v>
      </c>
      <c r="C576" s="4">
        <v>13836</v>
      </c>
      <c r="D576" s="2" t="s">
        <v>303</v>
      </c>
      <c r="E576" s="2" t="s">
        <v>859</v>
      </c>
      <c r="F576" t="e">
        <v>#N/A</v>
      </c>
      <c r="G576" s="14">
        <v>19974.567999999999</v>
      </c>
      <c r="H576" t="s">
        <v>2270</v>
      </c>
      <c r="I576" s="12">
        <v>5</v>
      </c>
      <c r="J576" t="s">
        <v>2231</v>
      </c>
    </row>
    <row r="577" spans="1:10" hidden="1" x14ac:dyDescent="0.25">
      <c r="A577" s="2" t="s">
        <v>576</v>
      </c>
      <c r="B577" s="3" t="s">
        <v>860</v>
      </c>
      <c r="C577" s="4">
        <v>76863</v>
      </c>
      <c r="D577" s="2" t="s">
        <v>578</v>
      </c>
      <c r="E577" s="2" t="s">
        <v>861</v>
      </c>
      <c r="F577" t="e">
        <v>#N/A</v>
      </c>
      <c r="G577" s="14">
        <v>23289.047999999999</v>
      </c>
      <c r="H577" t="s">
        <v>2270</v>
      </c>
      <c r="I577" s="12">
        <v>6</v>
      </c>
      <c r="J577" t="s">
        <v>2233</v>
      </c>
    </row>
    <row r="578" spans="1:10" hidden="1" x14ac:dyDescent="0.25">
      <c r="A578" s="2" t="s">
        <v>88</v>
      </c>
      <c r="B578" s="3" t="s">
        <v>862</v>
      </c>
      <c r="C578" s="4">
        <v>68169</v>
      </c>
      <c r="D578" s="2" t="s">
        <v>90</v>
      </c>
      <c r="E578" s="2" t="s">
        <v>863</v>
      </c>
      <c r="F578" t="e">
        <v>#N/A</v>
      </c>
      <c r="G578" s="14">
        <v>12597.255999999999</v>
      </c>
      <c r="H578" t="s">
        <v>2271</v>
      </c>
      <c r="I578" s="12">
        <v>6</v>
      </c>
      <c r="J578" t="s">
        <v>2230</v>
      </c>
    </row>
    <row r="579" spans="1:10" hidden="1" x14ac:dyDescent="0.25">
      <c r="A579" s="2" t="s">
        <v>500</v>
      </c>
      <c r="B579" s="3" t="s">
        <v>864</v>
      </c>
      <c r="C579" s="4">
        <v>5030</v>
      </c>
      <c r="D579" s="2" t="s">
        <v>502</v>
      </c>
      <c r="E579" s="2" t="s">
        <v>865</v>
      </c>
      <c r="F579" t="e">
        <v>#N/A</v>
      </c>
      <c r="G579" s="14">
        <v>8251.5488999999998</v>
      </c>
      <c r="H579" t="s">
        <v>2270</v>
      </c>
      <c r="I579" s="12">
        <v>6</v>
      </c>
      <c r="J579" t="s">
        <v>2232</v>
      </c>
    </row>
    <row r="580" spans="1:10" hidden="1" x14ac:dyDescent="0.25">
      <c r="A580" s="2" t="s">
        <v>576</v>
      </c>
      <c r="B580" s="3" t="s">
        <v>866</v>
      </c>
      <c r="C580" s="4">
        <v>76243</v>
      </c>
      <c r="D580" s="2" t="s">
        <v>578</v>
      </c>
      <c r="E580" s="2" t="s">
        <v>867</v>
      </c>
      <c r="F580" t="e">
        <v>#N/A</v>
      </c>
      <c r="G580" s="14">
        <v>18206.216</v>
      </c>
      <c r="H580" t="s">
        <v>2270</v>
      </c>
      <c r="I580" s="12">
        <v>6</v>
      </c>
      <c r="J580" t="s">
        <v>2230</v>
      </c>
    </row>
    <row r="581" spans="1:10" hidden="1" x14ac:dyDescent="0.25">
      <c r="A581" s="2" t="s">
        <v>27</v>
      </c>
      <c r="B581" s="3" t="s">
        <v>868</v>
      </c>
      <c r="C581" s="4">
        <v>25293</v>
      </c>
      <c r="D581" s="2" t="s">
        <v>29</v>
      </c>
      <c r="E581" s="2" t="s">
        <v>869</v>
      </c>
      <c r="F581" t="e">
        <v>#N/A</v>
      </c>
      <c r="G581" s="14">
        <v>38570.065000000002</v>
      </c>
      <c r="H581" t="s">
        <v>2270</v>
      </c>
      <c r="I581" s="12">
        <v>6</v>
      </c>
      <c r="J581" t="s">
        <v>2233</v>
      </c>
    </row>
    <row r="582" spans="1:10" hidden="1" x14ac:dyDescent="0.25">
      <c r="A582" s="2" t="s">
        <v>21</v>
      </c>
      <c r="B582" s="3" t="s">
        <v>870</v>
      </c>
      <c r="C582" s="4">
        <v>97161</v>
      </c>
      <c r="D582" s="2" t="s">
        <v>23</v>
      </c>
      <c r="E582" s="2" t="s">
        <v>871</v>
      </c>
      <c r="F582" t="e">
        <v>#N/A</v>
      </c>
      <c r="G582" s="14">
        <v>557050.87</v>
      </c>
      <c r="H582" t="s">
        <v>2271</v>
      </c>
      <c r="I582" s="12">
        <v>6</v>
      </c>
      <c r="J582" t="s">
        <v>2230</v>
      </c>
    </row>
    <row r="583" spans="1:10" hidden="1" x14ac:dyDescent="0.25">
      <c r="A583" s="2" t="s">
        <v>301</v>
      </c>
      <c r="B583" s="3" t="s">
        <v>872</v>
      </c>
      <c r="C583" s="4">
        <v>13188</v>
      </c>
      <c r="D583" s="2" t="s">
        <v>303</v>
      </c>
      <c r="E583" s="2" t="s">
        <v>873</v>
      </c>
      <c r="F583" t="e">
        <v>#N/A</v>
      </c>
      <c r="G583" s="14">
        <v>13090.929</v>
      </c>
      <c r="H583" t="s">
        <v>2270</v>
      </c>
      <c r="I583" s="12">
        <v>6</v>
      </c>
      <c r="J583" t="s">
        <v>2232</v>
      </c>
    </row>
    <row r="584" spans="1:10" hidden="1" x14ac:dyDescent="0.25">
      <c r="A584" s="2" t="s">
        <v>576</v>
      </c>
      <c r="B584" s="3" t="s">
        <v>874</v>
      </c>
      <c r="C584" s="4">
        <v>76318</v>
      </c>
      <c r="D584" s="2" t="s">
        <v>578</v>
      </c>
      <c r="E584" s="2" t="s">
        <v>875</v>
      </c>
      <c r="F584" t="e">
        <v>#N/A</v>
      </c>
      <c r="G584" s="14">
        <v>16275.3</v>
      </c>
      <c r="H584" t="s">
        <v>2270</v>
      </c>
      <c r="I584" s="12">
        <v>6</v>
      </c>
      <c r="J584" t="s">
        <v>2232</v>
      </c>
    </row>
    <row r="585" spans="1:10" hidden="1" x14ac:dyDescent="0.25">
      <c r="A585" s="2" t="s">
        <v>438</v>
      </c>
      <c r="B585" s="3" t="s">
        <v>876</v>
      </c>
      <c r="C585" s="4">
        <v>17524</v>
      </c>
      <c r="D585" s="2" t="s">
        <v>237</v>
      </c>
      <c r="E585" s="2" t="s">
        <v>877</v>
      </c>
      <c r="F585" t="e">
        <v>#N/A</v>
      </c>
      <c r="G585" s="14">
        <v>11267.464</v>
      </c>
      <c r="H585" t="s">
        <v>2270</v>
      </c>
      <c r="I585" s="12">
        <v>6</v>
      </c>
      <c r="J585" t="s">
        <v>2232</v>
      </c>
    </row>
    <row r="586" spans="1:10" hidden="1" x14ac:dyDescent="0.25">
      <c r="A586" s="2" t="s">
        <v>184</v>
      </c>
      <c r="B586" s="3" t="s">
        <v>878</v>
      </c>
      <c r="C586" s="4">
        <v>8001</v>
      </c>
      <c r="D586" s="2" t="s">
        <v>186</v>
      </c>
      <c r="E586" s="2" t="s">
        <v>879</v>
      </c>
      <c r="F586" t="e">
        <v>#N/A</v>
      </c>
      <c r="G586" s="14">
        <v>14654.764999999999</v>
      </c>
      <c r="H586" t="s">
        <v>2269</v>
      </c>
      <c r="I586" s="12" t="s">
        <v>2349</v>
      </c>
      <c r="J586" t="s">
        <v>2231</v>
      </c>
    </row>
    <row r="587" spans="1:10" hidden="1" x14ac:dyDescent="0.25">
      <c r="A587" s="2" t="s">
        <v>204</v>
      </c>
      <c r="B587" s="3" t="s">
        <v>880</v>
      </c>
      <c r="C587" s="4">
        <v>52019</v>
      </c>
      <c r="D587" s="2" t="s">
        <v>206</v>
      </c>
      <c r="E587" s="2" t="s">
        <v>881</v>
      </c>
      <c r="F587" t="e">
        <v>#N/A</v>
      </c>
      <c r="G587" s="14">
        <v>4116.0382</v>
      </c>
      <c r="H587" t="s">
        <v>2271</v>
      </c>
      <c r="I587" s="12">
        <v>6</v>
      </c>
      <c r="J587" t="s">
        <v>2232</v>
      </c>
    </row>
    <row r="588" spans="1:10" hidden="1" x14ac:dyDescent="0.25">
      <c r="A588" s="2" t="s">
        <v>184</v>
      </c>
      <c r="B588" s="3" t="s">
        <v>882</v>
      </c>
      <c r="C588" s="4">
        <v>8560</v>
      </c>
      <c r="D588" s="2" t="s">
        <v>186</v>
      </c>
      <c r="E588" s="2" t="s">
        <v>883</v>
      </c>
      <c r="F588" t="e">
        <v>#N/A</v>
      </c>
      <c r="G588" s="14">
        <v>20475.601999999999</v>
      </c>
      <c r="H588" t="s">
        <v>2271</v>
      </c>
      <c r="I588" s="12">
        <v>6</v>
      </c>
      <c r="J588" t="s">
        <v>2231</v>
      </c>
    </row>
    <row r="589" spans="1:10" hidden="1" x14ac:dyDescent="0.25">
      <c r="A589" s="2" t="s">
        <v>27</v>
      </c>
      <c r="B589" s="3" t="s">
        <v>884</v>
      </c>
      <c r="C589" s="4">
        <v>25769</v>
      </c>
      <c r="D589" s="2" t="s">
        <v>29</v>
      </c>
      <c r="E589" s="2" t="s">
        <v>885</v>
      </c>
      <c r="F589" t="e">
        <v>#N/A</v>
      </c>
      <c r="G589" s="14">
        <v>21084.49</v>
      </c>
      <c r="H589" t="s">
        <v>2270</v>
      </c>
      <c r="I589" s="12">
        <v>6</v>
      </c>
      <c r="J589" t="s">
        <v>2232</v>
      </c>
    </row>
    <row r="590" spans="1:10" hidden="1" x14ac:dyDescent="0.25">
      <c r="A590" s="2" t="s">
        <v>88</v>
      </c>
      <c r="B590" s="3" t="s">
        <v>886</v>
      </c>
      <c r="C590" s="4">
        <v>68547</v>
      </c>
      <c r="D590" s="2" t="s">
        <v>90</v>
      </c>
      <c r="E590" s="2" t="s">
        <v>887</v>
      </c>
      <c r="F590" t="e">
        <v>#N/A</v>
      </c>
      <c r="G590" s="14">
        <v>48553.112999999998</v>
      </c>
      <c r="H590" t="s">
        <v>2269</v>
      </c>
      <c r="I590" s="12">
        <v>1</v>
      </c>
      <c r="J590" t="s">
        <v>2231</v>
      </c>
    </row>
    <row r="591" spans="1:10" hidden="1" x14ac:dyDescent="0.25">
      <c r="A591" s="2" t="s">
        <v>33</v>
      </c>
      <c r="B591" s="3" t="s">
        <v>892</v>
      </c>
      <c r="C591" s="4">
        <v>15403</v>
      </c>
      <c r="D591" s="2" t="s">
        <v>35</v>
      </c>
      <c r="E591" s="2" t="s">
        <v>893</v>
      </c>
      <c r="F591" t="e">
        <v>#N/A</v>
      </c>
      <c r="G591" s="14">
        <v>15957.797</v>
      </c>
      <c r="H591" t="s">
        <v>2270</v>
      </c>
      <c r="I591" s="12">
        <v>6</v>
      </c>
      <c r="J591" t="s">
        <v>2233</v>
      </c>
    </row>
    <row r="592" spans="1:10" hidden="1" x14ac:dyDescent="0.25">
      <c r="A592" s="2" t="s">
        <v>33</v>
      </c>
      <c r="B592" s="3" t="s">
        <v>894</v>
      </c>
      <c r="C592" s="4">
        <v>15660</v>
      </c>
      <c r="D592" s="2" t="s">
        <v>35</v>
      </c>
      <c r="E592" s="2" t="s">
        <v>895</v>
      </c>
      <c r="F592" t="e">
        <v>#N/A</v>
      </c>
      <c r="G592" s="14">
        <v>10536.663</v>
      </c>
      <c r="H592" t="s">
        <v>2270</v>
      </c>
      <c r="I592" s="12">
        <v>6</v>
      </c>
      <c r="J592" t="s">
        <v>2233</v>
      </c>
    </row>
    <row r="593" spans="1:10" hidden="1" x14ac:dyDescent="0.25">
      <c r="A593" s="2" t="s">
        <v>576</v>
      </c>
      <c r="B593" s="3" t="s">
        <v>896</v>
      </c>
      <c r="C593" s="4">
        <v>76100</v>
      </c>
      <c r="D593" s="2" t="s">
        <v>578</v>
      </c>
      <c r="E593" s="2" t="s">
        <v>303</v>
      </c>
      <c r="F593" t="e">
        <v>#N/A</v>
      </c>
      <c r="G593" s="14">
        <v>70472.118000000002</v>
      </c>
      <c r="H593" t="s">
        <v>2270</v>
      </c>
      <c r="I593" s="12">
        <v>6</v>
      </c>
      <c r="J593" t="s">
        <v>2230</v>
      </c>
    </row>
    <row r="594" spans="1:10" hidden="1" x14ac:dyDescent="0.25">
      <c r="A594" s="2" t="s">
        <v>500</v>
      </c>
      <c r="B594" s="3" t="s">
        <v>897</v>
      </c>
      <c r="C594" s="4">
        <v>5664</v>
      </c>
      <c r="D594" s="2" t="s">
        <v>502</v>
      </c>
      <c r="E594" s="2" t="s">
        <v>898</v>
      </c>
      <c r="F594" t="e">
        <v>#N/A</v>
      </c>
      <c r="G594" s="14">
        <v>21957.132000000001</v>
      </c>
      <c r="H594" t="s">
        <v>2269</v>
      </c>
      <c r="I594" s="12">
        <v>6</v>
      </c>
      <c r="J594" t="s">
        <v>2232</v>
      </c>
    </row>
    <row r="595" spans="1:10" hidden="1" x14ac:dyDescent="0.25">
      <c r="A595" s="2" t="s">
        <v>530</v>
      </c>
      <c r="B595" s="3" t="s">
        <v>899</v>
      </c>
      <c r="C595" s="4">
        <v>23182</v>
      </c>
      <c r="D595" s="2" t="s">
        <v>532</v>
      </c>
      <c r="E595" s="2" t="s">
        <v>900</v>
      </c>
      <c r="F595" t="e">
        <v>#N/A</v>
      </c>
      <c r="G595" s="14">
        <v>58533.671000000002</v>
      </c>
      <c r="H595" t="s">
        <v>2270</v>
      </c>
      <c r="I595" s="12">
        <v>6</v>
      </c>
      <c r="J595" t="s">
        <v>2232</v>
      </c>
    </row>
    <row r="596" spans="1:10" hidden="1" x14ac:dyDescent="0.25">
      <c r="A596" s="2" t="s">
        <v>901</v>
      </c>
      <c r="B596" s="3" t="s">
        <v>902</v>
      </c>
      <c r="C596" s="4">
        <v>85430</v>
      </c>
      <c r="D596" s="2" t="s">
        <v>903</v>
      </c>
      <c r="E596" s="2" t="s">
        <v>904</v>
      </c>
      <c r="F596" t="e">
        <v>#N/A</v>
      </c>
      <c r="G596" s="14">
        <v>296067.02</v>
      </c>
      <c r="H596" t="s">
        <v>2270</v>
      </c>
      <c r="I596" s="12">
        <v>6</v>
      </c>
      <c r="J596" t="s">
        <v>2230</v>
      </c>
    </row>
    <row r="597" spans="1:10" hidden="1" x14ac:dyDescent="0.25">
      <c r="A597" s="2" t="s">
        <v>33</v>
      </c>
      <c r="B597" s="3" t="s">
        <v>905</v>
      </c>
      <c r="C597" s="4">
        <v>15377</v>
      </c>
      <c r="D597" s="2" t="s">
        <v>35</v>
      </c>
      <c r="E597" s="2" t="s">
        <v>906</v>
      </c>
      <c r="F597" t="e">
        <v>#N/A</v>
      </c>
      <c r="G597" s="14">
        <v>64334.855000000003</v>
      </c>
      <c r="H597" t="s">
        <v>2271</v>
      </c>
      <c r="I597" s="12">
        <v>6</v>
      </c>
      <c r="J597" t="s">
        <v>2230</v>
      </c>
    </row>
    <row r="598" spans="1:10" hidden="1" x14ac:dyDescent="0.25">
      <c r="A598" s="2" t="s">
        <v>772</v>
      </c>
      <c r="B598" s="3" t="s">
        <v>907</v>
      </c>
      <c r="C598" s="4">
        <v>41518</v>
      </c>
      <c r="D598" s="2" t="s">
        <v>774</v>
      </c>
      <c r="E598" s="2" t="s">
        <v>908</v>
      </c>
      <c r="F598" t="e">
        <v>#N/A</v>
      </c>
      <c r="G598" s="14">
        <v>28086.816999999999</v>
      </c>
      <c r="H598" t="s">
        <v>2270</v>
      </c>
      <c r="I598" s="12">
        <v>6</v>
      </c>
      <c r="J598" t="s">
        <v>2233</v>
      </c>
    </row>
    <row r="599" spans="1:10" hidden="1" x14ac:dyDescent="0.25">
      <c r="A599" s="2" t="s">
        <v>134</v>
      </c>
      <c r="B599" s="3" t="s">
        <v>909</v>
      </c>
      <c r="C599" s="4">
        <v>54660</v>
      </c>
      <c r="D599" s="2" t="s">
        <v>136</v>
      </c>
      <c r="E599" s="2" t="s">
        <v>910</v>
      </c>
      <c r="F599" t="e">
        <v>#N/A</v>
      </c>
      <c r="G599" s="14">
        <v>49229.959000000003</v>
      </c>
      <c r="H599" t="s">
        <v>2270</v>
      </c>
      <c r="I599" s="12">
        <v>6</v>
      </c>
      <c r="J599" t="s">
        <v>2233</v>
      </c>
    </row>
    <row r="600" spans="1:10" hidden="1" x14ac:dyDescent="0.25">
      <c r="A600" s="2" t="s">
        <v>426</v>
      </c>
      <c r="B600" s="3" t="s">
        <v>911</v>
      </c>
      <c r="C600" s="4">
        <v>99624</v>
      </c>
      <c r="D600" s="2" t="s">
        <v>428</v>
      </c>
      <c r="E600" s="2" t="s">
        <v>912</v>
      </c>
      <c r="F600" t="e">
        <v>#N/A</v>
      </c>
      <c r="G600" s="14">
        <v>401088.23</v>
      </c>
      <c r="H600" t="s">
        <v>2270</v>
      </c>
      <c r="I600" s="12">
        <v>6</v>
      </c>
      <c r="J600" t="s">
        <v>2230</v>
      </c>
    </row>
    <row r="601" spans="1:10" hidden="1" x14ac:dyDescent="0.25">
      <c r="A601" s="2" t="s">
        <v>576</v>
      </c>
      <c r="B601" s="3" t="s">
        <v>913</v>
      </c>
      <c r="C601" s="4">
        <v>76377</v>
      </c>
      <c r="D601" s="2" t="s">
        <v>578</v>
      </c>
      <c r="E601" s="2" t="s">
        <v>914</v>
      </c>
      <c r="F601" t="e">
        <v>#N/A</v>
      </c>
      <c r="G601" s="14">
        <v>25554.102999999999</v>
      </c>
      <c r="H601" t="s">
        <v>2270</v>
      </c>
      <c r="I601" s="12">
        <v>6</v>
      </c>
      <c r="J601" t="s">
        <v>2233</v>
      </c>
    </row>
    <row r="602" spans="1:10" hidden="1" x14ac:dyDescent="0.25">
      <c r="A602" s="2" t="s">
        <v>184</v>
      </c>
      <c r="B602" s="3" t="s">
        <v>915</v>
      </c>
      <c r="C602" s="4">
        <v>8520</v>
      </c>
      <c r="D602" s="2" t="s">
        <v>186</v>
      </c>
      <c r="E602" s="2" t="s">
        <v>916</v>
      </c>
      <c r="F602" t="e">
        <v>#N/A</v>
      </c>
      <c r="G602" s="14">
        <v>8660.7801999999992</v>
      </c>
      <c r="H602" t="s">
        <v>2270</v>
      </c>
      <c r="I602" s="12">
        <v>6</v>
      </c>
      <c r="J602" t="s">
        <v>2231</v>
      </c>
    </row>
    <row r="603" spans="1:10" hidden="1" x14ac:dyDescent="0.25">
      <c r="A603" s="2" t="s">
        <v>814</v>
      </c>
      <c r="B603" s="3" t="s">
        <v>917</v>
      </c>
      <c r="C603" s="4">
        <v>63001</v>
      </c>
      <c r="D603" s="2" t="s">
        <v>816</v>
      </c>
      <c r="E603" s="2" t="s">
        <v>918</v>
      </c>
      <c r="F603" t="e">
        <v>#N/A</v>
      </c>
      <c r="G603" s="14">
        <v>12068.674000000001</v>
      </c>
      <c r="H603" t="s">
        <v>2269</v>
      </c>
      <c r="I603" s="12">
        <v>1</v>
      </c>
      <c r="J603" t="s">
        <v>2231</v>
      </c>
    </row>
    <row r="604" spans="1:10" hidden="1" x14ac:dyDescent="0.25">
      <c r="A604" s="2" t="s">
        <v>576</v>
      </c>
      <c r="B604" s="3" t="s">
        <v>919</v>
      </c>
      <c r="C604" s="4">
        <v>76890</v>
      </c>
      <c r="D604" s="2" t="s">
        <v>578</v>
      </c>
      <c r="E604" s="2" t="s">
        <v>920</v>
      </c>
      <c r="F604" t="e">
        <v>#N/A</v>
      </c>
      <c r="G604" s="14">
        <v>31716.276999999998</v>
      </c>
      <c r="H604" t="s">
        <v>2270</v>
      </c>
      <c r="I604" s="12">
        <v>6</v>
      </c>
      <c r="J604" t="s">
        <v>2233</v>
      </c>
    </row>
    <row r="605" spans="1:10" hidden="1" x14ac:dyDescent="0.25">
      <c r="A605" s="2" t="s">
        <v>576</v>
      </c>
      <c r="B605" s="3" t="s">
        <v>921</v>
      </c>
      <c r="C605" s="4">
        <v>76306</v>
      </c>
      <c r="D605" s="2" t="s">
        <v>578</v>
      </c>
      <c r="E605" s="2" t="s">
        <v>922</v>
      </c>
      <c r="F605" t="e">
        <v>#N/A</v>
      </c>
      <c r="G605" s="14">
        <v>26808.441999999999</v>
      </c>
      <c r="H605" t="s">
        <v>2270</v>
      </c>
      <c r="I605" s="12">
        <v>6</v>
      </c>
      <c r="J605" t="s">
        <v>2232</v>
      </c>
    </row>
    <row r="606" spans="1:10" hidden="1" x14ac:dyDescent="0.25">
      <c r="A606" s="2" t="s">
        <v>295</v>
      </c>
      <c r="B606" s="3" t="s">
        <v>923</v>
      </c>
      <c r="C606" s="4">
        <v>73030</v>
      </c>
      <c r="D606" s="2" t="s">
        <v>297</v>
      </c>
      <c r="E606" s="2" t="s">
        <v>924</v>
      </c>
      <c r="F606" t="e">
        <v>#N/A</v>
      </c>
      <c r="G606" s="14">
        <v>23859.293000000001</v>
      </c>
      <c r="H606" t="s">
        <v>2271</v>
      </c>
      <c r="I606" s="12">
        <v>6</v>
      </c>
      <c r="J606" t="s">
        <v>2233</v>
      </c>
    </row>
    <row r="607" spans="1:10" hidden="1" x14ac:dyDescent="0.25">
      <c r="A607" s="2" t="s">
        <v>204</v>
      </c>
      <c r="B607" s="3" t="s">
        <v>925</v>
      </c>
      <c r="C607" s="4">
        <v>52356</v>
      </c>
      <c r="D607" s="2" t="s">
        <v>206</v>
      </c>
      <c r="E607" s="2" t="s">
        <v>926</v>
      </c>
      <c r="F607" t="e">
        <v>#N/A</v>
      </c>
      <c r="G607" s="14">
        <v>155292.35999999999</v>
      </c>
      <c r="H607" t="s">
        <v>2270</v>
      </c>
      <c r="I607" s="12">
        <v>4</v>
      </c>
      <c r="J607" t="s">
        <v>2231</v>
      </c>
    </row>
    <row r="608" spans="1:10" hidden="1" x14ac:dyDescent="0.25">
      <c r="A608" s="2" t="s">
        <v>27</v>
      </c>
      <c r="B608" s="3" t="s">
        <v>927</v>
      </c>
      <c r="C608" s="4">
        <v>25839</v>
      </c>
      <c r="D608" s="2" t="s">
        <v>29</v>
      </c>
      <c r="E608" s="2" t="s">
        <v>928</v>
      </c>
      <c r="F608" t="e">
        <v>#N/A</v>
      </c>
      <c r="G608" s="14">
        <v>52056.216</v>
      </c>
      <c r="H608" t="s">
        <v>2270</v>
      </c>
      <c r="I608" s="12">
        <v>6</v>
      </c>
      <c r="J608" t="s">
        <v>2230</v>
      </c>
    </row>
    <row r="609" spans="1:10" hidden="1" x14ac:dyDescent="0.25">
      <c r="A609" s="2" t="s">
        <v>530</v>
      </c>
      <c r="B609" s="3" t="s">
        <v>929</v>
      </c>
      <c r="C609" s="4">
        <v>23678</v>
      </c>
      <c r="D609" s="2" t="s">
        <v>532</v>
      </c>
      <c r="E609" s="2" t="s">
        <v>930</v>
      </c>
      <c r="F609" t="e">
        <v>#N/A</v>
      </c>
      <c r="G609" s="14">
        <v>50546.945</v>
      </c>
      <c r="H609" t="s">
        <v>2271</v>
      </c>
      <c r="I609" s="12">
        <v>6</v>
      </c>
      <c r="J609" t="s">
        <v>2233</v>
      </c>
    </row>
    <row r="610" spans="1:10" hidden="1" x14ac:dyDescent="0.25">
      <c r="A610" s="2" t="s">
        <v>576</v>
      </c>
      <c r="B610" s="3" t="s">
        <v>931</v>
      </c>
      <c r="C610" s="4">
        <v>76497</v>
      </c>
      <c r="D610" s="2" t="s">
        <v>578</v>
      </c>
      <c r="E610" s="2" t="s">
        <v>932</v>
      </c>
      <c r="F610" t="e">
        <v>#N/A</v>
      </c>
      <c r="G610" s="14">
        <v>21402.960999999999</v>
      </c>
      <c r="H610" t="s">
        <v>2270</v>
      </c>
      <c r="I610" s="12">
        <v>6</v>
      </c>
      <c r="J610" t="s">
        <v>2232</v>
      </c>
    </row>
    <row r="611" spans="1:10" hidden="1" x14ac:dyDescent="0.25">
      <c r="A611" s="2" t="s">
        <v>576</v>
      </c>
      <c r="B611" s="3" t="s">
        <v>933</v>
      </c>
      <c r="C611" s="4">
        <v>76736</v>
      </c>
      <c r="D611" s="2" t="s">
        <v>578</v>
      </c>
      <c r="E611" s="2" t="s">
        <v>934</v>
      </c>
      <c r="F611" t="e">
        <v>#N/A</v>
      </c>
      <c r="G611" s="14">
        <v>55466.714</v>
      </c>
      <c r="H611" t="s">
        <v>2270</v>
      </c>
      <c r="I611" s="12">
        <v>6</v>
      </c>
      <c r="J611" t="s">
        <v>2232</v>
      </c>
    </row>
    <row r="612" spans="1:10" hidden="1" x14ac:dyDescent="0.25">
      <c r="A612" s="2" t="s">
        <v>500</v>
      </c>
      <c r="B612" s="3" t="s">
        <v>935</v>
      </c>
      <c r="C612" s="4">
        <v>5086</v>
      </c>
      <c r="D612" s="2" t="s">
        <v>502</v>
      </c>
      <c r="E612" s="2" t="s">
        <v>936</v>
      </c>
      <c r="F612" t="e">
        <v>#N/A</v>
      </c>
      <c r="G612" s="14">
        <v>29837.555</v>
      </c>
      <c r="H612" t="s">
        <v>2270</v>
      </c>
      <c r="I612" s="12">
        <v>6</v>
      </c>
      <c r="J612" t="s">
        <v>2230</v>
      </c>
    </row>
    <row r="613" spans="1:10" hidden="1" x14ac:dyDescent="0.25">
      <c r="A613" s="2" t="s">
        <v>772</v>
      </c>
      <c r="B613" s="3" t="s">
        <v>937</v>
      </c>
      <c r="C613" s="4">
        <v>41244</v>
      </c>
      <c r="D613" s="2" t="s">
        <v>774</v>
      </c>
      <c r="E613" s="2" t="s">
        <v>938</v>
      </c>
      <c r="F613" t="e">
        <v>#N/A</v>
      </c>
      <c r="G613" s="14">
        <v>8091.4093999999996</v>
      </c>
      <c r="H613" t="s">
        <v>2270</v>
      </c>
      <c r="I613" s="12">
        <v>6</v>
      </c>
      <c r="J613" t="s">
        <v>2233</v>
      </c>
    </row>
    <row r="614" spans="1:10" hidden="1" x14ac:dyDescent="0.25">
      <c r="A614" s="2" t="s">
        <v>33</v>
      </c>
      <c r="B614" s="3" t="s">
        <v>939</v>
      </c>
      <c r="C614" s="4">
        <v>15109</v>
      </c>
      <c r="D614" s="2" t="s">
        <v>35</v>
      </c>
      <c r="E614" s="2" t="s">
        <v>940</v>
      </c>
      <c r="F614" t="e">
        <v>#N/A</v>
      </c>
      <c r="G614" s="14">
        <v>11403.816999999999</v>
      </c>
      <c r="H614" t="s">
        <v>2271</v>
      </c>
      <c r="I614" s="12">
        <v>6</v>
      </c>
      <c r="J614" t="s">
        <v>2233</v>
      </c>
    </row>
    <row r="615" spans="1:10" hidden="1" x14ac:dyDescent="0.25">
      <c r="A615" s="2" t="s">
        <v>500</v>
      </c>
      <c r="B615" s="3" t="s">
        <v>941</v>
      </c>
      <c r="C615" s="4">
        <v>5861</v>
      </c>
      <c r="D615" s="2" t="s">
        <v>502</v>
      </c>
      <c r="E615" s="2" t="s">
        <v>405</v>
      </c>
      <c r="F615" t="e">
        <v>#N/A</v>
      </c>
      <c r="G615" s="14">
        <v>14203.508</v>
      </c>
      <c r="H615" t="s">
        <v>2270</v>
      </c>
      <c r="I615" s="12">
        <v>6</v>
      </c>
      <c r="J615" t="s">
        <v>2232</v>
      </c>
    </row>
    <row r="616" spans="1:10" hidden="1" x14ac:dyDescent="0.25">
      <c r="A616" s="2" t="s">
        <v>134</v>
      </c>
      <c r="B616" s="3" t="s">
        <v>942</v>
      </c>
      <c r="C616" s="4">
        <v>54223</v>
      </c>
      <c r="D616" s="2" t="s">
        <v>136</v>
      </c>
      <c r="E616" s="2" t="s">
        <v>943</v>
      </c>
      <c r="F616" t="e">
        <v>#N/A</v>
      </c>
      <c r="G616" s="14">
        <v>36978.616999999998</v>
      </c>
      <c r="H616" t="s">
        <v>2270</v>
      </c>
      <c r="I616" s="12">
        <v>6</v>
      </c>
      <c r="J616" t="s">
        <v>2230</v>
      </c>
    </row>
    <row r="617" spans="1:10" hidden="1" x14ac:dyDescent="0.25">
      <c r="A617" s="2" t="s">
        <v>88</v>
      </c>
      <c r="B617" s="3" t="s">
        <v>944</v>
      </c>
      <c r="C617" s="4">
        <v>68276</v>
      </c>
      <c r="D617" s="2" t="s">
        <v>90</v>
      </c>
      <c r="E617" s="2" t="s">
        <v>945</v>
      </c>
      <c r="F617" t="e">
        <v>#N/A</v>
      </c>
      <c r="G617" s="14">
        <v>10031.655000000001</v>
      </c>
      <c r="H617" t="s">
        <v>2269</v>
      </c>
      <c r="I617" s="12">
        <v>1</v>
      </c>
      <c r="J617" t="s">
        <v>2231</v>
      </c>
    </row>
    <row r="618" spans="1:10" hidden="1" x14ac:dyDescent="0.25">
      <c r="A618" s="2" t="s">
        <v>772</v>
      </c>
      <c r="B618" s="3" t="s">
        <v>946</v>
      </c>
      <c r="C618" s="4">
        <v>41872</v>
      </c>
      <c r="D618" s="2" t="s">
        <v>774</v>
      </c>
      <c r="E618" s="2" t="s">
        <v>947</v>
      </c>
      <c r="F618" t="e">
        <v>#N/A</v>
      </c>
      <c r="G618" s="14">
        <v>52928.470999999998</v>
      </c>
      <c r="H618" t="s">
        <v>2270</v>
      </c>
      <c r="I618" s="12">
        <v>6</v>
      </c>
      <c r="J618" t="s">
        <v>2233</v>
      </c>
    </row>
    <row r="619" spans="1:10" hidden="1" x14ac:dyDescent="0.25">
      <c r="A619" s="2" t="s">
        <v>295</v>
      </c>
      <c r="B619" s="3" t="s">
        <v>948</v>
      </c>
      <c r="C619" s="4">
        <v>73861</v>
      </c>
      <c r="D619" s="2" t="s">
        <v>297</v>
      </c>
      <c r="E619" s="2" t="s">
        <v>949</v>
      </c>
      <c r="F619" t="e">
        <v>#N/A</v>
      </c>
      <c r="G619" s="14">
        <v>34845.341999999997</v>
      </c>
      <c r="H619" t="s">
        <v>2270</v>
      </c>
      <c r="I619" s="12">
        <v>6</v>
      </c>
      <c r="J619" t="s">
        <v>2232</v>
      </c>
    </row>
    <row r="620" spans="1:10" hidden="1" x14ac:dyDescent="0.25">
      <c r="A620" s="2" t="s">
        <v>27</v>
      </c>
      <c r="B620" s="3" t="s">
        <v>950</v>
      </c>
      <c r="C620" s="4">
        <v>25781</v>
      </c>
      <c r="D620" s="2" t="s">
        <v>29</v>
      </c>
      <c r="E620" s="2" t="s">
        <v>951</v>
      </c>
      <c r="F620" t="e">
        <v>#N/A</v>
      </c>
      <c r="G620" s="14">
        <v>6726.5099</v>
      </c>
      <c r="H620" t="s">
        <v>2270</v>
      </c>
      <c r="I620" s="12">
        <v>6</v>
      </c>
      <c r="J620" t="s">
        <v>2231</v>
      </c>
    </row>
    <row r="621" spans="1:10" hidden="1" x14ac:dyDescent="0.25">
      <c r="A621" s="2" t="s">
        <v>772</v>
      </c>
      <c r="B621" s="3" t="s">
        <v>952</v>
      </c>
      <c r="C621" s="4">
        <v>41524</v>
      </c>
      <c r="D621" s="2" t="s">
        <v>774</v>
      </c>
      <c r="E621" s="2" t="s">
        <v>953</v>
      </c>
      <c r="F621" t="e">
        <v>#N/A</v>
      </c>
      <c r="G621" s="14">
        <v>86731.505000000005</v>
      </c>
      <c r="H621" t="s">
        <v>2270</v>
      </c>
      <c r="I621" s="12">
        <v>6</v>
      </c>
      <c r="J621" t="s">
        <v>2233</v>
      </c>
    </row>
    <row r="622" spans="1:10" hidden="1" x14ac:dyDescent="0.25">
      <c r="A622" s="2" t="s">
        <v>88</v>
      </c>
      <c r="B622" s="3" t="s">
        <v>954</v>
      </c>
      <c r="C622" s="4">
        <v>68207</v>
      </c>
      <c r="D622" s="2" t="s">
        <v>90</v>
      </c>
      <c r="E622" s="2" t="s">
        <v>955</v>
      </c>
      <c r="F622" t="e">
        <v>#N/A</v>
      </c>
      <c r="G622" s="14">
        <v>33502.883999999998</v>
      </c>
      <c r="H622" t="s">
        <v>2270</v>
      </c>
      <c r="I622" s="12">
        <v>6</v>
      </c>
      <c r="J622" t="s">
        <v>2233</v>
      </c>
    </row>
    <row r="623" spans="1:10" hidden="1" x14ac:dyDescent="0.25">
      <c r="A623" s="2" t="s">
        <v>438</v>
      </c>
      <c r="B623" s="3" t="s">
        <v>956</v>
      </c>
      <c r="C623" s="4">
        <v>17777</v>
      </c>
      <c r="D623" s="2" t="s">
        <v>237</v>
      </c>
      <c r="E623" s="2" t="s">
        <v>957</v>
      </c>
      <c r="F623" t="e">
        <v>#N/A</v>
      </c>
      <c r="G623" s="14">
        <v>11955.027</v>
      </c>
      <c r="H623" t="s">
        <v>2270</v>
      </c>
      <c r="I623" s="12">
        <v>6</v>
      </c>
      <c r="J623" t="s">
        <v>2232</v>
      </c>
    </row>
    <row r="624" spans="1:10" hidden="1" x14ac:dyDescent="0.25">
      <c r="A624" s="2" t="s">
        <v>184</v>
      </c>
      <c r="B624" s="3" t="s">
        <v>958</v>
      </c>
      <c r="C624" s="4">
        <v>8296</v>
      </c>
      <c r="D624" s="2" t="s">
        <v>186</v>
      </c>
      <c r="E624" s="2" t="s">
        <v>959</v>
      </c>
      <c r="F624" t="e">
        <v>#N/A</v>
      </c>
      <c r="G624" s="14">
        <v>9777.7193000000007</v>
      </c>
      <c r="H624" t="s">
        <v>2270</v>
      </c>
      <c r="I624" s="12">
        <v>4</v>
      </c>
      <c r="J624" t="s">
        <v>2231</v>
      </c>
    </row>
    <row r="625" spans="1:10" hidden="1" x14ac:dyDescent="0.25">
      <c r="A625" s="2" t="s">
        <v>88</v>
      </c>
      <c r="B625" s="3" t="s">
        <v>960</v>
      </c>
      <c r="C625" s="4">
        <v>68432</v>
      </c>
      <c r="D625" s="2" t="s">
        <v>90</v>
      </c>
      <c r="E625" s="2" t="s">
        <v>961</v>
      </c>
      <c r="F625" t="e">
        <v>#N/A</v>
      </c>
      <c r="G625" s="14">
        <v>5621.8428000000004</v>
      </c>
      <c r="H625" t="s">
        <v>2270</v>
      </c>
      <c r="I625" s="12">
        <v>6</v>
      </c>
      <c r="J625" t="s">
        <v>2231</v>
      </c>
    </row>
    <row r="626" spans="1:10" hidden="1" x14ac:dyDescent="0.25">
      <c r="A626" s="2" t="s">
        <v>500</v>
      </c>
      <c r="B626" s="3" t="s">
        <v>962</v>
      </c>
      <c r="C626" s="4">
        <v>5318</v>
      </c>
      <c r="D626" s="2" t="s">
        <v>502</v>
      </c>
      <c r="E626" s="2" t="s">
        <v>963</v>
      </c>
      <c r="F626" t="e">
        <v>#N/A</v>
      </c>
      <c r="G626" s="14">
        <v>16464.078000000001</v>
      </c>
      <c r="H626" t="s">
        <v>2269</v>
      </c>
      <c r="I626" s="12">
        <v>4</v>
      </c>
      <c r="J626" t="s">
        <v>2232</v>
      </c>
    </row>
    <row r="627" spans="1:10" hidden="1" x14ac:dyDescent="0.25">
      <c r="A627" s="2" t="s">
        <v>33</v>
      </c>
      <c r="B627" s="3" t="s">
        <v>964</v>
      </c>
      <c r="C627" s="4">
        <v>15455</v>
      </c>
      <c r="D627" s="2" t="s">
        <v>35</v>
      </c>
      <c r="E627" s="2" t="s">
        <v>629</v>
      </c>
      <c r="F627" t="e">
        <v>#N/A</v>
      </c>
      <c r="G627" s="14">
        <v>25945.77</v>
      </c>
      <c r="H627" t="s">
        <v>2270</v>
      </c>
      <c r="I627" s="12">
        <v>6</v>
      </c>
      <c r="J627" t="s">
        <v>2233</v>
      </c>
    </row>
    <row r="628" spans="1:10" hidden="1" x14ac:dyDescent="0.25">
      <c r="A628" s="2" t="s">
        <v>184</v>
      </c>
      <c r="B628" s="3" t="s">
        <v>965</v>
      </c>
      <c r="C628" s="4">
        <v>8549</v>
      </c>
      <c r="D628" s="2" t="s">
        <v>186</v>
      </c>
      <c r="E628" s="2" t="s">
        <v>966</v>
      </c>
      <c r="F628" t="e">
        <v>#N/A</v>
      </c>
      <c r="G628" s="14">
        <v>25521.384999999998</v>
      </c>
      <c r="H628" t="s">
        <v>2270</v>
      </c>
      <c r="I628" s="12">
        <v>6</v>
      </c>
      <c r="J628" t="s">
        <v>2233</v>
      </c>
    </row>
    <row r="629" spans="1:10" hidden="1" x14ac:dyDescent="0.25">
      <c r="A629" s="2" t="s">
        <v>438</v>
      </c>
      <c r="B629" s="3" t="s">
        <v>967</v>
      </c>
      <c r="C629" s="4">
        <v>17050</v>
      </c>
      <c r="D629" s="2" t="s">
        <v>237</v>
      </c>
      <c r="E629" s="2" t="s">
        <v>968</v>
      </c>
      <c r="F629" t="e">
        <v>#N/A</v>
      </c>
      <c r="G629" s="14">
        <v>14604.136</v>
      </c>
      <c r="H629" t="s">
        <v>2270</v>
      </c>
      <c r="I629" s="12">
        <v>6</v>
      </c>
      <c r="J629" t="s">
        <v>2232</v>
      </c>
    </row>
    <row r="630" spans="1:10" hidden="1" x14ac:dyDescent="0.25">
      <c r="A630" s="2" t="s">
        <v>96</v>
      </c>
      <c r="B630" s="3" t="s">
        <v>969</v>
      </c>
      <c r="C630" s="4">
        <v>44098</v>
      </c>
      <c r="D630" s="2" t="s">
        <v>98</v>
      </c>
      <c r="E630" s="2" t="s">
        <v>970</v>
      </c>
      <c r="F630" t="e">
        <v>#N/A</v>
      </c>
      <c r="G630" s="14">
        <v>23461.93</v>
      </c>
      <c r="H630" t="s">
        <v>2270</v>
      </c>
      <c r="I630" s="12">
        <v>6</v>
      </c>
      <c r="J630" t="s">
        <v>2232</v>
      </c>
    </row>
    <row r="631" spans="1:10" hidden="1" x14ac:dyDescent="0.25">
      <c r="A631" s="2" t="s">
        <v>134</v>
      </c>
      <c r="B631" s="3" t="s">
        <v>971</v>
      </c>
      <c r="C631" s="4">
        <v>54051</v>
      </c>
      <c r="D631" s="2" t="s">
        <v>136</v>
      </c>
      <c r="E631" s="2" t="s">
        <v>972</v>
      </c>
      <c r="F631" t="e">
        <v>#N/A</v>
      </c>
      <c r="G631" s="14">
        <v>45884.815999999999</v>
      </c>
      <c r="H631" t="s">
        <v>2270</v>
      </c>
      <c r="I631" s="12">
        <v>6</v>
      </c>
      <c r="J631" t="s">
        <v>2230</v>
      </c>
    </row>
    <row r="632" spans="1:10" hidden="1" x14ac:dyDescent="0.25">
      <c r="A632" s="2" t="s">
        <v>438</v>
      </c>
      <c r="B632" s="3" t="s">
        <v>973</v>
      </c>
      <c r="C632" s="4">
        <v>17614</v>
      </c>
      <c r="D632" s="2" t="s">
        <v>237</v>
      </c>
      <c r="E632" s="2" t="s">
        <v>974</v>
      </c>
      <c r="F632" t="e">
        <v>#N/A</v>
      </c>
      <c r="G632" s="14">
        <v>37431.188999999998</v>
      </c>
      <c r="H632" t="s">
        <v>2270</v>
      </c>
      <c r="I632" s="12">
        <v>6</v>
      </c>
      <c r="J632" t="s">
        <v>2232</v>
      </c>
    </row>
    <row r="633" spans="1:10" hidden="1" x14ac:dyDescent="0.25">
      <c r="A633" s="2" t="s">
        <v>33</v>
      </c>
      <c r="B633" s="3" t="s">
        <v>975</v>
      </c>
      <c r="C633" s="4">
        <v>15507</v>
      </c>
      <c r="D633" s="2" t="s">
        <v>35</v>
      </c>
      <c r="E633" s="2" t="s">
        <v>976</v>
      </c>
      <c r="F633" t="e">
        <v>#N/A</v>
      </c>
      <c r="G633" s="14">
        <v>50855.42</v>
      </c>
      <c r="H633" t="s">
        <v>2270</v>
      </c>
      <c r="I633" s="12">
        <v>6</v>
      </c>
      <c r="J633" t="s">
        <v>2233</v>
      </c>
    </row>
    <row r="634" spans="1:10" hidden="1" x14ac:dyDescent="0.25">
      <c r="A634" s="2" t="s">
        <v>88</v>
      </c>
      <c r="B634" s="3" t="s">
        <v>977</v>
      </c>
      <c r="C634" s="4">
        <v>68101</v>
      </c>
      <c r="D634" s="2" t="s">
        <v>90</v>
      </c>
      <c r="E634" s="2" t="s">
        <v>303</v>
      </c>
      <c r="F634" t="e">
        <v>#N/A</v>
      </c>
      <c r="G634" s="14">
        <v>99204.437999999995</v>
      </c>
      <c r="H634" t="s">
        <v>2271</v>
      </c>
      <c r="I634" s="12">
        <v>6</v>
      </c>
      <c r="J634" t="s">
        <v>2230</v>
      </c>
    </row>
    <row r="635" spans="1:10" hidden="1" x14ac:dyDescent="0.25">
      <c r="A635" s="2" t="s">
        <v>772</v>
      </c>
      <c r="B635" s="3" t="s">
        <v>978</v>
      </c>
      <c r="C635" s="4">
        <v>41483</v>
      </c>
      <c r="D635" s="2" t="s">
        <v>774</v>
      </c>
      <c r="E635" s="2" t="s">
        <v>979</v>
      </c>
      <c r="F635" t="e">
        <v>#N/A</v>
      </c>
      <c r="G635" s="14">
        <v>12786.317999999999</v>
      </c>
      <c r="H635" t="s">
        <v>2271</v>
      </c>
      <c r="I635" s="12">
        <v>6</v>
      </c>
      <c r="J635" t="s">
        <v>2233</v>
      </c>
    </row>
    <row r="636" spans="1:10" hidden="1" x14ac:dyDescent="0.25">
      <c r="A636" s="2" t="s">
        <v>295</v>
      </c>
      <c r="B636" s="3" t="s">
        <v>980</v>
      </c>
      <c r="C636" s="4">
        <v>73449</v>
      </c>
      <c r="D636" s="2" t="s">
        <v>297</v>
      </c>
      <c r="E636" s="2" t="s">
        <v>981</v>
      </c>
      <c r="F636" t="e">
        <v>#N/A</v>
      </c>
      <c r="G636" s="14">
        <v>20191.919000000002</v>
      </c>
      <c r="H636" t="s">
        <v>2270</v>
      </c>
      <c r="I636" s="12">
        <v>4</v>
      </c>
      <c r="J636" t="s">
        <v>2232</v>
      </c>
    </row>
    <row r="637" spans="1:10" hidden="1" x14ac:dyDescent="0.25">
      <c r="A637" s="2" t="s">
        <v>576</v>
      </c>
      <c r="B637" s="3" t="s">
        <v>982</v>
      </c>
      <c r="C637" s="4">
        <v>76246</v>
      </c>
      <c r="D637" s="2" t="s">
        <v>578</v>
      </c>
      <c r="E637" s="2" t="s">
        <v>983</v>
      </c>
      <c r="F637" t="e">
        <v>#N/A</v>
      </c>
      <c r="G637" s="14">
        <v>21291.252</v>
      </c>
      <c r="H637" t="s">
        <v>2271</v>
      </c>
      <c r="I637" s="12">
        <v>6</v>
      </c>
      <c r="J637" t="s">
        <v>2230</v>
      </c>
    </row>
    <row r="638" spans="1:10" hidden="1" x14ac:dyDescent="0.25">
      <c r="A638" s="2" t="s">
        <v>376</v>
      </c>
      <c r="B638" s="3" t="s">
        <v>984</v>
      </c>
      <c r="C638" s="4">
        <v>47460</v>
      </c>
      <c r="D638" s="2" t="s">
        <v>378</v>
      </c>
      <c r="E638" s="2" t="s">
        <v>985</v>
      </c>
      <c r="F638" t="e">
        <v>#N/A</v>
      </c>
      <c r="G638" s="14">
        <v>85501.088000000003</v>
      </c>
      <c r="H638" t="s">
        <v>2271</v>
      </c>
      <c r="I638" s="12">
        <v>6</v>
      </c>
      <c r="J638" t="s">
        <v>2233</v>
      </c>
    </row>
    <row r="639" spans="1:10" hidden="1" x14ac:dyDescent="0.25">
      <c r="A639" s="2" t="s">
        <v>27</v>
      </c>
      <c r="B639" s="3" t="s">
        <v>986</v>
      </c>
      <c r="C639" s="4">
        <v>25339</v>
      </c>
      <c r="D639" s="2" t="s">
        <v>29</v>
      </c>
      <c r="E639" s="2" t="s">
        <v>987</v>
      </c>
      <c r="F639" t="e">
        <v>#N/A</v>
      </c>
      <c r="G639" s="14">
        <v>44692.468000000001</v>
      </c>
      <c r="H639" t="s">
        <v>2270</v>
      </c>
      <c r="I639" s="12">
        <v>6</v>
      </c>
      <c r="J639" t="s">
        <v>2230</v>
      </c>
    </row>
    <row r="640" spans="1:10" hidden="1" x14ac:dyDescent="0.25">
      <c r="A640" s="2" t="s">
        <v>661</v>
      </c>
      <c r="B640" s="3" t="s">
        <v>988</v>
      </c>
      <c r="C640" s="4">
        <v>70708</v>
      </c>
      <c r="D640" s="2" t="s">
        <v>663</v>
      </c>
      <c r="E640" s="2" t="s">
        <v>989</v>
      </c>
      <c r="F640" t="e">
        <v>#N/A</v>
      </c>
      <c r="G640" s="14">
        <v>96986.608999999997</v>
      </c>
      <c r="H640" t="s">
        <v>2271</v>
      </c>
      <c r="I640" s="12">
        <v>6</v>
      </c>
      <c r="J640" t="s">
        <v>2232</v>
      </c>
    </row>
    <row r="641" spans="1:10" hidden="1" x14ac:dyDescent="0.25">
      <c r="A641" s="2" t="s">
        <v>88</v>
      </c>
      <c r="B641" s="3" t="s">
        <v>990</v>
      </c>
      <c r="C641" s="4">
        <v>68250</v>
      </c>
      <c r="D641" s="2" t="s">
        <v>90</v>
      </c>
      <c r="E641" s="2" t="s">
        <v>265</v>
      </c>
      <c r="F641" t="e">
        <v>#N/A</v>
      </c>
      <c r="G641" s="14">
        <v>42735.118000000002</v>
      </c>
      <c r="H641" t="s">
        <v>2270</v>
      </c>
      <c r="I641" s="12">
        <v>6</v>
      </c>
      <c r="J641" t="s">
        <v>2230</v>
      </c>
    </row>
    <row r="642" spans="1:10" hidden="1" x14ac:dyDescent="0.25">
      <c r="A642" s="2" t="s">
        <v>204</v>
      </c>
      <c r="B642" s="3" t="s">
        <v>991</v>
      </c>
      <c r="C642" s="4">
        <v>52287</v>
      </c>
      <c r="D642" s="2" t="s">
        <v>206</v>
      </c>
      <c r="E642" s="2" t="s">
        <v>992</v>
      </c>
      <c r="F642" t="e">
        <v>#N/A</v>
      </c>
      <c r="G642" s="14">
        <v>39507.764999999999</v>
      </c>
      <c r="H642" t="s">
        <v>2270</v>
      </c>
      <c r="I642" s="12">
        <v>6</v>
      </c>
      <c r="J642" t="s">
        <v>2233</v>
      </c>
    </row>
    <row r="643" spans="1:10" hidden="1" x14ac:dyDescent="0.25">
      <c r="A643" s="2" t="s">
        <v>204</v>
      </c>
      <c r="B643" s="3" t="s">
        <v>993</v>
      </c>
      <c r="C643" s="4">
        <v>52110</v>
      </c>
      <c r="D643" s="2" t="s">
        <v>206</v>
      </c>
      <c r="E643" s="2" t="s">
        <v>994</v>
      </c>
      <c r="F643" t="e">
        <v>#N/A</v>
      </c>
      <c r="G643" s="14">
        <v>51556.567000000003</v>
      </c>
      <c r="H643" t="s">
        <v>2271</v>
      </c>
      <c r="I643" s="12">
        <v>6</v>
      </c>
      <c r="J643" t="s">
        <v>2230</v>
      </c>
    </row>
    <row r="644" spans="1:10" hidden="1" x14ac:dyDescent="0.25">
      <c r="A644" s="2" t="s">
        <v>438</v>
      </c>
      <c r="B644" s="3" t="s">
        <v>995</v>
      </c>
      <c r="C644" s="4">
        <v>17653</v>
      </c>
      <c r="D644" s="2" t="s">
        <v>237</v>
      </c>
      <c r="E644" s="2" t="s">
        <v>996</v>
      </c>
      <c r="F644" t="e">
        <v>#N/A</v>
      </c>
      <c r="G644" s="14">
        <v>39088.769</v>
      </c>
      <c r="H644" t="s">
        <v>2270</v>
      </c>
      <c r="I644" s="12">
        <v>6</v>
      </c>
      <c r="J644" t="s">
        <v>2233</v>
      </c>
    </row>
    <row r="645" spans="1:10" hidden="1" x14ac:dyDescent="0.25">
      <c r="A645" s="2" t="s">
        <v>184</v>
      </c>
      <c r="B645" s="3" t="s">
        <v>997</v>
      </c>
      <c r="C645" s="4">
        <v>8573</v>
      </c>
      <c r="D645" s="2" t="s">
        <v>186</v>
      </c>
      <c r="E645" s="2" t="s">
        <v>998</v>
      </c>
      <c r="F645" t="e">
        <v>#N/A</v>
      </c>
      <c r="G645" s="14">
        <v>7080.7726000000002</v>
      </c>
      <c r="H645" t="s">
        <v>2269</v>
      </c>
      <c r="I645" s="12">
        <v>4</v>
      </c>
      <c r="J645" t="s">
        <v>2231</v>
      </c>
    </row>
    <row r="646" spans="1:10" hidden="1" x14ac:dyDescent="0.25">
      <c r="A646" s="2" t="s">
        <v>438</v>
      </c>
      <c r="B646" s="3" t="s">
        <v>999</v>
      </c>
      <c r="C646" s="4">
        <v>17433</v>
      </c>
      <c r="D646" s="2" t="s">
        <v>237</v>
      </c>
      <c r="E646" s="2" t="s">
        <v>1000</v>
      </c>
      <c r="F646" t="e">
        <v>#N/A</v>
      </c>
      <c r="G646" s="14">
        <v>20220.845000000001</v>
      </c>
      <c r="H646" t="s">
        <v>2270</v>
      </c>
      <c r="I646" s="12">
        <v>6</v>
      </c>
      <c r="J646" t="s">
        <v>2232</v>
      </c>
    </row>
    <row r="647" spans="1:10" hidden="1" x14ac:dyDescent="0.25">
      <c r="A647" s="2" t="s">
        <v>301</v>
      </c>
      <c r="B647" s="3" t="s">
        <v>1001</v>
      </c>
      <c r="C647" s="4">
        <v>13052</v>
      </c>
      <c r="D647" s="2" t="s">
        <v>303</v>
      </c>
      <c r="E647" s="2" t="s">
        <v>1002</v>
      </c>
      <c r="F647" t="e">
        <v>#N/A</v>
      </c>
      <c r="G647" s="14">
        <v>59141.601999999999</v>
      </c>
      <c r="H647" t="s">
        <v>2270</v>
      </c>
      <c r="I647" s="12">
        <v>6</v>
      </c>
      <c r="J647" t="s">
        <v>2231</v>
      </c>
    </row>
    <row r="648" spans="1:10" hidden="1" x14ac:dyDescent="0.25">
      <c r="A648" s="2" t="s">
        <v>772</v>
      </c>
      <c r="B648" s="3" t="s">
        <v>1003</v>
      </c>
      <c r="C648" s="4">
        <v>41548</v>
      </c>
      <c r="D648" s="2" t="s">
        <v>774</v>
      </c>
      <c r="E648" s="2" t="s">
        <v>1004</v>
      </c>
      <c r="F648" t="e">
        <v>#N/A</v>
      </c>
      <c r="G648" s="14">
        <v>19200.298999999999</v>
      </c>
      <c r="H648" t="s">
        <v>2270</v>
      </c>
      <c r="I648" s="12">
        <v>6</v>
      </c>
      <c r="J648" t="s">
        <v>2232</v>
      </c>
    </row>
    <row r="649" spans="1:10" hidden="1" x14ac:dyDescent="0.25">
      <c r="A649" s="2" t="s">
        <v>772</v>
      </c>
      <c r="B649" s="3" t="s">
        <v>1005</v>
      </c>
      <c r="C649" s="4">
        <v>41016</v>
      </c>
      <c r="D649" s="2" t="s">
        <v>774</v>
      </c>
      <c r="E649" s="2" t="s">
        <v>1006</v>
      </c>
      <c r="F649" t="e">
        <v>#N/A</v>
      </c>
      <c r="G649" s="14">
        <v>79593.259999999995</v>
      </c>
      <c r="H649" t="s">
        <v>2270</v>
      </c>
      <c r="I649" s="12">
        <v>6</v>
      </c>
      <c r="J649" t="s">
        <v>2233</v>
      </c>
    </row>
    <row r="650" spans="1:10" hidden="1" x14ac:dyDescent="0.25">
      <c r="A650" s="2" t="s">
        <v>184</v>
      </c>
      <c r="B650" s="3" t="s">
        <v>1009</v>
      </c>
      <c r="C650" s="4">
        <v>8758</v>
      </c>
      <c r="D650" s="2" t="s">
        <v>186</v>
      </c>
      <c r="E650" s="2" t="s">
        <v>1010</v>
      </c>
      <c r="F650" t="e">
        <v>#N/A</v>
      </c>
      <c r="G650" s="14">
        <v>6707.5051000000003</v>
      </c>
      <c r="H650" t="s">
        <v>2269</v>
      </c>
      <c r="I650" s="12">
        <v>1</v>
      </c>
      <c r="J650" t="s">
        <v>2231</v>
      </c>
    </row>
    <row r="651" spans="1:10" hidden="1" x14ac:dyDescent="0.25">
      <c r="A651" s="2" t="s">
        <v>530</v>
      </c>
      <c r="B651" s="3" t="s">
        <v>1011</v>
      </c>
      <c r="C651" s="4">
        <v>23162</v>
      </c>
      <c r="D651" s="2" t="s">
        <v>532</v>
      </c>
      <c r="E651" s="2" t="s">
        <v>1012</v>
      </c>
      <c r="F651" t="e">
        <v>#N/A</v>
      </c>
      <c r="G651" s="14">
        <v>26713.616999999998</v>
      </c>
      <c r="H651" t="s">
        <v>2270</v>
      </c>
      <c r="I651" s="12">
        <v>6</v>
      </c>
      <c r="J651" t="s">
        <v>2232</v>
      </c>
    </row>
    <row r="652" spans="1:10" hidden="1" x14ac:dyDescent="0.25">
      <c r="A652" s="2" t="s">
        <v>27</v>
      </c>
      <c r="B652" s="3" t="s">
        <v>1013</v>
      </c>
      <c r="C652" s="4">
        <v>25181</v>
      </c>
      <c r="D652" s="2" t="s">
        <v>29</v>
      </c>
      <c r="E652" s="2" t="s">
        <v>1014</v>
      </c>
      <c r="F652" t="e">
        <v>#N/A</v>
      </c>
      <c r="G652" s="14">
        <v>21271.575000000001</v>
      </c>
      <c r="H652" t="s">
        <v>2270</v>
      </c>
      <c r="I652" s="12">
        <v>6</v>
      </c>
      <c r="J652" t="s">
        <v>2232</v>
      </c>
    </row>
    <row r="653" spans="1:10" hidden="1" x14ac:dyDescent="0.25">
      <c r="A653" s="2" t="s">
        <v>295</v>
      </c>
      <c r="B653" s="3" t="s">
        <v>1015</v>
      </c>
      <c r="C653" s="4">
        <v>73270</v>
      </c>
      <c r="D653" s="2" t="s">
        <v>297</v>
      </c>
      <c r="E653" s="2" t="s">
        <v>1016</v>
      </c>
      <c r="F653" t="e">
        <v>#N/A</v>
      </c>
      <c r="G653" s="14">
        <v>18691.53</v>
      </c>
      <c r="H653" t="s">
        <v>2271</v>
      </c>
      <c r="I653" s="12">
        <v>6</v>
      </c>
      <c r="J653" t="s">
        <v>2230</v>
      </c>
    </row>
    <row r="654" spans="1:10" hidden="1" x14ac:dyDescent="0.25">
      <c r="A654" s="2" t="s">
        <v>901</v>
      </c>
      <c r="B654" s="3" t="s">
        <v>1017</v>
      </c>
      <c r="C654" s="4">
        <v>85225</v>
      </c>
      <c r="D654" s="2" t="s">
        <v>903</v>
      </c>
      <c r="E654" s="2" t="s">
        <v>1018</v>
      </c>
      <c r="F654" t="e">
        <v>#N/A</v>
      </c>
      <c r="G654" s="14">
        <v>115115.61</v>
      </c>
      <c r="H654" t="s">
        <v>2270</v>
      </c>
      <c r="I654" s="12">
        <v>6</v>
      </c>
      <c r="J654" t="s">
        <v>2230</v>
      </c>
    </row>
    <row r="655" spans="1:10" hidden="1" x14ac:dyDescent="0.25">
      <c r="A655" s="2" t="s">
        <v>741</v>
      </c>
      <c r="B655" s="3" t="s">
        <v>1019</v>
      </c>
      <c r="C655" s="4">
        <v>66088</v>
      </c>
      <c r="D655" s="2" t="s">
        <v>743</v>
      </c>
      <c r="E655" s="2" t="s">
        <v>1020</v>
      </c>
      <c r="F655" t="e">
        <v>#N/A</v>
      </c>
      <c r="G655" s="14">
        <v>18227.411</v>
      </c>
      <c r="H655" t="s">
        <v>2270</v>
      </c>
      <c r="I655" s="12">
        <v>6</v>
      </c>
      <c r="J655" t="s">
        <v>2232</v>
      </c>
    </row>
    <row r="656" spans="1:10" hidden="1" x14ac:dyDescent="0.25">
      <c r="A656" s="2" t="s">
        <v>661</v>
      </c>
      <c r="B656" s="3" t="s">
        <v>1021</v>
      </c>
      <c r="C656" s="4">
        <v>70742</v>
      </c>
      <c r="D656" s="2" t="s">
        <v>663</v>
      </c>
      <c r="E656" s="2" t="s">
        <v>1022</v>
      </c>
      <c r="F656" t="e">
        <v>#N/A</v>
      </c>
      <c r="G656" s="14">
        <v>45689.351999999999</v>
      </c>
      <c r="H656" t="s">
        <v>2270</v>
      </c>
      <c r="I656" s="12">
        <v>6</v>
      </c>
      <c r="J656" t="s">
        <v>2232</v>
      </c>
    </row>
    <row r="657" spans="1:10" hidden="1" x14ac:dyDescent="0.25">
      <c r="A657" s="2" t="s">
        <v>295</v>
      </c>
      <c r="B657" s="3" t="s">
        <v>1023</v>
      </c>
      <c r="C657" s="4">
        <v>73504</v>
      </c>
      <c r="D657" s="2" t="s">
        <v>297</v>
      </c>
      <c r="E657" s="2" t="s">
        <v>1024</v>
      </c>
      <c r="F657" t="e">
        <v>#N/A</v>
      </c>
      <c r="G657" s="14">
        <v>94477.649000000005</v>
      </c>
      <c r="H657" t="s">
        <v>2270</v>
      </c>
      <c r="I657" s="12">
        <v>6</v>
      </c>
      <c r="J657" t="s">
        <v>2230</v>
      </c>
    </row>
    <row r="658" spans="1:10" hidden="1" x14ac:dyDescent="0.25">
      <c r="A658" s="2" t="s">
        <v>301</v>
      </c>
      <c r="B658" s="3" t="s">
        <v>1025</v>
      </c>
      <c r="C658" s="4">
        <v>13062</v>
      </c>
      <c r="D658" s="2" t="s">
        <v>303</v>
      </c>
      <c r="E658" s="2" t="s">
        <v>1026</v>
      </c>
      <c r="F658" t="e">
        <v>#N/A</v>
      </c>
      <c r="G658" s="14">
        <v>17036.931</v>
      </c>
      <c r="H658" t="s">
        <v>2271</v>
      </c>
      <c r="I658" s="12">
        <v>6</v>
      </c>
      <c r="J658" t="s">
        <v>2232</v>
      </c>
    </row>
    <row r="659" spans="1:10" hidden="1" x14ac:dyDescent="0.25">
      <c r="A659" s="2" t="s">
        <v>888</v>
      </c>
      <c r="B659" s="3" t="s">
        <v>1027</v>
      </c>
      <c r="C659" s="4">
        <v>27160</v>
      </c>
      <c r="D659" s="2" t="s">
        <v>890</v>
      </c>
      <c r="E659" s="2" t="s">
        <v>1028</v>
      </c>
      <c r="F659" t="e">
        <v>#N/A</v>
      </c>
      <c r="G659" s="14">
        <v>40823.542999999998</v>
      </c>
      <c r="H659" t="s">
        <v>2270</v>
      </c>
      <c r="I659" s="12">
        <v>6</v>
      </c>
      <c r="J659" t="s">
        <v>2233</v>
      </c>
    </row>
    <row r="660" spans="1:10" hidden="1" x14ac:dyDescent="0.25">
      <c r="A660" s="2" t="s">
        <v>27</v>
      </c>
      <c r="B660" s="3" t="s">
        <v>1029</v>
      </c>
      <c r="C660" s="4">
        <v>25736</v>
      </c>
      <c r="D660" s="2" t="s">
        <v>29</v>
      </c>
      <c r="E660" s="2" t="s">
        <v>1030</v>
      </c>
      <c r="F660" t="e">
        <v>#N/A</v>
      </c>
      <c r="G660" s="14">
        <v>14238.266</v>
      </c>
      <c r="H660" t="s">
        <v>2270</v>
      </c>
      <c r="I660" s="12">
        <v>6</v>
      </c>
      <c r="J660" t="s">
        <v>2233</v>
      </c>
    </row>
    <row r="661" spans="1:10" hidden="1" x14ac:dyDescent="0.25">
      <c r="A661" s="2" t="s">
        <v>321</v>
      </c>
      <c r="B661" s="3" t="s">
        <v>1031</v>
      </c>
      <c r="C661" s="4">
        <v>19517</v>
      </c>
      <c r="D661" s="2" t="s">
        <v>323</v>
      </c>
      <c r="E661" s="2" t="s">
        <v>1032</v>
      </c>
      <c r="F661" t="e">
        <v>#N/A</v>
      </c>
      <c r="G661" s="14">
        <v>170265.23</v>
      </c>
      <c r="H661" t="s">
        <v>2270</v>
      </c>
      <c r="I661" s="12">
        <v>6</v>
      </c>
      <c r="J661" t="s">
        <v>2230</v>
      </c>
    </row>
    <row r="662" spans="1:10" hidden="1" x14ac:dyDescent="0.25">
      <c r="A662" s="2" t="s">
        <v>27</v>
      </c>
      <c r="B662" s="3" t="s">
        <v>1033</v>
      </c>
      <c r="C662" s="4">
        <v>25867</v>
      </c>
      <c r="D662" s="2" t="s">
        <v>29</v>
      </c>
      <c r="E662" s="2" t="s">
        <v>1034</v>
      </c>
      <c r="F662" t="e">
        <v>#N/A</v>
      </c>
      <c r="G662" s="14">
        <v>6902.8845000000001</v>
      </c>
      <c r="H662" t="s">
        <v>2271</v>
      </c>
      <c r="I662" s="12">
        <v>6</v>
      </c>
      <c r="J662" t="s">
        <v>2232</v>
      </c>
    </row>
    <row r="663" spans="1:10" hidden="1" x14ac:dyDescent="0.25">
      <c r="A663" s="2" t="s">
        <v>661</v>
      </c>
      <c r="B663" s="3" t="s">
        <v>1035</v>
      </c>
      <c r="C663" s="4">
        <v>70221</v>
      </c>
      <c r="D663" s="2" t="s">
        <v>663</v>
      </c>
      <c r="E663" s="2" t="s">
        <v>1036</v>
      </c>
      <c r="F663" t="e">
        <v>#N/A</v>
      </c>
      <c r="G663" s="14">
        <v>4900.9399999999996</v>
      </c>
      <c r="H663" t="s">
        <v>2270</v>
      </c>
      <c r="I663" s="12">
        <v>6</v>
      </c>
      <c r="J663" t="s">
        <v>2232</v>
      </c>
    </row>
    <row r="664" spans="1:10" hidden="1" x14ac:dyDescent="0.25">
      <c r="A664" s="2" t="s">
        <v>772</v>
      </c>
      <c r="B664" s="3" t="s">
        <v>1037</v>
      </c>
      <c r="C664" s="4">
        <v>41396</v>
      </c>
      <c r="D664" s="2" t="s">
        <v>774</v>
      </c>
      <c r="E664" s="2" t="s">
        <v>1038</v>
      </c>
      <c r="F664" t="e">
        <v>#N/A</v>
      </c>
      <c r="G664" s="14">
        <v>81665.907999999996</v>
      </c>
      <c r="H664" t="s">
        <v>2270</v>
      </c>
      <c r="I664" s="12">
        <v>6</v>
      </c>
      <c r="J664" t="s">
        <v>2232</v>
      </c>
    </row>
    <row r="665" spans="1:10" hidden="1" x14ac:dyDescent="0.25">
      <c r="A665" s="2" t="s">
        <v>33</v>
      </c>
      <c r="B665" s="3" t="s">
        <v>1039</v>
      </c>
      <c r="C665" s="4">
        <v>15572</v>
      </c>
      <c r="D665" s="2" t="s">
        <v>35</v>
      </c>
      <c r="E665" s="2" t="s">
        <v>1040</v>
      </c>
      <c r="F665" t="e">
        <v>#N/A</v>
      </c>
      <c r="G665" s="14">
        <v>151214.99</v>
      </c>
      <c r="H665" t="s">
        <v>2270</v>
      </c>
      <c r="I665" s="12">
        <v>3</v>
      </c>
      <c r="J665" t="s">
        <v>2232</v>
      </c>
    </row>
    <row r="666" spans="1:10" hidden="1" x14ac:dyDescent="0.25">
      <c r="A666" s="2" t="s">
        <v>772</v>
      </c>
      <c r="B666" s="3" t="s">
        <v>1041</v>
      </c>
      <c r="C666" s="4">
        <v>41799</v>
      </c>
      <c r="D666" s="2" t="s">
        <v>774</v>
      </c>
      <c r="E666" s="2" t="s">
        <v>1042</v>
      </c>
      <c r="F666" t="e">
        <v>#N/A</v>
      </c>
      <c r="G666" s="14">
        <v>51725.275000000001</v>
      </c>
      <c r="H666" t="s">
        <v>2270</v>
      </c>
      <c r="I666" s="12">
        <v>6</v>
      </c>
      <c r="J666" t="s">
        <v>2233</v>
      </c>
    </row>
    <row r="667" spans="1:10" hidden="1" x14ac:dyDescent="0.25">
      <c r="A667" s="2" t="s">
        <v>500</v>
      </c>
      <c r="B667" s="3" t="s">
        <v>1045</v>
      </c>
      <c r="C667" s="4">
        <v>5212</v>
      </c>
      <c r="D667" s="2" t="s">
        <v>502</v>
      </c>
      <c r="E667" s="2" t="s">
        <v>1046</v>
      </c>
      <c r="F667" t="e">
        <v>#N/A</v>
      </c>
      <c r="G667" s="14">
        <v>6848.5479999999998</v>
      </c>
      <c r="H667" t="s">
        <v>2269</v>
      </c>
      <c r="I667" s="12">
        <v>2</v>
      </c>
      <c r="J667" t="s">
        <v>2231</v>
      </c>
    </row>
    <row r="668" spans="1:10" hidden="1" x14ac:dyDescent="0.25">
      <c r="A668" s="2" t="s">
        <v>27</v>
      </c>
      <c r="B668" s="3" t="s">
        <v>1047</v>
      </c>
      <c r="C668" s="4">
        <v>25178</v>
      </c>
      <c r="D668" s="2" t="s">
        <v>29</v>
      </c>
      <c r="E668" s="2" t="s">
        <v>1048</v>
      </c>
      <c r="F668" t="e">
        <v>#N/A</v>
      </c>
      <c r="G668" s="14">
        <v>15003.796</v>
      </c>
      <c r="H668" t="s">
        <v>2270</v>
      </c>
      <c r="I668" s="12">
        <v>6</v>
      </c>
      <c r="J668" t="s">
        <v>2233</v>
      </c>
    </row>
    <row r="669" spans="1:10" hidden="1" x14ac:dyDescent="0.25">
      <c r="A669" s="2" t="s">
        <v>184</v>
      </c>
      <c r="B669" s="3" t="s">
        <v>1049</v>
      </c>
      <c r="C669" s="4">
        <v>8433</v>
      </c>
      <c r="D669" s="2" t="s">
        <v>186</v>
      </c>
      <c r="E669" s="2" t="s">
        <v>1050</v>
      </c>
      <c r="F669" t="e">
        <v>#N/A</v>
      </c>
      <c r="G669" s="14">
        <v>10363.371999999999</v>
      </c>
      <c r="H669" t="s">
        <v>2270</v>
      </c>
      <c r="I669" s="12">
        <v>4</v>
      </c>
      <c r="J669" t="s">
        <v>2231</v>
      </c>
    </row>
    <row r="670" spans="1:10" hidden="1" x14ac:dyDescent="0.25">
      <c r="A670" s="2" t="s">
        <v>500</v>
      </c>
      <c r="B670" s="3" t="s">
        <v>1051</v>
      </c>
      <c r="C670" s="4">
        <v>5034</v>
      </c>
      <c r="D670" s="2" t="s">
        <v>502</v>
      </c>
      <c r="E670" s="2" t="s">
        <v>1052</v>
      </c>
      <c r="F670" t="e">
        <v>#N/A</v>
      </c>
      <c r="G670" s="14">
        <v>41066.341</v>
      </c>
      <c r="H670" t="s">
        <v>2270</v>
      </c>
      <c r="I670" s="12">
        <v>6</v>
      </c>
      <c r="J670" t="s">
        <v>2232</v>
      </c>
    </row>
    <row r="671" spans="1:10" hidden="1" x14ac:dyDescent="0.25">
      <c r="A671" s="2" t="s">
        <v>301</v>
      </c>
      <c r="B671" s="3" t="s">
        <v>1053</v>
      </c>
      <c r="C671" s="4">
        <v>13001</v>
      </c>
      <c r="D671" s="2" t="s">
        <v>303</v>
      </c>
      <c r="E671" s="2" t="s">
        <v>1054</v>
      </c>
      <c r="F671" t="e">
        <v>#N/A</v>
      </c>
      <c r="G671" s="14">
        <v>61474.368000000002</v>
      </c>
      <c r="H671" t="s">
        <v>2269</v>
      </c>
      <c r="I671" s="12" t="s">
        <v>2349</v>
      </c>
      <c r="J671" t="s">
        <v>2231</v>
      </c>
    </row>
    <row r="672" spans="1:10" hidden="1" x14ac:dyDescent="0.25">
      <c r="A672" s="2" t="s">
        <v>814</v>
      </c>
      <c r="B672" s="3" t="s">
        <v>1055</v>
      </c>
      <c r="C672" s="4">
        <v>63130</v>
      </c>
      <c r="D672" s="2" t="s">
        <v>816</v>
      </c>
      <c r="E672" s="2" t="s">
        <v>1056</v>
      </c>
      <c r="F672" t="e">
        <v>#N/A</v>
      </c>
      <c r="G672" s="14">
        <v>21945.859</v>
      </c>
      <c r="H672" t="s">
        <v>2269</v>
      </c>
      <c r="I672" s="12">
        <v>5</v>
      </c>
      <c r="J672" t="s">
        <v>2231</v>
      </c>
    </row>
    <row r="673" spans="1:10" hidden="1" x14ac:dyDescent="0.25">
      <c r="A673" s="2" t="s">
        <v>772</v>
      </c>
      <c r="B673" s="3" t="s">
        <v>1057</v>
      </c>
      <c r="C673" s="4">
        <v>41357</v>
      </c>
      <c r="D673" s="2" t="s">
        <v>774</v>
      </c>
      <c r="E673" s="2" t="s">
        <v>1058</v>
      </c>
      <c r="F673" t="e">
        <v>#N/A</v>
      </c>
      <c r="G673" s="14">
        <v>35914.300000000003</v>
      </c>
      <c r="H673" t="s">
        <v>2270</v>
      </c>
      <c r="I673" s="12">
        <v>6</v>
      </c>
      <c r="J673" t="s">
        <v>2230</v>
      </c>
    </row>
    <row r="674" spans="1:10" hidden="1" x14ac:dyDescent="0.25">
      <c r="A674" s="2" t="s">
        <v>88</v>
      </c>
      <c r="B674" s="3" t="s">
        <v>1059</v>
      </c>
      <c r="C674" s="4">
        <v>68524</v>
      </c>
      <c r="D674" s="2" t="s">
        <v>90</v>
      </c>
      <c r="E674" s="2" t="s">
        <v>1060</v>
      </c>
      <c r="F674" t="e">
        <v>#N/A</v>
      </c>
      <c r="G674" s="14">
        <v>5873.4282999999996</v>
      </c>
      <c r="H674" t="s">
        <v>2271</v>
      </c>
      <c r="I674" s="12">
        <v>6</v>
      </c>
      <c r="J674" t="s">
        <v>2233</v>
      </c>
    </row>
    <row r="675" spans="1:10" hidden="1" x14ac:dyDescent="0.25">
      <c r="A675" s="2" t="s">
        <v>27</v>
      </c>
      <c r="B675" s="3" t="s">
        <v>1061</v>
      </c>
      <c r="C675" s="4">
        <v>25279</v>
      </c>
      <c r="D675" s="2" t="s">
        <v>29</v>
      </c>
      <c r="E675" s="2" t="s">
        <v>1062</v>
      </c>
      <c r="F675" t="e">
        <v>#N/A</v>
      </c>
      <c r="G675" s="14">
        <v>45941.408000000003</v>
      </c>
      <c r="H675" t="s">
        <v>2270</v>
      </c>
      <c r="I675" s="12">
        <v>6</v>
      </c>
      <c r="J675" t="s">
        <v>2233</v>
      </c>
    </row>
    <row r="676" spans="1:10" hidden="1" x14ac:dyDescent="0.25">
      <c r="A676" s="2" t="s">
        <v>438</v>
      </c>
      <c r="B676" s="3" t="s">
        <v>1063</v>
      </c>
      <c r="C676" s="4">
        <v>17042</v>
      </c>
      <c r="D676" s="2" t="s">
        <v>237</v>
      </c>
      <c r="E676" s="2" t="s">
        <v>1064</v>
      </c>
      <c r="F676" t="e">
        <v>#N/A</v>
      </c>
      <c r="G676" s="14">
        <v>20920.274000000001</v>
      </c>
      <c r="H676" t="s">
        <v>2270</v>
      </c>
      <c r="I676" s="12">
        <v>6</v>
      </c>
      <c r="J676" t="s">
        <v>2232</v>
      </c>
    </row>
    <row r="677" spans="1:10" hidden="1" x14ac:dyDescent="0.25">
      <c r="A677" s="2" t="s">
        <v>321</v>
      </c>
      <c r="B677" s="3" t="s">
        <v>1065</v>
      </c>
      <c r="C677" s="4">
        <v>19693</v>
      </c>
      <c r="D677" s="2" t="s">
        <v>323</v>
      </c>
      <c r="E677" s="2" t="s">
        <v>1066</v>
      </c>
      <c r="F677" t="e">
        <v>#N/A</v>
      </c>
      <c r="G677" s="14">
        <v>41908.451999999997</v>
      </c>
      <c r="H677" t="s">
        <v>2270</v>
      </c>
      <c r="I677" s="12">
        <v>6</v>
      </c>
      <c r="J677" t="s">
        <v>2230</v>
      </c>
    </row>
    <row r="678" spans="1:10" hidden="1" x14ac:dyDescent="0.25">
      <c r="A678" s="2" t="s">
        <v>576</v>
      </c>
      <c r="B678" s="3" t="s">
        <v>1067</v>
      </c>
      <c r="C678" s="4">
        <v>76020</v>
      </c>
      <c r="D678" s="2" t="s">
        <v>578</v>
      </c>
      <c r="E678" s="2" t="s">
        <v>1068</v>
      </c>
      <c r="F678" t="e">
        <v>#N/A</v>
      </c>
      <c r="G678" s="14">
        <v>6192.4732999999997</v>
      </c>
      <c r="H678" t="s">
        <v>2270</v>
      </c>
      <c r="I678" s="12">
        <v>6</v>
      </c>
      <c r="J678" t="s">
        <v>2232</v>
      </c>
    </row>
    <row r="679" spans="1:10" hidden="1" x14ac:dyDescent="0.25">
      <c r="A679" s="2" t="s">
        <v>576</v>
      </c>
      <c r="B679" s="3" t="s">
        <v>1069</v>
      </c>
      <c r="C679" s="4">
        <v>76895</v>
      </c>
      <c r="D679" s="2" t="s">
        <v>578</v>
      </c>
      <c r="E679" s="2" t="s">
        <v>1070</v>
      </c>
      <c r="F679" t="e">
        <v>#N/A</v>
      </c>
      <c r="G679" s="14">
        <v>35072.642999999996</v>
      </c>
      <c r="H679" t="s">
        <v>2270</v>
      </c>
      <c r="I679" s="12">
        <v>5</v>
      </c>
      <c r="J679" t="s">
        <v>2232</v>
      </c>
    </row>
    <row r="680" spans="1:10" hidden="1" x14ac:dyDescent="0.25">
      <c r="A680" s="2" t="s">
        <v>96</v>
      </c>
      <c r="B680" s="3" t="s">
        <v>1071</v>
      </c>
      <c r="C680" s="4">
        <v>44430</v>
      </c>
      <c r="D680" s="2" t="s">
        <v>98</v>
      </c>
      <c r="E680" s="2" t="s">
        <v>1072</v>
      </c>
      <c r="F680" t="e">
        <v>#N/A</v>
      </c>
      <c r="G680" s="14">
        <v>176942.55</v>
      </c>
      <c r="H680" t="s">
        <v>2270</v>
      </c>
      <c r="I680" s="12">
        <v>4</v>
      </c>
      <c r="J680" t="s">
        <v>2231</v>
      </c>
    </row>
    <row r="681" spans="1:10" hidden="1" x14ac:dyDescent="0.25">
      <c r="A681" s="2" t="s">
        <v>295</v>
      </c>
      <c r="B681" s="3" t="s">
        <v>1073</v>
      </c>
      <c r="C681" s="4">
        <v>73347</v>
      </c>
      <c r="D681" s="2" t="s">
        <v>297</v>
      </c>
      <c r="E681" s="2" t="s">
        <v>1074</v>
      </c>
      <c r="F681" t="e">
        <v>#N/A</v>
      </c>
      <c r="G681" s="14">
        <v>32134.488000000001</v>
      </c>
      <c r="H681" t="s">
        <v>2270</v>
      </c>
      <c r="I681" s="12">
        <v>6</v>
      </c>
      <c r="J681" t="s">
        <v>2230</v>
      </c>
    </row>
    <row r="682" spans="1:10" hidden="1" x14ac:dyDescent="0.25">
      <c r="A682" s="2" t="s">
        <v>500</v>
      </c>
      <c r="B682" s="3" t="s">
        <v>1075</v>
      </c>
      <c r="C682" s="4">
        <v>5237</v>
      </c>
      <c r="D682" s="2" t="s">
        <v>502</v>
      </c>
      <c r="E682" s="2" t="s">
        <v>1076</v>
      </c>
      <c r="F682" t="e">
        <v>#N/A</v>
      </c>
      <c r="G682" s="14">
        <v>20325.106</v>
      </c>
      <c r="H682" t="s">
        <v>2270</v>
      </c>
      <c r="I682" s="12">
        <v>6</v>
      </c>
      <c r="J682" t="s">
        <v>2232</v>
      </c>
    </row>
    <row r="683" spans="1:10" hidden="1" x14ac:dyDescent="0.25">
      <c r="A683" s="2" t="s">
        <v>576</v>
      </c>
      <c r="B683" s="3" t="s">
        <v>1077</v>
      </c>
      <c r="C683" s="4">
        <v>76111</v>
      </c>
      <c r="D683" s="2" t="s">
        <v>578</v>
      </c>
      <c r="E683" s="2" t="s">
        <v>1078</v>
      </c>
      <c r="F683" t="e">
        <v>#N/A</v>
      </c>
      <c r="G683" s="14">
        <v>83060.487999999998</v>
      </c>
      <c r="H683" t="s">
        <v>2270</v>
      </c>
      <c r="I683" s="12">
        <v>2</v>
      </c>
      <c r="J683" t="s">
        <v>2231</v>
      </c>
    </row>
    <row r="684" spans="1:10" hidden="1" x14ac:dyDescent="0.25">
      <c r="A684" s="2" t="s">
        <v>301</v>
      </c>
      <c r="B684" s="3" t="s">
        <v>1079</v>
      </c>
      <c r="C684" s="4">
        <v>13683</v>
      </c>
      <c r="D684" s="2" t="s">
        <v>303</v>
      </c>
      <c r="E684" s="2" t="s">
        <v>1080</v>
      </c>
      <c r="F684" t="e">
        <v>#N/A</v>
      </c>
      <c r="G684" s="14">
        <v>15668.391</v>
      </c>
      <c r="H684" t="s">
        <v>2271</v>
      </c>
      <c r="I684" s="12">
        <v>6</v>
      </c>
      <c r="J684" t="s">
        <v>2231</v>
      </c>
    </row>
    <row r="685" spans="1:10" hidden="1" x14ac:dyDescent="0.25">
      <c r="A685" s="2" t="s">
        <v>888</v>
      </c>
      <c r="B685" s="3" t="s">
        <v>1081</v>
      </c>
      <c r="C685" s="4">
        <v>27135</v>
      </c>
      <c r="D685" s="2" t="s">
        <v>890</v>
      </c>
      <c r="E685" s="2" t="s">
        <v>1082</v>
      </c>
      <c r="F685" t="e">
        <v>#N/A</v>
      </c>
      <c r="G685" s="14">
        <v>37929.438000000002</v>
      </c>
      <c r="H685" t="s">
        <v>2270</v>
      </c>
      <c r="I685" s="12">
        <v>6</v>
      </c>
      <c r="J685" t="s">
        <v>2233</v>
      </c>
    </row>
    <row r="686" spans="1:10" hidden="1" x14ac:dyDescent="0.25">
      <c r="A686" s="2" t="s">
        <v>426</v>
      </c>
      <c r="B686" s="3" t="s">
        <v>1083</v>
      </c>
      <c r="C686" s="4">
        <v>99524</v>
      </c>
      <c r="D686" s="2" t="s">
        <v>428</v>
      </c>
      <c r="E686" s="2" t="s">
        <v>1084</v>
      </c>
      <c r="F686" t="e">
        <v>#N/A</v>
      </c>
      <c r="G686" s="14">
        <v>1828144.1</v>
      </c>
      <c r="H686" t="s">
        <v>2271</v>
      </c>
      <c r="I686" s="12">
        <v>6</v>
      </c>
      <c r="J686" t="s">
        <v>2230</v>
      </c>
    </row>
    <row r="687" spans="1:10" hidden="1" x14ac:dyDescent="0.25">
      <c r="A687" s="2" t="s">
        <v>814</v>
      </c>
      <c r="B687" s="3" t="s">
        <v>1085</v>
      </c>
      <c r="C687" s="4">
        <v>63594</v>
      </c>
      <c r="D687" s="2" t="s">
        <v>816</v>
      </c>
      <c r="E687" s="2" t="s">
        <v>1086</v>
      </c>
      <c r="F687" t="e">
        <v>#N/A</v>
      </c>
      <c r="G687" s="14">
        <v>13362.484</v>
      </c>
      <c r="H687" t="s">
        <v>2270</v>
      </c>
      <c r="I687" s="12">
        <v>6</v>
      </c>
      <c r="J687" t="s">
        <v>2232</v>
      </c>
    </row>
    <row r="688" spans="1:10" hidden="1" x14ac:dyDescent="0.25">
      <c r="A688" s="2" t="s">
        <v>576</v>
      </c>
      <c r="B688" s="3" t="s">
        <v>1087</v>
      </c>
      <c r="C688" s="4">
        <v>76122</v>
      </c>
      <c r="D688" s="2" t="s">
        <v>578</v>
      </c>
      <c r="E688" s="2" t="s">
        <v>1088</v>
      </c>
      <c r="F688" t="e">
        <v>#N/A</v>
      </c>
      <c r="G688" s="14">
        <v>16757.424999999999</v>
      </c>
      <c r="H688" t="s">
        <v>2270</v>
      </c>
      <c r="I688" s="12">
        <v>6</v>
      </c>
      <c r="J688" t="s">
        <v>2232</v>
      </c>
    </row>
    <row r="689" spans="1:10" hidden="1" x14ac:dyDescent="0.25">
      <c r="A689" s="2" t="s">
        <v>295</v>
      </c>
      <c r="B689" s="3" t="s">
        <v>1089</v>
      </c>
      <c r="C689" s="4">
        <v>73678</v>
      </c>
      <c r="D689" s="2" t="s">
        <v>297</v>
      </c>
      <c r="E689" s="2" t="s">
        <v>1090</v>
      </c>
      <c r="F689" t="e">
        <v>#N/A</v>
      </c>
      <c r="G689" s="14">
        <v>41234.891000000003</v>
      </c>
      <c r="H689" t="s">
        <v>2271</v>
      </c>
      <c r="I689" s="12">
        <v>6</v>
      </c>
      <c r="J689" t="s">
        <v>2230</v>
      </c>
    </row>
    <row r="690" spans="1:10" hidden="1" x14ac:dyDescent="0.25">
      <c r="A690" s="2" t="s">
        <v>295</v>
      </c>
      <c r="B690" s="3" t="s">
        <v>1091</v>
      </c>
      <c r="C690" s="4">
        <v>73148</v>
      </c>
      <c r="D690" s="2" t="s">
        <v>297</v>
      </c>
      <c r="E690" s="2" t="s">
        <v>1092</v>
      </c>
      <c r="F690" t="e">
        <v>#N/A</v>
      </c>
      <c r="G690" s="14">
        <v>19125.466</v>
      </c>
      <c r="H690" t="s">
        <v>2270</v>
      </c>
      <c r="I690" s="12">
        <v>6</v>
      </c>
      <c r="J690" t="s">
        <v>2233</v>
      </c>
    </row>
    <row r="691" spans="1:10" hidden="1" x14ac:dyDescent="0.25">
      <c r="A691" s="2" t="s">
        <v>758</v>
      </c>
      <c r="B691" s="3" t="s">
        <v>1093</v>
      </c>
      <c r="C691" s="4">
        <v>50686</v>
      </c>
      <c r="D691" s="2" t="s">
        <v>760</v>
      </c>
      <c r="E691" s="2" t="s">
        <v>1094</v>
      </c>
      <c r="F691" t="e">
        <v>#N/A</v>
      </c>
      <c r="G691" s="14">
        <v>23366.798999999999</v>
      </c>
      <c r="H691" t="s">
        <v>2270</v>
      </c>
      <c r="I691" s="12">
        <v>6</v>
      </c>
      <c r="J691" t="s">
        <v>2233</v>
      </c>
    </row>
    <row r="692" spans="1:10" hidden="1" x14ac:dyDescent="0.25">
      <c r="A692" s="2" t="s">
        <v>204</v>
      </c>
      <c r="B692" s="3" t="s">
        <v>1095</v>
      </c>
      <c r="C692" s="4">
        <v>52203</v>
      </c>
      <c r="D692" s="2" t="s">
        <v>206</v>
      </c>
      <c r="E692" s="2" t="s">
        <v>1096</v>
      </c>
      <c r="F692" t="e">
        <v>#N/A</v>
      </c>
      <c r="G692" s="14">
        <v>6098.5281999999997</v>
      </c>
      <c r="H692" t="s">
        <v>2271</v>
      </c>
      <c r="I692" s="12">
        <v>6</v>
      </c>
      <c r="J692" t="s">
        <v>2232</v>
      </c>
    </row>
    <row r="693" spans="1:10" hidden="1" x14ac:dyDescent="0.25">
      <c r="A693" s="2" t="s">
        <v>500</v>
      </c>
      <c r="B693" s="3" t="s">
        <v>1097</v>
      </c>
      <c r="C693" s="4">
        <v>5789</v>
      </c>
      <c r="D693" s="2" t="s">
        <v>502</v>
      </c>
      <c r="E693" s="2" t="s">
        <v>1098</v>
      </c>
      <c r="F693" t="e">
        <v>#N/A</v>
      </c>
      <c r="G693" s="14">
        <v>25525.974999999999</v>
      </c>
      <c r="H693" t="s">
        <v>2270</v>
      </c>
      <c r="I693" s="12">
        <v>6</v>
      </c>
      <c r="J693" t="s">
        <v>2232</v>
      </c>
    </row>
    <row r="694" spans="1:10" hidden="1" x14ac:dyDescent="0.25">
      <c r="A694" s="2" t="s">
        <v>27</v>
      </c>
      <c r="B694" s="3" t="s">
        <v>1099</v>
      </c>
      <c r="C694" s="4">
        <v>25224</v>
      </c>
      <c r="D694" s="2" t="s">
        <v>29</v>
      </c>
      <c r="E694" s="2" t="s">
        <v>1100</v>
      </c>
      <c r="F694" t="e">
        <v>#N/A</v>
      </c>
      <c r="G694" s="14">
        <v>10984.132</v>
      </c>
      <c r="H694" t="s">
        <v>2270</v>
      </c>
      <c r="I694" s="12">
        <v>6</v>
      </c>
      <c r="J694" t="s">
        <v>2233</v>
      </c>
    </row>
    <row r="695" spans="1:10" hidden="1" x14ac:dyDescent="0.25">
      <c r="A695" s="2" t="s">
        <v>500</v>
      </c>
      <c r="B695" s="3" t="s">
        <v>1101</v>
      </c>
      <c r="C695" s="4">
        <v>5856</v>
      </c>
      <c r="D695" s="2" t="s">
        <v>502</v>
      </c>
      <c r="E695" s="2" t="s">
        <v>1102</v>
      </c>
      <c r="F695" t="e">
        <v>#N/A</v>
      </c>
      <c r="G695" s="14">
        <v>12718.396000000001</v>
      </c>
      <c r="H695" t="s">
        <v>2270</v>
      </c>
      <c r="I695" s="12">
        <v>6</v>
      </c>
      <c r="J695" t="s">
        <v>2233</v>
      </c>
    </row>
    <row r="696" spans="1:10" hidden="1" x14ac:dyDescent="0.25">
      <c r="A696" s="2" t="s">
        <v>500</v>
      </c>
      <c r="B696" s="3" t="s">
        <v>1103</v>
      </c>
      <c r="C696" s="4">
        <v>5360</v>
      </c>
      <c r="D696" s="2" t="s">
        <v>502</v>
      </c>
      <c r="E696" s="2" t="s">
        <v>1104</v>
      </c>
      <c r="F696" t="e">
        <v>#N/A</v>
      </c>
      <c r="G696" s="14">
        <v>2187.2709</v>
      </c>
      <c r="H696" t="s">
        <v>2269</v>
      </c>
      <c r="I696" s="12">
        <v>1</v>
      </c>
      <c r="J696" t="s">
        <v>2231</v>
      </c>
    </row>
    <row r="697" spans="1:10" hidden="1" x14ac:dyDescent="0.25">
      <c r="A697" s="2" t="s">
        <v>204</v>
      </c>
      <c r="B697" s="3" t="s">
        <v>1105</v>
      </c>
      <c r="C697" s="4">
        <v>52565</v>
      </c>
      <c r="D697" s="2" t="s">
        <v>206</v>
      </c>
      <c r="E697" s="2" t="s">
        <v>1106</v>
      </c>
      <c r="F697" t="e">
        <v>#N/A</v>
      </c>
      <c r="G697" s="14">
        <v>4362.6958999999997</v>
      </c>
      <c r="H697" t="s">
        <v>2271</v>
      </c>
      <c r="I697" s="12">
        <v>6</v>
      </c>
      <c r="J697" t="s">
        <v>2232</v>
      </c>
    </row>
    <row r="698" spans="1:10" hidden="1" x14ac:dyDescent="0.25">
      <c r="A698" s="2" t="s">
        <v>301</v>
      </c>
      <c r="B698" s="3" t="s">
        <v>1107</v>
      </c>
      <c r="C698" s="4">
        <v>13222</v>
      </c>
      <c r="D698" s="2" t="s">
        <v>303</v>
      </c>
      <c r="E698" s="2" t="s">
        <v>1108</v>
      </c>
      <c r="F698" t="e">
        <v>#N/A</v>
      </c>
      <c r="G698" s="14">
        <v>8565.7916000000005</v>
      </c>
      <c r="H698" t="s">
        <v>2270</v>
      </c>
      <c r="I698" s="12">
        <v>6</v>
      </c>
      <c r="J698" t="s">
        <v>2231</v>
      </c>
    </row>
    <row r="699" spans="1:10" hidden="1" x14ac:dyDescent="0.25">
      <c r="A699" s="2" t="s">
        <v>901</v>
      </c>
      <c r="B699" s="3" t="s">
        <v>1109</v>
      </c>
      <c r="C699" s="4">
        <v>85136</v>
      </c>
      <c r="D699" s="2" t="s">
        <v>903</v>
      </c>
      <c r="E699" s="2" t="s">
        <v>1110</v>
      </c>
      <c r="F699" t="e">
        <v>#N/A</v>
      </c>
      <c r="G699" s="14">
        <v>19510.03</v>
      </c>
      <c r="H699" t="s">
        <v>2270</v>
      </c>
      <c r="I699" s="12">
        <v>6</v>
      </c>
      <c r="J699" t="s">
        <v>2230</v>
      </c>
    </row>
    <row r="700" spans="1:10" hidden="1" x14ac:dyDescent="0.25">
      <c r="A700" s="2" t="s">
        <v>204</v>
      </c>
      <c r="B700" s="3" t="s">
        <v>1111</v>
      </c>
      <c r="C700" s="4">
        <v>52240</v>
      </c>
      <c r="D700" s="2" t="s">
        <v>206</v>
      </c>
      <c r="E700" s="2" t="s">
        <v>1112</v>
      </c>
      <c r="F700" t="e">
        <v>#N/A</v>
      </c>
      <c r="G700" s="14">
        <v>14671.508</v>
      </c>
      <c r="H700" t="s">
        <v>2270</v>
      </c>
      <c r="I700" s="12">
        <v>6</v>
      </c>
      <c r="J700" t="s">
        <v>2232</v>
      </c>
    </row>
    <row r="701" spans="1:10" hidden="1" x14ac:dyDescent="0.25">
      <c r="A701" s="2" t="s">
        <v>88</v>
      </c>
      <c r="B701" s="3" t="s">
        <v>1113</v>
      </c>
      <c r="C701" s="4">
        <v>68307</v>
      </c>
      <c r="D701" s="2" t="s">
        <v>90</v>
      </c>
      <c r="E701" s="2" t="s">
        <v>1114</v>
      </c>
      <c r="F701" t="e">
        <v>#N/A</v>
      </c>
      <c r="G701" s="14">
        <v>49662.402000000002</v>
      </c>
      <c r="H701" t="s">
        <v>2270</v>
      </c>
      <c r="I701" s="12">
        <v>1</v>
      </c>
      <c r="J701" t="s">
        <v>2231</v>
      </c>
    </row>
    <row r="702" spans="1:10" hidden="1" x14ac:dyDescent="0.25">
      <c r="A702" s="2" t="s">
        <v>741</v>
      </c>
      <c r="B702" s="3" t="s">
        <v>1115</v>
      </c>
      <c r="C702" s="4">
        <v>66001</v>
      </c>
      <c r="D702" s="2" t="s">
        <v>743</v>
      </c>
      <c r="E702" s="2" t="s">
        <v>1116</v>
      </c>
      <c r="F702" t="e">
        <v>#N/A</v>
      </c>
      <c r="G702" s="14">
        <v>60993.847000000002</v>
      </c>
      <c r="H702" t="s">
        <v>2269</v>
      </c>
      <c r="I702" s="12">
        <v>1</v>
      </c>
      <c r="J702" t="s">
        <v>2231</v>
      </c>
    </row>
    <row r="703" spans="1:10" hidden="1" x14ac:dyDescent="0.25">
      <c r="A703" s="2" t="s">
        <v>27</v>
      </c>
      <c r="B703" s="3" t="s">
        <v>1117</v>
      </c>
      <c r="C703" s="4">
        <v>25594</v>
      </c>
      <c r="D703" s="2" t="s">
        <v>29</v>
      </c>
      <c r="E703" s="2" t="s">
        <v>1118</v>
      </c>
      <c r="F703" t="e">
        <v>#N/A</v>
      </c>
      <c r="G703" s="14">
        <v>13307.606</v>
      </c>
      <c r="H703" t="s">
        <v>2270</v>
      </c>
      <c r="I703" s="12">
        <v>6</v>
      </c>
      <c r="J703" t="s">
        <v>2233</v>
      </c>
    </row>
    <row r="704" spans="1:10" hidden="1" x14ac:dyDescent="0.25">
      <c r="A704" s="2" t="s">
        <v>204</v>
      </c>
      <c r="B704" s="3" t="s">
        <v>1119</v>
      </c>
      <c r="C704" s="4">
        <v>52693</v>
      </c>
      <c r="D704" s="2" t="s">
        <v>206</v>
      </c>
      <c r="E704" s="2" t="s">
        <v>1120</v>
      </c>
      <c r="F704" t="e">
        <v>#N/A</v>
      </c>
      <c r="G704" s="14">
        <v>11251.599</v>
      </c>
      <c r="H704" t="s">
        <v>2270</v>
      </c>
      <c r="I704" s="12">
        <v>6</v>
      </c>
      <c r="J704" t="s">
        <v>2232</v>
      </c>
    </row>
    <row r="705" spans="1:10" hidden="1" x14ac:dyDescent="0.25">
      <c r="A705" s="2" t="s">
        <v>814</v>
      </c>
      <c r="B705" s="3" t="s">
        <v>1121</v>
      </c>
      <c r="C705" s="4">
        <v>63470</v>
      </c>
      <c r="D705" s="2" t="s">
        <v>816</v>
      </c>
      <c r="E705" s="2" t="s">
        <v>1122</v>
      </c>
      <c r="F705" t="e">
        <v>#N/A</v>
      </c>
      <c r="G705" s="14">
        <v>15030.549000000001</v>
      </c>
      <c r="H705" t="s">
        <v>2270</v>
      </c>
      <c r="I705" s="12">
        <v>6</v>
      </c>
      <c r="J705" t="s">
        <v>2232</v>
      </c>
    </row>
    <row r="706" spans="1:10" hidden="1" x14ac:dyDescent="0.25">
      <c r="A706" s="2" t="s">
        <v>500</v>
      </c>
      <c r="B706" s="3" t="s">
        <v>1123</v>
      </c>
      <c r="C706" s="4">
        <v>5145</v>
      </c>
      <c r="D706" s="2" t="s">
        <v>502</v>
      </c>
      <c r="E706" s="2" t="s">
        <v>1124</v>
      </c>
      <c r="F706" t="e">
        <v>#N/A</v>
      </c>
      <c r="G706" s="14">
        <v>9103.5267999999996</v>
      </c>
      <c r="H706" t="s">
        <v>2270</v>
      </c>
      <c r="I706" s="12">
        <v>6</v>
      </c>
      <c r="J706" t="s">
        <v>2232</v>
      </c>
    </row>
    <row r="707" spans="1:10" hidden="1" x14ac:dyDescent="0.25">
      <c r="A707" s="2" t="s">
        <v>184</v>
      </c>
      <c r="B707" s="3" t="s">
        <v>1125</v>
      </c>
      <c r="C707" s="4">
        <v>8685</v>
      </c>
      <c r="D707" s="2" t="s">
        <v>186</v>
      </c>
      <c r="E707" s="2" t="s">
        <v>1126</v>
      </c>
      <c r="F707" t="e">
        <v>#N/A</v>
      </c>
      <c r="G707" s="14">
        <v>7707.2609000000002</v>
      </c>
      <c r="H707" t="s">
        <v>2270</v>
      </c>
      <c r="I707" s="12">
        <v>6</v>
      </c>
      <c r="J707" t="s">
        <v>2231</v>
      </c>
    </row>
    <row r="708" spans="1:10" hidden="1" x14ac:dyDescent="0.25">
      <c r="A708" s="2" t="s">
        <v>500</v>
      </c>
      <c r="B708" s="3" t="s">
        <v>1127</v>
      </c>
      <c r="C708" s="4">
        <v>5656</v>
      </c>
      <c r="D708" s="2" t="s">
        <v>502</v>
      </c>
      <c r="E708" s="2" t="s">
        <v>1128</v>
      </c>
      <c r="F708" t="e">
        <v>#N/A</v>
      </c>
      <c r="G708" s="14">
        <v>16359.06</v>
      </c>
      <c r="H708" t="s">
        <v>2270</v>
      </c>
      <c r="I708" s="12">
        <v>6</v>
      </c>
      <c r="J708" t="s">
        <v>2232</v>
      </c>
    </row>
    <row r="709" spans="1:10" hidden="1" x14ac:dyDescent="0.25">
      <c r="A709" s="2" t="s">
        <v>500</v>
      </c>
      <c r="B709" s="3" t="s">
        <v>1129</v>
      </c>
      <c r="C709" s="4">
        <v>5364</v>
      </c>
      <c r="D709" s="2" t="s">
        <v>502</v>
      </c>
      <c r="E709" s="2" t="s">
        <v>1130</v>
      </c>
      <c r="F709" t="e">
        <v>#N/A</v>
      </c>
      <c r="G709" s="14">
        <v>20101.577000000001</v>
      </c>
      <c r="H709" t="s">
        <v>2270</v>
      </c>
      <c r="I709" s="12">
        <v>6</v>
      </c>
      <c r="J709" t="s">
        <v>2232</v>
      </c>
    </row>
    <row r="710" spans="1:10" hidden="1" x14ac:dyDescent="0.25">
      <c r="A710" s="2" t="s">
        <v>204</v>
      </c>
      <c r="B710" s="3" t="s">
        <v>1131</v>
      </c>
      <c r="C710" s="4">
        <v>52573</v>
      </c>
      <c r="D710" s="2" t="s">
        <v>206</v>
      </c>
      <c r="E710" s="2" t="s">
        <v>1132</v>
      </c>
      <c r="F710" t="e">
        <v>#N/A</v>
      </c>
      <c r="G710" s="14">
        <v>35156.256000000001</v>
      </c>
      <c r="H710" t="s">
        <v>2270</v>
      </c>
      <c r="I710" s="12">
        <v>6</v>
      </c>
      <c r="J710" t="s">
        <v>2233</v>
      </c>
    </row>
    <row r="711" spans="1:10" hidden="1" x14ac:dyDescent="0.25">
      <c r="A711" s="2" t="s">
        <v>88</v>
      </c>
      <c r="B711" s="3" t="s">
        <v>1133</v>
      </c>
      <c r="C711" s="4">
        <v>68720</v>
      </c>
      <c r="D711" s="2" t="s">
        <v>90</v>
      </c>
      <c r="E711" s="2" t="s">
        <v>1134</v>
      </c>
      <c r="F711" t="e">
        <v>#N/A</v>
      </c>
      <c r="G711" s="14">
        <v>37240.703999999998</v>
      </c>
      <c r="H711" t="s">
        <v>2270</v>
      </c>
      <c r="I711" s="12">
        <v>6</v>
      </c>
      <c r="J711" t="s">
        <v>2230</v>
      </c>
    </row>
    <row r="712" spans="1:10" hidden="1" x14ac:dyDescent="0.25">
      <c r="A712" s="2" t="s">
        <v>295</v>
      </c>
      <c r="B712" s="3" t="s">
        <v>1135</v>
      </c>
      <c r="C712" s="4">
        <v>73443</v>
      </c>
      <c r="D712" s="2" t="s">
        <v>297</v>
      </c>
      <c r="E712" s="2" t="s">
        <v>1136</v>
      </c>
      <c r="F712" t="e">
        <v>#N/A</v>
      </c>
      <c r="G712" s="14">
        <v>29253.157999999999</v>
      </c>
      <c r="H712" t="s">
        <v>2270</v>
      </c>
      <c r="I712" s="12">
        <v>6</v>
      </c>
      <c r="J712" t="s">
        <v>2232</v>
      </c>
    </row>
    <row r="713" spans="1:10" hidden="1" x14ac:dyDescent="0.25">
      <c r="A713" s="2" t="s">
        <v>576</v>
      </c>
      <c r="B713" s="3" t="s">
        <v>1137</v>
      </c>
      <c r="C713" s="4">
        <v>76622</v>
      </c>
      <c r="D713" s="2" t="s">
        <v>578</v>
      </c>
      <c r="E713" s="2" t="s">
        <v>1138</v>
      </c>
      <c r="F713" t="e">
        <v>#N/A</v>
      </c>
      <c r="G713" s="14">
        <v>23468.875</v>
      </c>
      <c r="H713" t="s">
        <v>2270</v>
      </c>
      <c r="I713" s="12">
        <v>6</v>
      </c>
      <c r="J713" t="s">
        <v>2232</v>
      </c>
    </row>
    <row r="714" spans="1:10" hidden="1" x14ac:dyDescent="0.25">
      <c r="A714" s="2" t="s">
        <v>88</v>
      </c>
      <c r="B714" s="3" t="s">
        <v>1139</v>
      </c>
      <c r="C714" s="4">
        <v>68264</v>
      </c>
      <c r="D714" s="2" t="s">
        <v>90</v>
      </c>
      <c r="E714" s="2" t="s">
        <v>1140</v>
      </c>
      <c r="F714" t="e">
        <v>#N/A</v>
      </c>
      <c r="G714" s="14">
        <v>39422.453000000001</v>
      </c>
      <c r="H714" t="s">
        <v>2271</v>
      </c>
      <c r="I714" s="12">
        <v>6</v>
      </c>
      <c r="J714" t="s">
        <v>2230</v>
      </c>
    </row>
    <row r="715" spans="1:10" hidden="1" x14ac:dyDescent="0.25">
      <c r="A715" s="2" t="s">
        <v>901</v>
      </c>
      <c r="B715" s="3" t="s">
        <v>1141</v>
      </c>
      <c r="C715" s="4">
        <v>85325</v>
      </c>
      <c r="D715" s="2" t="s">
        <v>903</v>
      </c>
      <c r="E715" s="2" t="s">
        <v>1142</v>
      </c>
      <c r="F715" t="e">
        <v>#N/A</v>
      </c>
      <c r="G715" s="14">
        <v>297268.42</v>
      </c>
      <c r="H715" t="s">
        <v>2270</v>
      </c>
      <c r="I715" s="12">
        <v>6</v>
      </c>
      <c r="J715" t="s">
        <v>2230</v>
      </c>
    </row>
    <row r="716" spans="1:10" hidden="1" x14ac:dyDescent="0.25">
      <c r="A716" s="2" t="s">
        <v>33</v>
      </c>
      <c r="B716" s="3" t="s">
        <v>1143</v>
      </c>
      <c r="C716" s="4">
        <v>15236</v>
      </c>
      <c r="D716" s="2" t="s">
        <v>35</v>
      </c>
      <c r="E716" s="2" t="s">
        <v>1144</v>
      </c>
      <c r="F716" t="e">
        <v>#N/A</v>
      </c>
      <c r="G716" s="14">
        <v>10852.934999999999</v>
      </c>
      <c r="H716" t="s">
        <v>2270</v>
      </c>
      <c r="I716" s="12">
        <v>6</v>
      </c>
      <c r="J716" t="s">
        <v>2230</v>
      </c>
    </row>
    <row r="717" spans="1:10" hidden="1" x14ac:dyDescent="0.25">
      <c r="A717" s="2" t="s">
        <v>1149</v>
      </c>
      <c r="B717" s="3" t="s">
        <v>1150</v>
      </c>
      <c r="C717" s="4">
        <v>20295</v>
      </c>
      <c r="D717" s="2" t="s">
        <v>1151</v>
      </c>
      <c r="E717" s="2" t="s">
        <v>1152</v>
      </c>
      <c r="F717" t="e">
        <v>#N/A</v>
      </c>
      <c r="G717" s="14">
        <v>33212.298999999999</v>
      </c>
      <c r="H717" t="s">
        <v>2271</v>
      </c>
      <c r="I717" s="12">
        <v>6</v>
      </c>
      <c r="J717" t="s">
        <v>2233</v>
      </c>
    </row>
    <row r="718" spans="1:10" hidden="1" x14ac:dyDescent="0.25">
      <c r="A718" s="2" t="s">
        <v>438</v>
      </c>
      <c r="B718" s="3" t="s">
        <v>1153</v>
      </c>
      <c r="C718" s="4">
        <v>17877</v>
      </c>
      <c r="D718" s="2" t="s">
        <v>237</v>
      </c>
      <c r="E718" s="2" t="s">
        <v>1154</v>
      </c>
      <c r="F718" t="e">
        <v>#N/A</v>
      </c>
      <c r="G718" s="14">
        <v>11257.786</v>
      </c>
      <c r="H718" t="s">
        <v>2270</v>
      </c>
      <c r="I718" s="12">
        <v>6</v>
      </c>
      <c r="J718" t="s">
        <v>2232</v>
      </c>
    </row>
    <row r="719" spans="1:10" hidden="1" x14ac:dyDescent="0.25">
      <c r="A719" s="2" t="s">
        <v>27</v>
      </c>
      <c r="B719" s="3" t="s">
        <v>1155</v>
      </c>
      <c r="C719" s="4">
        <v>25841</v>
      </c>
      <c r="D719" s="2" t="s">
        <v>29</v>
      </c>
      <c r="E719" s="2" t="s">
        <v>1156</v>
      </c>
      <c r="F719" t="e">
        <v>#N/A</v>
      </c>
      <c r="G719" s="14">
        <v>10938.151</v>
      </c>
      <c r="H719" t="s">
        <v>2270</v>
      </c>
      <c r="I719" s="12">
        <v>6</v>
      </c>
      <c r="J719" t="s">
        <v>2233</v>
      </c>
    </row>
    <row r="720" spans="1:10" hidden="1" x14ac:dyDescent="0.25">
      <c r="A720" s="2" t="s">
        <v>741</v>
      </c>
      <c r="B720" s="3" t="s">
        <v>1157</v>
      </c>
      <c r="C720" s="4">
        <v>66045</v>
      </c>
      <c r="D720" s="2" t="s">
        <v>743</v>
      </c>
      <c r="E720" s="2" t="s">
        <v>1158</v>
      </c>
      <c r="F720" t="e">
        <v>#N/A</v>
      </c>
      <c r="G720" s="14">
        <v>14856.806</v>
      </c>
      <c r="H720" t="s">
        <v>2270</v>
      </c>
      <c r="I720" s="12">
        <v>6</v>
      </c>
      <c r="J720" t="s">
        <v>2232</v>
      </c>
    </row>
    <row r="721" spans="1:10" hidden="1" x14ac:dyDescent="0.25">
      <c r="A721" s="2" t="s">
        <v>88</v>
      </c>
      <c r="B721" s="3" t="s">
        <v>1159</v>
      </c>
      <c r="C721" s="4">
        <v>68235</v>
      </c>
      <c r="D721" s="2" t="s">
        <v>90</v>
      </c>
      <c r="E721" s="2" t="s">
        <v>1160</v>
      </c>
      <c r="F721" t="e">
        <v>#N/A</v>
      </c>
      <c r="G721" s="14">
        <v>92354.334000000003</v>
      </c>
      <c r="H721" t="s">
        <v>2270</v>
      </c>
      <c r="I721" s="12">
        <v>6</v>
      </c>
      <c r="J721" t="s">
        <v>2230</v>
      </c>
    </row>
    <row r="722" spans="1:10" hidden="1" x14ac:dyDescent="0.25">
      <c r="A722" s="2" t="s">
        <v>576</v>
      </c>
      <c r="B722" s="3" t="s">
        <v>1161</v>
      </c>
      <c r="C722" s="4">
        <v>76823</v>
      </c>
      <c r="D722" s="2" t="s">
        <v>578</v>
      </c>
      <c r="E722" s="2" t="s">
        <v>1162</v>
      </c>
      <c r="F722" t="e">
        <v>#N/A</v>
      </c>
      <c r="G722" s="14">
        <v>17582.187999999998</v>
      </c>
      <c r="H722" t="s">
        <v>2271</v>
      </c>
      <c r="I722" s="12">
        <v>6</v>
      </c>
      <c r="J722" t="s">
        <v>2232</v>
      </c>
    </row>
    <row r="723" spans="1:10" hidden="1" x14ac:dyDescent="0.25">
      <c r="A723" s="2" t="s">
        <v>530</v>
      </c>
      <c r="B723" s="3" t="s">
        <v>1163</v>
      </c>
      <c r="C723" s="4">
        <v>23574</v>
      </c>
      <c r="D723" s="2" t="s">
        <v>532</v>
      </c>
      <c r="E723" s="2" t="s">
        <v>1164</v>
      </c>
      <c r="F723" t="e">
        <v>#N/A</v>
      </c>
      <c r="G723" s="14">
        <v>42355.046999999999</v>
      </c>
      <c r="H723" t="s">
        <v>2271</v>
      </c>
      <c r="I723" s="12">
        <v>6</v>
      </c>
      <c r="J723" t="s">
        <v>2233</v>
      </c>
    </row>
    <row r="724" spans="1:10" hidden="1" x14ac:dyDescent="0.25">
      <c r="A724" s="2" t="s">
        <v>88</v>
      </c>
      <c r="B724" s="3" t="s">
        <v>1165</v>
      </c>
      <c r="C724" s="4">
        <v>68190</v>
      </c>
      <c r="D724" s="2" t="s">
        <v>90</v>
      </c>
      <c r="E724" s="2" t="s">
        <v>1166</v>
      </c>
      <c r="F724" t="e">
        <v>#N/A</v>
      </c>
      <c r="G724" s="14">
        <v>318581.15999999997</v>
      </c>
      <c r="H724" t="s">
        <v>2270</v>
      </c>
      <c r="I724" s="12">
        <v>6</v>
      </c>
      <c r="J724" t="s">
        <v>2233</v>
      </c>
    </row>
    <row r="725" spans="1:10" hidden="1" x14ac:dyDescent="0.25">
      <c r="A725" s="2" t="s">
        <v>500</v>
      </c>
      <c r="B725" s="3" t="s">
        <v>1167</v>
      </c>
      <c r="C725" s="4">
        <v>5585</v>
      </c>
      <c r="D725" s="2" t="s">
        <v>502</v>
      </c>
      <c r="E725" s="2" t="s">
        <v>1168</v>
      </c>
      <c r="F725" t="e">
        <v>#N/A</v>
      </c>
      <c r="G725" s="14">
        <v>57419.12</v>
      </c>
      <c r="H725" t="s">
        <v>2270</v>
      </c>
      <c r="I725" s="12">
        <v>6</v>
      </c>
      <c r="J725" t="s">
        <v>2233</v>
      </c>
    </row>
    <row r="726" spans="1:10" hidden="1" x14ac:dyDescent="0.25">
      <c r="A726" s="2" t="s">
        <v>772</v>
      </c>
      <c r="B726" s="3" t="s">
        <v>1169</v>
      </c>
      <c r="C726" s="4">
        <v>41026</v>
      </c>
      <c r="D726" s="2" t="s">
        <v>774</v>
      </c>
      <c r="E726" s="2" t="s">
        <v>1170</v>
      </c>
      <c r="F726" t="e">
        <v>#N/A</v>
      </c>
      <c r="G726" s="14">
        <v>18613.855</v>
      </c>
      <c r="H726" t="s">
        <v>2270</v>
      </c>
      <c r="I726" s="12">
        <v>6</v>
      </c>
      <c r="J726" t="s">
        <v>2233</v>
      </c>
    </row>
    <row r="727" spans="1:10" hidden="1" x14ac:dyDescent="0.25">
      <c r="A727" s="2" t="s">
        <v>814</v>
      </c>
      <c r="B727" s="3" t="s">
        <v>1171</v>
      </c>
      <c r="C727" s="4">
        <v>63401</v>
      </c>
      <c r="D727" s="2" t="s">
        <v>816</v>
      </c>
      <c r="E727" s="2" t="s">
        <v>1172</v>
      </c>
      <c r="F727" t="e">
        <v>#N/A</v>
      </c>
      <c r="G727" s="14">
        <v>9091.8377999999993</v>
      </c>
      <c r="H727" t="s">
        <v>2270</v>
      </c>
      <c r="I727" s="12">
        <v>6</v>
      </c>
      <c r="J727" t="s">
        <v>2231</v>
      </c>
    </row>
    <row r="728" spans="1:10" hidden="1" x14ac:dyDescent="0.25">
      <c r="A728" s="2" t="s">
        <v>321</v>
      </c>
      <c r="B728" s="3" t="s">
        <v>1173</v>
      </c>
      <c r="C728" s="4">
        <v>19022</v>
      </c>
      <c r="D728" s="2" t="s">
        <v>323</v>
      </c>
      <c r="E728" s="2" t="s">
        <v>1174</v>
      </c>
      <c r="F728" t="e">
        <v>#N/A</v>
      </c>
      <c r="G728" s="14">
        <v>23763.181</v>
      </c>
      <c r="H728" t="s">
        <v>2271</v>
      </c>
      <c r="I728" s="12">
        <v>6</v>
      </c>
      <c r="J728" t="s">
        <v>2233</v>
      </c>
    </row>
    <row r="729" spans="1:10" hidden="1" x14ac:dyDescent="0.25">
      <c r="A729" s="2" t="s">
        <v>27</v>
      </c>
      <c r="B729" s="3" t="s">
        <v>1175</v>
      </c>
      <c r="C729" s="4">
        <v>25745</v>
      </c>
      <c r="D729" s="2" t="s">
        <v>29</v>
      </c>
      <c r="E729" s="2" t="s">
        <v>1176</v>
      </c>
      <c r="F729" t="e">
        <v>#N/A</v>
      </c>
      <c r="G729" s="14">
        <v>9928.5511000000006</v>
      </c>
      <c r="H729" t="s">
        <v>2270</v>
      </c>
      <c r="I729" s="12">
        <v>6</v>
      </c>
      <c r="J729" t="s">
        <v>2232</v>
      </c>
    </row>
    <row r="730" spans="1:10" hidden="1" x14ac:dyDescent="0.25">
      <c r="A730" s="2" t="s">
        <v>438</v>
      </c>
      <c r="B730" s="3" t="s">
        <v>1177</v>
      </c>
      <c r="C730" s="4">
        <v>17013</v>
      </c>
      <c r="D730" s="2" t="s">
        <v>237</v>
      </c>
      <c r="E730" s="2" t="s">
        <v>1178</v>
      </c>
      <c r="F730" t="e">
        <v>#N/A</v>
      </c>
      <c r="G730" s="14">
        <v>47639.870999999999</v>
      </c>
      <c r="H730" t="s">
        <v>2270</v>
      </c>
      <c r="I730" s="12">
        <v>6</v>
      </c>
      <c r="J730" t="s">
        <v>2233</v>
      </c>
    </row>
    <row r="731" spans="1:10" hidden="1" x14ac:dyDescent="0.25">
      <c r="A731" s="2" t="s">
        <v>295</v>
      </c>
      <c r="B731" s="3" t="s">
        <v>1179</v>
      </c>
      <c r="C731" s="4">
        <v>73043</v>
      </c>
      <c r="D731" s="2" t="s">
        <v>297</v>
      </c>
      <c r="E731" s="2" t="s">
        <v>1180</v>
      </c>
      <c r="F731" t="e">
        <v>#N/A</v>
      </c>
      <c r="G731" s="14">
        <v>45956.663</v>
      </c>
      <c r="H731" t="s">
        <v>2271</v>
      </c>
      <c r="I731" s="12">
        <v>6</v>
      </c>
      <c r="J731" t="s">
        <v>2230</v>
      </c>
    </row>
    <row r="732" spans="1:10" hidden="1" x14ac:dyDescent="0.25">
      <c r="A732" s="2" t="s">
        <v>1149</v>
      </c>
      <c r="B732" s="3" t="s">
        <v>1181</v>
      </c>
      <c r="C732" s="4">
        <v>20310</v>
      </c>
      <c r="D732" s="2" t="s">
        <v>1151</v>
      </c>
      <c r="E732" s="2" t="s">
        <v>1182</v>
      </c>
      <c r="F732" t="e">
        <v>#N/A</v>
      </c>
      <c r="G732" s="14">
        <v>6424.9553999999998</v>
      </c>
      <c r="H732" t="s">
        <v>2271</v>
      </c>
      <c r="I732" s="12">
        <v>6</v>
      </c>
      <c r="J732" t="s">
        <v>2233</v>
      </c>
    </row>
    <row r="733" spans="1:10" hidden="1" x14ac:dyDescent="0.25">
      <c r="A733" s="2" t="s">
        <v>500</v>
      </c>
      <c r="B733" s="3" t="s">
        <v>1183</v>
      </c>
      <c r="C733" s="4">
        <v>5353</v>
      </c>
      <c r="D733" s="2" t="s">
        <v>502</v>
      </c>
      <c r="E733" s="2" t="s">
        <v>1184</v>
      </c>
      <c r="F733" t="e">
        <v>#N/A</v>
      </c>
      <c r="G733" s="14">
        <v>5620.8611000000001</v>
      </c>
      <c r="H733" t="s">
        <v>2270</v>
      </c>
      <c r="I733" s="12">
        <v>6</v>
      </c>
      <c r="J733" t="s">
        <v>2232</v>
      </c>
    </row>
    <row r="734" spans="1:10" hidden="1" x14ac:dyDescent="0.25">
      <c r="A734" s="2" t="s">
        <v>814</v>
      </c>
      <c r="B734" s="3" t="s">
        <v>1185</v>
      </c>
      <c r="C734" s="4">
        <v>63690</v>
      </c>
      <c r="D734" s="2" t="s">
        <v>816</v>
      </c>
      <c r="E734" s="2" t="s">
        <v>1186</v>
      </c>
      <c r="F734" t="e">
        <v>#N/A</v>
      </c>
      <c r="G734" s="14">
        <v>34687.858999999997</v>
      </c>
      <c r="H734" t="s">
        <v>2270</v>
      </c>
      <c r="I734" s="12">
        <v>6</v>
      </c>
      <c r="J734" t="s">
        <v>2233</v>
      </c>
    </row>
    <row r="735" spans="1:10" hidden="1" x14ac:dyDescent="0.25">
      <c r="A735" s="2" t="s">
        <v>88</v>
      </c>
      <c r="B735" s="3" t="s">
        <v>1187</v>
      </c>
      <c r="C735" s="4">
        <v>68296</v>
      </c>
      <c r="D735" s="2" t="s">
        <v>90</v>
      </c>
      <c r="E735" s="2" t="s">
        <v>1188</v>
      </c>
      <c r="F735" t="e">
        <v>#N/A</v>
      </c>
      <c r="G735" s="14">
        <v>20614.656999999999</v>
      </c>
      <c r="H735" t="s">
        <v>2270</v>
      </c>
      <c r="I735" s="12">
        <v>6</v>
      </c>
      <c r="J735" t="s">
        <v>2230</v>
      </c>
    </row>
    <row r="736" spans="1:10" hidden="1" x14ac:dyDescent="0.25">
      <c r="A736" s="2" t="s">
        <v>500</v>
      </c>
      <c r="B736" s="3" t="s">
        <v>1189</v>
      </c>
      <c r="C736" s="4">
        <v>5501</v>
      </c>
      <c r="D736" s="2" t="s">
        <v>502</v>
      </c>
      <c r="E736" s="2" t="s">
        <v>1190</v>
      </c>
      <c r="F736" t="e">
        <v>#N/A</v>
      </c>
      <c r="G736" s="14">
        <v>8569.7499000000007</v>
      </c>
      <c r="H736" t="s">
        <v>2271</v>
      </c>
      <c r="I736" s="12">
        <v>6</v>
      </c>
      <c r="J736" t="s">
        <v>2230</v>
      </c>
    </row>
    <row r="737" spans="1:10" hidden="1" x14ac:dyDescent="0.25">
      <c r="A737" s="2" t="s">
        <v>33</v>
      </c>
      <c r="B737" s="3" t="s">
        <v>1191</v>
      </c>
      <c r="C737" s="4">
        <v>15667</v>
      </c>
      <c r="D737" s="2" t="s">
        <v>35</v>
      </c>
      <c r="E737" s="2" t="s">
        <v>1192</v>
      </c>
      <c r="F737" t="e">
        <v>#N/A</v>
      </c>
      <c r="G737" s="14">
        <v>46977.928</v>
      </c>
      <c r="H737" t="s">
        <v>2270</v>
      </c>
      <c r="I737" s="12">
        <v>6</v>
      </c>
      <c r="J737" t="s">
        <v>2233</v>
      </c>
    </row>
    <row r="738" spans="1:10" hidden="1" x14ac:dyDescent="0.25">
      <c r="A738" s="2" t="s">
        <v>204</v>
      </c>
      <c r="B738" s="3" t="s">
        <v>1193</v>
      </c>
      <c r="C738" s="4">
        <v>52683</v>
      </c>
      <c r="D738" s="2" t="s">
        <v>206</v>
      </c>
      <c r="E738" s="2" t="s">
        <v>1194</v>
      </c>
      <c r="F738" t="e">
        <v>#N/A</v>
      </c>
      <c r="G738" s="14">
        <v>10206.957</v>
      </c>
      <c r="H738" t="s">
        <v>2270</v>
      </c>
      <c r="I738" s="12">
        <v>6</v>
      </c>
      <c r="J738" t="s">
        <v>2232</v>
      </c>
    </row>
    <row r="739" spans="1:10" hidden="1" x14ac:dyDescent="0.25">
      <c r="A739" s="2" t="s">
        <v>96</v>
      </c>
      <c r="B739" s="3" t="s">
        <v>1195</v>
      </c>
      <c r="C739" s="4">
        <v>44378</v>
      </c>
      <c r="D739" s="2" t="s">
        <v>98</v>
      </c>
      <c r="E739" s="2" t="s">
        <v>1196</v>
      </c>
      <c r="F739" t="e">
        <v>#N/A</v>
      </c>
      <c r="G739" s="14">
        <v>21521.594000000001</v>
      </c>
      <c r="H739" t="s">
        <v>2270</v>
      </c>
      <c r="I739" s="12">
        <v>6</v>
      </c>
      <c r="J739" t="s">
        <v>2232</v>
      </c>
    </row>
    <row r="740" spans="1:10" hidden="1" x14ac:dyDescent="0.25">
      <c r="A740" s="2" t="s">
        <v>295</v>
      </c>
      <c r="B740" s="3" t="s">
        <v>1198</v>
      </c>
      <c r="C740" s="4">
        <v>73217</v>
      </c>
      <c r="D740" s="2" t="s">
        <v>297</v>
      </c>
      <c r="E740" s="2" t="s">
        <v>1199</v>
      </c>
      <c r="F740" t="e">
        <v>#N/A</v>
      </c>
      <c r="G740" s="14">
        <v>67523.126999999993</v>
      </c>
      <c r="H740" t="s">
        <v>2271</v>
      </c>
      <c r="I740" s="12">
        <v>6</v>
      </c>
      <c r="J740" t="s">
        <v>2230</v>
      </c>
    </row>
    <row r="741" spans="1:10" hidden="1" x14ac:dyDescent="0.25">
      <c r="A741" s="2" t="s">
        <v>88</v>
      </c>
      <c r="B741" s="3" t="s">
        <v>1200</v>
      </c>
      <c r="C741" s="4">
        <v>68001</v>
      </c>
      <c r="D741" s="2" t="s">
        <v>90</v>
      </c>
      <c r="E741" s="2" t="s">
        <v>1201</v>
      </c>
      <c r="F741" t="e">
        <v>#N/A</v>
      </c>
      <c r="G741" s="14">
        <v>15213.523999999999</v>
      </c>
      <c r="H741" t="s">
        <v>2269</v>
      </c>
      <c r="I741" s="12" t="s">
        <v>2349</v>
      </c>
      <c r="J741" t="s">
        <v>2231</v>
      </c>
    </row>
    <row r="742" spans="1:10" hidden="1" x14ac:dyDescent="0.25">
      <c r="A742" s="2" t="s">
        <v>772</v>
      </c>
      <c r="B742" s="3" t="s">
        <v>1202</v>
      </c>
      <c r="C742" s="4">
        <v>41676</v>
      </c>
      <c r="D742" s="2" t="s">
        <v>774</v>
      </c>
      <c r="E742" s="2" t="s">
        <v>813</v>
      </c>
      <c r="F742" t="e">
        <v>#N/A</v>
      </c>
      <c r="G742" s="14">
        <v>33878.292000000001</v>
      </c>
      <c r="H742" t="s">
        <v>2270</v>
      </c>
      <c r="I742" s="12">
        <v>6</v>
      </c>
      <c r="J742" t="s">
        <v>2230</v>
      </c>
    </row>
    <row r="743" spans="1:10" hidden="1" x14ac:dyDescent="0.25">
      <c r="A743" s="2" t="s">
        <v>438</v>
      </c>
      <c r="B743" s="3" t="s">
        <v>1203</v>
      </c>
      <c r="C743" s="4">
        <v>17616</v>
      </c>
      <c r="D743" s="2" t="s">
        <v>237</v>
      </c>
      <c r="E743" s="2" t="s">
        <v>743</v>
      </c>
      <c r="F743" t="e">
        <v>#N/A</v>
      </c>
      <c r="G743" s="14">
        <v>9033.4249999999993</v>
      </c>
      <c r="H743" t="s">
        <v>2270</v>
      </c>
      <c r="I743" s="12">
        <v>6</v>
      </c>
      <c r="J743" t="s">
        <v>2232</v>
      </c>
    </row>
    <row r="744" spans="1:10" hidden="1" x14ac:dyDescent="0.25">
      <c r="A744" s="2" t="s">
        <v>301</v>
      </c>
      <c r="B744" s="3" t="s">
        <v>1204</v>
      </c>
      <c r="C744" s="4">
        <v>13780</v>
      </c>
      <c r="D744" s="2" t="s">
        <v>303</v>
      </c>
      <c r="E744" s="2" t="s">
        <v>1205</v>
      </c>
      <c r="F744" t="e">
        <v>#N/A</v>
      </c>
      <c r="G744" s="14">
        <v>25036.272000000001</v>
      </c>
      <c r="H744" t="s">
        <v>2270</v>
      </c>
      <c r="I744" s="12">
        <v>6</v>
      </c>
      <c r="J744" t="s">
        <v>2233</v>
      </c>
    </row>
    <row r="745" spans="1:10" hidden="1" x14ac:dyDescent="0.25">
      <c r="A745" s="2" t="s">
        <v>438</v>
      </c>
      <c r="B745" s="3" t="s">
        <v>1206</v>
      </c>
      <c r="C745" s="4">
        <v>17388</v>
      </c>
      <c r="D745" s="2" t="s">
        <v>237</v>
      </c>
      <c r="E745" s="2" t="s">
        <v>1207</v>
      </c>
      <c r="F745" t="e">
        <v>#N/A</v>
      </c>
      <c r="G745" s="14">
        <v>8943.1139999999996</v>
      </c>
      <c r="H745" t="s">
        <v>2270</v>
      </c>
      <c r="I745" s="12">
        <v>6</v>
      </c>
      <c r="J745" t="s">
        <v>2232</v>
      </c>
    </row>
    <row r="746" spans="1:10" hidden="1" x14ac:dyDescent="0.25">
      <c r="A746" s="2" t="s">
        <v>88</v>
      </c>
      <c r="B746" s="3" t="s">
        <v>1210</v>
      </c>
      <c r="C746" s="4">
        <v>68176</v>
      </c>
      <c r="D746" s="2" t="s">
        <v>90</v>
      </c>
      <c r="E746" s="2" t="s">
        <v>1211</v>
      </c>
      <c r="F746" t="e">
        <v>#N/A</v>
      </c>
      <c r="G746" s="14">
        <v>17738.445</v>
      </c>
      <c r="H746" t="s">
        <v>2270</v>
      </c>
      <c r="I746" s="12">
        <v>6</v>
      </c>
      <c r="J746" t="s">
        <v>2230</v>
      </c>
    </row>
    <row r="747" spans="1:10" hidden="1" x14ac:dyDescent="0.25">
      <c r="A747" s="2" t="s">
        <v>888</v>
      </c>
      <c r="B747" s="3" t="s">
        <v>1212</v>
      </c>
      <c r="C747" s="4">
        <v>27810</v>
      </c>
      <c r="D747" s="2" t="s">
        <v>890</v>
      </c>
      <c r="E747" s="2" t="s">
        <v>1213</v>
      </c>
      <c r="F747" t="e">
        <v>#N/A</v>
      </c>
      <c r="G747" s="14">
        <v>18663.423999999999</v>
      </c>
      <c r="H747" t="s">
        <v>2270</v>
      </c>
      <c r="I747" s="12">
        <v>6</v>
      </c>
      <c r="J747" t="s">
        <v>2232</v>
      </c>
    </row>
    <row r="748" spans="1:10" hidden="1" x14ac:dyDescent="0.25">
      <c r="A748" s="2" t="s">
        <v>88</v>
      </c>
      <c r="B748" s="3" t="s">
        <v>1214</v>
      </c>
      <c r="C748" s="4">
        <v>68615</v>
      </c>
      <c r="D748" s="2" t="s">
        <v>90</v>
      </c>
      <c r="E748" s="2" t="s">
        <v>1215</v>
      </c>
      <c r="F748" t="e">
        <v>#N/A</v>
      </c>
      <c r="G748" s="14">
        <v>131970.79999999999</v>
      </c>
      <c r="H748" t="s">
        <v>2270</v>
      </c>
      <c r="I748" s="12">
        <v>6</v>
      </c>
      <c r="J748" t="s">
        <v>2230</v>
      </c>
    </row>
    <row r="749" spans="1:10" hidden="1" x14ac:dyDescent="0.25">
      <c r="A749" s="2" t="s">
        <v>134</v>
      </c>
      <c r="B749" s="3" t="s">
        <v>1216</v>
      </c>
      <c r="C749" s="4">
        <v>54003</v>
      </c>
      <c r="D749" s="2" t="s">
        <v>136</v>
      </c>
      <c r="E749" s="2" t="s">
        <v>1217</v>
      </c>
      <c r="F749" t="e">
        <v>#N/A</v>
      </c>
      <c r="G749" s="14">
        <v>138383.07</v>
      </c>
      <c r="H749" t="s">
        <v>2271</v>
      </c>
      <c r="I749" s="12">
        <v>6</v>
      </c>
      <c r="J749" t="s">
        <v>2233</v>
      </c>
    </row>
    <row r="750" spans="1:10" hidden="1" x14ac:dyDescent="0.25">
      <c r="A750" s="2" t="s">
        <v>500</v>
      </c>
      <c r="B750" s="3" t="s">
        <v>1218</v>
      </c>
      <c r="C750" s="4">
        <v>5150</v>
      </c>
      <c r="D750" s="2" t="s">
        <v>502</v>
      </c>
      <c r="E750" s="2" t="s">
        <v>1219</v>
      </c>
      <c r="F750" t="e">
        <v>#N/A</v>
      </c>
      <c r="G750" s="14">
        <v>17656.848000000002</v>
      </c>
      <c r="H750" t="s">
        <v>2270</v>
      </c>
      <c r="I750" s="12">
        <v>6</v>
      </c>
      <c r="J750" t="s">
        <v>2233</v>
      </c>
    </row>
    <row r="751" spans="1:10" hidden="1" x14ac:dyDescent="0.25">
      <c r="A751" s="2" t="s">
        <v>500</v>
      </c>
      <c r="B751" s="3" t="s">
        <v>1220</v>
      </c>
      <c r="C751" s="4">
        <v>5315</v>
      </c>
      <c r="D751" s="2" t="s">
        <v>502</v>
      </c>
      <c r="E751" s="2" t="s">
        <v>517</v>
      </c>
      <c r="F751" t="e">
        <v>#N/A</v>
      </c>
      <c r="G751" s="14">
        <v>12082.528</v>
      </c>
      <c r="H751" t="s">
        <v>2270</v>
      </c>
      <c r="I751" s="12">
        <v>6</v>
      </c>
      <c r="J751" t="s">
        <v>2232</v>
      </c>
    </row>
    <row r="752" spans="1:10" hidden="1" x14ac:dyDescent="0.25">
      <c r="A752" s="2" t="s">
        <v>27</v>
      </c>
      <c r="B752" s="3" t="s">
        <v>1221</v>
      </c>
      <c r="C752" s="4">
        <v>25154</v>
      </c>
      <c r="D752" s="2" t="s">
        <v>29</v>
      </c>
      <c r="E752" s="2" t="s">
        <v>1222</v>
      </c>
      <c r="F752" t="e">
        <v>#N/A</v>
      </c>
      <c r="G752" s="14">
        <v>29576.764999999999</v>
      </c>
      <c r="H752" t="s">
        <v>2270</v>
      </c>
      <c r="I752" s="12">
        <v>6</v>
      </c>
      <c r="J752" t="s">
        <v>2230</v>
      </c>
    </row>
    <row r="753" spans="1:10" hidden="1" x14ac:dyDescent="0.25">
      <c r="A753" s="2" t="s">
        <v>772</v>
      </c>
      <c r="B753" s="3" t="s">
        <v>1223</v>
      </c>
      <c r="C753" s="4">
        <v>41503</v>
      </c>
      <c r="D753" s="2" t="s">
        <v>774</v>
      </c>
      <c r="E753" s="2" t="s">
        <v>1224</v>
      </c>
      <c r="F753" t="e">
        <v>#N/A</v>
      </c>
      <c r="G753" s="14">
        <v>15072.366</v>
      </c>
      <c r="H753" t="s">
        <v>2271</v>
      </c>
      <c r="I753" s="12">
        <v>6</v>
      </c>
      <c r="J753" t="s">
        <v>2233</v>
      </c>
    </row>
    <row r="754" spans="1:10" hidden="1" x14ac:dyDescent="0.25">
      <c r="A754" s="2" t="s">
        <v>27</v>
      </c>
      <c r="B754" s="3" t="s">
        <v>1227</v>
      </c>
      <c r="C754" s="4">
        <v>25793</v>
      </c>
      <c r="D754" s="2" t="s">
        <v>29</v>
      </c>
      <c r="E754" s="2" t="s">
        <v>1228</v>
      </c>
      <c r="F754" t="e">
        <v>#N/A</v>
      </c>
      <c r="G754" s="14">
        <v>19481.066999999999</v>
      </c>
      <c r="H754" t="s">
        <v>2270</v>
      </c>
      <c r="I754" s="12">
        <v>6</v>
      </c>
      <c r="J754" t="s">
        <v>2230</v>
      </c>
    </row>
    <row r="755" spans="1:10" hidden="1" x14ac:dyDescent="0.25">
      <c r="A755" s="2" t="s">
        <v>88</v>
      </c>
      <c r="B755" s="3" t="s">
        <v>1229</v>
      </c>
      <c r="C755" s="4">
        <v>68162</v>
      </c>
      <c r="D755" s="2" t="s">
        <v>90</v>
      </c>
      <c r="E755" s="2" t="s">
        <v>1230</v>
      </c>
      <c r="F755" t="e">
        <v>#N/A</v>
      </c>
      <c r="G755" s="14">
        <v>42239.351000000002</v>
      </c>
      <c r="H755" t="s">
        <v>2270</v>
      </c>
      <c r="I755" s="12">
        <v>6</v>
      </c>
      <c r="J755" t="s">
        <v>2233</v>
      </c>
    </row>
    <row r="756" spans="1:10" hidden="1" x14ac:dyDescent="0.25">
      <c r="A756" s="2" t="s">
        <v>27</v>
      </c>
      <c r="B756" s="3" t="s">
        <v>1231</v>
      </c>
      <c r="C756" s="4">
        <v>25095</v>
      </c>
      <c r="D756" s="2" t="s">
        <v>29</v>
      </c>
      <c r="E756" s="2" t="s">
        <v>1232</v>
      </c>
      <c r="F756" t="e">
        <v>#N/A</v>
      </c>
      <c r="G756" s="14">
        <v>6232.3387000000002</v>
      </c>
      <c r="H756" t="s">
        <v>2271</v>
      </c>
      <c r="I756" s="12">
        <v>6</v>
      </c>
      <c r="J756" t="s">
        <v>2230</v>
      </c>
    </row>
    <row r="757" spans="1:10" hidden="1" x14ac:dyDescent="0.25">
      <c r="A757" s="2" t="s">
        <v>376</v>
      </c>
      <c r="B757" s="3" t="s">
        <v>1233</v>
      </c>
      <c r="C757" s="4">
        <v>47205</v>
      </c>
      <c r="D757" s="2" t="s">
        <v>378</v>
      </c>
      <c r="E757" s="2" t="s">
        <v>1234</v>
      </c>
      <c r="F757" t="e">
        <v>#N/A</v>
      </c>
      <c r="G757" s="14">
        <v>11128.579</v>
      </c>
      <c r="H757" t="s">
        <v>2271</v>
      </c>
      <c r="I757" s="12">
        <v>6</v>
      </c>
      <c r="J757" t="s">
        <v>2232</v>
      </c>
    </row>
    <row r="758" spans="1:10" hidden="1" x14ac:dyDescent="0.25">
      <c r="A758" s="2" t="s">
        <v>661</v>
      </c>
      <c r="B758" s="3" t="s">
        <v>1237</v>
      </c>
      <c r="C758" s="4">
        <v>70820</v>
      </c>
      <c r="D758" s="2" t="s">
        <v>663</v>
      </c>
      <c r="E758" s="2" t="s">
        <v>1238</v>
      </c>
      <c r="F758" t="e">
        <v>#N/A</v>
      </c>
      <c r="G758" s="14">
        <v>31558.884999999998</v>
      </c>
      <c r="H758" t="s">
        <v>2270</v>
      </c>
      <c r="I758" s="12">
        <v>6</v>
      </c>
      <c r="J758" t="s">
        <v>2232</v>
      </c>
    </row>
    <row r="759" spans="1:10" hidden="1" x14ac:dyDescent="0.25">
      <c r="A759" s="2" t="s">
        <v>88</v>
      </c>
      <c r="B759" s="3" t="s">
        <v>1239</v>
      </c>
      <c r="C759" s="4">
        <v>68689</v>
      </c>
      <c r="D759" s="2" t="s">
        <v>90</v>
      </c>
      <c r="E759" s="2" t="s">
        <v>1240</v>
      </c>
      <c r="F759" t="e">
        <v>#N/A</v>
      </c>
      <c r="G759" s="14">
        <v>112021.57</v>
      </c>
      <c r="H759" t="s">
        <v>2270</v>
      </c>
      <c r="I759" s="12">
        <v>6</v>
      </c>
      <c r="J759" t="s">
        <v>2233</v>
      </c>
    </row>
    <row r="760" spans="1:10" hidden="1" x14ac:dyDescent="0.25">
      <c r="A760" s="2" t="s">
        <v>901</v>
      </c>
      <c r="B760" s="3" t="s">
        <v>1241</v>
      </c>
      <c r="C760" s="4">
        <v>85400</v>
      </c>
      <c r="D760" s="2" t="s">
        <v>903</v>
      </c>
      <c r="E760" s="2" t="s">
        <v>1242</v>
      </c>
      <c r="F760" t="e">
        <v>#N/A</v>
      </c>
      <c r="G760" s="14">
        <v>100618.91</v>
      </c>
      <c r="H760" t="s">
        <v>2270</v>
      </c>
      <c r="I760" s="12">
        <v>6</v>
      </c>
      <c r="J760" t="s">
        <v>2230</v>
      </c>
    </row>
    <row r="761" spans="1:10" hidden="1" x14ac:dyDescent="0.25">
      <c r="A761" s="2" t="s">
        <v>33</v>
      </c>
      <c r="B761" s="3" t="s">
        <v>1243</v>
      </c>
      <c r="C761" s="4">
        <v>15550</v>
      </c>
      <c r="D761" s="2" t="s">
        <v>35</v>
      </c>
      <c r="E761" s="2" t="s">
        <v>1244</v>
      </c>
      <c r="F761" t="e">
        <v>#N/A</v>
      </c>
      <c r="G761" s="14">
        <v>46631.281000000003</v>
      </c>
      <c r="H761" t="s">
        <v>2270</v>
      </c>
      <c r="I761" s="12">
        <v>6</v>
      </c>
      <c r="J761" t="s">
        <v>2230</v>
      </c>
    </row>
    <row r="762" spans="1:10" hidden="1" x14ac:dyDescent="0.25">
      <c r="A762" s="2" t="s">
        <v>376</v>
      </c>
      <c r="B762" s="3" t="s">
        <v>1245</v>
      </c>
      <c r="C762" s="4">
        <v>47058</v>
      </c>
      <c r="D762" s="2" t="s">
        <v>378</v>
      </c>
      <c r="E762" s="2" t="s">
        <v>1246</v>
      </c>
      <c r="F762" t="e">
        <v>#N/A</v>
      </c>
      <c r="G762" s="14">
        <v>113631.66</v>
      </c>
      <c r="H762" t="s">
        <v>2271</v>
      </c>
      <c r="I762" s="12">
        <v>6</v>
      </c>
      <c r="J762" t="s">
        <v>2233</v>
      </c>
    </row>
    <row r="763" spans="1:10" hidden="1" x14ac:dyDescent="0.25">
      <c r="A763" s="2" t="s">
        <v>295</v>
      </c>
      <c r="B763" s="3" t="s">
        <v>1247</v>
      </c>
      <c r="C763" s="4">
        <v>73026</v>
      </c>
      <c r="D763" s="2" t="s">
        <v>297</v>
      </c>
      <c r="E763" s="2" t="s">
        <v>1248</v>
      </c>
      <c r="F763" t="e">
        <v>#N/A</v>
      </c>
      <c r="G763" s="14">
        <v>32553.772000000001</v>
      </c>
      <c r="H763" t="s">
        <v>2270</v>
      </c>
      <c r="I763" s="12">
        <v>6</v>
      </c>
      <c r="J763" t="s">
        <v>2233</v>
      </c>
    </row>
    <row r="764" spans="1:10" hidden="1" x14ac:dyDescent="0.25">
      <c r="A764" s="2" t="s">
        <v>21</v>
      </c>
      <c r="B764" s="3" t="s">
        <v>1249</v>
      </c>
      <c r="C764" s="4">
        <v>97001</v>
      </c>
      <c r="D764" s="2" t="s">
        <v>23</v>
      </c>
      <c r="E764" s="2" t="s">
        <v>1250</v>
      </c>
      <c r="F764" t="e">
        <v>#N/A</v>
      </c>
      <c r="G764" s="14">
        <v>1637515.9</v>
      </c>
      <c r="H764" t="s">
        <v>2270</v>
      </c>
      <c r="I764" s="12">
        <v>6</v>
      </c>
      <c r="J764" t="s">
        <v>2230</v>
      </c>
    </row>
    <row r="765" spans="1:10" hidden="1" x14ac:dyDescent="0.25">
      <c r="A765" s="2" t="s">
        <v>530</v>
      </c>
      <c r="B765" s="3" t="s">
        <v>1251</v>
      </c>
      <c r="C765" s="4">
        <v>23500</v>
      </c>
      <c r="D765" s="2" t="s">
        <v>532</v>
      </c>
      <c r="E765" s="2" t="s">
        <v>1252</v>
      </c>
      <c r="F765" t="e">
        <v>#N/A</v>
      </c>
      <c r="G765" s="14">
        <v>20470.101999999999</v>
      </c>
      <c r="H765" t="s">
        <v>2271</v>
      </c>
      <c r="I765" s="12">
        <v>6</v>
      </c>
      <c r="J765" t="s">
        <v>2232</v>
      </c>
    </row>
    <row r="766" spans="1:10" hidden="1" x14ac:dyDescent="0.25">
      <c r="A766" s="2" t="s">
        <v>500</v>
      </c>
      <c r="B766" s="3" t="s">
        <v>1253</v>
      </c>
      <c r="C766" s="4">
        <v>5615</v>
      </c>
      <c r="D766" s="2" t="s">
        <v>502</v>
      </c>
      <c r="E766" s="2" t="s">
        <v>1215</v>
      </c>
      <c r="F766" t="e">
        <v>#N/A</v>
      </c>
      <c r="G766" s="14">
        <v>19874.727999999999</v>
      </c>
      <c r="H766" t="s">
        <v>2269</v>
      </c>
      <c r="I766" s="12">
        <v>1</v>
      </c>
      <c r="J766" t="s">
        <v>2231</v>
      </c>
    </row>
    <row r="767" spans="1:10" hidden="1" x14ac:dyDescent="0.25">
      <c r="A767" s="2" t="s">
        <v>772</v>
      </c>
      <c r="B767" s="3" t="s">
        <v>1254</v>
      </c>
      <c r="C767" s="4">
        <v>41801</v>
      </c>
      <c r="D767" s="2" t="s">
        <v>774</v>
      </c>
      <c r="E767" s="2" t="s">
        <v>1255</v>
      </c>
      <c r="F767" t="e">
        <v>#N/A</v>
      </c>
      <c r="G767" s="14">
        <v>56602.760999999999</v>
      </c>
      <c r="H767" t="s">
        <v>2270</v>
      </c>
      <c r="I767" s="12">
        <v>6</v>
      </c>
      <c r="J767" t="s">
        <v>2233</v>
      </c>
    </row>
    <row r="768" spans="1:10" hidden="1" x14ac:dyDescent="0.25">
      <c r="A768" s="2" t="s">
        <v>741</v>
      </c>
      <c r="B768" s="3" t="s">
        <v>1256</v>
      </c>
      <c r="C768" s="4">
        <v>66400</v>
      </c>
      <c r="D768" s="2" t="s">
        <v>743</v>
      </c>
      <c r="E768" s="2" t="s">
        <v>1257</v>
      </c>
      <c r="F768" t="e">
        <v>#N/A</v>
      </c>
      <c r="G768" s="14">
        <v>3272.0808000000002</v>
      </c>
      <c r="H768" t="s">
        <v>2270</v>
      </c>
      <c r="I768" s="12">
        <v>4</v>
      </c>
      <c r="J768" t="s">
        <v>2232</v>
      </c>
    </row>
    <row r="769" spans="1:10" hidden="1" x14ac:dyDescent="0.25">
      <c r="A769" s="2" t="s">
        <v>321</v>
      </c>
      <c r="B769" s="3" t="s">
        <v>1260</v>
      </c>
      <c r="C769" s="4">
        <v>19845</v>
      </c>
      <c r="D769" s="2" t="s">
        <v>323</v>
      </c>
      <c r="E769" s="2" t="s">
        <v>1261</v>
      </c>
      <c r="F769" t="e">
        <v>#N/A</v>
      </c>
      <c r="G769" s="14">
        <v>8063.1230999999998</v>
      </c>
      <c r="H769" t="s">
        <v>2271</v>
      </c>
      <c r="I769" s="12">
        <v>6</v>
      </c>
      <c r="J769" t="s">
        <v>2231</v>
      </c>
    </row>
    <row r="770" spans="1:10" hidden="1" x14ac:dyDescent="0.25">
      <c r="A770" s="2" t="s">
        <v>33</v>
      </c>
      <c r="B770" s="3" t="s">
        <v>1264</v>
      </c>
      <c r="C770" s="4">
        <v>15223</v>
      </c>
      <c r="D770" s="2" t="s">
        <v>35</v>
      </c>
      <c r="E770" s="2" t="s">
        <v>1265</v>
      </c>
      <c r="F770" t="e">
        <v>#N/A</v>
      </c>
      <c r="G770" s="14">
        <v>118278.69</v>
      </c>
      <c r="H770" t="s">
        <v>2270</v>
      </c>
      <c r="I770" s="12">
        <v>6</v>
      </c>
      <c r="J770" t="s">
        <v>2230</v>
      </c>
    </row>
    <row r="771" spans="1:10" hidden="1" x14ac:dyDescent="0.25">
      <c r="A771" s="2" t="s">
        <v>500</v>
      </c>
      <c r="B771" s="3" t="s">
        <v>1266</v>
      </c>
      <c r="C771" s="4">
        <v>5885</v>
      </c>
      <c r="D771" s="2" t="s">
        <v>502</v>
      </c>
      <c r="E771" s="2" t="s">
        <v>1267</v>
      </c>
      <c r="F771" t="e">
        <v>#N/A</v>
      </c>
      <c r="G771" s="14">
        <v>44439.343000000001</v>
      </c>
      <c r="H771" t="s">
        <v>2270</v>
      </c>
      <c r="I771" s="12">
        <v>6</v>
      </c>
      <c r="J771" t="s">
        <v>2233</v>
      </c>
    </row>
    <row r="772" spans="1:10" hidden="1" x14ac:dyDescent="0.25">
      <c r="A772" s="2" t="s">
        <v>530</v>
      </c>
      <c r="B772" s="3" t="s">
        <v>1268</v>
      </c>
      <c r="C772" s="4">
        <v>23068</v>
      </c>
      <c r="D772" s="2" t="s">
        <v>532</v>
      </c>
      <c r="E772" s="2" t="s">
        <v>1269</v>
      </c>
      <c r="F772" t="e">
        <v>#N/A</v>
      </c>
      <c r="G772" s="14">
        <v>193409</v>
      </c>
      <c r="H772" t="s">
        <v>2270</v>
      </c>
      <c r="I772" s="12">
        <v>6</v>
      </c>
      <c r="J772" t="s">
        <v>2232</v>
      </c>
    </row>
    <row r="773" spans="1:10" hidden="1" x14ac:dyDescent="0.25">
      <c r="A773" s="2" t="s">
        <v>661</v>
      </c>
      <c r="B773" s="3" t="s">
        <v>1270</v>
      </c>
      <c r="C773" s="4">
        <v>70670</v>
      </c>
      <c r="D773" s="2" t="s">
        <v>663</v>
      </c>
      <c r="E773" s="2" t="s">
        <v>1271</v>
      </c>
      <c r="F773" t="e">
        <v>#N/A</v>
      </c>
      <c r="G773" s="14">
        <v>20707.343000000001</v>
      </c>
      <c r="H773" t="s">
        <v>2271</v>
      </c>
      <c r="I773" s="12">
        <v>6</v>
      </c>
      <c r="J773" t="s">
        <v>2232</v>
      </c>
    </row>
    <row r="774" spans="1:10" hidden="1" x14ac:dyDescent="0.25">
      <c r="A774" s="2" t="s">
        <v>295</v>
      </c>
      <c r="B774" s="3" t="s">
        <v>1272</v>
      </c>
      <c r="C774" s="4">
        <v>73055</v>
      </c>
      <c r="D774" s="2" t="s">
        <v>297</v>
      </c>
      <c r="E774" s="2" t="s">
        <v>1273</v>
      </c>
      <c r="F774" t="e">
        <v>#N/A</v>
      </c>
      <c r="G774" s="14">
        <v>43620.955999999998</v>
      </c>
      <c r="H774" t="s">
        <v>2270</v>
      </c>
      <c r="I774" s="12">
        <v>6</v>
      </c>
      <c r="J774" t="s">
        <v>2233</v>
      </c>
    </row>
    <row r="775" spans="1:10" hidden="1" x14ac:dyDescent="0.25">
      <c r="A775" s="2" t="s">
        <v>134</v>
      </c>
      <c r="B775" s="3" t="s">
        <v>1274</v>
      </c>
      <c r="C775" s="4">
        <v>54239</v>
      </c>
      <c r="D775" s="2" t="s">
        <v>136</v>
      </c>
      <c r="E775" s="2" t="s">
        <v>1275</v>
      </c>
      <c r="F775" t="e">
        <v>#N/A</v>
      </c>
      <c r="G775" s="14">
        <v>17584.256000000001</v>
      </c>
      <c r="H775" t="s">
        <v>2271</v>
      </c>
      <c r="I775" s="12">
        <v>6</v>
      </c>
      <c r="J775" t="s">
        <v>2233</v>
      </c>
    </row>
    <row r="776" spans="1:10" hidden="1" x14ac:dyDescent="0.25">
      <c r="A776" s="2" t="s">
        <v>500</v>
      </c>
      <c r="B776" s="3" t="s">
        <v>1276</v>
      </c>
      <c r="C776" s="4">
        <v>5036</v>
      </c>
      <c r="D776" s="2" t="s">
        <v>502</v>
      </c>
      <c r="E776" s="2" t="s">
        <v>1277</v>
      </c>
      <c r="F776" t="e">
        <v>#N/A</v>
      </c>
      <c r="G776" s="14">
        <v>8186.8585000000003</v>
      </c>
      <c r="H776" t="s">
        <v>2270</v>
      </c>
      <c r="I776" s="12">
        <v>6</v>
      </c>
      <c r="J776" t="s">
        <v>2232</v>
      </c>
    </row>
    <row r="777" spans="1:10" hidden="1" x14ac:dyDescent="0.25">
      <c r="A777" s="2" t="s">
        <v>500</v>
      </c>
      <c r="B777" s="3" t="s">
        <v>1278</v>
      </c>
      <c r="C777" s="4">
        <v>5209</v>
      </c>
      <c r="D777" s="2" t="s">
        <v>502</v>
      </c>
      <c r="E777" s="2" t="s">
        <v>1234</v>
      </c>
      <c r="F777" t="e">
        <v>#N/A</v>
      </c>
      <c r="G777" s="14">
        <v>23957.054</v>
      </c>
      <c r="H777" t="s">
        <v>2270</v>
      </c>
      <c r="I777" s="12">
        <v>6</v>
      </c>
      <c r="J777" t="s">
        <v>2232</v>
      </c>
    </row>
    <row r="778" spans="1:10" hidden="1" x14ac:dyDescent="0.25">
      <c r="A778" s="2" t="s">
        <v>321</v>
      </c>
      <c r="B778" s="3" t="s">
        <v>1281</v>
      </c>
      <c r="C778" s="4">
        <v>19701</v>
      </c>
      <c r="D778" s="2" t="s">
        <v>323</v>
      </c>
      <c r="E778" s="2" t="s">
        <v>1080</v>
      </c>
      <c r="F778" t="e">
        <v>#N/A</v>
      </c>
      <c r="G778" s="14">
        <v>362174.71999999997</v>
      </c>
      <c r="H778" t="s">
        <v>2271</v>
      </c>
      <c r="I778" s="12">
        <v>6</v>
      </c>
      <c r="J778" t="s">
        <v>2230</v>
      </c>
    </row>
    <row r="779" spans="1:10" hidden="1" x14ac:dyDescent="0.25">
      <c r="A779" s="2" t="s">
        <v>661</v>
      </c>
      <c r="B779" s="3" t="s">
        <v>1282</v>
      </c>
      <c r="C779" s="4">
        <v>70702</v>
      </c>
      <c r="D779" s="2" t="s">
        <v>663</v>
      </c>
      <c r="E779" s="2" t="s">
        <v>1283</v>
      </c>
      <c r="F779" t="e">
        <v>#N/A</v>
      </c>
      <c r="G779" s="14">
        <v>16955.57</v>
      </c>
      <c r="H779" t="s">
        <v>2271</v>
      </c>
      <c r="I779" s="12">
        <v>6</v>
      </c>
      <c r="J779" t="s">
        <v>2232</v>
      </c>
    </row>
    <row r="780" spans="1:10" hidden="1" x14ac:dyDescent="0.25">
      <c r="A780" s="2" t="s">
        <v>576</v>
      </c>
      <c r="B780" s="3" t="s">
        <v>1284</v>
      </c>
      <c r="C780" s="4">
        <v>76364</v>
      </c>
      <c r="D780" s="2" t="s">
        <v>578</v>
      </c>
      <c r="E780" s="2" t="s">
        <v>1285</v>
      </c>
      <c r="F780" t="e">
        <v>#N/A</v>
      </c>
      <c r="G780" s="14">
        <v>61943.472999999998</v>
      </c>
      <c r="H780" t="s">
        <v>2270</v>
      </c>
      <c r="I780" s="12">
        <v>4</v>
      </c>
      <c r="J780" t="s">
        <v>2231</v>
      </c>
    </row>
    <row r="781" spans="1:10" hidden="1" x14ac:dyDescent="0.25">
      <c r="A781" s="2" t="s">
        <v>1149</v>
      </c>
      <c r="B781" s="3" t="s">
        <v>1286</v>
      </c>
      <c r="C781" s="4">
        <v>20614</v>
      </c>
      <c r="D781" s="2" t="s">
        <v>1151</v>
      </c>
      <c r="E781" s="2" t="s">
        <v>1287</v>
      </c>
      <c r="F781" t="e">
        <v>#N/A</v>
      </c>
      <c r="G781" s="14">
        <v>55105.468999999997</v>
      </c>
      <c r="H781" t="s">
        <v>2270</v>
      </c>
      <c r="I781" s="12">
        <v>6</v>
      </c>
      <c r="J781" t="s">
        <v>2233</v>
      </c>
    </row>
    <row r="782" spans="1:10" hidden="1" x14ac:dyDescent="0.25">
      <c r="A782" s="2" t="s">
        <v>27</v>
      </c>
      <c r="B782" s="3" t="s">
        <v>1288</v>
      </c>
      <c r="C782" s="4">
        <v>25777</v>
      </c>
      <c r="D782" s="2" t="s">
        <v>29</v>
      </c>
      <c r="E782" s="2" t="s">
        <v>1289</v>
      </c>
      <c r="F782" t="e">
        <v>#N/A</v>
      </c>
      <c r="G782" s="14">
        <v>12656.599</v>
      </c>
      <c r="H782" t="s">
        <v>2271</v>
      </c>
      <c r="I782" s="12">
        <v>6</v>
      </c>
      <c r="J782" t="s">
        <v>2230</v>
      </c>
    </row>
    <row r="783" spans="1:10" hidden="1" x14ac:dyDescent="0.25">
      <c r="A783" s="2" t="s">
        <v>204</v>
      </c>
      <c r="B783" s="3" t="s">
        <v>1290</v>
      </c>
      <c r="C783" s="4">
        <v>52399</v>
      </c>
      <c r="D783" s="2" t="s">
        <v>206</v>
      </c>
      <c r="E783" s="2" t="s">
        <v>664</v>
      </c>
      <c r="F783" t="e">
        <v>#N/A</v>
      </c>
      <c r="G783" s="14">
        <v>14226.887000000001</v>
      </c>
      <c r="H783" t="s">
        <v>2271</v>
      </c>
      <c r="I783" s="12">
        <v>6</v>
      </c>
      <c r="J783" t="s">
        <v>2232</v>
      </c>
    </row>
    <row r="784" spans="1:10" hidden="1" x14ac:dyDescent="0.25">
      <c r="A784" s="2" t="s">
        <v>772</v>
      </c>
      <c r="B784" s="3" t="s">
        <v>1291</v>
      </c>
      <c r="C784" s="4">
        <v>41668</v>
      </c>
      <c r="D784" s="2" t="s">
        <v>774</v>
      </c>
      <c r="E784" s="2" t="s">
        <v>1292</v>
      </c>
      <c r="F784" t="e">
        <v>#N/A</v>
      </c>
      <c r="G784" s="14">
        <v>138388.54999999999</v>
      </c>
      <c r="H784" t="s">
        <v>2270</v>
      </c>
      <c r="I784" s="12">
        <v>6</v>
      </c>
      <c r="J784" t="s">
        <v>2233</v>
      </c>
    </row>
    <row r="785" spans="1:10" hidden="1" x14ac:dyDescent="0.25">
      <c r="A785" s="2" t="s">
        <v>530</v>
      </c>
      <c r="B785" s="3" t="s">
        <v>1293</v>
      </c>
      <c r="C785" s="4">
        <v>23686</v>
      </c>
      <c r="D785" s="2" t="s">
        <v>532</v>
      </c>
      <c r="E785" s="2" t="s">
        <v>1294</v>
      </c>
      <c r="F785" t="e">
        <v>#N/A</v>
      </c>
      <c r="G785" s="14">
        <v>47291.142</v>
      </c>
      <c r="H785" t="s">
        <v>2271</v>
      </c>
      <c r="I785" s="12">
        <v>6</v>
      </c>
      <c r="J785" t="s">
        <v>2233</v>
      </c>
    </row>
    <row r="786" spans="1:10" hidden="1" x14ac:dyDescent="0.25">
      <c r="A786" s="2" t="s">
        <v>772</v>
      </c>
      <c r="B786" s="3" t="s">
        <v>1295</v>
      </c>
      <c r="C786" s="4">
        <v>41306</v>
      </c>
      <c r="D786" s="2" t="s">
        <v>774</v>
      </c>
      <c r="E786" s="2" t="s">
        <v>1296</v>
      </c>
      <c r="F786" t="e">
        <v>#N/A</v>
      </c>
      <c r="G786" s="14">
        <v>50587.614000000001</v>
      </c>
      <c r="H786" t="s">
        <v>2270</v>
      </c>
      <c r="I786" s="12">
        <v>6</v>
      </c>
      <c r="J786" t="s">
        <v>2232</v>
      </c>
    </row>
    <row r="787" spans="1:10" hidden="1" x14ac:dyDescent="0.25">
      <c r="A787" s="2" t="s">
        <v>500</v>
      </c>
      <c r="B787" s="3" t="s">
        <v>1297</v>
      </c>
      <c r="C787" s="4">
        <v>5607</v>
      </c>
      <c r="D787" s="2" t="s">
        <v>502</v>
      </c>
      <c r="E787" s="2" t="s">
        <v>1298</v>
      </c>
      <c r="F787" t="e">
        <v>#N/A</v>
      </c>
      <c r="G787" s="14">
        <v>26583.162</v>
      </c>
      <c r="H787" t="s">
        <v>2269</v>
      </c>
      <c r="I787" s="12">
        <v>5</v>
      </c>
      <c r="J787" t="s">
        <v>2232</v>
      </c>
    </row>
    <row r="788" spans="1:10" hidden="1" x14ac:dyDescent="0.25">
      <c r="A788" s="2" t="s">
        <v>500</v>
      </c>
      <c r="B788" s="3" t="s">
        <v>1299</v>
      </c>
      <c r="C788" s="4">
        <v>5042</v>
      </c>
      <c r="D788" s="2" t="s">
        <v>502</v>
      </c>
      <c r="E788" s="2" t="s">
        <v>1300</v>
      </c>
      <c r="F788" t="e">
        <v>#N/A</v>
      </c>
      <c r="G788" s="14">
        <v>49807.618999999999</v>
      </c>
      <c r="H788" t="s">
        <v>2270</v>
      </c>
      <c r="I788" s="12">
        <v>6</v>
      </c>
      <c r="J788" t="s">
        <v>2233</v>
      </c>
    </row>
    <row r="789" spans="1:10" hidden="1" x14ac:dyDescent="0.25">
      <c r="A789" s="2" t="s">
        <v>295</v>
      </c>
      <c r="B789" s="3" t="s">
        <v>1301</v>
      </c>
      <c r="C789" s="4">
        <v>73461</v>
      </c>
      <c r="D789" s="2" t="s">
        <v>297</v>
      </c>
      <c r="E789" s="2" t="s">
        <v>1302</v>
      </c>
      <c r="F789" t="e">
        <v>#N/A</v>
      </c>
      <c r="G789" s="14">
        <v>43199.498</v>
      </c>
      <c r="H789" t="s">
        <v>2270</v>
      </c>
      <c r="I789" s="12">
        <v>6</v>
      </c>
      <c r="J789" t="s">
        <v>2230</v>
      </c>
    </row>
    <row r="790" spans="1:10" hidden="1" x14ac:dyDescent="0.25">
      <c r="A790" s="2" t="s">
        <v>204</v>
      </c>
      <c r="B790" s="3" t="s">
        <v>1303</v>
      </c>
      <c r="C790" s="4">
        <v>52001</v>
      </c>
      <c r="D790" s="2" t="s">
        <v>206</v>
      </c>
      <c r="E790" s="2" t="s">
        <v>1304</v>
      </c>
      <c r="F790" t="e">
        <v>#N/A</v>
      </c>
      <c r="G790" s="14">
        <v>107927.78</v>
      </c>
      <c r="H790" t="s">
        <v>2269</v>
      </c>
      <c r="I790" s="12">
        <v>2</v>
      </c>
      <c r="J790" t="s">
        <v>2231</v>
      </c>
    </row>
    <row r="791" spans="1:10" hidden="1" x14ac:dyDescent="0.25">
      <c r="A791" s="2" t="s">
        <v>772</v>
      </c>
      <c r="B791" s="3" t="s">
        <v>1305</v>
      </c>
      <c r="C791" s="4">
        <v>41319</v>
      </c>
      <c r="D791" s="2" t="s">
        <v>774</v>
      </c>
      <c r="E791" s="2" t="s">
        <v>517</v>
      </c>
      <c r="F791" t="e">
        <v>#N/A</v>
      </c>
      <c r="G791" s="14">
        <v>24773.07</v>
      </c>
      <c r="H791" t="s">
        <v>2270</v>
      </c>
      <c r="I791" s="12">
        <v>6</v>
      </c>
      <c r="J791" t="s">
        <v>2233</v>
      </c>
    </row>
    <row r="792" spans="1:10" hidden="1" x14ac:dyDescent="0.25">
      <c r="A792" s="2" t="s">
        <v>88</v>
      </c>
      <c r="B792" s="3" t="s">
        <v>1306</v>
      </c>
      <c r="C792" s="4">
        <v>68211</v>
      </c>
      <c r="D792" s="2" t="s">
        <v>90</v>
      </c>
      <c r="E792" s="2" t="s">
        <v>1307</v>
      </c>
      <c r="F792" t="e">
        <v>#N/A</v>
      </c>
      <c r="G792" s="14">
        <v>13544.296</v>
      </c>
      <c r="H792" t="s">
        <v>2270</v>
      </c>
      <c r="I792" s="12">
        <v>6</v>
      </c>
      <c r="J792" t="s">
        <v>2233</v>
      </c>
    </row>
    <row r="793" spans="1:10" hidden="1" x14ac:dyDescent="0.25">
      <c r="A793" s="2" t="s">
        <v>500</v>
      </c>
      <c r="B793" s="3" t="s">
        <v>1308</v>
      </c>
      <c r="C793" s="4">
        <v>5679</v>
      </c>
      <c r="D793" s="2" t="s">
        <v>502</v>
      </c>
      <c r="E793" s="2" t="s">
        <v>314</v>
      </c>
      <c r="F793" t="e">
        <v>#N/A</v>
      </c>
      <c r="G793" s="14">
        <v>21017.598999999998</v>
      </c>
      <c r="H793" t="s">
        <v>2270</v>
      </c>
      <c r="I793" s="12">
        <v>6</v>
      </c>
      <c r="J793" t="s">
        <v>2232</v>
      </c>
    </row>
    <row r="794" spans="1:10" hidden="1" x14ac:dyDescent="0.25">
      <c r="A794" s="2" t="s">
        <v>772</v>
      </c>
      <c r="B794" s="3" t="s">
        <v>1309</v>
      </c>
      <c r="C794" s="4">
        <v>41807</v>
      </c>
      <c r="D794" s="2" t="s">
        <v>774</v>
      </c>
      <c r="E794" s="2" t="s">
        <v>1310</v>
      </c>
      <c r="F794" t="e">
        <v>#N/A</v>
      </c>
      <c r="G794" s="14">
        <v>17815.912</v>
      </c>
      <c r="H794" t="s">
        <v>2270</v>
      </c>
      <c r="I794" s="12">
        <v>6</v>
      </c>
      <c r="J794" t="s">
        <v>2232</v>
      </c>
    </row>
    <row r="795" spans="1:10" hidden="1" x14ac:dyDescent="0.25">
      <c r="A795" s="2" t="s">
        <v>295</v>
      </c>
      <c r="B795" s="3" t="s">
        <v>1311</v>
      </c>
      <c r="C795" s="4">
        <v>73283</v>
      </c>
      <c r="D795" s="2" t="s">
        <v>297</v>
      </c>
      <c r="E795" s="2" t="s">
        <v>1312</v>
      </c>
      <c r="F795" t="e">
        <v>#N/A</v>
      </c>
      <c r="G795" s="14">
        <v>21931.695</v>
      </c>
      <c r="H795" t="s">
        <v>2270</v>
      </c>
      <c r="I795" s="12">
        <v>6</v>
      </c>
      <c r="J795" t="s">
        <v>2232</v>
      </c>
    </row>
    <row r="796" spans="1:10" hidden="1" x14ac:dyDescent="0.25">
      <c r="A796" s="2" t="s">
        <v>661</v>
      </c>
      <c r="B796" s="3" t="s">
        <v>1315</v>
      </c>
      <c r="C796" s="4">
        <v>70124</v>
      </c>
      <c r="D796" s="2" t="s">
        <v>663</v>
      </c>
      <c r="E796" s="2" t="s">
        <v>1316</v>
      </c>
      <c r="F796" t="e">
        <v>#N/A</v>
      </c>
      <c r="G796" s="14">
        <v>42665.805999999997</v>
      </c>
      <c r="H796" t="s">
        <v>2271</v>
      </c>
      <c r="I796" s="12">
        <v>6</v>
      </c>
      <c r="J796" t="s">
        <v>2230</v>
      </c>
    </row>
    <row r="797" spans="1:10" hidden="1" x14ac:dyDescent="0.25">
      <c r="A797" s="2" t="s">
        <v>321</v>
      </c>
      <c r="B797" s="3" t="s">
        <v>1317</v>
      </c>
      <c r="C797" s="4">
        <v>19392</v>
      </c>
      <c r="D797" s="2" t="s">
        <v>323</v>
      </c>
      <c r="E797" s="2" t="s">
        <v>1318</v>
      </c>
      <c r="F797" t="e">
        <v>#N/A</v>
      </c>
      <c r="G797" s="14">
        <v>20865.482</v>
      </c>
      <c r="H797" t="s">
        <v>2271</v>
      </c>
      <c r="I797" s="12">
        <v>6</v>
      </c>
      <c r="J797" t="s">
        <v>2233</v>
      </c>
    </row>
    <row r="798" spans="1:10" hidden="1" x14ac:dyDescent="0.25">
      <c r="A798" s="2" t="s">
        <v>772</v>
      </c>
      <c r="B798" s="3" t="s">
        <v>1319</v>
      </c>
      <c r="C798" s="4">
        <v>41615</v>
      </c>
      <c r="D798" s="2" t="s">
        <v>774</v>
      </c>
      <c r="E798" s="2" t="s">
        <v>1320</v>
      </c>
      <c r="F798" t="e">
        <v>#N/A</v>
      </c>
      <c r="G798" s="14">
        <v>33667.614999999998</v>
      </c>
      <c r="H798" t="s">
        <v>2270</v>
      </c>
      <c r="I798" s="12">
        <v>6</v>
      </c>
      <c r="J798" t="s">
        <v>2233</v>
      </c>
    </row>
    <row r="799" spans="1:10" hidden="1" x14ac:dyDescent="0.25">
      <c r="A799" s="2" t="s">
        <v>530</v>
      </c>
      <c r="B799" s="3" t="s">
        <v>1321</v>
      </c>
      <c r="C799" s="4">
        <v>23570</v>
      </c>
      <c r="D799" s="2" t="s">
        <v>532</v>
      </c>
      <c r="E799" s="2" t="s">
        <v>1322</v>
      </c>
      <c r="F799" t="e">
        <v>#N/A</v>
      </c>
      <c r="G799" s="14">
        <v>79558.933000000005</v>
      </c>
      <c r="H799" t="s">
        <v>2270</v>
      </c>
      <c r="I799" s="12">
        <v>6</v>
      </c>
      <c r="J799" t="s">
        <v>2233</v>
      </c>
    </row>
    <row r="800" spans="1:10" hidden="1" x14ac:dyDescent="0.25">
      <c r="A800" s="2" t="s">
        <v>295</v>
      </c>
      <c r="B800" s="3" t="s">
        <v>1323</v>
      </c>
      <c r="C800" s="4">
        <v>73622</v>
      </c>
      <c r="D800" s="2" t="s">
        <v>297</v>
      </c>
      <c r="E800" s="2" t="s">
        <v>1324</v>
      </c>
      <c r="F800" t="e">
        <v>#N/A</v>
      </c>
      <c r="G800" s="14">
        <v>77039.974000000002</v>
      </c>
      <c r="H800" t="s">
        <v>2270</v>
      </c>
      <c r="I800" s="12">
        <v>6</v>
      </c>
      <c r="J800" t="s">
        <v>2230</v>
      </c>
    </row>
    <row r="801" spans="1:10" hidden="1" x14ac:dyDescent="0.25">
      <c r="A801" s="2" t="s">
        <v>204</v>
      </c>
      <c r="B801" s="3" t="s">
        <v>1325</v>
      </c>
      <c r="C801" s="4">
        <v>52378</v>
      </c>
      <c r="D801" s="2" t="s">
        <v>206</v>
      </c>
      <c r="E801" s="2" t="s">
        <v>1326</v>
      </c>
      <c r="F801" t="e">
        <v>#N/A</v>
      </c>
      <c r="G801" s="14">
        <v>23989.095000000001</v>
      </c>
      <c r="H801" t="s">
        <v>2271</v>
      </c>
      <c r="I801" s="12">
        <v>6</v>
      </c>
      <c r="J801" t="s">
        <v>2232</v>
      </c>
    </row>
    <row r="802" spans="1:10" hidden="1" x14ac:dyDescent="0.25">
      <c r="A802" s="2" t="s">
        <v>500</v>
      </c>
      <c r="B802" s="3" t="s">
        <v>1327</v>
      </c>
      <c r="C802" s="4">
        <v>5101</v>
      </c>
      <c r="D802" s="2" t="s">
        <v>502</v>
      </c>
      <c r="E802" s="2" t="s">
        <v>1328</v>
      </c>
      <c r="F802" t="e">
        <v>#N/A</v>
      </c>
      <c r="G802" s="14">
        <v>27617.153999999999</v>
      </c>
      <c r="H802" t="s">
        <v>2270</v>
      </c>
      <c r="I802" s="12">
        <v>6</v>
      </c>
      <c r="J802" t="s">
        <v>2232</v>
      </c>
    </row>
    <row r="803" spans="1:10" hidden="1" x14ac:dyDescent="0.25">
      <c r="A803" s="2" t="s">
        <v>500</v>
      </c>
      <c r="B803" s="3" t="s">
        <v>1329</v>
      </c>
      <c r="C803" s="4">
        <v>5079</v>
      </c>
      <c r="D803" s="2" t="s">
        <v>502</v>
      </c>
      <c r="E803" s="2" t="s">
        <v>740</v>
      </c>
      <c r="F803" t="e">
        <v>#N/A</v>
      </c>
      <c r="G803" s="14">
        <v>20637.468000000001</v>
      </c>
      <c r="H803" t="s">
        <v>2270</v>
      </c>
      <c r="I803" s="12">
        <v>3</v>
      </c>
      <c r="J803" t="s">
        <v>2231</v>
      </c>
    </row>
    <row r="804" spans="1:10" hidden="1" x14ac:dyDescent="0.25">
      <c r="A804" s="2" t="s">
        <v>27</v>
      </c>
      <c r="B804" s="3" t="s">
        <v>1330</v>
      </c>
      <c r="C804" s="4">
        <v>25898</v>
      </c>
      <c r="D804" s="2" t="s">
        <v>29</v>
      </c>
      <c r="E804" s="2" t="s">
        <v>1331</v>
      </c>
      <c r="F804" t="e">
        <v>#N/A</v>
      </c>
      <c r="G804" s="14">
        <v>5568.3396000000002</v>
      </c>
      <c r="H804" t="s">
        <v>2270</v>
      </c>
      <c r="I804" s="12">
        <v>6</v>
      </c>
      <c r="J804" t="s">
        <v>2232</v>
      </c>
    </row>
    <row r="805" spans="1:10" hidden="1" x14ac:dyDescent="0.25">
      <c r="A805" s="2" t="s">
        <v>741</v>
      </c>
      <c r="B805" s="3" t="s">
        <v>1332</v>
      </c>
      <c r="C805" s="4">
        <v>66383</v>
      </c>
      <c r="D805" s="2" t="s">
        <v>743</v>
      </c>
      <c r="E805" s="2" t="s">
        <v>1333</v>
      </c>
      <c r="F805" t="e">
        <v>#N/A</v>
      </c>
      <c r="G805" s="14">
        <v>9527.6029999999992</v>
      </c>
      <c r="H805" t="s">
        <v>2270</v>
      </c>
      <c r="I805" s="12">
        <v>6</v>
      </c>
      <c r="J805" t="s">
        <v>2232</v>
      </c>
    </row>
    <row r="806" spans="1:10" hidden="1" x14ac:dyDescent="0.25">
      <c r="A806" s="2" t="s">
        <v>901</v>
      </c>
      <c r="B806" s="3" t="s">
        <v>1334</v>
      </c>
      <c r="C806" s="4">
        <v>85230</v>
      </c>
      <c r="D806" s="2" t="s">
        <v>903</v>
      </c>
      <c r="E806" s="2" t="s">
        <v>1335</v>
      </c>
      <c r="F806" t="e">
        <v>#N/A</v>
      </c>
      <c r="G806" s="14">
        <v>474460.65</v>
      </c>
      <c r="H806" t="s">
        <v>2270</v>
      </c>
      <c r="I806" s="12">
        <v>6</v>
      </c>
      <c r="J806" t="s">
        <v>2230</v>
      </c>
    </row>
    <row r="807" spans="1:10" hidden="1" x14ac:dyDescent="0.25">
      <c r="A807" s="2" t="s">
        <v>438</v>
      </c>
      <c r="B807" s="3" t="s">
        <v>1336</v>
      </c>
      <c r="C807" s="4">
        <v>17867</v>
      </c>
      <c r="D807" s="2" t="s">
        <v>237</v>
      </c>
      <c r="E807" s="2" t="s">
        <v>1337</v>
      </c>
      <c r="F807" t="e">
        <v>#N/A</v>
      </c>
      <c r="G807" s="14">
        <v>58033.597999999998</v>
      </c>
      <c r="H807" t="s">
        <v>2270</v>
      </c>
      <c r="I807" s="12">
        <v>6</v>
      </c>
      <c r="J807" t="s">
        <v>2233</v>
      </c>
    </row>
    <row r="808" spans="1:10" hidden="1" x14ac:dyDescent="0.25">
      <c r="A808" s="2" t="s">
        <v>204</v>
      </c>
      <c r="B808" s="3" t="s">
        <v>1338</v>
      </c>
      <c r="C808" s="4">
        <v>52687</v>
      </c>
      <c r="D808" s="2" t="s">
        <v>206</v>
      </c>
      <c r="E808" s="2" t="s">
        <v>1339</v>
      </c>
      <c r="F808" t="e">
        <v>#N/A</v>
      </c>
      <c r="G808" s="14">
        <v>24847.227999999999</v>
      </c>
      <c r="H808" t="s">
        <v>2271</v>
      </c>
      <c r="I808" s="12">
        <v>6</v>
      </c>
      <c r="J808" t="s">
        <v>2233</v>
      </c>
    </row>
    <row r="809" spans="1:10" hidden="1" x14ac:dyDescent="0.25">
      <c r="A809" s="2" t="s">
        <v>88</v>
      </c>
      <c r="B809" s="3" t="s">
        <v>1340</v>
      </c>
      <c r="C809" s="4">
        <v>68385</v>
      </c>
      <c r="D809" s="2" t="s">
        <v>90</v>
      </c>
      <c r="E809" s="2" t="s">
        <v>1341</v>
      </c>
      <c r="F809" t="e">
        <v>#N/A</v>
      </c>
      <c r="G809" s="14">
        <v>59028.205999999998</v>
      </c>
      <c r="H809" t="s">
        <v>2270</v>
      </c>
      <c r="I809" s="12">
        <v>6</v>
      </c>
      <c r="J809" t="s">
        <v>2230</v>
      </c>
    </row>
    <row r="810" spans="1:10" hidden="1" x14ac:dyDescent="0.25">
      <c r="A810" s="2" t="s">
        <v>438</v>
      </c>
      <c r="B810" s="3" t="s">
        <v>1342</v>
      </c>
      <c r="C810" s="4">
        <v>17380</v>
      </c>
      <c r="D810" s="2" t="s">
        <v>237</v>
      </c>
      <c r="E810" s="2" t="s">
        <v>1343</v>
      </c>
      <c r="F810" t="e">
        <v>#N/A</v>
      </c>
      <c r="G810" s="14">
        <v>53311.194000000003</v>
      </c>
      <c r="H810" t="s">
        <v>2270</v>
      </c>
      <c r="I810" s="12">
        <v>5</v>
      </c>
      <c r="J810" t="s">
        <v>2232</v>
      </c>
    </row>
    <row r="811" spans="1:10" hidden="1" x14ac:dyDescent="0.25">
      <c r="A811" s="2" t="s">
        <v>27</v>
      </c>
      <c r="B811" s="3" t="s">
        <v>1344</v>
      </c>
      <c r="C811" s="4">
        <v>25372</v>
      </c>
      <c r="D811" s="2" t="s">
        <v>29</v>
      </c>
      <c r="E811" s="2" t="s">
        <v>1345</v>
      </c>
      <c r="F811" t="e">
        <v>#N/A</v>
      </c>
      <c r="G811" s="14">
        <v>34267.381000000001</v>
      </c>
      <c r="H811" t="s">
        <v>2270</v>
      </c>
      <c r="I811" s="12">
        <v>6</v>
      </c>
      <c r="J811" t="s">
        <v>2230</v>
      </c>
    </row>
    <row r="812" spans="1:10" hidden="1" x14ac:dyDescent="0.25">
      <c r="A812" s="2" t="s">
        <v>772</v>
      </c>
      <c r="B812" s="3" t="s">
        <v>1346</v>
      </c>
      <c r="C812" s="4">
        <v>41298</v>
      </c>
      <c r="D812" s="2" t="s">
        <v>774</v>
      </c>
      <c r="E812" s="2" t="s">
        <v>1347</v>
      </c>
      <c r="F812" t="e">
        <v>#N/A</v>
      </c>
      <c r="G812" s="14">
        <v>61117.608</v>
      </c>
      <c r="H812" t="s">
        <v>2270</v>
      </c>
      <c r="I812" s="12">
        <v>6</v>
      </c>
      <c r="J812" t="s">
        <v>2232</v>
      </c>
    </row>
    <row r="813" spans="1:10" hidden="1" x14ac:dyDescent="0.25">
      <c r="A813" s="2" t="s">
        <v>500</v>
      </c>
      <c r="B813" s="3" t="s">
        <v>1348</v>
      </c>
      <c r="C813" s="4">
        <v>5125</v>
      </c>
      <c r="D813" s="2" t="s">
        <v>502</v>
      </c>
      <c r="E813" s="2" t="s">
        <v>1349</v>
      </c>
      <c r="F813" t="e">
        <v>#N/A</v>
      </c>
      <c r="G813" s="14">
        <v>19423.914000000001</v>
      </c>
      <c r="H813" t="s">
        <v>2271</v>
      </c>
      <c r="I813" s="12">
        <v>6</v>
      </c>
      <c r="J813" t="s">
        <v>2230</v>
      </c>
    </row>
    <row r="814" spans="1:10" hidden="1" x14ac:dyDescent="0.25">
      <c r="A814" s="2" t="s">
        <v>295</v>
      </c>
      <c r="B814" s="3" t="s">
        <v>1350</v>
      </c>
      <c r="C814" s="4">
        <v>73854</v>
      </c>
      <c r="D814" s="2" t="s">
        <v>297</v>
      </c>
      <c r="E814" s="2" t="s">
        <v>1351</v>
      </c>
      <c r="F814" t="e">
        <v>#N/A</v>
      </c>
      <c r="G814" s="14">
        <v>19825.810000000001</v>
      </c>
      <c r="H814" t="s">
        <v>2271</v>
      </c>
      <c r="I814" s="12">
        <v>6</v>
      </c>
      <c r="J814" t="s">
        <v>2233</v>
      </c>
    </row>
    <row r="815" spans="1:10" hidden="1" x14ac:dyDescent="0.25">
      <c r="A815" s="2" t="s">
        <v>500</v>
      </c>
      <c r="B815" s="3" t="s">
        <v>1352</v>
      </c>
      <c r="C815" s="4">
        <v>5761</v>
      </c>
      <c r="D815" s="2" t="s">
        <v>502</v>
      </c>
      <c r="E815" s="2" t="s">
        <v>1353</v>
      </c>
      <c r="F815" t="e">
        <v>#N/A</v>
      </c>
      <c r="G815" s="14">
        <v>21496.219000000001</v>
      </c>
      <c r="H815" t="s">
        <v>2270</v>
      </c>
      <c r="I815" s="12">
        <v>6</v>
      </c>
      <c r="J815" t="s">
        <v>2232</v>
      </c>
    </row>
    <row r="816" spans="1:10" hidden="1" x14ac:dyDescent="0.25">
      <c r="A816" s="2" t="s">
        <v>295</v>
      </c>
      <c r="B816" s="3" t="s">
        <v>1356</v>
      </c>
      <c r="C816" s="4">
        <v>73001</v>
      </c>
      <c r="D816" s="2" t="s">
        <v>297</v>
      </c>
      <c r="E816" s="2" t="s">
        <v>1357</v>
      </c>
      <c r="F816" t="e">
        <v>#N/A</v>
      </c>
      <c r="G816" s="14">
        <v>138173.76999999999</v>
      </c>
      <c r="H816" t="s">
        <v>2269</v>
      </c>
      <c r="I816" s="12">
        <v>1</v>
      </c>
      <c r="J816" t="s">
        <v>2231</v>
      </c>
    </row>
    <row r="817" spans="1:10" hidden="1" x14ac:dyDescent="0.25">
      <c r="A817" s="2" t="s">
        <v>184</v>
      </c>
      <c r="B817" s="3" t="s">
        <v>1358</v>
      </c>
      <c r="C817" s="4">
        <v>8634</v>
      </c>
      <c r="D817" s="2" t="s">
        <v>186</v>
      </c>
      <c r="E817" s="2" t="s">
        <v>1359</v>
      </c>
      <c r="F817" t="e">
        <v>#N/A</v>
      </c>
      <c r="G817" s="14">
        <v>4128.2394999999997</v>
      </c>
      <c r="H817" t="s">
        <v>2270</v>
      </c>
      <c r="I817" s="12">
        <v>6</v>
      </c>
      <c r="J817" t="s">
        <v>2231</v>
      </c>
    </row>
    <row r="818" spans="1:10" hidden="1" x14ac:dyDescent="0.25">
      <c r="A818" s="2" t="s">
        <v>500</v>
      </c>
      <c r="B818" s="3" t="s">
        <v>1360</v>
      </c>
      <c r="C818" s="4">
        <v>5088</v>
      </c>
      <c r="D818" s="2" t="s">
        <v>502</v>
      </c>
      <c r="E818" s="2" t="s">
        <v>1361</v>
      </c>
      <c r="F818" t="e">
        <v>#N/A</v>
      </c>
      <c r="G818" s="14">
        <v>14839.281000000001</v>
      </c>
      <c r="H818" t="s">
        <v>2269</v>
      </c>
      <c r="I818" s="12">
        <v>1</v>
      </c>
      <c r="J818" t="s">
        <v>2231</v>
      </c>
    </row>
    <row r="819" spans="1:10" hidden="1" x14ac:dyDescent="0.25">
      <c r="A819" s="2" t="s">
        <v>295</v>
      </c>
      <c r="B819" s="3" t="s">
        <v>1364</v>
      </c>
      <c r="C819" s="4">
        <v>73408</v>
      </c>
      <c r="D819" s="2" t="s">
        <v>297</v>
      </c>
      <c r="E819" s="2" t="s">
        <v>1365</v>
      </c>
      <c r="F819" t="e">
        <v>#N/A</v>
      </c>
      <c r="G819" s="14">
        <v>27206.103999999999</v>
      </c>
      <c r="H819" t="s">
        <v>2270</v>
      </c>
      <c r="I819" s="12">
        <v>6</v>
      </c>
      <c r="J819" t="s">
        <v>2232</v>
      </c>
    </row>
    <row r="820" spans="1:10" hidden="1" x14ac:dyDescent="0.25">
      <c r="A820" s="2" t="s">
        <v>295</v>
      </c>
      <c r="B820" s="3" t="s">
        <v>1366</v>
      </c>
      <c r="C820" s="4">
        <v>73870</v>
      </c>
      <c r="D820" s="2" t="s">
        <v>297</v>
      </c>
      <c r="E820" s="2" t="s">
        <v>1367</v>
      </c>
      <c r="F820" t="e">
        <v>#N/A</v>
      </c>
      <c r="G820" s="14">
        <v>27237.475999999999</v>
      </c>
      <c r="H820" t="s">
        <v>2271</v>
      </c>
      <c r="I820" s="12">
        <v>6</v>
      </c>
      <c r="J820" t="s">
        <v>2233</v>
      </c>
    </row>
    <row r="821" spans="1:10" hidden="1" x14ac:dyDescent="0.25">
      <c r="A821" s="2" t="s">
        <v>772</v>
      </c>
      <c r="B821" s="3" t="s">
        <v>1368</v>
      </c>
      <c r="C821" s="4">
        <v>41378</v>
      </c>
      <c r="D821" s="2" t="s">
        <v>774</v>
      </c>
      <c r="E821" s="2" t="s">
        <v>1369</v>
      </c>
      <c r="F821" t="e">
        <v>#N/A</v>
      </c>
      <c r="G821" s="14">
        <v>35715.934999999998</v>
      </c>
      <c r="H821" t="s">
        <v>2270</v>
      </c>
      <c r="I821" s="12">
        <v>6</v>
      </c>
      <c r="J821" t="s">
        <v>2233</v>
      </c>
    </row>
    <row r="822" spans="1:10" hidden="1" x14ac:dyDescent="0.25">
      <c r="A822" s="2" t="s">
        <v>576</v>
      </c>
      <c r="B822" s="3" t="s">
        <v>1370</v>
      </c>
      <c r="C822" s="4">
        <v>76250</v>
      </c>
      <c r="D822" s="2" t="s">
        <v>578</v>
      </c>
      <c r="E822" s="2" t="s">
        <v>1371</v>
      </c>
      <c r="F822" t="e">
        <v>#N/A</v>
      </c>
      <c r="G822" s="14">
        <v>20756.237000000001</v>
      </c>
      <c r="H822" t="s">
        <v>2270</v>
      </c>
      <c r="I822" s="12">
        <v>6</v>
      </c>
      <c r="J822" t="s">
        <v>2233</v>
      </c>
    </row>
    <row r="823" spans="1:10" hidden="1" x14ac:dyDescent="0.25">
      <c r="A823" s="2" t="s">
        <v>204</v>
      </c>
      <c r="B823" s="3" t="s">
        <v>1372</v>
      </c>
      <c r="C823" s="4">
        <v>52051</v>
      </c>
      <c r="D823" s="2" t="s">
        <v>206</v>
      </c>
      <c r="E823" s="2" t="s">
        <v>1373</v>
      </c>
      <c r="F823" t="e">
        <v>#N/A</v>
      </c>
      <c r="G823" s="14">
        <v>5987.3769000000002</v>
      </c>
      <c r="H823" t="s">
        <v>2271</v>
      </c>
      <c r="I823" s="12">
        <v>6</v>
      </c>
      <c r="J823" t="s">
        <v>2232</v>
      </c>
    </row>
    <row r="824" spans="1:10" hidden="1" x14ac:dyDescent="0.25">
      <c r="A824" s="2" t="s">
        <v>295</v>
      </c>
      <c r="B824" s="3" t="s">
        <v>1374</v>
      </c>
      <c r="C824" s="4">
        <v>73152</v>
      </c>
      <c r="D824" s="2" t="s">
        <v>297</v>
      </c>
      <c r="E824" s="2" t="s">
        <v>1375</v>
      </c>
      <c r="F824" t="e">
        <v>#N/A</v>
      </c>
      <c r="G824" s="14">
        <v>17779.761999999999</v>
      </c>
      <c r="H824" t="s">
        <v>2271</v>
      </c>
      <c r="I824" s="12">
        <v>6</v>
      </c>
      <c r="J824" t="s">
        <v>2233</v>
      </c>
    </row>
    <row r="825" spans="1:10" hidden="1" x14ac:dyDescent="0.25">
      <c r="A825" s="2" t="s">
        <v>295</v>
      </c>
      <c r="B825" s="3" t="s">
        <v>1378</v>
      </c>
      <c r="C825" s="4">
        <v>73686</v>
      </c>
      <c r="D825" s="2" t="s">
        <v>297</v>
      </c>
      <c r="E825" s="2" t="s">
        <v>1379</v>
      </c>
      <c r="F825" t="e">
        <v>#N/A</v>
      </c>
      <c r="G825" s="14">
        <v>26801.708999999999</v>
      </c>
      <c r="H825" t="s">
        <v>2270</v>
      </c>
      <c r="I825" s="12">
        <v>6</v>
      </c>
      <c r="J825" t="s">
        <v>2233</v>
      </c>
    </row>
    <row r="826" spans="1:10" hidden="1" x14ac:dyDescent="0.25">
      <c r="A826" s="2" t="s">
        <v>772</v>
      </c>
      <c r="B826" s="3" t="s">
        <v>1380</v>
      </c>
      <c r="C826" s="4">
        <v>41132</v>
      </c>
      <c r="D826" s="2" t="s">
        <v>774</v>
      </c>
      <c r="E826" s="2" t="s">
        <v>1381</v>
      </c>
      <c r="F826" t="e">
        <v>#N/A</v>
      </c>
      <c r="G826" s="14">
        <v>46179.993999999999</v>
      </c>
      <c r="H826" t="s">
        <v>2270</v>
      </c>
      <c r="I826" s="12">
        <v>6</v>
      </c>
      <c r="J826" t="s">
        <v>2232</v>
      </c>
    </row>
    <row r="827" spans="1:10" hidden="1" x14ac:dyDescent="0.25">
      <c r="A827" s="2" t="s">
        <v>27</v>
      </c>
      <c r="B827" s="3" t="s">
        <v>1382</v>
      </c>
      <c r="C827" s="4">
        <v>25807</v>
      </c>
      <c r="D827" s="2" t="s">
        <v>29</v>
      </c>
      <c r="E827" s="2" t="s">
        <v>1383</v>
      </c>
      <c r="F827" t="e">
        <v>#N/A</v>
      </c>
      <c r="G827" s="14">
        <v>5552.7692999999999</v>
      </c>
      <c r="H827" t="s">
        <v>2270</v>
      </c>
      <c r="I827" s="12">
        <v>6</v>
      </c>
      <c r="J827" t="s">
        <v>2233</v>
      </c>
    </row>
    <row r="828" spans="1:10" hidden="1" x14ac:dyDescent="0.25">
      <c r="A828" s="2" t="s">
        <v>576</v>
      </c>
      <c r="B828" s="3" t="s">
        <v>1384</v>
      </c>
      <c r="C828" s="4">
        <v>76834</v>
      </c>
      <c r="D828" s="2" t="s">
        <v>578</v>
      </c>
      <c r="E828" s="2" t="s">
        <v>1385</v>
      </c>
      <c r="F828" t="e">
        <v>#N/A</v>
      </c>
      <c r="G828" s="14">
        <v>90809.866999999998</v>
      </c>
      <c r="H828" t="s">
        <v>2269</v>
      </c>
      <c r="I828" s="12">
        <v>2</v>
      </c>
      <c r="J828" t="s">
        <v>2231</v>
      </c>
    </row>
    <row r="829" spans="1:10" hidden="1" x14ac:dyDescent="0.25">
      <c r="A829" s="2" t="s">
        <v>661</v>
      </c>
      <c r="B829" s="3" t="s">
        <v>1386</v>
      </c>
      <c r="C829" s="4">
        <v>70429</v>
      </c>
      <c r="D829" s="2" t="s">
        <v>663</v>
      </c>
      <c r="E829" s="2" t="s">
        <v>1387</v>
      </c>
      <c r="F829" t="e">
        <v>#N/A</v>
      </c>
      <c r="G829" s="14">
        <v>97190.731</v>
      </c>
      <c r="H829" t="s">
        <v>2271</v>
      </c>
      <c r="I829" s="12">
        <v>6</v>
      </c>
      <c r="J829" t="s">
        <v>2233</v>
      </c>
    </row>
    <row r="830" spans="1:10" hidden="1" x14ac:dyDescent="0.25">
      <c r="A830" s="2" t="s">
        <v>888</v>
      </c>
      <c r="B830" s="3" t="s">
        <v>1388</v>
      </c>
      <c r="C830" s="4">
        <v>27580</v>
      </c>
      <c r="D830" s="2" t="s">
        <v>890</v>
      </c>
      <c r="E830" s="2" t="s">
        <v>1389</v>
      </c>
      <c r="F830" t="e">
        <v>#N/A</v>
      </c>
      <c r="G830" s="14">
        <v>29120.69</v>
      </c>
      <c r="H830" t="s">
        <v>2271</v>
      </c>
      <c r="I830" s="12">
        <v>6</v>
      </c>
      <c r="J830" t="s">
        <v>2230</v>
      </c>
    </row>
    <row r="831" spans="1:10" hidden="1" x14ac:dyDescent="0.25">
      <c r="A831" s="2" t="s">
        <v>772</v>
      </c>
      <c r="B831" s="3" t="s">
        <v>1390</v>
      </c>
      <c r="C831" s="4">
        <v>41797</v>
      </c>
      <c r="D831" s="2" t="s">
        <v>774</v>
      </c>
      <c r="E831" s="2" t="s">
        <v>1391</v>
      </c>
      <c r="F831" t="e">
        <v>#N/A</v>
      </c>
      <c r="G831" s="14">
        <v>38303.724999999999</v>
      </c>
      <c r="H831" t="s">
        <v>2270</v>
      </c>
      <c r="I831" s="12">
        <v>6</v>
      </c>
      <c r="J831" t="s">
        <v>2233</v>
      </c>
    </row>
    <row r="832" spans="1:10" hidden="1" x14ac:dyDescent="0.25">
      <c r="A832" s="2" t="s">
        <v>96</v>
      </c>
      <c r="B832" s="3" t="s">
        <v>1392</v>
      </c>
      <c r="C832" s="4">
        <v>44078</v>
      </c>
      <c r="D832" s="2" t="s">
        <v>98</v>
      </c>
      <c r="E832" s="2" t="s">
        <v>1393</v>
      </c>
      <c r="F832" t="e">
        <v>#N/A</v>
      </c>
      <c r="G832" s="14">
        <v>80062.630999999994</v>
      </c>
      <c r="H832" t="s">
        <v>2270</v>
      </c>
      <c r="I832" s="12">
        <v>6</v>
      </c>
      <c r="J832" t="s">
        <v>2233</v>
      </c>
    </row>
    <row r="833" spans="1:10" hidden="1" x14ac:dyDescent="0.25">
      <c r="A833" s="2" t="s">
        <v>576</v>
      </c>
      <c r="B833" s="3" t="s">
        <v>1394</v>
      </c>
      <c r="C833" s="4">
        <v>76606</v>
      </c>
      <c r="D833" s="2" t="s">
        <v>578</v>
      </c>
      <c r="E833" s="2" t="s">
        <v>1395</v>
      </c>
      <c r="F833" t="e">
        <v>#N/A</v>
      </c>
      <c r="G833" s="14">
        <v>13579.125</v>
      </c>
      <c r="H833" t="s">
        <v>2270</v>
      </c>
      <c r="I833" s="12">
        <v>6</v>
      </c>
      <c r="J833" t="s">
        <v>2232</v>
      </c>
    </row>
    <row r="834" spans="1:10" hidden="1" x14ac:dyDescent="0.25">
      <c r="A834" s="2" t="s">
        <v>500</v>
      </c>
      <c r="B834" s="3" t="s">
        <v>1396</v>
      </c>
      <c r="C834" s="4">
        <v>5376</v>
      </c>
      <c r="D834" s="2" t="s">
        <v>502</v>
      </c>
      <c r="E834" s="2" t="s">
        <v>1397</v>
      </c>
      <c r="F834" t="e">
        <v>#N/A</v>
      </c>
      <c r="G834" s="14">
        <v>13522.422</v>
      </c>
      <c r="H834" t="s">
        <v>2269</v>
      </c>
      <c r="I834" s="12">
        <v>5</v>
      </c>
      <c r="J834" t="s">
        <v>2232</v>
      </c>
    </row>
    <row r="835" spans="1:10" hidden="1" x14ac:dyDescent="0.25">
      <c r="A835" s="2" t="s">
        <v>295</v>
      </c>
      <c r="B835" s="3" t="s">
        <v>1398</v>
      </c>
      <c r="C835" s="4">
        <v>73520</v>
      </c>
      <c r="D835" s="2" t="s">
        <v>297</v>
      </c>
      <c r="E835" s="2" t="s">
        <v>1399</v>
      </c>
      <c r="F835" t="e">
        <v>#N/A</v>
      </c>
      <c r="G835" s="14">
        <v>6887.5672000000004</v>
      </c>
      <c r="H835" t="s">
        <v>2271</v>
      </c>
      <c r="I835" s="12">
        <v>6</v>
      </c>
      <c r="J835" t="s">
        <v>2232</v>
      </c>
    </row>
    <row r="836" spans="1:10" hidden="1" x14ac:dyDescent="0.25">
      <c r="A836" s="2" t="s">
        <v>204</v>
      </c>
      <c r="B836" s="3" t="s">
        <v>1400</v>
      </c>
      <c r="C836" s="4">
        <v>52788</v>
      </c>
      <c r="D836" s="2" t="s">
        <v>206</v>
      </c>
      <c r="E836" s="2" t="s">
        <v>1401</v>
      </c>
      <c r="F836" t="e">
        <v>#N/A</v>
      </c>
      <c r="G836" s="14">
        <v>21853.411</v>
      </c>
      <c r="H836" t="s">
        <v>2270</v>
      </c>
      <c r="I836" s="12">
        <v>6</v>
      </c>
      <c r="J836" t="s">
        <v>2230</v>
      </c>
    </row>
    <row r="837" spans="1:10" hidden="1" x14ac:dyDescent="0.25">
      <c r="A837" s="2" t="s">
        <v>576</v>
      </c>
      <c r="B837" s="3" t="s">
        <v>1402</v>
      </c>
      <c r="C837" s="4">
        <v>76054</v>
      </c>
      <c r="D837" s="2" t="s">
        <v>578</v>
      </c>
      <c r="E837" s="2" t="s">
        <v>1403</v>
      </c>
      <c r="F837" t="e">
        <v>#N/A</v>
      </c>
      <c r="G837" s="14">
        <v>10100.25</v>
      </c>
      <c r="H837" t="s">
        <v>2270</v>
      </c>
      <c r="I837" s="12">
        <v>6</v>
      </c>
      <c r="J837" t="s">
        <v>2232</v>
      </c>
    </row>
    <row r="838" spans="1:10" hidden="1" x14ac:dyDescent="0.25">
      <c r="A838" s="2" t="s">
        <v>530</v>
      </c>
      <c r="B838" s="3" t="s">
        <v>1404</v>
      </c>
      <c r="C838" s="4">
        <v>23300</v>
      </c>
      <c r="D838" s="2" t="s">
        <v>532</v>
      </c>
      <c r="E838" s="2" t="s">
        <v>1405</v>
      </c>
      <c r="F838" t="e">
        <v>#N/A</v>
      </c>
      <c r="G838" s="14">
        <v>8739.3184999999994</v>
      </c>
      <c r="H838" t="s">
        <v>2270</v>
      </c>
      <c r="I838" s="12">
        <v>6</v>
      </c>
      <c r="J838" t="s">
        <v>2232</v>
      </c>
    </row>
    <row r="839" spans="1:10" hidden="1" x14ac:dyDescent="0.25">
      <c r="A839" s="2" t="s">
        <v>500</v>
      </c>
      <c r="B839" s="3" t="s">
        <v>1406</v>
      </c>
      <c r="C839" s="4">
        <v>5306</v>
      </c>
      <c r="D839" s="2" t="s">
        <v>502</v>
      </c>
      <c r="E839" s="2" t="s">
        <v>1407</v>
      </c>
      <c r="F839" t="e">
        <v>#N/A</v>
      </c>
      <c r="G839" s="14">
        <v>12751.379000000001</v>
      </c>
      <c r="H839" t="s">
        <v>2270</v>
      </c>
      <c r="I839" s="12">
        <v>6</v>
      </c>
      <c r="J839" t="s">
        <v>2233</v>
      </c>
    </row>
    <row r="840" spans="1:10" hidden="1" x14ac:dyDescent="0.25">
      <c r="A840" s="2" t="s">
        <v>301</v>
      </c>
      <c r="B840" s="3" t="s">
        <v>1408</v>
      </c>
      <c r="C840" s="4">
        <v>13268</v>
      </c>
      <c r="D840" s="2" t="s">
        <v>303</v>
      </c>
      <c r="E840" s="2" t="s">
        <v>265</v>
      </c>
      <c r="F840" t="e">
        <v>#N/A</v>
      </c>
      <c r="G840" s="14">
        <v>31621.348999999998</v>
      </c>
      <c r="H840" t="s">
        <v>2270</v>
      </c>
      <c r="I840" s="12">
        <v>6</v>
      </c>
      <c r="J840" t="s">
        <v>2233</v>
      </c>
    </row>
    <row r="841" spans="1:10" hidden="1" x14ac:dyDescent="0.25">
      <c r="A841" s="2" t="s">
        <v>741</v>
      </c>
      <c r="B841" s="3" t="s">
        <v>1409</v>
      </c>
      <c r="C841" s="4">
        <v>66075</v>
      </c>
      <c r="D841" s="2" t="s">
        <v>743</v>
      </c>
      <c r="E841" s="2" t="s">
        <v>1410</v>
      </c>
      <c r="F841" t="e">
        <v>#N/A</v>
      </c>
      <c r="G841" s="14">
        <v>12007.918</v>
      </c>
      <c r="H841" t="s">
        <v>2270</v>
      </c>
      <c r="I841" s="12">
        <v>6</v>
      </c>
      <c r="J841" t="s">
        <v>2230</v>
      </c>
    </row>
    <row r="842" spans="1:10" hidden="1" x14ac:dyDescent="0.25">
      <c r="A842" s="2" t="s">
        <v>1149</v>
      </c>
      <c r="B842" s="3" t="s">
        <v>1411</v>
      </c>
      <c r="C842" s="4">
        <v>20787</v>
      </c>
      <c r="D842" s="2" t="s">
        <v>1151</v>
      </c>
      <c r="E842" s="2" t="s">
        <v>1412</v>
      </c>
      <c r="F842" t="e">
        <v>#N/A</v>
      </c>
      <c r="G842" s="14">
        <v>48888.421000000002</v>
      </c>
      <c r="H842" t="s">
        <v>2271</v>
      </c>
      <c r="I842" s="12">
        <v>6</v>
      </c>
      <c r="J842" t="s">
        <v>2233</v>
      </c>
    </row>
    <row r="843" spans="1:10" hidden="1" x14ac:dyDescent="0.25">
      <c r="A843" s="2" t="s">
        <v>661</v>
      </c>
      <c r="B843" s="3" t="s">
        <v>1413</v>
      </c>
      <c r="C843" s="4">
        <v>70233</v>
      </c>
      <c r="D843" s="2" t="s">
        <v>663</v>
      </c>
      <c r="E843" s="2" t="s">
        <v>1414</v>
      </c>
      <c r="F843" t="e">
        <v>#N/A</v>
      </c>
      <c r="G843" s="14">
        <v>20265.634999999998</v>
      </c>
      <c r="H843" t="s">
        <v>2271</v>
      </c>
      <c r="I843" s="12">
        <v>6</v>
      </c>
      <c r="J843" t="s">
        <v>2232</v>
      </c>
    </row>
    <row r="844" spans="1:10" hidden="1" x14ac:dyDescent="0.25">
      <c r="A844" s="2" t="s">
        <v>741</v>
      </c>
      <c r="B844" s="3" t="s">
        <v>1415</v>
      </c>
      <c r="C844" s="4">
        <v>66456</v>
      </c>
      <c r="D844" s="2" t="s">
        <v>743</v>
      </c>
      <c r="E844" s="2" t="s">
        <v>1416</v>
      </c>
      <c r="F844" t="e">
        <v>#N/A</v>
      </c>
      <c r="G844" s="14">
        <v>56098.266000000003</v>
      </c>
      <c r="H844" t="s">
        <v>2270</v>
      </c>
      <c r="I844" s="12">
        <v>6</v>
      </c>
      <c r="J844" t="s">
        <v>2230</v>
      </c>
    </row>
    <row r="845" spans="1:10" hidden="1" x14ac:dyDescent="0.25">
      <c r="A845" s="2" t="s">
        <v>301</v>
      </c>
      <c r="B845" s="3" t="s">
        <v>1417</v>
      </c>
      <c r="C845" s="4">
        <v>13549</v>
      </c>
      <c r="D845" s="2" t="s">
        <v>303</v>
      </c>
      <c r="E845" s="2" t="s">
        <v>1418</v>
      </c>
      <c r="F845" t="e">
        <v>#N/A</v>
      </c>
      <c r="G845" s="14">
        <v>77138.903000000006</v>
      </c>
      <c r="H845" t="s">
        <v>2271</v>
      </c>
      <c r="I845" s="12">
        <v>6</v>
      </c>
      <c r="J845" t="s">
        <v>2230</v>
      </c>
    </row>
    <row r="846" spans="1:10" hidden="1" x14ac:dyDescent="0.25">
      <c r="A846" s="2" t="s">
        <v>814</v>
      </c>
      <c r="B846" s="3" t="s">
        <v>1419</v>
      </c>
      <c r="C846" s="4">
        <v>63111</v>
      </c>
      <c r="D846" s="2" t="s">
        <v>816</v>
      </c>
      <c r="E846" s="2" t="s">
        <v>940</v>
      </c>
      <c r="F846" t="e">
        <v>#N/A</v>
      </c>
      <c r="G846" s="14">
        <v>3706.2957000000001</v>
      </c>
      <c r="H846" t="s">
        <v>2270</v>
      </c>
      <c r="I846" s="12">
        <v>6</v>
      </c>
      <c r="J846" t="s">
        <v>2232</v>
      </c>
    </row>
    <row r="847" spans="1:10" hidden="1" x14ac:dyDescent="0.25">
      <c r="A847" s="2" t="s">
        <v>500</v>
      </c>
      <c r="B847" s="3" t="s">
        <v>1420</v>
      </c>
      <c r="C847" s="4">
        <v>5142</v>
      </c>
      <c r="D847" s="2" t="s">
        <v>502</v>
      </c>
      <c r="E847" s="2" t="s">
        <v>1421</v>
      </c>
      <c r="F847" t="e">
        <v>#N/A</v>
      </c>
      <c r="G847" s="14">
        <v>26376.63</v>
      </c>
      <c r="H847" t="s">
        <v>2270</v>
      </c>
      <c r="I847" s="12">
        <v>6</v>
      </c>
      <c r="J847" t="s">
        <v>2233</v>
      </c>
    </row>
    <row r="848" spans="1:10" hidden="1" x14ac:dyDescent="0.25">
      <c r="A848" s="2" t="s">
        <v>376</v>
      </c>
      <c r="B848" s="3" t="s">
        <v>1422</v>
      </c>
      <c r="C848" s="4">
        <v>47570</v>
      </c>
      <c r="D848" s="2" t="s">
        <v>378</v>
      </c>
      <c r="E848" s="2" t="s">
        <v>1423</v>
      </c>
      <c r="F848" t="e">
        <v>#N/A</v>
      </c>
      <c r="G848" s="14">
        <v>67764.038</v>
      </c>
      <c r="H848" t="s">
        <v>2271</v>
      </c>
      <c r="I848" s="12">
        <v>6</v>
      </c>
      <c r="J848" t="s">
        <v>2233</v>
      </c>
    </row>
    <row r="849" spans="1:10" hidden="1" x14ac:dyDescent="0.25">
      <c r="A849" s="2" t="s">
        <v>88</v>
      </c>
      <c r="B849" s="3" t="s">
        <v>1424</v>
      </c>
      <c r="C849" s="4">
        <v>68406</v>
      </c>
      <c r="D849" s="2" t="s">
        <v>90</v>
      </c>
      <c r="E849" s="2" t="s">
        <v>1425</v>
      </c>
      <c r="F849" t="e">
        <v>#N/A</v>
      </c>
      <c r="G849" s="14">
        <v>54478.086000000003</v>
      </c>
      <c r="H849" t="s">
        <v>2270</v>
      </c>
      <c r="I849" s="12">
        <v>6</v>
      </c>
      <c r="J849" t="s">
        <v>2232</v>
      </c>
    </row>
    <row r="850" spans="1:10" hidden="1" x14ac:dyDescent="0.25">
      <c r="A850" s="2" t="s">
        <v>88</v>
      </c>
      <c r="B850" s="3" t="s">
        <v>1426</v>
      </c>
      <c r="C850" s="4">
        <v>68444</v>
      </c>
      <c r="D850" s="2" t="s">
        <v>90</v>
      </c>
      <c r="E850" s="2" t="s">
        <v>1427</v>
      </c>
      <c r="F850" t="e">
        <v>#N/A</v>
      </c>
      <c r="G850" s="14">
        <v>11114.12</v>
      </c>
      <c r="H850" t="s">
        <v>2271</v>
      </c>
      <c r="I850" s="12">
        <v>6</v>
      </c>
      <c r="J850" t="s">
        <v>2230</v>
      </c>
    </row>
    <row r="851" spans="1:10" hidden="1" x14ac:dyDescent="0.25">
      <c r="A851" s="2" t="s">
        <v>901</v>
      </c>
      <c r="B851" s="3" t="s">
        <v>1428</v>
      </c>
      <c r="C851" s="4">
        <v>85010</v>
      </c>
      <c r="D851" s="2" t="s">
        <v>903</v>
      </c>
      <c r="E851" s="2" t="s">
        <v>1429</v>
      </c>
      <c r="F851" t="e">
        <v>#N/A</v>
      </c>
      <c r="G851" s="14">
        <v>143963.51999999999</v>
      </c>
      <c r="H851" t="s">
        <v>2270</v>
      </c>
      <c r="I851" s="12">
        <v>5</v>
      </c>
      <c r="J851" t="s">
        <v>2232</v>
      </c>
    </row>
    <row r="852" spans="1:10" hidden="1" x14ac:dyDescent="0.25">
      <c r="A852" s="2" t="s">
        <v>301</v>
      </c>
      <c r="B852" s="3" t="s">
        <v>1430</v>
      </c>
      <c r="C852" s="4">
        <v>13433</v>
      </c>
      <c r="D852" s="2" t="s">
        <v>303</v>
      </c>
      <c r="E852" s="2" t="s">
        <v>1431</v>
      </c>
      <c r="F852" t="e">
        <v>#N/A</v>
      </c>
      <c r="G852" s="14">
        <v>42453.81</v>
      </c>
      <c r="H852" t="s">
        <v>2271</v>
      </c>
      <c r="I852" s="12">
        <v>6</v>
      </c>
      <c r="J852" t="s">
        <v>2232</v>
      </c>
    </row>
    <row r="853" spans="1:10" hidden="1" x14ac:dyDescent="0.25">
      <c r="A853" s="2" t="s">
        <v>27</v>
      </c>
      <c r="B853" s="3" t="s">
        <v>1432</v>
      </c>
      <c r="C853" s="4">
        <v>25426</v>
      </c>
      <c r="D853" s="2" t="s">
        <v>29</v>
      </c>
      <c r="E853" s="2" t="s">
        <v>1433</v>
      </c>
      <c r="F853" t="e">
        <v>#N/A</v>
      </c>
      <c r="G853" s="14">
        <v>22776.239000000001</v>
      </c>
      <c r="H853" t="s">
        <v>2270</v>
      </c>
      <c r="I853" s="12">
        <v>6</v>
      </c>
      <c r="J853" t="s">
        <v>2230</v>
      </c>
    </row>
    <row r="854" spans="1:10" hidden="1" x14ac:dyDescent="0.25">
      <c r="A854" s="2" t="s">
        <v>134</v>
      </c>
      <c r="B854" s="3" t="s">
        <v>1434</v>
      </c>
      <c r="C854" s="4">
        <v>54001</v>
      </c>
      <c r="D854" s="2" t="s">
        <v>136</v>
      </c>
      <c r="E854" s="2" t="s">
        <v>1435</v>
      </c>
      <c r="F854" t="e">
        <v>#N/A</v>
      </c>
      <c r="G854" s="14">
        <v>113885.62</v>
      </c>
      <c r="H854" t="s">
        <v>2270</v>
      </c>
      <c r="I854" s="12" t="s">
        <v>2349</v>
      </c>
      <c r="J854" t="s">
        <v>2231</v>
      </c>
    </row>
    <row r="855" spans="1:10" hidden="1" x14ac:dyDescent="0.25">
      <c r="A855" s="2" t="s">
        <v>500</v>
      </c>
      <c r="B855" s="3" t="s">
        <v>1438</v>
      </c>
      <c r="C855" s="4">
        <v>5658</v>
      </c>
      <c r="D855" s="2" t="s">
        <v>502</v>
      </c>
      <c r="E855" s="2" t="s">
        <v>1439</v>
      </c>
      <c r="F855" t="e">
        <v>#N/A</v>
      </c>
      <c r="G855" s="14">
        <v>12622.201999999999</v>
      </c>
      <c r="H855" t="s">
        <v>2270</v>
      </c>
      <c r="I855" s="12">
        <v>6</v>
      </c>
      <c r="J855" t="s">
        <v>2233</v>
      </c>
    </row>
    <row r="856" spans="1:10" hidden="1" x14ac:dyDescent="0.25">
      <c r="A856" s="2" t="s">
        <v>500</v>
      </c>
      <c r="B856" s="3" t="s">
        <v>1440</v>
      </c>
      <c r="C856" s="4">
        <v>5579</v>
      </c>
      <c r="D856" s="2" t="s">
        <v>502</v>
      </c>
      <c r="E856" s="2" t="s">
        <v>1441</v>
      </c>
      <c r="F856" t="e">
        <v>#N/A</v>
      </c>
      <c r="G856" s="14">
        <v>122403.22</v>
      </c>
      <c r="H856" t="s">
        <v>2270</v>
      </c>
      <c r="I856" s="12">
        <v>6</v>
      </c>
      <c r="J856" t="s">
        <v>2232</v>
      </c>
    </row>
    <row r="857" spans="1:10" hidden="1" x14ac:dyDescent="0.25">
      <c r="A857" s="2" t="s">
        <v>376</v>
      </c>
      <c r="B857" s="3" t="s">
        <v>1442</v>
      </c>
      <c r="C857" s="4">
        <v>47245</v>
      </c>
      <c r="D857" s="2" t="s">
        <v>378</v>
      </c>
      <c r="E857" s="2" t="s">
        <v>1443</v>
      </c>
      <c r="F857" t="e">
        <v>#N/A</v>
      </c>
      <c r="G857" s="14">
        <v>83245.476999999999</v>
      </c>
      <c r="H857" t="s">
        <v>2271</v>
      </c>
      <c r="I857" s="12">
        <v>6</v>
      </c>
      <c r="J857" t="s">
        <v>2232</v>
      </c>
    </row>
    <row r="858" spans="1:10" hidden="1" x14ac:dyDescent="0.25">
      <c r="A858" s="2" t="s">
        <v>88</v>
      </c>
      <c r="B858" s="3" t="s">
        <v>1444</v>
      </c>
      <c r="C858" s="4">
        <v>68745</v>
      </c>
      <c r="D858" s="2" t="s">
        <v>90</v>
      </c>
      <c r="E858" s="2" t="s">
        <v>1445</v>
      </c>
      <c r="F858" t="e">
        <v>#N/A</v>
      </c>
      <c r="G858" s="14">
        <v>96604.172000000006</v>
      </c>
      <c r="H858" t="s">
        <v>2271</v>
      </c>
      <c r="I858" s="12">
        <v>6</v>
      </c>
      <c r="J858" t="s">
        <v>2230</v>
      </c>
    </row>
    <row r="859" spans="1:10" hidden="1" x14ac:dyDescent="0.25">
      <c r="A859" s="2" t="s">
        <v>134</v>
      </c>
      <c r="B859" s="3" t="s">
        <v>1446</v>
      </c>
      <c r="C859" s="4">
        <v>54385</v>
      </c>
      <c r="D859" s="2" t="s">
        <v>136</v>
      </c>
      <c r="E859" s="2" t="s">
        <v>1447</v>
      </c>
      <c r="F859" t="e">
        <v>#N/A</v>
      </c>
      <c r="G859" s="14">
        <v>64513.599999999999</v>
      </c>
      <c r="H859" t="s">
        <v>2271</v>
      </c>
      <c r="I859" s="12">
        <v>6</v>
      </c>
      <c r="J859" t="s">
        <v>2230</v>
      </c>
    </row>
    <row r="860" spans="1:10" hidden="1" x14ac:dyDescent="0.25">
      <c r="A860" s="2" t="s">
        <v>888</v>
      </c>
      <c r="B860" s="3" t="s">
        <v>1450</v>
      </c>
      <c r="C860" s="4">
        <v>27050</v>
      </c>
      <c r="D860" s="2" t="s">
        <v>890</v>
      </c>
      <c r="E860" s="2" t="s">
        <v>1451</v>
      </c>
      <c r="F860" t="e">
        <v>#N/A</v>
      </c>
      <c r="G860" s="14">
        <v>43235.548999999999</v>
      </c>
      <c r="H860" t="s">
        <v>2271</v>
      </c>
      <c r="I860" s="12">
        <v>6</v>
      </c>
      <c r="J860" t="s">
        <v>2233</v>
      </c>
    </row>
    <row r="861" spans="1:10" hidden="1" x14ac:dyDescent="0.25">
      <c r="A861" s="2" t="s">
        <v>27</v>
      </c>
      <c r="B861" s="3" t="s">
        <v>1452</v>
      </c>
      <c r="C861" s="4">
        <v>25324</v>
      </c>
      <c r="D861" s="2" t="s">
        <v>29</v>
      </c>
      <c r="E861" s="2" t="s">
        <v>1453</v>
      </c>
      <c r="F861" t="e">
        <v>#N/A</v>
      </c>
      <c r="G861" s="14">
        <v>8937.6761000000006</v>
      </c>
      <c r="H861" t="s">
        <v>2270</v>
      </c>
      <c r="I861" s="12">
        <v>6</v>
      </c>
      <c r="J861" t="s">
        <v>2233</v>
      </c>
    </row>
    <row r="862" spans="1:10" hidden="1" x14ac:dyDescent="0.25">
      <c r="A862" s="2" t="s">
        <v>88</v>
      </c>
      <c r="B862" s="3" t="s">
        <v>1454</v>
      </c>
      <c r="C862" s="4">
        <v>68013</v>
      </c>
      <c r="D862" s="2" t="s">
        <v>90</v>
      </c>
      <c r="E862" s="2" t="s">
        <v>1455</v>
      </c>
      <c r="F862" t="e">
        <v>#N/A</v>
      </c>
      <c r="G862" s="14">
        <v>5944.7007999999996</v>
      </c>
      <c r="H862" t="s">
        <v>2271</v>
      </c>
      <c r="I862" s="12">
        <v>6</v>
      </c>
      <c r="J862" t="s">
        <v>2230</v>
      </c>
    </row>
    <row r="863" spans="1:10" hidden="1" x14ac:dyDescent="0.25">
      <c r="A863" s="2" t="s">
        <v>1456</v>
      </c>
      <c r="B863" s="3" t="s">
        <v>1457</v>
      </c>
      <c r="C863" s="4">
        <v>86760</v>
      </c>
      <c r="D863" s="2" t="s">
        <v>1458</v>
      </c>
      <c r="E863" s="2" t="s">
        <v>658</v>
      </c>
      <c r="F863" t="e">
        <v>#N/A</v>
      </c>
      <c r="G863" s="14">
        <v>34021.146000000001</v>
      </c>
      <c r="H863" t="s">
        <v>2270</v>
      </c>
      <c r="I863" s="12">
        <v>6</v>
      </c>
      <c r="J863" t="s">
        <v>2233</v>
      </c>
    </row>
    <row r="864" spans="1:10" hidden="1" x14ac:dyDescent="0.25">
      <c r="A864" s="2" t="s">
        <v>1149</v>
      </c>
      <c r="B864" s="3" t="s">
        <v>1459</v>
      </c>
      <c r="C864" s="4">
        <v>20175</v>
      </c>
      <c r="D864" s="2" t="s">
        <v>1151</v>
      </c>
      <c r="E864" s="2" t="s">
        <v>1460</v>
      </c>
      <c r="F864" t="e">
        <v>#N/A</v>
      </c>
      <c r="G864" s="14">
        <v>137741.59</v>
      </c>
      <c r="H864" t="s">
        <v>2271</v>
      </c>
      <c r="I864" s="12">
        <v>6</v>
      </c>
      <c r="J864" t="s">
        <v>2233</v>
      </c>
    </row>
    <row r="865" spans="1:10" hidden="1" x14ac:dyDescent="0.25">
      <c r="A865" s="2" t="s">
        <v>772</v>
      </c>
      <c r="B865" s="3" t="s">
        <v>1461</v>
      </c>
      <c r="C865" s="4">
        <v>41349</v>
      </c>
      <c r="D865" s="2" t="s">
        <v>774</v>
      </c>
      <c r="E865" s="2" t="s">
        <v>1462</v>
      </c>
      <c r="F865" t="e">
        <v>#N/A</v>
      </c>
      <c r="G865" s="14">
        <v>19477.792000000001</v>
      </c>
      <c r="H865" t="s">
        <v>2271</v>
      </c>
      <c r="I865" s="12">
        <v>6</v>
      </c>
      <c r="J865" t="s">
        <v>2233</v>
      </c>
    </row>
    <row r="866" spans="1:10" hidden="1" x14ac:dyDescent="0.25">
      <c r="A866" s="2" t="s">
        <v>741</v>
      </c>
      <c r="B866" s="3" t="s">
        <v>1463</v>
      </c>
      <c r="C866" s="4">
        <v>66594</v>
      </c>
      <c r="D866" s="2" t="s">
        <v>743</v>
      </c>
      <c r="E866" s="2" t="s">
        <v>1464</v>
      </c>
      <c r="F866" t="e">
        <v>#N/A</v>
      </c>
      <c r="G866" s="14">
        <v>15175.463</v>
      </c>
      <c r="H866" t="s">
        <v>2270</v>
      </c>
      <c r="I866" s="12">
        <v>6</v>
      </c>
      <c r="J866" t="s">
        <v>2232</v>
      </c>
    </row>
    <row r="867" spans="1:10" hidden="1" x14ac:dyDescent="0.25">
      <c r="A867" s="2" t="s">
        <v>204</v>
      </c>
      <c r="B867" s="3" t="s">
        <v>1467</v>
      </c>
      <c r="C867" s="4">
        <v>52480</v>
      </c>
      <c r="D867" s="2" t="s">
        <v>206</v>
      </c>
      <c r="E867" s="2" t="s">
        <v>206</v>
      </c>
      <c r="F867" t="e">
        <v>#N/A</v>
      </c>
      <c r="G867" s="14">
        <v>4959.0054</v>
      </c>
      <c r="H867" t="s">
        <v>2270</v>
      </c>
      <c r="I867" s="12">
        <v>6</v>
      </c>
      <c r="J867" t="s">
        <v>2231</v>
      </c>
    </row>
    <row r="868" spans="1:10" hidden="1" x14ac:dyDescent="0.25">
      <c r="A868" s="2" t="s">
        <v>1149</v>
      </c>
      <c r="B868" s="3" t="s">
        <v>1468</v>
      </c>
      <c r="C868" s="4">
        <v>20710</v>
      </c>
      <c r="D868" s="2" t="s">
        <v>1151</v>
      </c>
      <c r="E868" s="2" t="s">
        <v>1469</v>
      </c>
      <c r="F868" t="e">
        <v>#N/A</v>
      </c>
      <c r="G868" s="14">
        <v>55086.239999999998</v>
      </c>
      <c r="H868" t="s">
        <v>2270</v>
      </c>
      <c r="I868" s="12">
        <v>6</v>
      </c>
      <c r="J868" t="s">
        <v>2233</v>
      </c>
    </row>
    <row r="869" spans="1:10" hidden="1" x14ac:dyDescent="0.25">
      <c r="A869" s="2" t="s">
        <v>96</v>
      </c>
      <c r="B869" s="3" t="s">
        <v>1470</v>
      </c>
      <c r="C869" s="4">
        <v>44855</v>
      </c>
      <c r="D869" s="2" t="s">
        <v>98</v>
      </c>
      <c r="E869" s="2" t="s">
        <v>1471</v>
      </c>
      <c r="F869" t="e">
        <v>#N/A</v>
      </c>
      <c r="G869" s="14">
        <v>25214.673999999999</v>
      </c>
      <c r="H869" t="s">
        <v>2270</v>
      </c>
      <c r="I869" s="12">
        <v>6</v>
      </c>
      <c r="J869" t="s">
        <v>2232</v>
      </c>
    </row>
    <row r="870" spans="1:10" hidden="1" x14ac:dyDescent="0.25">
      <c r="A870" s="2" t="s">
        <v>204</v>
      </c>
      <c r="B870" s="3" t="s">
        <v>1472</v>
      </c>
      <c r="C870" s="4">
        <v>52036</v>
      </c>
      <c r="D870" s="2" t="s">
        <v>206</v>
      </c>
      <c r="E870" s="2" t="s">
        <v>1473</v>
      </c>
      <c r="F870" t="e">
        <v>#N/A</v>
      </c>
      <c r="G870" s="14">
        <v>6896.3311999999996</v>
      </c>
      <c r="H870" t="s">
        <v>2271</v>
      </c>
      <c r="I870" s="12">
        <v>6</v>
      </c>
      <c r="J870" t="s">
        <v>2233</v>
      </c>
    </row>
    <row r="871" spans="1:10" hidden="1" x14ac:dyDescent="0.25">
      <c r="A871" s="2" t="s">
        <v>96</v>
      </c>
      <c r="B871" s="3" t="s">
        <v>1474</v>
      </c>
      <c r="C871" s="4">
        <v>44035</v>
      </c>
      <c r="D871" s="2" t="s">
        <v>98</v>
      </c>
      <c r="E871" s="2" t="s">
        <v>203</v>
      </c>
      <c r="F871" t="e">
        <v>#N/A</v>
      </c>
      <c r="G871" s="14">
        <v>54489.343999999997</v>
      </c>
      <c r="H871" t="s">
        <v>2270</v>
      </c>
      <c r="I871" s="12">
        <v>6</v>
      </c>
      <c r="J871" t="s">
        <v>2233</v>
      </c>
    </row>
    <row r="872" spans="1:10" hidden="1" x14ac:dyDescent="0.25">
      <c r="A872" s="2" t="s">
        <v>772</v>
      </c>
      <c r="B872" s="3" t="s">
        <v>1475</v>
      </c>
      <c r="C872" s="4">
        <v>41791</v>
      </c>
      <c r="D872" s="2" t="s">
        <v>774</v>
      </c>
      <c r="E872" s="2" t="s">
        <v>1476</v>
      </c>
      <c r="F872" t="e">
        <v>#N/A</v>
      </c>
      <c r="G872" s="14">
        <v>36470.209000000003</v>
      </c>
      <c r="H872" t="s">
        <v>2270</v>
      </c>
      <c r="I872" s="12">
        <v>6</v>
      </c>
      <c r="J872" t="s">
        <v>2233</v>
      </c>
    </row>
    <row r="873" spans="1:10" hidden="1" x14ac:dyDescent="0.25">
      <c r="A873" s="2" t="s">
        <v>772</v>
      </c>
      <c r="B873" s="3" t="s">
        <v>1477</v>
      </c>
      <c r="C873" s="4">
        <v>41530</v>
      </c>
      <c r="D873" s="2" t="s">
        <v>774</v>
      </c>
      <c r="E873" s="2" t="s">
        <v>877</v>
      </c>
      <c r="F873" t="e">
        <v>#N/A</v>
      </c>
      <c r="G873" s="14">
        <v>17188.228999999999</v>
      </c>
      <c r="H873" t="s">
        <v>2271</v>
      </c>
      <c r="I873" s="12">
        <v>6</v>
      </c>
      <c r="J873" t="s">
        <v>2233</v>
      </c>
    </row>
    <row r="874" spans="1:10" hidden="1" x14ac:dyDescent="0.25">
      <c r="A874" s="2" t="s">
        <v>204</v>
      </c>
      <c r="B874" s="3" t="s">
        <v>1478</v>
      </c>
      <c r="C874" s="4">
        <v>52260</v>
      </c>
      <c r="D874" s="2" t="s">
        <v>206</v>
      </c>
      <c r="E874" s="2" t="s">
        <v>1479</v>
      </c>
      <c r="F874" t="e">
        <v>#N/A</v>
      </c>
      <c r="G874" s="14">
        <v>24850.338</v>
      </c>
      <c r="H874" t="s">
        <v>2271</v>
      </c>
      <c r="I874" s="12">
        <v>6</v>
      </c>
      <c r="J874" t="s">
        <v>2233</v>
      </c>
    </row>
    <row r="875" spans="1:10" hidden="1" x14ac:dyDescent="0.25">
      <c r="A875" s="2" t="s">
        <v>530</v>
      </c>
      <c r="B875" s="3" t="s">
        <v>1480</v>
      </c>
      <c r="C875" s="4">
        <v>23555</v>
      </c>
      <c r="D875" s="2" t="s">
        <v>532</v>
      </c>
      <c r="E875" s="2" t="s">
        <v>1481</v>
      </c>
      <c r="F875" t="e">
        <v>#N/A</v>
      </c>
      <c r="G875" s="14">
        <v>120173.31</v>
      </c>
      <c r="H875" t="s">
        <v>2270</v>
      </c>
      <c r="I875" s="12">
        <v>6</v>
      </c>
      <c r="J875" t="s">
        <v>2232</v>
      </c>
    </row>
    <row r="876" spans="1:10" hidden="1" x14ac:dyDescent="0.25">
      <c r="A876" s="2" t="s">
        <v>321</v>
      </c>
      <c r="B876" s="3" t="s">
        <v>1482</v>
      </c>
      <c r="C876" s="4">
        <v>19807</v>
      </c>
      <c r="D876" s="2" t="s">
        <v>323</v>
      </c>
      <c r="E876" s="2" t="s">
        <v>1483</v>
      </c>
      <c r="F876" t="e">
        <v>#N/A</v>
      </c>
      <c r="G876" s="14">
        <v>20249.682000000001</v>
      </c>
      <c r="H876" t="s">
        <v>2270</v>
      </c>
      <c r="I876" s="12">
        <v>6</v>
      </c>
      <c r="J876" t="s">
        <v>2232</v>
      </c>
    </row>
    <row r="877" spans="1:10" hidden="1" x14ac:dyDescent="0.25">
      <c r="A877" s="2" t="s">
        <v>295</v>
      </c>
      <c r="B877" s="3" t="s">
        <v>1484</v>
      </c>
      <c r="C877" s="4">
        <v>73124</v>
      </c>
      <c r="D877" s="2" t="s">
        <v>297</v>
      </c>
      <c r="E877" s="2" t="s">
        <v>1485</v>
      </c>
      <c r="F877" t="e">
        <v>#N/A</v>
      </c>
      <c r="G877" s="14">
        <v>51564.232000000004</v>
      </c>
      <c r="H877" t="s">
        <v>2270</v>
      </c>
      <c r="I877" s="12">
        <v>6</v>
      </c>
      <c r="J877" t="s">
        <v>2233</v>
      </c>
    </row>
    <row r="878" spans="1:10" hidden="1" x14ac:dyDescent="0.25">
      <c r="A878" s="2" t="s">
        <v>134</v>
      </c>
      <c r="B878" s="3" t="s">
        <v>1486</v>
      </c>
      <c r="C878" s="4">
        <v>54553</v>
      </c>
      <c r="D878" s="2" t="s">
        <v>136</v>
      </c>
      <c r="E878" s="2" t="s">
        <v>1487</v>
      </c>
      <c r="F878" t="e">
        <v>#N/A</v>
      </c>
      <c r="G878" s="14">
        <v>4437.9135999999999</v>
      </c>
      <c r="H878" t="s">
        <v>2270</v>
      </c>
      <c r="I878" s="12">
        <v>4</v>
      </c>
      <c r="J878" t="s">
        <v>2232</v>
      </c>
    </row>
    <row r="879" spans="1:10" hidden="1" x14ac:dyDescent="0.25">
      <c r="A879" s="2" t="s">
        <v>901</v>
      </c>
      <c r="B879" s="3" t="s">
        <v>1488</v>
      </c>
      <c r="C879" s="4">
        <v>85410</v>
      </c>
      <c r="D879" s="2" t="s">
        <v>903</v>
      </c>
      <c r="E879" s="2" t="s">
        <v>1489</v>
      </c>
      <c r="F879" t="e">
        <v>#N/A</v>
      </c>
      <c r="G879" s="14">
        <v>237273.08</v>
      </c>
      <c r="H879" t="s">
        <v>2269</v>
      </c>
      <c r="I879" s="12">
        <v>5</v>
      </c>
      <c r="J879" t="s">
        <v>2230</v>
      </c>
    </row>
    <row r="880" spans="1:10" hidden="1" x14ac:dyDescent="0.25">
      <c r="A880" s="2" t="s">
        <v>530</v>
      </c>
      <c r="B880" s="3" t="s">
        <v>1490</v>
      </c>
      <c r="C880" s="4">
        <v>23079</v>
      </c>
      <c r="D880" s="2" t="s">
        <v>532</v>
      </c>
      <c r="E880" s="2" t="s">
        <v>940</v>
      </c>
      <c r="F880" t="e">
        <v>#N/A</v>
      </c>
      <c r="G880" s="14">
        <v>82785.88</v>
      </c>
      <c r="H880" t="s">
        <v>2270</v>
      </c>
      <c r="I880" s="12">
        <v>6</v>
      </c>
      <c r="J880" t="s">
        <v>2233</v>
      </c>
    </row>
    <row r="881" spans="1:10" hidden="1" x14ac:dyDescent="0.25">
      <c r="A881" s="2" t="s">
        <v>134</v>
      </c>
      <c r="B881" s="3" t="s">
        <v>1491</v>
      </c>
      <c r="C881" s="4">
        <v>54398</v>
      </c>
      <c r="D881" s="2" t="s">
        <v>136</v>
      </c>
      <c r="E881" s="2" t="s">
        <v>1492</v>
      </c>
      <c r="F881" t="e">
        <v>#N/A</v>
      </c>
      <c r="G881" s="14">
        <v>24210.487000000001</v>
      </c>
      <c r="H881" t="s">
        <v>2270</v>
      </c>
      <c r="I881" s="12">
        <v>6</v>
      </c>
      <c r="J881" t="s">
        <v>2230</v>
      </c>
    </row>
    <row r="882" spans="1:10" hidden="1" x14ac:dyDescent="0.25">
      <c r="A882" s="2" t="s">
        <v>758</v>
      </c>
      <c r="B882" s="3" t="s">
        <v>1493</v>
      </c>
      <c r="C882" s="4">
        <v>50318</v>
      </c>
      <c r="D882" s="2" t="s">
        <v>760</v>
      </c>
      <c r="E882" s="2" t="s">
        <v>547</v>
      </c>
      <c r="F882" t="e">
        <v>#N/A</v>
      </c>
      <c r="G882" s="14">
        <v>60397.014000000003</v>
      </c>
      <c r="H882" t="s">
        <v>2270</v>
      </c>
      <c r="I882" s="12">
        <v>6</v>
      </c>
      <c r="J882" t="s">
        <v>2233</v>
      </c>
    </row>
    <row r="883" spans="1:10" hidden="1" x14ac:dyDescent="0.25">
      <c r="A883" s="2" t="s">
        <v>530</v>
      </c>
      <c r="B883" s="3" t="s">
        <v>1494</v>
      </c>
      <c r="C883" s="4">
        <v>23090</v>
      </c>
      <c r="D883" s="2" t="s">
        <v>532</v>
      </c>
      <c r="E883" s="2" t="s">
        <v>1495</v>
      </c>
      <c r="F883" t="e">
        <v>#N/A</v>
      </c>
      <c r="G883" s="14">
        <v>37023.972000000002</v>
      </c>
      <c r="H883" t="s">
        <v>2271</v>
      </c>
      <c r="I883" s="12">
        <v>6</v>
      </c>
      <c r="J883" t="s">
        <v>2233</v>
      </c>
    </row>
    <row r="884" spans="1:10" hidden="1" x14ac:dyDescent="0.25">
      <c r="A884" s="2" t="s">
        <v>772</v>
      </c>
      <c r="B884" s="3" t="s">
        <v>1496</v>
      </c>
      <c r="C884" s="4">
        <v>41006</v>
      </c>
      <c r="D884" s="2" t="s">
        <v>774</v>
      </c>
      <c r="E884" s="2" t="s">
        <v>1497</v>
      </c>
      <c r="F884" t="e">
        <v>#N/A</v>
      </c>
      <c r="G884" s="14">
        <v>53995.06</v>
      </c>
      <c r="H884" t="s">
        <v>2270</v>
      </c>
      <c r="I884" s="12">
        <v>6</v>
      </c>
      <c r="J884" t="s">
        <v>2230</v>
      </c>
    </row>
    <row r="885" spans="1:10" hidden="1" x14ac:dyDescent="0.25">
      <c r="A885" s="2" t="s">
        <v>741</v>
      </c>
      <c r="B885" s="3" t="s">
        <v>1498</v>
      </c>
      <c r="C885" s="4">
        <v>66687</v>
      </c>
      <c r="D885" s="2" t="s">
        <v>743</v>
      </c>
      <c r="E885" s="2" t="s">
        <v>1499</v>
      </c>
      <c r="F885" t="e">
        <v>#N/A</v>
      </c>
      <c r="G885" s="14">
        <v>19457.710999999999</v>
      </c>
      <c r="H885" t="s">
        <v>2270</v>
      </c>
      <c r="I885" s="12">
        <v>6</v>
      </c>
      <c r="J885" t="s">
        <v>2232</v>
      </c>
    </row>
    <row r="886" spans="1:10" hidden="1" x14ac:dyDescent="0.25">
      <c r="A886" s="2" t="s">
        <v>295</v>
      </c>
      <c r="B886" s="3" t="s">
        <v>1500</v>
      </c>
      <c r="C886" s="4">
        <v>73352</v>
      </c>
      <c r="D886" s="2" t="s">
        <v>297</v>
      </c>
      <c r="E886" s="2" t="s">
        <v>1501</v>
      </c>
      <c r="F886" t="e">
        <v>#N/A</v>
      </c>
      <c r="G886" s="14">
        <v>21378.454000000002</v>
      </c>
      <c r="H886" t="s">
        <v>2270</v>
      </c>
      <c r="I886" s="12">
        <v>6</v>
      </c>
      <c r="J886" t="s">
        <v>2232</v>
      </c>
    </row>
    <row r="887" spans="1:10" hidden="1" x14ac:dyDescent="0.25">
      <c r="A887" s="2" t="s">
        <v>376</v>
      </c>
      <c r="B887" s="3" t="s">
        <v>1504</v>
      </c>
      <c r="C887" s="4">
        <v>47541</v>
      </c>
      <c r="D887" s="2" t="s">
        <v>378</v>
      </c>
      <c r="E887" s="2" t="s">
        <v>1505</v>
      </c>
      <c r="F887" t="e">
        <v>#N/A</v>
      </c>
      <c r="G887" s="14">
        <v>31749.698</v>
      </c>
      <c r="H887" t="s">
        <v>2270</v>
      </c>
      <c r="I887" s="12">
        <v>6</v>
      </c>
      <c r="J887" t="s">
        <v>2233</v>
      </c>
    </row>
    <row r="888" spans="1:10" hidden="1" x14ac:dyDescent="0.25">
      <c r="A888" s="2" t="s">
        <v>772</v>
      </c>
      <c r="B888" s="3" t="s">
        <v>1506</v>
      </c>
      <c r="C888" s="4">
        <v>41660</v>
      </c>
      <c r="D888" s="2" t="s">
        <v>774</v>
      </c>
      <c r="E888" s="2" t="s">
        <v>1507</v>
      </c>
      <c r="F888" t="e">
        <v>#N/A</v>
      </c>
      <c r="G888" s="14">
        <v>46779.482000000004</v>
      </c>
      <c r="H888" t="s">
        <v>2270</v>
      </c>
      <c r="I888" s="12">
        <v>6</v>
      </c>
      <c r="J888" t="s">
        <v>2230</v>
      </c>
    </row>
    <row r="889" spans="1:10" hidden="1" x14ac:dyDescent="0.25">
      <c r="A889" s="2" t="s">
        <v>321</v>
      </c>
      <c r="B889" s="3" t="s">
        <v>1508</v>
      </c>
      <c r="C889" s="4">
        <v>19100</v>
      </c>
      <c r="D889" s="2" t="s">
        <v>323</v>
      </c>
      <c r="E889" s="2" t="s">
        <v>303</v>
      </c>
      <c r="F889" t="e">
        <v>#N/A</v>
      </c>
      <c r="G889" s="14">
        <v>79655.125</v>
      </c>
      <c r="H889" t="s">
        <v>2271</v>
      </c>
      <c r="I889" s="12">
        <v>6</v>
      </c>
      <c r="J889" t="s">
        <v>2233</v>
      </c>
    </row>
    <row r="890" spans="1:10" hidden="1" x14ac:dyDescent="0.25">
      <c r="A890" s="2" t="s">
        <v>500</v>
      </c>
      <c r="B890" s="3" t="s">
        <v>1509</v>
      </c>
      <c r="C890" s="4">
        <v>5134</v>
      </c>
      <c r="D890" s="2" t="s">
        <v>502</v>
      </c>
      <c r="E890" s="2" t="s">
        <v>1510</v>
      </c>
      <c r="F890" t="e">
        <v>#N/A</v>
      </c>
      <c r="G890" s="14">
        <v>20298.298999999999</v>
      </c>
      <c r="H890" t="s">
        <v>2271</v>
      </c>
      <c r="I890" s="12">
        <v>6</v>
      </c>
      <c r="J890" t="s">
        <v>2233</v>
      </c>
    </row>
    <row r="891" spans="1:10" hidden="1" x14ac:dyDescent="0.25">
      <c r="A891" s="2" t="s">
        <v>500</v>
      </c>
      <c r="B891" s="3" t="s">
        <v>1511</v>
      </c>
      <c r="C891" s="4">
        <v>5148</v>
      </c>
      <c r="D891" s="2" t="s">
        <v>502</v>
      </c>
      <c r="E891" s="2" t="s">
        <v>1512</v>
      </c>
      <c r="F891" t="e">
        <v>#N/A</v>
      </c>
      <c r="G891" s="14">
        <v>44007.627</v>
      </c>
      <c r="H891" t="s">
        <v>2270</v>
      </c>
      <c r="I891" s="12">
        <v>5</v>
      </c>
      <c r="J891" t="s">
        <v>2232</v>
      </c>
    </row>
    <row r="892" spans="1:10" hidden="1" x14ac:dyDescent="0.25">
      <c r="A892" s="2" t="s">
        <v>301</v>
      </c>
      <c r="B892" s="3" t="s">
        <v>1513</v>
      </c>
      <c r="C892" s="4">
        <v>13600</v>
      </c>
      <c r="D892" s="2" t="s">
        <v>303</v>
      </c>
      <c r="E892" s="2" t="s">
        <v>1514</v>
      </c>
      <c r="F892" t="e">
        <v>#N/A</v>
      </c>
      <c r="G892" s="14">
        <v>85765.894</v>
      </c>
      <c r="H892" t="s">
        <v>2270</v>
      </c>
      <c r="I892" s="12">
        <v>6</v>
      </c>
      <c r="J892" t="s">
        <v>2233</v>
      </c>
    </row>
    <row r="893" spans="1:10" hidden="1" x14ac:dyDescent="0.25">
      <c r="A893" s="2" t="s">
        <v>96</v>
      </c>
      <c r="B893" s="3" t="s">
        <v>1515</v>
      </c>
      <c r="C893" s="4">
        <v>44420</v>
      </c>
      <c r="D893" s="2" t="s">
        <v>98</v>
      </c>
      <c r="E893" s="2" t="s">
        <v>1516</v>
      </c>
      <c r="F893" t="e">
        <v>#N/A</v>
      </c>
      <c r="G893" s="14">
        <v>17904.733</v>
      </c>
      <c r="H893" t="s">
        <v>2270</v>
      </c>
      <c r="I893" s="12">
        <v>6</v>
      </c>
      <c r="J893" t="s">
        <v>2233</v>
      </c>
    </row>
    <row r="894" spans="1:10" hidden="1" x14ac:dyDescent="0.25">
      <c r="A894" s="2" t="s">
        <v>888</v>
      </c>
      <c r="B894" s="3" t="s">
        <v>1517</v>
      </c>
      <c r="C894" s="4">
        <v>27495</v>
      </c>
      <c r="D894" s="2" t="s">
        <v>890</v>
      </c>
      <c r="E894" s="2" t="s">
        <v>1518</v>
      </c>
      <c r="F894" t="e">
        <v>#N/A</v>
      </c>
      <c r="G894" s="14">
        <v>72712.142999999996</v>
      </c>
      <c r="H894" t="s">
        <v>2271</v>
      </c>
      <c r="I894" s="12">
        <v>6</v>
      </c>
      <c r="J894" t="s">
        <v>2230</v>
      </c>
    </row>
    <row r="895" spans="1:10" hidden="1" x14ac:dyDescent="0.25">
      <c r="A895" s="2" t="s">
        <v>204</v>
      </c>
      <c r="B895" s="3" t="s">
        <v>1519</v>
      </c>
      <c r="C895" s="4">
        <v>52207</v>
      </c>
      <c r="D895" s="2" t="s">
        <v>206</v>
      </c>
      <c r="E895" s="2" t="s">
        <v>1520</v>
      </c>
      <c r="F895" t="e">
        <v>#N/A</v>
      </c>
      <c r="G895" s="14">
        <v>11866.237999999999</v>
      </c>
      <c r="H895" t="s">
        <v>2270</v>
      </c>
      <c r="I895" s="12">
        <v>6</v>
      </c>
      <c r="J895" t="s">
        <v>2233</v>
      </c>
    </row>
    <row r="896" spans="1:10" hidden="1" x14ac:dyDescent="0.25">
      <c r="A896" s="2" t="s">
        <v>204</v>
      </c>
      <c r="B896" s="3" t="s">
        <v>1521</v>
      </c>
      <c r="C896" s="4">
        <v>52224</v>
      </c>
      <c r="D896" s="2" t="s">
        <v>206</v>
      </c>
      <c r="E896" s="2" t="s">
        <v>1522</v>
      </c>
      <c r="F896" t="e">
        <v>#N/A</v>
      </c>
      <c r="G896" s="14">
        <v>5805.2026999999998</v>
      </c>
      <c r="H896" t="s">
        <v>2271</v>
      </c>
      <c r="I896" s="12">
        <v>6</v>
      </c>
      <c r="J896" t="s">
        <v>2232</v>
      </c>
    </row>
    <row r="897" spans="1:10" hidden="1" x14ac:dyDescent="0.25">
      <c r="A897" s="2" t="s">
        <v>576</v>
      </c>
      <c r="B897" s="3" t="s">
        <v>1523</v>
      </c>
      <c r="C897" s="4">
        <v>76126</v>
      </c>
      <c r="D897" s="2" t="s">
        <v>578</v>
      </c>
      <c r="E897" s="2" t="s">
        <v>1524</v>
      </c>
      <c r="F897" t="e">
        <v>#N/A</v>
      </c>
      <c r="G897" s="14">
        <v>80737.962</v>
      </c>
      <c r="H897" t="s">
        <v>2270</v>
      </c>
      <c r="I897" s="12">
        <v>6</v>
      </c>
      <c r="J897" t="s">
        <v>2233</v>
      </c>
    </row>
    <row r="898" spans="1:10" hidden="1" x14ac:dyDescent="0.25">
      <c r="A898" s="2" t="s">
        <v>500</v>
      </c>
      <c r="B898" s="3" t="s">
        <v>1525</v>
      </c>
      <c r="C898" s="4">
        <v>5890</v>
      </c>
      <c r="D898" s="2" t="s">
        <v>502</v>
      </c>
      <c r="E898" s="2" t="s">
        <v>1526</v>
      </c>
      <c r="F898" t="e">
        <v>#N/A</v>
      </c>
      <c r="G898" s="14">
        <v>99367.338000000003</v>
      </c>
      <c r="H898" t="s">
        <v>2270</v>
      </c>
      <c r="I898" s="12">
        <v>6</v>
      </c>
      <c r="J898" t="s">
        <v>2233</v>
      </c>
    </row>
    <row r="899" spans="1:10" hidden="1" x14ac:dyDescent="0.25">
      <c r="A899" s="2" t="s">
        <v>204</v>
      </c>
      <c r="B899" s="3" t="s">
        <v>1527</v>
      </c>
      <c r="C899" s="4">
        <v>52381</v>
      </c>
      <c r="D899" s="2" t="s">
        <v>206</v>
      </c>
      <c r="E899" s="2" t="s">
        <v>1528</v>
      </c>
      <c r="F899" t="e">
        <v>#N/A</v>
      </c>
      <c r="G899" s="14">
        <v>13412.812</v>
      </c>
      <c r="H899" t="s">
        <v>2270</v>
      </c>
      <c r="I899" s="12">
        <v>6</v>
      </c>
      <c r="J899" t="s">
        <v>2233</v>
      </c>
    </row>
    <row r="900" spans="1:10" hidden="1" x14ac:dyDescent="0.25">
      <c r="A900" s="2" t="s">
        <v>301</v>
      </c>
      <c r="B900" s="3" t="s">
        <v>1529</v>
      </c>
      <c r="C900" s="4">
        <v>13580</v>
      </c>
      <c r="D900" s="2" t="s">
        <v>303</v>
      </c>
      <c r="E900" s="2" t="s">
        <v>1530</v>
      </c>
      <c r="F900" t="e">
        <v>#N/A</v>
      </c>
      <c r="G900" s="14">
        <v>17402.723999999998</v>
      </c>
      <c r="H900" t="s">
        <v>2271</v>
      </c>
      <c r="I900" s="12">
        <v>6</v>
      </c>
      <c r="J900" t="s">
        <v>2232</v>
      </c>
    </row>
    <row r="901" spans="1:10" hidden="1" x14ac:dyDescent="0.25">
      <c r="A901" s="2" t="s">
        <v>741</v>
      </c>
      <c r="B901" s="3" t="s">
        <v>1531</v>
      </c>
      <c r="C901" s="4">
        <v>66318</v>
      </c>
      <c r="D901" s="2" t="s">
        <v>743</v>
      </c>
      <c r="E901" s="2" t="s">
        <v>1532</v>
      </c>
      <c r="F901" t="e">
        <v>#N/A</v>
      </c>
      <c r="G901" s="14">
        <v>9986.6409999999996</v>
      </c>
      <c r="H901" t="s">
        <v>2270</v>
      </c>
      <c r="I901" s="12">
        <v>6</v>
      </c>
      <c r="J901" t="s">
        <v>2232</v>
      </c>
    </row>
    <row r="902" spans="1:10" hidden="1" x14ac:dyDescent="0.25">
      <c r="A902" s="2" t="s">
        <v>88</v>
      </c>
      <c r="B902" s="3" t="s">
        <v>1533</v>
      </c>
      <c r="C902" s="4">
        <v>68575</v>
      </c>
      <c r="D902" s="2" t="s">
        <v>90</v>
      </c>
      <c r="E902" s="2" t="s">
        <v>1534</v>
      </c>
      <c r="F902" t="e">
        <v>#N/A</v>
      </c>
      <c r="G902" s="14">
        <v>152780.35999999999</v>
      </c>
      <c r="H902" t="s">
        <v>2270</v>
      </c>
      <c r="I902" s="12">
        <v>6</v>
      </c>
      <c r="J902" t="s">
        <v>2233</v>
      </c>
    </row>
    <row r="903" spans="1:10" hidden="1" x14ac:dyDescent="0.25">
      <c r="A903" s="2" t="s">
        <v>772</v>
      </c>
      <c r="B903" s="3" t="s">
        <v>1535</v>
      </c>
      <c r="C903" s="4">
        <v>41001</v>
      </c>
      <c r="D903" s="2" t="s">
        <v>774</v>
      </c>
      <c r="E903" s="2" t="s">
        <v>1536</v>
      </c>
      <c r="F903" t="e">
        <v>#N/A</v>
      </c>
      <c r="G903" s="14">
        <v>121038.35</v>
      </c>
      <c r="H903" t="s">
        <v>2269</v>
      </c>
      <c r="I903" s="12">
        <v>1</v>
      </c>
      <c r="J903" t="s">
        <v>2231</v>
      </c>
    </row>
    <row r="904" spans="1:10" hidden="1" x14ac:dyDescent="0.25">
      <c r="A904" s="2" t="s">
        <v>888</v>
      </c>
      <c r="B904" s="3" t="s">
        <v>1537</v>
      </c>
      <c r="C904" s="4">
        <v>27600</v>
      </c>
      <c r="D904" s="2" t="s">
        <v>890</v>
      </c>
      <c r="E904" s="2" t="s">
        <v>1538</v>
      </c>
      <c r="F904" t="e">
        <v>#N/A</v>
      </c>
      <c r="G904" s="14">
        <v>69125.535000000003</v>
      </c>
      <c r="H904" t="s">
        <v>2271</v>
      </c>
      <c r="I904" s="12">
        <v>6</v>
      </c>
      <c r="J904" t="s">
        <v>2230</v>
      </c>
    </row>
    <row r="905" spans="1:10" hidden="1" x14ac:dyDescent="0.25">
      <c r="A905" s="2" t="s">
        <v>27</v>
      </c>
      <c r="B905" s="3" t="s">
        <v>1539</v>
      </c>
      <c r="C905" s="4">
        <v>25436</v>
      </c>
      <c r="D905" s="2" t="s">
        <v>29</v>
      </c>
      <c r="E905" s="2" t="s">
        <v>1540</v>
      </c>
      <c r="F905" t="e">
        <v>#N/A</v>
      </c>
      <c r="G905" s="14">
        <v>10859.504999999999</v>
      </c>
      <c r="H905" t="s">
        <v>2270</v>
      </c>
      <c r="I905" s="12">
        <v>6</v>
      </c>
      <c r="J905" t="s">
        <v>2230</v>
      </c>
    </row>
    <row r="906" spans="1:10" hidden="1" x14ac:dyDescent="0.25">
      <c r="A906" s="2" t="s">
        <v>576</v>
      </c>
      <c r="B906" s="3" t="s">
        <v>1541</v>
      </c>
      <c r="C906" s="4">
        <v>76670</v>
      </c>
      <c r="D906" s="2" t="s">
        <v>578</v>
      </c>
      <c r="E906" s="2" t="s">
        <v>898</v>
      </c>
      <c r="F906" t="e">
        <v>#N/A</v>
      </c>
      <c r="G906" s="14">
        <v>20014.942999999999</v>
      </c>
      <c r="H906" t="s">
        <v>2270</v>
      </c>
      <c r="I906" s="12">
        <v>6</v>
      </c>
      <c r="J906" t="s">
        <v>2232</v>
      </c>
    </row>
    <row r="907" spans="1:10" hidden="1" x14ac:dyDescent="0.25">
      <c r="A907" s="2" t="s">
        <v>321</v>
      </c>
      <c r="B907" s="3" t="s">
        <v>1542</v>
      </c>
      <c r="C907" s="4">
        <v>19622</v>
      </c>
      <c r="D907" s="2" t="s">
        <v>323</v>
      </c>
      <c r="E907" s="2" t="s">
        <v>1543</v>
      </c>
      <c r="F907" t="e">
        <v>#N/A</v>
      </c>
      <c r="G907" s="14">
        <v>17041.383999999998</v>
      </c>
      <c r="H907" t="s">
        <v>2271</v>
      </c>
      <c r="I907" s="12">
        <v>6</v>
      </c>
      <c r="J907" t="s">
        <v>2232</v>
      </c>
    </row>
    <row r="908" spans="1:10" hidden="1" x14ac:dyDescent="0.25">
      <c r="A908" s="2" t="s">
        <v>758</v>
      </c>
      <c r="B908" s="3" t="s">
        <v>1546</v>
      </c>
      <c r="C908" s="4">
        <v>50573</v>
      </c>
      <c r="D908" s="2" t="s">
        <v>760</v>
      </c>
      <c r="E908" s="2" t="s">
        <v>1547</v>
      </c>
      <c r="F908" t="e">
        <v>#N/A</v>
      </c>
      <c r="G908" s="14">
        <v>687936.8</v>
      </c>
      <c r="H908" t="s">
        <v>2270</v>
      </c>
      <c r="I908" s="12">
        <v>6</v>
      </c>
      <c r="J908" t="s">
        <v>2230</v>
      </c>
    </row>
    <row r="909" spans="1:10" hidden="1" x14ac:dyDescent="0.25">
      <c r="A909" s="2" t="s">
        <v>27</v>
      </c>
      <c r="B909" s="3" t="s">
        <v>1548</v>
      </c>
      <c r="C909" s="4">
        <v>25299</v>
      </c>
      <c r="D909" s="2" t="s">
        <v>29</v>
      </c>
      <c r="E909" s="2" t="s">
        <v>1549</v>
      </c>
      <c r="F909" t="e">
        <v>#N/A</v>
      </c>
      <c r="G909" s="14">
        <v>10899.317999999999</v>
      </c>
      <c r="H909" t="s">
        <v>2270</v>
      </c>
      <c r="I909" s="12">
        <v>6</v>
      </c>
      <c r="J909" t="s">
        <v>2230</v>
      </c>
    </row>
    <row r="910" spans="1:10" hidden="1" x14ac:dyDescent="0.25">
      <c r="A910" s="2" t="s">
        <v>500</v>
      </c>
      <c r="B910" s="3" t="s">
        <v>1550</v>
      </c>
      <c r="C910" s="4">
        <v>5347</v>
      </c>
      <c r="D910" s="2" t="s">
        <v>502</v>
      </c>
      <c r="E910" s="2" t="s">
        <v>1551</v>
      </c>
      <c r="F910" t="e">
        <v>#N/A</v>
      </c>
      <c r="G910" s="14">
        <v>11517.017</v>
      </c>
      <c r="H910" t="s">
        <v>2270</v>
      </c>
      <c r="I910" s="12">
        <v>6</v>
      </c>
      <c r="J910" t="s">
        <v>2232</v>
      </c>
    </row>
    <row r="911" spans="1:10" hidden="1" x14ac:dyDescent="0.25">
      <c r="A911" s="2" t="s">
        <v>530</v>
      </c>
      <c r="B911" s="3" t="s">
        <v>1552</v>
      </c>
      <c r="C911" s="4">
        <v>23419</v>
      </c>
      <c r="D911" s="2" t="s">
        <v>532</v>
      </c>
      <c r="E911" s="2" t="s">
        <v>1553</v>
      </c>
      <c r="F911" t="e">
        <v>#N/A</v>
      </c>
      <c r="G911" s="14">
        <v>41440.565000000002</v>
      </c>
      <c r="H911" t="s">
        <v>2271</v>
      </c>
      <c r="I911" s="12">
        <v>6</v>
      </c>
      <c r="J911" t="s">
        <v>2233</v>
      </c>
    </row>
    <row r="912" spans="1:10" hidden="1" x14ac:dyDescent="0.25">
      <c r="A912" s="2" t="s">
        <v>1149</v>
      </c>
      <c r="B912" s="3" t="s">
        <v>1554</v>
      </c>
      <c r="C912" s="4">
        <v>20032</v>
      </c>
      <c r="D912" s="2" t="s">
        <v>1151</v>
      </c>
      <c r="E912" s="2" t="s">
        <v>1555</v>
      </c>
      <c r="F912" t="e">
        <v>#N/A</v>
      </c>
      <c r="G912" s="14">
        <v>68756.482999999993</v>
      </c>
      <c r="H912" t="s">
        <v>2271</v>
      </c>
      <c r="I912" s="12">
        <v>6</v>
      </c>
      <c r="J912" t="s">
        <v>2233</v>
      </c>
    </row>
    <row r="913" spans="1:10" hidden="1" x14ac:dyDescent="0.25">
      <c r="A913" s="2" t="s">
        <v>500</v>
      </c>
      <c r="B913" s="3" t="s">
        <v>1556</v>
      </c>
      <c r="C913" s="4">
        <v>5440</v>
      </c>
      <c r="D913" s="2" t="s">
        <v>502</v>
      </c>
      <c r="E913" s="2" t="s">
        <v>1557</v>
      </c>
      <c r="F913" t="e">
        <v>#N/A</v>
      </c>
      <c r="G913" s="14">
        <v>11437.314</v>
      </c>
      <c r="H913" t="s">
        <v>2270</v>
      </c>
      <c r="I913" s="12">
        <v>5</v>
      </c>
      <c r="J913" t="s">
        <v>2232</v>
      </c>
    </row>
    <row r="914" spans="1:10" hidden="1" x14ac:dyDescent="0.25">
      <c r="A914" s="2" t="s">
        <v>772</v>
      </c>
      <c r="B914" s="3" t="s">
        <v>1558</v>
      </c>
      <c r="C914" s="4">
        <v>41078</v>
      </c>
      <c r="D914" s="2" t="s">
        <v>774</v>
      </c>
      <c r="E914" s="2" t="s">
        <v>1559</v>
      </c>
      <c r="F914" t="e">
        <v>#N/A</v>
      </c>
      <c r="G914" s="14">
        <v>76613.777000000002</v>
      </c>
      <c r="H914" t="s">
        <v>2270</v>
      </c>
      <c r="I914" s="12">
        <v>6</v>
      </c>
      <c r="J914" t="s">
        <v>2233</v>
      </c>
    </row>
    <row r="915" spans="1:10" hidden="1" x14ac:dyDescent="0.25">
      <c r="A915" s="2" t="s">
        <v>901</v>
      </c>
      <c r="B915" s="3" t="s">
        <v>1560</v>
      </c>
      <c r="C915" s="4">
        <v>85125</v>
      </c>
      <c r="D915" s="2" t="s">
        <v>903</v>
      </c>
      <c r="E915" s="2" t="s">
        <v>1561</v>
      </c>
      <c r="F915" t="e">
        <v>#N/A</v>
      </c>
      <c r="G915" s="14">
        <v>548629.31000000006</v>
      </c>
      <c r="H915" t="s">
        <v>2270</v>
      </c>
      <c r="I915" s="12">
        <v>6</v>
      </c>
      <c r="J915" t="s">
        <v>2230</v>
      </c>
    </row>
    <row r="916" spans="1:10" hidden="1" x14ac:dyDescent="0.25">
      <c r="A916" s="2" t="s">
        <v>772</v>
      </c>
      <c r="B916" s="3" t="s">
        <v>1562</v>
      </c>
      <c r="C916" s="4">
        <v>41359</v>
      </c>
      <c r="D916" s="2" t="s">
        <v>774</v>
      </c>
      <c r="E916" s="2" t="s">
        <v>1563</v>
      </c>
      <c r="F916" t="e">
        <v>#N/A</v>
      </c>
      <c r="G916" s="14">
        <v>39674.872000000003</v>
      </c>
      <c r="H916" t="s">
        <v>2270</v>
      </c>
      <c r="I916" s="12">
        <v>6</v>
      </c>
      <c r="J916" t="s">
        <v>2230</v>
      </c>
    </row>
    <row r="917" spans="1:10" hidden="1" x14ac:dyDescent="0.25">
      <c r="A917" s="2" t="s">
        <v>758</v>
      </c>
      <c r="B917" s="3" t="s">
        <v>1564</v>
      </c>
      <c r="C917" s="4">
        <v>50680</v>
      </c>
      <c r="D917" s="2" t="s">
        <v>760</v>
      </c>
      <c r="E917" s="2" t="s">
        <v>1565</v>
      </c>
      <c r="F917" t="e">
        <v>#N/A</v>
      </c>
      <c r="G917" s="14">
        <v>81585.544999999998</v>
      </c>
      <c r="H917" t="s">
        <v>2270</v>
      </c>
      <c r="I917" s="12">
        <v>6</v>
      </c>
      <c r="J917" t="s">
        <v>2233</v>
      </c>
    </row>
    <row r="918" spans="1:10" hidden="1" x14ac:dyDescent="0.25">
      <c r="A918" s="2" t="s">
        <v>134</v>
      </c>
      <c r="B918" s="3" t="s">
        <v>1568</v>
      </c>
      <c r="C918" s="4">
        <v>54418</v>
      </c>
      <c r="D918" s="2" t="s">
        <v>136</v>
      </c>
      <c r="E918" s="2" t="s">
        <v>1569</v>
      </c>
      <c r="F918" t="e">
        <v>#N/A</v>
      </c>
      <c r="G918" s="14">
        <v>8909.9074999999993</v>
      </c>
      <c r="H918" t="s">
        <v>2270</v>
      </c>
      <c r="I918" s="12">
        <v>6</v>
      </c>
      <c r="J918" t="s">
        <v>2233</v>
      </c>
    </row>
    <row r="919" spans="1:10" hidden="1" x14ac:dyDescent="0.25">
      <c r="A919" s="2" t="s">
        <v>500</v>
      </c>
      <c r="B919" s="3" t="s">
        <v>1570</v>
      </c>
      <c r="C919" s="4">
        <v>5001</v>
      </c>
      <c r="D919" s="2" t="s">
        <v>502</v>
      </c>
      <c r="E919" s="2" t="s">
        <v>1571</v>
      </c>
      <c r="F919" t="e">
        <v>#N/A</v>
      </c>
      <c r="G919" s="14">
        <v>36862.847999999998</v>
      </c>
      <c r="H919" t="s">
        <v>2269</v>
      </c>
      <c r="I919" s="12" t="s">
        <v>2349</v>
      </c>
      <c r="J919" t="s">
        <v>2231</v>
      </c>
    </row>
    <row r="920" spans="1:10" hidden="1" x14ac:dyDescent="0.25">
      <c r="A920" s="2" t="s">
        <v>204</v>
      </c>
      <c r="B920" s="3" t="s">
        <v>1572</v>
      </c>
      <c r="C920" s="4">
        <v>52215</v>
      </c>
      <c r="D920" s="2" t="s">
        <v>206</v>
      </c>
      <c r="E920" s="2" t="s">
        <v>532</v>
      </c>
      <c r="F920" t="e">
        <v>#N/A</v>
      </c>
      <c r="G920" s="14">
        <v>30419.955000000002</v>
      </c>
      <c r="H920" t="s">
        <v>2271</v>
      </c>
      <c r="I920" s="12">
        <v>6</v>
      </c>
      <c r="J920" t="s">
        <v>2230</v>
      </c>
    </row>
    <row r="921" spans="1:10" hidden="1" x14ac:dyDescent="0.25">
      <c r="A921" s="2" t="s">
        <v>901</v>
      </c>
      <c r="B921" s="3" t="s">
        <v>1575</v>
      </c>
      <c r="C921" s="4">
        <v>85440</v>
      </c>
      <c r="D921" s="2" t="s">
        <v>903</v>
      </c>
      <c r="E921" s="2" t="s">
        <v>167</v>
      </c>
      <c r="F921" t="e">
        <v>#N/A</v>
      </c>
      <c r="G921" s="14">
        <v>82696.152000000002</v>
      </c>
      <c r="H921" t="s">
        <v>2270</v>
      </c>
      <c r="I921" s="12">
        <v>6</v>
      </c>
      <c r="J921" t="s">
        <v>2233</v>
      </c>
    </row>
    <row r="922" spans="1:10" hidden="1" x14ac:dyDescent="0.25">
      <c r="A922" s="2" t="s">
        <v>901</v>
      </c>
      <c r="B922" s="3" t="s">
        <v>1576</v>
      </c>
      <c r="C922" s="4">
        <v>85250</v>
      </c>
      <c r="D922" s="2" t="s">
        <v>903</v>
      </c>
      <c r="E922" s="2" t="s">
        <v>1577</v>
      </c>
      <c r="F922" t="e">
        <v>#N/A</v>
      </c>
      <c r="G922" s="14">
        <v>1215048.2</v>
      </c>
      <c r="H922" t="s">
        <v>2270</v>
      </c>
      <c r="I922" s="12">
        <v>5</v>
      </c>
      <c r="J922" t="s">
        <v>2230</v>
      </c>
    </row>
    <row r="923" spans="1:10" hidden="1" x14ac:dyDescent="0.25">
      <c r="A923" s="2" t="s">
        <v>500</v>
      </c>
      <c r="B923" s="3" t="s">
        <v>1578</v>
      </c>
      <c r="C923" s="4">
        <v>5642</v>
      </c>
      <c r="D923" s="2" t="s">
        <v>502</v>
      </c>
      <c r="E923" s="2" t="s">
        <v>1579</v>
      </c>
      <c r="F923" t="e">
        <v>#N/A</v>
      </c>
      <c r="G923" s="14">
        <v>29629.342000000001</v>
      </c>
      <c r="H923" t="s">
        <v>2270</v>
      </c>
      <c r="I923" s="12">
        <v>6</v>
      </c>
      <c r="J923" t="s">
        <v>2233</v>
      </c>
    </row>
    <row r="924" spans="1:10" hidden="1" x14ac:dyDescent="0.25">
      <c r="A924" s="2" t="s">
        <v>295</v>
      </c>
      <c r="B924" s="3" t="s">
        <v>1580</v>
      </c>
      <c r="C924" s="4">
        <v>73024</v>
      </c>
      <c r="D924" s="2" t="s">
        <v>297</v>
      </c>
      <c r="E924" s="2" t="s">
        <v>1581</v>
      </c>
      <c r="F924" t="e">
        <v>#N/A</v>
      </c>
      <c r="G924" s="14">
        <v>50642.445</v>
      </c>
      <c r="H924" t="s">
        <v>2270</v>
      </c>
      <c r="I924" s="12">
        <v>6</v>
      </c>
      <c r="J924" t="s">
        <v>2230</v>
      </c>
    </row>
    <row r="925" spans="1:10" hidden="1" x14ac:dyDescent="0.25">
      <c r="A925" s="2" t="s">
        <v>295</v>
      </c>
      <c r="B925" s="3" t="s">
        <v>1582</v>
      </c>
      <c r="C925" s="4">
        <v>73483</v>
      </c>
      <c r="D925" s="2" t="s">
        <v>297</v>
      </c>
      <c r="E925" s="2" t="s">
        <v>1583</v>
      </c>
      <c r="F925" t="e">
        <v>#N/A</v>
      </c>
      <c r="G925" s="14">
        <v>85336.441000000006</v>
      </c>
      <c r="H925" t="s">
        <v>2270</v>
      </c>
      <c r="I925" s="12">
        <v>6</v>
      </c>
      <c r="J925" t="s">
        <v>2233</v>
      </c>
    </row>
    <row r="926" spans="1:10" hidden="1" x14ac:dyDescent="0.25">
      <c r="A926" s="2" t="s">
        <v>295</v>
      </c>
      <c r="B926" s="3" t="s">
        <v>1584</v>
      </c>
      <c r="C926" s="4">
        <v>73873</v>
      </c>
      <c r="D926" s="2" t="s">
        <v>297</v>
      </c>
      <c r="E926" s="2" t="s">
        <v>1585</v>
      </c>
      <c r="F926" t="e">
        <v>#N/A</v>
      </c>
      <c r="G926" s="14">
        <v>43251.822999999997</v>
      </c>
      <c r="H926" t="s">
        <v>2270</v>
      </c>
      <c r="I926" s="12">
        <v>6</v>
      </c>
      <c r="J926" t="s">
        <v>2233</v>
      </c>
    </row>
    <row r="927" spans="1:10" hidden="1" x14ac:dyDescent="0.25">
      <c r="A927" s="2" t="s">
        <v>500</v>
      </c>
      <c r="B927" s="3" t="s">
        <v>1586</v>
      </c>
      <c r="C927" s="4">
        <v>5190</v>
      </c>
      <c r="D927" s="2" t="s">
        <v>502</v>
      </c>
      <c r="E927" s="2" t="s">
        <v>1587</v>
      </c>
      <c r="F927" t="e">
        <v>#N/A</v>
      </c>
      <c r="G927" s="14">
        <v>4626.0852999999997</v>
      </c>
      <c r="H927" t="s">
        <v>2270</v>
      </c>
      <c r="I927" s="12">
        <v>6</v>
      </c>
      <c r="J927" t="s">
        <v>2232</v>
      </c>
    </row>
    <row r="928" spans="1:10" hidden="1" x14ac:dyDescent="0.25">
      <c r="A928" s="2" t="s">
        <v>88</v>
      </c>
      <c r="B928" s="3" t="s">
        <v>1588</v>
      </c>
      <c r="C928" s="4">
        <v>68344</v>
      </c>
      <c r="D928" s="2" t="s">
        <v>90</v>
      </c>
      <c r="E928" s="2" t="s">
        <v>1589</v>
      </c>
      <c r="F928" t="e">
        <v>#N/A</v>
      </c>
      <c r="G928" s="14">
        <v>17043.574000000001</v>
      </c>
      <c r="H928" t="s">
        <v>2271</v>
      </c>
      <c r="I928" s="12">
        <v>6</v>
      </c>
      <c r="J928" t="s">
        <v>2233</v>
      </c>
    </row>
    <row r="929" spans="1:10" hidden="1" x14ac:dyDescent="0.25">
      <c r="A929" s="2" t="s">
        <v>901</v>
      </c>
      <c r="B929" s="3" t="s">
        <v>1590</v>
      </c>
      <c r="C929" s="4">
        <v>85162</v>
      </c>
      <c r="D929" s="2" t="s">
        <v>903</v>
      </c>
      <c r="E929" s="2" t="s">
        <v>1591</v>
      </c>
      <c r="F929" t="e">
        <v>#N/A</v>
      </c>
      <c r="G929" s="14">
        <v>78162.172000000006</v>
      </c>
      <c r="H929" t="s">
        <v>2270</v>
      </c>
      <c r="I929" s="12">
        <v>6</v>
      </c>
      <c r="J929" t="s">
        <v>2233</v>
      </c>
    </row>
    <row r="930" spans="1:10" hidden="1" x14ac:dyDescent="0.25">
      <c r="A930" s="2" t="s">
        <v>134</v>
      </c>
      <c r="B930" s="3" t="s">
        <v>1592</v>
      </c>
      <c r="C930" s="4">
        <v>54261</v>
      </c>
      <c r="D930" s="2" t="s">
        <v>136</v>
      </c>
      <c r="E930" s="2" t="s">
        <v>1593</v>
      </c>
      <c r="F930" t="e">
        <v>#N/A</v>
      </c>
      <c r="G930" s="14">
        <v>50189.745999999999</v>
      </c>
      <c r="H930" t="s">
        <v>2271</v>
      </c>
      <c r="I930" s="12">
        <v>4</v>
      </c>
      <c r="J930" t="s">
        <v>2233</v>
      </c>
    </row>
    <row r="931" spans="1:10" hidden="1" x14ac:dyDescent="0.25">
      <c r="A931" s="2" t="s">
        <v>901</v>
      </c>
      <c r="B931" s="3" t="s">
        <v>1596</v>
      </c>
      <c r="C931" s="4">
        <v>85001</v>
      </c>
      <c r="D931" s="2" t="s">
        <v>903</v>
      </c>
      <c r="E931" s="2" t="s">
        <v>1597</v>
      </c>
      <c r="F931" t="e">
        <v>#N/A</v>
      </c>
      <c r="G931" s="14">
        <v>248583.67</v>
      </c>
      <c r="H931" t="s">
        <v>2269</v>
      </c>
      <c r="I931" s="12">
        <v>2</v>
      </c>
      <c r="J931" t="s">
        <v>2231</v>
      </c>
    </row>
    <row r="932" spans="1:10" hidden="1" x14ac:dyDescent="0.25">
      <c r="A932" s="2" t="s">
        <v>758</v>
      </c>
      <c r="B932" s="3" t="s">
        <v>1598</v>
      </c>
      <c r="C932" s="4">
        <v>50150</v>
      </c>
      <c r="D932" s="2" t="s">
        <v>760</v>
      </c>
      <c r="E932" s="2" t="s">
        <v>1599</v>
      </c>
      <c r="F932" t="e">
        <v>#N/A</v>
      </c>
      <c r="G932" s="14">
        <v>50863.392</v>
      </c>
      <c r="H932" t="s">
        <v>2269</v>
      </c>
      <c r="I932" s="12">
        <v>5</v>
      </c>
      <c r="J932" t="s">
        <v>2233</v>
      </c>
    </row>
    <row r="933" spans="1:10" hidden="1" x14ac:dyDescent="0.25">
      <c r="A933" s="2" t="s">
        <v>27</v>
      </c>
      <c r="B933" s="3" t="s">
        <v>1600</v>
      </c>
      <c r="C933" s="4">
        <v>25368</v>
      </c>
      <c r="D933" s="2" t="s">
        <v>29</v>
      </c>
      <c r="E933" s="2" t="s">
        <v>1601</v>
      </c>
      <c r="F933" t="e">
        <v>#N/A</v>
      </c>
      <c r="G933" s="14">
        <v>22401.598000000002</v>
      </c>
      <c r="H933" t="s">
        <v>2270</v>
      </c>
      <c r="I933" s="12">
        <v>6</v>
      </c>
      <c r="J933" t="s">
        <v>2230</v>
      </c>
    </row>
    <row r="934" spans="1:10" hidden="1" x14ac:dyDescent="0.25">
      <c r="A934" s="2" t="s">
        <v>500</v>
      </c>
      <c r="B934" s="3" t="s">
        <v>1602</v>
      </c>
      <c r="C934" s="4">
        <v>5390</v>
      </c>
      <c r="D934" s="2" t="s">
        <v>502</v>
      </c>
      <c r="E934" s="2" t="s">
        <v>1603</v>
      </c>
      <c r="F934" t="e">
        <v>#N/A</v>
      </c>
      <c r="G934" s="14">
        <v>5424.3212000000003</v>
      </c>
      <c r="H934" t="s">
        <v>2270</v>
      </c>
      <c r="I934" s="12">
        <v>6</v>
      </c>
      <c r="J934" t="s">
        <v>2232</v>
      </c>
    </row>
    <row r="935" spans="1:10" hidden="1" x14ac:dyDescent="0.25">
      <c r="A935" s="2" t="s">
        <v>376</v>
      </c>
      <c r="B935" s="3" t="s">
        <v>1606</v>
      </c>
      <c r="C935" s="4">
        <v>47161</v>
      </c>
      <c r="D935" s="2" t="s">
        <v>378</v>
      </c>
      <c r="E935" s="2" t="s">
        <v>1607</v>
      </c>
      <c r="F935" t="e">
        <v>#N/A</v>
      </c>
      <c r="G935" s="14">
        <v>17013.61</v>
      </c>
      <c r="H935" t="s">
        <v>2271</v>
      </c>
      <c r="I935" s="12">
        <v>6</v>
      </c>
      <c r="J935" t="s">
        <v>2233</v>
      </c>
    </row>
    <row r="936" spans="1:10" hidden="1" x14ac:dyDescent="0.25">
      <c r="A936" s="2" t="s">
        <v>295</v>
      </c>
      <c r="B936" s="3" t="s">
        <v>1608</v>
      </c>
      <c r="C936" s="4">
        <v>73226</v>
      </c>
      <c r="D936" s="2" t="s">
        <v>297</v>
      </c>
      <c r="E936" s="2" t="s">
        <v>1609</v>
      </c>
      <c r="F936" t="e">
        <v>#N/A</v>
      </c>
      <c r="G936" s="14">
        <v>50902.527999999998</v>
      </c>
      <c r="H936" t="s">
        <v>2270</v>
      </c>
      <c r="I936" s="12">
        <v>6</v>
      </c>
      <c r="J936" t="s">
        <v>2230</v>
      </c>
    </row>
    <row r="937" spans="1:10" hidden="1" x14ac:dyDescent="0.25">
      <c r="A937" s="2" t="s">
        <v>204</v>
      </c>
      <c r="B937" s="3" t="s">
        <v>1612</v>
      </c>
      <c r="C937" s="4">
        <v>52254</v>
      </c>
      <c r="D937" s="2" t="s">
        <v>206</v>
      </c>
      <c r="E937" s="2" t="s">
        <v>1613</v>
      </c>
      <c r="F937" t="e">
        <v>#N/A</v>
      </c>
      <c r="G937" s="14">
        <v>12142.032999999999</v>
      </c>
      <c r="H937" t="s">
        <v>2270</v>
      </c>
      <c r="I937" s="12">
        <v>6</v>
      </c>
      <c r="J937" t="s">
        <v>2233</v>
      </c>
    </row>
    <row r="938" spans="1:10" hidden="1" x14ac:dyDescent="0.25">
      <c r="A938" s="2" t="s">
        <v>500</v>
      </c>
      <c r="B938" s="3" t="s">
        <v>1614</v>
      </c>
      <c r="C938" s="4">
        <v>5887</v>
      </c>
      <c r="D938" s="2" t="s">
        <v>502</v>
      </c>
      <c r="E938" s="2" t="s">
        <v>1615</v>
      </c>
      <c r="F938" t="e">
        <v>#N/A</v>
      </c>
      <c r="G938" s="14">
        <v>72924.616999999998</v>
      </c>
      <c r="H938" t="s">
        <v>2270</v>
      </c>
      <c r="I938" s="12">
        <v>6</v>
      </c>
      <c r="J938" t="s">
        <v>2232</v>
      </c>
    </row>
    <row r="939" spans="1:10" hidden="1" x14ac:dyDescent="0.25">
      <c r="A939" s="2" t="s">
        <v>301</v>
      </c>
      <c r="B939" s="3" t="s">
        <v>1616</v>
      </c>
      <c r="C939" s="4">
        <v>13655</v>
      </c>
      <c r="D939" s="2" t="s">
        <v>303</v>
      </c>
      <c r="E939" s="2" t="s">
        <v>1617</v>
      </c>
      <c r="F939" t="e">
        <v>#N/A</v>
      </c>
      <c r="G939" s="14">
        <v>56719.078999999998</v>
      </c>
      <c r="H939" t="s">
        <v>2270</v>
      </c>
      <c r="I939" s="12">
        <v>6</v>
      </c>
      <c r="J939" t="s">
        <v>2230</v>
      </c>
    </row>
    <row r="940" spans="1:10" hidden="1" x14ac:dyDescent="0.25">
      <c r="A940" s="2" t="s">
        <v>134</v>
      </c>
      <c r="B940" s="3" t="s">
        <v>1618</v>
      </c>
      <c r="C940" s="4">
        <v>54109</v>
      </c>
      <c r="D940" s="2" t="s">
        <v>136</v>
      </c>
      <c r="E940" s="2" t="s">
        <v>1619</v>
      </c>
      <c r="F940" t="e">
        <v>#N/A</v>
      </c>
      <c r="G940" s="14">
        <v>27064.905999999999</v>
      </c>
      <c r="H940" t="s">
        <v>2271</v>
      </c>
      <c r="I940" s="12">
        <v>6</v>
      </c>
      <c r="J940" t="s">
        <v>2230</v>
      </c>
    </row>
    <row r="941" spans="1:10" hidden="1" x14ac:dyDescent="0.25">
      <c r="A941" s="2" t="s">
        <v>500</v>
      </c>
      <c r="B941" s="3" t="s">
        <v>1622</v>
      </c>
      <c r="C941" s="4">
        <v>5091</v>
      </c>
      <c r="D941" s="2" t="s">
        <v>502</v>
      </c>
      <c r="E941" s="2" t="s">
        <v>1623</v>
      </c>
      <c r="F941" t="e">
        <v>#N/A</v>
      </c>
      <c r="G941" s="14">
        <v>17330.517</v>
      </c>
      <c r="H941" t="s">
        <v>2270</v>
      </c>
      <c r="I941" s="12">
        <v>6</v>
      </c>
      <c r="J941" t="s">
        <v>2232</v>
      </c>
    </row>
    <row r="942" spans="1:10" hidden="1" x14ac:dyDescent="0.25">
      <c r="A942" s="2" t="s">
        <v>376</v>
      </c>
      <c r="B942" s="3" t="s">
        <v>1624</v>
      </c>
      <c r="C942" s="4">
        <v>47745</v>
      </c>
      <c r="D942" s="2" t="s">
        <v>378</v>
      </c>
      <c r="E942" s="2" t="s">
        <v>1625</v>
      </c>
      <c r="F942" t="e">
        <v>#N/A</v>
      </c>
      <c r="G942" s="14">
        <v>96231.676000000007</v>
      </c>
      <c r="H942" t="s">
        <v>2271</v>
      </c>
      <c r="I942" s="12">
        <v>6</v>
      </c>
      <c r="J942" t="s">
        <v>2233</v>
      </c>
    </row>
    <row r="943" spans="1:10" hidden="1" x14ac:dyDescent="0.25">
      <c r="A943" s="2" t="s">
        <v>758</v>
      </c>
      <c r="B943" s="3" t="s">
        <v>1626</v>
      </c>
      <c r="C943" s="4">
        <v>50001</v>
      </c>
      <c r="D943" s="2" t="s">
        <v>760</v>
      </c>
      <c r="E943" s="2" t="s">
        <v>1627</v>
      </c>
      <c r="F943" t="e">
        <v>#N/A</v>
      </c>
      <c r="G943" s="14">
        <v>131241.57</v>
      </c>
      <c r="H943" t="s">
        <v>2269</v>
      </c>
      <c r="I943" s="12">
        <v>1</v>
      </c>
      <c r="J943" t="s">
        <v>2231</v>
      </c>
    </row>
    <row r="944" spans="1:10" hidden="1" x14ac:dyDescent="0.25">
      <c r="A944" s="2" t="s">
        <v>204</v>
      </c>
      <c r="B944" s="3" t="s">
        <v>1628</v>
      </c>
      <c r="C944" s="4">
        <v>52435</v>
      </c>
      <c r="D944" s="2" t="s">
        <v>206</v>
      </c>
      <c r="E944" s="2" t="s">
        <v>1629</v>
      </c>
      <c r="F944" t="e">
        <v>#N/A</v>
      </c>
      <c r="G944" s="14">
        <v>56983.599000000002</v>
      </c>
      <c r="H944" t="s">
        <v>2271</v>
      </c>
      <c r="I944" s="12">
        <v>6</v>
      </c>
      <c r="J944" t="s">
        <v>2230</v>
      </c>
    </row>
    <row r="945" spans="1:10" hidden="1" x14ac:dyDescent="0.25">
      <c r="A945" s="2" t="s">
        <v>576</v>
      </c>
      <c r="B945" s="3" t="s">
        <v>1630</v>
      </c>
      <c r="C945" s="4">
        <v>76828</v>
      </c>
      <c r="D945" s="2" t="s">
        <v>578</v>
      </c>
      <c r="E945" s="2" t="s">
        <v>1631</v>
      </c>
      <c r="F945" t="e">
        <v>#N/A</v>
      </c>
      <c r="G945" s="14">
        <v>33796.970999999998</v>
      </c>
      <c r="H945" t="s">
        <v>2270</v>
      </c>
      <c r="I945" s="12">
        <v>6</v>
      </c>
      <c r="J945" t="s">
        <v>2232</v>
      </c>
    </row>
    <row r="946" spans="1:10" hidden="1" x14ac:dyDescent="0.25">
      <c r="A946" s="2" t="s">
        <v>27</v>
      </c>
      <c r="B946" s="3" t="s">
        <v>1632</v>
      </c>
      <c r="C946" s="4">
        <v>25653</v>
      </c>
      <c r="D946" s="2" t="s">
        <v>29</v>
      </c>
      <c r="E946" s="2" t="s">
        <v>835</v>
      </c>
      <c r="F946" t="e">
        <v>#N/A</v>
      </c>
      <c r="G946" s="14">
        <v>29169.35</v>
      </c>
      <c r="H946" t="s">
        <v>2270</v>
      </c>
      <c r="I946" s="12">
        <v>6</v>
      </c>
      <c r="J946" t="s">
        <v>2230</v>
      </c>
    </row>
    <row r="947" spans="1:10" hidden="1" x14ac:dyDescent="0.25">
      <c r="A947" s="2" t="s">
        <v>301</v>
      </c>
      <c r="B947" s="3" t="s">
        <v>1633</v>
      </c>
      <c r="C947" s="4">
        <v>13873</v>
      </c>
      <c r="D947" s="2" t="s">
        <v>303</v>
      </c>
      <c r="E947" s="2" t="s">
        <v>167</v>
      </c>
      <c r="F947" t="e">
        <v>#N/A</v>
      </c>
      <c r="G947" s="14">
        <v>14102.378000000001</v>
      </c>
      <c r="H947" t="s">
        <v>2270</v>
      </c>
      <c r="I947" s="12">
        <v>6</v>
      </c>
      <c r="J947" t="s">
        <v>2231</v>
      </c>
    </row>
    <row r="948" spans="1:10" hidden="1" x14ac:dyDescent="0.25">
      <c r="A948" s="2" t="s">
        <v>901</v>
      </c>
      <c r="B948" s="3" t="s">
        <v>1634</v>
      </c>
      <c r="C948" s="4">
        <v>85300</v>
      </c>
      <c r="D948" s="2" t="s">
        <v>903</v>
      </c>
      <c r="E948" s="2" t="s">
        <v>519</v>
      </c>
      <c r="F948" t="e">
        <v>#N/A</v>
      </c>
      <c r="G948" s="14">
        <v>41306.385000000002</v>
      </c>
      <c r="H948" t="s">
        <v>2270</v>
      </c>
      <c r="I948" s="12">
        <v>6</v>
      </c>
      <c r="J948" t="s">
        <v>2230</v>
      </c>
    </row>
    <row r="949" spans="1:10" hidden="1" x14ac:dyDescent="0.25">
      <c r="A949" s="2" t="s">
        <v>295</v>
      </c>
      <c r="B949" s="3" t="s">
        <v>1635</v>
      </c>
      <c r="C949" s="4">
        <v>73675</v>
      </c>
      <c r="D949" s="2" t="s">
        <v>297</v>
      </c>
      <c r="E949" s="2" t="s">
        <v>1636</v>
      </c>
      <c r="F949" t="e">
        <v>#N/A</v>
      </c>
      <c r="G949" s="14">
        <v>39429.127</v>
      </c>
      <c r="H949" t="s">
        <v>2270</v>
      </c>
      <c r="I949" s="12">
        <v>6</v>
      </c>
      <c r="J949" t="s">
        <v>2230</v>
      </c>
    </row>
    <row r="950" spans="1:10" hidden="1" x14ac:dyDescent="0.25">
      <c r="A950" s="2" t="s">
        <v>530</v>
      </c>
      <c r="B950" s="3" t="s">
        <v>1637</v>
      </c>
      <c r="C950" s="4">
        <v>23001</v>
      </c>
      <c r="D950" s="2" t="s">
        <v>532</v>
      </c>
      <c r="E950" s="2" t="s">
        <v>1638</v>
      </c>
      <c r="F950" t="e">
        <v>#N/A</v>
      </c>
      <c r="G950" s="14">
        <v>305484.82</v>
      </c>
      <c r="H950" t="s">
        <v>2270</v>
      </c>
      <c r="I950" s="12">
        <v>2</v>
      </c>
      <c r="J950" t="s">
        <v>2231</v>
      </c>
    </row>
    <row r="951" spans="1:10" hidden="1" x14ac:dyDescent="0.25">
      <c r="A951" s="2" t="s">
        <v>27</v>
      </c>
      <c r="B951" s="3" t="s">
        <v>1641</v>
      </c>
      <c r="C951" s="4">
        <v>25288</v>
      </c>
      <c r="D951" s="2" t="s">
        <v>29</v>
      </c>
      <c r="E951" s="2" t="s">
        <v>1642</v>
      </c>
      <c r="F951" t="e">
        <v>#N/A</v>
      </c>
      <c r="G951" s="14">
        <v>8418.7883999999995</v>
      </c>
      <c r="H951" t="s">
        <v>2270</v>
      </c>
      <c r="I951" s="12">
        <v>6</v>
      </c>
      <c r="J951" t="s">
        <v>2233</v>
      </c>
    </row>
    <row r="952" spans="1:10" hidden="1" x14ac:dyDescent="0.25">
      <c r="A952" s="2" t="s">
        <v>772</v>
      </c>
      <c r="B952" s="3" t="s">
        <v>1648</v>
      </c>
      <c r="C952" s="4">
        <v>41770</v>
      </c>
      <c r="D952" s="2" t="s">
        <v>774</v>
      </c>
      <c r="E952" s="2" t="s">
        <v>1649</v>
      </c>
      <c r="F952" t="e">
        <v>#N/A</v>
      </c>
      <c r="G952" s="14">
        <v>43302.553</v>
      </c>
      <c r="H952" t="s">
        <v>2270</v>
      </c>
      <c r="I952" s="12">
        <v>6</v>
      </c>
      <c r="J952" t="s">
        <v>2230</v>
      </c>
    </row>
    <row r="953" spans="1:10" hidden="1" x14ac:dyDescent="0.25">
      <c r="A953" s="2" t="s">
        <v>96</v>
      </c>
      <c r="B953" s="3" t="s">
        <v>1650</v>
      </c>
      <c r="C953" s="4">
        <v>44001</v>
      </c>
      <c r="D953" s="2" t="s">
        <v>98</v>
      </c>
      <c r="E953" s="2" t="s">
        <v>1651</v>
      </c>
      <c r="F953" t="e">
        <v>#N/A</v>
      </c>
      <c r="G953" s="14">
        <v>308267.59000000003</v>
      </c>
      <c r="H953" t="s">
        <v>2270</v>
      </c>
      <c r="I953" s="12">
        <v>4</v>
      </c>
      <c r="J953" t="s">
        <v>2231</v>
      </c>
    </row>
    <row r="954" spans="1:10" hidden="1" x14ac:dyDescent="0.25">
      <c r="A954" s="2" t="s">
        <v>376</v>
      </c>
      <c r="B954" s="3" t="s">
        <v>1652</v>
      </c>
      <c r="C954" s="4">
        <v>47960</v>
      </c>
      <c r="D954" s="2" t="s">
        <v>378</v>
      </c>
      <c r="E954" s="2" t="s">
        <v>1653</v>
      </c>
      <c r="F954" t="e">
        <v>#N/A</v>
      </c>
      <c r="G954" s="14">
        <v>35523.851999999999</v>
      </c>
      <c r="H954" t="s">
        <v>2271</v>
      </c>
      <c r="I954" s="12">
        <v>6</v>
      </c>
      <c r="J954" t="s">
        <v>2233</v>
      </c>
    </row>
    <row r="955" spans="1:10" hidden="1" x14ac:dyDescent="0.25">
      <c r="A955" s="2" t="s">
        <v>438</v>
      </c>
      <c r="B955" s="3" t="s">
        <v>1654</v>
      </c>
      <c r="C955" s="4">
        <v>17444</v>
      </c>
      <c r="D955" s="2" t="s">
        <v>237</v>
      </c>
      <c r="E955" s="2" t="s">
        <v>1655</v>
      </c>
      <c r="F955" t="e">
        <v>#N/A</v>
      </c>
      <c r="G955" s="14">
        <v>8883.3417000000009</v>
      </c>
      <c r="H955" t="s">
        <v>2270</v>
      </c>
      <c r="I955" s="12">
        <v>6</v>
      </c>
      <c r="J955" t="s">
        <v>2232</v>
      </c>
    </row>
    <row r="956" spans="1:10" hidden="1" x14ac:dyDescent="0.25">
      <c r="A956" s="2" t="s">
        <v>321</v>
      </c>
      <c r="B956" s="3" t="s">
        <v>1659</v>
      </c>
      <c r="C956" s="4">
        <v>19290</v>
      </c>
      <c r="D956" s="2" t="s">
        <v>323</v>
      </c>
      <c r="E956" s="2" t="s">
        <v>1660</v>
      </c>
      <c r="F956" t="e">
        <v>#N/A</v>
      </c>
      <c r="G956" s="14">
        <v>5715.1862000000001</v>
      </c>
      <c r="H956" t="s">
        <v>2271</v>
      </c>
      <c r="I956" s="12">
        <v>6</v>
      </c>
      <c r="J956" t="s">
        <v>2232</v>
      </c>
    </row>
    <row r="957" spans="1:10" hidden="1" x14ac:dyDescent="0.25">
      <c r="A957" s="2" t="s">
        <v>500</v>
      </c>
      <c r="B957" s="3" t="s">
        <v>1661</v>
      </c>
      <c r="C957" s="4">
        <v>5647</v>
      </c>
      <c r="D957" s="2" t="s">
        <v>502</v>
      </c>
      <c r="E957" s="2" t="s">
        <v>41</v>
      </c>
      <c r="F957" t="e">
        <v>#N/A</v>
      </c>
      <c r="G957" s="14">
        <v>21950.620999999999</v>
      </c>
      <c r="H957" t="s">
        <v>2270</v>
      </c>
      <c r="I957" s="12">
        <v>6</v>
      </c>
      <c r="J957" t="s">
        <v>2233</v>
      </c>
    </row>
    <row r="958" spans="1:10" hidden="1" x14ac:dyDescent="0.25">
      <c r="A958" s="2" t="s">
        <v>758</v>
      </c>
      <c r="B958" s="3" t="s">
        <v>1662</v>
      </c>
      <c r="C958" s="4">
        <v>50006</v>
      </c>
      <c r="D958" s="2" t="s">
        <v>760</v>
      </c>
      <c r="E958" s="2" t="s">
        <v>1663</v>
      </c>
      <c r="F958" t="e">
        <v>#N/A</v>
      </c>
      <c r="G958" s="14">
        <v>112698.11</v>
      </c>
      <c r="H958" t="s">
        <v>2269</v>
      </c>
      <c r="I958" s="12">
        <v>3</v>
      </c>
      <c r="J958" t="s">
        <v>2232</v>
      </c>
    </row>
    <row r="959" spans="1:10" hidden="1" x14ac:dyDescent="0.25">
      <c r="A959" s="2" t="s">
        <v>814</v>
      </c>
      <c r="B959" s="3" t="s">
        <v>1664</v>
      </c>
      <c r="C959" s="4">
        <v>63212</v>
      </c>
      <c r="D959" s="2" t="s">
        <v>816</v>
      </c>
      <c r="E959" s="2" t="s">
        <v>532</v>
      </c>
      <c r="F959" t="e">
        <v>#N/A</v>
      </c>
      <c r="G959" s="14">
        <v>9425.9657000000007</v>
      </c>
      <c r="H959" t="s">
        <v>2270</v>
      </c>
      <c r="I959" s="12">
        <v>6</v>
      </c>
      <c r="J959" t="s">
        <v>2232</v>
      </c>
    </row>
    <row r="960" spans="1:10" hidden="1" x14ac:dyDescent="0.25">
      <c r="A960" s="2" t="s">
        <v>88</v>
      </c>
      <c r="B960" s="3" t="s">
        <v>1665</v>
      </c>
      <c r="C960" s="4">
        <v>68780</v>
      </c>
      <c r="D960" s="2" t="s">
        <v>90</v>
      </c>
      <c r="E960" s="2" t="s">
        <v>1666</v>
      </c>
      <c r="F960" t="e">
        <v>#N/A</v>
      </c>
      <c r="G960" s="14">
        <v>36486.218999999997</v>
      </c>
      <c r="H960" t="s">
        <v>2271</v>
      </c>
      <c r="I960" s="12">
        <v>6</v>
      </c>
      <c r="J960" t="s">
        <v>2230</v>
      </c>
    </row>
    <row r="961" spans="1:10" hidden="1" x14ac:dyDescent="0.25">
      <c r="A961" s="2" t="s">
        <v>530</v>
      </c>
      <c r="B961" s="3" t="s">
        <v>1673</v>
      </c>
      <c r="C961" s="4">
        <v>23350</v>
      </c>
      <c r="D961" s="2" t="s">
        <v>532</v>
      </c>
      <c r="E961" s="2" t="s">
        <v>1674</v>
      </c>
      <c r="F961" t="e">
        <v>#N/A</v>
      </c>
      <c r="G961" s="14">
        <v>26665.431</v>
      </c>
      <c r="H961" t="s">
        <v>2271</v>
      </c>
      <c r="I961" s="12">
        <v>6</v>
      </c>
      <c r="J961" t="s">
        <v>2232</v>
      </c>
    </row>
    <row r="962" spans="1:10" hidden="1" x14ac:dyDescent="0.25">
      <c r="A962" s="2" t="s">
        <v>661</v>
      </c>
      <c r="B962" s="3" t="s">
        <v>1675</v>
      </c>
      <c r="C962" s="4">
        <v>70235</v>
      </c>
      <c r="D962" s="2" t="s">
        <v>663</v>
      </c>
      <c r="E962" s="2" t="s">
        <v>1676</v>
      </c>
      <c r="F962" t="e">
        <v>#N/A</v>
      </c>
      <c r="G962" s="14">
        <v>30172.899000000001</v>
      </c>
      <c r="H962" t="s">
        <v>2270</v>
      </c>
      <c r="I962" s="12">
        <v>6</v>
      </c>
      <c r="J962" t="s">
        <v>2232</v>
      </c>
    </row>
    <row r="963" spans="1:10" hidden="1" x14ac:dyDescent="0.25">
      <c r="A963" s="2" t="s">
        <v>1149</v>
      </c>
      <c r="B963" s="3" t="s">
        <v>1677</v>
      </c>
      <c r="C963" s="4">
        <v>20250</v>
      </c>
      <c r="D963" s="2" t="s">
        <v>1151</v>
      </c>
      <c r="E963" s="2" t="s">
        <v>1678</v>
      </c>
      <c r="F963" t="e">
        <v>#N/A</v>
      </c>
      <c r="G963" s="14">
        <v>80968.332999999999</v>
      </c>
      <c r="H963" t="s">
        <v>2271</v>
      </c>
      <c r="I963" s="12">
        <v>6</v>
      </c>
      <c r="J963" t="s">
        <v>2230</v>
      </c>
    </row>
    <row r="964" spans="1:10" hidden="1" x14ac:dyDescent="0.25">
      <c r="A964" s="2" t="s">
        <v>1456</v>
      </c>
      <c r="B964" s="3" t="s">
        <v>1683</v>
      </c>
      <c r="C964" s="4">
        <v>86755</v>
      </c>
      <c r="D964" s="2" t="s">
        <v>1458</v>
      </c>
      <c r="E964" s="2" t="s">
        <v>349</v>
      </c>
      <c r="F964" t="e">
        <v>#N/A</v>
      </c>
      <c r="G964" s="14">
        <v>40901.873</v>
      </c>
      <c r="H964" t="s">
        <v>2270</v>
      </c>
      <c r="I964" s="12">
        <v>6</v>
      </c>
      <c r="J964" t="s">
        <v>2233</v>
      </c>
    </row>
    <row r="965" spans="1:10" hidden="1" x14ac:dyDescent="0.25">
      <c r="A965" s="2" t="s">
        <v>500</v>
      </c>
      <c r="B965" s="3" t="s">
        <v>1688</v>
      </c>
      <c r="C965" s="4">
        <v>5038</v>
      </c>
      <c r="D965" s="2" t="s">
        <v>502</v>
      </c>
      <c r="E965" s="2" t="s">
        <v>1689</v>
      </c>
      <c r="F965" t="e">
        <v>#N/A</v>
      </c>
      <c r="G965" s="14">
        <v>32177.524000000001</v>
      </c>
      <c r="H965" t="s">
        <v>2270</v>
      </c>
      <c r="I965" s="12">
        <v>6</v>
      </c>
      <c r="J965" t="s">
        <v>2230</v>
      </c>
    </row>
    <row r="966" spans="1:10" hidden="1" x14ac:dyDescent="0.25">
      <c r="A966" s="2" t="s">
        <v>27</v>
      </c>
      <c r="B966" s="3" t="s">
        <v>1694</v>
      </c>
      <c r="C966" s="4">
        <v>25281</v>
      </c>
      <c r="D966" s="2" t="s">
        <v>29</v>
      </c>
      <c r="E966" s="2" t="s">
        <v>1695</v>
      </c>
      <c r="F966" t="e">
        <v>#N/A</v>
      </c>
      <c r="G966" s="14">
        <v>11627.291999999999</v>
      </c>
      <c r="H966" t="s">
        <v>2270</v>
      </c>
      <c r="I966" s="12">
        <v>6</v>
      </c>
      <c r="J966" t="s">
        <v>2233</v>
      </c>
    </row>
    <row r="967" spans="1:10" hidden="1" x14ac:dyDescent="0.25">
      <c r="A967" s="2" t="s">
        <v>500</v>
      </c>
      <c r="B967" s="3" t="s">
        <v>1696</v>
      </c>
      <c r="C967" s="4">
        <v>5690</v>
      </c>
      <c r="D967" s="2" t="s">
        <v>502</v>
      </c>
      <c r="E967" s="2" t="s">
        <v>1697</v>
      </c>
      <c r="F967" t="e">
        <v>#N/A</v>
      </c>
      <c r="G967" s="14">
        <v>26552.363000000001</v>
      </c>
      <c r="H967" t="s">
        <v>2270</v>
      </c>
      <c r="I967" s="12">
        <v>6</v>
      </c>
      <c r="J967" t="s">
        <v>2230</v>
      </c>
    </row>
    <row r="968" spans="1:10" hidden="1" x14ac:dyDescent="0.25">
      <c r="A968" s="2" t="s">
        <v>301</v>
      </c>
      <c r="B968" s="3" t="s">
        <v>1698</v>
      </c>
      <c r="C968" s="4">
        <v>13006</v>
      </c>
      <c r="D968" s="2" t="s">
        <v>303</v>
      </c>
      <c r="E968" s="2" t="s">
        <v>1699</v>
      </c>
      <c r="F968" t="e">
        <v>#N/A</v>
      </c>
      <c r="G968" s="14">
        <v>96868.663</v>
      </c>
      <c r="H968" t="s">
        <v>2271</v>
      </c>
      <c r="I968" s="12">
        <v>6</v>
      </c>
      <c r="J968" t="s">
        <v>2230</v>
      </c>
    </row>
    <row r="969" spans="1:10" hidden="1" x14ac:dyDescent="0.25">
      <c r="A969" s="2" t="s">
        <v>301</v>
      </c>
      <c r="B969" s="3" t="s">
        <v>1706</v>
      </c>
      <c r="C969" s="4">
        <v>13430</v>
      </c>
      <c r="D969" s="2" t="s">
        <v>303</v>
      </c>
      <c r="E969" s="2" t="s">
        <v>1707</v>
      </c>
      <c r="F969" t="e">
        <v>#N/A</v>
      </c>
      <c r="G969" s="14">
        <v>113444.41</v>
      </c>
      <c r="H969" t="s">
        <v>2270</v>
      </c>
      <c r="I969" s="12">
        <v>6</v>
      </c>
      <c r="J969" t="s">
        <v>2232</v>
      </c>
    </row>
    <row r="970" spans="1:10" hidden="1" x14ac:dyDescent="0.25">
      <c r="A970" s="2" t="s">
        <v>500</v>
      </c>
      <c r="B970" s="3" t="s">
        <v>1710</v>
      </c>
      <c r="C970" s="4">
        <v>5591</v>
      </c>
      <c r="D970" s="2" t="s">
        <v>502</v>
      </c>
      <c r="E970" s="2" t="s">
        <v>1711</v>
      </c>
      <c r="F970" t="e">
        <v>#N/A</v>
      </c>
      <c r="G970" s="14">
        <v>36881.19</v>
      </c>
      <c r="H970" t="s">
        <v>2270</v>
      </c>
      <c r="I970" s="12">
        <v>6</v>
      </c>
      <c r="J970" t="s">
        <v>2232</v>
      </c>
    </row>
    <row r="971" spans="1:10" hidden="1" x14ac:dyDescent="0.25">
      <c r="A971" s="2" t="s">
        <v>888</v>
      </c>
      <c r="B971" s="3" t="s">
        <v>1712</v>
      </c>
      <c r="C971" s="4">
        <v>27430</v>
      </c>
      <c r="D971" s="2" t="s">
        <v>890</v>
      </c>
      <c r="E971" s="2" t="s">
        <v>1713</v>
      </c>
      <c r="F971" t="e">
        <v>#N/A</v>
      </c>
      <c r="G971" s="14">
        <v>138989.57</v>
      </c>
      <c r="H971" t="s">
        <v>2270</v>
      </c>
      <c r="I971" s="12">
        <v>6</v>
      </c>
      <c r="J971" t="s">
        <v>2230</v>
      </c>
    </row>
    <row r="972" spans="1:10" hidden="1" x14ac:dyDescent="0.25">
      <c r="A972" s="2" t="s">
        <v>500</v>
      </c>
      <c r="B972" s="3" t="s">
        <v>1714</v>
      </c>
      <c r="C972" s="4">
        <v>5138</v>
      </c>
      <c r="D972" s="2" t="s">
        <v>502</v>
      </c>
      <c r="E972" s="2" t="s">
        <v>1715</v>
      </c>
      <c r="F972" t="e">
        <v>#N/A</v>
      </c>
      <c r="G972" s="14">
        <v>36220.995999999999</v>
      </c>
      <c r="H972" t="s">
        <v>2270</v>
      </c>
      <c r="I972" s="12">
        <v>6</v>
      </c>
      <c r="J972" t="s">
        <v>2233</v>
      </c>
    </row>
    <row r="973" spans="1:10" hidden="1" x14ac:dyDescent="0.25">
      <c r="A973" s="2" t="s">
        <v>901</v>
      </c>
      <c r="B973" s="3" t="s">
        <v>1718</v>
      </c>
      <c r="C973" s="4">
        <v>85279</v>
      </c>
      <c r="D973" s="2" t="s">
        <v>903</v>
      </c>
      <c r="E973" s="2" t="s">
        <v>1719</v>
      </c>
      <c r="F973" t="e">
        <v>#N/A</v>
      </c>
      <c r="G973" s="14">
        <v>18672.300999999999</v>
      </c>
      <c r="H973" t="s">
        <v>2270</v>
      </c>
      <c r="I973" s="12">
        <v>6</v>
      </c>
      <c r="J973" t="s">
        <v>2233</v>
      </c>
    </row>
    <row r="974" spans="1:10" hidden="1" x14ac:dyDescent="0.25">
      <c r="A974" s="2" t="s">
        <v>1149</v>
      </c>
      <c r="B974" s="3" t="s">
        <v>1720</v>
      </c>
      <c r="C974" s="4">
        <v>20770</v>
      </c>
      <c r="D974" s="2" t="s">
        <v>1151</v>
      </c>
      <c r="E974" s="2" t="s">
        <v>1721</v>
      </c>
      <c r="F974" t="e">
        <v>#N/A</v>
      </c>
      <c r="G974" s="14">
        <v>99286.369000000006</v>
      </c>
      <c r="H974" t="s">
        <v>2270</v>
      </c>
      <c r="I974" s="12">
        <v>6</v>
      </c>
      <c r="J974" t="s">
        <v>2233</v>
      </c>
    </row>
    <row r="975" spans="1:10" hidden="1" x14ac:dyDescent="0.25">
      <c r="A975" s="2" t="s">
        <v>901</v>
      </c>
      <c r="B975" s="3" t="s">
        <v>1724</v>
      </c>
      <c r="C975" s="4">
        <v>85263</v>
      </c>
      <c r="D975" s="2" t="s">
        <v>903</v>
      </c>
      <c r="E975" s="2" t="s">
        <v>1725</v>
      </c>
      <c r="F975" t="e">
        <v>#N/A</v>
      </c>
      <c r="G975" s="14">
        <v>78160.112999999998</v>
      </c>
      <c r="H975" t="s">
        <v>2270</v>
      </c>
      <c r="I975" s="12">
        <v>6</v>
      </c>
      <c r="J975" t="s">
        <v>2233</v>
      </c>
    </row>
    <row r="976" spans="1:10" hidden="1" x14ac:dyDescent="0.25">
      <c r="A976" s="2" t="s">
        <v>27</v>
      </c>
      <c r="B976" s="3" t="s">
        <v>1728</v>
      </c>
      <c r="C976" s="4">
        <v>25326</v>
      </c>
      <c r="D976" s="2" t="s">
        <v>29</v>
      </c>
      <c r="E976" s="2" t="s">
        <v>1729</v>
      </c>
      <c r="F976" t="e">
        <v>#N/A</v>
      </c>
      <c r="G976" s="14">
        <v>24446.898000000001</v>
      </c>
      <c r="H976" t="s">
        <v>2270</v>
      </c>
      <c r="I976" s="12">
        <v>6</v>
      </c>
      <c r="J976" t="s">
        <v>2230</v>
      </c>
    </row>
    <row r="977" spans="1:10" hidden="1" x14ac:dyDescent="0.25">
      <c r="A977" s="2" t="s">
        <v>772</v>
      </c>
      <c r="B977" s="3" t="s">
        <v>1732</v>
      </c>
      <c r="C977" s="4">
        <v>41551</v>
      </c>
      <c r="D977" s="2" t="s">
        <v>774</v>
      </c>
      <c r="E977" s="2" t="s">
        <v>1733</v>
      </c>
      <c r="F977" t="e">
        <v>#N/A</v>
      </c>
      <c r="G977" s="14">
        <v>62864.712</v>
      </c>
      <c r="H977" t="s">
        <v>2270</v>
      </c>
      <c r="I977" s="12">
        <v>5</v>
      </c>
      <c r="J977" t="s">
        <v>2232</v>
      </c>
    </row>
    <row r="978" spans="1:10" hidden="1" x14ac:dyDescent="0.25">
      <c r="A978" s="2" t="s">
        <v>758</v>
      </c>
      <c r="B978" s="3" t="s">
        <v>1734</v>
      </c>
      <c r="C978" s="4">
        <v>50226</v>
      </c>
      <c r="D978" s="2" t="s">
        <v>760</v>
      </c>
      <c r="E978" s="2" t="s">
        <v>1735</v>
      </c>
      <c r="F978" t="e">
        <v>#N/A</v>
      </c>
      <c r="G978" s="14">
        <v>62609.256999999998</v>
      </c>
      <c r="H978" t="s">
        <v>2270</v>
      </c>
      <c r="I978" s="12">
        <v>6</v>
      </c>
      <c r="J978" t="s">
        <v>2233</v>
      </c>
    </row>
    <row r="979" spans="1:10" hidden="1" x14ac:dyDescent="0.25">
      <c r="A979" s="2" t="s">
        <v>500</v>
      </c>
      <c r="B979" s="3" t="s">
        <v>1736</v>
      </c>
      <c r="C979" s="4">
        <v>5059</v>
      </c>
      <c r="D979" s="2" t="s">
        <v>502</v>
      </c>
      <c r="E979" s="2" t="s">
        <v>918</v>
      </c>
      <c r="F979" t="e">
        <v>#N/A</v>
      </c>
      <c r="G979" s="14">
        <v>11130.424000000001</v>
      </c>
      <c r="H979" t="s">
        <v>2270</v>
      </c>
      <c r="I979" s="12">
        <v>6</v>
      </c>
      <c r="J979" t="s">
        <v>2233</v>
      </c>
    </row>
    <row r="980" spans="1:10" hidden="1" x14ac:dyDescent="0.25">
      <c r="A980" s="2" t="s">
        <v>758</v>
      </c>
      <c r="B980" s="3" t="s">
        <v>1739</v>
      </c>
      <c r="C980" s="4">
        <v>50287</v>
      </c>
      <c r="D980" s="2" t="s">
        <v>760</v>
      </c>
      <c r="E980" s="2" t="s">
        <v>1740</v>
      </c>
      <c r="F980" t="e">
        <v>#N/A</v>
      </c>
      <c r="G980" s="14">
        <v>57968.173999999999</v>
      </c>
      <c r="H980" t="s">
        <v>2270</v>
      </c>
      <c r="I980" s="12">
        <v>6</v>
      </c>
      <c r="J980" t="s">
        <v>2233</v>
      </c>
    </row>
    <row r="981" spans="1:10" hidden="1" x14ac:dyDescent="0.25">
      <c r="A981" s="2" t="s">
        <v>301</v>
      </c>
      <c r="B981" s="3" t="s">
        <v>1741</v>
      </c>
      <c r="C981" s="4">
        <v>13667</v>
      </c>
      <c r="D981" s="2" t="s">
        <v>303</v>
      </c>
      <c r="E981" s="2" t="s">
        <v>1742</v>
      </c>
      <c r="F981" t="e">
        <v>#N/A</v>
      </c>
      <c r="G981" s="14">
        <v>46336.197999999997</v>
      </c>
      <c r="H981" t="s">
        <v>2271</v>
      </c>
      <c r="I981" s="12">
        <v>6</v>
      </c>
      <c r="J981" t="s">
        <v>2233</v>
      </c>
    </row>
    <row r="982" spans="1:10" hidden="1" x14ac:dyDescent="0.25">
      <c r="A982" s="2" t="s">
        <v>1456</v>
      </c>
      <c r="B982" s="3" t="s">
        <v>1743</v>
      </c>
      <c r="C982" s="4">
        <v>86219</v>
      </c>
      <c r="D982" s="2" t="s">
        <v>1458</v>
      </c>
      <c r="E982" s="2" t="s">
        <v>1744</v>
      </c>
      <c r="F982" t="e">
        <v>#N/A</v>
      </c>
      <c r="G982" s="14">
        <v>18762.561000000002</v>
      </c>
      <c r="H982" t="s">
        <v>2270</v>
      </c>
      <c r="I982" s="12">
        <v>6</v>
      </c>
      <c r="J982" t="s">
        <v>2232</v>
      </c>
    </row>
    <row r="983" spans="1:10" hidden="1" x14ac:dyDescent="0.25">
      <c r="A983" s="2" t="s">
        <v>295</v>
      </c>
      <c r="B983" s="3" t="s">
        <v>1745</v>
      </c>
      <c r="C983" s="4">
        <v>73624</v>
      </c>
      <c r="D983" s="2" t="s">
        <v>297</v>
      </c>
      <c r="E983" s="2" t="s">
        <v>1746</v>
      </c>
      <c r="F983" t="e">
        <v>#N/A</v>
      </c>
      <c r="G983" s="14">
        <v>73782.625</v>
      </c>
      <c r="H983" t="s">
        <v>2271</v>
      </c>
      <c r="I983" s="12">
        <v>6</v>
      </c>
      <c r="J983" t="s">
        <v>2233</v>
      </c>
    </row>
    <row r="984" spans="1:10" hidden="1" x14ac:dyDescent="0.25">
      <c r="A984" s="2" t="s">
        <v>426</v>
      </c>
      <c r="B984" s="3" t="s">
        <v>1751</v>
      </c>
      <c r="C984" s="4">
        <v>99001</v>
      </c>
      <c r="D984" s="2" t="s">
        <v>428</v>
      </c>
      <c r="E984" s="2" t="s">
        <v>1752</v>
      </c>
      <c r="F984" t="e">
        <v>#N/A</v>
      </c>
      <c r="G984" s="14">
        <v>1220892.1000000001</v>
      </c>
      <c r="H984" t="s">
        <v>2270</v>
      </c>
      <c r="I984" s="12">
        <v>4</v>
      </c>
      <c r="J984" t="s">
        <v>2230</v>
      </c>
    </row>
    <row r="985" spans="1:10" hidden="1" x14ac:dyDescent="0.25">
      <c r="A985" s="2" t="s">
        <v>438</v>
      </c>
      <c r="B985" s="3" t="s">
        <v>1757</v>
      </c>
      <c r="C985" s="4">
        <v>17446</v>
      </c>
      <c r="D985" s="2" t="s">
        <v>237</v>
      </c>
      <c r="E985" s="2" t="s">
        <v>1758</v>
      </c>
      <c r="F985" t="e">
        <v>#N/A</v>
      </c>
      <c r="G985" s="14">
        <v>37762.017</v>
      </c>
      <c r="H985" t="s">
        <v>2270</v>
      </c>
      <c r="I985" s="12">
        <v>6</v>
      </c>
      <c r="J985" t="s">
        <v>2230</v>
      </c>
    </row>
    <row r="986" spans="1:10" hidden="1" x14ac:dyDescent="0.25">
      <c r="A986" s="2" t="s">
        <v>500</v>
      </c>
      <c r="B986" s="3" t="s">
        <v>1759</v>
      </c>
      <c r="C986" s="4">
        <v>5541</v>
      </c>
      <c r="D986" s="2" t="s">
        <v>502</v>
      </c>
      <c r="E986" s="2" t="s">
        <v>1760</v>
      </c>
      <c r="F986" t="e">
        <v>#N/A</v>
      </c>
      <c r="G986" s="14">
        <v>14266.868</v>
      </c>
      <c r="H986" t="s">
        <v>2270</v>
      </c>
      <c r="I986" s="12">
        <v>6</v>
      </c>
      <c r="J986" t="s">
        <v>2232</v>
      </c>
    </row>
    <row r="987" spans="1:10" hidden="1" x14ac:dyDescent="0.25">
      <c r="A987" s="2" t="s">
        <v>134</v>
      </c>
      <c r="B987" s="3" t="s">
        <v>1761</v>
      </c>
      <c r="C987" s="4">
        <v>54498</v>
      </c>
      <c r="D987" s="2" t="s">
        <v>136</v>
      </c>
      <c r="E987" s="2" t="s">
        <v>1762</v>
      </c>
      <c r="F987" t="e">
        <v>#N/A</v>
      </c>
      <c r="G987" s="14">
        <v>52543.334999999999</v>
      </c>
      <c r="H987" t="s">
        <v>2270</v>
      </c>
      <c r="I987" s="12">
        <v>4</v>
      </c>
      <c r="J987" t="s">
        <v>2231</v>
      </c>
    </row>
    <row r="988" spans="1:10" hidden="1" x14ac:dyDescent="0.25">
      <c r="A988" s="2" t="s">
        <v>758</v>
      </c>
      <c r="B988" s="3" t="s">
        <v>1767</v>
      </c>
      <c r="C988" s="4">
        <v>50606</v>
      </c>
      <c r="D988" s="2" t="s">
        <v>760</v>
      </c>
      <c r="E988" s="2" t="s">
        <v>1395</v>
      </c>
      <c r="F988" t="e">
        <v>#N/A</v>
      </c>
      <c r="G988" s="14">
        <v>36842.218999999997</v>
      </c>
      <c r="H988" t="s">
        <v>2270</v>
      </c>
      <c r="I988" s="12">
        <v>6</v>
      </c>
      <c r="J988" t="s">
        <v>2233</v>
      </c>
    </row>
    <row r="989" spans="1:10" hidden="1" x14ac:dyDescent="0.25">
      <c r="A989" s="2" t="s">
        <v>772</v>
      </c>
      <c r="B989" s="3" t="s">
        <v>1768</v>
      </c>
      <c r="C989" s="4">
        <v>41206</v>
      </c>
      <c r="D989" s="2" t="s">
        <v>774</v>
      </c>
      <c r="E989" s="2" t="s">
        <v>1769</v>
      </c>
      <c r="F989" t="e">
        <v>#N/A</v>
      </c>
      <c r="G989" s="14">
        <v>163239.95000000001</v>
      </c>
      <c r="H989" t="s">
        <v>2270</v>
      </c>
      <c r="I989" s="12">
        <v>6</v>
      </c>
      <c r="J989" t="s">
        <v>2230</v>
      </c>
    </row>
    <row r="990" spans="1:10" hidden="1" x14ac:dyDescent="0.25">
      <c r="A990" s="2" t="s">
        <v>576</v>
      </c>
      <c r="B990" s="3" t="s">
        <v>1771</v>
      </c>
      <c r="C990" s="4">
        <v>76233</v>
      </c>
      <c r="D990" s="2" t="s">
        <v>578</v>
      </c>
      <c r="E990" s="2" t="s">
        <v>1772</v>
      </c>
      <c r="F990" t="e">
        <v>#N/A</v>
      </c>
      <c r="G990" s="14">
        <v>91817.88</v>
      </c>
      <c r="H990" t="s">
        <v>2270</v>
      </c>
      <c r="I990" s="12">
        <v>6</v>
      </c>
      <c r="J990" t="s">
        <v>2230</v>
      </c>
    </row>
    <row r="991" spans="1:10" hidden="1" x14ac:dyDescent="0.25">
      <c r="A991" s="2" t="s">
        <v>376</v>
      </c>
      <c r="B991" s="3" t="s">
        <v>1777</v>
      </c>
      <c r="C991" s="4">
        <v>47980</v>
      </c>
      <c r="D991" s="2" t="s">
        <v>378</v>
      </c>
      <c r="E991" s="2" t="s">
        <v>1778</v>
      </c>
      <c r="F991" t="e">
        <v>#N/A</v>
      </c>
      <c r="G991" s="14">
        <v>44291.618999999999</v>
      </c>
      <c r="H991" t="s">
        <v>2270</v>
      </c>
      <c r="I991" s="12">
        <v>6</v>
      </c>
      <c r="J991" t="s">
        <v>2232</v>
      </c>
    </row>
    <row r="992" spans="1:10" hidden="1" x14ac:dyDescent="0.25">
      <c r="A992" s="2" t="s">
        <v>295</v>
      </c>
      <c r="B992" s="3" t="s">
        <v>1779</v>
      </c>
      <c r="C992" s="4">
        <v>73236</v>
      </c>
      <c r="D992" s="2" t="s">
        <v>297</v>
      </c>
      <c r="E992" s="2" t="s">
        <v>1780</v>
      </c>
      <c r="F992" t="e">
        <v>#N/A</v>
      </c>
      <c r="G992" s="14">
        <v>65594.667000000001</v>
      </c>
      <c r="H992" t="s">
        <v>2270</v>
      </c>
      <c r="I992" s="12">
        <v>6</v>
      </c>
      <c r="J992" t="s">
        <v>2233</v>
      </c>
    </row>
    <row r="993" spans="1:10" hidden="1" x14ac:dyDescent="0.25">
      <c r="A993" s="2" t="s">
        <v>888</v>
      </c>
      <c r="B993" s="3" t="s">
        <v>1781</v>
      </c>
      <c r="C993" s="4">
        <v>27413</v>
      </c>
      <c r="D993" s="2" t="s">
        <v>890</v>
      </c>
      <c r="E993" s="2" t="s">
        <v>1782</v>
      </c>
      <c r="F993" t="e">
        <v>#N/A</v>
      </c>
      <c r="G993" s="14">
        <v>83555.702000000005</v>
      </c>
      <c r="H993" t="s">
        <v>2271</v>
      </c>
      <c r="I993" s="12">
        <v>6</v>
      </c>
      <c r="J993" t="s">
        <v>2233</v>
      </c>
    </row>
    <row r="994" spans="1:10" hidden="1" x14ac:dyDescent="0.25">
      <c r="A994" s="2" t="s">
        <v>661</v>
      </c>
      <c r="B994" s="3" t="s">
        <v>1785</v>
      </c>
      <c r="C994" s="4">
        <v>70215</v>
      </c>
      <c r="D994" s="2" t="s">
        <v>663</v>
      </c>
      <c r="E994" s="2" t="s">
        <v>1786</v>
      </c>
      <c r="F994" t="e">
        <v>#N/A</v>
      </c>
      <c r="G994" s="14">
        <v>27353.724999999999</v>
      </c>
      <c r="H994" t="s">
        <v>2270</v>
      </c>
      <c r="I994" s="12">
        <v>6</v>
      </c>
      <c r="J994" t="s">
        <v>2232</v>
      </c>
    </row>
    <row r="995" spans="1:10" hidden="1" x14ac:dyDescent="0.25">
      <c r="A995" s="2" t="s">
        <v>1149</v>
      </c>
      <c r="B995" s="3" t="s">
        <v>1787</v>
      </c>
      <c r="C995" s="4">
        <v>20011</v>
      </c>
      <c r="D995" s="2" t="s">
        <v>1151</v>
      </c>
      <c r="E995" s="2" t="s">
        <v>1788</v>
      </c>
      <c r="F995" t="e">
        <v>#N/A</v>
      </c>
      <c r="G995" s="14">
        <v>86613.857999999993</v>
      </c>
      <c r="H995" t="s">
        <v>2271</v>
      </c>
      <c r="I995" s="12">
        <v>4</v>
      </c>
      <c r="J995" t="s">
        <v>2232</v>
      </c>
    </row>
    <row r="996" spans="1:10" hidden="1" x14ac:dyDescent="0.25">
      <c r="A996" s="2" t="s">
        <v>376</v>
      </c>
      <c r="B996" s="3" t="s">
        <v>1792</v>
      </c>
      <c r="C996" s="4">
        <v>47170</v>
      </c>
      <c r="D996" s="2" t="s">
        <v>378</v>
      </c>
      <c r="E996" s="2" t="s">
        <v>1793</v>
      </c>
      <c r="F996" t="e">
        <v>#N/A</v>
      </c>
      <c r="G996" s="14">
        <v>53971.966</v>
      </c>
      <c r="H996" t="s">
        <v>2271</v>
      </c>
      <c r="I996" s="12">
        <v>6</v>
      </c>
      <c r="J996" t="s">
        <v>2233</v>
      </c>
    </row>
    <row r="997" spans="1:10" hidden="1" x14ac:dyDescent="0.25">
      <c r="A997" s="2" t="s">
        <v>814</v>
      </c>
      <c r="B997" s="3" t="s">
        <v>1794</v>
      </c>
      <c r="C997" s="4">
        <v>63302</v>
      </c>
      <c r="D997" s="2" t="s">
        <v>816</v>
      </c>
      <c r="E997" s="2" t="s">
        <v>1795</v>
      </c>
      <c r="F997" t="e">
        <v>#N/A</v>
      </c>
      <c r="G997" s="14">
        <v>29563.173999999999</v>
      </c>
      <c r="H997" t="s">
        <v>2270</v>
      </c>
      <c r="I997" s="12">
        <v>6</v>
      </c>
      <c r="J997" t="s">
        <v>2233</v>
      </c>
    </row>
    <row r="998" spans="1:10" hidden="1" x14ac:dyDescent="0.25">
      <c r="A998" s="2" t="s">
        <v>661</v>
      </c>
      <c r="B998" s="3" t="s">
        <v>1796</v>
      </c>
      <c r="C998" s="4">
        <v>70717</v>
      </c>
      <c r="D998" s="2" t="s">
        <v>663</v>
      </c>
      <c r="E998" s="2" t="s">
        <v>898</v>
      </c>
      <c r="F998" t="e">
        <v>#N/A</v>
      </c>
      <c r="G998" s="14">
        <v>20786.309000000001</v>
      </c>
      <c r="H998" t="s">
        <v>2271</v>
      </c>
      <c r="I998" s="12">
        <v>6</v>
      </c>
      <c r="J998" t="s">
        <v>2232</v>
      </c>
    </row>
    <row r="999" spans="1:10" hidden="1" x14ac:dyDescent="0.25">
      <c r="A999" s="2" t="s">
        <v>576</v>
      </c>
      <c r="B999" s="3" t="s">
        <v>1797</v>
      </c>
      <c r="C999" s="4">
        <v>76616</v>
      </c>
      <c r="D999" s="2" t="s">
        <v>578</v>
      </c>
      <c r="E999" s="2" t="s">
        <v>1798</v>
      </c>
      <c r="F999" t="e">
        <v>#N/A</v>
      </c>
      <c r="G999" s="14">
        <v>30187.37</v>
      </c>
      <c r="H999" t="s">
        <v>2270</v>
      </c>
      <c r="I999" s="12">
        <v>6</v>
      </c>
      <c r="J999" t="s">
        <v>2233</v>
      </c>
    </row>
    <row r="1000" spans="1:10" hidden="1" x14ac:dyDescent="0.25">
      <c r="A1000" s="2" t="s">
        <v>500</v>
      </c>
      <c r="B1000" s="3" t="s">
        <v>1799</v>
      </c>
      <c r="C1000" s="4">
        <v>5697</v>
      </c>
      <c r="D1000" s="2" t="s">
        <v>502</v>
      </c>
      <c r="E1000" s="2" t="s">
        <v>1499</v>
      </c>
      <c r="F1000" t="e">
        <v>#N/A</v>
      </c>
      <c r="G1000" s="14">
        <v>7744.0964999999997</v>
      </c>
      <c r="H1000" t="s">
        <v>2270</v>
      </c>
      <c r="I1000" s="12">
        <v>6</v>
      </c>
      <c r="J1000" t="s">
        <v>2232</v>
      </c>
    </row>
    <row r="1001" spans="1:10" hidden="1" x14ac:dyDescent="0.25">
      <c r="A1001" s="2" t="s">
        <v>888</v>
      </c>
      <c r="B1001" s="3" t="s">
        <v>1800</v>
      </c>
      <c r="C1001" s="4">
        <v>27025</v>
      </c>
      <c r="D1001" s="2" t="s">
        <v>890</v>
      </c>
      <c r="E1001" s="2" t="s">
        <v>1801</v>
      </c>
      <c r="F1001" t="e">
        <v>#N/A</v>
      </c>
      <c r="G1001" s="14">
        <v>207131.39</v>
      </c>
      <c r="H1001" t="s">
        <v>2271</v>
      </c>
      <c r="I1001" s="12">
        <v>6</v>
      </c>
      <c r="J1001" t="s">
        <v>2230</v>
      </c>
    </row>
    <row r="1002" spans="1:10" hidden="1" x14ac:dyDescent="0.25">
      <c r="A1002" s="2" t="s">
        <v>576</v>
      </c>
      <c r="B1002" s="3" t="s">
        <v>1806</v>
      </c>
      <c r="C1002" s="4">
        <v>76113</v>
      </c>
      <c r="D1002" s="2" t="s">
        <v>578</v>
      </c>
      <c r="E1002" s="2" t="s">
        <v>1807</v>
      </c>
      <c r="F1002" t="e">
        <v>#N/A</v>
      </c>
      <c r="G1002" s="14">
        <v>41056.228000000003</v>
      </c>
      <c r="H1002" t="s">
        <v>2270</v>
      </c>
      <c r="I1002" s="12">
        <v>6</v>
      </c>
      <c r="J1002" t="s">
        <v>2233</v>
      </c>
    </row>
    <row r="1003" spans="1:10" hidden="1" x14ac:dyDescent="0.25">
      <c r="A1003" s="2" t="s">
        <v>500</v>
      </c>
      <c r="B1003" s="3" t="s">
        <v>1810</v>
      </c>
      <c r="C1003" s="4">
        <v>5674</v>
      </c>
      <c r="D1003" s="2" t="s">
        <v>502</v>
      </c>
      <c r="E1003" s="2" t="s">
        <v>1811</v>
      </c>
      <c r="F1003" t="e">
        <v>#N/A</v>
      </c>
      <c r="G1003" s="14">
        <v>21821.920999999998</v>
      </c>
      <c r="H1003" t="s">
        <v>2270</v>
      </c>
      <c r="I1003" s="12">
        <v>6</v>
      </c>
      <c r="J1003" t="s">
        <v>2232</v>
      </c>
    </row>
    <row r="1004" spans="1:10" hidden="1" x14ac:dyDescent="0.25">
      <c r="A1004" s="2" t="s">
        <v>88</v>
      </c>
      <c r="B1004" s="3" t="s">
        <v>1812</v>
      </c>
      <c r="C1004" s="4">
        <v>68573</v>
      </c>
      <c r="D1004" s="2" t="s">
        <v>90</v>
      </c>
      <c r="E1004" s="2" t="s">
        <v>1813</v>
      </c>
      <c r="F1004" t="e">
        <v>#N/A</v>
      </c>
      <c r="G1004" s="14">
        <v>75753.786999999997</v>
      </c>
      <c r="H1004" t="s">
        <v>2270</v>
      </c>
      <c r="I1004" s="12">
        <v>6</v>
      </c>
      <c r="J1004" t="s">
        <v>2230</v>
      </c>
    </row>
    <row r="1005" spans="1:10" hidden="1" x14ac:dyDescent="0.25">
      <c r="A1005" s="2" t="s">
        <v>758</v>
      </c>
      <c r="B1005" s="3" t="s">
        <v>1814</v>
      </c>
      <c r="C1005" s="4">
        <v>50568</v>
      </c>
      <c r="D1005" s="2" t="s">
        <v>760</v>
      </c>
      <c r="E1005" s="2" t="s">
        <v>1815</v>
      </c>
      <c r="F1005" t="e">
        <v>#N/A</v>
      </c>
      <c r="G1005" s="14">
        <v>1728604.5</v>
      </c>
      <c r="H1005" t="s">
        <v>2270</v>
      </c>
      <c r="I1005" s="12">
        <v>4</v>
      </c>
      <c r="J1005" t="s">
        <v>2230</v>
      </c>
    </row>
    <row r="1006" spans="1:10" hidden="1" x14ac:dyDescent="0.25">
      <c r="A1006" s="2" t="s">
        <v>321</v>
      </c>
      <c r="B1006" s="3" t="s">
        <v>1816</v>
      </c>
      <c r="C1006" s="4">
        <v>19785</v>
      </c>
      <c r="D1006" s="2" t="s">
        <v>323</v>
      </c>
      <c r="E1006" s="2" t="s">
        <v>663</v>
      </c>
      <c r="F1006" t="e">
        <v>#N/A</v>
      </c>
      <c r="G1006" s="14">
        <v>13646.582</v>
      </c>
      <c r="H1006" t="s">
        <v>2271</v>
      </c>
      <c r="I1006" s="12">
        <v>6</v>
      </c>
      <c r="J1006" t="s">
        <v>2233</v>
      </c>
    </row>
    <row r="1007" spans="1:10" hidden="1" x14ac:dyDescent="0.25">
      <c r="A1007" s="2" t="s">
        <v>27</v>
      </c>
      <c r="B1007" s="3" t="s">
        <v>1817</v>
      </c>
      <c r="C1007" s="4">
        <v>25483</v>
      </c>
      <c r="D1007" s="2" t="s">
        <v>29</v>
      </c>
      <c r="E1007" s="2" t="s">
        <v>206</v>
      </c>
      <c r="F1007" t="e">
        <v>#N/A</v>
      </c>
      <c r="G1007" s="14">
        <v>5582.2223999999997</v>
      </c>
      <c r="H1007" t="s">
        <v>2270</v>
      </c>
      <c r="I1007" s="12">
        <v>6</v>
      </c>
      <c r="J1007" t="s">
        <v>2233</v>
      </c>
    </row>
    <row r="1008" spans="1:10" hidden="1" x14ac:dyDescent="0.25">
      <c r="A1008" s="2" t="s">
        <v>1669</v>
      </c>
      <c r="B1008" s="3" t="s">
        <v>1818</v>
      </c>
      <c r="C1008" s="4">
        <v>81220</v>
      </c>
      <c r="D1008" s="2" t="s">
        <v>1671</v>
      </c>
      <c r="E1008" s="2" t="s">
        <v>1819</v>
      </c>
      <c r="F1008" t="e">
        <v>#N/A</v>
      </c>
      <c r="G1008" s="14">
        <v>518402.57</v>
      </c>
      <c r="H1008" t="s">
        <v>2270</v>
      </c>
      <c r="I1008" s="12">
        <v>6</v>
      </c>
      <c r="J1008" t="s">
        <v>2230</v>
      </c>
    </row>
    <row r="1009" spans="1:10" hidden="1" x14ac:dyDescent="0.25">
      <c r="A1009" s="2" t="s">
        <v>814</v>
      </c>
      <c r="B1009" s="3" t="s">
        <v>1822</v>
      </c>
      <c r="C1009" s="4">
        <v>63548</v>
      </c>
      <c r="D1009" s="2" t="s">
        <v>816</v>
      </c>
      <c r="E1009" s="2" t="s">
        <v>1823</v>
      </c>
      <c r="F1009" t="e">
        <v>#N/A</v>
      </c>
      <c r="G1009" s="14">
        <v>25237.371999999999</v>
      </c>
      <c r="H1009" t="s">
        <v>2270</v>
      </c>
      <c r="I1009" s="12">
        <v>6</v>
      </c>
      <c r="J1009" t="s">
        <v>2233</v>
      </c>
    </row>
    <row r="1010" spans="1:10" hidden="1" x14ac:dyDescent="0.25">
      <c r="A1010" s="2" t="s">
        <v>500</v>
      </c>
      <c r="B1010" s="3" t="s">
        <v>1824</v>
      </c>
      <c r="C1010" s="4">
        <v>5467</v>
      </c>
      <c r="D1010" s="2" t="s">
        <v>502</v>
      </c>
      <c r="E1010" s="2" t="s">
        <v>1825</v>
      </c>
      <c r="F1010" t="e">
        <v>#N/A</v>
      </c>
      <c r="G1010" s="14">
        <v>7596.7177000000001</v>
      </c>
      <c r="H1010" t="s">
        <v>2270</v>
      </c>
      <c r="I1010" s="12">
        <v>6</v>
      </c>
      <c r="J1010" t="s">
        <v>2232</v>
      </c>
    </row>
    <row r="1011" spans="1:10" hidden="1" x14ac:dyDescent="0.25">
      <c r="A1011" s="2" t="s">
        <v>321</v>
      </c>
      <c r="B1011" s="3" t="s">
        <v>1828</v>
      </c>
      <c r="C1011" s="4">
        <v>19001</v>
      </c>
      <c r="D1011" s="2" t="s">
        <v>323</v>
      </c>
      <c r="E1011" s="2" t="s">
        <v>1829</v>
      </c>
      <c r="F1011" t="e">
        <v>#N/A</v>
      </c>
      <c r="G1011" s="14">
        <v>48006.77</v>
      </c>
      <c r="H1011" t="s">
        <v>2269</v>
      </c>
      <c r="I1011" s="12">
        <v>2</v>
      </c>
      <c r="J1011" t="s">
        <v>2231</v>
      </c>
    </row>
    <row r="1012" spans="1:10" hidden="1" x14ac:dyDescent="0.25">
      <c r="A1012" s="2" t="s">
        <v>88</v>
      </c>
      <c r="B1012" s="3" t="s">
        <v>1832</v>
      </c>
      <c r="C1012" s="4">
        <v>68655</v>
      </c>
      <c r="D1012" s="2" t="s">
        <v>90</v>
      </c>
      <c r="E1012" s="2" t="s">
        <v>1833</v>
      </c>
      <c r="F1012" t="e">
        <v>#N/A</v>
      </c>
      <c r="G1012" s="14">
        <v>139550.32</v>
      </c>
      <c r="H1012" t="s">
        <v>2270</v>
      </c>
      <c r="I1012" s="12">
        <v>6</v>
      </c>
      <c r="J1012" t="s">
        <v>2233</v>
      </c>
    </row>
    <row r="1013" spans="1:10" hidden="1" x14ac:dyDescent="0.25">
      <c r="A1013" s="2" t="s">
        <v>96</v>
      </c>
      <c r="B1013" s="3" t="s">
        <v>1834</v>
      </c>
      <c r="C1013" s="4">
        <v>44874</v>
      </c>
      <c r="D1013" s="2" t="s">
        <v>98</v>
      </c>
      <c r="E1013" s="2" t="s">
        <v>167</v>
      </c>
      <c r="F1013" t="e">
        <v>#N/A</v>
      </c>
      <c r="G1013" s="14">
        <v>26227.313999999998</v>
      </c>
      <c r="H1013" t="s">
        <v>2270</v>
      </c>
      <c r="I1013" s="12">
        <v>6</v>
      </c>
      <c r="J1013" t="s">
        <v>2232</v>
      </c>
    </row>
    <row r="1014" spans="1:10" hidden="1" x14ac:dyDescent="0.25">
      <c r="A1014" s="2" t="s">
        <v>204</v>
      </c>
      <c r="B1014" s="3" t="s">
        <v>1835</v>
      </c>
      <c r="C1014" s="4">
        <v>52678</v>
      </c>
      <c r="D1014" s="2" t="s">
        <v>206</v>
      </c>
      <c r="E1014" s="2" t="s">
        <v>1836</v>
      </c>
      <c r="F1014" t="e">
        <v>#N/A</v>
      </c>
      <c r="G1014" s="14">
        <v>60254.705999999998</v>
      </c>
      <c r="H1014" t="s">
        <v>2270</v>
      </c>
      <c r="I1014" s="12">
        <v>6</v>
      </c>
      <c r="J1014" t="s">
        <v>2232</v>
      </c>
    </row>
    <row r="1015" spans="1:10" hidden="1" x14ac:dyDescent="0.25">
      <c r="A1015" s="2" t="s">
        <v>1669</v>
      </c>
      <c r="B1015" s="3" t="s">
        <v>1839</v>
      </c>
      <c r="C1015" s="4">
        <v>81001</v>
      </c>
      <c r="D1015" s="2" t="s">
        <v>1671</v>
      </c>
      <c r="E1015" s="2" t="s">
        <v>1671</v>
      </c>
      <c r="F1015" t="e">
        <v>#N/A</v>
      </c>
      <c r="G1015" s="14">
        <v>578561.43000000005</v>
      </c>
      <c r="H1015" t="s">
        <v>2270</v>
      </c>
      <c r="I1015" s="12">
        <v>4</v>
      </c>
      <c r="J1015" t="s">
        <v>2232</v>
      </c>
    </row>
    <row r="1016" spans="1:10" hidden="1" x14ac:dyDescent="0.25">
      <c r="A1016" s="2" t="s">
        <v>376</v>
      </c>
      <c r="B1016" s="3" t="s">
        <v>1840</v>
      </c>
      <c r="C1016" s="4">
        <v>47798</v>
      </c>
      <c r="D1016" s="2" t="s">
        <v>378</v>
      </c>
      <c r="E1016" s="2" t="s">
        <v>1841</v>
      </c>
      <c r="F1016" t="e">
        <v>#N/A</v>
      </c>
      <c r="G1016" s="14">
        <v>46644.902999999998</v>
      </c>
      <c r="H1016" t="s">
        <v>2270</v>
      </c>
      <c r="I1016" s="12">
        <v>6</v>
      </c>
      <c r="J1016" t="s">
        <v>2233</v>
      </c>
    </row>
    <row r="1017" spans="1:10" hidden="1" x14ac:dyDescent="0.25">
      <c r="A1017" s="2" t="s">
        <v>88</v>
      </c>
      <c r="B1017" s="3" t="s">
        <v>1846</v>
      </c>
      <c r="C1017" s="4">
        <v>68081</v>
      </c>
      <c r="D1017" s="2" t="s">
        <v>90</v>
      </c>
      <c r="E1017" s="2" t="s">
        <v>1847</v>
      </c>
      <c r="F1017" t="e">
        <v>#N/A</v>
      </c>
      <c r="G1017" s="14">
        <v>125282.72</v>
      </c>
      <c r="H1017" t="s">
        <v>2269</v>
      </c>
      <c r="I1017" s="12">
        <v>1</v>
      </c>
      <c r="J1017" t="s">
        <v>2231</v>
      </c>
    </row>
    <row r="1018" spans="1:10" hidden="1" x14ac:dyDescent="0.25">
      <c r="A1018" s="2" t="s">
        <v>500</v>
      </c>
      <c r="B1018" s="3" t="s">
        <v>1850</v>
      </c>
      <c r="C1018" s="4">
        <v>5819</v>
      </c>
      <c r="D1018" s="2" t="s">
        <v>502</v>
      </c>
      <c r="E1018" s="2" t="s">
        <v>495</v>
      </c>
      <c r="F1018" t="e">
        <v>#N/A</v>
      </c>
      <c r="G1018" s="14">
        <v>12266.817999999999</v>
      </c>
      <c r="H1018" t="s">
        <v>2271</v>
      </c>
      <c r="I1018" s="12">
        <v>6</v>
      </c>
      <c r="J1018" t="s">
        <v>2230</v>
      </c>
    </row>
    <row r="1019" spans="1:10" hidden="1" x14ac:dyDescent="0.25">
      <c r="A1019" s="2" t="s">
        <v>758</v>
      </c>
      <c r="B1019" s="3" t="s">
        <v>1853</v>
      </c>
      <c r="C1019" s="4">
        <v>50689</v>
      </c>
      <c r="D1019" s="2" t="s">
        <v>760</v>
      </c>
      <c r="E1019" s="2" t="s">
        <v>1721</v>
      </c>
      <c r="F1019" t="e">
        <v>#N/A</v>
      </c>
      <c r="G1019" s="14">
        <v>593413.22</v>
      </c>
      <c r="H1019" t="s">
        <v>2270</v>
      </c>
      <c r="I1019" s="12">
        <v>6</v>
      </c>
      <c r="J1019" t="s">
        <v>2230</v>
      </c>
    </row>
    <row r="1020" spans="1:10" hidden="1" x14ac:dyDescent="0.25">
      <c r="A1020" s="2" t="s">
        <v>88</v>
      </c>
      <c r="B1020" s="3" t="s">
        <v>1858</v>
      </c>
      <c r="C1020" s="4">
        <v>68255</v>
      </c>
      <c r="D1020" s="2" t="s">
        <v>90</v>
      </c>
      <c r="E1020" s="2" t="s">
        <v>1859</v>
      </c>
      <c r="F1020" t="e">
        <v>#N/A</v>
      </c>
      <c r="G1020" s="14">
        <v>45588.646999999997</v>
      </c>
      <c r="H1020" t="s">
        <v>2270</v>
      </c>
      <c r="I1020" s="12">
        <v>6</v>
      </c>
      <c r="J1020" t="s">
        <v>2233</v>
      </c>
    </row>
    <row r="1021" spans="1:10" hidden="1" x14ac:dyDescent="0.25">
      <c r="A1021" s="2" t="s">
        <v>500</v>
      </c>
      <c r="B1021" s="3" t="s">
        <v>1862</v>
      </c>
      <c r="C1021" s="4">
        <v>5321</v>
      </c>
      <c r="D1021" s="2" t="s">
        <v>502</v>
      </c>
      <c r="E1021" s="2" t="s">
        <v>1863</v>
      </c>
      <c r="F1021" t="e">
        <v>#N/A</v>
      </c>
      <c r="G1021" s="14">
        <v>8454.2978999999996</v>
      </c>
      <c r="H1021" t="s">
        <v>2269</v>
      </c>
      <c r="I1021" s="12">
        <v>6</v>
      </c>
      <c r="J1021" t="s">
        <v>2232</v>
      </c>
    </row>
    <row r="1022" spans="1:10" hidden="1" x14ac:dyDescent="0.25">
      <c r="A1022" s="2" t="s">
        <v>295</v>
      </c>
      <c r="B1022" s="3" t="s">
        <v>1864</v>
      </c>
      <c r="C1022" s="4">
        <v>73411</v>
      </c>
      <c r="D1022" s="2" t="s">
        <v>297</v>
      </c>
      <c r="E1022" s="2" t="s">
        <v>1865</v>
      </c>
      <c r="F1022" t="e">
        <v>#N/A</v>
      </c>
      <c r="G1022" s="14">
        <v>28636.935000000001</v>
      </c>
      <c r="H1022" t="s">
        <v>2270</v>
      </c>
      <c r="I1022" s="12">
        <v>6</v>
      </c>
      <c r="J1022" t="s">
        <v>2232</v>
      </c>
    </row>
    <row r="1023" spans="1:10" hidden="1" x14ac:dyDescent="0.25">
      <c r="A1023" s="2" t="s">
        <v>33</v>
      </c>
      <c r="B1023" s="3" t="s">
        <v>1866</v>
      </c>
      <c r="C1023" s="4">
        <v>15518</v>
      </c>
      <c r="D1023" s="2" t="s">
        <v>35</v>
      </c>
      <c r="E1023" s="2" t="s">
        <v>1867</v>
      </c>
      <c r="F1023" t="e">
        <v>#N/A</v>
      </c>
      <c r="G1023" s="14">
        <v>30939.241999999998</v>
      </c>
      <c r="H1023" t="s">
        <v>2271</v>
      </c>
      <c r="I1023" s="12">
        <v>6</v>
      </c>
      <c r="J1023" t="s">
        <v>2230</v>
      </c>
    </row>
    <row r="1024" spans="1:10" hidden="1" x14ac:dyDescent="0.25">
      <c r="A1024" s="2" t="s">
        <v>204</v>
      </c>
      <c r="B1024" s="3" t="s">
        <v>1868</v>
      </c>
      <c r="C1024" s="4">
        <v>52411</v>
      </c>
      <c r="D1024" s="2" t="s">
        <v>206</v>
      </c>
      <c r="E1024" s="2" t="s">
        <v>1869</v>
      </c>
      <c r="F1024" t="e">
        <v>#N/A</v>
      </c>
      <c r="G1024" s="14">
        <v>13366.304</v>
      </c>
      <c r="H1024" t="s">
        <v>2271</v>
      </c>
      <c r="I1024" s="12">
        <v>6</v>
      </c>
      <c r="J1024" t="s">
        <v>2233</v>
      </c>
    </row>
    <row r="1025" spans="1:10" hidden="1" x14ac:dyDescent="0.25">
      <c r="A1025" s="2" t="s">
        <v>500</v>
      </c>
      <c r="B1025" s="3" t="s">
        <v>1872</v>
      </c>
      <c r="C1025" s="4">
        <v>5425</v>
      </c>
      <c r="D1025" s="2" t="s">
        <v>502</v>
      </c>
      <c r="E1025" s="2" t="s">
        <v>1873</v>
      </c>
      <c r="F1025" t="e">
        <v>#N/A</v>
      </c>
      <c r="G1025" s="14">
        <v>40682.423999999999</v>
      </c>
      <c r="H1025" t="s">
        <v>2270</v>
      </c>
      <c r="I1025" s="12">
        <v>6</v>
      </c>
      <c r="J1025" t="s">
        <v>2233</v>
      </c>
    </row>
    <row r="1026" spans="1:10" hidden="1" x14ac:dyDescent="0.25">
      <c r="A1026" s="2" t="s">
        <v>1149</v>
      </c>
      <c r="B1026" s="3" t="s">
        <v>1874</v>
      </c>
      <c r="C1026" s="4">
        <v>20383</v>
      </c>
      <c r="D1026" s="2" t="s">
        <v>1151</v>
      </c>
      <c r="E1026" s="2" t="s">
        <v>1875</v>
      </c>
      <c r="F1026" t="e">
        <v>#N/A</v>
      </c>
      <c r="G1026" s="14">
        <v>83091.065000000002</v>
      </c>
      <c r="H1026" t="s">
        <v>2270</v>
      </c>
      <c r="I1026" s="12">
        <v>6</v>
      </c>
      <c r="J1026" t="s">
        <v>2233</v>
      </c>
    </row>
    <row r="1027" spans="1:10" hidden="1" x14ac:dyDescent="0.25">
      <c r="A1027" s="2" t="s">
        <v>901</v>
      </c>
      <c r="B1027" s="3" t="s">
        <v>1876</v>
      </c>
      <c r="C1027" s="4">
        <v>85139</v>
      </c>
      <c r="D1027" s="2" t="s">
        <v>903</v>
      </c>
      <c r="E1027" s="2" t="s">
        <v>1877</v>
      </c>
      <c r="F1027" t="e">
        <v>#N/A</v>
      </c>
      <c r="G1027" s="14">
        <v>376169.04</v>
      </c>
      <c r="H1027" t="s">
        <v>2270</v>
      </c>
      <c r="I1027" s="12">
        <v>5</v>
      </c>
      <c r="J1027" t="s">
        <v>2230</v>
      </c>
    </row>
    <row r="1028" spans="1:10" hidden="1" x14ac:dyDescent="0.25">
      <c r="A1028" s="2" t="s">
        <v>33</v>
      </c>
      <c r="B1028" s="3" t="s">
        <v>1878</v>
      </c>
      <c r="C1028" s="4">
        <v>15514</v>
      </c>
      <c r="D1028" s="2" t="s">
        <v>35</v>
      </c>
      <c r="E1028" s="2" t="s">
        <v>1879</v>
      </c>
      <c r="F1028" t="e">
        <v>#N/A</v>
      </c>
      <c r="G1028" s="14">
        <v>34316.739000000001</v>
      </c>
      <c r="H1028" t="s">
        <v>2270</v>
      </c>
      <c r="I1028" s="12">
        <v>6</v>
      </c>
      <c r="J1028" t="s">
        <v>2230</v>
      </c>
    </row>
    <row r="1029" spans="1:10" hidden="1" x14ac:dyDescent="0.25">
      <c r="A1029" s="2" t="s">
        <v>500</v>
      </c>
      <c r="B1029" s="3" t="s">
        <v>1883</v>
      </c>
      <c r="C1029" s="4">
        <v>5411</v>
      </c>
      <c r="D1029" s="2" t="s">
        <v>502</v>
      </c>
      <c r="E1029" s="2" t="s">
        <v>1884</v>
      </c>
      <c r="F1029" t="e">
        <v>#N/A</v>
      </c>
      <c r="G1029" s="14">
        <v>21568.508999999998</v>
      </c>
      <c r="H1029" t="s">
        <v>2270</v>
      </c>
      <c r="I1029" s="12">
        <v>6</v>
      </c>
      <c r="J1029" t="s">
        <v>2230</v>
      </c>
    </row>
    <row r="1030" spans="1:10" hidden="1" x14ac:dyDescent="0.25">
      <c r="A1030" s="2" t="s">
        <v>758</v>
      </c>
      <c r="B1030" s="3" t="s">
        <v>1885</v>
      </c>
      <c r="C1030" s="4">
        <v>50223</v>
      </c>
      <c r="D1030" s="2" t="s">
        <v>760</v>
      </c>
      <c r="E1030" s="2" t="s">
        <v>1886</v>
      </c>
      <c r="F1030" t="e">
        <v>#N/A</v>
      </c>
      <c r="G1030" s="14">
        <v>116226.64</v>
      </c>
      <c r="H1030" t="s">
        <v>2270</v>
      </c>
      <c r="I1030" s="12">
        <v>6</v>
      </c>
      <c r="J1030" t="s">
        <v>2230</v>
      </c>
    </row>
    <row r="1031" spans="1:10" hidden="1" x14ac:dyDescent="0.25">
      <c r="A1031" s="2" t="s">
        <v>376</v>
      </c>
      <c r="B1031" s="3" t="s">
        <v>1887</v>
      </c>
      <c r="C1031" s="4">
        <v>47555</v>
      </c>
      <c r="D1031" s="2" t="s">
        <v>378</v>
      </c>
      <c r="E1031" s="2" t="s">
        <v>1888</v>
      </c>
      <c r="F1031" t="e">
        <v>#N/A</v>
      </c>
      <c r="G1031" s="14">
        <v>143704.31</v>
      </c>
      <c r="H1031" t="s">
        <v>2270</v>
      </c>
      <c r="I1031" s="12">
        <v>6</v>
      </c>
      <c r="J1031" t="s">
        <v>2232</v>
      </c>
    </row>
    <row r="1032" spans="1:10" hidden="1" x14ac:dyDescent="0.25">
      <c r="A1032" s="2" t="s">
        <v>500</v>
      </c>
      <c r="B1032" s="3" t="s">
        <v>1889</v>
      </c>
      <c r="C1032" s="4">
        <v>5858</v>
      </c>
      <c r="D1032" s="2" t="s">
        <v>502</v>
      </c>
      <c r="E1032" s="2" t="s">
        <v>1890</v>
      </c>
      <c r="F1032" t="e">
        <v>#N/A</v>
      </c>
      <c r="G1032" s="14">
        <v>52710.190999999999</v>
      </c>
      <c r="H1032" t="s">
        <v>2271</v>
      </c>
      <c r="I1032" s="12">
        <v>6</v>
      </c>
      <c r="J1032" t="s">
        <v>2233</v>
      </c>
    </row>
    <row r="1033" spans="1:10" hidden="1" x14ac:dyDescent="0.25">
      <c r="A1033" s="2" t="s">
        <v>1456</v>
      </c>
      <c r="B1033" s="3" t="s">
        <v>1891</v>
      </c>
      <c r="C1033" s="4">
        <v>86749</v>
      </c>
      <c r="D1033" s="2" t="s">
        <v>1458</v>
      </c>
      <c r="E1033" s="2" t="s">
        <v>1892</v>
      </c>
      <c r="F1033" t="e">
        <v>#N/A</v>
      </c>
      <c r="G1033" s="14">
        <v>8849.2832999999991</v>
      </c>
      <c r="H1033" t="s">
        <v>2270</v>
      </c>
      <c r="I1033" s="12">
        <v>6</v>
      </c>
      <c r="J1033" t="s">
        <v>2232</v>
      </c>
    </row>
    <row r="1034" spans="1:10" hidden="1" x14ac:dyDescent="0.25">
      <c r="A1034" s="2" t="s">
        <v>500</v>
      </c>
      <c r="B1034" s="3" t="s">
        <v>1893</v>
      </c>
      <c r="C1034" s="4">
        <v>5002</v>
      </c>
      <c r="D1034" s="2" t="s">
        <v>502</v>
      </c>
      <c r="E1034" s="2" t="s">
        <v>1894</v>
      </c>
      <c r="F1034" t="e">
        <v>#N/A</v>
      </c>
      <c r="G1034" s="14">
        <v>51123.851999999999</v>
      </c>
      <c r="H1034" t="s">
        <v>2270</v>
      </c>
      <c r="I1034" s="12">
        <v>6</v>
      </c>
      <c r="J1034" t="s">
        <v>2233</v>
      </c>
    </row>
    <row r="1035" spans="1:10" hidden="1" x14ac:dyDescent="0.25">
      <c r="A1035" s="2" t="s">
        <v>301</v>
      </c>
      <c r="B1035" s="3" t="s">
        <v>1897</v>
      </c>
      <c r="C1035" s="4">
        <v>13074</v>
      </c>
      <c r="D1035" s="2" t="s">
        <v>303</v>
      </c>
      <c r="E1035" s="2" t="s">
        <v>1898</v>
      </c>
      <c r="F1035" t="e">
        <v>#N/A</v>
      </c>
      <c r="G1035" s="14">
        <v>43049.646999999997</v>
      </c>
      <c r="H1035" t="s">
        <v>2271</v>
      </c>
      <c r="I1035" s="12">
        <v>6</v>
      </c>
      <c r="J1035" t="s">
        <v>2233</v>
      </c>
    </row>
    <row r="1036" spans="1:10" hidden="1" x14ac:dyDescent="0.25">
      <c r="A1036" s="2" t="s">
        <v>376</v>
      </c>
      <c r="B1036" s="3" t="s">
        <v>1901</v>
      </c>
      <c r="C1036" s="4">
        <v>47258</v>
      </c>
      <c r="D1036" s="2" t="s">
        <v>378</v>
      </c>
      <c r="E1036" s="2" t="s">
        <v>1902</v>
      </c>
      <c r="F1036" t="e">
        <v>#N/A</v>
      </c>
      <c r="G1036" s="14">
        <v>54649.832999999999</v>
      </c>
      <c r="H1036" t="s">
        <v>2270</v>
      </c>
      <c r="I1036" s="12">
        <v>6</v>
      </c>
      <c r="J1036" t="s">
        <v>2233</v>
      </c>
    </row>
    <row r="1037" spans="1:10" hidden="1" x14ac:dyDescent="0.25">
      <c r="A1037" s="2" t="s">
        <v>888</v>
      </c>
      <c r="B1037" s="3" t="s">
        <v>1903</v>
      </c>
      <c r="C1037" s="4">
        <v>27245</v>
      </c>
      <c r="D1037" s="2" t="s">
        <v>890</v>
      </c>
      <c r="E1037" s="2" t="s">
        <v>1160</v>
      </c>
      <c r="F1037" t="e">
        <v>#N/A</v>
      </c>
      <c r="G1037" s="14">
        <v>81053.027000000002</v>
      </c>
      <c r="H1037" t="s">
        <v>2271</v>
      </c>
      <c r="I1037" s="12">
        <v>6</v>
      </c>
      <c r="J1037" t="s">
        <v>2233</v>
      </c>
    </row>
    <row r="1038" spans="1:10" hidden="1" x14ac:dyDescent="0.25">
      <c r="A1038" s="2" t="s">
        <v>500</v>
      </c>
      <c r="B1038" s="3" t="s">
        <v>1904</v>
      </c>
      <c r="C1038" s="4">
        <v>5670</v>
      </c>
      <c r="D1038" s="2" t="s">
        <v>502</v>
      </c>
      <c r="E1038" s="2" t="s">
        <v>1905</v>
      </c>
      <c r="F1038" t="e">
        <v>#N/A</v>
      </c>
      <c r="G1038" s="14">
        <v>42634.769</v>
      </c>
      <c r="H1038" t="s">
        <v>2270</v>
      </c>
      <c r="I1038" s="12">
        <v>6</v>
      </c>
      <c r="J1038" t="s">
        <v>2233</v>
      </c>
    </row>
    <row r="1039" spans="1:10" hidden="1" x14ac:dyDescent="0.25">
      <c r="A1039" s="2" t="s">
        <v>438</v>
      </c>
      <c r="B1039" s="3" t="s">
        <v>1916</v>
      </c>
      <c r="C1039" s="4">
        <v>17541</v>
      </c>
      <c r="D1039" s="2" t="s">
        <v>237</v>
      </c>
      <c r="E1039" s="2" t="s">
        <v>1917</v>
      </c>
      <c r="F1039" t="e">
        <v>#N/A</v>
      </c>
      <c r="G1039" s="14">
        <v>49665.091999999997</v>
      </c>
      <c r="H1039" t="s">
        <v>2270</v>
      </c>
      <c r="I1039" s="12">
        <v>6</v>
      </c>
      <c r="J1039" t="s">
        <v>2233</v>
      </c>
    </row>
    <row r="1040" spans="1:10" hidden="1" x14ac:dyDescent="0.25">
      <c r="A1040" s="2" t="s">
        <v>376</v>
      </c>
      <c r="B1040" s="3" t="s">
        <v>1922</v>
      </c>
      <c r="C1040" s="4">
        <v>47268</v>
      </c>
      <c r="D1040" s="2" t="s">
        <v>378</v>
      </c>
      <c r="E1040" s="2" t="s">
        <v>1923</v>
      </c>
      <c r="F1040" t="e">
        <v>#N/A</v>
      </c>
      <c r="G1040" s="14">
        <v>24838.330999999998</v>
      </c>
      <c r="H1040" t="s">
        <v>2270</v>
      </c>
      <c r="I1040" s="12">
        <v>6</v>
      </c>
      <c r="J1040" t="s">
        <v>2232</v>
      </c>
    </row>
    <row r="1041" spans="1:10" hidden="1" x14ac:dyDescent="0.25">
      <c r="A1041" s="2" t="s">
        <v>1149</v>
      </c>
      <c r="B1041" s="3" t="s">
        <v>1926</v>
      </c>
      <c r="C1041" s="4">
        <v>20060</v>
      </c>
      <c r="D1041" s="2" t="s">
        <v>1151</v>
      </c>
      <c r="E1041" s="2" t="s">
        <v>1927</v>
      </c>
      <c r="F1041" t="e">
        <v>#N/A</v>
      </c>
      <c r="G1041" s="14">
        <v>57176.883000000002</v>
      </c>
      <c r="H1041" t="s">
        <v>2270</v>
      </c>
      <c r="I1041" s="12">
        <v>6</v>
      </c>
      <c r="J1041" t="s">
        <v>2232</v>
      </c>
    </row>
    <row r="1042" spans="1:10" hidden="1" x14ac:dyDescent="0.25">
      <c r="A1042" s="2" t="s">
        <v>901</v>
      </c>
      <c r="B1042" s="3" t="s">
        <v>1930</v>
      </c>
      <c r="C1042" s="4">
        <v>85315</v>
      </c>
      <c r="D1042" s="2" t="s">
        <v>903</v>
      </c>
      <c r="E1042" s="2" t="s">
        <v>1931</v>
      </c>
      <c r="F1042" t="e">
        <v>#N/A</v>
      </c>
      <c r="G1042" s="14">
        <v>31482.81</v>
      </c>
      <c r="H1042" t="s">
        <v>2270</v>
      </c>
      <c r="I1042" s="12">
        <v>6</v>
      </c>
      <c r="J1042" t="s">
        <v>2230</v>
      </c>
    </row>
    <row r="1043" spans="1:10" hidden="1" x14ac:dyDescent="0.25">
      <c r="A1043" s="2" t="s">
        <v>11</v>
      </c>
      <c r="B1043" s="3" t="s">
        <v>1934</v>
      </c>
      <c r="C1043" s="4">
        <v>94001</v>
      </c>
      <c r="D1043" s="2" t="s">
        <v>13</v>
      </c>
      <c r="E1043" s="2" t="s">
        <v>1935</v>
      </c>
      <c r="F1043" t="e">
        <v>#N/A</v>
      </c>
      <c r="G1043" s="14">
        <v>1599073.8</v>
      </c>
      <c r="H1043" t="s">
        <v>2270</v>
      </c>
      <c r="I1043" s="12">
        <v>6</v>
      </c>
      <c r="J1043" t="s">
        <v>2230</v>
      </c>
    </row>
    <row r="1044" spans="1:10" hidden="1" x14ac:dyDescent="0.25">
      <c r="A1044" s="2" t="s">
        <v>204</v>
      </c>
      <c r="B1044" s="3" t="s">
        <v>1936</v>
      </c>
      <c r="C1044" s="4">
        <v>52385</v>
      </c>
      <c r="D1044" s="2" t="s">
        <v>206</v>
      </c>
      <c r="E1044" s="2" t="s">
        <v>1937</v>
      </c>
      <c r="F1044" t="e">
        <v>#N/A</v>
      </c>
      <c r="G1044" s="14">
        <v>24866.334999999999</v>
      </c>
      <c r="H1044" t="s">
        <v>2270</v>
      </c>
      <c r="I1044" s="12">
        <v>6</v>
      </c>
      <c r="J1044" t="s">
        <v>2233</v>
      </c>
    </row>
    <row r="1045" spans="1:10" hidden="1" x14ac:dyDescent="0.25">
      <c r="A1045" s="2" t="s">
        <v>888</v>
      </c>
      <c r="B1045" s="3" t="s">
        <v>1938</v>
      </c>
      <c r="C1045" s="4">
        <v>27787</v>
      </c>
      <c r="D1045" s="2" t="s">
        <v>890</v>
      </c>
      <c r="E1045" s="2" t="s">
        <v>1939</v>
      </c>
      <c r="F1045" t="e">
        <v>#N/A</v>
      </c>
      <c r="G1045" s="14">
        <v>75720.100000000006</v>
      </c>
      <c r="H1045" t="s">
        <v>2271</v>
      </c>
      <c r="I1045" s="12">
        <v>6</v>
      </c>
      <c r="J1045" t="s">
        <v>2233</v>
      </c>
    </row>
    <row r="1046" spans="1:10" hidden="1" x14ac:dyDescent="0.25">
      <c r="A1046" s="2" t="s">
        <v>500</v>
      </c>
      <c r="B1046" s="3" t="s">
        <v>1940</v>
      </c>
      <c r="C1046" s="4">
        <v>5004</v>
      </c>
      <c r="D1046" s="2" t="s">
        <v>502</v>
      </c>
      <c r="E1046" s="2" t="s">
        <v>1941</v>
      </c>
      <c r="F1046" t="e">
        <v>#N/A</v>
      </c>
      <c r="G1046" s="14">
        <v>29228.233</v>
      </c>
      <c r="H1046" t="s">
        <v>2270</v>
      </c>
      <c r="I1046" s="12">
        <v>6</v>
      </c>
      <c r="J1046" t="s">
        <v>2230</v>
      </c>
    </row>
    <row r="1047" spans="1:10" hidden="1" x14ac:dyDescent="0.25">
      <c r="A1047" s="2" t="s">
        <v>1149</v>
      </c>
      <c r="B1047" s="3" t="s">
        <v>1944</v>
      </c>
      <c r="C1047" s="4">
        <v>20238</v>
      </c>
      <c r="D1047" s="2" t="s">
        <v>1151</v>
      </c>
      <c r="E1047" s="2" t="s">
        <v>1945</v>
      </c>
      <c r="F1047" t="e">
        <v>#N/A</v>
      </c>
      <c r="G1047" s="14">
        <v>95937.103000000003</v>
      </c>
      <c r="H1047" t="s">
        <v>2270</v>
      </c>
      <c r="I1047" s="12">
        <v>6</v>
      </c>
      <c r="J1047" t="s">
        <v>2233</v>
      </c>
    </row>
    <row r="1048" spans="1:10" hidden="1" x14ac:dyDescent="0.25">
      <c r="A1048" s="2" t="s">
        <v>661</v>
      </c>
      <c r="B1048" s="3" t="s">
        <v>1946</v>
      </c>
      <c r="C1048" s="4">
        <v>70265</v>
      </c>
      <c r="D1048" s="2" t="s">
        <v>663</v>
      </c>
      <c r="E1048" s="2" t="s">
        <v>1947</v>
      </c>
      <c r="F1048" t="e">
        <v>#N/A</v>
      </c>
      <c r="G1048" s="14">
        <v>34273.122000000003</v>
      </c>
      <c r="H1048" t="s">
        <v>2271</v>
      </c>
      <c r="I1048" s="12">
        <v>6</v>
      </c>
      <c r="J1048" t="s">
        <v>2233</v>
      </c>
    </row>
    <row r="1049" spans="1:10" hidden="1" x14ac:dyDescent="0.25">
      <c r="A1049" s="2" t="s">
        <v>661</v>
      </c>
      <c r="B1049" s="3" t="s">
        <v>1948</v>
      </c>
      <c r="C1049" s="4">
        <v>70678</v>
      </c>
      <c r="D1049" s="2" t="s">
        <v>663</v>
      </c>
      <c r="E1049" s="2" t="s">
        <v>1949</v>
      </c>
      <c r="F1049" t="e">
        <v>#N/A</v>
      </c>
      <c r="G1049" s="14">
        <v>155492.92000000001</v>
      </c>
      <c r="H1049" t="s">
        <v>2271</v>
      </c>
      <c r="I1049" s="12">
        <v>6</v>
      </c>
      <c r="J1049" t="s">
        <v>2230</v>
      </c>
    </row>
    <row r="1050" spans="1:10" hidden="1" x14ac:dyDescent="0.25">
      <c r="A1050" s="2" t="s">
        <v>758</v>
      </c>
      <c r="B1050" s="3" t="s">
        <v>1952</v>
      </c>
      <c r="C1050" s="4">
        <v>50124</v>
      </c>
      <c r="D1050" s="2" t="s">
        <v>760</v>
      </c>
      <c r="E1050" s="2" t="s">
        <v>1953</v>
      </c>
      <c r="F1050" t="e">
        <v>#N/A</v>
      </c>
      <c r="G1050" s="14">
        <v>91423.433000000005</v>
      </c>
      <c r="H1050" t="s">
        <v>2270</v>
      </c>
      <c r="I1050" s="12">
        <v>6</v>
      </c>
      <c r="J1050" t="s">
        <v>2230</v>
      </c>
    </row>
    <row r="1051" spans="1:10" hidden="1" x14ac:dyDescent="0.25">
      <c r="A1051" s="2" t="s">
        <v>500</v>
      </c>
      <c r="B1051" s="3" t="s">
        <v>1954</v>
      </c>
      <c r="C1051" s="4">
        <v>5628</v>
      </c>
      <c r="D1051" s="2" t="s">
        <v>502</v>
      </c>
      <c r="E1051" s="2" t="s">
        <v>519</v>
      </c>
      <c r="F1051" t="e">
        <v>#N/A</v>
      </c>
      <c r="G1051" s="14">
        <v>26324.887999999999</v>
      </c>
      <c r="H1051" t="s">
        <v>2270</v>
      </c>
      <c r="I1051" s="12">
        <v>6</v>
      </c>
      <c r="J1051" t="s">
        <v>2233</v>
      </c>
    </row>
    <row r="1052" spans="1:10" hidden="1" x14ac:dyDescent="0.25">
      <c r="A1052" s="2" t="s">
        <v>758</v>
      </c>
      <c r="B1052" s="3" t="s">
        <v>1955</v>
      </c>
      <c r="C1052" s="4">
        <v>50313</v>
      </c>
      <c r="D1052" s="2" t="s">
        <v>760</v>
      </c>
      <c r="E1052" s="2" t="s">
        <v>483</v>
      </c>
      <c r="F1052" t="e">
        <v>#N/A</v>
      </c>
      <c r="G1052" s="14">
        <v>33599.949000000001</v>
      </c>
      <c r="H1052" t="s">
        <v>2270</v>
      </c>
      <c r="I1052" s="12">
        <v>5</v>
      </c>
      <c r="J1052" t="s">
        <v>2232</v>
      </c>
    </row>
    <row r="1053" spans="1:10" hidden="1" x14ac:dyDescent="0.25">
      <c r="A1053" s="2" t="s">
        <v>758</v>
      </c>
      <c r="B1053" s="3" t="s">
        <v>1956</v>
      </c>
      <c r="C1053" s="4">
        <v>50110</v>
      </c>
      <c r="D1053" s="2" t="s">
        <v>760</v>
      </c>
      <c r="E1053" s="2" t="s">
        <v>1957</v>
      </c>
      <c r="F1053" t="e">
        <v>#N/A</v>
      </c>
      <c r="G1053" s="14">
        <v>40851.428</v>
      </c>
      <c r="H1053" t="s">
        <v>2270</v>
      </c>
      <c r="I1053" s="12">
        <v>6</v>
      </c>
      <c r="J1053" t="s">
        <v>2230</v>
      </c>
    </row>
    <row r="1054" spans="1:10" hidden="1" x14ac:dyDescent="0.25">
      <c r="A1054" s="2" t="s">
        <v>204</v>
      </c>
      <c r="B1054" s="3" t="s">
        <v>1958</v>
      </c>
      <c r="C1054" s="4">
        <v>52258</v>
      </c>
      <c r="D1054" s="2" t="s">
        <v>206</v>
      </c>
      <c r="E1054" s="2" t="s">
        <v>1959</v>
      </c>
      <c r="F1054" t="e">
        <v>#N/A</v>
      </c>
      <c r="G1054" s="14">
        <v>31576.577000000001</v>
      </c>
      <c r="H1054" t="s">
        <v>2270</v>
      </c>
      <c r="I1054" s="12">
        <v>6</v>
      </c>
      <c r="J1054" t="s">
        <v>2233</v>
      </c>
    </row>
    <row r="1055" spans="1:10" hidden="1" x14ac:dyDescent="0.25">
      <c r="A1055" s="2" t="s">
        <v>500</v>
      </c>
      <c r="B1055" s="3" t="s">
        <v>1962</v>
      </c>
      <c r="C1055" s="4">
        <v>5044</v>
      </c>
      <c r="D1055" s="2" t="s">
        <v>502</v>
      </c>
      <c r="E1055" s="2" t="s">
        <v>1963</v>
      </c>
      <c r="F1055" t="e">
        <v>#N/A</v>
      </c>
      <c r="G1055" s="14">
        <v>25674.314999999999</v>
      </c>
      <c r="H1055" t="s">
        <v>2270</v>
      </c>
      <c r="I1055" s="12">
        <v>6</v>
      </c>
      <c r="J1055" t="s">
        <v>2230</v>
      </c>
    </row>
    <row r="1056" spans="1:10" hidden="1" x14ac:dyDescent="0.25">
      <c r="A1056" s="2" t="s">
        <v>301</v>
      </c>
      <c r="B1056" s="3" t="s">
        <v>1966</v>
      </c>
      <c r="C1056" s="4">
        <v>13458</v>
      </c>
      <c r="D1056" s="2" t="s">
        <v>303</v>
      </c>
      <c r="E1056" s="2" t="s">
        <v>1967</v>
      </c>
      <c r="F1056" t="e">
        <v>#N/A</v>
      </c>
      <c r="G1056" s="14">
        <v>208142.9</v>
      </c>
      <c r="H1056" t="s">
        <v>2271</v>
      </c>
      <c r="I1056" s="12">
        <v>6</v>
      </c>
      <c r="J1056" t="s">
        <v>2230</v>
      </c>
    </row>
    <row r="1057" spans="1:10" hidden="1" x14ac:dyDescent="0.25">
      <c r="A1057" s="2" t="s">
        <v>888</v>
      </c>
      <c r="B1057" s="3" t="s">
        <v>1968</v>
      </c>
      <c r="C1057" s="4">
        <v>27660</v>
      </c>
      <c r="D1057" s="2" t="s">
        <v>890</v>
      </c>
      <c r="E1057" s="2" t="s">
        <v>1969</v>
      </c>
      <c r="F1057" t="e">
        <v>#N/A</v>
      </c>
      <c r="G1057" s="14">
        <v>157663.92000000001</v>
      </c>
      <c r="H1057" t="s">
        <v>2271</v>
      </c>
      <c r="I1057" s="12">
        <v>6</v>
      </c>
      <c r="J1057" t="s">
        <v>2230</v>
      </c>
    </row>
    <row r="1058" spans="1:10" hidden="1" x14ac:dyDescent="0.25">
      <c r="A1058" s="2" t="s">
        <v>500</v>
      </c>
      <c r="B1058" s="3" t="s">
        <v>1970</v>
      </c>
      <c r="C1058" s="4">
        <v>5756</v>
      </c>
      <c r="D1058" s="2" t="s">
        <v>502</v>
      </c>
      <c r="E1058" s="2" t="s">
        <v>1971</v>
      </c>
      <c r="F1058" t="e">
        <v>#N/A</v>
      </c>
      <c r="G1058" s="14">
        <v>135107.71</v>
      </c>
      <c r="H1058" t="s">
        <v>2270</v>
      </c>
      <c r="I1058" s="12">
        <v>5</v>
      </c>
      <c r="J1058" t="s">
        <v>2233</v>
      </c>
    </row>
    <row r="1059" spans="1:10" hidden="1" x14ac:dyDescent="0.25">
      <c r="A1059" s="2" t="s">
        <v>661</v>
      </c>
      <c r="B1059" s="3" t="s">
        <v>1980</v>
      </c>
      <c r="C1059" s="4">
        <v>70001</v>
      </c>
      <c r="D1059" s="2" t="s">
        <v>663</v>
      </c>
      <c r="E1059" s="2" t="s">
        <v>1981</v>
      </c>
      <c r="F1059" t="e">
        <v>#N/A</v>
      </c>
      <c r="G1059" s="14">
        <v>27879.936000000002</v>
      </c>
      <c r="H1059" t="s">
        <v>2270</v>
      </c>
      <c r="I1059" s="12">
        <v>2</v>
      </c>
      <c r="J1059" t="s">
        <v>2231</v>
      </c>
    </row>
    <row r="1060" spans="1:10" hidden="1" x14ac:dyDescent="0.25">
      <c r="A1060" s="2" t="s">
        <v>295</v>
      </c>
      <c r="B1060" s="3" t="s">
        <v>1984</v>
      </c>
      <c r="C1060" s="4">
        <v>73563</v>
      </c>
      <c r="D1060" s="2" t="s">
        <v>297</v>
      </c>
      <c r="E1060" s="2" t="s">
        <v>1985</v>
      </c>
      <c r="F1060" t="e">
        <v>#N/A</v>
      </c>
      <c r="G1060" s="14">
        <v>41812.805999999997</v>
      </c>
      <c r="H1060" t="s">
        <v>2270</v>
      </c>
      <c r="I1060" s="12">
        <v>6</v>
      </c>
      <c r="J1060" t="s">
        <v>2233</v>
      </c>
    </row>
    <row r="1061" spans="1:10" hidden="1" x14ac:dyDescent="0.25">
      <c r="A1061" s="2" t="s">
        <v>741</v>
      </c>
      <c r="B1061" s="3" t="s">
        <v>1987</v>
      </c>
      <c r="C1061" s="4">
        <v>66572</v>
      </c>
      <c r="D1061" s="2" t="s">
        <v>743</v>
      </c>
      <c r="E1061" s="2" t="s">
        <v>1988</v>
      </c>
      <c r="F1061" t="e">
        <v>#N/A</v>
      </c>
      <c r="G1061" s="14">
        <v>62337.531000000003</v>
      </c>
      <c r="H1061" t="s">
        <v>2270</v>
      </c>
      <c r="I1061" s="12">
        <v>6</v>
      </c>
      <c r="J1061" t="s">
        <v>2230</v>
      </c>
    </row>
    <row r="1062" spans="1:10" hidden="1" x14ac:dyDescent="0.25">
      <c r="A1062" s="2" t="s">
        <v>1669</v>
      </c>
      <c r="B1062" s="3" t="s">
        <v>1989</v>
      </c>
      <c r="C1062" s="4">
        <v>81591</v>
      </c>
      <c r="D1062" s="2" t="s">
        <v>1671</v>
      </c>
      <c r="E1062" s="2" t="s">
        <v>1990</v>
      </c>
      <c r="F1062" t="e">
        <v>#N/A</v>
      </c>
      <c r="G1062" s="14">
        <v>229064.63</v>
      </c>
      <c r="H1062" t="s">
        <v>2270</v>
      </c>
      <c r="I1062" s="12">
        <v>6</v>
      </c>
      <c r="J1062" t="s">
        <v>2230</v>
      </c>
    </row>
    <row r="1063" spans="1:10" hidden="1" x14ac:dyDescent="0.25">
      <c r="A1063" s="2" t="s">
        <v>438</v>
      </c>
      <c r="B1063" s="3" t="s">
        <v>1991</v>
      </c>
      <c r="C1063" s="4">
        <v>17495</v>
      </c>
      <c r="D1063" s="2" t="s">
        <v>237</v>
      </c>
      <c r="E1063" s="2" t="s">
        <v>1992</v>
      </c>
      <c r="F1063" t="e">
        <v>#N/A</v>
      </c>
      <c r="G1063" s="14">
        <v>22786.851999999999</v>
      </c>
      <c r="H1063" t="s">
        <v>2270</v>
      </c>
      <c r="I1063" s="12">
        <v>6</v>
      </c>
      <c r="J1063" t="s">
        <v>2233</v>
      </c>
    </row>
    <row r="1064" spans="1:10" hidden="1" x14ac:dyDescent="0.25">
      <c r="A1064" s="2" t="s">
        <v>376</v>
      </c>
      <c r="B1064" s="3" t="s">
        <v>1996</v>
      </c>
      <c r="C1064" s="4">
        <v>47030</v>
      </c>
      <c r="D1064" s="2" t="s">
        <v>378</v>
      </c>
      <c r="E1064" s="2" t="s">
        <v>1997</v>
      </c>
      <c r="F1064" t="e">
        <v>#N/A</v>
      </c>
      <c r="G1064" s="14">
        <v>40611.589</v>
      </c>
      <c r="H1064" t="s">
        <v>2270</v>
      </c>
      <c r="I1064" s="12">
        <v>6</v>
      </c>
      <c r="J1064" t="s">
        <v>2233</v>
      </c>
    </row>
    <row r="1065" spans="1:10" hidden="1" x14ac:dyDescent="0.25">
      <c r="A1065" s="2" t="s">
        <v>376</v>
      </c>
      <c r="B1065" s="3" t="s">
        <v>2000</v>
      </c>
      <c r="C1065" s="4">
        <v>47675</v>
      </c>
      <c r="D1065" s="2" t="s">
        <v>378</v>
      </c>
      <c r="E1065" s="2" t="s">
        <v>996</v>
      </c>
      <c r="F1065" t="e">
        <v>#N/A</v>
      </c>
      <c r="G1065" s="14">
        <v>17180.150000000001</v>
      </c>
      <c r="H1065" t="s">
        <v>2270</v>
      </c>
      <c r="I1065" s="12">
        <v>6</v>
      </c>
      <c r="J1065" t="s">
        <v>2233</v>
      </c>
    </row>
    <row r="1066" spans="1:10" hidden="1" x14ac:dyDescent="0.25">
      <c r="A1066" s="2" t="s">
        <v>321</v>
      </c>
      <c r="B1066" s="3" t="s">
        <v>2001</v>
      </c>
      <c r="C1066" s="4">
        <v>19533</v>
      </c>
      <c r="D1066" s="2" t="s">
        <v>323</v>
      </c>
      <c r="E1066" s="2" t="s">
        <v>2002</v>
      </c>
      <c r="F1066" t="e">
        <v>#N/A</v>
      </c>
      <c r="G1066" s="14">
        <v>110398.87</v>
      </c>
      <c r="H1066" t="s">
        <v>2271</v>
      </c>
      <c r="I1066" s="12">
        <v>6</v>
      </c>
      <c r="J1066" t="s">
        <v>2230</v>
      </c>
    </row>
    <row r="1067" spans="1:10" hidden="1" x14ac:dyDescent="0.25">
      <c r="A1067" s="2" t="s">
        <v>27</v>
      </c>
      <c r="B1067" s="3" t="s">
        <v>2009</v>
      </c>
      <c r="C1067" s="4">
        <v>25407</v>
      </c>
      <c r="D1067" s="2" t="s">
        <v>29</v>
      </c>
      <c r="E1067" s="2" t="s">
        <v>2010</v>
      </c>
      <c r="F1067" t="e">
        <v>#N/A</v>
      </c>
      <c r="G1067" s="14">
        <v>15175.361999999999</v>
      </c>
      <c r="H1067" t="s">
        <v>2270</v>
      </c>
      <c r="I1067" s="12">
        <v>6</v>
      </c>
      <c r="J1067" t="s">
        <v>2233</v>
      </c>
    </row>
    <row r="1068" spans="1:10" hidden="1" x14ac:dyDescent="0.25">
      <c r="A1068" s="2" t="s">
        <v>888</v>
      </c>
      <c r="B1068" s="3" t="s">
        <v>2017</v>
      </c>
      <c r="C1068" s="4">
        <v>27077</v>
      </c>
      <c r="D1068" s="2" t="s">
        <v>890</v>
      </c>
      <c r="E1068" s="2" t="s">
        <v>2018</v>
      </c>
      <c r="F1068" t="e">
        <v>#N/A</v>
      </c>
      <c r="G1068" s="14">
        <v>342696.58</v>
      </c>
      <c r="H1068" t="s">
        <v>2271</v>
      </c>
      <c r="I1068" s="12">
        <v>6</v>
      </c>
      <c r="J1068" t="s">
        <v>2230</v>
      </c>
    </row>
    <row r="1069" spans="1:10" hidden="1" x14ac:dyDescent="0.25">
      <c r="A1069" s="2" t="s">
        <v>888</v>
      </c>
      <c r="B1069" s="3" t="s">
        <v>2019</v>
      </c>
      <c r="C1069" s="4">
        <v>27075</v>
      </c>
      <c r="D1069" s="2" t="s">
        <v>890</v>
      </c>
      <c r="E1069" s="2" t="s">
        <v>2020</v>
      </c>
      <c r="F1069" t="e">
        <v>#N/A</v>
      </c>
      <c r="G1069" s="14">
        <v>91436.008000000002</v>
      </c>
      <c r="H1069" t="s">
        <v>2271</v>
      </c>
      <c r="I1069" s="12">
        <v>6</v>
      </c>
      <c r="J1069" t="s">
        <v>2230</v>
      </c>
    </row>
    <row r="1070" spans="1:10" hidden="1" x14ac:dyDescent="0.25">
      <c r="A1070" s="2" t="s">
        <v>500</v>
      </c>
      <c r="B1070" s="3" t="s">
        <v>2021</v>
      </c>
      <c r="C1070" s="4">
        <v>5206</v>
      </c>
      <c r="D1070" s="2" t="s">
        <v>502</v>
      </c>
      <c r="E1070" s="2" t="s">
        <v>955</v>
      </c>
      <c r="F1070" t="e">
        <v>#N/A</v>
      </c>
      <c r="G1070" s="14">
        <v>17894.357</v>
      </c>
      <c r="H1070" t="s">
        <v>2270</v>
      </c>
      <c r="I1070" s="12">
        <v>6</v>
      </c>
      <c r="J1070" t="s">
        <v>2233</v>
      </c>
    </row>
    <row r="1071" spans="1:10" hidden="1" x14ac:dyDescent="0.25">
      <c r="A1071" s="2" t="s">
        <v>500</v>
      </c>
      <c r="B1071" s="3" t="s">
        <v>2024</v>
      </c>
      <c r="C1071" s="4">
        <v>5400</v>
      </c>
      <c r="D1071" s="2" t="s">
        <v>502</v>
      </c>
      <c r="E1071" s="2" t="s">
        <v>2025</v>
      </c>
      <c r="F1071" t="e">
        <v>#N/A</v>
      </c>
      <c r="G1071" s="14">
        <v>17271.612000000001</v>
      </c>
      <c r="H1071" t="s">
        <v>2270</v>
      </c>
      <c r="I1071" s="12">
        <v>6</v>
      </c>
      <c r="J1071" t="s">
        <v>2232</v>
      </c>
    </row>
    <row r="1072" spans="1:10" hidden="1" x14ac:dyDescent="0.25">
      <c r="A1072" s="2" t="s">
        <v>1149</v>
      </c>
      <c r="B1072" s="3" t="s">
        <v>2026</v>
      </c>
      <c r="C1072" s="4">
        <v>20178</v>
      </c>
      <c r="D1072" s="2" t="s">
        <v>1151</v>
      </c>
      <c r="E1072" s="2" t="s">
        <v>2027</v>
      </c>
      <c r="F1072" t="e">
        <v>#N/A</v>
      </c>
      <c r="G1072" s="14">
        <v>111400.35</v>
      </c>
      <c r="H1072" t="s">
        <v>2270</v>
      </c>
      <c r="I1072" s="12">
        <v>6</v>
      </c>
      <c r="J1072" t="s">
        <v>2233</v>
      </c>
    </row>
    <row r="1073" spans="1:10" hidden="1" x14ac:dyDescent="0.25">
      <c r="A1073" s="2" t="s">
        <v>661</v>
      </c>
      <c r="B1073" s="3" t="s">
        <v>2034</v>
      </c>
      <c r="C1073" s="4">
        <v>70771</v>
      </c>
      <c r="D1073" s="2" t="s">
        <v>663</v>
      </c>
      <c r="E1073" s="2" t="s">
        <v>663</v>
      </c>
      <c r="F1073" t="e">
        <v>#N/A</v>
      </c>
      <c r="G1073" s="14">
        <v>106773.6</v>
      </c>
      <c r="H1073" t="s">
        <v>2271</v>
      </c>
      <c r="I1073" s="12">
        <v>6</v>
      </c>
      <c r="J1073" t="s">
        <v>2233</v>
      </c>
    </row>
    <row r="1074" spans="1:10" hidden="1" x14ac:dyDescent="0.25">
      <c r="A1074" s="2" t="s">
        <v>758</v>
      </c>
      <c r="B1074" s="3" t="s">
        <v>2035</v>
      </c>
      <c r="C1074" s="4">
        <v>50683</v>
      </c>
      <c r="D1074" s="2" t="s">
        <v>760</v>
      </c>
      <c r="E1074" s="2" t="s">
        <v>2036</v>
      </c>
      <c r="F1074" t="e">
        <v>#N/A</v>
      </c>
      <c r="G1074" s="14">
        <v>117624.64</v>
      </c>
      <c r="H1074" t="s">
        <v>2270</v>
      </c>
      <c r="I1074" s="12">
        <v>6</v>
      </c>
      <c r="J1074" t="s">
        <v>2230</v>
      </c>
    </row>
    <row r="1075" spans="1:10" hidden="1" x14ac:dyDescent="0.25">
      <c r="A1075" s="2" t="s">
        <v>301</v>
      </c>
      <c r="B1075" s="3" t="s">
        <v>2037</v>
      </c>
      <c r="C1075" s="4">
        <v>13030</v>
      </c>
      <c r="D1075" s="2" t="s">
        <v>303</v>
      </c>
      <c r="E1075" s="2" t="s">
        <v>2038</v>
      </c>
      <c r="F1075" t="e">
        <v>#N/A</v>
      </c>
      <c r="G1075" s="14">
        <v>30617.392</v>
      </c>
      <c r="H1075" t="s">
        <v>2271</v>
      </c>
      <c r="I1075" s="12">
        <v>6</v>
      </c>
      <c r="J1075" t="s">
        <v>2233</v>
      </c>
    </row>
    <row r="1076" spans="1:10" hidden="1" x14ac:dyDescent="0.25">
      <c r="A1076" s="2" t="s">
        <v>376</v>
      </c>
      <c r="B1076" s="3" t="s">
        <v>2043</v>
      </c>
      <c r="C1076" s="4">
        <v>47551</v>
      </c>
      <c r="D1076" s="2" t="s">
        <v>378</v>
      </c>
      <c r="E1076" s="2" t="s">
        <v>2044</v>
      </c>
      <c r="F1076" t="e">
        <v>#N/A</v>
      </c>
      <c r="G1076" s="14">
        <v>165669.43</v>
      </c>
      <c r="H1076" t="s">
        <v>2270</v>
      </c>
      <c r="I1076" s="12">
        <v>6</v>
      </c>
      <c r="J1076" t="s">
        <v>2233</v>
      </c>
    </row>
    <row r="1077" spans="1:10" hidden="1" x14ac:dyDescent="0.25">
      <c r="A1077" s="2" t="s">
        <v>500</v>
      </c>
      <c r="B1077" s="3" t="s">
        <v>2045</v>
      </c>
      <c r="C1077" s="4">
        <v>5051</v>
      </c>
      <c r="D1077" s="2" t="s">
        <v>502</v>
      </c>
      <c r="E1077" s="2" t="s">
        <v>2046</v>
      </c>
      <c r="F1077" t="e">
        <v>#N/A</v>
      </c>
      <c r="G1077" s="14">
        <v>77337.207999999999</v>
      </c>
      <c r="H1077" t="s">
        <v>2271</v>
      </c>
      <c r="I1077" s="12">
        <v>6</v>
      </c>
      <c r="J1077" t="s">
        <v>2232</v>
      </c>
    </row>
    <row r="1078" spans="1:10" hidden="1" x14ac:dyDescent="0.25">
      <c r="A1078" s="2" t="s">
        <v>204</v>
      </c>
      <c r="B1078" s="3" t="s">
        <v>2047</v>
      </c>
      <c r="C1078" s="4">
        <v>52786</v>
      </c>
      <c r="D1078" s="2" t="s">
        <v>206</v>
      </c>
      <c r="E1078" s="2" t="s">
        <v>2048</v>
      </c>
      <c r="F1078" t="e">
        <v>#N/A</v>
      </c>
      <c r="G1078" s="14">
        <v>23470.718000000001</v>
      </c>
      <c r="H1078" t="s">
        <v>2271</v>
      </c>
      <c r="I1078" s="12">
        <v>6</v>
      </c>
      <c r="J1078" t="s">
        <v>2233</v>
      </c>
    </row>
    <row r="1079" spans="1:10" hidden="1" x14ac:dyDescent="0.25">
      <c r="A1079" s="2" t="s">
        <v>500</v>
      </c>
      <c r="B1079" s="3" t="s">
        <v>2049</v>
      </c>
      <c r="C1079" s="4">
        <v>5113</v>
      </c>
      <c r="D1079" s="2" t="s">
        <v>502</v>
      </c>
      <c r="E1079" s="2" t="s">
        <v>2050</v>
      </c>
      <c r="F1079" t="e">
        <v>#N/A</v>
      </c>
      <c r="G1079" s="14">
        <v>36159.24</v>
      </c>
      <c r="H1079" t="s">
        <v>2270</v>
      </c>
      <c r="I1079" s="12">
        <v>6</v>
      </c>
      <c r="J1079" t="s">
        <v>2230</v>
      </c>
    </row>
    <row r="1080" spans="1:10" hidden="1" x14ac:dyDescent="0.25">
      <c r="A1080" s="2" t="s">
        <v>500</v>
      </c>
      <c r="B1080" s="3" t="s">
        <v>2053</v>
      </c>
      <c r="C1080" s="4">
        <v>5659</v>
      </c>
      <c r="D1080" s="2" t="s">
        <v>502</v>
      </c>
      <c r="E1080" s="2" t="s">
        <v>2054</v>
      </c>
      <c r="F1080" t="e">
        <v>#N/A</v>
      </c>
      <c r="G1080" s="14">
        <v>25181.751</v>
      </c>
      <c r="H1080" t="s">
        <v>2270</v>
      </c>
      <c r="I1080" s="12">
        <v>6</v>
      </c>
      <c r="J1080" t="s">
        <v>2232</v>
      </c>
    </row>
    <row r="1081" spans="1:10" hidden="1" x14ac:dyDescent="0.25">
      <c r="A1081" s="2" t="s">
        <v>758</v>
      </c>
      <c r="B1081" s="3" t="s">
        <v>2055</v>
      </c>
      <c r="C1081" s="4">
        <v>50400</v>
      </c>
      <c r="D1081" s="2" t="s">
        <v>760</v>
      </c>
      <c r="E1081" s="2" t="s">
        <v>2056</v>
      </c>
      <c r="F1081" t="e">
        <v>#N/A</v>
      </c>
      <c r="G1081" s="14">
        <v>82575.395999999993</v>
      </c>
      <c r="H1081" t="s">
        <v>2270</v>
      </c>
      <c r="I1081" s="12">
        <v>6</v>
      </c>
      <c r="J1081" t="s">
        <v>2233</v>
      </c>
    </row>
    <row r="1082" spans="1:10" hidden="1" x14ac:dyDescent="0.25">
      <c r="A1082" s="2" t="s">
        <v>500</v>
      </c>
      <c r="B1082" s="3" t="s">
        <v>2058</v>
      </c>
      <c r="C1082" s="4">
        <v>5483</v>
      </c>
      <c r="D1082" s="2" t="s">
        <v>502</v>
      </c>
      <c r="E1082" s="2" t="s">
        <v>206</v>
      </c>
      <c r="F1082" t="e">
        <v>#N/A</v>
      </c>
      <c r="G1082" s="14">
        <v>31655.473999999998</v>
      </c>
      <c r="H1082" t="s">
        <v>2270</v>
      </c>
      <c r="I1082" s="12">
        <v>6</v>
      </c>
      <c r="J1082" t="s">
        <v>2233</v>
      </c>
    </row>
    <row r="1083" spans="1:10" hidden="1" x14ac:dyDescent="0.25">
      <c r="A1083" s="2" t="s">
        <v>1149</v>
      </c>
      <c r="B1083" s="3" t="s">
        <v>2059</v>
      </c>
      <c r="C1083" s="4">
        <v>20550</v>
      </c>
      <c r="D1083" s="2" t="s">
        <v>1151</v>
      </c>
      <c r="E1083" s="2" t="s">
        <v>2060</v>
      </c>
      <c r="F1083" t="e">
        <v>#N/A</v>
      </c>
      <c r="G1083" s="14">
        <v>42602.635000000002</v>
      </c>
      <c r="H1083" t="s">
        <v>2270</v>
      </c>
      <c r="I1083" s="12">
        <v>6</v>
      </c>
      <c r="J1083" t="s">
        <v>2233</v>
      </c>
    </row>
    <row r="1084" spans="1:10" hidden="1" x14ac:dyDescent="0.25">
      <c r="A1084" s="2" t="s">
        <v>301</v>
      </c>
      <c r="B1084" s="3" t="s">
        <v>2061</v>
      </c>
      <c r="C1084" s="4">
        <v>13810</v>
      </c>
      <c r="D1084" s="2" t="s">
        <v>303</v>
      </c>
      <c r="E1084" s="2" t="s">
        <v>2062</v>
      </c>
      <c r="F1084" t="e">
        <v>#N/A</v>
      </c>
      <c r="G1084" s="14">
        <v>74968.159</v>
      </c>
      <c r="H1084" t="s">
        <v>2271</v>
      </c>
      <c r="I1084" s="12">
        <v>6</v>
      </c>
      <c r="J1084" t="s">
        <v>2230</v>
      </c>
    </row>
    <row r="1085" spans="1:10" hidden="1" x14ac:dyDescent="0.25">
      <c r="A1085" s="2" t="s">
        <v>500</v>
      </c>
      <c r="B1085" s="3" t="s">
        <v>2069</v>
      </c>
      <c r="C1085" s="4">
        <v>5847</v>
      </c>
      <c r="D1085" s="2" t="s">
        <v>502</v>
      </c>
      <c r="E1085" s="2" t="s">
        <v>2070</v>
      </c>
      <c r="F1085" t="e">
        <v>#N/A</v>
      </c>
      <c r="G1085" s="14">
        <v>256311.33</v>
      </c>
      <c r="H1085" t="s">
        <v>2270</v>
      </c>
      <c r="I1085" s="12">
        <v>6</v>
      </c>
      <c r="J1085" t="s">
        <v>2233</v>
      </c>
    </row>
    <row r="1086" spans="1:10" hidden="1" x14ac:dyDescent="0.25">
      <c r="A1086" s="2" t="s">
        <v>96</v>
      </c>
      <c r="B1086" s="3" t="s">
        <v>2086</v>
      </c>
      <c r="C1086" s="4">
        <v>44110</v>
      </c>
      <c r="D1086" s="2" t="s">
        <v>98</v>
      </c>
      <c r="E1086" s="2" t="s">
        <v>2087</v>
      </c>
      <c r="F1086" t="e">
        <v>#N/A</v>
      </c>
      <c r="G1086" s="14">
        <v>24656.635999999999</v>
      </c>
      <c r="H1086" t="s">
        <v>2271</v>
      </c>
      <c r="I1086" s="12">
        <v>6</v>
      </c>
      <c r="J1086" t="s">
        <v>2233</v>
      </c>
    </row>
    <row r="1087" spans="1:10" hidden="1" x14ac:dyDescent="0.25">
      <c r="A1087" s="2" t="s">
        <v>500</v>
      </c>
      <c r="B1087" s="3" t="s">
        <v>2099</v>
      </c>
      <c r="C1087" s="4">
        <v>5842</v>
      </c>
      <c r="D1087" s="2" t="s">
        <v>502</v>
      </c>
      <c r="E1087" s="2" t="s">
        <v>2100</v>
      </c>
      <c r="F1087" t="e">
        <v>#N/A</v>
      </c>
      <c r="G1087" s="14">
        <v>26704.473000000002</v>
      </c>
      <c r="H1087" t="s">
        <v>2270</v>
      </c>
      <c r="I1087" s="12">
        <v>6</v>
      </c>
      <c r="J1087" t="s">
        <v>2233</v>
      </c>
    </row>
    <row r="1088" spans="1:10" hidden="1" x14ac:dyDescent="0.25">
      <c r="A1088" s="2" t="s">
        <v>888</v>
      </c>
      <c r="B1088" s="3" t="s">
        <v>2103</v>
      </c>
      <c r="C1088" s="4">
        <v>27001</v>
      </c>
      <c r="D1088" s="2" t="s">
        <v>890</v>
      </c>
      <c r="E1088" s="2" t="s">
        <v>2104</v>
      </c>
      <c r="F1088" t="e">
        <v>#N/A</v>
      </c>
      <c r="G1088" s="14">
        <v>350411</v>
      </c>
      <c r="H1088" t="s">
        <v>2270</v>
      </c>
      <c r="I1088" s="12">
        <v>6</v>
      </c>
      <c r="J1088" t="s">
        <v>2231</v>
      </c>
    </row>
    <row r="1089" spans="1:10" hidden="1" x14ac:dyDescent="0.25">
      <c r="A1089" s="2" t="s">
        <v>758</v>
      </c>
      <c r="B1089" s="3" t="s">
        <v>2109</v>
      </c>
      <c r="C1089" s="4">
        <v>50270</v>
      </c>
      <c r="D1089" s="2" t="s">
        <v>760</v>
      </c>
      <c r="E1089" s="2" t="s">
        <v>2110</v>
      </c>
      <c r="F1089" t="e">
        <v>#N/A</v>
      </c>
      <c r="G1089" s="14">
        <v>11773.621999999999</v>
      </c>
      <c r="H1089" t="s">
        <v>2270</v>
      </c>
      <c r="I1089" s="12">
        <v>6</v>
      </c>
      <c r="J1089" t="s">
        <v>2233</v>
      </c>
    </row>
    <row r="1090" spans="1:10" hidden="1" x14ac:dyDescent="0.25">
      <c r="A1090" s="2" t="s">
        <v>376</v>
      </c>
      <c r="B1090" s="3" t="s">
        <v>2111</v>
      </c>
      <c r="C1090" s="4">
        <v>47660</v>
      </c>
      <c r="D1090" s="2" t="s">
        <v>378</v>
      </c>
      <c r="E1090" s="2" t="s">
        <v>2112</v>
      </c>
      <c r="F1090" t="e">
        <v>#N/A</v>
      </c>
      <c r="G1090" s="14">
        <v>124299.2</v>
      </c>
      <c r="H1090" t="s">
        <v>2271</v>
      </c>
      <c r="I1090" s="12">
        <v>6</v>
      </c>
      <c r="J1090" t="s">
        <v>2230</v>
      </c>
    </row>
    <row r="1091" spans="1:10" hidden="1" x14ac:dyDescent="0.25">
      <c r="A1091" s="2" t="s">
        <v>888</v>
      </c>
      <c r="B1091" s="3" t="s">
        <v>2118</v>
      </c>
      <c r="C1091" s="4">
        <v>27372</v>
      </c>
      <c r="D1091" s="2" t="s">
        <v>890</v>
      </c>
      <c r="E1091" s="2" t="s">
        <v>2119</v>
      </c>
      <c r="F1091" t="e">
        <v>#N/A</v>
      </c>
      <c r="G1091" s="14">
        <v>130564.66</v>
      </c>
      <c r="H1091" t="s">
        <v>2271</v>
      </c>
      <c r="I1091" s="12">
        <v>6</v>
      </c>
      <c r="J1091" t="s">
        <v>2230</v>
      </c>
    </row>
    <row r="1092" spans="1:10" hidden="1" x14ac:dyDescent="0.25">
      <c r="A1092" s="2" t="s">
        <v>888</v>
      </c>
      <c r="B1092" s="3" t="s">
        <v>2127</v>
      </c>
      <c r="C1092" s="4">
        <v>27073</v>
      </c>
      <c r="D1092" s="2" t="s">
        <v>890</v>
      </c>
      <c r="E1092" s="2" t="s">
        <v>2128</v>
      </c>
      <c r="F1092" t="e">
        <v>#N/A</v>
      </c>
      <c r="G1092" s="14">
        <v>80669.115000000005</v>
      </c>
      <c r="H1092" t="s">
        <v>2270</v>
      </c>
      <c r="I1092" s="12">
        <v>6</v>
      </c>
      <c r="J1092" t="s">
        <v>2230</v>
      </c>
    </row>
    <row r="1093" spans="1:10" hidden="1" x14ac:dyDescent="0.25">
      <c r="A1093" s="2" t="s">
        <v>500</v>
      </c>
      <c r="B1093" s="3" t="s">
        <v>2133</v>
      </c>
      <c r="C1093" s="4">
        <v>5284</v>
      </c>
      <c r="D1093" s="2" t="s">
        <v>502</v>
      </c>
      <c r="E1093" s="2" t="s">
        <v>2134</v>
      </c>
      <c r="F1093" t="e">
        <v>#N/A</v>
      </c>
      <c r="G1093" s="14">
        <v>135043.92000000001</v>
      </c>
      <c r="H1093" t="s">
        <v>2270</v>
      </c>
      <c r="I1093" s="12">
        <v>6</v>
      </c>
      <c r="J1093" t="s">
        <v>2233</v>
      </c>
    </row>
    <row r="1094" spans="1:10" hidden="1" x14ac:dyDescent="0.25">
      <c r="A1094" s="2" t="s">
        <v>661</v>
      </c>
      <c r="B1094" s="3" t="s">
        <v>2137</v>
      </c>
      <c r="C1094" s="4">
        <v>70110</v>
      </c>
      <c r="D1094" s="2" t="s">
        <v>663</v>
      </c>
      <c r="E1094" s="2" t="s">
        <v>940</v>
      </c>
      <c r="F1094" t="e">
        <v>#N/A</v>
      </c>
      <c r="G1094" s="14">
        <v>12094.382</v>
      </c>
      <c r="H1094" t="s">
        <v>2271</v>
      </c>
      <c r="I1094" s="12">
        <v>6</v>
      </c>
      <c r="J1094" t="s">
        <v>2232</v>
      </c>
    </row>
    <row r="1095" spans="1:10" hidden="1" x14ac:dyDescent="0.25">
      <c r="A1095" s="2" t="s">
        <v>1149</v>
      </c>
      <c r="B1095" s="3" t="s">
        <v>2140</v>
      </c>
      <c r="C1095" s="4">
        <v>20517</v>
      </c>
      <c r="D1095" s="2" t="s">
        <v>1151</v>
      </c>
      <c r="E1095" s="2" t="s">
        <v>2141</v>
      </c>
      <c r="F1095" t="e">
        <v>#N/A</v>
      </c>
      <c r="G1095" s="14">
        <v>55248.122000000003</v>
      </c>
      <c r="H1095" t="s">
        <v>2271</v>
      </c>
      <c r="I1095" s="12">
        <v>6</v>
      </c>
      <c r="J1095" t="s">
        <v>2233</v>
      </c>
    </row>
    <row r="1096" spans="1:10" hidden="1" x14ac:dyDescent="0.25">
      <c r="A1096" s="2" t="s">
        <v>1149</v>
      </c>
      <c r="B1096" s="3" t="s">
        <v>2142</v>
      </c>
      <c r="C1096" s="4">
        <v>20228</v>
      </c>
      <c r="D1096" s="2" t="s">
        <v>1151</v>
      </c>
      <c r="E1096" s="2" t="s">
        <v>2143</v>
      </c>
      <c r="F1096" t="e">
        <v>#N/A</v>
      </c>
      <c r="G1096" s="14">
        <v>92075.384999999995</v>
      </c>
      <c r="H1096" t="s">
        <v>2270</v>
      </c>
      <c r="I1096" s="12">
        <v>6</v>
      </c>
      <c r="J1096" t="s">
        <v>2233</v>
      </c>
    </row>
    <row r="1097" spans="1:10" hidden="1" x14ac:dyDescent="0.25">
      <c r="A1097" s="2" t="s">
        <v>301</v>
      </c>
      <c r="B1097" s="3" t="s">
        <v>2144</v>
      </c>
      <c r="C1097" s="4">
        <v>13490</v>
      </c>
      <c r="D1097" s="2" t="s">
        <v>303</v>
      </c>
      <c r="E1097" s="2" t="s">
        <v>2145</v>
      </c>
      <c r="F1097" t="e">
        <v>#N/A</v>
      </c>
      <c r="G1097" s="14">
        <v>41969.184999999998</v>
      </c>
      <c r="H1097" t="s">
        <v>2270</v>
      </c>
      <c r="I1097" s="12">
        <v>6</v>
      </c>
      <c r="J1097" t="s">
        <v>2233</v>
      </c>
    </row>
    <row r="1098" spans="1:10" hidden="1" x14ac:dyDescent="0.25">
      <c r="A1098" s="2" t="s">
        <v>758</v>
      </c>
      <c r="B1098" s="3" t="s">
        <v>2146</v>
      </c>
      <c r="C1098" s="4">
        <v>50251</v>
      </c>
      <c r="D1098" s="2" t="s">
        <v>760</v>
      </c>
      <c r="E1098" s="2" t="s">
        <v>2147</v>
      </c>
      <c r="F1098" t="e">
        <v>#N/A</v>
      </c>
      <c r="G1098" s="14">
        <v>57302.353999999999</v>
      </c>
      <c r="H1098" t="s">
        <v>2270</v>
      </c>
      <c r="I1098" s="12">
        <v>6</v>
      </c>
      <c r="J1098" t="s">
        <v>2233</v>
      </c>
    </row>
    <row r="1099" spans="1:10" hidden="1" x14ac:dyDescent="0.25">
      <c r="A1099" s="2" t="s">
        <v>500</v>
      </c>
      <c r="B1099" s="3" t="s">
        <v>2148</v>
      </c>
      <c r="C1099" s="4">
        <v>5093</v>
      </c>
      <c r="D1099" s="2" t="s">
        <v>502</v>
      </c>
      <c r="E1099" s="2" t="s">
        <v>716</v>
      </c>
      <c r="F1099" t="e">
        <v>#N/A</v>
      </c>
      <c r="G1099" s="14">
        <v>27747.571</v>
      </c>
      <c r="H1099" t="s">
        <v>2270</v>
      </c>
      <c r="I1099" s="12">
        <v>6</v>
      </c>
      <c r="J1099" t="s">
        <v>2232</v>
      </c>
    </row>
    <row r="1100" spans="1:10" hidden="1" x14ac:dyDescent="0.25">
      <c r="A1100" s="2" t="s">
        <v>27</v>
      </c>
      <c r="B1100" s="3" t="s">
        <v>2151</v>
      </c>
      <c r="C1100" s="4">
        <v>25779</v>
      </c>
      <c r="D1100" s="2" t="s">
        <v>29</v>
      </c>
      <c r="E1100" s="2" t="s">
        <v>2152</v>
      </c>
      <c r="F1100" t="e">
        <v>#N/A</v>
      </c>
      <c r="G1100" s="14">
        <v>10164.776</v>
      </c>
      <c r="H1100" t="s">
        <v>2270</v>
      </c>
      <c r="I1100" s="12">
        <v>6</v>
      </c>
      <c r="J1100" t="s">
        <v>2232</v>
      </c>
    </row>
    <row r="1101" spans="1:10" hidden="1" x14ac:dyDescent="0.25">
      <c r="A1101" s="2" t="s">
        <v>901</v>
      </c>
      <c r="B1101" s="3" t="s">
        <v>2155</v>
      </c>
      <c r="C1101" s="4">
        <v>85015</v>
      </c>
      <c r="D1101" s="2" t="s">
        <v>903</v>
      </c>
      <c r="E1101" s="2" t="s">
        <v>2156</v>
      </c>
      <c r="F1101" t="e">
        <v>#N/A</v>
      </c>
      <c r="G1101" s="14">
        <v>31483.863000000001</v>
      </c>
      <c r="H1101" t="s">
        <v>2270</v>
      </c>
      <c r="I1101" s="12">
        <v>6</v>
      </c>
      <c r="J1101" t="s">
        <v>2230</v>
      </c>
    </row>
    <row r="1102" spans="1:10" hidden="1" x14ac:dyDescent="0.25">
      <c r="A1102" s="2" t="s">
        <v>500</v>
      </c>
      <c r="B1102" s="3" t="s">
        <v>2164</v>
      </c>
      <c r="C1102" s="4">
        <v>5543</v>
      </c>
      <c r="D1102" s="2" t="s">
        <v>502</v>
      </c>
      <c r="E1102" s="2" t="s">
        <v>2165</v>
      </c>
      <c r="F1102" t="e">
        <v>#N/A</v>
      </c>
      <c r="G1102" s="14">
        <v>43700.595999999998</v>
      </c>
      <c r="H1102" t="s">
        <v>2271</v>
      </c>
      <c r="I1102" s="12">
        <v>6</v>
      </c>
      <c r="J1102" t="s">
        <v>2230</v>
      </c>
    </row>
    <row r="1103" spans="1:10" hidden="1" x14ac:dyDescent="0.25">
      <c r="A1103" s="2" t="s">
        <v>438</v>
      </c>
      <c r="B1103" s="3" t="s">
        <v>2168</v>
      </c>
      <c r="C1103" s="4">
        <v>17662</v>
      </c>
      <c r="D1103" s="2" t="s">
        <v>237</v>
      </c>
      <c r="E1103" s="2" t="s">
        <v>2169</v>
      </c>
      <c r="F1103" t="e">
        <v>#N/A</v>
      </c>
      <c r="G1103" s="14">
        <v>75750.357999999993</v>
      </c>
      <c r="H1103" t="s">
        <v>2270</v>
      </c>
      <c r="I1103" s="12">
        <v>6</v>
      </c>
      <c r="J1103" t="s">
        <v>2230</v>
      </c>
    </row>
    <row r="1104" spans="1:10" hidden="1" x14ac:dyDescent="0.25">
      <c r="A1104" s="2" t="s">
        <v>376</v>
      </c>
      <c r="B1104" s="3" t="s">
        <v>2174</v>
      </c>
      <c r="C1104" s="4">
        <v>47605</v>
      </c>
      <c r="D1104" s="2" t="s">
        <v>378</v>
      </c>
      <c r="E1104" s="2" t="s">
        <v>2175</v>
      </c>
      <c r="F1104" t="e">
        <v>#N/A</v>
      </c>
      <c r="G1104" s="14">
        <v>59291.802000000003</v>
      </c>
      <c r="H1104" t="s">
        <v>2270</v>
      </c>
      <c r="I1104" s="12">
        <v>6</v>
      </c>
      <c r="J1104" t="s">
        <v>2233</v>
      </c>
    </row>
    <row r="1105" spans="1:10" hidden="1" x14ac:dyDescent="0.25">
      <c r="A1105" s="2" t="s">
        <v>500</v>
      </c>
      <c r="B1105" s="3" t="s">
        <v>2176</v>
      </c>
      <c r="C1105" s="4">
        <v>5649</v>
      </c>
      <c r="D1105" s="2" t="s">
        <v>502</v>
      </c>
      <c r="E1105" s="2" t="s">
        <v>930</v>
      </c>
      <c r="F1105" t="e">
        <v>#N/A</v>
      </c>
      <c r="G1105" s="14">
        <v>71974.8</v>
      </c>
      <c r="H1105" t="s">
        <v>2269</v>
      </c>
      <c r="I1105" s="12">
        <v>6</v>
      </c>
      <c r="J1105" t="s">
        <v>2233</v>
      </c>
    </row>
    <row r="1106" spans="1:10" hidden="1" x14ac:dyDescent="0.25">
      <c r="A1106" s="2" t="s">
        <v>500</v>
      </c>
      <c r="B1106" s="3" t="s">
        <v>2186</v>
      </c>
      <c r="C1106" s="4">
        <v>5667</v>
      </c>
      <c r="D1106" s="2" t="s">
        <v>502</v>
      </c>
      <c r="E1106" s="2" t="s">
        <v>2187</v>
      </c>
      <c r="F1106" t="e">
        <v>#N/A</v>
      </c>
      <c r="G1106" s="14">
        <v>36140.661</v>
      </c>
      <c r="H1106" t="s">
        <v>2270</v>
      </c>
      <c r="I1106" s="12">
        <v>6</v>
      </c>
      <c r="J1106" t="s">
        <v>2233</v>
      </c>
    </row>
    <row r="1107" spans="1:10" hidden="1" x14ac:dyDescent="0.25">
      <c r="A1107" s="2" t="s">
        <v>500</v>
      </c>
      <c r="B1107" s="3" t="s">
        <v>2193</v>
      </c>
      <c r="C1107" s="4">
        <v>5197</v>
      </c>
      <c r="D1107" s="2" t="s">
        <v>502</v>
      </c>
      <c r="E1107" s="2" t="s">
        <v>2194</v>
      </c>
      <c r="F1107" t="e">
        <v>#N/A</v>
      </c>
      <c r="G1107" s="14">
        <v>22577.440999999999</v>
      </c>
      <c r="H1107" t="s">
        <v>2270</v>
      </c>
      <c r="I1107" s="12">
        <v>6</v>
      </c>
      <c r="J1107" t="s">
        <v>2233</v>
      </c>
    </row>
    <row r="1108" spans="1:10" hidden="1" x14ac:dyDescent="0.25">
      <c r="A1108" s="2" t="s">
        <v>500</v>
      </c>
      <c r="B1108" s="3" t="s">
        <v>2197</v>
      </c>
      <c r="C1108" s="4">
        <v>5021</v>
      </c>
      <c r="D1108" s="2" t="s">
        <v>502</v>
      </c>
      <c r="E1108" s="2" t="s">
        <v>2198</v>
      </c>
      <c r="F1108" t="e">
        <v>#N/A</v>
      </c>
      <c r="G1108" s="14">
        <v>13197.171</v>
      </c>
      <c r="H1108" t="s">
        <v>2270</v>
      </c>
      <c r="I1108" s="12">
        <v>6</v>
      </c>
      <c r="J1108" t="s">
        <v>2233</v>
      </c>
    </row>
    <row r="1109" spans="1:10" hidden="1" x14ac:dyDescent="0.25">
      <c r="A1109" s="2" t="s">
        <v>500</v>
      </c>
      <c r="B1109" s="3" t="s">
        <v>2201</v>
      </c>
      <c r="C1109" s="4">
        <v>5313</v>
      </c>
      <c r="D1109" s="2" t="s">
        <v>502</v>
      </c>
      <c r="E1109" s="2" t="s">
        <v>483</v>
      </c>
      <c r="F1109" t="e">
        <v>#N/A</v>
      </c>
      <c r="G1109" s="14">
        <v>18917.576000000001</v>
      </c>
      <c r="H1109" t="s">
        <v>2270</v>
      </c>
      <c r="I1109" s="12">
        <v>6</v>
      </c>
      <c r="J1109" t="s">
        <v>2232</v>
      </c>
    </row>
    <row r="1110" spans="1:10" hidden="1" x14ac:dyDescent="0.25">
      <c r="A1110" s="2" t="s">
        <v>500</v>
      </c>
      <c r="B1110" s="3" t="s">
        <v>2202</v>
      </c>
      <c r="C1110" s="4">
        <v>5055</v>
      </c>
      <c r="D1110" s="2" t="s">
        <v>502</v>
      </c>
      <c r="E1110" s="2" t="s">
        <v>1403</v>
      </c>
      <c r="F1110" t="e">
        <v>#N/A</v>
      </c>
      <c r="G1110" s="14">
        <v>24494.863000000001</v>
      </c>
      <c r="H1110" t="s">
        <v>2270</v>
      </c>
      <c r="I1110" s="12">
        <v>6</v>
      </c>
      <c r="J1110" t="s">
        <v>2230</v>
      </c>
    </row>
    <row r="1111" spans="1:10" hidden="1" x14ac:dyDescent="0.25">
      <c r="A1111" s="2" t="s">
        <v>500</v>
      </c>
      <c r="B1111" s="3" t="s">
        <v>2203</v>
      </c>
      <c r="C1111" s="4">
        <v>5652</v>
      </c>
      <c r="D1111" s="2" t="s">
        <v>502</v>
      </c>
      <c r="E1111" s="2" t="s">
        <v>349</v>
      </c>
      <c r="F1111" t="e">
        <v>#N/A</v>
      </c>
      <c r="G1111" s="14">
        <v>35434.722000000002</v>
      </c>
      <c r="H1111" t="s">
        <v>2270</v>
      </c>
      <c r="I1111" s="12">
        <v>6</v>
      </c>
      <c r="J1111" t="s">
        <v>2233</v>
      </c>
    </row>
    <row r="1112" spans="1:10" hidden="1" x14ac:dyDescent="0.25">
      <c r="A1112" s="2" t="s">
        <v>500</v>
      </c>
      <c r="B1112" s="3" t="s">
        <v>2204</v>
      </c>
      <c r="C1112" s="4">
        <v>5660</v>
      </c>
      <c r="D1112" s="2" t="s">
        <v>502</v>
      </c>
      <c r="E1112" s="2" t="s">
        <v>1090</v>
      </c>
      <c r="F1112" t="e">
        <v>#N/A</v>
      </c>
      <c r="G1112" s="14">
        <v>51629.417999999998</v>
      </c>
      <c r="H1112" t="s">
        <v>2270</v>
      </c>
      <c r="I1112" s="12">
        <v>6</v>
      </c>
      <c r="J1112" t="s">
        <v>2233</v>
      </c>
    </row>
    <row r="1113" spans="1:10" hidden="1" x14ac:dyDescent="0.25">
      <c r="A1113" s="2" t="s">
        <v>5</v>
      </c>
      <c r="B1113" s="3" t="s">
        <v>2205</v>
      </c>
      <c r="C1113" s="4">
        <v>91263</v>
      </c>
      <c r="D1113" s="2" t="s">
        <v>7</v>
      </c>
      <c r="E1113" s="2" t="s">
        <v>2206</v>
      </c>
      <c r="F1113" t="e">
        <v>#N/A</v>
      </c>
      <c r="G1113" s="14">
        <v>1069943.3999999999</v>
      </c>
      <c r="H1113" t="e">
        <v>#N/A</v>
      </c>
      <c r="I1113" s="12" t="s">
        <v>2350</v>
      </c>
      <c r="J1113" t="e">
        <v>#N/A</v>
      </c>
    </row>
    <row r="1114" spans="1:10" hidden="1" x14ac:dyDescent="0.25">
      <c r="A1114" s="2" t="s">
        <v>5</v>
      </c>
      <c r="B1114" s="3" t="s">
        <v>2207</v>
      </c>
      <c r="C1114" s="4">
        <v>91405</v>
      </c>
      <c r="D1114" s="2" t="s">
        <v>7</v>
      </c>
      <c r="E1114" s="2" t="s">
        <v>2208</v>
      </c>
      <c r="F1114" t="e">
        <v>#N/A</v>
      </c>
      <c r="G1114" s="14">
        <v>1274970.6000000001</v>
      </c>
      <c r="H1114" t="e">
        <v>#N/A</v>
      </c>
      <c r="I1114" s="12" t="s">
        <v>2350</v>
      </c>
      <c r="J1114" t="e">
        <v>#N/A</v>
      </c>
    </row>
    <row r="1115" spans="1:10" hidden="1" x14ac:dyDescent="0.25">
      <c r="A1115" s="2" t="s">
        <v>5</v>
      </c>
      <c r="B1115" s="3" t="s">
        <v>2209</v>
      </c>
      <c r="C1115" s="4">
        <v>91407</v>
      </c>
      <c r="D1115" s="2" t="s">
        <v>7</v>
      </c>
      <c r="E1115" s="2" t="s">
        <v>2210</v>
      </c>
      <c r="F1115" t="e">
        <v>#N/A</v>
      </c>
      <c r="G1115" s="14">
        <v>1369252.6</v>
      </c>
      <c r="H1115" t="e">
        <v>#N/A</v>
      </c>
      <c r="I1115" s="12" t="s">
        <v>2350</v>
      </c>
      <c r="J1115" t="e">
        <v>#N/A</v>
      </c>
    </row>
    <row r="1116" spans="1:10" hidden="1" x14ac:dyDescent="0.25">
      <c r="A1116" s="2" t="s">
        <v>5</v>
      </c>
      <c r="B1116" s="3" t="s">
        <v>2211</v>
      </c>
      <c r="C1116" s="4">
        <v>91430</v>
      </c>
      <c r="D1116" s="2" t="s">
        <v>7</v>
      </c>
      <c r="E1116" s="2" t="s">
        <v>2212</v>
      </c>
      <c r="F1116" t="e">
        <v>#N/A</v>
      </c>
      <c r="G1116" s="14">
        <v>150757.73000000001</v>
      </c>
      <c r="H1116" t="e">
        <v>#N/A</v>
      </c>
      <c r="I1116" s="12" t="s">
        <v>2350</v>
      </c>
      <c r="J1116" t="e">
        <v>#N/A</v>
      </c>
    </row>
    <row r="1117" spans="1:10" hidden="1" x14ac:dyDescent="0.25">
      <c r="A1117" s="2" t="s">
        <v>5</v>
      </c>
      <c r="B1117" s="3" t="s">
        <v>2213</v>
      </c>
      <c r="C1117" s="4">
        <v>91530</v>
      </c>
      <c r="D1117" s="2" t="s">
        <v>7</v>
      </c>
      <c r="E1117" s="2" t="s">
        <v>2214</v>
      </c>
      <c r="F1117" t="e">
        <v>#N/A</v>
      </c>
      <c r="G1117" s="14">
        <v>841690.97</v>
      </c>
      <c r="H1117" t="e">
        <v>#N/A</v>
      </c>
      <c r="I1117" s="12" t="s">
        <v>2350</v>
      </c>
      <c r="J1117" t="e">
        <v>#N/A</v>
      </c>
    </row>
    <row r="1118" spans="1:10" hidden="1" x14ac:dyDescent="0.25">
      <c r="A1118" s="2" t="s">
        <v>5</v>
      </c>
      <c r="B1118" s="3" t="s">
        <v>2215</v>
      </c>
      <c r="C1118" s="4">
        <v>91669</v>
      </c>
      <c r="D1118" s="2" t="s">
        <v>7</v>
      </c>
      <c r="E1118" s="2" t="s">
        <v>2216</v>
      </c>
      <c r="F1118" t="e">
        <v>#N/A</v>
      </c>
      <c r="G1118" s="14">
        <v>1477238</v>
      </c>
      <c r="H1118" t="e">
        <v>#N/A</v>
      </c>
      <c r="I1118" s="12" t="s">
        <v>2350</v>
      </c>
      <c r="J1118" t="e">
        <v>#N/A</v>
      </c>
    </row>
    <row r="1119" spans="1:10" hidden="1" x14ac:dyDescent="0.25">
      <c r="A1119" s="2" t="s">
        <v>5</v>
      </c>
      <c r="B1119" s="3" t="s">
        <v>2217</v>
      </c>
      <c r="C1119" s="4">
        <v>91798</v>
      </c>
      <c r="D1119" s="2" t="s">
        <v>7</v>
      </c>
      <c r="E1119" s="2" t="s">
        <v>2218</v>
      </c>
      <c r="F1119" t="e">
        <v>#N/A</v>
      </c>
      <c r="G1119" s="14">
        <v>914660.13</v>
      </c>
      <c r="H1119" t="e">
        <v>#N/A</v>
      </c>
      <c r="I1119" s="12" t="s">
        <v>2350</v>
      </c>
      <c r="J1119" t="e">
        <v>#N/A</v>
      </c>
    </row>
    <row r="1120" spans="1:10" hidden="1" x14ac:dyDescent="0.25">
      <c r="A1120" s="2" t="s">
        <v>11</v>
      </c>
      <c r="B1120" s="3" t="s">
        <v>2219</v>
      </c>
      <c r="C1120" s="4">
        <v>94343</v>
      </c>
      <c r="D1120" s="2" t="s">
        <v>13</v>
      </c>
      <c r="E1120" s="2" t="s">
        <v>2220</v>
      </c>
      <c r="F1120" t="e">
        <v>#N/A</v>
      </c>
      <c r="G1120" s="14">
        <v>947512.07</v>
      </c>
      <c r="H1120" t="e">
        <v>#N/A</v>
      </c>
      <c r="I1120" s="12" t="s">
        <v>2350</v>
      </c>
      <c r="J1120" t="e">
        <v>#N/A</v>
      </c>
    </row>
    <row r="1121" spans="1:10" hidden="1" x14ac:dyDescent="0.25">
      <c r="A1121" s="2" t="s">
        <v>11</v>
      </c>
      <c r="B1121" s="3" t="s">
        <v>2221</v>
      </c>
      <c r="C1121" s="4">
        <v>94663</v>
      </c>
      <c r="D1121" s="2" t="s">
        <v>13</v>
      </c>
      <c r="E1121" s="2" t="s">
        <v>2222</v>
      </c>
      <c r="F1121" t="e">
        <v>#N/A</v>
      </c>
      <c r="G1121" s="14">
        <v>491585.69</v>
      </c>
      <c r="H1121" t="e">
        <v>#N/A</v>
      </c>
      <c r="I1121" s="12" t="s">
        <v>2350</v>
      </c>
      <c r="J1121" t="e">
        <v>#N/A</v>
      </c>
    </row>
    <row r="1122" spans="1:10" hidden="1" x14ac:dyDescent="0.25">
      <c r="A1122" s="2" t="s">
        <v>11</v>
      </c>
      <c r="B1122" s="3" t="s">
        <v>2223</v>
      </c>
      <c r="C1122" s="4">
        <v>94884</v>
      </c>
      <c r="D1122" s="2" t="s">
        <v>13</v>
      </c>
      <c r="E1122" s="2" t="s">
        <v>2224</v>
      </c>
      <c r="F1122" t="e">
        <v>#N/A</v>
      </c>
      <c r="G1122" s="14">
        <v>1570629</v>
      </c>
      <c r="H1122" t="e">
        <v>#N/A</v>
      </c>
      <c r="I1122" s="12" t="s">
        <v>2350</v>
      </c>
      <c r="J1122" t="e">
        <v>#N/A</v>
      </c>
    </row>
    <row r="1123" spans="1:10" hidden="1" x14ac:dyDescent="0.25">
      <c r="A1123" s="2" t="s">
        <v>11</v>
      </c>
      <c r="B1123" s="3" t="s">
        <v>2225</v>
      </c>
      <c r="C1123" s="4">
        <v>94888</v>
      </c>
      <c r="D1123" s="2" t="s">
        <v>13</v>
      </c>
      <c r="E1123" s="2" t="s">
        <v>2226</v>
      </c>
      <c r="F1123" t="e">
        <v>#N/A</v>
      </c>
      <c r="G1123" s="14">
        <v>857391.5</v>
      </c>
      <c r="H1123" t="e">
        <v>#N/A</v>
      </c>
      <c r="I1123" s="12" t="s">
        <v>2350</v>
      </c>
      <c r="J1123" t="e">
        <v>#N/A</v>
      </c>
    </row>
    <row r="1124" spans="1:10" hidden="1" x14ac:dyDescent="0.25">
      <c r="A1124" s="2" t="s">
        <v>21</v>
      </c>
      <c r="B1124" s="3" t="s">
        <v>2227</v>
      </c>
      <c r="C1124" s="4">
        <v>97889</v>
      </c>
      <c r="D1124" s="2" t="s">
        <v>23</v>
      </c>
      <c r="E1124" s="2" t="s">
        <v>2228</v>
      </c>
      <c r="F1124" t="e">
        <v>#N/A</v>
      </c>
      <c r="G1124" s="14">
        <v>466692.47</v>
      </c>
      <c r="H1124" t="e">
        <v>#N/A</v>
      </c>
      <c r="I1124" s="12" t="s">
        <v>2350</v>
      </c>
      <c r="J1124" t="e">
        <v>#N/A</v>
      </c>
    </row>
  </sheetData>
  <autoFilter ref="A2:J1124">
    <filterColumn colId="5">
      <filters>
        <filter val="Alto Patía - Norte del Cauca"/>
        <filter val="Arauca"/>
        <filter val="Bajo Cauca y nordeste antioqueno"/>
        <filter val="Catatumbo"/>
        <filter val="Chocó"/>
        <filter val="Cuenca del Caguán y Piedemonte Caqueteño"/>
        <filter val="Macarena - Guaviare"/>
        <filter val="Montes de María"/>
        <filter val="Pacífico Medio"/>
        <filter val="Pacífico y Frontera Nariñense"/>
        <filter val="Putumayo"/>
        <filter val="Sierra Nevada - Perijá"/>
        <filter val="Sur de Bolívar"/>
        <filter val="Sur de Córdoba"/>
        <filter val="Sur del Tolima"/>
        <filter val="Urabá Antioqueño"/>
      </filters>
    </filterColumn>
    <sortState ref="A3:J1124">
      <sortCondition ref="F2:F1124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G171"/>
  <sheetViews>
    <sheetView topLeftCell="E19" workbookViewId="0">
      <selection activeCell="L22" sqref="L22:M22"/>
    </sheetView>
  </sheetViews>
  <sheetFormatPr baseColWidth="10" defaultRowHeight="15" x14ac:dyDescent="0.25"/>
  <cols>
    <col min="6" max="6" width="18.7109375" customWidth="1"/>
  </cols>
  <sheetData>
    <row r="1" spans="2:33" ht="30" x14ac:dyDescent="0.25">
      <c r="B1" s="1" t="s">
        <v>2250</v>
      </c>
      <c r="C1" s="1" t="s">
        <v>4</v>
      </c>
    </row>
    <row r="2" spans="2:33" x14ac:dyDescent="0.25">
      <c r="B2" t="s">
        <v>2252</v>
      </c>
      <c r="C2" s="28" t="s">
        <v>2801</v>
      </c>
      <c r="F2" t="s">
        <v>2252</v>
      </c>
      <c r="G2" s="28" t="s">
        <v>2801</v>
      </c>
      <c r="H2" s="28" t="s">
        <v>2802</v>
      </c>
      <c r="I2" s="28" t="s">
        <v>2803</v>
      </c>
      <c r="J2" s="28" t="s">
        <v>2804</v>
      </c>
      <c r="K2" s="28" t="s">
        <v>2805</v>
      </c>
      <c r="L2" s="28" t="s">
        <v>2806</v>
      </c>
      <c r="M2" s="28" t="s">
        <v>2807</v>
      </c>
      <c r="N2" s="28" t="s">
        <v>2808</v>
      </c>
      <c r="O2" s="28" t="s">
        <v>2809</v>
      </c>
      <c r="P2" s="28" t="s">
        <v>2810</v>
      </c>
      <c r="Q2" s="28" t="s">
        <v>2811</v>
      </c>
      <c r="R2" s="28" t="s">
        <v>2812</v>
      </c>
      <c r="S2" s="28" t="s">
        <v>2813</v>
      </c>
      <c r="T2" s="28" t="s">
        <v>2814</v>
      </c>
      <c r="U2" s="28" t="s">
        <v>2815</v>
      </c>
      <c r="V2" s="28" t="s">
        <v>2816</v>
      </c>
      <c r="W2" s="28" t="s">
        <v>2817</v>
      </c>
      <c r="X2" s="28" t="s">
        <v>2818</v>
      </c>
      <c r="Y2" s="28" t="s">
        <v>2819</v>
      </c>
      <c r="Z2" s="28" t="s">
        <v>2820</v>
      </c>
      <c r="AA2" s="28" t="s">
        <v>2821</v>
      </c>
      <c r="AB2" s="28" t="s">
        <v>2822</v>
      </c>
      <c r="AC2" s="28" t="s">
        <v>2823</v>
      </c>
      <c r="AD2" s="28" t="s">
        <v>2824</v>
      </c>
      <c r="AE2" t="s">
        <v>2252</v>
      </c>
      <c r="AF2" t="s">
        <v>2984</v>
      </c>
      <c r="AG2" t="str">
        <f t="shared" ref="AG2:AG13" si="0">+CONCATENATE(G2,", ",H2,", ",I2,", ",J2,", ",K2,", ",L2,", ",M2,", ",N2,", ",O2,", ",P2,", ",Q2,", ",R2,", ",S2,", ",T2,", ",U2,", ",V2,", ",W2,", ",X2,", ",Y2,", ",Z2,", ",AA2,", ",", ",AB2,", ",AC2,", ",AD2)</f>
        <v>Caldono, Piendamó, Pradera, Jambaló, Cajibío, Florida, Miranda, Santander de Quilichao, Patía  (el bordo), Balboa, Buenos aires, Corinto, Cumbitara, Toribío, Morales, El tambo, Argelia, Leiva, Caloto, Los andes (sotomayor), Mercaderes, , El rosario, Policarpa, Suárez</v>
      </c>
    </row>
    <row r="3" spans="2:33" x14ac:dyDescent="0.25">
      <c r="B3" t="s">
        <v>2252</v>
      </c>
      <c r="C3" s="28" t="s">
        <v>2802</v>
      </c>
      <c r="F3" t="s">
        <v>2260</v>
      </c>
      <c r="G3" s="28" t="s">
        <v>2825</v>
      </c>
      <c r="H3" s="28" t="s">
        <v>2826</v>
      </c>
      <c r="I3" s="28" t="s">
        <v>2827</v>
      </c>
      <c r="J3" s="28" t="s">
        <v>2828</v>
      </c>
      <c r="AE3" t="s">
        <v>2260</v>
      </c>
      <c r="AF3" t="s">
        <v>2969</v>
      </c>
      <c r="AG3" t="str">
        <f t="shared" si="0"/>
        <v xml:space="preserve">Fortul, Arauquita, Saravena, Tame, , , , , , , , , , , , , , , , , , , , , </v>
      </c>
    </row>
    <row r="4" spans="2:33" x14ac:dyDescent="0.25">
      <c r="B4" t="s">
        <v>2252</v>
      </c>
      <c r="C4" s="28" t="s">
        <v>2803</v>
      </c>
      <c r="F4" t="s">
        <v>2257</v>
      </c>
      <c r="G4" s="28" t="s">
        <v>2829</v>
      </c>
      <c r="H4" s="28" t="s">
        <v>2830</v>
      </c>
      <c r="I4" s="28" t="s">
        <v>2831</v>
      </c>
      <c r="J4" s="28" t="s">
        <v>2832</v>
      </c>
      <c r="K4" s="28" t="s">
        <v>2833</v>
      </c>
      <c r="L4" s="28" t="s">
        <v>2834</v>
      </c>
      <c r="M4" s="28" t="s">
        <v>2835</v>
      </c>
      <c r="N4" s="28" t="s">
        <v>2836</v>
      </c>
      <c r="O4" s="28" t="s">
        <v>2837</v>
      </c>
      <c r="P4" s="28" t="s">
        <v>2838</v>
      </c>
      <c r="Q4" s="28" t="s">
        <v>2839</v>
      </c>
      <c r="R4" s="28" t="s">
        <v>2840</v>
      </c>
      <c r="S4" s="28" t="s">
        <v>2841</v>
      </c>
      <c r="AE4" t="s">
        <v>2257</v>
      </c>
      <c r="AF4" t="s">
        <v>2970</v>
      </c>
      <c r="AG4" t="str">
        <f t="shared" si="0"/>
        <v xml:space="preserve">Segovia, Remedios, Caucasia, Zaragoza, Amalfi, Cáceres, Nechí, Valdivia, Briceño, El bagre, Tarazá, Anorí, Ituango, , , , , , , , , , , , </v>
      </c>
    </row>
    <row r="5" spans="2:33" x14ac:dyDescent="0.25">
      <c r="B5" t="s">
        <v>2252</v>
      </c>
      <c r="C5" s="28" t="s">
        <v>2804</v>
      </c>
      <c r="F5" t="s">
        <v>2263</v>
      </c>
      <c r="G5" s="28" t="s">
        <v>2842</v>
      </c>
      <c r="H5" s="28" t="s">
        <v>2843</v>
      </c>
      <c r="I5" s="28" t="s">
        <v>2844</v>
      </c>
      <c r="J5" s="28" t="s">
        <v>2845</v>
      </c>
      <c r="K5" s="28" t="s">
        <v>2846</v>
      </c>
      <c r="L5" s="28" t="s">
        <v>2847</v>
      </c>
      <c r="M5" s="28" t="s">
        <v>2848</v>
      </c>
      <c r="N5" s="28" t="s">
        <v>2849</v>
      </c>
      <c r="AE5" t="s">
        <v>2263</v>
      </c>
      <c r="AF5" t="s">
        <v>2971</v>
      </c>
      <c r="AG5" t="str">
        <f t="shared" si="0"/>
        <v xml:space="preserve">El Carmen, Sardinata, Hacarí, Teorama, Tibú, Convención, San Calixto, El tarra, , , , , , , , , , , , , , , , , </v>
      </c>
    </row>
    <row r="6" spans="2:33" x14ac:dyDescent="0.25">
      <c r="B6" t="s">
        <v>2252</v>
      </c>
      <c r="C6" s="28" t="s">
        <v>2805</v>
      </c>
      <c r="F6" t="s">
        <v>2253</v>
      </c>
      <c r="G6" s="28" t="s">
        <v>2850</v>
      </c>
      <c r="H6" s="28" t="s">
        <v>2851</v>
      </c>
      <c r="I6" s="28" t="s">
        <v>2852</v>
      </c>
      <c r="J6" s="28" t="s">
        <v>2853</v>
      </c>
      <c r="K6" s="28" t="s">
        <v>2854</v>
      </c>
      <c r="L6" s="28" t="s">
        <v>2855</v>
      </c>
      <c r="M6" s="28" t="s">
        <v>2856</v>
      </c>
      <c r="N6" s="28" t="s">
        <v>2857</v>
      </c>
      <c r="O6" s="28" t="s">
        <v>2858</v>
      </c>
      <c r="P6" s="28" t="s">
        <v>2859</v>
      </c>
      <c r="Q6" s="28" t="s">
        <v>2860</v>
      </c>
      <c r="R6" s="28" t="s">
        <v>2861</v>
      </c>
      <c r="S6" s="28" t="s">
        <v>2862</v>
      </c>
      <c r="T6" s="28" t="s">
        <v>2863</v>
      </c>
      <c r="AE6" t="s">
        <v>2253</v>
      </c>
      <c r="AF6" t="s">
        <v>2972</v>
      </c>
      <c r="AG6" t="str">
        <f t="shared" si="0"/>
        <v xml:space="preserve">Medio Atrato (betú), El litoral del san juan, Nóvita, Condoto, Medio san juan (andagoya), Istmina, Sipí, Unguía, Murindó, Riosucio, Vigía del fuerte, Carmen del Darién, Bojayá, Acandí, , , , , , , , , , , </v>
      </c>
    </row>
    <row r="7" spans="2:33" x14ac:dyDescent="0.25">
      <c r="B7" t="s">
        <v>2252</v>
      </c>
      <c r="C7" s="28" t="s">
        <v>2806</v>
      </c>
      <c r="F7" t="s">
        <v>2254</v>
      </c>
      <c r="G7" s="28" t="s">
        <v>2864</v>
      </c>
      <c r="H7" s="28" t="s">
        <v>2865</v>
      </c>
      <c r="I7" s="28" t="s">
        <v>2866</v>
      </c>
      <c r="J7" s="28" t="s">
        <v>2867</v>
      </c>
      <c r="K7" s="28" t="s">
        <v>2868</v>
      </c>
      <c r="L7" s="28" t="s">
        <v>2869</v>
      </c>
      <c r="M7" s="28" t="s">
        <v>2870</v>
      </c>
      <c r="N7" s="28" t="s">
        <v>2871</v>
      </c>
      <c r="O7" s="28" t="s">
        <v>2872</v>
      </c>
      <c r="P7" s="28" t="s">
        <v>2873</v>
      </c>
      <c r="Q7" s="28" t="s">
        <v>2874</v>
      </c>
      <c r="R7" s="28" t="s">
        <v>2875</v>
      </c>
      <c r="S7" s="28" t="s">
        <v>2876</v>
      </c>
      <c r="T7" s="28" t="s">
        <v>2877</v>
      </c>
      <c r="U7" s="28" t="s">
        <v>2878</v>
      </c>
      <c r="V7" s="28" t="s">
        <v>2879</v>
      </c>
      <c r="W7" s="28" t="s">
        <v>2880</v>
      </c>
      <c r="AE7" t="s">
        <v>2254</v>
      </c>
      <c r="AF7" t="s">
        <v>2973</v>
      </c>
      <c r="AG7" t="str">
        <f t="shared" si="0"/>
        <v xml:space="preserve">Solano, Algeciras, San Vicente del Caguán, Milán, Puerto rico, Montañita, Cartagena del Chairá, Valparaíso, El Doncello, San José del fragua, El paujil, Curillo, Solita, Albania, Belén de los Andaquíes, Florencia, Morelia, , , , , , , , </v>
      </c>
    </row>
    <row r="8" spans="2:33" x14ac:dyDescent="0.25">
      <c r="B8" t="s">
        <v>2252</v>
      </c>
      <c r="C8" s="28" t="s">
        <v>2807</v>
      </c>
      <c r="F8" t="s">
        <v>2251</v>
      </c>
      <c r="G8" s="28" t="s">
        <v>2881</v>
      </c>
      <c r="H8" s="28" t="s">
        <v>2882</v>
      </c>
      <c r="I8" s="28" t="s">
        <v>2883</v>
      </c>
      <c r="J8" s="28" t="s">
        <v>2884</v>
      </c>
      <c r="K8" s="28" t="s">
        <v>2885</v>
      </c>
      <c r="L8" s="28" t="s">
        <v>2886</v>
      </c>
      <c r="M8" s="28" t="s">
        <v>2887</v>
      </c>
      <c r="N8" s="28" t="s">
        <v>2868</v>
      </c>
      <c r="O8" s="28" t="s">
        <v>2888</v>
      </c>
      <c r="P8" s="28" t="s">
        <v>2889</v>
      </c>
      <c r="Q8" s="28" t="s">
        <v>2890</v>
      </c>
      <c r="R8" s="28" t="s">
        <v>2891</v>
      </c>
      <c r="AE8" t="s">
        <v>2251</v>
      </c>
      <c r="AF8" t="s">
        <v>2974</v>
      </c>
      <c r="AG8" t="str">
        <f t="shared" si="0"/>
        <v xml:space="preserve">Miraflores, La macarena, Uribe, El retorno, Puerto concordia, Calamar, Mapiripán, Puerto rico, Mesetas, Puerto lleras, San José del Guaviare, Vistahermosa, , , , , , , , , , , , , </v>
      </c>
    </row>
    <row r="9" spans="2:33" x14ac:dyDescent="0.25">
      <c r="B9" t="s">
        <v>2252</v>
      </c>
      <c r="C9" s="28" t="s">
        <v>2808</v>
      </c>
      <c r="F9" t="s">
        <v>2256</v>
      </c>
      <c r="G9" s="28" t="s">
        <v>2892</v>
      </c>
      <c r="H9" s="28" t="s">
        <v>2893</v>
      </c>
      <c r="I9" s="28" t="s">
        <v>2894</v>
      </c>
      <c r="J9" s="28" t="s">
        <v>2895</v>
      </c>
      <c r="K9" s="28" t="s">
        <v>2896</v>
      </c>
      <c r="L9" s="28" t="s">
        <v>2897</v>
      </c>
      <c r="M9" s="28" t="s">
        <v>2898</v>
      </c>
      <c r="N9" s="28" t="s">
        <v>2899</v>
      </c>
      <c r="O9" s="28" t="s">
        <v>2900</v>
      </c>
      <c r="P9" s="28" t="s">
        <v>2901</v>
      </c>
      <c r="Q9" s="28" t="s">
        <v>2902</v>
      </c>
      <c r="R9" s="28" t="s">
        <v>2903</v>
      </c>
      <c r="S9" s="28" t="s">
        <v>2904</v>
      </c>
      <c r="T9" s="28" t="s">
        <v>2905</v>
      </c>
      <c r="U9" s="28" t="s">
        <v>2906</v>
      </c>
      <c r="AE9" t="s">
        <v>2256</v>
      </c>
      <c r="AF9" t="s">
        <v>2975</v>
      </c>
      <c r="AG9" t="str">
        <f t="shared" si="0"/>
        <v xml:space="preserve">Palmito, El guamo, Morroa, Maria la baja, Toluviejo, San Onofre, Los palmitos, San juan Nepomuceno, Zambrano, El Carmen de bolívar, Ovejas, San jacinto, Chalán, Córdoba, Coloso, , , , , , , , , , </v>
      </c>
    </row>
    <row r="10" spans="2:33" x14ac:dyDescent="0.25">
      <c r="B10" t="s">
        <v>2252</v>
      </c>
      <c r="C10" s="28" t="s">
        <v>2809</v>
      </c>
      <c r="F10" t="s">
        <v>2265</v>
      </c>
      <c r="G10" s="28" t="s">
        <v>2907</v>
      </c>
      <c r="H10" s="28" t="s">
        <v>2908</v>
      </c>
      <c r="I10" s="28" t="s">
        <v>2909</v>
      </c>
      <c r="J10" s="28" t="s">
        <v>2910</v>
      </c>
      <c r="AE10" t="s">
        <v>2265</v>
      </c>
      <c r="AF10" t="s">
        <v>2976</v>
      </c>
      <c r="AG10" t="str">
        <f t="shared" si="0"/>
        <v xml:space="preserve">López, Guapi, Buenaventura, Timbiquí, , , , , , , , , , , , , , , , , , , , , </v>
      </c>
    </row>
    <row r="11" spans="2:33" x14ac:dyDescent="0.25">
      <c r="B11" t="s">
        <v>2252</v>
      </c>
      <c r="C11" s="28" t="s">
        <v>2810</v>
      </c>
      <c r="F11" t="s">
        <v>2255</v>
      </c>
      <c r="G11" s="28" t="s">
        <v>2911</v>
      </c>
      <c r="H11" s="28" t="s">
        <v>2912</v>
      </c>
      <c r="I11" s="28" t="s">
        <v>2913</v>
      </c>
      <c r="J11" s="28" t="s">
        <v>2914</v>
      </c>
      <c r="K11" s="28" t="s">
        <v>2915</v>
      </c>
      <c r="L11" s="28" t="s">
        <v>2916</v>
      </c>
      <c r="M11" s="28" t="s">
        <v>2917</v>
      </c>
      <c r="N11" s="28" t="s">
        <v>2918</v>
      </c>
      <c r="O11" s="28" t="s">
        <v>2919</v>
      </c>
      <c r="P11" s="28" t="s">
        <v>2920</v>
      </c>
      <c r="Q11" s="28" t="s">
        <v>2921</v>
      </c>
      <c r="AE11" t="s">
        <v>2255</v>
      </c>
      <c r="AF11" t="s">
        <v>2977</v>
      </c>
      <c r="AG11" t="str">
        <f t="shared" si="0"/>
        <v xml:space="preserve">Mosquera, Maguí (payán), Roberto payán (san José), Francisco Pizarro (salahonda), La tola, Olaya herrera (bocas de satinga), Barbacoas, Santa bárbara (iscuandé), El charco, Tumaco, Ricaurte, , , , , , , , , , , , , , </v>
      </c>
    </row>
    <row r="12" spans="2:33" x14ac:dyDescent="0.25">
      <c r="B12" t="s">
        <v>2252</v>
      </c>
      <c r="C12" s="28" t="s">
        <v>2811</v>
      </c>
      <c r="F12" t="s">
        <v>2258</v>
      </c>
      <c r="G12" s="28" t="s">
        <v>2922</v>
      </c>
      <c r="H12" s="28" t="s">
        <v>2923</v>
      </c>
      <c r="I12" s="28" t="s">
        <v>2924</v>
      </c>
      <c r="J12" s="28" t="s">
        <v>2925</v>
      </c>
      <c r="K12" s="28" t="s">
        <v>2926</v>
      </c>
      <c r="L12" s="28" t="s">
        <v>2927</v>
      </c>
      <c r="M12" s="28" t="s">
        <v>2928</v>
      </c>
      <c r="N12" s="28" t="s">
        <v>2929</v>
      </c>
      <c r="O12" s="28" t="s">
        <v>2930</v>
      </c>
      <c r="AE12" t="s">
        <v>2258</v>
      </c>
      <c r="AF12" t="s">
        <v>2978</v>
      </c>
      <c r="AG12" t="str">
        <f t="shared" si="0"/>
        <v xml:space="preserve">Puerto guzmán, Orito, San miguel (la dorada), Valle del Guamuez (la hormiga), Puerto Caicedo, Puerto Leguizamo, Puerto asís, Villagarzón, Mocoa, , , , , , , , , , , , , , , , </v>
      </c>
    </row>
    <row r="13" spans="2:33" x14ac:dyDescent="0.25">
      <c r="B13" t="s">
        <v>2252</v>
      </c>
      <c r="C13" s="28" t="s">
        <v>2812</v>
      </c>
      <c r="F13" t="s">
        <v>2261</v>
      </c>
      <c r="G13" s="28" t="s">
        <v>2931</v>
      </c>
      <c r="H13" s="28" t="s">
        <v>2932</v>
      </c>
      <c r="I13" s="28" t="s">
        <v>2933</v>
      </c>
      <c r="J13" s="28" t="s">
        <v>2934</v>
      </c>
      <c r="K13" s="28" t="s">
        <v>2935</v>
      </c>
      <c r="L13" s="28" t="s">
        <v>2936</v>
      </c>
      <c r="M13" s="28" t="s">
        <v>2937</v>
      </c>
      <c r="N13" s="28" t="s">
        <v>2938</v>
      </c>
      <c r="O13" s="28" t="s">
        <v>2939</v>
      </c>
      <c r="P13" s="28" t="s">
        <v>2940</v>
      </c>
      <c r="Q13" s="28" t="s">
        <v>2941</v>
      </c>
      <c r="R13" s="28" t="s">
        <v>2942</v>
      </c>
      <c r="S13" s="28" t="s">
        <v>2943</v>
      </c>
      <c r="T13" s="28" t="s">
        <v>2944</v>
      </c>
      <c r="U13" s="28" t="s">
        <v>2945</v>
      </c>
      <c r="AE13" t="s">
        <v>2261</v>
      </c>
      <c r="AF13" t="s">
        <v>2979</v>
      </c>
      <c r="AG13" t="str">
        <f t="shared" si="0"/>
        <v xml:space="preserve">Ciénaga, Fonseca, Valledupar, Pueblo bello, Santa marta, Manaure balcón del cesar, San juan del cesar, Dibulla, La paz, Aracataca, La jagua de Ibirico, Agustín Codazzi, Fundación, Becerril, San diego, , , , , , , , , , </v>
      </c>
    </row>
    <row r="14" spans="2:33" x14ac:dyDescent="0.25">
      <c r="B14" t="s">
        <v>2252</v>
      </c>
      <c r="C14" s="28" t="s">
        <v>2813</v>
      </c>
      <c r="F14" t="s">
        <v>2262</v>
      </c>
      <c r="G14" s="28" t="s">
        <v>2946</v>
      </c>
      <c r="H14" s="28" t="s">
        <v>2947</v>
      </c>
      <c r="I14" s="28" t="s">
        <v>2815</v>
      </c>
      <c r="J14" s="28" t="s">
        <v>2948</v>
      </c>
      <c r="K14" s="28" t="s">
        <v>2949</v>
      </c>
      <c r="L14" s="28" t="s">
        <v>2950</v>
      </c>
      <c r="M14" s="28" t="s">
        <v>2951</v>
      </c>
      <c r="AE14" t="s">
        <v>2262</v>
      </c>
      <c r="AF14" t="s">
        <v>2980</v>
      </c>
      <c r="AG14" t="str">
        <f t="shared" ref="AG14:AG15" si="1">+CONCATENATE(G14,", ",H14,", ",I14,", ",J14,", ",K14,", ",L14,", ",M14,", ",N14,", ",O14,", ",P14,", ",Q14,", ",R14,", ",S14,", ",T14,", ",U14,", ",V14,", ",W14,", ",X14,", ",Y14,", ",Z14,", ",AA14,", ",", ",AB14,", ",AC14,", ",AD14)</f>
        <v xml:space="preserve">Arenal, Cantagallo, Morales, Simití, Santa rosa del sur, Yondó (casabe), San pablo, , , , , , , , , , , , , , , , , , </v>
      </c>
    </row>
    <row r="15" spans="2:33" x14ac:dyDescent="0.25">
      <c r="B15" t="s">
        <v>2252</v>
      </c>
      <c r="C15" s="28" t="s">
        <v>2814</v>
      </c>
      <c r="F15" t="s">
        <v>2264</v>
      </c>
      <c r="G15" s="28" t="s">
        <v>2952</v>
      </c>
      <c r="H15" s="28" t="s">
        <v>2953</v>
      </c>
      <c r="I15" s="28" t="s">
        <v>2954</v>
      </c>
      <c r="J15" s="28" t="s">
        <v>2955</v>
      </c>
      <c r="K15" s="28" t="s">
        <v>2956</v>
      </c>
      <c r="AE15" t="s">
        <v>2264</v>
      </c>
      <c r="AF15" t="s">
        <v>2981</v>
      </c>
      <c r="AG15" t="str">
        <f t="shared" si="1"/>
        <v xml:space="preserve">San José de ure, Tierralta, Montelíbano, Puerto libertador, Valencia, , , , , , , , , , , , , , , , , , , , </v>
      </c>
    </row>
    <row r="16" spans="2:33" x14ac:dyDescent="0.25">
      <c r="B16" t="s">
        <v>2252</v>
      </c>
      <c r="C16" s="28" t="s">
        <v>2815</v>
      </c>
      <c r="F16" t="s">
        <v>2259</v>
      </c>
      <c r="G16" s="28" t="s">
        <v>2957</v>
      </c>
      <c r="H16" s="28" t="s">
        <v>2958</v>
      </c>
      <c r="I16" s="28" t="s">
        <v>2959</v>
      </c>
      <c r="J16" s="28" t="s">
        <v>2960</v>
      </c>
      <c r="AE16" t="s">
        <v>2259</v>
      </c>
      <c r="AF16" t="s">
        <v>2982</v>
      </c>
      <c r="AG16" t="str">
        <f>+CONCATENATE(G16,", ",H16,", ",I16,", ",J16,", ",K16,", ",L16,", ",M16,", ",N16,", ",O16,", ",P16,", ",Q16,", ",R16,", ",S16,", ",T16,", ",U16,", ",V16,", ",W16,", ",X16,", ",Y16,", ",Z16,", ",AA16,", ",", ",AB16,", ",AC16,", ",AD16)</f>
        <v xml:space="preserve">Planadas, Chaparral, Rioblanco, Ataco, , , , , , , , , , , , , , , , , , , , , </v>
      </c>
    </row>
    <row r="17" spans="2:33" x14ac:dyDescent="0.25">
      <c r="B17" t="s">
        <v>2252</v>
      </c>
      <c r="C17" s="28" t="s">
        <v>2816</v>
      </c>
      <c r="F17" t="s">
        <v>2266</v>
      </c>
      <c r="G17" s="28" t="s">
        <v>2961</v>
      </c>
      <c r="H17" s="28" t="s">
        <v>2962</v>
      </c>
      <c r="I17" s="28" t="s">
        <v>2963</v>
      </c>
      <c r="J17" s="28" t="s">
        <v>2964</v>
      </c>
      <c r="K17" s="28" t="s">
        <v>2965</v>
      </c>
      <c r="L17" s="28" t="s">
        <v>2966</v>
      </c>
      <c r="M17" s="28" t="s">
        <v>2967</v>
      </c>
      <c r="N17" s="28" t="s">
        <v>2968</v>
      </c>
      <c r="AE17" t="s">
        <v>2266</v>
      </c>
      <c r="AF17" t="s">
        <v>2983</v>
      </c>
      <c r="AG17" t="str">
        <f t="shared" ref="AG17" si="2">+CONCATENATE(G17,", ",H17,", ",I17,", ",J17,", ",K17,", ",L17,", ",M17,", ",N17,", ",O17,", ",P17,", ",Q17,", ",R17,", ",S17,", ",T17,", ",U17,", ",V17,", ",W17,", ",X17,", ",Y17,", ",Z17,", ",AA17,", ",", ",AB17,", ",AC17,", ",AD17)</f>
        <v xml:space="preserve">Apartadó, Necoclí, Chigorodó, Turbo, Carepa, Dabeiba, San pedro de Urabá, Mutatá, , , , , , , , , , , , , , , , , </v>
      </c>
    </row>
    <row r="18" spans="2:33" x14ac:dyDescent="0.25">
      <c r="B18" t="s">
        <v>2252</v>
      </c>
      <c r="C18" s="28" t="s">
        <v>2817</v>
      </c>
    </row>
    <row r="19" spans="2:33" x14ac:dyDescent="0.25">
      <c r="B19" t="s">
        <v>2252</v>
      </c>
      <c r="C19" s="28" t="s">
        <v>2818</v>
      </c>
    </row>
    <row r="20" spans="2:33" x14ac:dyDescent="0.25">
      <c r="B20" t="s">
        <v>2252</v>
      </c>
      <c r="C20" s="28" t="s">
        <v>2819</v>
      </c>
    </row>
    <row r="21" spans="2:33" x14ac:dyDescent="0.25">
      <c r="B21" t="s">
        <v>2252</v>
      </c>
      <c r="C21" s="28" t="s">
        <v>2820</v>
      </c>
      <c r="F21" s="155" t="s">
        <v>2252</v>
      </c>
      <c r="G21" s="28" t="s">
        <v>2986</v>
      </c>
      <c r="H21" s="28" t="s">
        <v>2987</v>
      </c>
      <c r="I21" s="28" t="s">
        <v>2988</v>
      </c>
      <c r="K21" s="155" t="s">
        <v>2252</v>
      </c>
      <c r="L21" t="str">
        <f>+CONCATENATE(G21,", ",H21,", ",I21)</f>
        <v>Cauca, Nariño, Valle</v>
      </c>
    </row>
    <row r="22" spans="2:33" x14ac:dyDescent="0.25">
      <c r="B22" t="s">
        <v>2252</v>
      </c>
      <c r="C22" s="28" t="s">
        <v>2821</v>
      </c>
      <c r="F22" s="153" t="s">
        <v>2260</v>
      </c>
      <c r="G22" s="28" t="s">
        <v>2260</v>
      </c>
      <c r="K22" s="153" t="s">
        <v>2260</v>
      </c>
      <c r="L22" t="str">
        <f>+CONCATENATE(G22,)</f>
        <v>Arauca</v>
      </c>
    </row>
    <row r="23" spans="2:33" x14ac:dyDescent="0.25">
      <c r="B23" t="s">
        <v>2252</v>
      </c>
      <c r="C23" s="28" t="s">
        <v>2822</v>
      </c>
      <c r="F23" s="153" t="s">
        <v>2257</v>
      </c>
      <c r="G23" s="28" t="s">
        <v>2989</v>
      </c>
      <c r="K23" s="153" t="s">
        <v>2257</v>
      </c>
      <c r="L23" t="str">
        <f>+CONCATENATE(G23,)</f>
        <v>Antioquia</v>
      </c>
    </row>
    <row r="24" spans="2:33" x14ac:dyDescent="0.25">
      <c r="B24" t="s">
        <v>2252</v>
      </c>
      <c r="C24" s="28" t="s">
        <v>2823</v>
      </c>
      <c r="F24" s="153" t="s">
        <v>2263</v>
      </c>
      <c r="G24" s="28" t="s">
        <v>2990</v>
      </c>
      <c r="K24" s="153" t="s">
        <v>2263</v>
      </c>
      <c r="L24" t="str">
        <f>+CONCATENATE(G24,)</f>
        <v>Norte de Santander</v>
      </c>
    </row>
    <row r="25" spans="2:33" x14ac:dyDescent="0.25">
      <c r="B25" t="s">
        <v>2252</v>
      </c>
      <c r="C25" s="28" t="s">
        <v>2824</v>
      </c>
      <c r="F25" s="155" t="s">
        <v>2253</v>
      </c>
      <c r="G25" s="28" t="s">
        <v>2989</v>
      </c>
      <c r="H25" s="28" t="s">
        <v>2253</v>
      </c>
      <c r="K25" s="155" t="s">
        <v>2253</v>
      </c>
      <c r="L25" t="str">
        <f>+CONCATENATE(G25,", ",H25)</f>
        <v>Antioquia, Chocó</v>
      </c>
    </row>
    <row r="26" spans="2:33" x14ac:dyDescent="0.25">
      <c r="B26" t="s">
        <v>2260</v>
      </c>
      <c r="C26" s="28" t="s">
        <v>2825</v>
      </c>
      <c r="F26" s="155" t="s">
        <v>2254</v>
      </c>
      <c r="G26" s="28" t="s">
        <v>2991</v>
      </c>
      <c r="H26" s="28" t="s">
        <v>2992</v>
      </c>
      <c r="K26" s="155" t="s">
        <v>2254</v>
      </c>
      <c r="L26" t="str">
        <f>+CONCATENATE(G26,", ",H26)</f>
        <v>Caquetá, Huila</v>
      </c>
    </row>
    <row r="27" spans="2:33" x14ac:dyDescent="0.25">
      <c r="B27" t="s">
        <v>2260</v>
      </c>
      <c r="C27" s="28" t="s">
        <v>2826</v>
      </c>
      <c r="F27" s="155" t="s">
        <v>2251</v>
      </c>
      <c r="G27" s="28" t="s">
        <v>2993</v>
      </c>
      <c r="H27" s="28" t="s">
        <v>2994</v>
      </c>
      <c r="K27" s="155" t="s">
        <v>2251</v>
      </c>
      <c r="L27" t="str">
        <f>+CONCATENATE(G27,", ",H27)</f>
        <v>Guaviare, Meta</v>
      </c>
    </row>
    <row r="28" spans="2:33" x14ac:dyDescent="0.25">
      <c r="B28" t="s">
        <v>2260</v>
      </c>
      <c r="C28" s="28" t="s">
        <v>2827</v>
      </c>
      <c r="F28" s="155" t="s">
        <v>2256</v>
      </c>
      <c r="G28" s="28" t="s">
        <v>2995</v>
      </c>
      <c r="H28" s="28" t="s">
        <v>2996</v>
      </c>
      <c r="K28" s="155" t="s">
        <v>2256</v>
      </c>
      <c r="L28" t="str">
        <f>+CONCATENATE(G28,", ",H28)</f>
        <v>Bolívar, Sucre</v>
      </c>
    </row>
    <row r="29" spans="2:33" x14ac:dyDescent="0.25">
      <c r="B29" t="s">
        <v>2260</v>
      </c>
      <c r="C29" s="28" t="s">
        <v>2828</v>
      </c>
      <c r="F29" s="155" t="s">
        <v>2265</v>
      </c>
      <c r="G29" s="28" t="s">
        <v>2986</v>
      </c>
      <c r="H29" s="28" t="s">
        <v>2988</v>
      </c>
      <c r="K29" s="155" t="s">
        <v>2265</v>
      </c>
      <c r="L29" t="str">
        <f>+CONCATENATE(G29,", ",H29)</f>
        <v>Cauca, Valle</v>
      </c>
    </row>
    <row r="30" spans="2:33" x14ac:dyDescent="0.25">
      <c r="B30" t="s">
        <v>2257</v>
      </c>
      <c r="C30" s="28" t="s">
        <v>2829</v>
      </c>
      <c r="F30" s="153" t="s">
        <v>2255</v>
      </c>
      <c r="G30" s="28" t="s">
        <v>2987</v>
      </c>
      <c r="K30" s="153" t="s">
        <v>2255</v>
      </c>
      <c r="L30" t="str">
        <f t="shared" ref="L30:L31" si="3">+CONCATENATE(G30,)</f>
        <v>Nariño</v>
      </c>
    </row>
    <row r="31" spans="2:33" x14ac:dyDescent="0.25">
      <c r="B31" t="s">
        <v>2257</v>
      </c>
      <c r="C31" s="28" t="s">
        <v>2830</v>
      </c>
      <c r="F31" s="153" t="s">
        <v>2258</v>
      </c>
      <c r="G31" s="28" t="s">
        <v>2258</v>
      </c>
      <c r="K31" s="153" t="s">
        <v>2258</v>
      </c>
      <c r="L31" t="str">
        <f t="shared" si="3"/>
        <v>Putumayo</v>
      </c>
    </row>
    <row r="32" spans="2:33" x14ac:dyDescent="0.25">
      <c r="B32" t="s">
        <v>2257</v>
      </c>
      <c r="C32" s="28" t="s">
        <v>2831</v>
      </c>
      <c r="F32" s="155" t="s">
        <v>2261</v>
      </c>
      <c r="G32" s="28" t="s">
        <v>2997</v>
      </c>
      <c r="H32" s="28" t="s">
        <v>2998</v>
      </c>
      <c r="I32" s="28" t="s">
        <v>2999</v>
      </c>
      <c r="K32" s="155" t="s">
        <v>2261</v>
      </c>
      <c r="L32" t="str">
        <f>+CONCATENATE(G32,", ",H32,", ",I32)</f>
        <v>Cesar, La guajira, Magdalena</v>
      </c>
    </row>
    <row r="33" spans="2:12" x14ac:dyDescent="0.25">
      <c r="B33" t="s">
        <v>2257</v>
      </c>
      <c r="C33" s="28" t="s">
        <v>2832</v>
      </c>
      <c r="F33" s="155" t="s">
        <v>2262</v>
      </c>
      <c r="G33" s="28" t="s">
        <v>2989</v>
      </c>
      <c r="H33" s="28" t="s">
        <v>2995</v>
      </c>
      <c r="K33" s="155" t="s">
        <v>2262</v>
      </c>
      <c r="L33" t="str">
        <f>+CONCATENATE(G33,", ",H33)</f>
        <v>Antioquia, Bolívar</v>
      </c>
    </row>
    <row r="34" spans="2:12" x14ac:dyDescent="0.25">
      <c r="B34" t="s">
        <v>2257</v>
      </c>
      <c r="C34" s="28" t="s">
        <v>2833</v>
      </c>
      <c r="F34" s="155" t="s">
        <v>2264</v>
      </c>
      <c r="G34" s="28" t="s">
        <v>2905</v>
      </c>
      <c r="K34" s="155" t="s">
        <v>2264</v>
      </c>
      <c r="L34" t="str">
        <f>+G34</f>
        <v>Córdoba</v>
      </c>
    </row>
    <row r="35" spans="2:12" x14ac:dyDescent="0.25">
      <c r="B35" t="s">
        <v>2257</v>
      </c>
      <c r="C35" s="28" t="s">
        <v>2834</v>
      </c>
      <c r="F35" s="153" t="s">
        <v>2259</v>
      </c>
      <c r="G35" s="28" t="s">
        <v>3000</v>
      </c>
      <c r="K35" s="153" t="s">
        <v>2259</v>
      </c>
      <c r="L35" t="str">
        <f>+G35</f>
        <v>Tolima</v>
      </c>
    </row>
    <row r="36" spans="2:12" x14ac:dyDescent="0.25">
      <c r="B36" t="s">
        <v>2257</v>
      </c>
      <c r="C36" s="28" t="s">
        <v>2835</v>
      </c>
      <c r="F36" s="153" t="s">
        <v>2266</v>
      </c>
      <c r="G36" s="28" t="s">
        <v>2989</v>
      </c>
      <c r="K36" s="153" t="s">
        <v>2266</v>
      </c>
      <c r="L36" t="str">
        <f>+G36</f>
        <v>Antioquia</v>
      </c>
    </row>
    <row r="37" spans="2:12" x14ac:dyDescent="0.25">
      <c r="B37" t="s">
        <v>2257</v>
      </c>
      <c r="C37" s="28" t="s">
        <v>2836</v>
      </c>
    </row>
    <row r="38" spans="2:12" x14ac:dyDescent="0.25">
      <c r="B38" t="s">
        <v>2257</v>
      </c>
      <c r="C38" s="28" t="s">
        <v>2837</v>
      </c>
    </row>
    <row r="39" spans="2:12" x14ac:dyDescent="0.25">
      <c r="B39" t="s">
        <v>2257</v>
      </c>
      <c r="C39" s="28" t="s">
        <v>2838</v>
      </c>
    </row>
    <row r="40" spans="2:12" x14ac:dyDescent="0.25">
      <c r="B40" t="s">
        <v>2257</v>
      </c>
      <c r="C40" s="28" t="s">
        <v>2839</v>
      </c>
    </row>
    <row r="41" spans="2:12" x14ac:dyDescent="0.25">
      <c r="B41" t="s">
        <v>2257</v>
      </c>
      <c r="C41" s="28" t="s">
        <v>2840</v>
      </c>
    </row>
    <row r="42" spans="2:12" x14ac:dyDescent="0.25">
      <c r="B42" t="s">
        <v>2257</v>
      </c>
      <c r="C42" s="28" t="s">
        <v>2841</v>
      </c>
    </row>
    <row r="43" spans="2:12" x14ac:dyDescent="0.25">
      <c r="B43" t="s">
        <v>2263</v>
      </c>
      <c r="C43" s="28" t="s">
        <v>2842</v>
      </c>
    </row>
    <row r="44" spans="2:12" x14ac:dyDescent="0.25">
      <c r="B44" t="s">
        <v>2263</v>
      </c>
      <c r="C44" s="28" t="s">
        <v>2843</v>
      </c>
    </row>
    <row r="45" spans="2:12" x14ac:dyDescent="0.25">
      <c r="B45" t="s">
        <v>2263</v>
      </c>
      <c r="C45" s="28" t="s">
        <v>2844</v>
      </c>
    </row>
    <row r="46" spans="2:12" x14ac:dyDescent="0.25">
      <c r="B46" t="s">
        <v>2263</v>
      </c>
      <c r="C46" s="28" t="s">
        <v>2845</v>
      </c>
    </row>
    <row r="47" spans="2:12" x14ac:dyDescent="0.25">
      <c r="B47" t="s">
        <v>2263</v>
      </c>
      <c r="C47" s="28" t="s">
        <v>2846</v>
      </c>
    </row>
    <row r="48" spans="2:12" x14ac:dyDescent="0.25">
      <c r="B48" t="s">
        <v>2263</v>
      </c>
      <c r="C48" s="28" t="s">
        <v>2847</v>
      </c>
    </row>
    <row r="49" spans="2:3" x14ac:dyDescent="0.25">
      <c r="B49" t="s">
        <v>2263</v>
      </c>
      <c r="C49" s="28" t="s">
        <v>2848</v>
      </c>
    </row>
    <row r="50" spans="2:3" x14ac:dyDescent="0.25">
      <c r="B50" t="s">
        <v>2263</v>
      </c>
      <c r="C50" s="28" t="s">
        <v>2849</v>
      </c>
    </row>
    <row r="51" spans="2:3" x14ac:dyDescent="0.25">
      <c r="B51" t="s">
        <v>2253</v>
      </c>
      <c r="C51" s="28" t="s">
        <v>2850</v>
      </c>
    </row>
    <row r="52" spans="2:3" x14ac:dyDescent="0.25">
      <c r="B52" t="s">
        <v>2253</v>
      </c>
      <c r="C52" s="28" t="s">
        <v>2851</v>
      </c>
    </row>
    <row r="53" spans="2:3" x14ac:dyDescent="0.25">
      <c r="B53" t="s">
        <v>2253</v>
      </c>
      <c r="C53" s="28" t="s">
        <v>2852</v>
      </c>
    </row>
    <row r="54" spans="2:3" x14ac:dyDescent="0.25">
      <c r="B54" t="s">
        <v>2253</v>
      </c>
      <c r="C54" s="28" t="s">
        <v>2853</v>
      </c>
    </row>
    <row r="55" spans="2:3" x14ac:dyDescent="0.25">
      <c r="B55" t="s">
        <v>2253</v>
      </c>
      <c r="C55" s="28" t="s">
        <v>2854</v>
      </c>
    </row>
    <row r="56" spans="2:3" x14ac:dyDescent="0.25">
      <c r="B56" t="s">
        <v>2253</v>
      </c>
      <c r="C56" s="28" t="s">
        <v>2855</v>
      </c>
    </row>
    <row r="57" spans="2:3" x14ac:dyDescent="0.25">
      <c r="B57" t="s">
        <v>2253</v>
      </c>
      <c r="C57" s="28" t="s">
        <v>2856</v>
      </c>
    </row>
    <row r="58" spans="2:3" x14ac:dyDescent="0.25">
      <c r="B58" t="s">
        <v>2253</v>
      </c>
      <c r="C58" s="28" t="s">
        <v>2857</v>
      </c>
    </row>
    <row r="59" spans="2:3" x14ac:dyDescent="0.25">
      <c r="B59" t="s">
        <v>2253</v>
      </c>
      <c r="C59" s="28" t="s">
        <v>2858</v>
      </c>
    </row>
    <row r="60" spans="2:3" x14ac:dyDescent="0.25">
      <c r="B60" t="s">
        <v>2253</v>
      </c>
      <c r="C60" s="28" t="s">
        <v>2859</v>
      </c>
    </row>
    <row r="61" spans="2:3" x14ac:dyDescent="0.25">
      <c r="B61" t="s">
        <v>2253</v>
      </c>
      <c r="C61" s="28" t="s">
        <v>2860</v>
      </c>
    </row>
    <row r="62" spans="2:3" x14ac:dyDescent="0.25">
      <c r="B62" t="s">
        <v>2253</v>
      </c>
      <c r="C62" s="28" t="s">
        <v>2861</v>
      </c>
    </row>
    <row r="63" spans="2:3" x14ac:dyDescent="0.25">
      <c r="B63" t="s">
        <v>2253</v>
      </c>
      <c r="C63" s="28" t="s">
        <v>2862</v>
      </c>
    </row>
    <row r="64" spans="2:3" x14ac:dyDescent="0.25">
      <c r="B64" t="s">
        <v>2253</v>
      </c>
      <c r="C64" s="28" t="s">
        <v>2863</v>
      </c>
    </row>
    <row r="65" spans="2:3" x14ac:dyDescent="0.25">
      <c r="B65" t="s">
        <v>2254</v>
      </c>
      <c r="C65" s="28" t="s">
        <v>2864</v>
      </c>
    </row>
    <row r="66" spans="2:3" x14ac:dyDescent="0.25">
      <c r="B66" t="s">
        <v>2254</v>
      </c>
      <c r="C66" s="28" t="s">
        <v>2865</v>
      </c>
    </row>
    <row r="67" spans="2:3" x14ac:dyDescent="0.25">
      <c r="B67" t="s">
        <v>2254</v>
      </c>
      <c r="C67" s="28" t="s">
        <v>2866</v>
      </c>
    </row>
    <row r="68" spans="2:3" x14ac:dyDescent="0.25">
      <c r="B68" t="s">
        <v>2254</v>
      </c>
      <c r="C68" s="28" t="s">
        <v>2867</v>
      </c>
    </row>
    <row r="69" spans="2:3" x14ac:dyDescent="0.25">
      <c r="B69" t="s">
        <v>2254</v>
      </c>
      <c r="C69" s="28" t="s">
        <v>2868</v>
      </c>
    </row>
    <row r="70" spans="2:3" x14ac:dyDescent="0.25">
      <c r="B70" t="s">
        <v>2254</v>
      </c>
      <c r="C70" s="28" t="s">
        <v>2869</v>
      </c>
    </row>
    <row r="71" spans="2:3" x14ac:dyDescent="0.25">
      <c r="B71" t="s">
        <v>2254</v>
      </c>
      <c r="C71" s="28" t="s">
        <v>2870</v>
      </c>
    </row>
    <row r="72" spans="2:3" x14ac:dyDescent="0.25">
      <c r="B72" t="s">
        <v>2254</v>
      </c>
      <c r="C72" s="28" t="s">
        <v>2871</v>
      </c>
    </row>
    <row r="73" spans="2:3" x14ac:dyDescent="0.25">
      <c r="B73" t="s">
        <v>2254</v>
      </c>
      <c r="C73" s="28" t="s">
        <v>2872</v>
      </c>
    </row>
    <row r="74" spans="2:3" x14ac:dyDescent="0.25">
      <c r="B74" t="s">
        <v>2254</v>
      </c>
      <c r="C74" s="28" t="s">
        <v>2873</v>
      </c>
    </row>
    <row r="75" spans="2:3" x14ac:dyDescent="0.25">
      <c r="B75" t="s">
        <v>2254</v>
      </c>
      <c r="C75" s="28" t="s">
        <v>2874</v>
      </c>
    </row>
    <row r="76" spans="2:3" x14ac:dyDescent="0.25">
      <c r="B76" t="s">
        <v>2254</v>
      </c>
      <c r="C76" s="28" t="s">
        <v>2875</v>
      </c>
    </row>
    <row r="77" spans="2:3" x14ac:dyDescent="0.25">
      <c r="B77" t="s">
        <v>2254</v>
      </c>
      <c r="C77" s="28" t="s">
        <v>2876</v>
      </c>
    </row>
    <row r="78" spans="2:3" x14ac:dyDescent="0.25">
      <c r="B78" t="s">
        <v>2254</v>
      </c>
      <c r="C78" s="28" t="s">
        <v>2877</v>
      </c>
    </row>
    <row r="79" spans="2:3" x14ac:dyDescent="0.25">
      <c r="B79" t="s">
        <v>2254</v>
      </c>
      <c r="C79" s="28" t="s">
        <v>2878</v>
      </c>
    </row>
    <row r="80" spans="2:3" x14ac:dyDescent="0.25">
      <c r="B80" t="s">
        <v>2254</v>
      </c>
      <c r="C80" s="28" t="s">
        <v>2879</v>
      </c>
    </row>
    <row r="81" spans="2:3" x14ac:dyDescent="0.25">
      <c r="B81" t="s">
        <v>2254</v>
      </c>
      <c r="C81" s="28" t="s">
        <v>2880</v>
      </c>
    </row>
    <row r="82" spans="2:3" x14ac:dyDescent="0.25">
      <c r="B82" t="s">
        <v>2251</v>
      </c>
      <c r="C82" s="28" t="s">
        <v>2881</v>
      </c>
    </row>
    <row r="83" spans="2:3" x14ac:dyDescent="0.25">
      <c r="B83" t="s">
        <v>2251</v>
      </c>
      <c r="C83" s="28" t="s">
        <v>2882</v>
      </c>
    </row>
    <row r="84" spans="2:3" x14ac:dyDescent="0.25">
      <c r="B84" t="s">
        <v>2251</v>
      </c>
      <c r="C84" s="28" t="s">
        <v>2883</v>
      </c>
    </row>
    <row r="85" spans="2:3" x14ac:dyDescent="0.25">
      <c r="B85" t="s">
        <v>2251</v>
      </c>
      <c r="C85" s="28" t="s">
        <v>2884</v>
      </c>
    </row>
    <row r="86" spans="2:3" x14ac:dyDescent="0.25">
      <c r="B86" t="s">
        <v>2251</v>
      </c>
      <c r="C86" s="28" t="s">
        <v>2885</v>
      </c>
    </row>
    <row r="87" spans="2:3" x14ac:dyDescent="0.25">
      <c r="B87" t="s">
        <v>2251</v>
      </c>
      <c r="C87" s="28" t="s">
        <v>2886</v>
      </c>
    </row>
    <row r="88" spans="2:3" x14ac:dyDescent="0.25">
      <c r="B88" t="s">
        <v>2251</v>
      </c>
      <c r="C88" s="28" t="s">
        <v>2887</v>
      </c>
    </row>
    <row r="89" spans="2:3" x14ac:dyDescent="0.25">
      <c r="B89" t="s">
        <v>2251</v>
      </c>
      <c r="C89" s="28" t="s">
        <v>2868</v>
      </c>
    </row>
    <row r="90" spans="2:3" x14ac:dyDescent="0.25">
      <c r="B90" t="s">
        <v>2251</v>
      </c>
      <c r="C90" s="28" t="s">
        <v>2888</v>
      </c>
    </row>
    <row r="91" spans="2:3" x14ac:dyDescent="0.25">
      <c r="B91" t="s">
        <v>2251</v>
      </c>
      <c r="C91" s="28" t="s">
        <v>2889</v>
      </c>
    </row>
    <row r="92" spans="2:3" x14ac:dyDescent="0.25">
      <c r="B92" t="s">
        <v>2251</v>
      </c>
      <c r="C92" s="28" t="s">
        <v>2890</v>
      </c>
    </row>
    <row r="93" spans="2:3" x14ac:dyDescent="0.25">
      <c r="B93" t="s">
        <v>2251</v>
      </c>
      <c r="C93" s="28" t="s">
        <v>2891</v>
      </c>
    </row>
    <row r="94" spans="2:3" x14ac:dyDescent="0.25">
      <c r="B94" t="s">
        <v>2256</v>
      </c>
      <c r="C94" s="28" t="s">
        <v>2892</v>
      </c>
    </row>
    <row r="95" spans="2:3" x14ac:dyDescent="0.25">
      <c r="B95" t="s">
        <v>2256</v>
      </c>
      <c r="C95" s="28" t="s">
        <v>2893</v>
      </c>
    </row>
    <row r="96" spans="2:3" x14ac:dyDescent="0.25">
      <c r="B96" t="s">
        <v>2256</v>
      </c>
      <c r="C96" s="28" t="s">
        <v>2894</v>
      </c>
    </row>
    <row r="97" spans="2:3" x14ac:dyDescent="0.25">
      <c r="B97" t="s">
        <v>2256</v>
      </c>
      <c r="C97" s="28" t="s">
        <v>2895</v>
      </c>
    </row>
    <row r="98" spans="2:3" x14ac:dyDescent="0.25">
      <c r="B98" t="s">
        <v>2256</v>
      </c>
      <c r="C98" s="28" t="s">
        <v>2896</v>
      </c>
    </row>
    <row r="99" spans="2:3" x14ac:dyDescent="0.25">
      <c r="B99" t="s">
        <v>2256</v>
      </c>
      <c r="C99" s="28" t="s">
        <v>2897</v>
      </c>
    </row>
    <row r="100" spans="2:3" x14ac:dyDescent="0.25">
      <c r="B100" t="s">
        <v>2256</v>
      </c>
      <c r="C100" s="28" t="s">
        <v>2898</v>
      </c>
    </row>
    <row r="101" spans="2:3" x14ac:dyDescent="0.25">
      <c r="B101" t="s">
        <v>2256</v>
      </c>
      <c r="C101" s="28" t="s">
        <v>2899</v>
      </c>
    </row>
    <row r="102" spans="2:3" x14ac:dyDescent="0.25">
      <c r="B102" t="s">
        <v>2256</v>
      </c>
      <c r="C102" s="28" t="s">
        <v>2900</v>
      </c>
    </row>
    <row r="103" spans="2:3" x14ac:dyDescent="0.25">
      <c r="B103" t="s">
        <v>2256</v>
      </c>
      <c r="C103" s="28" t="s">
        <v>2901</v>
      </c>
    </row>
    <row r="104" spans="2:3" x14ac:dyDescent="0.25">
      <c r="B104" t="s">
        <v>2256</v>
      </c>
      <c r="C104" s="28" t="s">
        <v>2902</v>
      </c>
    </row>
    <row r="105" spans="2:3" x14ac:dyDescent="0.25">
      <c r="B105" t="s">
        <v>2256</v>
      </c>
      <c r="C105" s="28" t="s">
        <v>2903</v>
      </c>
    </row>
    <row r="106" spans="2:3" x14ac:dyDescent="0.25">
      <c r="B106" t="s">
        <v>2256</v>
      </c>
      <c r="C106" s="28" t="s">
        <v>2904</v>
      </c>
    </row>
    <row r="107" spans="2:3" x14ac:dyDescent="0.25">
      <c r="B107" t="s">
        <v>2256</v>
      </c>
      <c r="C107" s="28" t="s">
        <v>2905</v>
      </c>
    </row>
    <row r="108" spans="2:3" x14ac:dyDescent="0.25">
      <c r="B108" t="s">
        <v>2256</v>
      </c>
      <c r="C108" s="28" t="s">
        <v>2906</v>
      </c>
    </row>
    <row r="109" spans="2:3" x14ac:dyDescent="0.25">
      <c r="B109" t="s">
        <v>2265</v>
      </c>
      <c r="C109" s="28" t="s">
        <v>2907</v>
      </c>
    </row>
    <row r="110" spans="2:3" x14ac:dyDescent="0.25">
      <c r="B110" t="s">
        <v>2265</v>
      </c>
      <c r="C110" s="28" t="s">
        <v>2908</v>
      </c>
    </row>
    <row r="111" spans="2:3" x14ac:dyDescent="0.25">
      <c r="B111" t="s">
        <v>2265</v>
      </c>
      <c r="C111" s="28" t="s">
        <v>2909</v>
      </c>
    </row>
    <row r="112" spans="2:3" x14ac:dyDescent="0.25">
      <c r="B112" t="s">
        <v>2265</v>
      </c>
      <c r="C112" s="28" t="s">
        <v>2910</v>
      </c>
    </row>
    <row r="113" spans="2:3" x14ac:dyDescent="0.25">
      <c r="B113" t="s">
        <v>2255</v>
      </c>
      <c r="C113" s="28" t="s">
        <v>2911</v>
      </c>
    </row>
    <row r="114" spans="2:3" x14ac:dyDescent="0.25">
      <c r="B114" t="s">
        <v>2255</v>
      </c>
      <c r="C114" s="28" t="s">
        <v>2912</v>
      </c>
    </row>
    <row r="115" spans="2:3" x14ac:dyDescent="0.25">
      <c r="B115" t="s">
        <v>2255</v>
      </c>
      <c r="C115" s="28" t="s">
        <v>2913</v>
      </c>
    </row>
    <row r="116" spans="2:3" x14ac:dyDescent="0.25">
      <c r="B116" t="s">
        <v>2255</v>
      </c>
      <c r="C116" s="28" t="s">
        <v>2914</v>
      </c>
    </row>
    <row r="117" spans="2:3" x14ac:dyDescent="0.25">
      <c r="B117" t="s">
        <v>2255</v>
      </c>
      <c r="C117" s="28" t="s">
        <v>2915</v>
      </c>
    </row>
    <row r="118" spans="2:3" x14ac:dyDescent="0.25">
      <c r="B118" t="s">
        <v>2255</v>
      </c>
      <c r="C118" s="28" t="s">
        <v>2916</v>
      </c>
    </row>
    <row r="119" spans="2:3" x14ac:dyDescent="0.25">
      <c r="B119" t="s">
        <v>2255</v>
      </c>
      <c r="C119" s="28" t="s">
        <v>2917</v>
      </c>
    </row>
    <row r="120" spans="2:3" x14ac:dyDescent="0.25">
      <c r="B120" t="s">
        <v>2255</v>
      </c>
      <c r="C120" s="28" t="s">
        <v>2918</v>
      </c>
    </row>
    <row r="121" spans="2:3" x14ac:dyDescent="0.25">
      <c r="B121" t="s">
        <v>2255</v>
      </c>
      <c r="C121" s="28" t="s">
        <v>2919</v>
      </c>
    </row>
    <row r="122" spans="2:3" x14ac:dyDescent="0.25">
      <c r="B122" t="s">
        <v>2255</v>
      </c>
      <c r="C122" s="28" t="s">
        <v>2920</v>
      </c>
    </row>
    <row r="123" spans="2:3" x14ac:dyDescent="0.25">
      <c r="B123" t="s">
        <v>2255</v>
      </c>
      <c r="C123" s="28" t="s">
        <v>2921</v>
      </c>
    </row>
    <row r="124" spans="2:3" x14ac:dyDescent="0.25">
      <c r="B124" t="s">
        <v>2258</v>
      </c>
      <c r="C124" s="28" t="s">
        <v>2922</v>
      </c>
    </row>
    <row r="125" spans="2:3" x14ac:dyDescent="0.25">
      <c r="B125" t="s">
        <v>2258</v>
      </c>
      <c r="C125" s="28" t="s">
        <v>2923</v>
      </c>
    </row>
    <row r="126" spans="2:3" x14ac:dyDescent="0.25">
      <c r="B126" t="s">
        <v>2258</v>
      </c>
      <c r="C126" s="28" t="s">
        <v>2924</v>
      </c>
    </row>
    <row r="127" spans="2:3" x14ac:dyDescent="0.25">
      <c r="B127" t="s">
        <v>2258</v>
      </c>
      <c r="C127" s="28" t="s">
        <v>2925</v>
      </c>
    </row>
    <row r="128" spans="2:3" x14ac:dyDescent="0.25">
      <c r="B128" t="s">
        <v>2258</v>
      </c>
      <c r="C128" s="28" t="s">
        <v>2926</v>
      </c>
    </row>
    <row r="129" spans="2:3" x14ac:dyDescent="0.25">
      <c r="B129" t="s">
        <v>2258</v>
      </c>
      <c r="C129" s="28" t="s">
        <v>2927</v>
      </c>
    </row>
    <row r="130" spans="2:3" x14ac:dyDescent="0.25">
      <c r="B130" t="s">
        <v>2258</v>
      </c>
      <c r="C130" s="28" t="s">
        <v>2928</v>
      </c>
    </row>
    <row r="131" spans="2:3" x14ac:dyDescent="0.25">
      <c r="B131" t="s">
        <v>2258</v>
      </c>
      <c r="C131" s="28" t="s">
        <v>2929</v>
      </c>
    </row>
    <row r="132" spans="2:3" x14ac:dyDescent="0.25">
      <c r="B132" t="s">
        <v>2258</v>
      </c>
      <c r="C132" s="28" t="s">
        <v>2930</v>
      </c>
    </row>
    <row r="133" spans="2:3" x14ac:dyDescent="0.25">
      <c r="B133" t="s">
        <v>2261</v>
      </c>
      <c r="C133" s="28" t="s">
        <v>2931</v>
      </c>
    </row>
    <row r="134" spans="2:3" x14ac:dyDescent="0.25">
      <c r="B134" t="s">
        <v>2261</v>
      </c>
      <c r="C134" s="28" t="s">
        <v>2932</v>
      </c>
    </row>
    <row r="135" spans="2:3" x14ac:dyDescent="0.25">
      <c r="B135" t="s">
        <v>2261</v>
      </c>
      <c r="C135" s="28" t="s">
        <v>2933</v>
      </c>
    </row>
    <row r="136" spans="2:3" x14ac:dyDescent="0.25">
      <c r="B136" t="s">
        <v>2261</v>
      </c>
      <c r="C136" s="28" t="s">
        <v>2934</v>
      </c>
    </row>
    <row r="137" spans="2:3" x14ac:dyDescent="0.25">
      <c r="B137" t="s">
        <v>2261</v>
      </c>
      <c r="C137" s="28" t="s">
        <v>2935</v>
      </c>
    </row>
    <row r="138" spans="2:3" x14ac:dyDescent="0.25">
      <c r="B138" t="s">
        <v>2261</v>
      </c>
      <c r="C138" s="28" t="s">
        <v>2936</v>
      </c>
    </row>
    <row r="139" spans="2:3" x14ac:dyDescent="0.25">
      <c r="B139" t="s">
        <v>2261</v>
      </c>
      <c r="C139" s="28" t="s">
        <v>2937</v>
      </c>
    </row>
    <row r="140" spans="2:3" x14ac:dyDescent="0.25">
      <c r="B140" t="s">
        <v>2261</v>
      </c>
      <c r="C140" s="28" t="s">
        <v>2938</v>
      </c>
    </row>
    <row r="141" spans="2:3" x14ac:dyDescent="0.25">
      <c r="B141" t="s">
        <v>2261</v>
      </c>
      <c r="C141" s="28" t="s">
        <v>2939</v>
      </c>
    </row>
    <row r="142" spans="2:3" x14ac:dyDescent="0.25">
      <c r="B142" t="s">
        <v>2261</v>
      </c>
      <c r="C142" s="28" t="s">
        <v>2940</v>
      </c>
    </row>
    <row r="143" spans="2:3" x14ac:dyDescent="0.25">
      <c r="B143" t="s">
        <v>2261</v>
      </c>
      <c r="C143" s="28" t="s">
        <v>2941</v>
      </c>
    </row>
    <row r="144" spans="2:3" x14ac:dyDescent="0.25">
      <c r="B144" t="s">
        <v>2261</v>
      </c>
      <c r="C144" s="28" t="s">
        <v>2942</v>
      </c>
    </row>
    <row r="145" spans="2:3" x14ac:dyDescent="0.25">
      <c r="B145" t="s">
        <v>2261</v>
      </c>
      <c r="C145" s="28" t="s">
        <v>2943</v>
      </c>
    </row>
    <row r="146" spans="2:3" x14ac:dyDescent="0.25">
      <c r="B146" t="s">
        <v>2261</v>
      </c>
      <c r="C146" s="28" t="s">
        <v>2944</v>
      </c>
    </row>
    <row r="147" spans="2:3" x14ac:dyDescent="0.25">
      <c r="B147" t="s">
        <v>2261</v>
      </c>
      <c r="C147" s="28" t="s">
        <v>2945</v>
      </c>
    </row>
    <row r="148" spans="2:3" x14ac:dyDescent="0.25">
      <c r="B148" t="s">
        <v>2262</v>
      </c>
      <c r="C148" s="28" t="s">
        <v>2946</v>
      </c>
    </row>
    <row r="149" spans="2:3" x14ac:dyDescent="0.25">
      <c r="B149" t="s">
        <v>2262</v>
      </c>
      <c r="C149" s="28" t="s">
        <v>2947</v>
      </c>
    </row>
    <row r="150" spans="2:3" x14ac:dyDescent="0.25">
      <c r="B150" t="s">
        <v>2262</v>
      </c>
      <c r="C150" s="28" t="s">
        <v>2815</v>
      </c>
    </row>
    <row r="151" spans="2:3" x14ac:dyDescent="0.25">
      <c r="B151" t="s">
        <v>2262</v>
      </c>
      <c r="C151" s="28" t="s">
        <v>2948</v>
      </c>
    </row>
    <row r="152" spans="2:3" x14ac:dyDescent="0.25">
      <c r="B152" t="s">
        <v>2262</v>
      </c>
      <c r="C152" s="28" t="s">
        <v>2949</v>
      </c>
    </row>
    <row r="153" spans="2:3" x14ac:dyDescent="0.25">
      <c r="B153" t="s">
        <v>2262</v>
      </c>
      <c r="C153" s="28" t="s">
        <v>2950</v>
      </c>
    </row>
    <row r="154" spans="2:3" x14ac:dyDescent="0.25">
      <c r="B154" t="s">
        <v>2262</v>
      </c>
      <c r="C154" s="28" t="s">
        <v>2951</v>
      </c>
    </row>
    <row r="155" spans="2:3" x14ac:dyDescent="0.25">
      <c r="B155" t="s">
        <v>2264</v>
      </c>
      <c r="C155" s="28" t="s">
        <v>2952</v>
      </c>
    </row>
    <row r="156" spans="2:3" x14ac:dyDescent="0.25">
      <c r="B156" t="s">
        <v>2264</v>
      </c>
      <c r="C156" s="28" t="s">
        <v>2953</v>
      </c>
    </row>
    <row r="157" spans="2:3" x14ac:dyDescent="0.25">
      <c r="B157" t="s">
        <v>2264</v>
      </c>
      <c r="C157" s="28" t="s">
        <v>2954</v>
      </c>
    </row>
    <row r="158" spans="2:3" x14ac:dyDescent="0.25">
      <c r="B158" t="s">
        <v>2264</v>
      </c>
      <c r="C158" s="28" t="s">
        <v>2955</v>
      </c>
    </row>
    <row r="159" spans="2:3" x14ac:dyDescent="0.25">
      <c r="B159" t="s">
        <v>2264</v>
      </c>
      <c r="C159" s="28" t="s">
        <v>2956</v>
      </c>
    </row>
    <row r="160" spans="2:3" x14ac:dyDescent="0.25">
      <c r="B160" t="s">
        <v>2259</v>
      </c>
      <c r="C160" s="28" t="s">
        <v>2957</v>
      </c>
    </row>
    <row r="161" spans="2:3" x14ac:dyDescent="0.25">
      <c r="B161" t="s">
        <v>2259</v>
      </c>
      <c r="C161" s="28" t="s">
        <v>2958</v>
      </c>
    </row>
    <row r="162" spans="2:3" x14ac:dyDescent="0.25">
      <c r="B162" t="s">
        <v>2259</v>
      </c>
      <c r="C162" s="28" t="s">
        <v>2959</v>
      </c>
    </row>
    <row r="163" spans="2:3" x14ac:dyDescent="0.25">
      <c r="B163" t="s">
        <v>2259</v>
      </c>
      <c r="C163" s="28" t="s">
        <v>2960</v>
      </c>
    </row>
    <row r="164" spans="2:3" x14ac:dyDescent="0.25">
      <c r="B164" t="s">
        <v>2266</v>
      </c>
      <c r="C164" s="28" t="s">
        <v>2961</v>
      </c>
    </row>
    <row r="165" spans="2:3" x14ac:dyDescent="0.25">
      <c r="B165" t="s">
        <v>2266</v>
      </c>
      <c r="C165" s="28" t="s">
        <v>2962</v>
      </c>
    </row>
    <row r="166" spans="2:3" x14ac:dyDescent="0.25">
      <c r="B166" t="s">
        <v>2266</v>
      </c>
      <c r="C166" s="28" t="s">
        <v>2963</v>
      </c>
    </row>
    <row r="167" spans="2:3" x14ac:dyDescent="0.25">
      <c r="B167" t="s">
        <v>2266</v>
      </c>
      <c r="C167" s="28" t="s">
        <v>2964</v>
      </c>
    </row>
    <row r="168" spans="2:3" x14ac:dyDescent="0.25">
      <c r="B168" t="s">
        <v>2266</v>
      </c>
      <c r="C168" s="28" t="s">
        <v>2965</v>
      </c>
    </row>
    <row r="169" spans="2:3" x14ac:dyDescent="0.25">
      <c r="B169" t="s">
        <v>2266</v>
      </c>
      <c r="C169" s="28" t="s">
        <v>2966</v>
      </c>
    </row>
    <row r="170" spans="2:3" x14ac:dyDescent="0.25">
      <c r="B170" t="s">
        <v>2266</v>
      </c>
      <c r="C170" s="28" t="s">
        <v>2967</v>
      </c>
    </row>
    <row r="171" spans="2:3" x14ac:dyDescent="0.25">
      <c r="B171" t="s">
        <v>2266</v>
      </c>
      <c r="C171" s="28" t="s">
        <v>2968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"/>
  <sheetViews>
    <sheetView workbookViewId="0">
      <selection activeCell="L22" sqref="L22:M22"/>
    </sheetView>
  </sheetViews>
  <sheetFormatPr baseColWidth="10" defaultRowHeight="15" x14ac:dyDescent="0.25"/>
  <cols>
    <col min="4" max="4" width="13.140625" customWidth="1"/>
    <col min="14" max="14" width="12.5703125" bestFit="1" customWidth="1"/>
    <col min="18" max="18" width="14.140625" bestFit="1" customWidth="1"/>
    <col min="24" max="24" width="11.85546875" bestFit="1" customWidth="1"/>
  </cols>
  <sheetData>
    <row r="1" spans="1:28" ht="60" x14ac:dyDescent="0.25">
      <c r="A1" s="37" t="s">
        <v>2343</v>
      </c>
      <c r="B1" s="38" t="s">
        <v>2344</v>
      </c>
      <c r="C1" s="39" t="s">
        <v>2347</v>
      </c>
      <c r="D1" s="39" t="s">
        <v>2345</v>
      </c>
      <c r="E1" s="39" t="s">
        <v>2346</v>
      </c>
      <c r="F1" s="39" t="s">
        <v>2351</v>
      </c>
      <c r="G1" s="39" t="s">
        <v>2352</v>
      </c>
      <c r="H1" s="39" t="s">
        <v>2353</v>
      </c>
      <c r="I1" s="39" t="s">
        <v>2354</v>
      </c>
      <c r="J1" s="39" t="s">
        <v>2355</v>
      </c>
      <c r="K1" s="39" t="s">
        <v>2356</v>
      </c>
      <c r="L1" s="37" t="s">
        <v>2267</v>
      </c>
      <c r="M1" s="42" t="s">
        <v>2357</v>
      </c>
      <c r="N1" s="42" t="s">
        <v>2358</v>
      </c>
      <c r="O1" s="42" t="s">
        <v>2359</v>
      </c>
      <c r="P1" s="42" t="s">
        <v>2360</v>
      </c>
      <c r="Q1" s="42" t="s">
        <v>2361</v>
      </c>
      <c r="R1" s="42" t="s">
        <v>2362</v>
      </c>
      <c r="S1" s="39" t="s">
        <v>2231</v>
      </c>
      <c r="T1" s="39" t="s">
        <v>2232</v>
      </c>
      <c r="U1" s="39" t="s">
        <v>2233</v>
      </c>
      <c r="V1" s="39" t="s">
        <v>2230</v>
      </c>
      <c r="W1" s="39" t="s">
        <v>2274</v>
      </c>
      <c r="X1" s="39" t="s">
        <v>2644</v>
      </c>
      <c r="Y1" s="39" t="s">
        <v>2645</v>
      </c>
      <c r="Z1" s="39" t="s">
        <v>2646</v>
      </c>
      <c r="AA1" s="39" t="s">
        <v>2647</v>
      </c>
      <c r="AB1" s="39" t="s">
        <v>2648</v>
      </c>
    </row>
    <row r="2" spans="1:28" x14ac:dyDescent="0.25">
      <c r="A2" s="17" t="s">
        <v>2252</v>
      </c>
      <c r="B2" s="15">
        <v>24</v>
      </c>
      <c r="C2" s="15">
        <v>14</v>
      </c>
      <c r="D2" s="15">
        <v>10</v>
      </c>
      <c r="E2" s="15">
        <v>0</v>
      </c>
      <c r="F2" s="15"/>
      <c r="G2" s="15"/>
      <c r="H2" s="15"/>
      <c r="I2" s="15"/>
      <c r="J2" s="15">
        <v>2</v>
      </c>
      <c r="K2" s="15">
        <v>22</v>
      </c>
      <c r="L2" s="40">
        <v>1317810.0979999998</v>
      </c>
      <c r="M2" s="44">
        <v>3.3719870264255304E-2</v>
      </c>
      <c r="N2" s="44">
        <v>1.1558290869042937E-2</v>
      </c>
      <c r="O2" s="40">
        <v>780061</v>
      </c>
      <c r="P2" s="43">
        <v>0.11399635737050844</v>
      </c>
      <c r="Q2" s="43">
        <v>1.5825431870158672E-2</v>
      </c>
      <c r="R2" s="45">
        <f>O2/(L2*0.01)</f>
        <v>59.193733693790541</v>
      </c>
      <c r="S2" s="15">
        <v>2</v>
      </c>
      <c r="T2" s="15">
        <v>4</v>
      </c>
      <c r="U2" s="15">
        <v>13</v>
      </c>
      <c r="V2" s="15">
        <v>5</v>
      </c>
      <c r="W2" s="15">
        <v>24</v>
      </c>
      <c r="X2" s="43">
        <v>8.3333333333333329E-2</v>
      </c>
      <c r="Y2" s="43">
        <v>0.16666666666666666</v>
      </c>
      <c r="Z2" s="43">
        <v>0.54166666666666663</v>
      </c>
      <c r="AA2" s="43">
        <v>0.20833333333333334</v>
      </c>
      <c r="AB2" s="43">
        <v>1</v>
      </c>
    </row>
    <row r="3" spans="1:28" x14ac:dyDescent="0.25">
      <c r="A3" s="17" t="s">
        <v>2260</v>
      </c>
      <c r="B3" s="15">
        <v>4</v>
      </c>
      <c r="C3" s="15"/>
      <c r="D3" s="15">
        <v>4</v>
      </c>
      <c r="E3" s="15">
        <v>0</v>
      </c>
      <c r="F3" s="15"/>
      <c r="G3" s="15"/>
      <c r="H3" s="15"/>
      <c r="I3" s="15"/>
      <c r="J3" s="15"/>
      <c r="K3" s="15">
        <v>4</v>
      </c>
      <c r="L3" s="40">
        <v>1056950.2289999998</v>
      </c>
      <c r="M3" s="44">
        <v>2.7045038319060549E-2</v>
      </c>
      <c r="N3" s="44">
        <v>9.2703328039633395E-3</v>
      </c>
      <c r="O3" s="40">
        <v>169974</v>
      </c>
      <c r="P3" s="43">
        <v>2.4839617475677929E-2</v>
      </c>
      <c r="Q3" s="43">
        <v>3.4483353951785182E-3</v>
      </c>
      <c r="R3" s="45">
        <f>O3/(L3*0.01)</f>
        <v>16.081551934646491</v>
      </c>
      <c r="S3" s="15"/>
      <c r="T3" s="15">
        <v>1</v>
      </c>
      <c r="U3" s="15">
        <v>2</v>
      </c>
      <c r="V3" s="15">
        <v>1</v>
      </c>
      <c r="W3" s="15">
        <v>4</v>
      </c>
      <c r="X3" s="43">
        <v>0</v>
      </c>
      <c r="Y3" s="43">
        <v>0.25</v>
      </c>
      <c r="Z3" s="43">
        <v>0.5</v>
      </c>
      <c r="AA3" s="43">
        <v>0.25</v>
      </c>
      <c r="AB3" s="43">
        <v>1</v>
      </c>
    </row>
    <row r="4" spans="1:28" x14ac:dyDescent="0.25">
      <c r="A4" s="17" t="s">
        <v>2257</v>
      </c>
      <c r="B4" s="15">
        <v>13</v>
      </c>
      <c r="C4" s="15">
        <v>4</v>
      </c>
      <c r="D4" s="15">
        <v>9</v>
      </c>
      <c r="E4" s="15">
        <v>0</v>
      </c>
      <c r="F4" s="15"/>
      <c r="G4" s="15"/>
      <c r="H4" s="15"/>
      <c r="I4" s="15"/>
      <c r="J4" s="15">
        <v>3</v>
      </c>
      <c r="K4" s="15">
        <v>10</v>
      </c>
      <c r="L4" s="40">
        <v>1768946.1229999997</v>
      </c>
      <c r="M4" s="44">
        <v>4.5263451739020903E-2</v>
      </c>
      <c r="N4" s="44">
        <v>1.5515129116349969E-2</v>
      </c>
      <c r="O4" s="40">
        <v>476372</v>
      </c>
      <c r="P4" s="43">
        <v>6.9615931001939399E-2</v>
      </c>
      <c r="Q4" s="43">
        <v>9.664362954757675E-3</v>
      </c>
      <c r="R4" s="45">
        <f t="shared" ref="R4:R17" si="0">O4/(L4*0.01)</f>
        <v>26.929706552741635</v>
      </c>
      <c r="S4" s="15">
        <v>1</v>
      </c>
      <c r="T4" s="15">
        <v>3</v>
      </c>
      <c r="U4" s="15">
        <v>5</v>
      </c>
      <c r="V4" s="15">
        <v>4</v>
      </c>
      <c r="W4" s="15">
        <v>13</v>
      </c>
      <c r="X4" s="43">
        <v>7.6923076923076927E-2</v>
      </c>
      <c r="Y4" s="43">
        <v>0.23076923076923078</v>
      </c>
      <c r="Z4" s="43">
        <v>0.38461538461538464</v>
      </c>
      <c r="AA4" s="43">
        <v>0.30769230769230771</v>
      </c>
      <c r="AB4" s="43">
        <v>1</v>
      </c>
    </row>
    <row r="5" spans="1:28" x14ac:dyDescent="0.25">
      <c r="A5" s="17" t="s">
        <v>2263</v>
      </c>
      <c r="B5" s="15">
        <v>8</v>
      </c>
      <c r="C5" s="15">
        <v>7</v>
      </c>
      <c r="D5" s="15">
        <v>1</v>
      </c>
      <c r="E5" s="15">
        <v>0</v>
      </c>
      <c r="F5" s="15"/>
      <c r="G5" s="15"/>
      <c r="H5" s="15"/>
      <c r="I5" s="15"/>
      <c r="J5" s="15"/>
      <c r="K5" s="15">
        <v>8</v>
      </c>
      <c r="L5" s="40">
        <v>922298.23900000006</v>
      </c>
      <c r="M5" s="44">
        <v>2.3599589205781864E-2</v>
      </c>
      <c r="N5" s="44">
        <v>8.0893228322857207E-3</v>
      </c>
      <c r="O5" s="40">
        <v>144103</v>
      </c>
      <c r="P5" s="43">
        <v>2.1058887812827942E-2</v>
      </c>
      <c r="Q5" s="43">
        <v>2.9234793289056563E-3</v>
      </c>
      <c r="R5" s="45">
        <f t="shared" si="0"/>
        <v>15.624338625675287</v>
      </c>
      <c r="S5" s="15"/>
      <c r="T5" s="15"/>
      <c r="U5" s="15">
        <v>4</v>
      </c>
      <c r="V5" s="15">
        <v>4</v>
      </c>
      <c r="W5" s="15">
        <v>8</v>
      </c>
      <c r="X5" s="43">
        <v>0</v>
      </c>
      <c r="Y5" s="43">
        <v>0</v>
      </c>
      <c r="Z5" s="43">
        <v>0.5</v>
      </c>
      <c r="AA5" s="43">
        <v>0.5</v>
      </c>
      <c r="AB5" s="43">
        <v>1</v>
      </c>
    </row>
    <row r="6" spans="1:28" x14ac:dyDescent="0.25">
      <c r="A6" s="17" t="s">
        <v>2253</v>
      </c>
      <c r="B6" s="15">
        <v>14</v>
      </c>
      <c r="C6" s="15">
        <v>7</v>
      </c>
      <c r="D6" s="15">
        <v>7</v>
      </c>
      <c r="E6" s="15">
        <v>0</v>
      </c>
      <c r="F6" s="15"/>
      <c r="G6" s="15"/>
      <c r="H6" s="15"/>
      <c r="I6" s="15"/>
      <c r="J6" s="15"/>
      <c r="K6" s="15">
        <v>14</v>
      </c>
      <c r="L6" s="40">
        <v>3053258.6520000002</v>
      </c>
      <c r="M6" s="44">
        <v>7.8126192677463513E-2</v>
      </c>
      <c r="N6" s="44">
        <v>2.677961843804141E-2</v>
      </c>
      <c r="O6" s="40">
        <v>196919</v>
      </c>
      <c r="P6" s="43">
        <v>2.8777299079229896E-2</v>
      </c>
      <c r="Q6" s="43">
        <v>3.9949801598077274E-3</v>
      </c>
      <c r="R6" s="45">
        <f t="shared" si="0"/>
        <v>6.4494699743505377</v>
      </c>
      <c r="S6" s="15"/>
      <c r="T6" s="15"/>
      <c r="U6" s="15">
        <v>5</v>
      </c>
      <c r="V6" s="15">
        <v>9</v>
      </c>
      <c r="W6" s="15">
        <v>14</v>
      </c>
      <c r="X6" s="43">
        <v>0</v>
      </c>
      <c r="Y6" s="43">
        <v>0</v>
      </c>
      <c r="Z6" s="43">
        <v>0.35714285714285715</v>
      </c>
      <c r="AA6" s="43">
        <v>0.6428571428571429</v>
      </c>
      <c r="AB6" s="43">
        <v>1</v>
      </c>
    </row>
    <row r="7" spans="1:28" x14ac:dyDescent="0.25">
      <c r="A7" s="17" t="s">
        <v>2254</v>
      </c>
      <c r="B7" s="15">
        <v>17</v>
      </c>
      <c r="C7" s="15">
        <v>14</v>
      </c>
      <c r="D7" s="15">
        <v>3</v>
      </c>
      <c r="E7" s="15">
        <v>0</v>
      </c>
      <c r="F7" s="15"/>
      <c r="G7" s="15"/>
      <c r="H7" s="15">
        <v>1</v>
      </c>
      <c r="I7" s="15"/>
      <c r="J7" s="15"/>
      <c r="K7" s="15">
        <v>16</v>
      </c>
      <c r="L7" s="40">
        <v>9074007.2379999999</v>
      </c>
      <c r="M7" s="44">
        <v>0.23218394464167605</v>
      </c>
      <c r="N7" s="44">
        <v>7.9586592304747197E-2</v>
      </c>
      <c r="O7" s="40">
        <v>514667</v>
      </c>
      <c r="P7" s="43">
        <v>7.5212276038421955E-2</v>
      </c>
      <c r="Q7" s="43">
        <v>1.0441270034419043E-2</v>
      </c>
      <c r="R7" s="45">
        <f t="shared" si="0"/>
        <v>5.6718821850249883</v>
      </c>
      <c r="S7" s="15">
        <v>1</v>
      </c>
      <c r="T7" s="15"/>
      <c r="U7" s="15">
        <v>11</v>
      </c>
      <c r="V7" s="15">
        <v>5</v>
      </c>
      <c r="W7" s="15">
        <v>17</v>
      </c>
      <c r="X7" s="43">
        <v>5.8823529411764705E-2</v>
      </c>
      <c r="Y7" s="43">
        <v>0</v>
      </c>
      <c r="Z7" s="43">
        <v>0.6470588235294118</v>
      </c>
      <c r="AA7" s="43">
        <v>0.29411764705882354</v>
      </c>
      <c r="AB7" s="43">
        <v>1</v>
      </c>
    </row>
    <row r="8" spans="1:28" x14ac:dyDescent="0.25">
      <c r="A8" s="17" t="s">
        <v>2251</v>
      </c>
      <c r="B8" s="15">
        <v>12</v>
      </c>
      <c r="C8" s="15">
        <v>6</v>
      </c>
      <c r="D8" s="15">
        <v>6</v>
      </c>
      <c r="E8" s="15">
        <v>0</v>
      </c>
      <c r="F8" s="15"/>
      <c r="G8" s="15"/>
      <c r="H8" s="15"/>
      <c r="I8" s="15"/>
      <c r="J8" s="15"/>
      <c r="K8" s="15">
        <v>12</v>
      </c>
      <c r="L8" s="40">
        <v>9909272.879999999</v>
      </c>
      <c r="M8" s="44">
        <v>0.25355656056499848</v>
      </c>
      <c r="N8" s="44">
        <v>8.6912566857382523E-2</v>
      </c>
      <c r="O8" s="40">
        <v>272157</v>
      </c>
      <c r="P8" s="43">
        <v>3.9772410917717285E-2</v>
      </c>
      <c r="Q8" s="43">
        <v>5.5213657156129754E-3</v>
      </c>
      <c r="R8" s="45">
        <f t="shared" si="0"/>
        <v>2.7464880955019173</v>
      </c>
      <c r="S8" s="15"/>
      <c r="T8" s="15"/>
      <c r="U8" s="15">
        <v>2</v>
      </c>
      <c r="V8" s="15">
        <v>10</v>
      </c>
      <c r="W8" s="15">
        <v>12</v>
      </c>
      <c r="X8" s="43">
        <v>0</v>
      </c>
      <c r="Y8" s="43">
        <v>0</v>
      </c>
      <c r="Z8" s="43">
        <v>0.16666666666666666</v>
      </c>
      <c r="AA8" s="43">
        <v>0.83333333333333337</v>
      </c>
      <c r="AB8" s="43">
        <v>1</v>
      </c>
    </row>
    <row r="9" spans="1:28" x14ac:dyDescent="0.25">
      <c r="A9" s="17" t="s">
        <v>2256</v>
      </c>
      <c r="B9" s="15">
        <v>15</v>
      </c>
      <c r="C9" s="15">
        <v>8</v>
      </c>
      <c r="D9" s="15">
        <v>7</v>
      </c>
      <c r="E9" s="15">
        <v>0</v>
      </c>
      <c r="F9" s="15"/>
      <c r="G9" s="15"/>
      <c r="H9" s="15"/>
      <c r="I9" s="15"/>
      <c r="J9" s="15"/>
      <c r="K9" s="15">
        <v>15</v>
      </c>
      <c r="L9" s="40">
        <v>644001.64970000007</v>
      </c>
      <c r="M9" s="44">
        <v>1.6478589829299062E-2</v>
      </c>
      <c r="N9" s="44">
        <v>5.6484302242583821E-3</v>
      </c>
      <c r="O9" s="40">
        <v>362286</v>
      </c>
      <c r="P9" s="43">
        <v>5.2943659952660135E-2</v>
      </c>
      <c r="Q9" s="43">
        <v>7.3498513712546894E-3</v>
      </c>
      <c r="R9" s="45">
        <f t="shared" si="0"/>
        <v>56.25544595557578</v>
      </c>
      <c r="S9" s="15"/>
      <c r="T9" s="15">
        <v>7</v>
      </c>
      <c r="U9" s="15">
        <v>7</v>
      </c>
      <c r="V9" s="15">
        <v>1</v>
      </c>
      <c r="W9" s="15">
        <v>15</v>
      </c>
      <c r="X9" s="43">
        <v>0</v>
      </c>
      <c r="Y9" s="43">
        <v>0.46666666666666667</v>
      </c>
      <c r="Z9" s="43">
        <v>0.46666666666666667</v>
      </c>
      <c r="AA9" s="43">
        <v>6.6666666666666666E-2</v>
      </c>
      <c r="AB9" s="43">
        <v>1</v>
      </c>
    </row>
    <row r="10" spans="1:28" x14ac:dyDescent="0.25">
      <c r="A10" s="17" t="s">
        <v>2265</v>
      </c>
      <c r="B10" s="15">
        <v>4</v>
      </c>
      <c r="C10" s="15">
        <v>3</v>
      </c>
      <c r="D10" s="15">
        <v>1</v>
      </c>
      <c r="E10" s="15">
        <v>0</v>
      </c>
      <c r="F10" s="15">
        <v>1</v>
      </c>
      <c r="G10" s="15"/>
      <c r="H10" s="15"/>
      <c r="I10" s="15"/>
      <c r="J10" s="15"/>
      <c r="K10" s="15">
        <v>3</v>
      </c>
      <c r="L10" s="40">
        <v>1427101.78</v>
      </c>
      <c r="M10" s="44">
        <v>3.6516404714549262E-2</v>
      </c>
      <c r="N10" s="44">
        <v>1.2516869841870741E-2</v>
      </c>
      <c r="O10" s="40">
        <v>488080</v>
      </c>
      <c r="P10" s="43">
        <v>7.1326911748437319E-2</v>
      </c>
      <c r="Q10" s="43">
        <v>9.9018881692419496E-3</v>
      </c>
      <c r="R10" s="45">
        <f t="shared" si="0"/>
        <v>34.200784193542241</v>
      </c>
      <c r="S10" s="15">
        <v>1</v>
      </c>
      <c r="T10" s="15"/>
      <c r="U10" s="15">
        <v>1</v>
      </c>
      <c r="V10" s="15">
        <v>2</v>
      </c>
      <c r="W10" s="15">
        <v>4</v>
      </c>
      <c r="X10" s="43">
        <v>0.25</v>
      </c>
      <c r="Y10" s="43">
        <v>0</v>
      </c>
      <c r="Z10" s="43">
        <v>0.25</v>
      </c>
      <c r="AA10" s="43">
        <v>0.5</v>
      </c>
      <c r="AB10" s="43">
        <v>1</v>
      </c>
    </row>
    <row r="11" spans="1:28" x14ac:dyDescent="0.25">
      <c r="A11" s="17" t="s">
        <v>2255</v>
      </c>
      <c r="B11" s="15">
        <v>11</v>
      </c>
      <c r="C11" s="15">
        <v>10</v>
      </c>
      <c r="D11" s="15">
        <v>1</v>
      </c>
      <c r="E11" s="15">
        <v>0</v>
      </c>
      <c r="F11" s="15"/>
      <c r="G11" s="15"/>
      <c r="H11" s="15"/>
      <c r="I11" s="15">
        <v>1</v>
      </c>
      <c r="J11" s="15"/>
      <c r="K11" s="15">
        <v>10</v>
      </c>
      <c r="L11" s="40">
        <v>1698224.4070000001</v>
      </c>
      <c r="M11" s="44">
        <v>4.3453838129287055E-2</v>
      </c>
      <c r="N11" s="44">
        <v>1.4894840832380662E-2</v>
      </c>
      <c r="O11" s="40">
        <v>448365</v>
      </c>
      <c r="P11" s="43">
        <v>6.5523051110654193E-2</v>
      </c>
      <c r="Q11" s="43">
        <v>9.096172940915765E-3</v>
      </c>
      <c r="R11" s="45">
        <f t="shared" si="0"/>
        <v>26.401987755673563</v>
      </c>
      <c r="S11" s="15">
        <v>1</v>
      </c>
      <c r="T11" s="15"/>
      <c r="U11" s="15">
        <v>5</v>
      </c>
      <c r="V11" s="15">
        <v>5</v>
      </c>
      <c r="W11" s="15">
        <v>11</v>
      </c>
      <c r="X11" s="43">
        <v>9.0909090909090912E-2</v>
      </c>
      <c r="Y11" s="43">
        <v>0</v>
      </c>
      <c r="Z11" s="43">
        <v>0.45454545454545453</v>
      </c>
      <c r="AA11" s="43">
        <v>0.45454545454545453</v>
      </c>
      <c r="AB11" s="43">
        <v>1</v>
      </c>
    </row>
    <row r="12" spans="1:28" x14ac:dyDescent="0.25">
      <c r="A12" s="17" t="s">
        <v>2258</v>
      </c>
      <c r="B12" s="15">
        <v>9</v>
      </c>
      <c r="C12" s="15">
        <v>5</v>
      </c>
      <c r="D12" s="15">
        <v>4</v>
      </c>
      <c r="E12" s="15">
        <v>0</v>
      </c>
      <c r="F12" s="15"/>
      <c r="G12" s="15"/>
      <c r="H12" s="15"/>
      <c r="I12" s="15">
        <v>1</v>
      </c>
      <c r="J12" s="15"/>
      <c r="K12" s="15">
        <v>8</v>
      </c>
      <c r="L12" s="40">
        <v>2493583.4189999998</v>
      </c>
      <c r="M12" s="44">
        <v>6.380533091178224E-2</v>
      </c>
      <c r="N12" s="44">
        <v>2.1870801040883032E-2</v>
      </c>
      <c r="O12" s="40">
        <v>316368</v>
      </c>
      <c r="P12" s="43">
        <v>4.6233306867787281E-2</v>
      </c>
      <c r="Q12" s="43">
        <v>6.418293223091987E-3</v>
      </c>
      <c r="R12" s="45">
        <f t="shared" si="0"/>
        <v>12.687283593138138</v>
      </c>
      <c r="S12" s="15">
        <v>1</v>
      </c>
      <c r="T12" s="15">
        <v>2</v>
      </c>
      <c r="U12" s="15">
        <v>4</v>
      </c>
      <c r="V12" s="15">
        <v>2</v>
      </c>
      <c r="W12" s="15">
        <v>9</v>
      </c>
      <c r="X12" s="43">
        <v>0.1111111111111111</v>
      </c>
      <c r="Y12" s="43">
        <v>0.22222222222222221</v>
      </c>
      <c r="Z12" s="43">
        <v>0.44444444444444442</v>
      </c>
      <c r="AA12" s="43">
        <v>0.22222222222222221</v>
      </c>
      <c r="AB12" s="43">
        <v>1</v>
      </c>
    </row>
    <row r="13" spans="1:28" x14ac:dyDescent="0.25">
      <c r="A13" s="17" t="s">
        <v>2261</v>
      </c>
      <c r="B13" s="15">
        <v>15</v>
      </c>
      <c r="C13" s="15">
        <v>2</v>
      </c>
      <c r="D13" s="15">
        <v>12</v>
      </c>
      <c r="E13" s="15">
        <v>1</v>
      </c>
      <c r="F13" s="15">
        <v>2</v>
      </c>
      <c r="G13" s="15"/>
      <c r="H13" s="15"/>
      <c r="I13" s="15">
        <v>5</v>
      </c>
      <c r="J13" s="15"/>
      <c r="K13" s="15">
        <v>8</v>
      </c>
      <c r="L13" s="40">
        <v>2051813.4950000001</v>
      </c>
      <c r="M13" s="44">
        <v>5.2501407420425056E-2</v>
      </c>
      <c r="N13" s="44">
        <v>1.7996111291171471E-2</v>
      </c>
      <c r="O13" s="40">
        <v>1443950</v>
      </c>
      <c r="P13" s="43">
        <v>0.21101560035067213</v>
      </c>
      <c r="Q13" s="43">
        <v>2.9294032580677171E-2</v>
      </c>
      <c r="R13" s="45">
        <f t="shared" si="0"/>
        <v>70.374330002152547</v>
      </c>
      <c r="S13" s="15">
        <v>3</v>
      </c>
      <c r="T13" s="15">
        <v>5</v>
      </c>
      <c r="U13" s="15">
        <v>5</v>
      </c>
      <c r="V13" s="15">
        <v>2</v>
      </c>
      <c r="W13" s="15">
        <v>15</v>
      </c>
      <c r="X13" s="43">
        <v>0.2</v>
      </c>
      <c r="Y13" s="43">
        <v>0.33333333333333331</v>
      </c>
      <c r="Z13" s="43">
        <v>0.33333333333333331</v>
      </c>
      <c r="AA13" s="43">
        <v>0.13333333333333333</v>
      </c>
      <c r="AB13" s="43">
        <v>1</v>
      </c>
    </row>
    <row r="14" spans="1:28" x14ac:dyDescent="0.25">
      <c r="A14" s="17" t="s">
        <v>2262</v>
      </c>
      <c r="B14" s="15">
        <v>7</v>
      </c>
      <c r="C14" s="15">
        <v>3</v>
      </c>
      <c r="D14" s="15">
        <v>4</v>
      </c>
      <c r="E14" s="15">
        <v>0</v>
      </c>
      <c r="F14" s="15"/>
      <c r="G14" s="15"/>
      <c r="H14" s="15"/>
      <c r="I14" s="15"/>
      <c r="J14" s="15">
        <v>1</v>
      </c>
      <c r="K14" s="15">
        <v>6</v>
      </c>
      <c r="L14" s="40">
        <v>1036147.3859999999</v>
      </c>
      <c r="M14" s="44">
        <v>2.6512739190261744E-2</v>
      </c>
      <c r="N14" s="44">
        <v>9.0878745645994515E-3</v>
      </c>
      <c r="O14" s="40">
        <v>170144</v>
      </c>
      <c r="P14" s="43">
        <v>2.486446089273504E-2</v>
      </c>
      <c r="Q14" s="43">
        <v>3.4517842580468411E-3</v>
      </c>
      <c r="R14" s="45">
        <f t="shared" si="0"/>
        <v>16.420829922356241</v>
      </c>
      <c r="S14" s="15"/>
      <c r="T14" s="15">
        <v>1</v>
      </c>
      <c r="U14" s="15">
        <v>3</v>
      </c>
      <c r="V14" s="15">
        <v>3</v>
      </c>
      <c r="W14" s="15">
        <v>7</v>
      </c>
      <c r="X14" s="43">
        <v>0</v>
      </c>
      <c r="Y14" s="43">
        <v>0.14285714285714285</v>
      </c>
      <c r="Z14" s="43">
        <v>0.42857142857142855</v>
      </c>
      <c r="AA14" s="43">
        <v>0.42857142857142855</v>
      </c>
      <c r="AB14" s="43">
        <v>1</v>
      </c>
    </row>
    <row r="15" spans="1:28" x14ac:dyDescent="0.25">
      <c r="A15" s="17" t="s">
        <v>2264</v>
      </c>
      <c r="B15" s="15">
        <v>5</v>
      </c>
      <c r="C15" s="15"/>
      <c r="D15" s="15">
        <v>5</v>
      </c>
      <c r="E15" s="15">
        <v>0</v>
      </c>
      <c r="F15" s="15"/>
      <c r="G15" s="15"/>
      <c r="H15" s="15"/>
      <c r="I15" s="15"/>
      <c r="J15" s="15"/>
      <c r="K15" s="15">
        <v>5</v>
      </c>
      <c r="L15" s="40">
        <v>955622.86400000006</v>
      </c>
      <c r="M15" s="44">
        <v>2.4452293273925195E-2</v>
      </c>
      <c r="N15" s="44">
        <v>8.3816075168820451E-3</v>
      </c>
      <c r="O15" s="40">
        <v>296887</v>
      </c>
      <c r="P15" s="43">
        <v>4.3386397410789847E-2</v>
      </c>
      <c r="Q15" s="43">
        <v>6.0230738258107985E-3</v>
      </c>
      <c r="R15" s="45">
        <f t="shared" si="0"/>
        <v>31.067381409995225</v>
      </c>
      <c r="S15" s="15"/>
      <c r="T15" s="15">
        <v>2</v>
      </c>
      <c r="U15" s="15">
        <v>3</v>
      </c>
      <c r="V15" s="15"/>
      <c r="W15" s="15">
        <v>5</v>
      </c>
      <c r="X15" s="43">
        <v>0</v>
      </c>
      <c r="Y15" s="43">
        <v>0.4</v>
      </c>
      <c r="Z15" s="43">
        <v>0.6</v>
      </c>
      <c r="AA15" s="43">
        <v>0</v>
      </c>
      <c r="AB15" s="43">
        <v>1</v>
      </c>
    </row>
    <row r="16" spans="1:28" x14ac:dyDescent="0.25">
      <c r="A16" s="17" t="s">
        <v>2259</v>
      </c>
      <c r="B16" s="15">
        <v>4</v>
      </c>
      <c r="C16" s="15">
        <v>1</v>
      </c>
      <c r="D16" s="15">
        <v>3</v>
      </c>
      <c r="E16" s="15">
        <v>0</v>
      </c>
      <c r="F16" s="15"/>
      <c r="G16" s="15"/>
      <c r="H16" s="15"/>
      <c r="I16" s="15"/>
      <c r="J16" s="15"/>
      <c r="K16" s="15">
        <v>4</v>
      </c>
      <c r="L16" s="40">
        <v>691397.9</v>
      </c>
      <c r="M16" s="44">
        <v>1.769135592780878E-2</v>
      </c>
      <c r="N16" s="44">
        <v>6.0641347691702567E-3</v>
      </c>
      <c r="O16" s="40">
        <v>124330</v>
      </c>
      <c r="P16" s="43">
        <v>1.8169306133591238E-2</v>
      </c>
      <c r="Q16" s="43">
        <v>2.522336002462407E-3</v>
      </c>
      <c r="R16" s="45">
        <f t="shared" si="0"/>
        <v>17.982409261005856</v>
      </c>
      <c r="S16" s="15"/>
      <c r="T16" s="15">
        <v>1</v>
      </c>
      <c r="U16" s="15"/>
      <c r="V16" s="15">
        <v>3</v>
      </c>
      <c r="W16" s="15">
        <v>4</v>
      </c>
      <c r="X16" s="43">
        <v>0</v>
      </c>
      <c r="Y16" s="43">
        <v>0.25</v>
      </c>
      <c r="Z16" s="43">
        <v>0</v>
      </c>
      <c r="AA16" s="43">
        <v>0.75</v>
      </c>
      <c r="AB16" s="43">
        <v>1</v>
      </c>
    </row>
    <row r="17" spans="1:28" x14ac:dyDescent="0.25">
      <c r="A17" s="17" t="s">
        <v>2266</v>
      </c>
      <c r="B17" s="15">
        <v>8</v>
      </c>
      <c r="C17" s="15">
        <v>3</v>
      </c>
      <c r="D17" s="15">
        <v>5</v>
      </c>
      <c r="E17" s="15">
        <v>0</v>
      </c>
      <c r="F17" s="15"/>
      <c r="G17" s="15"/>
      <c r="H17" s="15">
        <v>1</v>
      </c>
      <c r="I17" s="15">
        <v>1</v>
      </c>
      <c r="J17" s="15"/>
      <c r="K17" s="15">
        <v>6</v>
      </c>
      <c r="L17" s="40">
        <v>980677.76300000004</v>
      </c>
      <c r="M17" s="44">
        <v>2.5093393190404979E-2</v>
      </c>
      <c r="N17" s="44">
        <v>8.6013598247267013E-3</v>
      </c>
      <c r="O17" s="40">
        <v>638196</v>
      </c>
      <c r="P17" s="43">
        <v>9.3264525836349976E-2</v>
      </c>
      <c r="Q17" s="43">
        <v>1.2947355806543057E-2</v>
      </c>
      <c r="R17" s="45">
        <f t="shared" si="0"/>
        <v>65.077033871726528</v>
      </c>
      <c r="S17" s="15">
        <v>2</v>
      </c>
      <c r="T17" s="15">
        <v>3</v>
      </c>
      <c r="U17" s="15">
        <v>1</v>
      </c>
      <c r="V17" s="15">
        <v>2</v>
      </c>
      <c r="W17" s="15">
        <v>8</v>
      </c>
      <c r="X17" s="43">
        <v>0.25</v>
      </c>
      <c r="Y17" s="43">
        <v>0.375</v>
      </c>
      <c r="Z17" s="43">
        <v>0.125</v>
      </c>
      <c r="AA17" s="43">
        <v>0.25</v>
      </c>
      <c r="AB17" s="43">
        <v>1</v>
      </c>
    </row>
    <row r="18" spans="1:28" x14ac:dyDescent="0.25">
      <c r="A18" s="36" t="s">
        <v>2274</v>
      </c>
      <c r="B18" s="18">
        <v>170</v>
      </c>
      <c r="C18" s="18">
        <v>87</v>
      </c>
      <c r="D18" s="18">
        <v>82</v>
      </c>
      <c r="E18" s="18">
        <v>1</v>
      </c>
      <c r="F18" s="18">
        <v>3</v>
      </c>
      <c r="G18" s="18"/>
      <c r="H18" s="18">
        <v>2</v>
      </c>
      <c r="I18" s="18">
        <v>8</v>
      </c>
      <c r="J18" s="18">
        <v>6</v>
      </c>
      <c r="K18" s="18">
        <v>151</v>
      </c>
      <c r="L18" s="41">
        <v>39081114.122699998</v>
      </c>
      <c r="N18" s="40"/>
      <c r="P18" s="43"/>
      <c r="Q18" s="15"/>
      <c r="R18" s="45"/>
      <c r="S18" s="18">
        <v>117</v>
      </c>
      <c r="T18" s="18">
        <v>314</v>
      </c>
      <c r="U18" s="18">
        <v>373</v>
      </c>
      <c r="V18" s="18">
        <v>298</v>
      </c>
      <c r="W18" s="18">
        <v>1102</v>
      </c>
      <c r="X18" s="43">
        <v>0.10617059891107078</v>
      </c>
      <c r="Y18" s="43">
        <v>0.28493647912885661</v>
      </c>
      <c r="Z18" s="43">
        <v>0.33847549909255897</v>
      </c>
      <c r="AA18" s="43">
        <v>0.27041742286751363</v>
      </c>
      <c r="AB18" s="43">
        <v>1</v>
      </c>
    </row>
    <row r="19" spans="1:28" x14ac:dyDescent="0.25">
      <c r="R19" s="45">
        <f>SUM(O2:O17)/(SUM(L2:L17)*0.01)</f>
        <v>17.509375445428695</v>
      </c>
    </row>
    <row r="20" spans="1:28" x14ac:dyDescent="0.25">
      <c r="L20" s="40"/>
      <c r="X20" s="43"/>
      <c r="Y20" s="43"/>
      <c r="Z20" s="43"/>
      <c r="AA20" s="43"/>
      <c r="AB20" s="43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126"/>
  <sheetViews>
    <sheetView topLeftCell="AO2" workbookViewId="0">
      <selection activeCell="F2" sqref="F2:AZ2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5" width="23.42578125" style="6" customWidth="1"/>
    <col min="10" max="10" width="16" style="6"/>
    <col min="11" max="13" width="15.85546875" customWidth="1"/>
    <col min="17" max="17" width="11.85546875" bestFit="1" customWidth="1"/>
  </cols>
  <sheetData>
    <row r="1" spans="1:52" x14ac:dyDescent="0.25">
      <c r="A1" s="11">
        <f t="shared" ref="A1:M1" si="0">+COLUMN(A:A)</f>
        <v>1</v>
      </c>
      <c r="B1" s="11">
        <f t="shared" si="0"/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  <c r="I1" s="11">
        <f t="shared" si="0"/>
        <v>9</v>
      </c>
      <c r="J1" s="11">
        <f t="shared" si="0"/>
        <v>10</v>
      </c>
      <c r="K1" s="11">
        <f t="shared" si="0"/>
        <v>11</v>
      </c>
      <c r="L1" s="11">
        <f t="shared" si="0"/>
        <v>12</v>
      </c>
      <c r="M1" s="11">
        <f t="shared" si="0"/>
        <v>13</v>
      </c>
      <c r="Q1" t="s">
        <v>2383</v>
      </c>
      <c r="AH1" t="s">
        <v>2384</v>
      </c>
    </row>
    <row r="2" spans="1:52" ht="75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1" t="s">
        <v>2276</v>
      </c>
      <c r="H2" s="7" t="s">
        <v>2338</v>
      </c>
      <c r="I2" s="7" t="s">
        <v>2339</v>
      </c>
      <c r="J2" s="7" t="s">
        <v>2337</v>
      </c>
      <c r="K2" s="7" t="s">
        <v>2334</v>
      </c>
      <c r="L2" s="7" t="s">
        <v>2335</v>
      </c>
      <c r="M2" s="7" t="s">
        <v>2336</v>
      </c>
      <c r="N2" s="46" t="s">
        <v>2437</v>
      </c>
      <c r="O2" s="47" t="s">
        <v>2438</v>
      </c>
      <c r="P2" s="47" t="s">
        <v>2439</v>
      </c>
      <c r="Q2" s="46" t="s">
        <v>2440</v>
      </c>
      <c r="R2" s="46" t="s">
        <v>2441</v>
      </c>
      <c r="S2" s="46" t="s">
        <v>2442</v>
      </c>
      <c r="T2" s="46" t="s">
        <v>2443</v>
      </c>
      <c r="U2" s="46" t="s">
        <v>2444</v>
      </c>
      <c r="V2" s="46" t="s">
        <v>2445</v>
      </c>
      <c r="W2" s="46" t="s">
        <v>2446</v>
      </c>
      <c r="X2" s="46" t="s">
        <v>2447</v>
      </c>
      <c r="Y2" s="46" t="s">
        <v>2448</v>
      </c>
      <c r="Z2" s="46" t="s">
        <v>2449</v>
      </c>
      <c r="AA2" s="46" t="s">
        <v>2450</v>
      </c>
      <c r="AB2" s="46" t="s">
        <v>2451</v>
      </c>
      <c r="AC2" s="46" t="s">
        <v>2452</v>
      </c>
      <c r="AD2" s="46" t="s">
        <v>2453</v>
      </c>
      <c r="AE2" s="46" t="s">
        <v>2454</v>
      </c>
      <c r="AF2" s="46" t="s">
        <v>2455</v>
      </c>
      <c r="AG2" s="46" t="s">
        <v>2456</v>
      </c>
      <c r="AH2" s="47" t="s">
        <v>2440</v>
      </c>
      <c r="AI2" s="47" t="s">
        <v>2441</v>
      </c>
      <c r="AJ2" s="47" t="s">
        <v>2442</v>
      </c>
      <c r="AK2" s="47" t="s">
        <v>2443</v>
      </c>
      <c r="AL2" s="47" t="s">
        <v>2444</v>
      </c>
      <c r="AM2" s="47" t="s">
        <v>2445</v>
      </c>
      <c r="AN2" s="47" t="s">
        <v>2446</v>
      </c>
      <c r="AO2" s="47" t="s">
        <v>2447</v>
      </c>
      <c r="AP2" s="47" t="s">
        <v>2448</v>
      </c>
      <c r="AQ2" s="47" t="s">
        <v>2449</v>
      </c>
      <c r="AR2" s="47" t="s">
        <v>2450</v>
      </c>
      <c r="AS2" s="47" t="s">
        <v>2451</v>
      </c>
      <c r="AT2" s="47" t="s">
        <v>2452</v>
      </c>
      <c r="AU2" s="47" t="s">
        <v>2453</v>
      </c>
      <c r="AV2" s="47" t="s">
        <v>2454</v>
      </c>
      <c r="AW2" s="47" t="s">
        <v>2455</v>
      </c>
      <c r="AX2" s="47" t="s">
        <v>2456</v>
      </c>
      <c r="AY2" s="32" t="s">
        <v>2639</v>
      </c>
      <c r="AZ2" s="32" t="s">
        <v>2640</v>
      </c>
    </row>
    <row r="3" spans="1:52" x14ac:dyDescent="0.25">
      <c r="A3" s="2" t="s">
        <v>500</v>
      </c>
      <c r="B3" s="3" t="s">
        <v>1570</v>
      </c>
      <c r="C3" s="4">
        <v>5001</v>
      </c>
      <c r="D3" s="2" t="s">
        <v>502</v>
      </c>
      <c r="E3" s="2" t="s">
        <v>1571</v>
      </c>
      <c r="F3" t="s">
        <v>2496</v>
      </c>
      <c r="G3">
        <v>2508452</v>
      </c>
      <c r="H3">
        <v>2956</v>
      </c>
      <c r="I3">
        <v>2407</v>
      </c>
      <c r="J3" s="9">
        <v>81.427604871447897</v>
      </c>
      <c r="K3">
        <v>452563</v>
      </c>
      <c r="L3">
        <v>363714</v>
      </c>
      <c r="M3" s="22">
        <v>80.367595229835416</v>
      </c>
      <c r="N3" s="48">
        <v>2508452</v>
      </c>
      <c r="O3" s="49">
        <v>2479990</v>
      </c>
      <c r="P3" s="49">
        <v>28462</v>
      </c>
      <c r="Q3" s="48">
        <v>74584</v>
      </c>
      <c r="R3" s="48">
        <v>76498</v>
      </c>
      <c r="S3" s="48">
        <v>79407</v>
      </c>
      <c r="T3" s="48">
        <v>85829</v>
      </c>
      <c r="U3" s="48">
        <v>94176</v>
      </c>
      <c r="V3" s="48">
        <v>103810</v>
      </c>
      <c r="W3" s="48">
        <v>97687</v>
      </c>
      <c r="X3" s="48">
        <v>83531</v>
      </c>
      <c r="Y3" s="48">
        <v>70925</v>
      </c>
      <c r="Z3" s="48">
        <v>78737</v>
      </c>
      <c r="AA3" s="48">
        <v>87711</v>
      </c>
      <c r="AB3" s="48">
        <v>78157</v>
      </c>
      <c r="AC3" s="48">
        <v>60505</v>
      </c>
      <c r="AD3" s="48">
        <v>44775</v>
      </c>
      <c r="AE3" s="48">
        <v>28515</v>
      </c>
      <c r="AF3" s="48">
        <v>18027</v>
      </c>
      <c r="AG3" s="48">
        <v>17664</v>
      </c>
      <c r="AH3" s="50">
        <v>71272</v>
      </c>
      <c r="AI3" s="50">
        <v>73436</v>
      </c>
      <c r="AJ3" s="50">
        <v>75540</v>
      </c>
      <c r="AK3" s="50">
        <v>82411</v>
      </c>
      <c r="AL3" s="50">
        <v>92741</v>
      </c>
      <c r="AM3" s="50">
        <v>102657</v>
      </c>
      <c r="AN3" s="50">
        <v>103280</v>
      </c>
      <c r="AO3" s="50">
        <v>95701</v>
      </c>
      <c r="AP3" s="50">
        <v>85338</v>
      </c>
      <c r="AQ3" s="50">
        <v>94851</v>
      </c>
      <c r="AR3" s="50">
        <v>107365</v>
      </c>
      <c r="AS3" s="50">
        <v>100005</v>
      </c>
      <c r="AT3" s="50">
        <v>79354</v>
      </c>
      <c r="AU3" s="50">
        <v>60695</v>
      </c>
      <c r="AV3" s="50">
        <v>41432</v>
      </c>
      <c r="AW3" s="50">
        <v>28884</v>
      </c>
      <c r="AX3" s="50">
        <v>32952</v>
      </c>
      <c r="AZ3">
        <v>0</v>
      </c>
    </row>
    <row r="4" spans="1:52" x14ac:dyDescent="0.25">
      <c r="A4" s="2" t="s">
        <v>500</v>
      </c>
      <c r="B4" s="3" t="s">
        <v>1893</v>
      </c>
      <c r="C4" s="4">
        <v>5002</v>
      </c>
      <c r="D4" s="2" t="s">
        <v>502</v>
      </c>
      <c r="E4" s="2" t="s">
        <v>1894</v>
      </c>
      <c r="F4" t="s">
        <v>2496</v>
      </c>
      <c r="G4">
        <v>19096</v>
      </c>
      <c r="H4">
        <v>2130</v>
      </c>
      <c r="I4">
        <v>1364</v>
      </c>
      <c r="J4" s="9">
        <v>64.037558685446001</v>
      </c>
      <c r="K4">
        <v>4989</v>
      </c>
      <c r="L4">
        <v>2955</v>
      </c>
      <c r="M4" s="22">
        <v>59.230306674684307</v>
      </c>
      <c r="N4" s="48">
        <v>19096</v>
      </c>
      <c r="O4" s="49">
        <v>6765</v>
      </c>
      <c r="P4" s="49">
        <v>12331</v>
      </c>
      <c r="Q4" s="48">
        <v>879</v>
      </c>
      <c r="R4" s="48">
        <v>834</v>
      </c>
      <c r="S4" s="48">
        <v>794</v>
      </c>
      <c r="T4" s="48">
        <v>782</v>
      </c>
      <c r="U4" s="48">
        <v>804</v>
      </c>
      <c r="V4" s="48">
        <v>788</v>
      </c>
      <c r="W4" s="48">
        <v>581</v>
      </c>
      <c r="X4" s="48">
        <v>522</v>
      </c>
      <c r="Y4" s="48">
        <v>528</v>
      </c>
      <c r="Z4" s="48">
        <v>526</v>
      </c>
      <c r="AA4" s="48">
        <v>562</v>
      </c>
      <c r="AB4" s="48">
        <v>598</v>
      </c>
      <c r="AC4" s="48">
        <v>529</v>
      </c>
      <c r="AD4" s="48">
        <v>379</v>
      </c>
      <c r="AE4" s="48">
        <v>256</v>
      </c>
      <c r="AF4" s="48">
        <v>185</v>
      </c>
      <c r="AG4" s="48">
        <v>195</v>
      </c>
      <c r="AH4" s="50">
        <v>832</v>
      </c>
      <c r="AI4" s="50">
        <v>779</v>
      </c>
      <c r="AJ4" s="50">
        <v>738</v>
      </c>
      <c r="AK4" s="50">
        <v>720</v>
      </c>
      <c r="AL4" s="50">
        <v>719</v>
      </c>
      <c r="AM4" s="50">
        <v>705</v>
      </c>
      <c r="AN4" s="50">
        <v>546</v>
      </c>
      <c r="AO4" s="50">
        <v>502</v>
      </c>
      <c r="AP4" s="50">
        <v>513</v>
      </c>
      <c r="AQ4" s="50">
        <v>506</v>
      </c>
      <c r="AR4" s="50">
        <v>563</v>
      </c>
      <c r="AS4" s="50">
        <v>611</v>
      </c>
      <c r="AT4" s="50">
        <v>538</v>
      </c>
      <c r="AU4" s="50">
        <v>380</v>
      </c>
      <c r="AV4" s="50">
        <v>262</v>
      </c>
      <c r="AW4" s="50">
        <v>201</v>
      </c>
      <c r="AX4" s="50">
        <v>239</v>
      </c>
      <c r="AZ4">
        <v>0</v>
      </c>
    </row>
    <row r="5" spans="1:52" x14ac:dyDescent="0.25">
      <c r="A5" s="2" t="s">
        <v>500</v>
      </c>
      <c r="B5" s="3" t="s">
        <v>1940</v>
      </c>
      <c r="C5" s="4">
        <v>5004</v>
      </c>
      <c r="D5" s="2" t="s">
        <v>502</v>
      </c>
      <c r="E5" s="2" t="s">
        <v>1941</v>
      </c>
      <c r="F5" t="s">
        <v>2496</v>
      </c>
      <c r="G5">
        <v>2019</v>
      </c>
      <c r="H5">
        <v>113</v>
      </c>
      <c r="I5">
        <v>108</v>
      </c>
      <c r="J5" s="9">
        <v>95.575221238938056</v>
      </c>
      <c r="K5">
        <v>523</v>
      </c>
      <c r="L5">
        <v>290</v>
      </c>
      <c r="M5" s="22">
        <v>55.449330783938812</v>
      </c>
      <c r="N5" s="48">
        <v>2019</v>
      </c>
      <c r="O5" s="49">
        <v>724</v>
      </c>
      <c r="P5" s="49">
        <v>1295</v>
      </c>
      <c r="Q5" s="48">
        <v>83</v>
      </c>
      <c r="R5" s="48">
        <v>83</v>
      </c>
      <c r="S5" s="48">
        <v>80</v>
      </c>
      <c r="T5" s="48">
        <v>86</v>
      </c>
      <c r="U5" s="48">
        <v>88</v>
      </c>
      <c r="V5" s="48">
        <v>85</v>
      </c>
      <c r="W5" s="48">
        <v>73</v>
      </c>
      <c r="X5" s="48">
        <v>66</v>
      </c>
      <c r="Y5" s="48">
        <v>63</v>
      </c>
      <c r="Z5" s="48">
        <v>66</v>
      </c>
      <c r="AA5" s="48">
        <v>70</v>
      </c>
      <c r="AB5" s="48">
        <v>64</v>
      </c>
      <c r="AC5" s="48">
        <v>52</v>
      </c>
      <c r="AD5" s="48">
        <v>39</v>
      </c>
      <c r="AE5" s="48">
        <v>26</v>
      </c>
      <c r="AF5" s="48">
        <v>15</v>
      </c>
      <c r="AG5" s="48">
        <v>17</v>
      </c>
      <c r="AH5" s="50">
        <v>80</v>
      </c>
      <c r="AI5" s="50">
        <v>77</v>
      </c>
      <c r="AJ5" s="50">
        <v>73</v>
      </c>
      <c r="AK5" s="50">
        <v>75</v>
      </c>
      <c r="AL5" s="50">
        <v>76</v>
      </c>
      <c r="AM5" s="50">
        <v>73</v>
      </c>
      <c r="AN5" s="50">
        <v>64</v>
      </c>
      <c r="AO5" s="50">
        <v>59</v>
      </c>
      <c r="AP5" s="50">
        <v>57</v>
      </c>
      <c r="AQ5" s="50">
        <v>61</v>
      </c>
      <c r="AR5" s="50">
        <v>65</v>
      </c>
      <c r="AS5" s="50">
        <v>59</v>
      </c>
      <c r="AT5" s="50">
        <v>48</v>
      </c>
      <c r="AU5" s="50">
        <v>37</v>
      </c>
      <c r="AV5" s="50">
        <v>24</v>
      </c>
      <c r="AW5" s="50">
        <v>15</v>
      </c>
      <c r="AX5" s="50">
        <v>20</v>
      </c>
      <c r="AZ5">
        <v>0</v>
      </c>
    </row>
    <row r="6" spans="1:52" x14ac:dyDescent="0.25">
      <c r="A6" s="2" t="s">
        <v>500</v>
      </c>
      <c r="B6" s="3" t="s">
        <v>2197</v>
      </c>
      <c r="C6" s="4">
        <v>5021</v>
      </c>
      <c r="D6" s="2" t="s">
        <v>502</v>
      </c>
      <c r="E6" s="2" t="s">
        <v>2198</v>
      </c>
      <c r="F6" t="s">
        <v>2496</v>
      </c>
      <c r="G6">
        <v>3393</v>
      </c>
      <c r="H6">
        <v>252</v>
      </c>
      <c r="I6">
        <v>151</v>
      </c>
      <c r="J6" s="9">
        <v>59.920634920634917</v>
      </c>
      <c r="K6">
        <v>743</v>
      </c>
      <c r="L6">
        <v>467</v>
      </c>
      <c r="M6" s="22">
        <v>62.853297442799459</v>
      </c>
      <c r="N6" s="48">
        <v>3393</v>
      </c>
      <c r="O6" s="49">
        <v>1804</v>
      </c>
      <c r="P6" s="49">
        <v>1589</v>
      </c>
      <c r="Q6" s="48">
        <v>119</v>
      </c>
      <c r="R6" s="48">
        <v>120</v>
      </c>
      <c r="S6" s="48">
        <v>117</v>
      </c>
      <c r="T6" s="48">
        <v>143</v>
      </c>
      <c r="U6" s="48">
        <v>154</v>
      </c>
      <c r="V6" s="48">
        <v>141</v>
      </c>
      <c r="W6" s="48">
        <v>126</v>
      </c>
      <c r="X6" s="48">
        <v>117</v>
      </c>
      <c r="Y6" s="48">
        <v>101</v>
      </c>
      <c r="Z6" s="48">
        <v>113</v>
      </c>
      <c r="AA6" s="48">
        <v>118</v>
      </c>
      <c r="AB6" s="48">
        <v>103</v>
      </c>
      <c r="AC6" s="48">
        <v>78</v>
      </c>
      <c r="AD6" s="48">
        <v>59</v>
      </c>
      <c r="AE6" s="48">
        <v>41</v>
      </c>
      <c r="AF6" s="48">
        <v>27</v>
      </c>
      <c r="AG6" s="48">
        <v>25</v>
      </c>
      <c r="AH6" s="50">
        <v>113</v>
      </c>
      <c r="AI6" s="50">
        <v>115</v>
      </c>
      <c r="AJ6" s="50">
        <v>111</v>
      </c>
      <c r="AK6" s="50">
        <v>129</v>
      </c>
      <c r="AL6" s="50">
        <v>140</v>
      </c>
      <c r="AM6" s="50">
        <v>136</v>
      </c>
      <c r="AN6" s="50">
        <v>122</v>
      </c>
      <c r="AO6" s="50">
        <v>118</v>
      </c>
      <c r="AP6" s="50">
        <v>106</v>
      </c>
      <c r="AQ6" s="50">
        <v>115</v>
      </c>
      <c r="AR6" s="50">
        <v>121</v>
      </c>
      <c r="AS6" s="50">
        <v>105</v>
      </c>
      <c r="AT6" s="50">
        <v>80</v>
      </c>
      <c r="AU6" s="50">
        <v>63</v>
      </c>
      <c r="AV6" s="50">
        <v>46</v>
      </c>
      <c r="AW6" s="50">
        <v>35</v>
      </c>
      <c r="AX6" s="50">
        <v>36</v>
      </c>
      <c r="AZ6">
        <v>0</v>
      </c>
    </row>
    <row r="7" spans="1:52" x14ac:dyDescent="0.25">
      <c r="A7" s="2" t="s">
        <v>500</v>
      </c>
      <c r="B7" s="3" t="s">
        <v>864</v>
      </c>
      <c r="C7" s="4">
        <v>5030</v>
      </c>
      <c r="D7" s="2" t="s">
        <v>502</v>
      </c>
      <c r="E7" s="2" t="s">
        <v>865</v>
      </c>
      <c r="F7" t="s">
        <v>2496</v>
      </c>
      <c r="G7">
        <v>29980</v>
      </c>
      <c r="H7">
        <v>938</v>
      </c>
      <c r="I7">
        <v>824</v>
      </c>
      <c r="J7" s="9">
        <v>87.846481876332632</v>
      </c>
      <c r="K7">
        <v>8256</v>
      </c>
      <c r="L7">
        <v>2873</v>
      </c>
      <c r="M7" s="22">
        <v>34.798934108527128</v>
      </c>
      <c r="N7" s="48">
        <v>29980</v>
      </c>
      <c r="O7" s="49">
        <v>17174</v>
      </c>
      <c r="P7" s="49">
        <v>12806</v>
      </c>
      <c r="Q7" s="48">
        <v>1438</v>
      </c>
      <c r="R7" s="48">
        <v>1431</v>
      </c>
      <c r="S7" s="48">
        <v>1464</v>
      </c>
      <c r="T7" s="48">
        <v>1286</v>
      </c>
      <c r="U7" s="48">
        <v>1510</v>
      </c>
      <c r="V7" s="48">
        <v>1398</v>
      </c>
      <c r="W7" s="48">
        <v>1072</v>
      </c>
      <c r="X7" s="48">
        <v>1047</v>
      </c>
      <c r="Y7" s="48">
        <v>920</v>
      </c>
      <c r="Z7" s="48">
        <v>782</v>
      </c>
      <c r="AA7" s="48">
        <v>750</v>
      </c>
      <c r="AB7" s="48">
        <v>592</v>
      </c>
      <c r="AC7" s="48">
        <v>481</v>
      </c>
      <c r="AD7" s="48">
        <v>344</v>
      </c>
      <c r="AE7" s="48">
        <v>269</v>
      </c>
      <c r="AF7" s="48">
        <v>218</v>
      </c>
      <c r="AG7" s="48">
        <v>190</v>
      </c>
      <c r="AH7" s="50">
        <v>1357</v>
      </c>
      <c r="AI7" s="50">
        <v>1329</v>
      </c>
      <c r="AJ7" s="50">
        <v>1344</v>
      </c>
      <c r="AK7" s="50">
        <v>1250</v>
      </c>
      <c r="AL7" s="50">
        <v>1396</v>
      </c>
      <c r="AM7" s="50">
        <v>1271</v>
      </c>
      <c r="AN7" s="50">
        <v>1131</v>
      </c>
      <c r="AO7" s="50">
        <v>1036</v>
      </c>
      <c r="AP7" s="50">
        <v>920</v>
      </c>
      <c r="AQ7" s="50">
        <v>801</v>
      </c>
      <c r="AR7" s="50">
        <v>778</v>
      </c>
      <c r="AS7" s="50">
        <v>611</v>
      </c>
      <c r="AT7" s="50">
        <v>468</v>
      </c>
      <c r="AU7" s="50">
        <v>379</v>
      </c>
      <c r="AV7" s="50">
        <v>296</v>
      </c>
      <c r="AW7" s="50">
        <v>212</v>
      </c>
      <c r="AX7" s="50">
        <v>209</v>
      </c>
      <c r="AZ7">
        <v>0</v>
      </c>
    </row>
    <row r="8" spans="1:52" x14ac:dyDescent="0.25">
      <c r="A8" s="2" t="s">
        <v>500</v>
      </c>
      <c r="B8" s="3" t="s">
        <v>1690</v>
      </c>
      <c r="C8" s="4">
        <v>5031</v>
      </c>
      <c r="D8" s="2" t="s">
        <v>502</v>
      </c>
      <c r="E8" s="2" t="s">
        <v>1691</v>
      </c>
      <c r="F8" t="s">
        <v>2257</v>
      </c>
      <c r="G8">
        <v>22414</v>
      </c>
      <c r="H8">
        <v>1897</v>
      </c>
      <c r="I8">
        <v>720</v>
      </c>
      <c r="J8" s="9">
        <v>37.954665260938327</v>
      </c>
      <c r="K8">
        <v>6833</v>
      </c>
      <c r="L8">
        <v>2085</v>
      </c>
      <c r="M8" s="22">
        <v>30.513683594321673</v>
      </c>
      <c r="N8" s="48">
        <v>22414</v>
      </c>
      <c r="O8" s="49">
        <v>12477</v>
      </c>
      <c r="P8" s="49">
        <v>9937</v>
      </c>
      <c r="Q8" s="48">
        <v>1263</v>
      </c>
      <c r="R8" s="48">
        <v>1166</v>
      </c>
      <c r="S8" s="48">
        <v>1090</v>
      </c>
      <c r="T8" s="48">
        <v>1068</v>
      </c>
      <c r="U8" s="48">
        <v>1117</v>
      </c>
      <c r="V8" s="48">
        <v>946</v>
      </c>
      <c r="W8" s="48">
        <v>770</v>
      </c>
      <c r="X8" s="48">
        <v>682</v>
      </c>
      <c r="Y8" s="48">
        <v>615</v>
      </c>
      <c r="Z8" s="48">
        <v>580</v>
      </c>
      <c r="AA8" s="48">
        <v>544</v>
      </c>
      <c r="AB8" s="48">
        <v>477</v>
      </c>
      <c r="AC8" s="48">
        <v>449</v>
      </c>
      <c r="AD8" s="48">
        <v>301</v>
      </c>
      <c r="AE8" s="48">
        <v>211</v>
      </c>
      <c r="AF8" s="48">
        <v>149</v>
      </c>
      <c r="AG8" s="48">
        <v>132</v>
      </c>
      <c r="AH8" s="50">
        <v>1206</v>
      </c>
      <c r="AI8" s="50">
        <v>1107</v>
      </c>
      <c r="AJ8" s="50">
        <v>1031</v>
      </c>
      <c r="AK8" s="50">
        <v>1018</v>
      </c>
      <c r="AL8" s="50">
        <v>1063</v>
      </c>
      <c r="AM8" s="50">
        <v>890</v>
      </c>
      <c r="AN8" s="50">
        <v>722</v>
      </c>
      <c r="AO8" s="50">
        <v>663</v>
      </c>
      <c r="AP8" s="50">
        <v>602</v>
      </c>
      <c r="AQ8" s="50">
        <v>560</v>
      </c>
      <c r="AR8" s="50">
        <v>493</v>
      </c>
      <c r="AS8" s="50">
        <v>416</v>
      </c>
      <c r="AT8" s="50">
        <v>389</v>
      </c>
      <c r="AU8" s="50">
        <v>255</v>
      </c>
      <c r="AV8" s="50">
        <v>181</v>
      </c>
      <c r="AW8" s="50">
        <v>128</v>
      </c>
      <c r="AX8" s="50">
        <v>130</v>
      </c>
      <c r="AZ8">
        <v>0</v>
      </c>
    </row>
    <row r="9" spans="1:52" x14ac:dyDescent="0.25">
      <c r="A9" s="2" t="s">
        <v>500</v>
      </c>
      <c r="B9" s="3" t="s">
        <v>1051</v>
      </c>
      <c r="C9" s="4">
        <v>5034</v>
      </c>
      <c r="D9" s="2" t="s">
        <v>502</v>
      </c>
      <c r="E9" s="2" t="s">
        <v>1052</v>
      </c>
      <c r="F9" t="s">
        <v>2496</v>
      </c>
      <c r="G9">
        <v>46621</v>
      </c>
      <c r="H9">
        <v>3964</v>
      </c>
      <c r="I9">
        <v>2029</v>
      </c>
      <c r="J9" s="9">
        <v>51.185671039354183</v>
      </c>
      <c r="K9">
        <v>12820</v>
      </c>
      <c r="L9">
        <v>4239</v>
      </c>
      <c r="M9" s="22">
        <v>33.065522620904837</v>
      </c>
      <c r="N9" s="48">
        <v>46621</v>
      </c>
      <c r="O9" s="49">
        <v>23365</v>
      </c>
      <c r="P9" s="49">
        <v>23256</v>
      </c>
      <c r="Q9" s="48">
        <v>2235</v>
      </c>
      <c r="R9" s="48">
        <v>2191</v>
      </c>
      <c r="S9" s="48">
        <v>2241</v>
      </c>
      <c r="T9" s="48">
        <v>2052</v>
      </c>
      <c r="U9" s="48">
        <v>2181</v>
      </c>
      <c r="V9" s="48">
        <v>2207</v>
      </c>
      <c r="W9" s="48">
        <v>1822</v>
      </c>
      <c r="X9" s="48">
        <v>1491</v>
      </c>
      <c r="Y9" s="48">
        <v>1353</v>
      </c>
      <c r="Z9" s="48">
        <v>1362</v>
      </c>
      <c r="AA9" s="48">
        <v>1260</v>
      </c>
      <c r="AB9" s="48">
        <v>1010</v>
      </c>
      <c r="AC9" s="48">
        <v>816</v>
      </c>
      <c r="AD9" s="48">
        <v>578</v>
      </c>
      <c r="AE9" s="48">
        <v>396</v>
      </c>
      <c r="AF9" s="48">
        <v>275</v>
      </c>
      <c r="AG9" s="48">
        <v>264</v>
      </c>
      <c r="AH9" s="50">
        <v>2142</v>
      </c>
      <c r="AI9" s="50">
        <v>2113</v>
      </c>
      <c r="AJ9" s="50">
        <v>2073</v>
      </c>
      <c r="AK9" s="50">
        <v>1923</v>
      </c>
      <c r="AL9" s="50">
        <v>2078</v>
      </c>
      <c r="AM9" s="50">
        <v>2098</v>
      </c>
      <c r="AN9" s="50">
        <v>1818</v>
      </c>
      <c r="AO9" s="50">
        <v>1436</v>
      </c>
      <c r="AP9" s="50">
        <v>1350</v>
      </c>
      <c r="AQ9" s="50">
        <v>1350</v>
      </c>
      <c r="AR9" s="50">
        <v>1201</v>
      </c>
      <c r="AS9" s="50">
        <v>964</v>
      </c>
      <c r="AT9" s="50">
        <v>769</v>
      </c>
      <c r="AU9" s="50">
        <v>535</v>
      </c>
      <c r="AV9" s="50">
        <v>423</v>
      </c>
      <c r="AW9" s="50">
        <v>310</v>
      </c>
      <c r="AX9" s="50">
        <v>304</v>
      </c>
      <c r="AZ9">
        <v>0</v>
      </c>
    </row>
    <row r="10" spans="1:52" x14ac:dyDescent="0.25">
      <c r="A10" s="2" t="s">
        <v>500</v>
      </c>
      <c r="B10" s="3" t="s">
        <v>1276</v>
      </c>
      <c r="C10" s="4">
        <v>5036</v>
      </c>
      <c r="D10" s="2" t="s">
        <v>502</v>
      </c>
      <c r="E10" s="2" t="s">
        <v>1277</v>
      </c>
      <c r="F10" t="s">
        <v>2496</v>
      </c>
      <c r="G10">
        <v>9216</v>
      </c>
      <c r="H10">
        <v>317</v>
      </c>
      <c r="I10">
        <v>256</v>
      </c>
      <c r="J10" s="9">
        <v>80.757097791798103</v>
      </c>
      <c r="K10">
        <v>2097</v>
      </c>
      <c r="L10">
        <v>1136</v>
      </c>
      <c r="M10" s="22">
        <v>54.172627563185507</v>
      </c>
      <c r="N10" s="48">
        <v>9216</v>
      </c>
      <c r="O10" s="49">
        <v>5461</v>
      </c>
      <c r="P10" s="49">
        <v>3755</v>
      </c>
      <c r="Q10" s="48">
        <v>365</v>
      </c>
      <c r="R10" s="48">
        <v>377</v>
      </c>
      <c r="S10" s="48">
        <v>379</v>
      </c>
      <c r="T10" s="48">
        <v>364</v>
      </c>
      <c r="U10" s="48">
        <v>388</v>
      </c>
      <c r="V10" s="48">
        <v>381</v>
      </c>
      <c r="W10" s="48">
        <v>319</v>
      </c>
      <c r="X10" s="48">
        <v>291</v>
      </c>
      <c r="Y10" s="48">
        <v>263</v>
      </c>
      <c r="Z10" s="48">
        <v>294</v>
      </c>
      <c r="AA10" s="48">
        <v>325</v>
      </c>
      <c r="AB10" s="48">
        <v>276</v>
      </c>
      <c r="AC10" s="48">
        <v>222</v>
      </c>
      <c r="AD10" s="48">
        <v>168</v>
      </c>
      <c r="AE10" s="48">
        <v>105</v>
      </c>
      <c r="AF10" s="48">
        <v>67</v>
      </c>
      <c r="AG10" s="48">
        <v>74</v>
      </c>
      <c r="AH10" s="50">
        <v>346</v>
      </c>
      <c r="AI10" s="50">
        <v>350</v>
      </c>
      <c r="AJ10" s="50">
        <v>345</v>
      </c>
      <c r="AK10" s="50">
        <v>333</v>
      </c>
      <c r="AL10" s="50">
        <v>358</v>
      </c>
      <c r="AM10" s="50">
        <v>354</v>
      </c>
      <c r="AN10" s="50">
        <v>318</v>
      </c>
      <c r="AO10" s="50">
        <v>297</v>
      </c>
      <c r="AP10" s="50">
        <v>275</v>
      </c>
      <c r="AQ10" s="50">
        <v>304</v>
      </c>
      <c r="AR10" s="50">
        <v>329</v>
      </c>
      <c r="AS10" s="50">
        <v>285</v>
      </c>
      <c r="AT10" s="50">
        <v>211</v>
      </c>
      <c r="AU10" s="50">
        <v>166</v>
      </c>
      <c r="AV10" s="50">
        <v>114</v>
      </c>
      <c r="AW10" s="50">
        <v>79</v>
      </c>
      <c r="AX10" s="50">
        <v>94</v>
      </c>
      <c r="AZ10">
        <v>0</v>
      </c>
    </row>
    <row r="11" spans="1:52" x14ac:dyDescent="0.25">
      <c r="A11" s="2" t="s">
        <v>500</v>
      </c>
      <c r="B11" s="3" t="s">
        <v>1688</v>
      </c>
      <c r="C11" s="4">
        <v>5038</v>
      </c>
      <c r="D11" s="2" t="s">
        <v>502</v>
      </c>
      <c r="E11" s="2" t="s">
        <v>1689</v>
      </c>
      <c r="F11" t="s">
        <v>2496</v>
      </c>
      <c r="G11">
        <v>11139</v>
      </c>
      <c r="H11">
        <v>2047</v>
      </c>
      <c r="I11">
        <v>915</v>
      </c>
      <c r="J11" s="9">
        <v>44.699560332193457</v>
      </c>
      <c r="K11">
        <v>3757</v>
      </c>
      <c r="L11">
        <v>1088</v>
      </c>
      <c r="M11" s="22">
        <v>28.959276018099551</v>
      </c>
      <c r="N11" s="48">
        <v>11139</v>
      </c>
      <c r="O11" s="49">
        <v>1775</v>
      </c>
      <c r="P11" s="49">
        <v>9364</v>
      </c>
      <c r="Q11" s="48">
        <v>679</v>
      </c>
      <c r="R11" s="48">
        <v>593</v>
      </c>
      <c r="S11" s="48">
        <v>531</v>
      </c>
      <c r="T11" s="48">
        <v>650</v>
      </c>
      <c r="U11" s="48">
        <v>532</v>
      </c>
      <c r="V11" s="48">
        <v>491</v>
      </c>
      <c r="W11" s="48">
        <v>405</v>
      </c>
      <c r="X11" s="48">
        <v>277</v>
      </c>
      <c r="Y11" s="48">
        <v>274</v>
      </c>
      <c r="Z11" s="48">
        <v>267</v>
      </c>
      <c r="AA11" s="48">
        <v>248</v>
      </c>
      <c r="AB11" s="48">
        <v>215</v>
      </c>
      <c r="AC11" s="48">
        <v>188</v>
      </c>
      <c r="AD11" s="48">
        <v>133</v>
      </c>
      <c r="AE11" s="48">
        <v>105</v>
      </c>
      <c r="AF11" s="48">
        <v>79</v>
      </c>
      <c r="AG11" s="48">
        <v>72</v>
      </c>
      <c r="AH11" s="50">
        <v>637</v>
      </c>
      <c r="AI11" s="50">
        <v>536</v>
      </c>
      <c r="AJ11" s="50">
        <v>473</v>
      </c>
      <c r="AK11" s="50">
        <v>587</v>
      </c>
      <c r="AL11" s="50">
        <v>485</v>
      </c>
      <c r="AM11" s="50">
        <v>454</v>
      </c>
      <c r="AN11" s="50">
        <v>388</v>
      </c>
      <c r="AO11" s="50">
        <v>277</v>
      </c>
      <c r="AP11" s="50">
        <v>281</v>
      </c>
      <c r="AQ11" s="50">
        <v>275</v>
      </c>
      <c r="AR11" s="50">
        <v>249</v>
      </c>
      <c r="AS11" s="50">
        <v>208</v>
      </c>
      <c r="AT11" s="50">
        <v>176</v>
      </c>
      <c r="AU11" s="50">
        <v>124</v>
      </c>
      <c r="AV11" s="50">
        <v>99</v>
      </c>
      <c r="AW11" s="50">
        <v>77</v>
      </c>
      <c r="AX11" s="50">
        <v>74</v>
      </c>
      <c r="AZ11">
        <v>0</v>
      </c>
    </row>
    <row r="12" spans="1:52" x14ac:dyDescent="0.25">
      <c r="A12" s="2" t="s">
        <v>500</v>
      </c>
      <c r="B12" s="3" t="s">
        <v>1972</v>
      </c>
      <c r="C12" s="4">
        <v>5040</v>
      </c>
      <c r="D12" s="2" t="s">
        <v>502</v>
      </c>
      <c r="E12" s="2" t="s">
        <v>1973</v>
      </c>
      <c r="F12" t="s">
        <v>2257</v>
      </c>
      <c r="G12">
        <v>17521</v>
      </c>
      <c r="H12">
        <v>1692</v>
      </c>
      <c r="I12">
        <v>503</v>
      </c>
      <c r="J12" s="9">
        <v>29.728132387706857</v>
      </c>
      <c r="K12">
        <v>4962</v>
      </c>
      <c r="L12">
        <v>1920</v>
      </c>
      <c r="M12" s="22">
        <v>38.694074969770256</v>
      </c>
      <c r="N12" s="48">
        <v>17521</v>
      </c>
      <c r="O12" s="49">
        <v>7042</v>
      </c>
      <c r="P12" s="49">
        <v>10479</v>
      </c>
      <c r="Q12" s="48">
        <v>903</v>
      </c>
      <c r="R12" s="48">
        <v>885</v>
      </c>
      <c r="S12" s="48">
        <v>840</v>
      </c>
      <c r="T12" s="48">
        <v>828</v>
      </c>
      <c r="U12" s="48">
        <v>812</v>
      </c>
      <c r="V12" s="48">
        <v>729</v>
      </c>
      <c r="W12" s="48">
        <v>596</v>
      </c>
      <c r="X12" s="48">
        <v>498</v>
      </c>
      <c r="Y12" s="48">
        <v>437</v>
      </c>
      <c r="Z12" s="48">
        <v>443</v>
      </c>
      <c r="AA12" s="48">
        <v>485</v>
      </c>
      <c r="AB12" s="48">
        <v>463</v>
      </c>
      <c r="AC12" s="48">
        <v>368</v>
      </c>
      <c r="AD12" s="48">
        <v>289</v>
      </c>
      <c r="AE12" s="48">
        <v>187</v>
      </c>
      <c r="AF12" s="48">
        <v>117</v>
      </c>
      <c r="AG12" s="48">
        <v>133</v>
      </c>
      <c r="AH12" s="50">
        <v>857</v>
      </c>
      <c r="AI12" s="50">
        <v>830</v>
      </c>
      <c r="AJ12" s="50">
        <v>755</v>
      </c>
      <c r="AK12" s="50">
        <v>735</v>
      </c>
      <c r="AL12" s="50">
        <v>707</v>
      </c>
      <c r="AM12" s="50">
        <v>640</v>
      </c>
      <c r="AN12" s="50">
        <v>539</v>
      </c>
      <c r="AO12" s="50">
        <v>475</v>
      </c>
      <c r="AP12" s="50">
        <v>443</v>
      </c>
      <c r="AQ12" s="50">
        <v>453</v>
      </c>
      <c r="AR12" s="50">
        <v>496</v>
      </c>
      <c r="AS12" s="50">
        <v>479</v>
      </c>
      <c r="AT12" s="50">
        <v>375</v>
      </c>
      <c r="AU12" s="50">
        <v>292</v>
      </c>
      <c r="AV12" s="50">
        <v>180</v>
      </c>
      <c r="AW12" s="50">
        <v>115</v>
      </c>
      <c r="AX12" s="50">
        <v>137</v>
      </c>
      <c r="AZ12">
        <v>0</v>
      </c>
    </row>
    <row r="13" spans="1:52" x14ac:dyDescent="0.25">
      <c r="A13" s="2" t="s">
        <v>500</v>
      </c>
      <c r="B13" s="3" t="s">
        <v>1299</v>
      </c>
      <c r="C13" s="4">
        <v>5042</v>
      </c>
      <c r="D13" s="2" t="s">
        <v>502</v>
      </c>
      <c r="E13" s="2" t="s">
        <v>1300</v>
      </c>
      <c r="F13" t="s">
        <v>2496</v>
      </c>
      <c r="G13">
        <v>24905</v>
      </c>
      <c r="H13">
        <v>1192</v>
      </c>
      <c r="I13">
        <v>638</v>
      </c>
      <c r="J13" s="9">
        <v>53.523489932885902</v>
      </c>
      <c r="K13">
        <v>7333</v>
      </c>
      <c r="L13">
        <v>2941</v>
      </c>
      <c r="M13" s="22">
        <v>40.106368471294154</v>
      </c>
      <c r="N13" s="48">
        <v>24905</v>
      </c>
      <c r="O13" s="49">
        <v>15974</v>
      </c>
      <c r="P13" s="49">
        <v>8931</v>
      </c>
      <c r="Q13" s="48">
        <v>1336</v>
      </c>
      <c r="R13" s="48">
        <v>1292</v>
      </c>
      <c r="S13" s="48">
        <v>1221</v>
      </c>
      <c r="T13" s="48">
        <v>1126</v>
      </c>
      <c r="U13" s="48">
        <v>1239</v>
      </c>
      <c r="V13" s="48">
        <v>1096</v>
      </c>
      <c r="W13" s="48">
        <v>801</v>
      </c>
      <c r="X13" s="48">
        <v>709</v>
      </c>
      <c r="Y13" s="48">
        <v>680</v>
      </c>
      <c r="Z13" s="48">
        <v>648</v>
      </c>
      <c r="AA13" s="48">
        <v>555</v>
      </c>
      <c r="AB13" s="48">
        <v>525</v>
      </c>
      <c r="AC13" s="48">
        <v>456</v>
      </c>
      <c r="AD13" s="48">
        <v>335</v>
      </c>
      <c r="AE13" s="48">
        <v>259</v>
      </c>
      <c r="AF13" s="48">
        <v>192</v>
      </c>
      <c r="AG13" s="48">
        <v>202</v>
      </c>
      <c r="AH13" s="50">
        <v>1266</v>
      </c>
      <c r="AI13" s="50">
        <v>1182</v>
      </c>
      <c r="AJ13" s="50">
        <v>1122</v>
      </c>
      <c r="AK13" s="50">
        <v>1029</v>
      </c>
      <c r="AL13" s="50">
        <v>1124</v>
      </c>
      <c r="AM13" s="50">
        <v>971</v>
      </c>
      <c r="AN13" s="50">
        <v>724</v>
      </c>
      <c r="AO13" s="50">
        <v>664</v>
      </c>
      <c r="AP13" s="50">
        <v>646</v>
      </c>
      <c r="AQ13" s="50">
        <v>609</v>
      </c>
      <c r="AR13" s="50">
        <v>548</v>
      </c>
      <c r="AS13" s="50">
        <v>543</v>
      </c>
      <c r="AT13" s="50">
        <v>489</v>
      </c>
      <c r="AU13" s="50">
        <v>369</v>
      </c>
      <c r="AV13" s="50">
        <v>320</v>
      </c>
      <c r="AW13" s="50">
        <v>280</v>
      </c>
      <c r="AX13" s="50">
        <v>347</v>
      </c>
      <c r="AZ13">
        <v>0</v>
      </c>
    </row>
    <row r="14" spans="1:52" x14ac:dyDescent="0.25">
      <c r="A14" s="2" t="s">
        <v>500</v>
      </c>
      <c r="B14" s="3" t="s">
        <v>1962</v>
      </c>
      <c r="C14" s="4">
        <v>5044</v>
      </c>
      <c r="D14" s="2" t="s">
        <v>502</v>
      </c>
      <c r="E14" s="2" t="s">
        <v>1963</v>
      </c>
      <c r="F14" t="s">
        <v>2496</v>
      </c>
      <c r="G14">
        <v>7591</v>
      </c>
      <c r="H14">
        <v>756</v>
      </c>
      <c r="I14">
        <v>358</v>
      </c>
      <c r="J14" s="9">
        <v>47.354497354497354</v>
      </c>
      <c r="K14">
        <v>2275</v>
      </c>
      <c r="L14">
        <v>776</v>
      </c>
      <c r="M14" s="22">
        <v>34.109890109890109</v>
      </c>
      <c r="N14" s="48">
        <v>7591</v>
      </c>
      <c r="O14" s="49">
        <v>1275</v>
      </c>
      <c r="P14" s="49">
        <v>6316</v>
      </c>
      <c r="Q14" s="48">
        <v>410</v>
      </c>
      <c r="R14" s="48">
        <v>395</v>
      </c>
      <c r="S14" s="48">
        <v>376</v>
      </c>
      <c r="T14" s="48">
        <v>386</v>
      </c>
      <c r="U14" s="48">
        <v>360</v>
      </c>
      <c r="V14" s="48">
        <v>356</v>
      </c>
      <c r="W14" s="48">
        <v>280</v>
      </c>
      <c r="X14" s="48">
        <v>238</v>
      </c>
      <c r="Y14" s="48">
        <v>214</v>
      </c>
      <c r="Z14" s="48">
        <v>205</v>
      </c>
      <c r="AA14" s="48">
        <v>205</v>
      </c>
      <c r="AB14" s="48">
        <v>182</v>
      </c>
      <c r="AC14" s="48">
        <v>143</v>
      </c>
      <c r="AD14" s="48">
        <v>110</v>
      </c>
      <c r="AE14" s="48">
        <v>79</v>
      </c>
      <c r="AF14" s="48">
        <v>46</v>
      </c>
      <c r="AG14" s="48">
        <v>46</v>
      </c>
      <c r="AH14" s="50">
        <v>371</v>
      </c>
      <c r="AI14" s="50">
        <v>346</v>
      </c>
      <c r="AJ14" s="50">
        <v>320</v>
      </c>
      <c r="AK14" s="50">
        <v>321</v>
      </c>
      <c r="AL14" s="50">
        <v>296</v>
      </c>
      <c r="AM14" s="50">
        <v>294</v>
      </c>
      <c r="AN14" s="50">
        <v>238</v>
      </c>
      <c r="AO14" s="50">
        <v>208</v>
      </c>
      <c r="AP14" s="50">
        <v>191</v>
      </c>
      <c r="AQ14" s="50">
        <v>186</v>
      </c>
      <c r="AR14" s="50">
        <v>192</v>
      </c>
      <c r="AS14" s="50">
        <v>172</v>
      </c>
      <c r="AT14" s="50">
        <v>133</v>
      </c>
      <c r="AU14" s="50">
        <v>105</v>
      </c>
      <c r="AV14" s="50">
        <v>80</v>
      </c>
      <c r="AW14" s="50">
        <v>51</v>
      </c>
      <c r="AX14" s="50">
        <v>56</v>
      </c>
      <c r="AZ14">
        <v>0</v>
      </c>
    </row>
    <row r="15" spans="1:52" x14ac:dyDescent="0.25">
      <c r="A15" s="2" t="s">
        <v>500</v>
      </c>
      <c r="B15" s="3" t="s">
        <v>2011</v>
      </c>
      <c r="C15" s="4">
        <v>5045</v>
      </c>
      <c r="D15" s="2" t="s">
        <v>502</v>
      </c>
      <c r="E15" s="2" t="s">
        <v>2012</v>
      </c>
      <c r="F15" t="s">
        <v>2266</v>
      </c>
      <c r="G15">
        <v>189325</v>
      </c>
      <c r="H15">
        <v>1755</v>
      </c>
      <c r="I15">
        <v>397</v>
      </c>
      <c r="J15" s="9">
        <v>22.621082621082621</v>
      </c>
      <c r="K15">
        <v>60710</v>
      </c>
      <c r="L15">
        <v>9903</v>
      </c>
      <c r="M15" s="22">
        <v>16.31197496293856</v>
      </c>
      <c r="N15" s="48">
        <v>189325</v>
      </c>
      <c r="O15" s="49">
        <v>164190</v>
      </c>
      <c r="P15" s="49">
        <v>25135</v>
      </c>
      <c r="Q15" s="48">
        <v>11938</v>
      </c>
      <c r="R15" s="48">
        <v>10904</v>
      </c>
      <c r="S15" s="48">
        <v>10202</v>
      </c>
      <c r="T15" s="48">
        <v>10282</v>
      </c>
      <c r="U15" s="48">
        <v>9595</v>
      </c>
      <c r="V15" s="48">
        <v>8705</v>
      </c>
      <c r="W15" s="48">
        <v>6940</v>
      </c>
      <c r="X15" s="48">
        <v>5487</v>
      </c>
      <c r="Y15" s="48">
        <v>4751</v>
      </c>
      <c r="Z15" s="48">
        <v>4184</v>
      </c>
      <c r="AA15" s="48">
        <v>3766</v>
      </c>
      <c r="AB15" s="48">
        <v>2952</v>
      </c>
      <c r="AC15" s="48">
        <v>2213</v>
      </c>
      <c r="AD15" s="48">
        <v>1555</v>
      </c>
      <c r="AE15" s="48">
        <v>1043</v>
      </c>
      <c r="AF15" s="48">
        <v>617</v>
      </c>
      <c r="AG15" s="48">
        <v>508</v>
      </c>
      <c r="AH15" s="50">
        <v>11350</v>
      </c>
      <c r="AI15" s="50">
        <v>10409</v>
      </c>
      <c r="AJ15" s="50">
        <v>9784</v>
      </c>
      <c r="AK15" s="50">
        <v>10003</v>
      </c>
      <c r="AL15" s="50">
        <v>9414</v>
      </c>
      <c r="AM15" s="50">
        <v>8774</v>
      </c>
      <c r="AN15" s="50">
        <v>7163</v>
      </c>
      <c r="AO15" s="50">
        <v>5760</v>
      </c>
      <c r="AP15" s="50">
        <v>4892</v>
      </c>
      <c r="AQ15" s="50">
        <v>4148</v>
      </c>
      <c r="AR15" s="50">
        <v>3577</v>
      </c>
      <c r="AS15" s="50">
        <v>2718</v>
      </c>
      <c r="AT15" s="50">
        <v>2010</v>
      </c>
      <c r="AU15" s="50">
        <v>1424</v>
      </c>
      <c r="AV15" s="50">
        <v>1005</v>
      </c>
      <c r="AW15" s="50">
        <v>648</v>
      </c>
      <c r="AX15" s="50">
        <v>604</v>
      </c>
      <c r="AZ15">
        <v>2</v>
      </c>
    </row>
    <row r="16" spans="1:52" x14ac:dyDescent="0.25">
      <c r="A16" s="2" t="s">
        <v>500</v>
      </c>
      <c r="B16" s="3" t="s">
        <v>2045</v>
      </c>
      <c r="C16" s="4">
        <v>5051</v>
      </c>
      <c r="D16" s="2" t="s">
        <v>502</v>
      </c>
      <c r="E16" s="2" t="s">
        <v>2046</v>
      </c>
      <c r="F16" t="s">
        <v>2496</v>
      </c>
      <c r="G16">
        <v>42301</v>
      </c>
      <c r="H16">
        <v>2290</v>
      </c>
      <c r="I16">
        <v>747</v>
      </c>
      <c r="J16" s="9">
        <v>32.620087336244538</v>
      </c>
      <c r="K16">
        <v>14035</v>
      </c>
      <c r="L16">
        <v>2215</v>
      </c>
      <c r="M16" s="22">
        <v>15.781973637335234</v>
      </c>
      <c r="N16" s="48">
        <v>42301</v>
      </c>
      <c r="O16" s="49">
        <v>17889</v>
      </c>
      <c r="P16" s="49">
        <v>24412</v>
      </c>
      <c r="Q16" s="48">
        <v>2687</v>
      </c>
      <c r="R16" s="48">
        <v>2519</v>
      </c>
      <c r="S16" s="48">
        <v>2402</v>
      </c>
      <c r="T16" s="48">
        <v>2381</v>
      </c>
      <c r="U16" s="48">
        <v>2173</v>
      </c>
      <c r="V16" s="48">
        <v>1930</v>
      </c>
      <c r="W16" s="48">
        <v>1512</v>
      </c>
      <c r="X16" s="48">
        <v>1182</v>
      </c>
      <c r="Y16" s="48">
        <v>1033</v>
      </c>
      <c r="Z16" s="48">
        <v>922</v>
      </c>
      <c r="AA16" s="48">
        <v>856</v>
      </c>
      <c r="AB16" s="48">
        <v>678</v>
      </c>
      <c r="AC16" s="48">
        <v>501</v>
      </c>
      <c r="AD16" s="48">
        <v>344</v>
      </c>
      <c r="AE16" s="48">
        <v>230</v>
      </c>
      <c r="AF16" s="48">
        <v>136</v>
      </c>
      <c r="AG16" s="48">
        <v>112</v>
      </c>
      <c r="AH16" s="50">
        <v>2525</v>
      </c>
      <c r="AI16" s="50">
        <v>2371</v>
      </c>
      <c r="AJ16" s="50">
        <v>2285</v>
      </c>
      <c r="AK16" s="50">
        <v>2320</v>
      </c>
      <c r="AL16" s="50">
        <v>2143</v>
      </c>
      <c r="AM16" s="50">
        <v>1933</v>
      </c>
      <c r="AN16" s="50">
        <v>1515</v>
      </c>
      <c r="AO16" s="50">
        <v>1172</v>
      </c>
      <c r="AP16" s="50">
        <v>986</v>
      </c>
      <c r="AQ16" s="50">
        <v>846</v>
      </c>
      <c r="AR16" s="50">
        <v>760</v>
      </c>
      <c r="AS16" s="50">
        <v>596</v>
      </c>
      <c r="AT16" s="50">
        <v>445</v>
      </c>
      <c r="AU16" s="50">
        <v>312</v>
      </c>
      <c r="AV16" s="50">
        <v>220</v>
      </c>
      <c r="AW16" s="50">
        <v>142</v>
      </c>
      <c r="AX16" s="50">
        <v>132</v>
      </c>
      <c r="AZ16">
        <v>1</v>
      </c>
    </row>
    <row r="17" spans="1:52" x14ac:dyDescent="0.25">
      <c r="A17" s="2" t="s">
        <v>500</v>
      </c>
      <c r="B17" s="3" t="s">
        <v>2202</v>
      </c>
      <c r="C17" s="4">
        <v>5055</v>
      </c>
      <c r="D17" s="2" t="s">
        <v>502</v>
      </c>
      <c r="E17" s="2" t="s">
        <v>1403</v>
      </c>
      <c r="F17" t="s">
        <v>2496</v>
      </c>
      <c r="G17">
        <v>8426</v>
      </c>
      <c r="H17">
        <v>894</v>
      </c>
      <c r="I17">
        <v>387</v>
      </c>
      <c r="J17" s="9">
        <v>43.288590604026844</v>
      </c>
      <c r="K17">
        <v>2964</v>
      </c>
      <c r="L17">
        <v>1044</v>
      </c>
      <c r="M17" s="22">
        <v>35.222672064777328</v>
      </c>
      <c r="N17" s="48">
        <v>8426</v>
      </c>
      <c r="O17" s="49">
        <v>2472</v>
      </c>
      <c r="P17" s="49">
        <v>5954</v>
      </c>
      <c r="Q17" s="48">
        <v>506</v>
      </c>
      <c r="R17" s="48">
        <v>491</v>
      </c>
      <c r="S17" s="48">
        <v>455</v>
      </c>
      <c r="T17" s="48">
        <v>411</v>
      </c>
      <c r="U17" s="48">
        <v>354</v>
      </c>
      <c r="V17" s="48">
        <v>317</v>
      </c>
      <c r="W17" s="48">
        <v>272</v>
      </c>
      <c r="X17" s="48">
        <v>249</v>
      </c>
      <c r="Y17" s="48">
        <v>208</v>
      </c>
      <c r="Z17" s="48">
        <v>203</v>
      </c>
      <c r="AA17" s="48">
        <v>199</v>
      </c>
      <c r="AB17" s="48">
        <v>191</v>
      </c>
      <c r="AC17" s="48">
        <v>176</v>
      </c>
      <c r="AD17" s="48">
        <v>140</v>
      </c>
      <c r="AE17" s="48">
        <v>106</v>
      </c>
      <c r="AF17" s="48">
        <v>70</v>
      </c>
      <c r="AG17" s="48">
        <v>75</v>
      </c>
      <c r="AH17" s="50">
        <v>482</v>
      </c>
      <c r="AI17" s="50">
        <v>434</v>
      </c>
      <c r="AJ17" s="50">
        <v>387</v>
      </c>
      <c r="AK17" s="50">
        <v>349</v>
      </c>
      <c r="AL17" s="50">
        <v>306</v>
      </c>
      <c r="AM17" s="50">
        <v>278</v>
      </c>
      <c r="AN17" s="50">
        <v>245</v>
      </c>
      <c r="AO17" s="50">
        <v>233</v>
      </c>
      <c r="AP17" s="50">
        <v>203</v>
      </c>
      <c r="AQ17" s="50">
        <v>200</v>
      </c>
      <c r="AR17" s="50">
        <v>194</v>
      </c>
      <c r="AS17" s="50">
        <v>180</v>
      </c>
      <c r="AT17" s="50">
        <v>162</v>
      </c>
      <c r="AU17" s="50">
        <v>126</v>
      </c>
      <c r="AV17" s="50">
        <v>89</v>
      </c>
      <c r="AW17" s="50">
        <v>60</v>
      </c>
      <c r="AX17" s="50">
        <v>75</v>
      </c>
      <c r="AZ17">
        <v>0</v>
      </c>
    </row>
    <row r="18" spans="1:52" x14ac:dyDescent="0.25">
      <c r="A18" s="2" t="s">
        <v>500</v>
      </c>
      <c r="B18" s="3" t="s">
        <v>1736</v>
      </c>
      <c r="C18" s="4">
        <v>5059</v>
      </c>
      <c r="D18" s="2" t="s">
        <v>502</v>
      </c>
      <c r="E18" s="2" t="s">
        <v>918</v>
      </c>
      <c r="F18" t="s">
        <v>2496</v>
      </c>
      <c r="G18">
        <v>4029</v>
      </c>
      <c r="H18">
        <v>285</v>
      </c>
      <c r="I18">
        <v>363</v>
      </c>
      <c r="J18" s="9">
        <v>127.36842105263158</v>
      </c>
      <c r="K18">
        <v>1237</v>
      </c>
      <c r="L18">
        <v>505</v>
      </c>
      <c r="M18" s="22">
        <v>40.824575586095392</v>
      </c>
      <c r="N18" s="48">
        <v>4029</v>
      </c>
      <c r="O18" s="49">
        <v>1536</v>
      </c>
      <c r="P18" s="49">
        <v>2493</v>
      </c>
      <c r="Q18" s="48">
        <v>201</v>
      </c>
      <c r="R18" s="48">
        <v>206</v>
      </c>
      <c r="S18" s="48">
        <v>201</v>
      </c>
      <c r="T18" s="48">
        <v>181</v>
      </c>
      <c r="U18" s="48">
        <v>195</v>
      </c>
      <c r="V18" s="48">
        <v>189</v>
      </c>
      <c r="W18" s="48">
        <v>136</v>
      </c>
      <c r="X18" s="48">
        <v>110</v>
      </c>
      <c r="Y18" s="48">
        <v>103</v>
      </c>
      <c r="Z18" s="48">
        <v>111</v>
      </c>
      <c r="AA18" s="48">
        <v>113</v>
      </c>
      <c r="AB18" s="48">
        <v>90</v>
      </c>
      <c r="AC18" s="48">
        <v>72</v>
      </c>
      <c r="AD18" s="48">
        <v>63</v>
      </c>
      <c r="AE18" s="48">
        <v>48</v>
      </c>
      <c r="AF18" s="48">
        <v>31</v>
      </c>
      <c r="AG18" s="48">
        <v>32</v>
      </c>
      <c r="AH18" s="50">
        <v>185</v>
      </c>
      <c r="AI18" s="50">
        <v>184</v>
      </c>
      <c r="AJ18" s="50">
        <v>178</v>
      </c>
      <c r="AK18" s="50">
        <v>160</v>
      </c>
      <c r="AL18" s="50">
        <v>173</v>
      </c>
      <c r="AM18" s="50">
        <v>170</v>
      </c>
      <c r="AN18" s="50">
        <v>126</v>
      </c>
      <c r="AO18" s="50">
        <v>107</v>
      </c>
      <c r="AP18" s="50">
        <v>104</v>
      </c>
      <c r="AQ18" s="50">
        <v>113</v>
      </c>
      <c r="AR18" s="50">
        <v>111</v>
      </c>
      <c r="AS18" s="50">
        <v>87</v>
      </c>
      <c r="AT18" s="50">
        <v>71</v>
      </c>
      <c r="AU18" s="50">
        <v>63</v>
      </c>
      <c r="AV18" s="50">
        <v>48</v>
      </c>
      <c r="AW18" s="50">
        <v>32</v>
      </c>
      <c r="AX18" s="50">
        <v>35</v>
      </c>
      <c r="AZ18">
        <v>0</v>
      </c>
    </row>
    <row r="19" spans="1:52" x14ac:dyDescent="0.25">
      <c r="A19" s="2" t="s">
        <v>500</v>
      </c>
      <c r="B19" s="3" t="s">
        <v>1329</v>
      </c>
      <c r="C19" s="4">
        <v>5079</v>
      </c>
      <c r="D19" s="2" t="s">
        <v>502</v>
      </c>
      <c r="E19" s="2" t="s">
        <v>740</v>
      </c>
      <c r="F19" t="s">
        <v>2496</v>
      </c>
      <c r="G19">
        <v>51617</v>
      </c>
      <c r="H19">
        <v>2156</v>
      </c>
      <c r="I19">
        <v>1921</v>
      </c>
      <c r="J19" s="9">
        <v>89.100185528756953</v>
      </c>
      <c r="K19">
        <v>13863</v>
      </c>
      <c r="L19">
        <v>4556</v>
      </c>
      <c r="M19" s="22">
        <v>32.864459352232558</v>
      </c>
      <c r="N19" s="48">
        <v>51617</v>
      </c>
      <c r="O19" s="49">
        <v>23856</v>
      </c>
      <c r="P19" s="49">
        <v>27761</v>
      </c>
      <c r="Q19" s="48">
        <v>2443</v>
      </c>
      <c r="R19" s="48">
        <v>2410</v>
      </c>
      <c r="S19" s="48">
        <v>2432</v>
      </c>
      <c r="T19" s="48">
        <v>2306</v>
      </c>
      <c r="U19" s="48">
        <v>2409</v>
      </c>
      <c r="V19" s="48">
        <v>2342</v>
      </c>
      <c r="W19" s="48">
        <v>2004</v>
      </c>
      <c r="X19" s="48">
        <v>1812</v>
      </c>
      <c r="Y19" s="48">
        <v>1563</v>
      </c>
      <c r="Z19" s="48">
        <v>1346</v>
      </c>
      <c r="AA19" s="48">
        <v>1242</v>
      </c>
      <c r="AB19" s="48">
        <v>1030</v>
      </c>
      <c r="AC19" s="48">
        <v>815</v>
      </c>
      <c r="AD19" s="48">
        <v>586</v>
      </c>
      <c r="AE19" s="48">
        <v>412</v>
      </c>
      <c r="AF19" s="48">
        <v>270</v>
      </c>
      <c r="AG19" s="48">
        <v>263</v>
      </c>
      <c r="AH19" s="50">
        <v>2334</v>
      </c>
      <c r="AI19" s="50">
        <v>2296</v>
      </c>
      <c r="AJ19" s="50">
        <v>2316</v>
      </c>
      <c r="AK19" s="50">
        <v>2236</v>
      </c>
      <c r="AL19" s="50">
        <v>2390</v>
      </c>
      <c r="AM19" s="50">
        <v>2212</v>
      </c>
      <c r="AN19" s="50">
        <v>2059</v>
      </c>
      <c r="AO19" s="50">
        <v>1913</v>
      </c>
      <c r="AP19" s="50">
        <v>1617</v>
      </c>
      <c r="AQ19" s="50">
        <v>1447</v>
      </c>
      <c r="AR19" s="50">
        <v>1292</v>
      </c>
      <c r="AS19" s="50">
        <v>1057</v>
      </c>
      <c r="AT19" s="50">
        <v>863</v>
      </c>
      <c r="AU19" s="50">
        <v>661</v>
      </c>
      <c r="AV19" s="50">
        <v>496</v>
      </c>
      <c r="AW19" s="50">
        <v>362</v>
      </c>
      <c r="AX19" s="50">
        <v>381</v>
      </c>
      <c r="AZ19">
        <v>0</v>
      </c>
    </row>
    <row r="20" spans="1:52" x14ac:dyDescent="0.25">
      <c r="A20" s="2" t="s">
        <v>500</v>
      </c>
      <c r="B20" s="3" t="s">
        <v>935</v>
      </c>
      <c r="C20" s="4">
        <v>5086</v>
      </c>
      <c r="D20" s="2" t="s">
        <v>502</v>
      </c>
      <c r="E20" s="2" t="s">
        <v>936</v>
      </c>
      <c r="F20" t="s">
        <v>2496</v>
      </c>
      <c r="G20">
        <v>6875</v>
      </c>
      <c r="H20">
        <v>960</v>
      </c>
      <c r="I20">
        <v>307</v>
      </c>
      <c r="J20" s="9">
        <v>31.979166666666664</v>
      </c>
      <c r="K20">
        <v>2100</v>
      </c>
      <c r="L20">
        <v>636</v>
      </c>
      <c r="M20" s="22">
        <v>30.285714285714288</v>
      </c>
      <c r="N20" s="48">
        <v>6875</v>
      </c>
      <c r="O20" s="49">
        <v>1978</v>
      </c>
      <c r="P20" s="49">
        <v>4897</v>
      </c>
      <c r="Q20" s="48">
        <v>383</v>
      </c>
      <c r="R20" s="48">
        <v>367</v>
      </c>
      <c r="S20" s="48">
        <v>350</v>
      </c>
      <c r="T20" s="48">
        <v>363</v>
      </c>
      <c r="U20" s="48">
        <v>359</v>
      </c>
      <c r="V20" s="48">
        <v>323</v>
      </c>
      <c r="W20" s="48">
        <v>258</v>
      </c>
      <c r="X20" s="48">
        <v>222</v>
      </c>
      <c r="Y20" s="48">
        <v>182</v>
      </c>
      <c r="Z20" s="48">
        <v>178</v>
      </c>
      <c r="AA20" s="48">
        <v>165</v>
      </c>
      <c r="AB20" s="48">
        <v>143</v>
      </c>
      <c r="AC20" s="48">
        <v>117</v>
      </c>
      <c r="AD20" s="48">
        <v>92</v>
      </c>
      <c r="AE20" s="48">
        <v>75</v>
      </c>
      <c r="AF20" s="48">
        <v>40</v>
      </c>
      <c r="AG20" s="48">
        <v>33</v>
      </c>
      <c r="AH20" s="50">
        <v>360</v>
      </c>
      <c r="AI20" s="50">
        <v>334</v>
      </c>
      <c r="AJ20" s="50">
        <v>311</v>
      </c>
      <c r="AK20" s="50">
        <v>311</v>
      </c>
      <c r="AL20" s="50">
        <v>299</v>
      </c>
      <c r="AM20" s="50">
        <v>262</v>
      </c>
      <c r="AN20" s="50">
        <v>213</v>
      </c>
      <c r="AO20" s="50">
        <v>190</v>
      </c>
      <c r="AP20" s="50">
        <v>161</v>
      </c>
      <c r="AQ20" s="50">
        <v>160</v>
      </c>
      <c r="AR20" s="50">
        <v>152</v>
      </c>
      <c r="AS20" s="50">
        <v>133</v>
      </c>
      <c r="AT20" s="50">
        <v>106</v>
      </c>
      <c r="AU20" s="50">
        <v>82</v>
      </c>
      <c r="AV20" s="50">
        <v>69</v>
      </c>
      <c r="AW20" s="50">
        <v>41</v>
      </c>
      <c r="AX20" s="50">
        <v>41</v>
      </c>
      <c r="AZ20">
        <v>0</v>
      </c>
    </row>
    <row r="21" spans="1:52" x14ac:dyDescent="0.25">
      <c r="A21" s="2" t="s">
        <v>500</v>
      </c>
      <c r="B21" s="3" t="s">
        <v>1360</v>
      </c>
      <c r="C21" s="4">
        <v>5088</v>
      </c>
      <c r="D21" s="2" t="s">
        <v>502</v>
      </c>
      <c r="E21" s="2" t="s">
        <v>1361</v>
      </c>
      <c r="F21" t="s">
        <v>2496</v>
      </c>
      <c r="G21">
        <v>473423</v>
      </c>
      <c r="H21">
        <v>1039</v>
      </c>
      <c r="I21">
        <v>740</v>
      </c>
      <c r="J21" s="9">
        <v>71.222329162656408</v>
      </c>
      <c r="K21">
        <v>112831</v>
      </c>
      <c r="L21">
        <v>38291</v>
      </c>
      <c r="M21" s="22">
        <v>33.93659543919668</v>
      </c>
      <c r="N21" s="48">
        <v>473423</v>
      </c>
      <c r="O21" s="49">
        <v>467448</v>
      </c>
      <c r="P21" s="49">
        <v>5975</v>
      </c>
      <c r="Q21" s="48">
        <v>19765</v>
      </c>
      <c r="R21" s="48">
        <v>19407</v>
      </c>
      <c r="S21" s="48">
        <v>19695</v>
      </c>
      <c r="T21" s="48">
        <v>20392</v>
      </c>
      <c r="U21" s="48">
        <v>22978</v>
      </c>
      <c r="V21" s="48">
        <v>21497</v>
      </c>
      <c r="W21" s="48">
        <v>18649</v>
      </c>
      <c r="X21" s="48">
        <v>17812</v>
      </c>
      <c r="Y21" s="48">
        <v>15895</v>
      </c>
      <c r="Z21" s="48">
        <v>13144</v>
      </c>
      <c r="AA21" s="48">
        <v>11659</v>
      </c>
      <c r="AB21" s="48">
        <v>9529</v>
      </c>
      <c r="AC21" s="48">
        <v>6703</v>
      </c>
      <c r="AD21" s="48">
        <v>4476</v>
      </c>
      <c r="AE21" s="48">
        <v>3310</v>
      </c>
      <c r="AF21" s="48">
        <v>2254</v>
      </c>
      <c r="AG21" s="48">
        <v>1895</v>
      </c>
      <c r="AH21" s="50">
        <v>18873</v>
      </c>
      <c r="AI21" s="50">
        <v>18799</v>
      </c>
      <c r="AJ21" s="50">
        <v>19457</v>
      </c>
      <c r="AK21" s="50">
        <v>20901</v>
      </c>
      <c r="AL21" s="50">
        <v>22959</v>
      </c>
      <c r="AM21" s="50">
        <v>22368</v>
      </c>
      <c r="AN21" s="50">
        <v>20428</v>
      </c>
      <c r="AO21" s="50">
        <v>19796</v>
      </c>
      <c r="AP21" s="50">
        <v>17352</v>
      </c>
      <c r="AQ21" s="50">
        <v>14956</v>
      </c>
      <c r="AR21" s="50">
        <v>13277</v>
      </c>
      <c r="AS21" s="50">
        <v>10459</v>
      </c>
      <c r="AT21" s="50">
        <v>7733</v>
      </c>
      <c r="AU21" s="50">
        <v>5747</v>
      </c>
      <c r="AV21" s="50">
        <v>4659</v>
      </c>
      <c r="AW21" s="50">
        <v>3390</v>
      </c>
      <c r="AX21" s="50">
        <v>3209</v>
      </c>
      <c r="AZ21">
        <v>0</v>
      </c>
    </row>
    <row r="22" spans="1:52" x14ac:dyDescent="0.25">
      <c r="A22" s="2" t="s">
        <v>500</v>
      </c>
      <c r="B22" s="3" t="s">
        <v>1622</v>
      </c>
      <c r="C22" s="4">
        <v>5091</v>
      </c>
      <c r="D22" s="2" t="s">
        <v>502</v>
      </c>
      <c r="E22" s="2" t="s">
        <v>1623</v>
      </c>
      <c r="F22" t="s">
        <v>2496</v>
      </c>
      <c r="G22">
        <v>9079</v>
      </c>
      <c r="H22">
        <v>733</v>
      </c>
      <c r="I22">
        <v>302</v>
      </c>
      <c r="J22" s="9">
        <v>41.200545702592088</v>
      </c>
      <c r="K22">
        <v>2799</v>
      </c>
      <c r="L22">
        <v>795</v>
      </c>
      <c r="M22" s="22">
        <v>28.403001071811364</v>
      </c>
      <c r="N22" s="48">
        <v>9079</v>
      </c>
      <c r="O22" s="49">
        <v>3853</v>
      </c>
      <c r="P22" s="49">
        <v>5226</v>
      </c>
      <c r="Q22" s="48">
        <v>455</v>
      </c>
      <c r="R22" s="48">
        <v>463</v>
      </c>
      <c r="S22" s="48">
        <v>478</v>
      </c>
      <c r="T22" s="48">
        <v>426</v>
      </c>
      <c r="U22" s="48">
        <v>467</v>
      </c>
      <c r="V22" s="48">
        <v>455</v>
      </c>
      <c r="W22" s="48">
        <v>386</v>
      </c>
      <c r="X22" s="48">
        <v>323</v>
      </c>
      <c r="Y22" s="48">
        <v>267</v>
      </c>
      <c r="Z22" s="48">
        <v>249</v>
      </c>
      <c r="AA22" s="48">
        <v>237</v>
      </c>
      <c r="AB22" s="48">
        <v>196</v>
      </c>
      <c r="AC22" s="48">
        <v>154</v>
      </c>
      <c r="AD22" s="48">
        <v>108</v>
      </c>
      <c r="AE22" s="48">
        <v>77</v>
      </c>
      <c r="AF22" s="48">
        <v>55</v>
      </c>
      <c r="AG22" s="48">
        <v>49</v>
      </c>
      <c r="AH22" s="50">
        <v>436</v>
      </c>
      <c r="AI22" s="50">
        <v>435</v>
      </c>
      <c r="AJ22" s="50">
        <v>438</v>
      </c>
      <c r="AK22" s="50">
        <v>379</v>
      </c>
      <c r="AL22" s="50">
        <v>402</v>
      </c>
      <c r="AM22" s="50">
        <v>378</v>
      </c>
      <c r="AN22" s="50">
        <v>316</v>
      </c>
      <c r="AO22" s="50">
        <v>267</v>
      </c>
      <c r="AP22" s="50">
        <v>224</v>
      </c>
      <c r="AQ22" s="50">
        <v>210</v>
      </c>
      <c r="AR22" s="50">
        <v>203</v>
      </c>
      <c r="AS22" s="50">
        <v>166</v>
      </c>
      <c r="AT22" s="50">
        <v>130</v>
      </c>
      <c r="AU22" s="50">
        <v>90</v>
      </c>
      <c r="AV22" s="50">
        <v>66</v>
      </c>
      <c r="AW22" s="50">
        <v>48</v>
      </c>
      <c r="AX22" s="50">
        <v>46</v>
      </c>
      <c r="AZ22">
        <v>0</v>
      </c>
    </row>
    <row r="23" spans="1:52" x14ac:dyDescent="0.25">
      <c r="A23" s="2" t="s">
        <v>500</v>
      </c>
      <c r="B23" s="3" t="s">
        <v>2148</v>
      </c>
      <c r="C23" s="4">
        <v>5093</v>
      </c>
      <c r="D23" s="2" t="s">
        <v>502</v>
      </c>
      <c r="E23" s="2" t="s">
        <v>716</v>
      </c>
      <c r="F23" t="s">
        <v>2496</v>
      </c>
      <c r="G23">
        <v>17663</v>
      </c>
      <c r="H23">
        <v>1030</v>
      </c>
      <c r="I23">
        <v>471</v>
      </c>
      <c r="J23" s="9">
        <v>45.728155339805824</v>
      </c>
      <c r="K23">
        <v>5344</v>
      </c>
      <c r="L23">
        <v>1467</v>
      </c>
      <c r="M23" s="22">
        <v>27.451347305389223</v>
      </c>
      <c r="N23" s="48">
        <v>17663</v>
      </c>
      <c r="O23" s="49">
        <v>5915</v>
      </c>
      <c r="P23" s="49">
        <v>11748</v>
      </c>
      <c r="Q23" s="48">
        <v>923</v>
      </c>
      <c r="R23" s="48">
        <v>885</v>
      </c>
      <c r="S23" s="48">
        <v>877</v>
      </c>
      <c r="T23" s="48">
        <v>784</v>
      </c>
      <c r="U23" s="48">
        <v>874</v>
      </c>
      <c r="V23" s="48">
        <v>872</v>
      </c>
      <c r="W23" s="48">
        <v>681</v>
      </c>
      <c r="X23" s="48">
        <v>565</v>
      </c>
      <c r="Y23" s="48">
        <v>486</v>
      </c>
      <c r="Z23" s="48">
        <v>456</v>
      </c>
      <c r="AA23" s="48">
        <v>424</v>
      </c>
      <c r="AB23" s="48">
        <v>370</v>
      </c>
      <c r="AC23" s="48">
        <v>293</v>
      </c>
      <c r="AD23" s="48">
        <v>206</v>
      </c>
      <c r="AE23" s="48">
        <v>145</v>
      </c>
      <c r="AF23" s="48">
        <v>96</v>
      </c>
      <c r="AG23" s="48">
        <v>85</v>
      </c>
      <c r="AH23" s="50">
        <v>898</v>
      </c>
      <c r="AI23" s="50">
        <v>892</v>
      </c>
      <c r="AJ23" s="50">
        <v>892</v>
      </c>
      <c r="AK23" s="50">
        <v>770</v>
      </c>
      <c r="AL23" s="50">
        <v>828</v>
      </c>
      <c r="AM23" s="50">
        <v>802</v>
      </c>
      <c r="AN23" s="50">
        <v>623</v>
      </c>
      <c r="AO23" s="50">
        <v>522</v>
      </c>
      <c r="AP23" s="50">
        <v>460</v>
      </c>
      <c r="AQ23" s="50">
        <v>433</v>
      </c>
      <c r="AR23" s="50">
        <v>397</v>
      </c>
      <c r="AS23" s="50">
        <v>339</v>
      </c>
      <c r="AT23" s="50">
        <v>270</v>
      </c>
      <c r="AU23" s="50">
        <v>193</v>
      </c>
      <c r="AV23" s="50">
        <v>140</v>
      </c>
      <c r="AW23" s="50">
        <v>94</v>
      </c>
      <c r="AX23" s="50">
        <v>88</v>
      </c>
      <c r="AZ23">
        <v>0</v>
      </c>
    </row>
    <row r="24" spans="1:52" x14ac:dyDescent="0.25">
      <c r="A24" s="2" t="s">
        <v>500</v>
      </c>
      <c r="B24" s="3" t="s">
        <v>1327</v>
      </c>
      <c r="C24" s="4">
        <v>5101</v>
      </c>
      <c r="D24" s="2" t="s">
        <v>502</v>
      </c>
      <c r="E24" s="2" t="s">
        <v>1328</v>
      </c>
      <c r="F24" t="s">
        <v>2496</v>
      </c>
      <c r="G24">
        <v>26828</v>
      </c>
      <c r="H24">
        <v>1176</v>
      </c>
      <c r="I24">
        <v>461</v>
      </c>
      <c r="J24" s="9">
        <v>39.200680272108848</v>
      </c>
      <c r="K24">
        <v>7873</v>
      </c>
      <c r="L24">
        <v>2573</v>
      </c>
      <c r="M24" s="22">
        <v>32.681315889749776</v>
      </c>
      <c r="N24" s="48">
        <v>26828</v>
      </c>
      <c r="O24" s="49">
        <v>16177</v>
      </c>
      <c r="P24" s="49">
        <v>10651</v>
      </c>
      <c r="Q24" s="48">
        <v>1324</v>
      </c>
      <c r="R24" s="48">
        <v>1290</v>
      </c>
      <c r="S24" s="48">
        <v>1280</v>
      </c>
      <c r="T24" s="48">
        <v>1243</v>
      </c>
      <c r="U24" s="48">
        <v>1287</v>
      </c>
      <c r="V24" s="48">
        <v>1223</v>
      </c>
      <c r="W24" s="48">
        <v>1013</v>
      </c>
      <c r="X24" s="48">
        <v>891</v>
      </c>
      <c r="Y24" s="48">
        <v>782</v>
      </c>
      <c r="Z24" s="48">
        <v>716</v>
      </c>
      <c r="AA24" s="48">
        <v>674</v>
      </c>
      <c r="AB24" s="48">
        <v>577</v>
      </c>
      <c r="AC24" s="48">
        <v>455</v>
      </c>
      <c r="AD24" s="48">
        <v>311</v>
      </c>
      <c r="AE24" s="48">
        <v>244</v>
      </c>
      <c r="AF24" s="48">
        <v>172</v>
      </c>
      <c r="AG24" s="48">
        <v>161</v>
      </c>
      <c r="AH24" s="50">
        <v>1270</v>
      </c>
      <c r="AI24" s="50">
        <v>1230</v>
      </c>
      <c r="AJ24" s="50">
        <v>1213</v>
      </c>
      <c r="AK24" s="50">
        <v>1171</v>
      </c>
      <c r="AL24" s="50">
        <v>1218</v>
      </c>
      <c r="AM24" s="50">
        <v>1157</v>
      </c>
      <c r="AN24" s="50">
        <v>963</v>
      </c>
      <c r="AO24" s="50">
        <v>861</v>
      </c>
      <c r="AP24" s="50">
        <v>770</v>
      </c>
      <c r="AQ24" s="50">
        <v>716</v>
      </c>
      <c r="AR24" s="50">
        <v>657</v>
      </c>
      <c r="AS24" s="50">
        <v>562</v>
      </c>
      <c r="AT24" s="50">
        <v>450</v>
      </c>
      <c r="AU24" s="50">
        <v>323</v>
      </c>
      <c r="AV24" s="50">
        <v>259</v>
      </c>
      <c r="AW24" s="50">
        <v>186</v>
      </c>
      <c r="AX24" s="50">
        <v>179</v>
      </c>
      <c r="AZ24">
        <v>1</v>
      </c>
    </row>
    <row r="25" spans="1:52" x14ac:dyDescent="0.25">
      <c r="A25" s="2" t="s">
        <v>500</v>
      </c>
      <c r="B25" s="3" t="s">
        <v>1830</v>
      </c>
      <c r="C25" s="4">
        <v>5107</v>
      </c>
      <c r="D25" s="2" t="s">
        <v>502</v>
      </c>
      <c r="E25" s="2" t="s">
        <v>507</v>
      </c>
      <c r="F25" t="s">
        <v>2257</v>
      </c>
      <c r="G25">
        <v>8682</v>
      </c>
      <c r="H25">
        <v>495</v>
      </c>
      <c r="I25">
        <v>160</v>
      </c>
      <c r="J25" s="9">
        <v>32.323232323232325</v>
      </c>
      <c r="K25">
        <v>2702</v>
      </c>
      <c r="L25">
        <v>834</v>
      </c>
      <c r="M25" s="22">
        <v>30.866025166543302</v>
      </c>
      <c r="N25" s="48">
        <v>8682</v>
      </c>
      <c r="O25" s="49">
        <v>2588</v>
      </c>
      <c r="P25" s="49">
        <v>6094</v>
      </c>
      <c r="Q25" s="48">
        <v>464</v>
      </c>
      <c r="R25" s="48">
        <v>460</v>
      </c>
      <c r="S25" s="48">
        <v>452</v>
      </c>
      <c r="T25" s="48">
        <v>405</v>
      </c>
      <c r="U25" s="48">
        <v>430</v>
      </c>
      <c r="V25" s="48">
        <v>370</v>
      </c>
      <c r="W25" s="48">
        <v>300</v>
      </c>
      <c r="X25" s="48">
        <v>238</v>
      </c>
      <c r="Y25" s="48">
        <v>201</v>
      </c>
      <c r="Z25" s="48">
        <v>199</v>
      </c>
      <c r="AA25" s="48">
        <v>191</v>
      </c>
      <c r="AB25" s="48">
        <v>163</v>
      </c>
      <c r="AC25" s="48">
        <v>132</v>
      </c>
      <c r="AD25" s="48">
        <v>98</v>
      </c>
      <c r="AE25" s="48">
        <v>77</v>
      </c>
      <c r="AF25" s="48">
        <v>52</v>
      </c>
      <c r="AG25" s="48">
        <v>49</v>
      </c>
      <c r="AH25" s="50">
        <v>441</v>
      </c>
      <c r="AI25" s="50">
        <v>439</v>
      </c>
      <c r="AJ25" s="50">
        <v>429</v>
      </c>
      <c r="AK25" s="50">
        <v>389</v>
      </c>
      <c r="AL25" s="50">
        <v>423</v>
      </c>
      <c r="AM25" s="50">
        <v>370</v>
      </c>
      <c r="AN25" s="50">
        <v>309</v>
      </c>
      <c r="AO25" s="50">
        <v>258</v>
      </c>
      <c r="AP25" s="50">
        <v>232</v>
      </c>
      <c r="AQ25" s="50">
        <v>235</v>
      </c>
      <c r="AR25" s="50">
        <v>219</v>
      </c>
      <c r="AS25" s="50">
        <v>187</v>
      </c>
      <c r="AT25" s="50">
        <v>151</v>
      </c>
      <c r="AU25" s="50">
        <v>113</v>
      </c>
      <c r="AV25" s="50">
        <v>88</v>
      </c>
      <c r="AW25" s="50">
        <v>60</v>
      </c>
      <c r="AX25" s="50">
        <v>58</v>
      </c>
      <c r="AZ25">
        <v>0</v>
      </c>
    </row>
    <row r="26" spans="1:52" x14ac:dyDescent="0.25">
      <c r="A26" s="2" t="s">
        <v>500</v>
      </c>
      <c r="B26" s="3" t="s">
        <v>2049</v>
      </c>
      <c r="C26" s="4">
        <v>5113</v>
      </c>
      <c r="D26" s="2" t="s">
        <v>502</v>
      </c>
      <c r="E26" s="2" t="s">
        <v>2050</v>
      </c>
      <c r="F26" t="s">
        <v>2496</v>
      </c>
      <c r="G26">
        <v>6531</v>
      </c>
      <c r="H26">
        <v>498</v>
      </c>
      <c r="I26">
        <v>524</v>
      </c>
      <c r="J26" s="9">
        <v>105.22088353413655</v>
      </c>
      <c r="K26">
        <v>2006</v>
      </c>
      <c r="L26">
        <v>681</v>
      </c>
      <c r="M26" s="22">
        <v>33.948155533399799</v>
      </c>
      <c r="N26" s="48">
        <v>6531</v>
      </c>
      <c r="O26" s="49">
        <v>1587</v>
      </c>
      <c r="P26" s="49">
        <v>4944</v>
      </c>
      <c r="Q26" s="48">
        <v>351</v>
      </c>
      <c r="R26" s="48">
        <v>340</v>
      </c>
      <c r="S26" s="48">
        <v>322</v>
      </c>
      <c r="T26" s="48">
        <v>333</v>
      </c>
      <c r="U26" s="48">
        <v>312</v>
      </c>
      <c r="V26" s="48">
        <v>306</v>
      </c>
      <c r="W26" s="48">
        <v>240</v>
      </c>
      <c r="X26" s="48">
        <v>205</v>
      </c>
      <c r="Y26" s="48">
        <v>183</v>
      </c>
      <c r="Z26" s="48">
        <v>174</v>
      </c>
      <c r="AA26" s="48">
        <v>177</v>
      </c>
      <c r="AB26" s="48">
        <v>156</v>
      </c>
      <c r="AC26" s="48">
        <v>122</v>
      </c>
      <c r="AD26" s="48">
        <v>94</v>
      </c>
      <c r="AE26" s="48">
        <v>68</v>
      </c>
      <c r="AF26" s="48">
        <v>40</v>
      </c>
      <c r="AG26" s="48">
        <v>39</v>
      </c>
      <c r="AH26" s="50">
        <v>321</v>
      </c>
      <c r="AI26" s="50">
        <v>298</v>
      </c>
      <c r="AJ26" s="50">
        <v>275</v>
      </c>
      <c r="AK26" s="50">
        <v>277</v>
      </c>
      <c r="AL26" s="50">
        <v>256</v>
      </c>
      <c r="AM26" s="50">
        <v>253</v>
      </c>
      <c r="AN26" s="50">
        <v>205</v>
      </c>
      <c r="AO26" s="50">
        <v>179</v>
      </c>
      <c r="AP26" s="50">
        <v>164</v>
      </c>
      <c r="AQ26" s="50">
        <v>160</v>
      </c>
      <c r="AR26" s="50">
        <v>167</v>
      </c>
      <c r="AS26" s="50">
        <v>149</v>
      </c>
      <c r="AT26" s="50">
        <v>115</v>
      </c>
      <c r="AU26" s="50">
        <v>90</v>
      </c>
      <c r="AV26" s="50">
        <v>68</v>
      </c>
      <c r="AW26" s="50">
        <v>44</v>
      </c>
      <c r="AX26" s="50">
        <v>48</v>
      </c>
      <c r="AZ26">
        <v>0</v>
      </c>
    </row>
    <row r="27" spans="1:52" x14ac:dyDescent="0.25">
      <c r="A27" s="2" t="s">
        <v>500</v>
      </c>
      <c r="B27" s="3" t="s">
        <v>1702</v>
      </c>
      <c r="C27" s="4">
        <v>5120</v>
      </c>
      <c r="D27" s="2" t="s">
        <v>502</v>
      </c>
      <c r="E27" s="2" t="s">
        <v>1703</v>
      </c>
      <c r="F27" t="s">
        <v>2257</v>
      </c>
      <c r="G27">
        <v>39918</v>
      </c>
      <c r="H27">
        <v>3072</v>
      </c>
      <c r="I27">
        <v>571</v>
      </c>
      <c r="J27" s="9">
        <v>18.587239583333336</v>
      </c>
      <c r="K27">
        <v>13858</v>
      </c>
      <c r="L27">
        <v>1824</v>
      </c>
      <c r="M27" s="22">
        <v>13.162072449126857</v>
      </c>
      <c r="N27" s="48">
        <v>39918</v>
      </c>
      <c r="O27" s="49">
        <v>9204</v>
      </c>
      <c r="P27" s="49">
        <v>30714</v>
      </c>
      <c r="Q27" s="48">
        <v>2683</v>
      </c>
      <c r="R27" s="48">
        <v>2485</v>
      </c>
      <c r="S27" s="48">
        <v>2358</v>
      </c>
      <c r="T27" s="48">
        <v>2150</v>
      </c>
      <c r="U27" s="48">
        <v>1860</v>
      </c>
      <c r="V27" s="48">
        <v>1694</v>
      </c>
      <c r="W27" s="48">
        <v>1549</v>
      </c>
      <c r="X27" s="48">
        <v>1337</v>
      </c>
      <c r="Y27" s="48">
        <v>1020</v>
      </c>
      <c r="Z27" s="48">
        <v>756</v>
      </c>
      <c r="AA27" s="48">
        <v>640</v>
      </c>
      <c r="AB27" s="48">
        <v>479</v>
      </c>
      <c r="AC27" s="48">
        <v>327</v>
      </c>
      <c r="AD27" s="48">
        <v>232</v>
      </c>
      <c r="AE27" s="48">
        <v>164</v>
      </c>
      <c r="AF27" s="48">
        <v>107</v>
      </c>
      <c r="AG27" s="48">
        <v>110</v>
      </c>
      <c r="AH27" s="50">
        <v>2582</v>
      </c>
      <c r="AI27" s="50">
        <v>2371</v>
      </c>
      <c r="AJ27" s="50">
        <v>2237</v>
      </c>
      <c r="AK27" s="50">
        <v>2026</v>
      </c>
      <c r="AL27" s="50">
        <v>1801</v>
      </c>
      <c r="AM27" s="50">
        <v>1718</v>
      </c>
      <c r="AN27" s="50">
        <v>1615</v>
      </c>
      <c r="AO27" s="50">
        <v>1400</v>
      </c>
      <c r="AP27" s="50">
        <v>1059</v>
      </c>
      <c r="AQ27" s="50">
        <v>808</v>
      </c>
      <c r="AR27" s="50">
        <v>715</v>
      </c>
      <c r="AS27" s="50">
        <v>547</v>
      </c>
      <c r="AT27" s="50">
        <v>380</v>
      </c>
      <c r="AU27" s="50">
        <v>270</v>
      </c>
      <c r="AV27" s="50">
        <v>188</v>
      </c>
      <c r="AW27" s="50">
        <v>122</v>
      </c>
      <c r="AX27" s="50">
        <v>128</v>
      </c>
      <c r="AZ27">
        <v>1</v>
      </c>
    </row>
    <row r="28" spans="1:52" x14ac:dyDescent="0.25">
      <c r="A28" s="2" t="s">
        <v>500</v>
      </c>
      <c r="B28" s="3" t="s">
        <v>1348</v>
      </c>
      <c r="C28" s="4">
        <v>5125</v>
      </c>
      <c r="D28" s="2" t="s">
        <v>502</v>
      </c>
      <c r="E28" s="2" t="s">
        <v>1349</v>
      </c>
      <c r="F28" t="s">
        <v>2496</v>
      </c>
      <c r="G28">
        <v>8330</v>
      </c>
      <c r="H28">
        <v>1295</v>
      </c>
      <c r="I28">
        <v>475</v>
      </c>
      <c r="J28" s="9">
        <v>36.679536679536682</v>
      </c>
      <c r="K28">
        <v>2735</v>
      </c>
      <c r="L28">
        <v>777</v>
      </c>
      <c r="M28" s="22">
        <v>28.409506398537477</v>
      </c>
      <c r="N28" s="48">
        <v>8330</v>
      </c>
      <c r="O28" s="49">
        <v>1657</v>
      </c>
      <c r="P28" s="49">
        <v>6673</v>
      </c>
      <c r="Q28" s="48">
        <v>524</v>
      </c>
      <c r="R28" s="48">
        <v>452</v>
      </c>
      <c r="S28" s="48">
        <v>413</v>
      </c>
      <c r="T28" s="48">
        <v>507</v>
      </c>
      <c r="U28" s="48">
        <v>406</v>
      </c>
      <c r="V28" s="48">
        <v>357</v>
      </c>
      <c r="W28" s="48">
        <v>304</v>
      </c>
      <c r="X28" s="48">
        <v>213</v>
      </c>
      <c r="Y28" s="48">
        <v>187</v>
      </c>
      <c r="Z28" s="48">
        <v>197</v>
      </c>
      <c r="AA28" s="48">
        <v>174</v>
      </c>
      <c r="AB28" s="48">
        <v>162</v>
      </c>
      <c r="AC28" s="48">
        <v>147</v>
      </c>
      <c r="AD28" s="48">
        <v>97</v>
      </c>
      <c r="AE28" s="48">
        <v>81</v>
      </c>
      <c r="AF28" s="48">
        <v>50</v>
      </c>
      <c r="AG28" s="48">
        <v>46</v>
      </c>
      <c r="AH28" s="50">
        <v>481</v>
      </c>
      <c r="AI28" s="50">
        <v>397</v>
      </c>
      <c r="AJ28" s="50">
        <v>356</v>
      </c>
      <c r="AK28" s="50">
        <v>439</v>
      </c>
      <c r="AL28" s="50">
        <v>342</v>
      </c>
      <c r="AM28" s="50">
        <v>308</v>
      </c>
      <c r="AN28" s="50">
        <v>277</v>
      </c>
      <c r="AO28" s="50">
        <v>215</v>
      </c>
      <c r="AP28" s="50">
        <v>192</v>
      </c>
      <c r="AQ28" s="50">
        <v>205</v>
      </c>
      <c r="AR28" s="50">
        <v>179</v>
      </c>
      <c r="AS28" s="50">
        <v>168</v>
      </c>
      <c r="AT28" s="50">
        <v>147</v>
      </c>
      <c r="AU28" s="50">
        <v>99</v>
      </c>
      <c r="AV28" s="50">
        <v>89</v>
      </c>
      <c r="AW28" s="50">
        <v>60</v>
      </c>
      <c r="AX28" s="50">
        <v>59</v>
      </c>
      <c r="AZ28">
        <v>0</v>
      </c>
    </row>
    <row r="29" spans="1:52" x14ac:dyDescent="0.25">
      <c r="A29" s="2" t="s">
        <v>500</v>
      </c>
      <c r="B29" s="3" t="s">
        <v>811</v>
      </c>
      <c r="C29" s="4">
        <v>5129</v>
      </c>
      <c r="D29" s="2" t="s">
        <v>502</v>
      </c>
      <c r="E29" s="2" t="s">
        <v>237</v>
      </c>
      <c r="F29" t="s">
        <v>2496</v>
      </c>
      <c r="G29">
        <v>79652</v>
      </c>
      <c r="H29">
        <v>126</v>
      </c>
      <c r="I29">
        <v>197</v>
      </c>
      <c r="J29" s="9">
        <v>156.34920634920636</v>
      </c>
      <c r="K29">
        <v>17570</v>
      </c>
      <c r="L29">
        <v>7676</v>
      </c>
      <c r="M29" s="22">
        <v>43.688104723961295</v>
      </c>
      <c r="N29" s="48">
        <v>79652</v>
      </c>
      <c r="O29" s="49">
        <v>63053</v>
      </c>
      <c r="P29" s="49">
        <v>16599</v>
      </c>
      <c r="Q29" s="48">
        <v>2895</v>
      </c>
      <c r="R29" s="48">
        <v>2985</v>
      </c>
      <c r="S29" s="48">
        <v>3169</v>
      </c>
      <c r="T29" s="48">
        <v>3180</v>
      </c>
      <c r="U29" s="48">
        <v>3517</v>
      </c>
      <c r="V29" s="48">
        <v>3399</v>
      </c>
      <c r="W29" s="48">
        <v>3345</v>
      </c>
      <c r="X29" s="48">
        <v>3323</v>
      </c>
      <c r="Y29" s="48">
        <v>2945</v>
      </c>
      <c r="Z29" s="48">
        <v>2602</v>
      </c>
      <c r="AA29" s="48">
        <v>2312</v>
      </c>
      <c r="AB29" s="48">
        <v>1847</v>
      </c>
      <c r="AC29" s="48">
        <v>1380</v>
      </c>
      <c r="AD29" s="48">
        <v>952</v>
      </c>
      <c r="AE29" s="48">
        <v>686</v>
      </c>
      <c r="AF29" s="48">
        <v>484</v>
      </c>
      <c r="AG29" s="48">
        <v>429</v>
      </c>
      <c r="AH29" s="50">
        <v>2767</v>
      </c>
      <c r="AI29" s="50">
        <v>2857</v>
      </c>
      <c r="AJ29" s="50">
        <v>3033</v>
      </c>
      <c r="AK29" s="50">
        <v>3063</v>
      </c>
      <c r="AL29" s="50">
        <v>3477</v>
      </c>
      <c r="AM29" s="50">
        <v>3334</v>
      </c>
      <c r="AN29" s="50">
        <v>3245</v>
      </c>
      <c r="AO29" s="50">
        <v>3374</v>
      </c>
      <c r="AP29" s="50">
        <v>3117</v>
      </c>
      <c r="AQ29" s="50">
        <v>2812</v>
      </c>
      <c r="AR29" s="50">
        <v>2415</v>
      </c>
      <c r="AS29" s="50">
        <v>2000</v>
      </c>
      <c r="AT29" s="50">
        <v>1540</v>
      </c>
      <c r="AU29" s="50">
        <v>1096</v>
      </c>
      <c r="AV29" s="50">
        <v>848</v>
      </c>
      <c r="AW29" s="50">
        <v>622</v>
      </c>
      <c r="AX29" s="50">
        <v>602</v>
      </c>
      <c r="AZ29">
        <v>0</v>
      </c>
    </row>
    <row r="30" spans="1:52" x14ac:dyDescent="0.25">
      <c r="A30" s="2" t="s">
        <v>500</v>
      </c>
      <c r="B30" s="3" t="s">
        <v>1509</v>
      </c>
      <c r="C30" s="4">
        <v>5134</v>
      </c>
      <c r="D30" s="2" t="s">
        <v>502</v>
      </c>
      <c r="E30" s="2" t="s">
        <v>1510</v>
      </c>
      <c r="F30" t="s">
        <v>2496</v>
      </c>
      <c r="G30">
        <v>8970</v>
      </c>
      <c r="H30">
        <v>527</v>
      </c>
      <c r="I30">
        <v>184</v>
      </c>
      <c r="J30" s="9">
        <v>34.914611005692599</v>
      </c>
      <c r="K30">
        <v>2690</v>
      </c>
      <c r="L30">
        <v>1038</v>
      </c>
      <c r="M30" s="22">
        <v>38.587360594795541</v>
      </c>
      <c r="N30" s="48">
        <v>8970</v>
      </c>
      <c r="O30" s="49">
        <v>2904</v>
      </c>
      <c r="P30" s="49">
        <v>6066</v>
      </c>
      <c r="Q30" s="48">
        <v>463</v>
      </c>
      <c r="R30" s="48">
        <v>455</v>
      </c>
      <c r="S30" s="48">
        <v>428</v>
      </c>
      <c r="T30" s="48">
        <v>426</v>
      </c>
      <c r="U30" s="48">
        <v>414</v>
      </c>
      <c r="V30" s="48">
        <v>373</v>
      </c>
      <c r="W30" s="48">
        <v>305</v>
      </c>
      <c r="X30" s="48">
        <v>254</v>
      </c>
      <c r="Y30" s="48">
        <v>225</v>
      </c>
      <c r="Z30" s="48">
        <v>226</v>
      </c>
      <c r="AA30" s="48">
        <v>246</v>
      </c>
      <c r="AB30" s="48">
        <v>238</v>
      </c>
      <c r="AC30" s="48">
        <v>187</v>
      </c>
      <c r="AD30" s="48">
        <v>149</v>
      </c>
      <c r="AE30" s="48">
        <v>93</v>
      </c>
      <c r="AF30" s="48">
        <v>60</v>
      </c>
      <c r="AG30" s="48">
        <v>68</v>
      </c>
      <c r="AH30" s="50">
        <v>440</v>
      </c>
      <c r="AI30" s="50">
        <v>423</v>
      </c>
      <c r="AJ30" s="50">
        <v>388</v>
      </c>
      <c r="AK30" s="50">
        <v>377</v>
      </c>
      <c r="AL30" s="50">
        <v>363</v>
      </c>
      <c r="AM30" s="50">
        <v>329</v>
      </c>
      <c r="AN30" s="50">
        <v>278</v>
      </c>
      <c r="AO30" s="50">
        <v>243</v>
      </c>
      <c r="AP30" s="50">
        <v>225</v>
      </c>
      <c r="AQ30" s="50">
        <v>232</v>
      </c>
      <c r="AR30" s="50">
        <v>254</v>
      </c>
      <c r="AS30" s="50">
        <v>245</v>
      </c>
      <c r="AT30" s="50">
        <v>191</v>
      </c>
      <c r="AU30" s="50">
        <v>149</v>
      </c>
      <c r="AV30" s="50">
        <v>92</v>
      </c>
      <c r="AW30" s="50">
        <v>60</v>
      </c>
      <c r="AX30" s="50">
        <v>71</v>
      </c>
      <c r="AZ30">
        <v>0</v>
      </c>
    </row>
    <row r="31" spans="1:52" x14ac:dyDescent="0.25">
      <c r="A31" s="2" t="s">
        <v>500</v>
      </c>
      <c r="B31" s="3" t="s">
        <v>1714</v>
      </c>
      <c r="C31" s="4">
        <v>5138</v>
      </c>
      <c r="D31" s="2" t="s">
        <v>502</v>
      </c>
      <c r="E31" s="2" t="s">
        <v>1715</v>
      </c>
      <c r="F31" t="s">
        <v>2496</v>
      </c>
      <c r="G31">
        <v>16745</v>
      </c>
      <c r="H31">
        <v>526</v>
      </c>
      <c r="I31">
        <v>591</v>
      </c>
      <c r="J31" s="9">
        <v>112.3574144486692</v>
      </c>
      <c r="K31">
        <v>5407</v>
      </c>
      <c r="L31">
        <v>2205</v>
      </c>
      <c r="M31" s="22">
        <v>40.780469761420377</v>
      </c>
      <c r="N31" s="48">
        <v>16745</v>
      </c>
      <c r="O31" s="49">
        <v>6915</v>
      </c>
      <c r="P31" s="49">
        <v>9830</v>
      </c>
      <c r="Q31" s="48">
        <v>974</v>
      </c>
      <c r="R31" s="48">
        <v>931</v>
      </c>
      <c r="S31" s="48">
        <v>811</v>
      </c>
      <c r="T31" s="48">
        <v>805</v>
      </c>
      <c r="U31" s="48">
        <v>765</v>
      </c>
      <c r="V31" s="48">
        <v>650</v>
      </c>
      <c r="W31" s="48">
        <v>460</v>
      </c>
      <c r="X31" s="48">
        <v>398</v>
      </c>
      <c r="Y31" s="48">
        <v>374</v>
      </c>
      <c r="Z31" s="48">
        <v>390</v>
      </c>
      <c r="AA31" s="48">
        <v>407</v>
      </c>
      <c r="AB31" s="48">
        <v>411</v>
      </c>
      <c r="AC31" s="48">
        <v>365</v>
      </c>
      <c r="AD31" s="48">
        <v>278</v>
      </c>
      <c r="AE31" s="48">
        <v>211</v>
      </c>
      <c r="AF31" s="48">
        <v>173</v>
      </c>
      <c r="AG31" s="48">
        <v>196</v>
      </c>
      <c r="AH31" s="50">
        <v>947</v>
      </c>
      <c r="AI31" s="50">
        <v>910</v>
      </c>
      <c r="AJ31" s="50">
        <v>798</v>
      </c>
      <c r="AK31" s="50">
        <v>791</v>
      </c>
      <c r="AL31" s="50">
        <v>750</v>
      </c>
      <c r="AM31" s="50">
        <v>622</v>
      </c>
      <c r="AN31" s="50">
        <v>431</v>
      </c>
      <c r="AO31" s="50">
        <v>365</v>
      </c>
      <c r="AP31" s="50">
        <v>337</v>
      </c>
      <c r="AQ31" s="50">
        <v>344</v>
      </c>
      <c r="AR31" s="50">
        <v>352</v>
      </c>
      <c r="AS31" s="50">
        <v>352</v>
      </c>
      <c r="AT31" s="50">
        <v>317</v>
      </c>
      <c r="AU31" s="50">
        <v>247</v>
      </c>
      <c r="AV31" s="50">
        <v>198</v>
      </c>
      <c r="AW31" s="50">
        <v>172</v>
      </c>
      <c r="AX31" s="50">
        <v>213</v>
      </c>
      <c r="AZ31">
        <v>0</v>
      </c>
    </row>
    <row r="32" spans="1:52" x14ac:dyDescent="0.25">
      <c r="A32" s="2" t="s">
        <v>500</v>
      </c>
      <c r="B32" s="3" t="s">
        <v>1420</v>
      </c>
      <c r="C32" s="4">
        <v>5142</v>
      </c>
      <c r="D32" s="2" t="s">
        <v>502</v>
      </c>
      <c r="E32" s="2" t="s">
        <v>1421</v>
      </c>
      <c r="F32" t="s">
        <v>2496</v>
      </c>
      <c r="G32">
        <v>4543</v>
      </c>
      <c r="H32">
        <v>276</v>
      </c>
      <c r="I32">
        <v>209</v>
      </c>
      <c r="J32" s="9">
        <v>75.724637681159422</v>
      </c>
      <c r="K32">
        <v>1312</v>
      </c>
      <c r="L32">
        <v>504</v>
      </c>
      <c r="M32" s="22">
        <v>38.414634146341463</v>
      </c>
      <c r="N32" s="48">
        <v>4543</v>
      </c>
      <c r="O32" s="49">
        <v>3164</v>
      </c>
      <c r="P32" s="49">
        <v>1379</v>
      </c>
      <c r="Q32" s="48">
        <v>229</v>
      </c>
      <c r="R32" s="48">
        <v>215</v>
      </c>
      <c r="S32" s="48">
        <v>202</v>
      </c>
      <c r="T32" s="48">
        <v>215</v>
      </c>
      <c r="U32" s="48">
        <v>211</v>
      </c>
      <c r="V32" s="48">
        <v>200</v>
      </c>
      <c r="W32" s="48">
        <v>155</v>
      </c>
      <c r="X32" s="48">
        <v>129</v>
      </c>
      <c r="Y32" s="48">
        <v>113</v>
      </c>
      <c r="Z32" s="48">
        <v>121</v>
      </c>
      <c r="AA32" s="48">
        <v>141</v>
      </c>
      <c r="AB32" s="48">
        <v>116</v>
      </c>
      <c r="AC32" s="48">
        <v>87</v>
      </c>
      <c r="AD32" s="48">
        <v>69</v>
      </c>
      <c r="AE32" s="48">
        <v>49</v>
      </c>
      <c r="AF32" s="48">
        <v>32</v>
      </c>
      <c r="AG32" s="48">
        <v>33</v>
      </c>
      <c r="AH32" s="50">
        <v>219</v>
      </c>
      <c r="AI32" s="50">
        <v>203</v>
      </c>
      <c r="AJ32" s="50">
        <v>188</v>
      </c>
      <c r="AK32" s="50">
        <v>203</v>
      </c>
      <c r="AL32" s="50">
        <v>199</v>
      </c>
      <c r="AM32" s="50">
        <v>192</v>
      </c>
      <c r="AN32" s="50">
        <v>152</v>
      </c>
      <c r="AO32" s="50">
        <v>130</v>
      </c>
      <c r="AP32" s="50">
        <v>116</v>
      </c>
      <c r="AQ32" s="50">
        <v>122</v>
      </c>
      <c r="AR32" s="50">
        <v>135</v>
      </c>
      <c r="AS32" s="50">
        <v>110</v>
      </c>
      <c r="AT32" s="50">
        <v>81</v>
      </c>
      <c r="AU32" s="50">
        <v>64</v>
      </c>
      <c r="AV32" s="50">
        <v>45</v>
      </c>
      <c r="AW32" s="50">
        <v>31</v>
      </c>
      <c r="AX32" s="50">
        <v>36</v>
      </c>
      <c r="AZ32">
        <v>0</v>
      </c>
    </row>
    <row r="33" spans="1:52" x14ac:dyDescent="0.25">
      <c r="A33" s="2" t="s">
        <v>500</v>
      </c>
      <c r="B33" s="3" t="s">
        <v>1123</v>
      </c>
      <c r="C33" s="4">
        <v>5145</v>
      </c>
      <c r="D33" s="2" t="s">
        <v>502</v>
      </c>
      <c r="E33" s="2" t="s">
        <v>1124</v>
      </c>
      <c r="F33" t="s">
        <v>2496</v>
      </c>
      <c r="G33">
        <v>5321</v>
      </c>
      <c r="H33">
        <v>194</v>
      </c>
      <c r="I33">
        <v>163</v>
      </c>
      <c r="J33" s="9">
        <v>84.020618556701038</v>
      </c>
      <c r="K33">
        <v>1394</v>
      </c>
      <c r="L33">
        <v>885</v>
      </c>
      <c r="M33" s="22">
        <v>63.486370157819231</v>
      </c>
      <c r="N33" s="48">
        <v>5321</v>
      </c>
      <c r="O33" s="49">
        <v>3045</v>
      </c>
      <c r="P33" s="49">
        <v>2276</v>
      </c>
      <c r="Q33" s="48">
        <v>220</v>
      </c>
      <c r="R33" s="48">
        <v>246</v>
      </c>
      <c r="S33" s="48">
        <v>254</v>
      </c>
      <c r="T33" s="48">
        <v>216</v>
      </c>
      <c r="U33" s="48">
        <v>202</v>
      </c>
      <c r="V33" s="48">
        <v>197</v>
      </c>
      <c r="W33" s="48">
        <v>156</v>
      </c>
      <c r="X33" s="48">
        <v>146</v>
      </c>
      <c r="Y33" s="48">
        <v>153</v>
      </c>
      <c r="Z33" s="48">
        <v>162</v>
      </c>
      <c r="AA33" s="48">
        <v>170</v>
      </c>
      <c r="AB33" s="48">
        <v>170</v>
      </c>
      <c r="AC33" s="48">
        <v>162</v>
      </c>
      <c r="AD33" s="48">
        <v>124</v>
      </c>
      <c r="AE33" s="48">
        <v>83</v>
      </c>
      <c r="AF33" s="48">
        <v>55</v>
      </c>
      <c r="AG33" s="48">
        <v>59</v>
      </c>
      <c r="AH33" s="50">
        <v>206</v>
      </c>
      <c r="AI33" s="50">
        <v>215</v>
      </c>
      <c r="AJ33" s="50">
        <v>213</v>
      </c>
      <c r="AK33" s="50">
        <v>180</v>
      </c>
      <c r="AL33" s="50">
        <v>168</v>
      </c>
      <c r="AM33" s="50">
        <v>170</v>
      </c>
      <c r="AN33" s="50">
        <v>143</v>
      </c>
      <c r="AO33" s="50">
        <v>141</v>
      </c>
      <c r="AP33" s="50">
        <v>147</v>
      </c>
      <c r="AQ33" s="50">
        <v>152</v>
      </c>
      <c r="AR33" s="50">
        <v>160</v>
      </c>
      <c r="AS33" s="50">
        <v>162</v>
      </c>
      <c r="AT33" s="50">
        <v>154</v>
      </c>
      <c r="AU33" s="50">
        <v>120</v>
      </c>
      <c r="AV33" s="50">
        <v>86</v>
      </c>
      <c r="AW33" s="50">
        <v>60</v>
      </c>
      <c r="AX33" s="50">
        <v>69</v>
      </c>
      <c r="AZ33">
        <v>0</v>
      </c>
    </row>
    <row r="34" spans="1:52" x14ac:dyDescent="0.25">
      <c r="A34" s="2" t="s">
        <v>500</v>
      </c>
      <c r="B34" s="3" t="s">
        <v>2129</v>
      </c>
      <c r="C34" s="4">
        <v>5147</v>
      </c>
      <c r="D34" s="2" t="s">
        <v>502</v>
      </c>
      <c r="E34" s="2" t="s">
        <v>2130</v>
      </c>
      <c r="F34" t="s">
        <v>2266</v>
      </c>
      <c r="G34">
        <v>58667</v>
      </c>
      <c r="H34">
        <v>496</v>
      </c>
      <c r="I34">
        <v>202</v>
      </c>
      <c r="J34" s="9">
        <v>40.725806451612904</v>
      </c>
      <c r="K34">
        <v>18783</v>
      </c>
      <c r="L34">
        <v>2886</v>
      </c>
      <c r="M34" s="22">
        <v>15.364957674492894</v>
      </c>
      <c r="N34" s="48">
        <v>58667</v>
      </c>
      <c r="O34" s="49">
        <v>45619</v>
      </c>
      <c r="P34" s="49">
        <v>13048</v>
      </c>
      <c r="Q34" s="48">
        <v>3656</v>
      </c>
      <c r="R34" s="48">
        <v>3310</v>
      </c>
      <c r="S34" s="48">
        <v>3091</v>
      </c>
      <c r="T34" s="48">
        <v>2941</v>
      </c>
      <c r="U34" s="48">
        <v>2915</v>
      </c>
      <c r="V34" s="48">
        <v>2505</v>
      </c>
      <c r="W34" s="48">
        <v>2112</v>
      </c>
      <c r="X34" s="48">
        <v>1926</v>
      </c>
      <c r="Y34" s="48">
        <v>1714</v>
      </c>
      <c r="Z34" s="48">
        <v>1445</v>
      </c>
      <c r="AA34" s="48">
        <v>1210</v>
      </c>
      <c r="AB34" s="48">
        <v>889</v>
      </c>
      <c r="AC34" s="48">
        <v>626</v>
      </c>
      <c r="AD34" s="48">
        <v>445</v>
      </c>
      <c r="AE34" s="48">
        <v>290</v>
      </c>
      <c r="AF34" s="48">
        <v>176</v>
      </c>
      <c r="AG34" s="48">
        <v>150</v>
      </c>
      <c r="AH34" s="50">
        <v>3494</v>
      </c>
      <c r="AI34" s="50">
        <v>3214</v>
      </c>
      <c r="AJ34" s="50">
        <v>3070</v>
      </c>
      <c r="AK34" s="50">
        <v>2992</v>
      </c>
      <c r="AL34" s="50">
        <v>3036</v>
      </c>
      <c r="AM34" s="50">
        <v>2656</v>
      </c>
      <c r="AN34" s="50">
        <v>2252</v>
      </c>
      <c r="AO34" s="50">
        <v>2011</v>
      </c>
      <c r="AP34" s="50">
        <v>1706</v>
      </c>
      <c r="AQ34" s="50">
        <v>1346</v>
      </c>
      <c r="AR34" s="50">
        <v>1069</v>
      </c>
      <c r="AS34" s="50">
        <v>776</v>
      </c>
      <c r="AT34" s="50">
        <v>568</v>
      </c>
      <c r="AU34" s="50">
        <v>425</v>
      </c>
      <c r="AV34" s="50">
        <v>291</v>
      </c>
      <c r="AW34" s="50">
        <v>186</v>
      </c>
      <c r="AX34" s="50">
        <v>174</v>
      </c>
      <c r="AZ34">
        <v>0</v>
      </c>
    </row>
    <row r="35" spans="1:52" x14ac:dyDescent="0.25">
      <c r="A35" s="2" t="s">
        <v>500</v>
      </c>
      <c r="B35" s="3" t="s">
        <v>1511</v>
      </c>
      <c r="C35" s="4">
        <v>5148</v>
      </c>
      <c r="D35" s="2" t="s">
        <v>502</v>
      </c>
      <c r="E35" s="2" t="s">
        <v>1512</v>
      </c>
      <c r="F35" t="s">
        <v>2496</v>
      </c>
      <c r="G35">
        <v>47915</v>
      </c>
      <c r="H35">
        <v>3142</v>
      </c>
      <c r="I35">
        <v>1585</v>
      </c>
      <c r="J35" s="9">
        <v>50.44557606619987</v>
      </c>
      <c r="K35">
        <v>13927</v>
      </c>
      <c r="L35">
        <v>3827</v>
      </c>
      <c r="M35" s="22">
        <v>27.478997630501901</v>
      </c>
      <c r="N35" s="48">
        <v>47915</v>
      </c>
      <c r="O35" s="49">
        <v>31675</v>
      </c>
      <c r="P35" s="49">
        <v>16240</v>
      </c>
      <c r="Q35" s="48">
        <v>2502</v>
      </c>
      <c r="R35" s="48">
        <v>2429</v>
      </c>
      <c r="S35" s="48">
        <v>2390</v>
      </c>
      <c r="T35" s="48">
        <v>2257</v>
      </c>
      <c r="U35" s="48">
        <v>2429</v>
      </c>
      <c r="V35" s="48">
        <v>2283</v>
      </c>
      <c r="W35" s="48">
        <v>1796</v>
      </c>
      <c r="X35" s="48">
        <v>1527</v>
      </c>
      <c r="Y35" s="48">
        <v>1351</v>
      </c>
      <c r="Z35" s="48">
        <v>1267</v>
      </c>
      <c r="AA35" s="48">
        <v>1164</v>
      </c>
      <c r="AB35" s="48">
        <v>943</v>
      </c>
      <c r="AC35" s="48">
        <v>726</v>
      </c>
      <c r="AD35" s="48">
        <v>503</v>
      </c>
      <c r="AE35" s="48">
        <v>367</v>
      </c>
      <c r="AF35" s="48">
        <v>234</v>
      </c>
      <c r="AG35" s="48">
        <v>229</v>
      </c>
      <c r="AH35" s="50">
        <v>2371</v>
      </c>
      <c r="AI35" s="50">
        <v>2302</v>
      </c>
      <c r="AJ35" s="50">
        <v>2253</v>
      </c>
      <c r="AK35" s="50">
        <v>2114</v>
      </c>
      <c r="AL35" s="50">
        <v>2287</v>
      </c>
      <c r="AM35" s="50">
        <v>2190</v>
      </c>
      <c r="AN35" s="50">
        <v>1758</v>
      </c>
      <c r="AO35" s="50">
        <v>1519</v>
      </c>
      <c r="AP35" s="50">
        <v>1337</v>
      </c>
      <c r="AQ35" s="50">
        <v>1225</v>
      </c>
      <c r="AR35" s="50">
        <v>1087</v>
      </c>
      <c r="AS35" s="50">
        <v>871</v>
      </c>
      <c r="AT35" s="50">
        <v>695</v>
      </c>
      <c r="AU35" s="50">
        <v>516</v>
      </c>
      <c r="AV35" s="50">
        <v>412</v>
      </c>
      <c r="AW35" s="50">
        <v>284</v>
      </c>
      <c r="AX35" s="50">
        <v>297</v>
      </c>
      <c r="AZ35">
        <v>0</v>
      </c>
    </row>
    <row r="36" spans="1:52" x14ac:dyDescent="0.25">
      <c r="A36" s="2" t="s">
        <v>500</v>
      </c>
      <c r="B36" s="3" t="s">
        <v>1218</v>
      </c>
      <c r="C36" s="4">
        <v>5150</v>
      </c>
      <c r="D36" s="2" t="s">
        <v>502</v>
      </c>
      <c r="E36" s="2" t="s">
        <v>1219</v>
      </c>
      <c r="F36" t="s">
        <v>2496</v>
      </c>
      <c r="G36">
        <v>3552</v>
      </c>
      <c r="H36">
        <v>119</v>
      </c>
      <c r="I36">
        <v>90</v>
      </c>
      <c r="J36" s="9">
        <v>75.630252100840337</v>
      </c>
      <c r="K36">
        <v>909</v>
      </c>
      <c r="L36">
        <v>565</v>
      </c>
      <c r="M36" s="22">
        <v>62.156215621562161</v>
      </c>
      <c r="N36" s="48">
        <v>3552</v>
      </c>
      <c r="O36" s="49">
        <v>2910</v>
      </c>
      <c r="P36" s="49">
        <v>642</v>
      </c>
      <c r="Q36" s="48">
        <v>146</v>
      </c>
      <c r="R36" s="48">
        <v>148</v>
      </c>
      <c r="S36" s="48">
        <v>159</v>
      </c>
      <c r="T36" s="48">
        <v>141</v>
      </c>
      <c r="U36" s="48">
        <v>162</v>
      </c>
      <c r="V36" s="48">
        <v>155</v>
      </c>
      <c r="W36" s="48">
        <v>134</v>
      </c>
      <c r="X36" s="48">
        <v>124</v>
      </c>
      <c r="Y36" s="48">
        <v>104</v>
      </c>
      <c r="Z36" s="48">
        <v>91</v>
      </c>
      <c r="AA36" s="48">
        <v>90</v>
      </c>
      <c r="AB36" s="48">
        <v>84</v>
      </c>
      <c r="AC36" s="48">
        <v>72</v>
      </c>
      <c r="AD36" s="48">
        <v>61</v>
      </c>
      <c r="AE36" s="48">
        <v>49</v>
      </c>
      <c r="AF36" s="48">
        <v>34</v>
      </c>
      <c r="AG36" s="48">
        <v>38</v>
      </c>
      <c r="AH36" s="50">
        <v>143</v>
      </c>
      <c r="AI36" s="50">
        <v>142</v>
      </c>
      <c r="AJ36" s="50">
        <v>144</v>
      </c>
      <c r="AK36" s="50">
        <v>123</v>
      </c>
      <c r="AL36" s="50">
        <v>139</v>
      </c>
      <c r="AM36" s="50">
        <v>135</v>
      </c>
      <c r="AN36" s="50">
        <v>114</v>
      </c>
      <c r="AO36" s="50">
        <v>111</v>
      </c>
      <c r="AP36" s="50">
        <v>102</v>
      </c>
      <c r="AQ36" s="50">
        <v>96</v>
      </c>
      <c r="AR36" s="50">
        <v>100</v>
      </c>
      <c r="AS36" s="50">
        <v>91</v>
      </c>
      <c r="AT36" s="50">
        <v>79</v>
      </c>
      <c r="AU36" s="50">
        <v>72</v>
      </c>
      <c r="AV36" s="50">
        <v>63</v>
      </c>
      <c r="AW36" s="50">
        <v>48</v>
      </c>
      <c r="AX36" s="50">
        <v>58</v>
      </c>
      <c r="AZ36">
        <v>0</v>
      </c>
    </row>
    <row r="37" spans="1:52" x14ac:dyDescent="0.25">
      <c r="A37" s="2" t="s">
        <v>500</v>
      </c>
      <c r="B37" s="3" t="s">
        <v>1594</v>
      </c>
      <c r="C37" s="4">
        <v>5154</v>
      </c>
      <c r="D37" s="2" t="s">
        <v>502</v>
      </c>
      <c r="E37" s="2" t="s">
        <v>1595</v>
      </c>
      <c r="F37" t="s">
        <v>2257</v>
      </c>
      <c r="G37">
        <v>117670</v>
      </c>
      <c r="H37">
        <v>878</v>
      </c>
      <c r="I37">
        <v>343</v>
      </c>
      <c r="J37" s="9">
        <v>39.066059225512525</v>
      </c>
      <c r="K37">
        <v>34798</v>
      </c>
      <c r="L37">
        <v>7719</v>
      </c>
      <c r="M37" s="22">
        <v>22.182309328122308</v>
      </c>
      <c r="N37" s="48">
        <v>117670</v>
      </c>
      <c r="O37" s="49">
        <v>97386</v>
      </c>
      <c r="P37" s="49">
        <v>20284</v>
      </c>
      <c r="Q37" s="48">
        <v>6513</v>
      </c>
      <c r="R37" s="48">
        <v>6088</v>
      </c>
      <c r="S37" s="48">
        <v>5764</v>
      </c>
      <c r="T37" s="48">
        <v>5923</v>
      </c>
      <c r="U37" s="48">
        <v>5706</v>
      </c>
      <c r="V37" s="48">
        <v>4956</v>
      </c>
      <c r="W37" s="48">
        <v>4013</v>
      </c>
      <c r="X37" s="48">
        <v>3468</v>
      </c>
      <c r="Y37" s="48">
        <v>3107</v>
      </c>
      <c r="Z37" s="48">
        <v>2882</v>
      </c>
      <c r="AA37" s="48">
        <v>2609</v>
      </c>
      <c r="AB37" s="48">
        <v>1867</v>
      </c>
      <c r="AC37" s="48">
        <v>1366</v>
      </c>
      <c r="AD37" s="48">
        <v>1056</v>
      </c>
      <c r="AE37" s="48">
        <v>757</v>
      </c>
      <c r="AF37" s="48">
        <v>491</v>
      </c>
      <c r="AG37" s="48">
        <v>438</v>
      </c>
      <c r="AH37" s="50">
        <v>6226</v>
      </c>
      <c r="AI37" s="50">
        <v>5901</v>
      </c>
      <c r="AJ37" s="50">
        <v>5667</v>
      </c>
      <c r="AK37" s="50">
        <v>5967</v>
      </c>
      <c r="AL37" s="50">
        <v>5972</v>
      </c>
      <c r="AM37" s="50">
        <v>5557</v>
      </c>
      <c r="AN37" s="50">
        <v>4843</v>
      </c>
      <c r="AO37" s="50">
        <v>4306</v>
      </c>
      <c r="AP37" s="50">
        <v>3750</v>
      </c>
      <c r="AQ37" s="50">
        <v>3249</v>
      </c>
      <c r="AR37" s="50">
        <v>2763</v>
      </c>
      <c r="AS37" s="50">
        <v>1909</v>
      </c>
      <c r="AT37" s="50">
        <v>1443</v>
      </c>
      <c r="AU37" s="50">
        <v>1163</v>
      </c>
      <c r="AV37" s="50">
        <v>849</v>
      </c>
      <c r="AW37" s="50">
        <v>557</v>
      </c>
      <c r="AX37" s="50">
        <v>544</v>
      </c>
      <c r="AZ37">
        <v>0</v>
      </c>
    </row>
    <row r="38" spans="1:52" x14ac:dyDescent="0.25">
      <c r="A38" s="2" t="s">
        <v>500</v>
      </c>
      <c r="B38" s="3" t="s">
        <v>2107</v>
      </c>
      <c r="C38" s="4">
        <v>5172</v>
      </c>
      <c r="D38" s="2" t="s">
        <v>502</v>
      </c>
      <c r="E38" s="2" t="s">
        <v>2108</v>
      </c>
      <c r="F38" t="s">
        <v>2266</v>
      </c>
      <c r="G38">
        <v>80132</v>
      </c>
      <c r="H38">
        <v>2106</v>
      </c>
      <c r="I38">
        <v>444</v>
      </c>
      <c r="J38" s="9">
        <v>21.082621082621085</v>
      </c>
      <c r="K38">
        <v>25697</v>
      </c>
      <c r="L38">
        <v>3946</v>
      </c>
      <c r="M38" s="22">
        <v>15.355878118068256</v>
      </c>
      <c r="N38" s="48">
        <v>80132</v>
      </c>
      <c r="O38" s="49">
        <v>70264</v>
      </c>
      <c r="P38" s="49">
        <v>9868</v>
      </c>
      <c r="Q38" s="48">
        <v>4992</v>
      </c>
      <c r="R38" s="48">
        <v>4515</v>
      </c>
      <c r="S38" s="48">
        <v>4220</v>
      </c>
      <c r="T38" s="48">
        <v>4025</v>
      </c>
      <c r="U38" s="48">
        <v>4010</v>
      </c>
      <c r="V38" s="48">
        <v>3462</v>
      </c>
      <c r="W38" s="48">
        <v>2911</v>
      </c>
      <c r="X38" s="48">
        <v>2630</v>
      </c>
      <c r="Y38" s="48">
        <v>2318</v>
      </c>
      <c r="Z38" s="48">
        <v>1949</v>
      </c>
      <c r="AA38" s="48">
        <v>1646</v>
      </c>
      <c r="AB38" s="48">
        <v>1219</v>
      </c>
      <c r="AC38" s="48">
        <v>861</v>
      </c>
      <c r="AD38" s="48">
        <v>611</v>
      </c>
      <c r="AE38" s="48">
        <v>401</v>
      </c>
      <c r="AF38" s="48">
        <v>242</v>
      </c>
      <c r="AG38" s="48">
        <v>206</v>
      </c>
      <c r="AH38" s="50">
        <v>4782</v>
      </c>
      <c r="AI38" s="50">
        <v>4413</v>
      </c>
      <c r="AJ38" s="50">
        <v>4225</v>
      </c>
      <c r="AK38" s="50">
        <v>4117</v>
      </c>
      <c r="AL38" s="50">
        <v>4175</v>
      </c>
      <c r="AM38" s="50">
        <v>3638</v>
      </c>
      <c r="AN38" s="50">
        <v>3054</v>
      </c>
      <c r="AO38" s="50">
        <v>2697</v>
      </c>
      <c r="AP38" s="50">
        <v>2274</v>
      </c>
      <c r="AQ38" s="50">
        <v>1799</v>
      </c>
      <c r="AR38" s="50">
        <v>1447</v>
      </c>
      <c r="AS38" s="50">
        <v>1059</v>
      </c>
      <c r="AT38" s="50">
        <v>774</v>
      </c>
      <c r="AU38" s="50">
        <v>577</v>
      </c>
      <c r="AV38" s="50">
        <v>395</v>
      </c>
      <c r="AW38" s="50">
        <v>252</v>
      </c>
      <c r="AX38" s="50">
        <v>236</v>
      </c>
      <c r="AZ38">
        <v>2</v>
      </c>
    </row>
    <row r="39" spans="1:52" x14ac:dyDescent="0.25">
      <c r="A39" s="2" t="s">
        <v>500</v>
      </c>
      <c r="B39" s="3" t="s">
        <v>1586</v>
      </c>
      <c r="C39" s="4">
        <v>5190</v>
      </c>
      <c r="D39" s="2" t="s">
        <v>502</v>
      </c>
      <c r="E39" s="2" t="s">
        <v>1587</v>
      </c>
      <c r="F39" t="s">
        <v>2496</v>
      </c>
      <c r="G39">
        <v>8932</v>
      </c>
      <c r="H39">
        <v>246</v>
      </c>
      <c r="I39">
        <v>229</v>
      </c>
      <c r="J39" s="9">
        <v>93.089430894308947</v>
      </c>
      <c r="K39">
        <v>2316</v>
      </c>
      <c r="L39">
        <v>1342</v>
      </c>
      <c r="M39" s="22">
        <v>57.944732297063908</v>
      </c>
      <c r="N39" s="48">
        <v>8932</v>
      </c>
      <c r="O39" s="49">
        <v>7519</v>
      </c>
      <c r="P39" s="49">
        <v>1413</v>
      </c>
      <c r="Q39" s="48">
        <v>373</v>
      </c>
      <c r="R39" s="48">
        <v>387</v>
      </c>
      <c r="S39" s="48">
        <v>375</v>
      </c>
      <c r="T39" s="48">
        <v>374</v>
      </c>
      <c r="U39" s="48">
        <v>369</v>
      </c>
      <c r="V39" s="48">
        <v>364</v>
      </c>
      <c r="W39" s="48">
        <v>297</v>
      </c>
      <c r="X39" s="48">
        <v>256</v>
      </c>
      <c r="Y39" s="48">
        <v>237</v>
      </c>
      <c r="Z39" s="48">
        <v>250</v>
      </c>
      <c r="AA39" s="48">
        <v>270</v>
      </c>
      <c r="AB39" s="48">
        <v>248</v>
      </c>
      <c r="AC39" s="48">
        <v>203</v>
      </c>
      <c r="AD39" s="48">
        <v>157</v>
      </c>
      <c r="AE39" s="48">
        <v>114</v>
      </c>
      <c r="AF39" s="48">
        <v>90</v>
      </c>
      <c r="AG39" s="48">
        <v>112</v>
      </c>
      <c r="AH39" s="50">
        <v>357</v>
      </c>
      <c r="AI39" s="50">
        <v>365</v>
      </c>
      <c r="AJ39" s="50">
        <v>347</v>
      </c>
      <c r="AK39" s="50">
        <v>340</v>
      </c>
      <c r="AL39" s="50">
        <v>336</v>
      </c>
      <c r="AM39" s="50">
        <v>336</v>
      </c>
      <c r="AN39" s="50">
        <v>287</v>
      </c>
      <c r="AO39" s="50">
        <v>258</v>
      </c>
      <c r="AP39" s="50">
        <v>253</v>
      </c>
      <c r="AQ39" s="50">
        <v>272</v>
      </c>
      <c r="AR39" s="50">
        <v>300</v>
      </c>
      <c r="AS39" s="50">
        <v>269</v>
      </c>
      <c r="AT39" s="50">
        <v>217</v>
      </c>
      <c r="AU39" s="50">
        <v>168</v>
      </c>
      <c r="AV39" s="50">
        <v>125</v>
      </c>
      <c r="AW39" s="50">
        <v>101</v>
      </c>
      <c r="AX39" s="50">
        <v>125</v>
      </c>
      <c r="AZ39">
        <v>0</v>
      </c>
    </row>
    <row r="40" spans="1:52" x14ac:dyDescent="0.25">
      <c r="A40" s="2" t="s">
        <v>500</v>
      </c>
      <c r="B40" s="3" t="s">
        <v>2193</v>
      </c>
      <c r="C40" s="4">
        <v>5197</v>
      </c>
      <c r="D40" s="2" t="s">
        <v>502</v>
      </c>
      <c r="E40" s="2" t="s">
        <v>2194</v>
      </c>
      <c r="F40" t="s">
        <v>2496</v>
      </c>
      <c r="G40">
        <v>14945</v>
      </c>
      <c r="H40">
        <v>1961</v>
      </c>
      <c r="I40">
        <v>1127</v>
      </c>
      <c r="J40" s="9">
        <v>57.470678225395211</v>
      </c>
      <c r="K40">
        <v>3801</v>
      </c>
      <c r="L40">
        <v>2871</v>
      </c>
      <c r="M40" s="22">
        <v>75.532754538279406</v>
      </c>
      <c r="N40" s="48">
        <v>14945</v>
      </c>
      <c r="O40" s="49">
        <v>3967</v>
      </c>
      <c r="P40" s="49">
        <v>10978</v>
      </c>
      <c r="Q40" s="48">
        <v>639</v>
      </c>
      <c r="R40" s="48">
        <v>643</v>
      </c>
      <c r="S40" s="48">
        <v>584</v>
      </c>
      <c r="T40" s="48">
        <v>568</v>
      </c>
      <c r="U40" s="48">
        <v>567</v>
      </c>
      <c r="V40" s="48">
        <v>491</v>
      </c>
      <c r="W40" s="48">
        <v>352</v>
      </c>
      <c r="X40" s="48">
        <v>340</v>
      </c>
      <c r="Y40" s="48">
        <v>339</v>
      </c>
      <c r="Z40" s="48">
        <v>368</v>
      </c>
      <c r="AA40" s="48">
        <v>445</v>
      </c>
      <c r="AB40" s="48">
        <v>464</v>
      </c>
      <c r="AC40" s="48">
        <v>465</v>
      </c>
      <c r="AD40" s="48">
        <v>396</v>
      </c>
      <c r="AE40" s="48">
        <v>307</v>
      </c>
      <c r="AF40" s="48">
        <v>233</v>
      </c>
      <c r="AG40" s="48">
        <v>246</v>
      </c>
      <c r="AH40" s="50">
        <v>610</v>
      </c>
      <c r="AI40" s="50">
        <v>621</v>
      </c>
      <c r="AJ40" s="50">
        <v>571</v>
      </c>
      <c r="AK40" s="50">
        <v>561</v>
      </c>
      <c r="AL40" s="50">
        <v>573</v>
      </c>
      <c r="AM40" s="50">
        <v>512</v>
      </c>
      <c r="AN40" s="50">
        <v>383</v>
      </c>
      <c r="AO40" s="50">
        <v>380</v>
      </c>
      <c r="AP40" s="50">
        <v>383</v>
      </c>
      <c r="AQ40" s="50">
        <v>408</v>
      </c>
      <c r="AR40" s="50">
        <v>470</v>
      </c>
      <c r="AS40" s="50">
        <v>454</v>
      </c>
      <c r="AT40" s="50">
        <v>426</v>
      </c>
      <c r="AU40" s="50">
        <v>353</v>
      </c>
      <c r="AV40" s="50">
        <v>280</v>
      </c>
      <c r="AW40" s="50">
        <v>231</v>
      </c>
      <c r="AX40" s="50">
        <v>282</v>
      </c>
      <c r="AZ40">
        <v>0</v>
      </c>
    </row>
    <row r="41" spans="1:52" x14ac:dyDescent="0.25">
      <c r="A41" s="2" t="s">
        <v>500</v>
      </c>
      <c r="B41" s="3" t="s">
        <v>2021</v>
      </c>
      <c r="C41" s="4">
        <v>5206</v>
      </c>
      <c r="D41" s="2" t="s">
        <v>502</v>
      </c>
      <c r="E41" s="2" t="s">
        <v>955</v>
      </c>
      <c r="F41" t="s">
        <v>2496</v>
      </c>
      <c r="G41">
        <v>3284</v>
      </c>
      <c r="H41">
        <v>720</v>
      </c>
      <c r="I41">
        <v>476</v>
      </c>
      <c r="J41" s="9">
        <v>66.111111111111114</v>
      </c>
      <c r="K41">
        <v>779</v>
      </c>
      <c r="L41">
        <v>612</v>
      </c>
      <c r="M41" s="22">
        <v>78.562259306803597</v>
      </c>
      <c r="N41" s="48">
        <v>3284</v>
      </c>
      <c r="O41" s="49">
        <v>1414</v>
      </c>
      <c r="P41" s="49">
        <v>1870</v>
      </c>
      <c r="Q41" s="48">
        <v>118</v>
      </c>
      <c r="R41" s="48">
        <v>122</v>
      </c>
      <c r="S41" s="48">
        <v>116</v>
      </c>
      <c r="T41" s="48">
        <v>118</v>
      </c>
      <c r="U41" s="48">
        <v>130</v>
      </c>
      <c r="V41" s="48">
        <v>125</v>
      </c>
      <c r="W41" s="48">
        <v>114</v>
      </c>
      <c r="X41" s="48">
        <v>111</v>
      </c>
      <c r="Y41" s="48">
        <v>102</v>
      </c>
      <c r="Z41" s="48">
        <v>114</v>
      </c>
      <c r="AA41" s="48">
        <v>117</v>
      </c>
      <c r="AB41" s="48">
        <v>103</v>
      </c>
      <c r="AC41" s="48">
        <v>91</v>
      </c>
      <c r="AD41" s="48">
        <v>62</v>
      </c>
      <c r="AE41" s="48">
        <v>49</v>
      </c>
      <c r="AF41" s="48">
        <v>41</v>
      </c>
      <c r="AG41" s="48">
        <v>44</v>
      </c>
      <c r="AH41" s="50">
        <v>116</v>
      </c>
      <c r="AI41" s="50">
        <v>116</v>
      </c>
      <c r="AJ41" s="50">
        <v>109</v>
      </c>
      <c r="AK41" s="50">
        <v>107</v>
      </c>
      <c r="AL41" s="50">
        <v>115</v>
      </c>
      <c r="AM41" s="50">
        <v>107</v>
      </c>
      <c r="AN41" s="50">
        <v>96</v>
      </c>
      <c r="AO41" s="50">
        <v>96</v>
      </c>
      <c r="AP41" s="50">
        <v>91</v>
      </c>
      <c r="AQ41" s="50">
        <v>104</v>
      </c>
      <c r="AR41" s="50">
        <v>110</v>
      </c>
      <c r="AS41" s="50">
        <v>101</v>
      </c>
      <c r="AT41" s="50">
        <v>93</v>
      </c>
      <c r="AU41" s="50">
        <v>66</v>
      </c>
      <c r="AV41" s="50">
        <v>56</v>
      </c>
      <c r="AW41" s="50">
        <v>54</v>
      </c>
      <c r="AX41" s="50">
        <v>70</v>
      </c>
      <c r="AZ41">
        <v>0</v>
      </c>
    </row>
    <row r="42" spans="1:52" x14ac:dyDescent="0.25">
      <c r="A42" s="2" t="s">
        <v>500</v>
      </c>
      <c r="B42" s="3" t="s">
        <v>1278</v>
      </c>
      <c r="C42" s="4">
        <v>5209</v>
      </c>
      <c r="D42" s="2" t="s">
        <v>502</v>
      </c>
      <c r="E42" s="2" t="s">
        <v>1234</v>
      </c>
      <c r="F42" t="s">
        <v>2496</v>
      </c>
      <c r="G42">
        <v>20476</v>
      </c>
      <c r="H42">
        <v>2575</v>
      </c>
      <c r="I42">
        <v>1303</v>
      </c>
      <c r="J42" s="9">
        <v>50.601941747572823</v>
      </c>
      <c r="K42">
        <v>6462</v>
      </c>
      <c r="L42">
        <v>1834</v>
      </c>
      <c r="M42" s="22">
        <v>28.381306097183533</v>
      </c>
      <c r="N42" s="48">
        <v>20476</v>
      </c>
      <c r="O42" s="49">
        <v>8642</v>
      </c>
      <c r="P42" s="49">
        <v>11834</v>
      </c>
      <c r="Q42" s="48">
        <v>1101</v>
      </c>
      <c r="R42" s="48">
        <v>1087</v>
      </c>
      <c r="S42" s="48">
        <v>1092</v>
      </c>
      <c r="T42" s="48">
        <v>967</v>
      </c>
      <c r="U42" s="48">
        <v>999</v>
      </c>
      <c r="V42" s="48">
        <v>955</v>
      </c>
      <c r="W42" s="48">
        <v>773</v>
      </c>
      <c r="X42" s="48">
        <v>625</v>
      </c>
      <c r="Y42" s="48">
        <v>564</v>
      </c>
      <c r="Z42" s="48">
        <v>520</v>
      </c>
      <c r="AA42" s="48">
        <v>471</v>
      </c>
      <c r="AB42" s="48">
        <v>420</v>
      </c>
      <c r="AC42" s="48">
        <v>355</v>
      </c>
      <c r="AD42" s="48">
        <v>248</v>
      </c>
      <c r="AE42" s="48">
        <v>172</v>
      </c>
      <c r="AF42" s="48">
        <v>114</v>
      </c>
      <c r="AG42" s="48">
        <v>110</v>
      </c>
      <c r="AH42" s="50">
        <v>1034</v>
      </c>
      <c r="AI42" s="50">
        <v>996</v>
      </c>
      <c r="AJ42" s="50">
        <v>991</v>
      </c>
      <c r="AK42" s="50">
        <v>885</v>
      </c>
      <c r="AL42" s="50">
        <v>914</v>
      </c>
      <c r="AM42" s="50">
        <v>877</v>
      </c>
      <c r="AN42" s="50">
        <v>721</v>
      </c>
      <c r="AO42" s="50">
        <v>600</v>
      </c>
      <c r="AP42" s="50">
        <v>555</v>
      </c>
      <c r="AQ42" s="50">
        <v>511</v>
      </c>
      <c r="AR42" s="50">
        <v>454</v>
      </c>
      <c r="AS42" s="50">
        <v>397</v>
      </c>
      <c r="AT42" s="50">
        <v>332</v>
      </c>
      <c r="AU42" s="50">
        <v>237</v>
      </c>
      <c r="AV42" s="50">
        <v>169</v>
      </c>
      <c r="AW42" s="50">
        <v>116</v>
      </c>
      <c r="AX42" s="50">
        <v>114</v>
      </c>
      <c r="AZ42">
        <v>0</v>
      </c>
    </row>
    <row r="43" spans="1:52" x14ac:dyDescent="0.25">
      <c r="A43" s="2" t="s">
        <v>500</v>
      </c>
      <c r="B43" s="3" t="s">
        <v>1045</v>
      </c>
      <c r="C43" s="4">
        <v>5212</v>
      </c>
      <c r="D43" s="2" t="s">
        <v>502</v>
      </c>
      <c r="E43" s="2" t="s">
        <v>1046</v>
      </c>
      <c r="F43" t="s">
        <v>2496</v>
      </c>
      <c r="G43">
        <v>71885</v>
      </c>
      <c r="H43">
        <v>1817</v>
      </c>
      <c r="I43">
        <v>1578</v>
      </c>
      <c r="J43" s="9">
        <v>86.846450192625198</v>
      </c>
      <c r="K43">
        <v>15006</v>
      </c>
      <c r="L43">
        <v>8548</v>
      </c>
      <c r="M43" s="22">
        <v>56.963881114220982</v>
      </c>
      <c r="N43" s="48">
        <v>71885</v>
      </c>
      <c r="O43" s="49">
        <v>62880</v>
      </c>
      <c r="P43" s="49">
        <v>9005</v>
      </c>
      <c r="Q43" s="48">
        <v>2399</v>
      </c>
      <c r="R43" s="48">
        <v>2557</v>
      </c>
      <c r="S43" s="48">
        <v>2670</v>
      </c>
      <c r="T43" s="48">
        <v>2990</v>
      </c>
      <c r="U43" s="48">
        <v>3196</v>
      </c>
      <c r="V43" s="48">
        <v>2879</v>
      </c>
      <c r="W43" s="48">
        <v>2518</v>
      </c>
      <c r="X43" s="48">
        <v>2324</v>
      </c>
      <c r="Y43" s="48">
        <v>2033</v>
      </c>
      <c r="Z43" s="48">
        <v>2270</v>
      </c>
      <c r="AA43" s="48">
        <v>2494</v>
      </c>
      <c r="AB43" s="48">
        <v>2162</v>
      </c>
      <c r="AC43" s="48">
        <v>1537</v>
      </c>
      <c r="AD43" s="48">
        <v>1036</v>
      </c>
      <c r="AE43" s="48">
        <v>708</v>
      </c>
      <c r="AF43" s="48">
        <v>486</v>
      </c>
      <c r="AG43" s="48">
        <v>491</v>
      </c>
      <c r="AH43" s="50">
        <v>2311</v>
      </c>
      <c r="AI43" s="50">
        <v>2466</v>
      </c>
      <c r="AJ43" s="50">
        <v>2412</v>
      </c>
      <c r="AK43" s="50">
        <v>2902</v>
      </c>
      <c r="AL43" s="50">
        <v>3048</v>
      </c>
      <c r="AM43" s="50">
        <v>2852</v>
      </c>
      <c r="AN43" s="50">
        <v>2639</v>
      </c>
      <c r="AO43" s="50">
        <v>2606</v>
      </c>
      <c r="AP43" s="50">
        <v>2387</v>
      </c>
      <c r="AQ43" s="50">
        <v>2594</v>
      </c>
      <c r="AR43" s="50">
        <v>2785</v>
      </c>
      <c r="AS43" s="50">
        <v>2419</v>
      </c>
      <c r="AT43" s="50">
        <v>1817</v>
      </c>
      <c r="AU43" s="50">
        <v>1374</v>
      </c>
      <c r="AV43" s="50">
        <v>1032</v>
      </c>
      <c r="AW43" s="50">
        <v>721</v>
      </c>
      <c r="AX43" s="50">
        <v>770</v>
      </c>
      <c r="AZ43">
        <v>0</v>
      </c>
    </row>
    <row r="44" spans="1:52" x14ac:dyDescent="0.25">
      <c r="A44" s="2" t="s">
        <v>500</v>
      </c>
      <c r="B44" s="3" t="s">
        <v>2138</v>
      </c>
      <c r="C44" s="4">
        <v>5234</v>
      </c>
      <c r="D44" s="2" t="s">
        <v>502</v>
      </c>
      <c r="E44" s="2" t="s">
        <v>2139</v>
      </c>
      <c r="F44" t="s">
        <v>2266</v>
      </c>
      <c r="G44">
        <v>23176</v>
      </c>
      <c r="H44">
        <v>672</v>
      </c>
      <c r="I44">
        <v>718</v>
      </c>
      <c r="J44" s="9">
        <v>106.84523809523809</v>
      </c>
      <c r="K44">
        <v>7851</v>
      </c>
      <c r="L44">
        <v>2335</v>
      </c>
      <c r="M44" s="22">
        <v>29.741434212202268</v>
      </c>
      <c r="N44" s="48">
        <v>23176</v>
      </c>
      <c r="O44" s="49">
        <v>8966</v>
      </c>
      <c r="P44" s="49">
        <v>14210</v>
      </c>
      <c r="Q44" s="48">
        <v>1398</v>
      </c>
      <c r="R44" s="48">
        <v>1234</v>
      </c>
      <c r="S44" s="48">
        <v>1131</v>
      </c>
      <c r="T44" s="48">
        <v>1335</v>
      </c>
      <c r="U44" s="48">
        <v>1078</v>
      </c>
      <c r="V44" s="48">
        <v>991</v>
      </c>
      <c r="W44" s="48">
        <v>816</v>
      </c>
      <c r="X44" s="48">
        <v>635</v>
      </c>
      <c r="Y44" s="48">
        <v>594</v>
      </c>
      <c r="Z44" s="48">
        <v>552</v>
      </c>
      <c r="AA44" s="48">
        <v>525</v>
      </c>
      <c r="AB44" s="48">
        <v>510</v>
      </c>
      <c r="AC44" s="48">
        <v>444</v>
      </c>
      <c r="AD44" s="48">
        <v>303</v>
      </c>
      <c r="AE44" s="48">
        <v>226</v>
      </c>
      <c r="AF44" s="48">
        <v>156</v>
      </c>
      <c r="AG44" s="48">
        <v>150</v>
      </c>
      <c r="AH44" s="50">
        <v>1355</v>
      </c>
      <c r="AI44" s="50">
        <v>1145</v>
      </c>
      <c r="AJ44" s="50">
        <v>1000</v>
      </c>
      <c r="AK44" s="50">
        <v>1136</v>
      </c>
      <c r="AL44" s="50">
        <v>912</v>
      </c>
      <c r="AM44" s="50">
        <v>859</v>
      </c>
      <c r="AN44" s="50">
        <v>739</v>
      </c>
      <c r="AO44" s="50">
        <v>600</v>
      </c>
      <c r="AP44" s="50">
        <v>577</v>
      </c>
      <c r="AQ44" s="50">
        <v>538</v>
      </c>
      <c r="AR44" s="50">
        <v>501</v>
      </c>
      <c r="AS44" s="50">
        <v>472</v>
      </c>
      <c r="AT44" s="50">
        <v>408</v>
      </c>
      <c r="AU44" s="50">
        <v>287</v>
      </c>
      <c r="AV44" s="50">
        <v>228</v>
      </c>
      <c r="AW44" s="50">
        <v>169</v>
      </c>
      <c r="AX44" s="50">
        <v>172</v>
      </c>
      <c r="AZ44">
        <v>10</v>
      </c>
    </row>
    <row r="45" spans="1:52" x14ac:dyDescent="0.25">
      <c r="A45" s="2" t="s">
        <v>500</v>
      </c>
      <c r="B45" s="3" t="s">
        <v>1075</v>
      </c>
      <c r="C45" s="4">
        <v>5237</v>
      </c>
      <c r="D45" s="2" t="s">
        <v>502</v>
      </c>
      <c r="E45" s="2" t="s">
        <v>1076</v>
      </c>
      <c r="F45" t="s">
        <v>2496</v>
      </c>
      <c r="G45">
        <v>23209</v>
      </c>
      <c r="H45">
        <v>466</v>
      </c>
      <c r="I45">
        <v>235</v>
      </c>
      <c r="J45" s="9">
        <v>50.429184549356222</v>
      </c>
      <c r="K45">
        <v>6358</v>
      </c>
      <c r="L45">
        <v>1765</v>
      </c>
      <c r="M45" s="22">
        <v>27.760301981755269</v>
      </c>
      <c r="N45" s="48">
        <v>23209</v>
      </c>
      <c r="O45" s="49">
        <v>15311</v>
      </c>
      <c r="P45" s="49">
        <v>7898</v>
      </c>
      <c r="Q45" s="48">
        <v>1120</v>
      </c>
      <c r="R45" s="48">
        <v>1137</v>
      </c>
      <c r="S45" s="48">
        <v>1153</v>
      </c>
      <c r="T45" s="48">
        <v>1098</v>
      </c>
      <c r="U45" s="48">
        <v>1116</v>
      </c>
      <c r="V45" s="48">
        <v>1045</v>
      </c>
      <c r="W45" s="48">
        <v>858</v>
      </c>
      <c r="X45" s="48">
        <v>714</v>
      </c>
      <c r="Y45" s="48">
        <v>617</v>
      </c>
      <c r="Z45" s="48">
        <v>535</v>
      </c>
      <c r="AA45" s="48">
        <v>471</v>
      </c>
      <c r="AB45" s="48">
        <v>413</v>
      </c>
      <c r="AC45" s="48">
        <v>349</v>
      </c>
      <c r="AD45" s="48">
        <v>233</v>
      </c>
      <c r="AE45" s="48">
        <v>169</v>
      </c>
      <c r="AF45" s="48">
        <v>112</v>
      </c>
      <c r="AG45" s="48">
        <v>106</v>
      </c>
      <c r="AH45" s="50">
        <v>1067</v>
      </c>
      <c r="AI45" s="50">
        <v>1061</v>
      </c>
      <c r="AJ45" s="50">
        <v>1111</v>
      </c>
      <c r="AK45" s="50">
        <v>1088</v>
      </c>
      <c r="AL45" s="50">
        <v>1181</v>
      </c>
      <c r="AM45" s="50">
        <v>1117</v>
      </c>
      <c r="AN45" s="50">
        <v>978</v>
      </c>
      <c r="AO45" s="50">
        <v>887</v>
      </c>
      <c r="AP45" s="50">
        <v>759</v>
      </c>
      <c r="AQ45" s="50">
        <v>618</v>
      </c>
      <c r="AR45" s="50">
        <v>528</v>
      </c>
      <c r="AS45" s="50">
        <v>471</v>
      </c>
      <c r="AT45" s="50">
        <v>378</v>
      </c>
      <c r="AU45" s="50">
        <v>250</v>
      </c>
      <c r="AV45" s="50">
        <v>192</v>
      </c>
      <c r="AW45" s="50">
        <v>142</v>
      </c>
      <c r="AX45" s="50">
        <v>135</v>
      </c>
      <c r="AZ45">
        <v>0</v>
      </c>
    </row>
    <row r="46" spans="1:52" x14ac:dyDescent="0.25">
      <c r="A46" s="2" t="s">
        <v>500</v>
      </c>
      <c r="B46" s="3" t="s">
        <v>604</v>
      </c>
      <c r="C46" s="4">
        <v>5240</v>
      </c>
      <c r="D46" s="2" t="s">
        <v>502</v>
      </c>
      <c r="E46" s="2" t="s">
        <v>605</v>
      </c>
      <c r="F46" t="s">
        <v>2496</v>
      </c>
      <c r="G46">
        <v>12507</v>
      </c>
      <c r="H46">
        <v>1439</v>
      </c>
      <c r="I46">
        <v>1229</v>
      </c>
      <c r="J46" s="9">
        <v>85.406532314107025</v>
      </c>
      <c r="K46">
        <v>3491</v>
      </c>
      <c r="L46">
        <v>1450</v>
      </c>
      <c r="M46" s="22">
        <v>41.535376682898885</v>
      </c>
      <c r="N46" s="48">
        <v>12507</v>
      </c>
      <c r="O46" s="49">
        <v>2242</v>
      </c>
      <c r="P46" s="49">
        <v>10265</v>
      </c>
      <c r="Q46" s="48">
        <v>610</v>
      </c>
      <c r="R46" s="48">
        <v>589</v>
      </c>
      <c r="S46" s="48">
        <v>572</v>
      </c>
      <c r="T46" s="48">
        <v>557</v>
      </c>
      <c r="U46" s="48">
        <v>616</v>
      </c>
      <c r="V46" s="48">
        <v>593</v>
      </c>
      <c r="W46" s="48">
        <v>475</v>
      </c>
      <c r="X46" s="48">
        <v>385</v>
      </c>
      <c r="Y46" s="48">
        <v>351</v>
      </c>
      <c r="Z46" s="48">
        <v>326</v>
      </c>
      <c r="AA46" s="48">
        <v>322</v>
      </c>
      <c r="AB46" s="48">
        <v>268</v>
      </c>
      <c r="AC46" s="48">
        <v>217</v>
      </c>
      <c r="AD46" s="48">
        <v>169</v>
      </c>
      <c r="AE46" s="48">
        <v>148</v>
      </c>
      <c r="AF46" s="48">
        <v>92</v>
      </c>
      <c r="AG46" s="48">
        <v>78</v>
      </c>
      <c r="AH46" s="50">
        <v>584</v>
      </c>
      <c r="AI46" s="50">
        <v>569</v>
      </c>
      <c r="AJ46" s="50">
        <v>537</v>
      </c>
      <c r="AK46" s="50">
        <v>525</v>
      </c>
      <c r="AL46" s="50">
        <v>565</v>
      </c>
      <c r="AM46" s="50">
        <v>550</v>
      </c>
      <c r="AN46" s="50">
        <v>435</v>
      </c>
      <c r="AO46" s="50">
        <v>354</v>
      </c>
      <c r="AP46" s="50">
        <v>333</v>
      </c>
      <c r="AQ46" s="50">
        <v>311</v>
      </c>
      <c r="AR46" s="50">
        <v>314</v>
      </c>
      <c r="AS46" s="50">
        <v>268</v>
      </c>
      <c r="AT46" s="50">
        <v>227</v>
      </c>
      <c r="AU46" s="50">
        <v>184</v>
      </c>
      <c r="AV46" s="50">
        <v>164</v>
      </c>
      <c r="AW46" s="50">
        <v>111</v>
      </c>
      <c r="AX46" s="50">
        <v>108</v>
      </c>
      <c r="AZ46">
        <v>0</v>
      </c>
    </row>
    <row r="47" spans="1:52" x14ac:dyDescent="0.25">
      <c r="A47" s="2" t="s">
        <v>500</v>
      </c>
      <c r="B47" s="3" t="s">
        <v>1842</v>
      </c>
      <c r="C47" s="4">
        <v>5250</v>
      </c>
      <c r="D47" s="2" t="s">
        <v>502</v>
      </c>
      <c r="E47" s="2" t="s">
        <v>1843</v>
      </c>
      <c r="F47" t="s">
        <v>2257</v>
      </c>
      <c r="G47">
        <v>50242</v>
      </c>
      <c r="H47">
        <v>2709</v>
      </c>
      <c r="I47">
        <v>575</v>
      </c>
      <c r="J47" s="9">
        <v>21.225544481358437</v>
      </c>
      <c r="K47">
        <v>16238</v>
      </c>
      <c r="L47">
        <v>3225</v>
      </c>
      <c r="M47" s="22">
        <v>19.860820298066265</v>
      </c>
      <c r="N47" s="48">
        <v>50242</v>
      </c>
      <c r="O47" s="49">
        <v>26065</v>
      </c>
      <c r="P47" s="49">
        <v>24177</v>
      </c>
      <c r="Q47" s="48">
        <v>2923</v>
      </c>
      <c r="R47" s="48">
        <v>2696</v>
      </c>
      <c r="S47" s="48">
        <v>2688</v>
      </c>
      <c r="T47" s="48">
        <v>2590</v>
      </c>
      <c r="U47" s="48">
        <v>2720</v>
      </c>
      <c r="V47" s="48">
        <v>2494</v>
      </c>
      <c r="W47" s="48">
        <v>2169</v>
      </c>
      <c r="X47" s="48">
        <v>1828</v>
      </c>
      <c r="Y47" s="48">
        <v>1504</v>
      </c>
      <c r="Z47" s="48">
        <v>1346</v>
      </c>
      <c r="AA47" s="48">
        <v>1052</v>
      </c>
      <c r="AB47" s="48">
        <v>805</v>
      </c>
      <c r="AC47" s="48">
        <v>677</v>
      </c>
      <c r="AD47" s="48">
        <v>461</v>
      </c>
      <c r="AE47" s="48">
        <v>331</v>
      </c>
      <c r="AF47" s="48">
        <v>206</v>
      </c>
      <c r="AG47" s="48">
        <v>181</v>
      </c>
      <c r="AH47" s="50">
        <v>2771</v>
      </c>
      <c r="AI47" s="50">
        <v>2545</v>
      </c>
      <c r="AJ47" s="50">
        <v>2511</v>
      </c>
      <c r="AK47" s="50">
        <v>2384</v>
      </c>
      <c r="AL47" s="50">
        <v>2453</v>
      </c>
      <c r="AM47" s="50">
        <v>2207</v>
      </c>
      <c r="AN47" s="50">
        <v>1872</v>
      </c>
      <c r="AO47" s="50">
        <v>1545</v>
      </c>
      <c r="AP47" s="50">
        <v>1196</v>
      </c>
      <c r="AQ47" s="50">
        <v>1004</v>
      </c>
      <c r="AR47" s="50">
        <v>749</v>
      </c>
      <c r="AS47" s="50">
        <v>594</v>
      </c>
      <c r="AT47" s="50">
        <v>546</v>
      </c>
      <c r="AU47" s="50">
        <v>409</v>
      </c>
      <c r="AV47" s="50">
        <v>323</v>
      </c>
      <c r="AW47" s="50">
        <v>225</v>
      </c>
      <c r="AX47" s="50">
        <v>237</v>
      </c>
      <c r="AZ47">
        <v>1</v>
      </c>
    </row>
    <row r="48" spans="1:52" x14ac:dyDescent="0.25">
      <c r="A48" s="2" t="s">
        <v>500</v>
      </c>
      <c r="B48" s="3" t="s">
        <v>501</v>
      </c>
      <c r="C48" s="4">
        <v>5264</v>
      </c>
      <c r="D48" s="2" t="s">
        <v>502</v>
      </c>
      <c r="E48" s="2" t="s">
        <v>503</v>
      </c>
      <c r="F48" t="s">
        <v>2496</v>
      </c>
      <c r="G48">
        <v>10248</v>
      </c>
      <c r="H48">
        <v>1059</v>
      </c>
      <c r="I48">
        <v>304</v>
      </c>
      <c r="J48" s="9">
        <v>28.706326723323887</v>
      </c>
      <c r="K48">
        <v>2740</v>
      </c>
      <c r="L48">
        <v>852</v>
      </c>
      <c r="M48" s="22">
        <v>31.094890510948904</v>
      </c>
      <c r="N48" s="48">
        <v>10248</v>
      </c>
      <c r="O48" s="49">
        <v>5377</v>
      </c>
      <c r="P48" s="49">
        <v>4871</v>
      </c>
      <c r="Q48" s="48">
        <v>486</v>
      </c>
      <c r="R48" s="48">
        <v>482</v>
      </c>
      <c r="S48" s="48">
        <v>495</v>
      </c>
      <c r="T48" s="48">
        <v>451</v>
      </c>
      <c r="U48" s="48">
        <v>492</v>
      </c>
      <c r="V48" s="48">
        <v>502</v>
      </c>
      <c r="W48" s="48">
        <v>450</v>
      </c>
      <c r="X48" s="48">
        <v>405</v>
      </c>
      <c r="Y48" s="48">
        <v>365</v>
      </c>
      <c r="Z48" s="48">
        <v>297</v>
      </c>
      <c r="AA48" s="48">
        <v>260</v>
      </c>
      <c r="AB48" s="48">
        <v>207</v>
      </c>
      <c r="AC48" s="48">
        <v>163</v>
      </c>
      <c r="AD48" s="48">
        <v>126</v>
      </c>
      <c r="AE48" s="48">
        <v>83</v>
      </c>
      <c r="AF48" s="48">
        <v>55</v>
      </c>
      <c r="AG48" s="48">
        <v>53</v>
      </c>
      <c r="AH48" s="50">
        <v>463</v>
      </c>
      <c r="AI48" s="50">
        <v>449</v>
      </c>
      <c r="AJ48" s="50">
        <v>460</v>
      </c>
      <c r="AK48" s="50">
        <v>420</v>
      </c>
      <c r="AL48" s="50">
        <v>445</v>
      </c>
      <c r="AM48" s="50">
        <v>439</v>
      </c>
      <c r="AN48" s="50">
        <v>389</v>
      </c>
      <c r="AO48" s="50">
        <v>348</v>
      </c>
      <c r="AP48" s="50">
        <v>315</v>
      </c>
      <c r="AQ48" s="50">
        <v>263</v>
      </c>
      <c r="AR48" s="50">
        <v>235</v>
      </c>
      <c r="AS48" s="50">
        <v>189</v>
      </c>
      <c r="AT48" s="50">
        <v>146</v>
      </c>
      <c r="AU48" s="50">
        <v>115</v>
      </c>
      <c r="AV48" s="50">
        <v>83</v>
      </c>
      <c r="AW48" s="50">
        <v>58</v>
      </c>
      <c r="AX48" s="50">
        <v>59</v>
      </c>
      <c r="AZ48">
        <v>0</v>
      </c>
    </row>
    <row r="49" spans="1:52" x14ac:dyDescent="0.25">
      <c r="A49" s="2" t="s">
        <v>500</v>
      </c>
      <c r="B49" s="3" t="s">
        <v>548</v>
      </c>
      <c r="C49" s="4">
        <v>5266</v>
      </c>
      <c r="D49" s="2" t="s">
        <v>502</v>
      </c>
      <c r="E49" s="2" t="s">
        <v>549</v>
      </c>
      <c r="F49" t="s">
        <v>2496</v>
      </c>
      <c r="G49">
        <v>232903</v>
      </c>
      <c r="H49">
        <v>455</v>
      </c>
      <c r="I49">
        <v>640</v>
      </c>
      <c r="J49" s="9">
        <v>140.65934065934067</v>
      </c>
      <c r="K49">
        <v>48250</v>
      </c>
      <c r="L49">
        <v>24879</v>
      </c>
      <c r="M49" s="22">
        <v>51.562694300518132</v>
      </c>
      <c r="N49" s="48">
        <v>232903</v>
      </c>
      <c r="O49" s="49">
        <v>225307</v>
      </c>
      <c r="P49" s="49">
        <v>7596</v>
      </c>
      <c r="Q49" s="48">
        <v>8287</v>
      </c>
      <c r="R49" s="48">
        <v>8647</v>
      </c>
      <c r="S49" s="48">
        <v>8974</v>
      </c>
      <c r="T49" s="48">
        <v>9435</v>
      </c>
      <c r="U49" s="48">
        <v>9667</v>
      </c>
      <c r="V49" s="48">
        <v>9777</v>
      </c>
      <c r="W49" s="48">
        <v>9396</v>
      </c>
      <c r="X49" s="48">
        <v>8143</v>
      </c>
      <c r="Y49" s="48">
        <v>6653</v>
      </c>
      <c r="Z49" s="48">
        <v>6992</v>
      </c>
      <c r="AA49" s="48">
        <v>7505</v>
      </c>
      <c r="AB49" s="48">
        <v>6277</v>
      </c>
      <c r="AC49" s="48">
        <v>4681</v>
      </c>
      <c r="AD49" s="48">
        <v>3316</v>
      </c>
      <c r="AE49" s="48">
        <v>1990</v>
      </c>
      <c r="AF49" s="48">
        <v>1201</v>
      </c>
      <c r="AG49" s="48">
        <v>1198</v>
      </c>
      <c r="AH49" s="50">
        <v>7913</v>
      </c>
      <c r="AI49" s="50">
        <v>8265</v>
      </c>
      <c r="AJ49" s="50">
        <v>8449</v>
      </c>
      <c r="AK49" s="50">
        <v>9018</v>
      </c>
      <c r="AL49" s="50">
        <v>9373</v>
      </c>
      <c r="AM49" s="50">
        <v>9566</v>
      </c>
      <c r="AN49" s="50">
        <v>9427</v>
      </c>
      <c r="AO49" s="50">
        <v>8848</v>
      </c>
      <c r="AP49" s="50">
        <v>7863</v>
      </c>
      <c r="AQ49" s="50">
        <v>8286</v>
      </c>
      <c r="AR49" s="50">
        <v>8901</v>
      </c>
      <c r="AS49" s="50">
        <v>7819</v>
      </c>
      <c r="AT49" s="50">
        <v>5969</v>
      </c>
      <c r="AU49" s="50">
        <v>4336</v>
      </c>
      <c r="AV49" s="50">
        <v>2757</v>
      </c>
      <c r="AW49" s="50">
        <v>1861</v>
      </c>
      <c r="AX49" s="50">
        <v>2113</v>
      </c>
      <c r="AZ49">
        <v>0</v>
      </c>
    </row>
    <row r="50" spans="1:52" x14ac:dyDescent="0.25">
      <c r="A50" s="2" t="s">
        <v>500</v>
      </c>
      <c r="B50" s="3" t="s">
        <v>701</v>
      </c>
      <c r="C50" s="4">
        <v>5282</v>
      </c>
      <c r="D50" s="2" t="s">
        <v>502</v>
      </c>
      <c r="E50" s="2" t="s">
        <v>702</v>
      </c>
      <c r="F50" t="s">
        <v>2496</v>
      </c>
      <c r="G50">
        <v>21283</v>
      </c>
      <c r="H50">
        <v>2349</v>
      </c>
      <c r="I50">
        <v>2146</v>
      </c>
      <c r="J50" s="9">
        <v>91.358024691358025</v>
      </c>
      <c r="K50">
        <v>5659</v>
      </c>
      <c r="L50">
        <v>2408</v>
      </c>
      <c r="M50" s="22">
        <v>42.551687577310474</v>
      </c>
      <c r="N50" s="48">
        <v>21283</v>
      </c>
      <c r="O50" s="49">
        <v>8575</v>
      </c>
      <c r="P50" s="49">
        <v>12708</v>
      </c>
      <c r="Q50" s="48">
        <v>909</v>
      </c>
      <c r="R50" s="48">
        <v>931</v>
      </c>
      <c r="S50" s="48">
        <v>949</v>
      </c>
      <c r="T50" s="48">
        <v>917</v>
      </c>
      <c r="U50" s="48">
        <v>993</v>
      </c>
      <c r="V50" s="48">
        <v>980</v>
      </c>
      <c r="W50" s="48">
        <v>831</v>
      </c>
      <c r="X50" s="48">
        <v>719</v>
      </c>
      <c r="Y50" s="48">
        <v>644</v>
      </c>
      <c r="Z50" s="48">
        <v>609</v>
      </c>
      <c r="AA50" s="48">
        <v>583</v>
      </c>
      <c r="AB50" s="48">
        <v>507</v>
      </c>
      <c r="AC50" s="48">
        <v>406</v>
      </c>
      <c r="AD50" s="48">
        <v>284</v>
      </c>
      <c r="AE50" s="48">
        <v>226</v>
      </c>
      <c r="AF50" s="48">
        <v>157</v>
      </c>
      <c r="AG50" s="48">
        <v>148</v>
      </c>
      <c r="AH50" s="50">
        <v>883</v>
      </c>
      <c r="AI50" s="50">
        <v>889</v>
      </c>
      <c r="AJ50" s="50">
        <v>909</v>
      </c>
      <c r="AK50" s="50">
        <v>876</v>
      </c>
      <c r="AL50" s="50">
        <v>941</v>
      </c>
      <c r="AM50" s="50">
        <v>916</v>
      </c>
      <c r="AN50" s="50">
        <v>784</v>
      </c>
      <c r="AO50" s="50">
        <v>686</v>
      </c>
      <c r="AP50" s="50">
        <v>630</v>
      </c>
      <c r="AQ50" s="50">
        <v>600</v>
      </c>
      <c r="AR50" s="50">
        <v>571</v>
      </c>
      <c r="AS50" s="50">
        <v>495</v>
      </c>
      <c r="AT50" s="50">
        <v>397</v>
      </c>
      <c r="AU50" s="50">
        <v>294</v>
      </c>
      <c r="AV50" s="50">
        <v>248</v>
      </c>
      <c r="AW50" s="50">
        <v>185</v>
      </c>
      <c r="AX50" s="50">
        <v>186</v>
      </c>
      <c r="AZ50">
        <v>0</v>
      </c>
    </row>
    <row r="51" spans="1:52" x14ac:dyDescent="0.25">
      <c r="A51" s="2" t="s">
        <v>500</v>
      </c>
      <c r="B51" s="3" t="s">
        <v>2133</v>
      </c>
      <c r="C51" s="4">
        <v>5284</v>
      </c>
      <c r="D51" s="2" t="s">
        <v>502</v>
      </c>
      <c r="E51" s="2" t="s">
        <v>2134</v>
      </c>
      <c r="F51" t="s">
        <v>2496</v>
      </c>
      <c r="G51">
        <v>16008</v>
      </c>
      <c r="H51">
        <v>1651</v>
      </c>
      <c r="I51">
        <v>507</v>
      </c>
      <c r="J51" s="9">
        <v>30.708661417322837</v>
      </c>
      <c r="K51">
        <v>5504</v>
      </c>
      <c r="L51">
        <v>1541</v>
      </c>
      <c r="M51" s="22">
        <v>27.997819767441861</v>
      </c>
      <c r="N51" s="48">
        <v>16008</v>
      </c>
      <c r="O51" s="49">
        <v>6774</v>
      </c>
      <c r="P51" s="49">
        <v>9234</v>
      </c>
      <c r="Q51" s="48">
        <v>922</v>
      </c>
      <c r="R51" s="48">
        <v>873</v>
      </c>
      <c r="S51" s="48">
        <v>825</v>
      </c>
      <c r="T51" s="48">
        <v>813</v>
      </c>
      <c r="U51" s="48">
        <v>808</v>
      </c>
      <c r="V51" s="48">
        <v>737</v>
      </c>
      <c r="W51" s="48">
        <v>575</v>
      </c>
      <c r="X51" s="48">
        <v>454</v>
      </c>
      <c r="Y51" s="48">
        <v>402</v>
      </c>
      <c r="Z51" s="48">
        <v>398</v>
      </c>
      <c r="AA51" s="48">
        <v>354</v>
      </c>
      <c r="AB51" s="48">
        <v>328</v>
      </c>
      <c r="AC51" s="48">
        <v>293</v>
      </c>
      <c r="AD51" s="48">
        <v>184</v>
      </c>
      <c r="AE51" s="48">
        <v>140</v>
      </c>
      <c r="AF51" s="48">
        <v>104</v>
      </c>
      <c r="AG51" s="48">
        <v>98</v>
      </c>
      <c r="AH51" s="50">
        <v>887</v>
      </c>
      <c r="AI51" s="50">
        <v>834</v>
      </c>
      <c r="AJ51" s="50">
        <v>760</v>
      </c>
      <c r="AK51" s="50">
        <v>733</v>
      </c>
      <c r="AL51" s="50">
        <v>718</v>
      </c>
      <c r="AM51" s="50">
        <v>656</v>
      </c>
      <c r="AN51" s="50">
        <v>505</v>
      </c>
      <c r="AO51" s="50">
        <v>410</v>
      </c>
      <c r="AP51" s="50">
        <v>380</v>
      </c>
      <c r="AQ51" s="50">
        <v>387</v>
      </c>
      <c r="AR51" s="50">
        <v>330</v>
      </c>
      <c r="AS51" s="50">
        <v>305</v>
      </c>
      <c r="AT51" s="50">
        <v>274</v>
      </c>
      <c r="AU51" s="50">
        <v>176</v>
      </c>
      <c r="AV51" s="50">
        <v>137</v>
      </c>
      <c r="AW51" s="50">
        <v>104</v>
      </c>
      <c r="AX51" s="50">
        <v>104</v>
      </c>
      <c r="AZ51">
        <v>4</v>
      </c>
    </row>
    <row r="52" spans="1:52" x14ac:dyDescent="0.25">
      <c r="A52" s="2" t="s">
        <v>500</v>
      </c>
      <c r="B52" s="3" t="s">
        <v>1406</v>
      </c>
      <c r="C52" s="4">
        <v>5306</v>
      </c>
      <c r="D52" s="2" t="s">
        <v>502</v>
      </c>
      <c r="E52" s="2" t="s">
        <v>1407</v>
      </c>
      <c r="F52" t="s">
        <v>2496</v>
      </c>
      <c r="G52">
        <v>3992</v>
      </c>
      <c r="H52">
        <v>456</v>
      </c>
      <c r="I52">
        <v>280</v>
      </c>
      <c r="J52" s="9">
        <v>61.403508771929829</v>
      </c>
      <c r="K52">
        <v>1182</v>
      </c>
      <c r="L52">
        <v>500</v>
      </c>
      <c r="M52" s="22">
        <v>42.301184433164131</v>
      </c>
      <c r="N52" s="48">
        <v>3992</v>
      </c>
      <c r="O52" s="49">
        <v>1309</v>
      </c>
      <c r="P52" s="49">
        <v>2683</v>
      </c>
      <c r="Q52" s="48">
        <v>205</v>
      </c>
      <c r="R52" s="48">
        <v>203</v>
      </c>
      <c r="S52" s="48">
        <v>184</v>
      </c>
      <c r="T52" s="48">
        <v>191</v>
      </c>
      <c r="U52" s="48">
        <v>189</v>
      </c>
      <c r="V52" s="48">
        <v>176</v>
      </c>
      <c r="W52" s="48">
        <v>131</v>
      </c>
      <c r="X52" s="48">
        <v>107</v>
      </c>
      <c r="Y52" s="48">
        <v>100</v>
      </c>
      <c r="Z52" s="48">
        <v>94</v>
      </c>
      <c r="AA52" s="48">
        <v>106</v>
      </c>
      <c r="AB52" s="48">
        <v>95</v>
      </c>
      <c r="AC52" s="48">
        <v>79</v>
      </c>
      <c r="AD52" s="48">
        <v>56</v>
      </c>
      <c r="AE52" s="48">
        <v>44</v>
      </c>
      <c r="AF52" s="48">
        <v>33</v>
      </c>
      <c r="AG52" s="48">
        <v>35</v>
      </c>
      <c r="AH52" s="50">
        <v>197</v>
      </c>
      <c r="AI52" s="50">
        <v>195</v>
      </c>
      <c r="AJ52" s="50">
        <v>171</v>
      </c>
      <c r="AK52" s="50">
        <v>179</v>
      </c>
      <c r="AL52" s="50">
        <v>181</v>
      </c>
      <c r="AM52" s="50">
        <v>159</v>
      </c>
      <c r="AN52" s="50">
        <v>114</v>
      </c>
      <c r="AO52" s="50">
        <v>100</v>
      </c>
      <c r="AP52" s="50">
        <v>100</v>
      </c>
      <c r="AQ52" s="50">
        <v>91</v>
      </c>
      <c r="AR52" s="50">
        <v>100</v>
      </c>
      <c r="AS52" s="50">
        <v>95</v>
      </c>
      <c r="AT52" s="50">
        <v>83</v>
      </c>
      <c r="AU52" s="50">
        <v>61</v>
      </c>
      <c r="AV52" s="50">
        <v>50</v>
      </c>
      <c r="AW52" s="50">
        <v>42</v>
      </c>
      <c r="AX52" s="50">
        <v>46</v>
      </c>
      <c r="AZ52">
        <v>0</v>
      </c>
    </row>
    <row r="53" spans="1:52" x14ac:dyDescent="0.25">
      <c r="A53" s="2" t="s">
        <v>500</v>
      </c>
      <c r="B53" s="3" t="s">
        <v>832</v>
      </c>
      <c r="C53" s="4">
        <v>5308</v>
      </c>
      <c r="D53" s="2" t="s">
        <v>502</v>
      </c>
      <c r="E53" s="2" t="s">
        <v>833</v>
      </c>
      <c r="F53" t="s">
        <v>2496</v>
      </c>
      <c r="G53">
        <v>56755</v>
      </c>
      <c r="H53">
        <v>1398</v>
      </c>
      <c r="I53">
        <v>1294</v>
      </c>
      <c r="J53" s="9">
        <v>92.560801144492132</v>
      </c>
      <c r="K53">
        <v>13963</v>
      </c>
      <c r="L53">
        <v>5116</v>
      </c>
      <c r="M53" s="22">
        <v>36.639690610900239</v>
      </c>
      <c r="N53" s="48">
        <v>56755</v>
      </c>
      <c r="O53" s="49">
        <v>34059</v>
      </c>
      <c r="P53" s="49">
        <v>22696</v>
      </c>
      <c r="Q53" s="48">
        <v>2432</v>
      </c>
      <c r="R53" s="48">
        <v>2423</v>
      </c>
      <c r="S53" s="48">
        <v>2497</v>
      </c>
      <c r="T53" s="48">
        <v>2591</v>
      </c>
      <c r="U53" s="48">
        <v>2691</v>
      </c>
      <c r="V53" s="48">
        <v>2582</v>
      </c>
      <c r="W53" s="48">
        <v>2329</v>
      </c>
      <c r="X53" s="48">
        <v>2102</v>
      </c>
      <c r="Y53" s="48">
        <v>1730</v>
      </c>
      <c r="Z53" s="48">
        <v>1514</v>
      </c>
      <c r="AA53" s="48">
        <v>1330</v>
      </c>
      <c r="AB53" s="48">
        <v>1097</v>
      </c>
      <c r="AC53" s="48">
        <v>925</v>
      </c>
      <c r="AD53" s="48">
        <v>690</v>
      </c>
      <c r="AE53" s="48">
        <v>427</v>
      </c>
      <c r="AF53" s="48">
        <v>300</v>
      </c>
      <c r="AG53" s="48">
        <v>309</v>
      </c>
      <c r="AH53" s="50">
        <v>2334</v>
      </c>
      <c r="AI53" s="50">
        <v>2368</v>
      </c>
      <c r="AJ53" s="50">
        <v>2478</v>
      </c>
      <c r="AK53" s="50">
        <v>2486</v>
      </c>
      <c r="AL53" s="50">
        <v>2607</v>
      </c>
      <c r="AM53" s="50">
        <v>2577</v>
      </c>
      <c r="AN53" s="50">
        <v>2408</v>
      </c>
      <c r="AO53" s="50">
        <v>2111</v>
      </c>
      <c r="AP53" s="50">
        <v>1799</v>
      </c>
      <c r="AQ53" s="50">
        <v>1595</v>
      </c>
      <c r="AR53" s="50">
        <v>1417</v>
      </c>
      <c r="AS53" s="50">
        <v>1271</v>
      </c>
      <c r="AT53" s="50">
        <v>1060</v>
      </c>
      <c r="AU53" s="50">
        <v>771</v>
      </c>
      <c r="AV53" s="50">
        <v>569</v>
      </c>
      <c r="AW53" s="50">
        <v>435</v>
      </c>
      <c r="AX53" s="50">
        <v>500</v>
      </c>
      <c r="AZ53">
        <v>0</v>
      </c>
    </row>
    <row r="54" spans="1:52" x14ac:dyDescent="0.25">
      <c r="A54" s="2" t="s">
        <v>500</v>
      </c>
      <c r="B54" s="3" t="s">
        <v>688</v>
      </c>
      <c r="C54" s="4">
        <v>5310</v>
      </c>
      <c r="D54" s="2" t="s">
        <v>502</v>
      </c>
      <c r="E54" s="2" t="s">
        <v>689</v>
      </c>
      <c r="F54" t="s">
        <v>2496</v>
      </c>
      <c r="G54">
        <v>13115</v>
      </c>
      <c r="H54">
        <v>571</v>
      </c>
      <c r="I54">
        <v>445</v>
      </c>
      <c r="J54" s="9">
        <v>77.933450087565674</v>
      </c>
      <c r="K54">
        <v>3270</v>
      </c>
      <c r="L54">
        <v>1210</v>
      </c>
      <c r="M54" s="22">
        <v>37.003058103975533</v>
      </c>
      <c r="N54" s="48">
        <v>13115</v>
      </c>
      <c r="O54" s="49">
        <v>6088</v>
      </c>
      <c r="P54" s="49">
        <v>7027</v>
      </c>
      <c r="Q54" s="48">
        <v>582</v>
      </c>
      <c r="R54" s="48">
        <v>546</v>
      </c>
      <c r="S54" s="48">
        <v>541</v>
      </c>
      <c r="T54" s="48">
        <v>573</v>
      </c>
      <c r="U54" s="48">
        <v>597</v>
      </c>
      <c r="V54" s="48">
        <v>557</v>
      </c>
      <c r="W54" s="48">
        <v>554</v>
      </c>
      <c r="X54" s="48">
        <v>510</v>
      </c>
      <c r="Y54" s="48">
        <v>460</v>
      </c>
      <c r="Z54" s="48">
        <v>448</v>
      </c>
      <c r="AA54" s="48">
        <v>439</v>
      </c>
      <c r="AB54" s="48">
        <v>365</v>
      </c>
      <c r="AC54" s="48">
        <v>241</v>
      </c>
      <c r="AD54" s="48">
        <v>166</v>
      </c>
      <c r="AE54" s="48">
        <v>113</v>
      </c>
      <c r="AF54" s="48">
        <v>82</v>
      </c>
      <c r="AG54" s="48">
        <v>75</v>
      </c>
      <c r="AH54" s="50">
        <v>576</v>
      </c>
      <c r="AI54" s="50">
        <v>535</v>
      </c>
      <c r="AJ54" s="50">
        <v>517</v>
      </c>
      <c r="AK54" s="50">
        <v>527</v>
      </c>
      <c r="AL54" s="50">
        <v>535</v>
      </c>
      <c r="AM54" s="50">
        <v>484</v>
      </c>
      <c r="AN54" s="50">
        <v>470</v>
      </c>
      <c r="AO54" s="50">
        <v>434</v>
      </c>
      <c r="AP54" s="50">
        <v>403</v>
      </c>
      <c r="AQ54" s="50">
        <v>400</v>
      </c>
      <c r="AR54" s="50">
        <v>390</v>
      </c>
      <c r="AS54" s="50">
        <v>326</v>
      </c>
      <c r="AT54" s="50">
        <v>224</v>
      </c>
      <c r="AU54" s="50">
        <v>164</v>
      </c>
      <c r="AV54" s="50">
        <v>116</v>
      </c>
      <c r="AW54" s="50">
        <v>85</v>
      </c>
      <c r="AX54" s="50">
        <v>80</v>
      </c>
      <c r="AZ54">
        <v>0</v>
      </c>
    </row>
    <row r="55" spans="1:52" x14ac:dyDescent="0.25">
      <c r="A55" s="2" t="s">
        <v>500</v>
      </c>
      <c r="B55" s="3" t="s">
        <v>2201</v>
      </c>
      <c r="C55" s="4">
        <v>5313</v>
      </c>
      <c r="D55" s="2" t="s">
        <v>502</v>
      </c>
      <c r="E55" s="2" t="s">
        <v>483</v>
      </c>
      <c r="F55" t="s">
        <v>2496</v>
      </c>
      <c r="G55">
        <v>9873</v>
      </c>
      <c r="H55">
        <v>1060</v>
      </c>
      <c r="I55">
        <v>494</v>
      </c>
      <c r="J55" s="9">
        <v>46.60377358490566</v>
      </c>
      <c r="K55">
        <v>2616</v>
      </c>
      <c r="L55">
        <v>1282</v>
      </c>
      <c r="M55" s="22">
        <v>49.006116207951074</v>
      </c>
      <c r="N55" s="48">
        <v>9873</v>
      </c>
      <c r="O55" s="49">
        <v>3633</v>
      </c>
      <c r="P55" s="49">
        <v>6240</v>
      </c>
      <c r="Q55" s="48">
        <v>468</v>
      </c>
      <c r="R55" s="48">
        <v>441</v>
      </c>
      <c r="S55" s="48">
        <v>415</v>
      </c>
      <c r="T55" s="48">
        <v>435</v>
      </c>
      <c r="U55" s="48">
        <v>451</v>
      </c>
      <c r="V55" s="48">
        <v>442</v>
      </c>
      <c r="W55" s="48">
        <v>346</v>
      </c>
      <c r="X55" s="48">
        <v>277</v>
      </c>
      <c r="Y55" s="48">
        <v>248</v>
      </c>
      <c r="Z55" s="48">
        <v>252</v>
      </c>
      <c r="AA55" s="48">
        <v>277</v>
      </c>
      <c r="AB55" s="48">
        <v>263</v>
      </c>
      <c r="AC55" s="48">
        <v>208</v>
      </c>
      <c r="AD55" s="48">
        <v>155</v>
      </c>
      <c r="AE55" s="48">
        <v>107</v>
      </c>
      <c r="AF55" s="48">
        <v>77</v>
      </c>
      <c r="AG55" s="48">
        <v>85</v>
      </c>
      <c r="AH55" s="50">
        <v>445</v>
      </c>
      <c r="AI55" s="50">
        <v>414</v>
      </c>
      <c r="AJ55" s="50">
        <v>397</v>
      </c>
      <c r="AK55" s="50">
        <v>415</v>
      </c>
      <c r="AL55" s="50">
        <v>421</v>
      </c>
      <c r="AM55" s="50">
        <v>404</v>
      </c>
      <c r="AN55" s="50">
        <v>324</v>
      </c>
      <c r="AO55" s="50">
        <v>278</v>
      </c>
      <c r="AP55" s="50">
        <v>253</v>
      </c>
      <c r="AQ55" s="50">
        <v>259</v>
      </c>
      <c r="AR55" s="50">
        <v>290</v>
      </c>
      <c r="AS55" s="50">
        <v>288</v>
      </c>
      <c r="AT55" s="50">
        <v>234</v>
      </c>
      <c r="AU55" s="50">
        <v>174</v>
      </c>
      <c r="AV55" s="50">
        <v>123</v>
      </c>
      <c r="AW55" s="50">
        <v>93</v>
      </c>
      <c r="AX55" s="50">
        <v>114</v>
      </c>
      <c r="AZ55">
        <v>0</v>
      </c>
    </row>
    <row r="56" spans="1:52" x14ac:dyDescent="0.25">
      <c r="A56" s="2" t="s">
        <v>500</v>
      </c>
      <c r="B56" s="3" t="s">
        <v>1220</v>
      </c>
      <c r="C56" s="4">
        <v>5315</v>
      </c>
      <c r="D56" s="2" t="s">
        <v>502</v>
      </c>
      <c r="E56" s="2" t="s">
        <v>517</v>
      </c>
      <c r="F56" t="s">
        <v>2496</v>
      </c>
      <c r="G56">
        <v>6313</v>
      </c>
      <c r="H56">
        <v>762</v>
      </c>
      <c r="I56">
        <v>392</v>
      </c>
      <c r="J56" s="9">
        <v>51.44356955380578</v>
      </c>
      <c r="K56">
        <v>1567</v>
      </c>
      <c r="L56">
        <v>972</v>
      </c>
      <c r="M56" s="22">
        <v>62.029355456285899</v>
      </c>
      <c r="N56" s="48">
        <v>6313</v>
      </c>
      <c r="O56" s="49">
        <v>2131</v>
      </c>
      <c r="P56" s="49">
        <v>4182</v>
      </c>
      <c r="Q56" s="48">
        <v>262</v>
      </c>
      <c r="R56" s="48">
        <v>260</v>
      </c>
      <c r="S56" s="48">
        <v>279</v>
      </c>
      <c r="T56" s="48">
        <v>251</v>
      </c>
      <c r="U56" s="48">
        <v>285</v>
      </c>
      <c r="V56" s="48">
        <v>273</v>
      </c>
      <c r="W56" s="48">
        <v>237</v>
      </c>
      <c r="X56" s="48">
        <v>220</v>
      </c>
      <c r="Y56" s="48">
        <v>184</v>
      </c>
      <c r="Z56" s="48">
        <v>164</v>
      </c>
      <c r="AA56" s="48">
        <v>160</v>
      </c>
      <c r="AB56" s="48">
        <v>152</v>
      </c>
      <c r="AC56" s="48">
        <v>128</v>
      </c>
      <c r="AD56" s="48">
        <v>110</v>
      </c>
      <c r="AE56" s="48">
        <v>89</v>
      </c>
      <c r="AF56" s="48">
        <v>61</v>
      </c>
      <c r="AG56" s="48">
        <v>69</v>
      </c>
      <c r="AH56" s="50">
        <v>254</v>
      </c>
      <c r="AI56" s="50">
        <v>249</v>
      </c>
      <c r="AJ56" s="50">
        <v>254</v>
      </c>
      <c r="AK56" s="50">
        <v>219</v>
      </c>
      <c r="AL56" s="50">
        <v>245</v>
      </c>
      <c r="AM56" s="50">
        <v>241</v>
      </c>
      <c r="AN56" s="50">
        <v>204</v>
      </c>
      <c r="AO56" s="50">
        <v>198</v>
      </c>
      <c r="AP56" s="50">
        <v>180</v>
      </c>
      <c r="AQ56" s="50">
        <v>171</v>
      </c>
      <c r="AR56" s="50">
        <v>178</v>
      </c>
      <c r="AS56" s="50">
        <v>165</v>
      </c>
      <c r="AT56" s="50">
        <v>144</v>
      </c>
      <c r="AU56" s="50">
        <v>129</v>
      </c>
      <c r="AV56" s="50">
        <v>111</v>
      </c>
      <c r="AW56" s="50">
        <v>84</v>
      </c>
      <c r="AX56" s="50">
        <v>103</v>
      </c>
      <c r="AZ56">
        <v>0</v>
      </c>
    </row>
    <row r="57" spans="1:52" x14ac:dyDescent="0.25">
      <c r="A57" s="2" t="s">
        <v>500</v>
      </c>
      <c r="B57" s="3" t="s">
        <v>962</v>
      </c>
      <c r="C57" s="4">
        <v>5318</v>
      </c>
      <c r="D57" s="2" t="s">
        <v>502</v>
      </c>
      <c r="E57" s="2" t="s">
        <v>963</v>
      </c>
      <c r="F57" t="s">
        <v>2496</v>
      </c>
      <c r="G57">
        <v>49533</v>
      </c>
      <c r="H57">
        <v>2880</v>
      </c>
      <c r="I57">
        <v>2851</v>
      </c>
      <c r="J57" s="9">
        <v>98.993055555555557</v>
      </c>
      <c r="K57">
        <v>13304</v>
      </c>
      <c r="L57">
        <v>4186</v>
      </c>
      <c r="M57" s="22">
        <v>31.46422128683103</v>
      </c>
      <c r="N57" s="48">
        <v>49533</v>
      </c>
      <c r="O57" s="49">
        <v>18464</v>
      </c>
      <c r="P57" s="49">
        <v>31069</v>
      </c>
      <c r="Q57" s="48">
        <v>2388</v>
      </c>
      <c r="R57" s="48">
        <v>2324</v>
      </c>
      <c r="S57" s="48">
        <v>2334</v>
      </c>
      <c r="T57" s="48">
        <v>2221</v>
      </c>
      <c r="U57" s="48">
        <v>2299</v>
      </c>
      <c r="V57" s="48">
        <v>2210</v>
      </c>
      <c r="W57" s="48">
        <v>1929</v>
      </c>
      <c r="X57" s="48">
        <v>1688</v>
      </c>
      <c r="Y57" s="48">
        <v>1532</v>
      </c>
      <c r="Z57" s="48">
        <v>1415</v>
      </c>
      <c r="AA57" s="48">
        <v>1219</v>
      </c>
      <c r="AB57" s="48">
        <v>1021</v>
      </c>
      <c r="AC57" s="48">
        <v>819</v>
      </c>
      <c r="AD57" s="48">
        <v>545</v>
      </c>
      <c r="AE57" s="48">
        <v>381</v>
      </c>
      <c r="AF57" s="48">
        <v>252</v>
      </c>
      <c r="AG57" s="48">
        <v>238</v>
      </c>
      <c r="AH57" s="50">
        <v>2282</v>
      </c>
      <c r="AI57" s="50">
        <v>2223</v>
      </c>
      <c r="AJ57" s="50">
        <v>2232</v>
      </c>
      <c r="AK57" s="50">
        <v>2058</v>
      </c>
      <c r="AL57" s="50">
        <v>2242</v>
      </c>
      <c r="AM57" s="50">
        <v>2127</v>
      </c>
      <c r="AN57" s="50">
        <v>1866</v>
      </c>
      <c r="AO57" s="50">
        <v>1770</v>
      </c>
      <c r="AP57" s="50">
        <v>1623</v>
      </c>
      <c r="AQ57" s="50">
        <v>1444</v>
      </c>
      <c r="AR57" s="50">
        <v>1257</v>
      </c>
      <c r="AS57" s="50">
        <v>1040</v>
      </c>
      <c r="AT57" s="50">
        <v>860</v>
      </c>
      <c r="AU57" s="50">
        <v>615</v>
      </c>
      <c r="AV57" s="50">
        <v>446</v>
      </c>
      <c r="AW57" s="50">
        <v>309</v>
      </c>
      <c r="AX57" s="50">
        <v>324</v>
      </c>
      <c r="AZ57">
        <v>0</v>
      </c>
    </row>
    <row r="58" spans="1:52" x14ac:dyDescent="0.25">
      <c r="A58" s="2" t="s">
        <v>500</v>
      </c>
      <c r="B58" s="3" t="s">
        <v>1862</v>
      </c>
      <c r="C58" s="4">
        <v>5321</v>
      </c>
      <c r="D58" s="2" t="s">
        <v>502</v>
      </c>
      <c r="E58" s="2" t="s">
        <v>1863</v>
      </c>
      <c r="F58" t="s">
        <v>2496</v>
      </c>
      <c r="G58">
        <v>5167</v>
      </c>
      <c r="H58">
        <v>252</v>
      </c>
      <c r="I58">
        <v>216</v>
      </c>
      <c r="J58" s="9">
        <v>85.714285714285708</v>
      </c>
      <c r="K58">
        <v>1339</v>
      </c>
      <c r="L58">
        <v>621</v>
      </c>
      <c r="M58" s="22">
        <v>46.377893950709485</v>
      </c>
      <c r="N58" s="48">
        <v>5167</v>
      </c>
      <c r="O58" s="49">
        <v>4135</v>
      </c>
      <c r="P58" s="49">
        <v>1032</v>
      </c>
      <c r="Q58" s="48">
        <v>215</v>
      </c>
      <c r="R58" s="48">
        <v>215</v>
      </c>
      <c r="S58" s="48">
        <v>218</v>
      </c>
      <c r="T58" s="48">
        <v>220</v>
      </c>
      <c r="U58" s="48">
        <v>220</v>
      </c>
      <c r="V58" s="48">
        <v>215</v>
      </c>
      <c r="W58" s="48">
        <v>189</v>
      </c>
      <c r="X58" s="48">
        <v>166</v>
      </c>
      <c r="Y58" s="48">
        <v>146</v>
      </c>
      <c r="Z58" s="48">
        <v>150</v>
      </c>
      <c r="AA58" s="48">
        <v>160</v>
      </c>
      <c r="AB58" s="48">
        <v>140</v>
      </c>
      <c r="AC58" s="48">
        <v>110</v>
      </c>
      <c r="AD58" s="48">
        <v>77</v>
      </c>
      <c r="AE58" s="48">
        <v>49</v>
      </c>
      <c r="AF58" s="48">
        <v>31</v>
      </c>
      <c r="AG58" s="48">
        <v>32</v>
      </c>
      <c r="AH58" s="50">
        <v>207</v>
      </c>
      <c r="AI58" s="50">
        <v>210</v>
      </c>
      <c r="AJ58" s="50">
        <v>203</v>
      </c>
      <c r="AK58" s="50">
        <v>207</v>
      </c>
      <c r="AL58" s="50">
        <v>213</v>
      </c>
      <c r="AM58" s="50">
        <v>205</v>
      </c>
      <c r="AN58" s="50">
        <v>193</v>
      </c>
      <c r="AO58" s="50">
        <v>178</v>
      </c>
      <c r="AP58" s="50">
        <v>151</v>
      </c>
      <c r="AQ58" s="50">
        <v>164</v>
      </c>
      <c r="AR58" s="50">
        <v>170</v>
      </c>
      <c r="AS58" s="50">
        <v>152</v>
      </c>
      <c r="AT58" s="50">
        <v>115</v>
      </c>
      <c r="AU58" s="50">
        <v>90</v>
      </c>
      <c r="AV58" s="50">
        <v>64</v>
      </c>
      <c r="AW58" s="50">
        <v>42</v>
      </c>
      <c r="AX58" s="50">
        <v>50</v>
      </c>
      <c r="AZ58">
        <v>0</v>
      </c>
    </row>
    <row r="59" spans="1:52" x14ac:dyDescent="0.25">
      <c r="A59" s="2" t="s">
        <v>500</v>
      </c>
      <c r="B59" s="3" t="s">
        <v>1550</v>
      </c>
      <c r="C59" s="4">
        <v>5347</v>
      </c>
      <c r="D59" s="2" t="s">
        <v>502</v>
      </c>
      <c r="E59" s="2" t="s">
        <v>1551</v>
      </c>
      <c r="F59" t="s">
        <v>2496</v>
      </c>
      <c r="G59">
        <v>5757</v>
      </c>
      <c r="H59">
        <v>372</v>
      </c>
      <c r="I59">
        <v>369</v>
      </c>
      <c r="J59" s="9">
        <v>99.193548387096769</v>
      </c>
      <c r="K59">
        <v>1745</v>
      </c>
      <c r="L59">
        <v>717</v>
      </c>
      <c r="M59" s="22">
        <v>41.088825214899714</v>
      </c>
      <c r="N59" s="48">
        <v>5757</v>
      </c>
      <c r="O59" s="49">
        <v>3054</v>
      </c>
      <c r="P59" s="49">
        <v>2703</v>
      </c>
      <c r="Q59" s="48">
        <v>290</v>
      </c>
      <c r="R59" s="48">
        <v>295</v>
      </c>
      <c r="S59" s="48">
        <v>293</v>
      </c>
      <c r="T59" s="48">
        <v>261</v>
      </c>
      <c r="U59" s="48">
        <v>283</v>
      </c>
      <c r="V59" s="48">
        <v>284</v>
      </c>
      <c r="W59" s="48">
        <v>208</v>
      </c>
      <c r="X59" s="48">
        <v>165</v>
      </c>
      <c r="Y59" s="48">
        <v>152</v>
      </c>
      <c r="Z59" s="48">
        <v>165</v>
      </c>
      <c r="AA59" s="48">
        <v>150</v>
      </c>
      <c r="AB59" s="48">
        <v>121</v>
      </c>
      <c r="AC59" s="48">
        <v>98</v>
      </c>
      <c r="AD59" s="48">
        <v>84</v>
      </c>
      <c r="AE59" s="48">
        <v>70</v>
      </c>
      <c r="AF59" s="48">
        <v>49</v>
      </c>
      <c r="AG59" s="48">
        <v>47</v>
      </c>
      <c r="AH59" s="50">
        <v>270</v>
      </c>
      <c r="AI59" s="50">
        <v>261</v>
      </c>
      <c r="AJ59" s="50">
        <v>255</v>
      </c>
      <c r="AK59" s="50">
        <v>223</v>
      </c>
      <c r="AL59" s="50">
        <v>234</v>
      </c>
      <c r="AM59" s="50">
        <v>230</v>
      </c>
      <c r="AN59" s="50">
        <v>176</v>
      </c>
      <c r="AO59" s="50">
        <v>145</v>
      </c>
      <c r="AP59" s="50">
        <v>143</v>
      </c>
      <c r="AQ59" s="50">
        <v>156</v>
      </c>
      <c r="AR59" s="50">
        <v>151</v>
      </c>
      <c r="AS59" s="50">
        <v>126</v>
      </c>
      <c r="AT59" s="50">
        <v>105</v>
      </c>
      <c r="AU59" s="50">
        <v>89</v>
      </c>
      <c r="AV59" s="50">
        <v>72</v>
      </c>
      <c r="AW59" s="50">
        <v>51</v>
      </c>
      <c r="AX59" s="50">
        <v>55</v>
      </c>
      <c r="AZ59">
        <v>0</v>
      </c>
    </row>
    <row r="60" spans="1:52" x14ac:dyDescent="0.25">
      <c r="A60" s="2" t="s">
        <v>500</v>
      </c>
      <c r="B60" s="3" t="s">
        <v>1183</v>
      </c>
      <c r="C60" s="4">
        <v>5353</v>
      </c>
      <c r="D60" s="2" t="s">
        <v>502</v>
      </c>
      <c r="E60" s="2" t="s">
        <v>1184</v>
      </c>
      <c r="F60" t="s">
        <v>2496</v>
      </c>
      <c r="G60">
        <v>4879</v>
      </c>
      <c r="H60">
        <v>540</v>
      </c>
      <c r="I60">
        <v>311</v>
      </c>
      <c r="J60" s="9">
        <v>57.592592592592595</v>
      </c>
      <c r="K60">
        <v>1207</v>
      </c>
      <c r="L60">
        <v>795</v>
      </c>
      <c r="M60" s="22">
        <v>65.865782932891477</v>
      </c>
      <c r="N60" s="48">
        <v>4879</v>
      </c>
      <c r="O60" s="49">
        <v>3249</v>
      </c>
      <c r="P60" s="49">
        <v>1630</v>
      </c>
      <c r="Q60" s="48">
        <v>202</v>
      </c>
      <c r="R60" s="48">
        <v>201</v>
      </c>
      <c r="S60" s="48">
        <v>190</v>
      </c>
      <c r="T60" s="48">
        <v>202</v>
      </c>
      <c r="U60" s="48">
        <v>198</v>
      </c>
      <c r="V60" s="48">
        <v>179</v>
      </c>
      <c r="W60" s="48">
        <v>152</v>
      </c>
      <c r="X60" s="48">
        <v>169</v>
      </c>
      <c r="Y60" s="48">
        <v>147</v>
      </c>
      <c r="Z60" s="48">
        <v>139</v>
      </c>
      <c r="AA60" s="48">
        <v>144</v>
      </c>
      <c r="AB60" s="48">
        <v>129</v>
      </c>
      <c r="AC60" s="48">
        <v>125</v>
      </c>
      <c r="AD60" s="48">
        <v>105</v>
      </c>
      <c r="AE60" s="48">
        <v>80</v>
      </c>
      <c r="AF60" s="48">
        <v>64</v>
      </c>
      <c r="AG60" s="48">
        <v>72</v>
      </c>
      <c r="AH60" s="50">
        <v>192</v>
      </c>
      <c r="AI60" s="50">
        <v>191</v>
      </c>
      <c r="AJ60" s="50">
        <v>182</v>
      </c>
      <c r="AK60" s="50">
        <v>191</v>
      </c>
      <c r="AL60" s="50">
        <v>188</v>
      </c>
      <c r="AM60" s="50">
        <v>173</v>
      </c>
      <c r="AN60" s="50">
        <v>147</v>
      </c>
      <c r="AO60" s="50">
        <v>163</v>
      </c>
      <c r="AP60" s="50">
        <v>140</v>
      </c>
      <c r="AQ60" s="50">
        <v>135</v>
      </c>
      <c r="AR60" s="50">
        <v>139</v>
      </c>
      <c r="AS60" s="50">
        <v>122</v>
      </c>
      <c r="AT60" s="50">
        <v>113</v>
      </c>
      <c r="AU60" s="50">
        <v>97</v>
      </c>
      <c r="AV60" s="50">
        <v>74</v>
      </c>
      <c r="AW60" s="50">
        <v>62</v>
      </c>
      <c r="AX60" s="50">
        <v>72</v>
      </c>
      <c r="AZ60">
        <v>0</v>
      </c>
    </row>
    <row r="61" spans="1:52" x14ac:dyDescent="0.25">
      <c r="A61" s="2" t="s">
        <v>500</v>
      </c>
      <c r="B61" s="3" t="s">
        <v>1103</v>
      </c>
      <c r="C61" s="4">
        <v>5360</v>
      </c>
      <c r="D61" s="2" t="s">
        <v>502</v>
      </c>
      <c r="E61" s="2" t="s">
        <v>1104</v>
      </c>
      <c r="F61" t="s">
        <v>2496</v>
      </c>
      <c r="G61">
        <v>273927</v>
      </c>
      <c r="H61">
        <v>453</v>
      </c>
      <c r="I61">
        <v>212</v>
      </c>
      <c r="J61" s="9">
        <v>46.799116997792495</v>
      </c>
      <c r="K61">
        <v>62725</v>
      </c>
      <c r="L61">
        <v>24833</v>
      </c>
      <c r="M61" s="22">
        <v>39.590275009964124</v>
      </c>
      <c r="N61" s="48">
        <v>273927</v>
      </c>
      <c r="O61" s="49">
        <v>250947</v>
      </c>
      <c r="P61" s="49">
        <v>22980</v>
      </c>
      <c r="Q61" s="48">
        <v>10644</v>
      </c>
      <c r="R61" s="48">
        <v>10416</v>
      </c>
      <c r="S61" s="48">
        <v>10776</v>
      </c>
      <c r="T61" s="48">
        <v>11604</v>
      </c>
      <c r="U61" s="48">
        <v>13179</v>
      </c>
      <c r="V61" s="48">
        <v>12238</v>
      </c>
      <c r="W61" s="48">
        <v>11151</v>
      </c>
      <c r="X61" s="48">
        <v>11300</v>
      </c>
      <c r="Y61" s="48">
        <v>9814</v>
      </c>
      <c r="Z61" s="48">
        <v>8080</v>
      </c>
      <c r="AA61" s="48">
        <v>7175</v>
      </c>
      <c r="AB61" s="48">
        <v>5674</v>
      </c>
      <c r="AC61" s="48">
        <v>4134</v>
      </c>
      <c r="AD61" s="48">
        <v>2918</v>
      </c>
      <c r="AE61" s="48">
        <v>2041</v>
      </c>
      <c r="AF61" s="48">
        <v>1379</v>
      </c>
      <c r="AG61" s="48">
        <v>1169</v>
      </c>
      <c r="AH61" s="50">
        <v>10088</v>
      </c>
      <c r="AI61" s="50">
        <v>9967</v>
      </c>
      <c r="AJ61" s="50">
        <v>10693</v>
      </c>
      <c r="AK61" s="50">
        <v>11470</v>
      </c>
      <c r="AL61" s="50">
        <v>12372</v>
      </c>
      <c r="AM61" s="50">
        <v>12010</v>
      </c>
      <c r="AN61" s="50">
        <v>12299</v>
      </c>
      <c r="AO61" s="50">
        <v>11024</v>
      </c>
      <c r="AP61" s="50">
        <v>10190</v>
      </c>
      <c r="AQ61" s="50">
        <v>9433</v>
      </c>
      <c r="AR61" s="50">
        <v>8189</v>
      </c>
      <c r="AS61" s="50">
        <v>6689</v>
      </c>
      <c r="AT61" s="50">
        <v>5117</v>
      </c>
      <c r="AU61" s="50">
        <v>3768</v>
      </c>
      <c r="AV61" s="50">
        <v>2880</v>
      </c>
      <c r="AW61" s="50">
        <v>2072</v>
      </c>
      <c r="AX61" s="50">
        <v>1974</v>
      </c>
      <c r="AZ61">
        <v>0</v>
      </c>
    </row>
    <row r="62" spans="1:52" x14ac:dyDescent="0.25">
      <c r="A62" s="2" t="s">
        <v>500</v>
      </c>
      <c r="B62" s="3" t="s">
        <v>2153</v>
      </c>
      <c r="C62" s="4">
        <v>5361</v>
      </c>
      <c r="D62" s="2" t="s">
        <v>502</v>
      </c>
      <c r="E62" s="2" t="s">
        <v>2154</v>
      </c>
      <c r="F62" t="s">
        <v>2257</v>
      </c>
      <c r="G62">
        <v>20273</v>
      </c>
      <c r="H62">
        <v>919</v>
      </c>
      <c r="I62">
        <v>1102</v>
      </c>
      <c r="J62" s="9">
        <v>119.91294885745376</v>
      </c>
      <c r="K62">
        <v>7924</v>
      </c>
      <c r="L62">
        <v>2155</v>
      </c>
      <c r="M62" s="22">
        <v>27.195860676426047</v>
      </c>
      <c r="N62" s="48">
        <v>20273</v>
      </c>
      <c r="O62" s="49">
        <v>5808</v>
      </c>
      <c r="P62" s="49">
        <v>14465</v>
      </c>
      <c r="Q62" s="48">
        <v>1391</v>
      </c>
      <c r="R62" s="48">
        <v>1263</v>
      </c>
      <c r="S62" s="48">
        <v>1123</v>
      </c>
      <c r="T62" s="48">
        <v>1026</v>
      </c>
      <c r="U62" s="48">
        <v>926</v>
      </c>
      <c r="V62" s="48">
        <v>767</v>
      </c>
      <c r="W62" s="48">
        <v>602</v>
      </c>
      <c r="X62" s="48">
        <v>513</v>
      </c>
      <c r="Y62" s="48">
        <v>447</v>
      </c>
      <c r="Z62" s="48">
        <v>435</v>
      </c>
      <c r="AA62" s="48">
        <v>434</v>
      </c>
      <c r="AB62" s="48">
        <v>386</v>
      </c>
      <c r="AC62" s="48">
        <v>327</v>
      </c>
      <c r="AD62" s="48">
        <v>284</v>
      </c>
      <c r="AE62" s="48">
        <v>229</v>
      </c>
      <c r="AF62" s="48">
        <v>163</v>
      </c>
      <c r="AG62" s="48">
        <v>161</v>
      </c>
      <c r="AH62" s="50">
        <v>1362</v>
      </c>
      <c r="AI62" s="50">
        <v>1226</v>
      </c>
      <c r="AJ62" s="50">
        <v>1085</v>
      </c>
      <c r="AK62" s="50">
        <v>985</v>
      </c>
      <c r="AL62" s="50">
        <v>876</v>
      </c>
      <c r="AM62" s="50">
        <v>713</v>
      </c>
      <c r="AN62" s="50">
        <v>560</v>
      </c>
      <c r="AO62" s="50">
        <v>487</v>
      </c>
      <c r="AP62" s="50">
        <v>429</v>
      </c>
      <c r="AQ62" s="50">
        <v>411</v>
      </c>
      <c r="AR62" s="50">
        <v>392</v>
      </c>
      <c r="AS62" s="50">
        <v>326</v>
      </c>
      <c r="AT62" s="50">
        <v>259</v>
      </c>
      <c r="AU62" s="50">
        <v>214</v>
      </c>
      <c r="AV62" s="50">
        <v>176</v>
      </c>
      <c r="AW62" s="50">
        <v>137</v>
      </c>
      <c r="AX62" s="50">
        <v>158</v>
      </c>
      <c r="AZ62">
        <v>1</v>
      </c>
    </row>
    <row r="63" spans="1:52" x14ac:dyDescent="0.25">
      <c r="A63" s="2" t="s">
        <v>500</v>
      </c>
      <c r="B63" s="3" t="s">
        <v>1129</v>
      </c>
      <c r="C63" s="4">
        <v>5364</v>
      </c>
      <c r="D63" s="2" t="s">
        <v>502</v>
      </c>
      <c r="E63" s="2" t="s">
        <v>1130</v>
      </c>
      <c r="F63" t="s">
        <v>2496</v>
      </c>
      <c r="G63">
        <v>13596</v>
      </c>
      <c r="H63">
        <v>1217</v>
      </c>
      <c r="I63">
        <v>607</v>
      </c>
      <c r="J63" s="9">
        <v>49.876746096959742</v>
      </c>
      <c r="K63">
        <v>3993</v>
      </c>
      <c r="L63">
        <v>1601</v>
      </c>
      <c r="M63" s="22">
        <v>40.095166541447533</v>
      </c>
      <c r="N63" s="48">
        <v>13596</v>
      </c>
      <c r="O63" s="49">
        <v>7221</v>
      </c>
      <c r="P63" s="49">
        <v>6375</v>
      </c>
      <c r="Q63" s="48">
        <v>675</v>
      </c>
      <c r="R63" s="48">
        <v>657</v>
      </c>
      <c r="S63" s="48">
        <v>659</v>
      </c>
      <c r="T63" s="48">
        <v>589</v>
      </c>
      <c r="U63" s="48">
        <v>604</v>
      </c>
      <c r="V63" s="48">
        <v>588</v>
      </c>
      <c r="W63" s="48">
        <v>482</v>
      </c>
      <c r="X63" s="48">
        <v>418</v>
      </c>
      <c r="Y63" s="48">
        <v>371</v>
      </c>
      <c r="Z63" s="48">
        <v>362</v>
      </c>
      <c r="AA63" s="48">
        <v>353</v>
      </c>
      <c r="AB63" s="48">
        <v>294</v>
      </c>
      <c r="AC63" s="48">
        <v>255</v>
      </c>
      <c r="AD63" s="48">
        <v>191</v>
      </c>
      <c r="AE63" s="48">
        <v>139</v>
      </c>
      <c r="AF63" s="48">
        <v>104</v>
      </c>
      <c r="AG63" s="48">
        <v>110</v>
      </c>
      <c r="AH63" s="50">
        <v>639</v>
      </c>
      <c r="AI63" s="50">
        <v>610</v>
      </c>
      <c r="AJ63" s="50">
        <v>610</v>
      </c>
      <c r="AK63" s="50">
        <v>535</v>
      </c>
      <c r="AL63" s="50">
        <v>560</v>
      </c>
      <c r="AM63" s="50">
        <v>555</v>
      </c>
      <c r="AN63" s="50">
        <v>475</v>
      </c>
      <c r="AO63" s="50">
        <v>428</v>
      </c>
      <c r="AP63" s="50">
        <v>386</v>
      </c>
      <c r="AQ63" s="50">
        <v>374</v>
      </c>
      <c r="AR63" s="50">
        <v>367</v>
      </c>
      <c r="AS63" s="50">
        <v>309</v>
      </c>
      <c r="AT63" s="50">
        <v>280</v>
      </c>
      <c r="AU63" s="50">
        <v>211</v>
      </c>
      <c r="AV63" s="50">
        <v>155</v>
      </c>
      <c r="AW63" s="50">
        <v>118</v>
      </c>
      <c r="AX63" s="50">
        <v>133</v>
      </c>
      <c r="AZ63">
        <v>1</v>
      </c>
    </row>
    <row r="64" spans="1:52" x14ac:dyDescent="0.25">
      <c r="A64" s="2" t="s">
        <v>500</v>
      </c>
      <c r="B64" s="3" t="s">
        <v>570</v>
      </c>
      <c r="C64" s="4">
        <v>5368</v>
      </c>
      <c r="D64" s="2" t="s">
        <v>502</v>
      </c>
      <c r="E64" s="2" t="s">
        <v>271</v>
      </c>
      <c r="F64" t="s">
        <v>2496</v>
      </c>
      <c r="G64">
        <v>11939</v>
      </c>
      <c r="H64">
        <v>1099</v>
      </c>
      <c r="I64">
        <v>866</v>
      </c>
      <c r="J64" s="9">
        <v>78.798908098271156</v>
      </c>
      <c r="K64">
        <v>3204</v>
      </c>
      <c r="L64">
        <v>1340</v>
      </c>
      <c r="M64" s="22">
        <v>41.822721598002502</v>
      </c>
      <c r="N64" s="48">
        <v>11939</v>
      </c>
      <c r="O64" s="49">
        <v>8573</v>
      </c>
      <c r="P64" s="49">
        <v>3366</v>
      </c>
      <c r="Q64" s="48">
        <v>530</v>
      </c>
      <c r="R64" s="48">
        <v>524</v>
      </c>
      <c r="S64" s="48">
        <v>519</v>
      </c>
      <c r="T64" s="48">
        <v>503</v>
      </c>
      <c r="U64" s="48">
        <v>546</v>
      </c>
      <c r="V64" s="48">
        <v>544</v>
      </c>
      <c r="W64" s="48">
        <v>436</v>
      </c>
      <c r="X64" s="48">
        <v>341</v>
      </c>
      <c r="Y64" s="48">
        <v>345</v>
      </c>
      <c r="Z64" s="48">
        <v>348</v>
      </c>
      <c r="AA64" s="48">
        <v>317</v>
      </c>
      <c r="AB64" s="48">
        <v>265</v>
      </c>
      <c r="AC64" s="48">
        <v>215</v>
      </c>
      <c r="AD64" s="48">
        <v>152</v>
      </c>
      <c r="AE64" s="48">
        <v>121</v>
      </c>
      <c r="AF64" s="48">
        <v>87</v>
      </c>
      <c r="AG64" s="48">
        <v>84</v>
      </c>
      <c r="AH64" s="50">
        <v>508</v>
      </c>
      <c r="AI64" s="50">
        <v>507</v>
      </c>
      <c r="AJ64" s="50">
        <v>504</v>
      </c>
      <c r="AK64" s="50">
        <v>496</v>
      </c>
      <c r="AL64" s="50">
        <v>544</v>
      </c>
      <c r="AM64" s="50">
        <v>570</v>
      </c>
      <c r="AN64" s="50">
        <v>469</v>
      </c>
      <c r="AO64" s="50">
        <v>365</v>
      </c>
      <c r="AP64" s="50">
        <v>372</v>
      </c>
      <c r="AQ64" s="50">
        <v>377</v>
      </c>
      <c r="AR64" s="50">
        <v>342</v>
      </c>
      <c r="AS64" s="50">
        <v>280</v>
      </c>
      <c r="AT64" s="50">
        <v>223</v>
      </c>
      <c r="AU64" s="50">
        <v>166</v>
      </c>
      <c r="AV64" s="50">
        <v>135</v>
      </c>
      <c r="AW64" s="50">
        <v>102</v>
      </c>
      <c r="AX64" s="50">
        <v>102</v>
      </c>
      <c r="AZ64">
        <v>0</v>
      </c>
    </row>
    <row r="65" spans="1:52" x14ac:dyDescent="0.25">
      <c r="A65" s="2" t="s">
        <v>500</v>
      </c>
      <c r="B65" s="3" t="s">
        <v>1396</v>
      </c>
      <c r="C65" s="4">
        <v>5376</v>
      </c>
      <c r="D65" s="2" t="s">
        <v>502</v>
      </c>
      <c r="E65" s="2" t="s">
        <v>1397</v>
      </c>
      <c r="F65" t="s">
        <v>2496</v>
      </c>
      <c r="G65">
        <v>53993</v>
      </c>
      <c r="H65">
        <v>1499</v>
      </c>
      <c r="I65">
        <v>813</v>
      </c>
      <c r="J65" s="9">
        <v>54.236157438292196</v>
      </c>
      <c r="K65">
        <v>13708</v>
      </c>
      <c r="L65">
        <v>4930</v>
      </c>
      <c r="M65" s="22">
        <v>35.964400350160489</v>
      </c>
      <c r="N65" s="48">
        <v>53993</v>
      </c>
      <c r="O65" s="49">
        <v>47101</v>
      </c>
      <c r="P65" s="49">
        <v>6892</v>
      </c>
      <c r="Q65" s="48">
        <v>2339</v>
      </c>
      <c r="R65" s="48">
        <v>2346</v>
      </c>
      <c r="S65" s="48">
        <v>2438</v>
      </c>
      <c r="T65" s="48">
        <v>2362</v>
      </c>
      <c r="U65" s="48">
        <v>2606</v>
      </c>
      <c r="V65" s="48">
        <v>2551</v>
      </c>
      <c r="W65" s="48">
        <v>2209</v>
      </c>
      <c r="X65" s="48">
        <v>1919</v>
      </c>
      <c r="Y65" s="48">
        <v>1724</v>
      </c>
      <c r="Z65" s="48">
        <v>1501</v>
      </c>
      <c r="AA65" s="48">
        <v>1331</v>
      </c>
      <c r="AB65" s="48">
        <v>1087</v>
      </c>
      <c r="AC65" s="48">
        <v>852</v>
      </c>
      <c r="AD65" s="48">
        <v>584</v>
      </c>
      <c r="AE65" s="48">
        <v>461</v>
      </c>
      <c r="AF65" s="48">
        <v>325</v>
      </c>
      <c r="AG65" s="48">
        <v>284</v>
      </c>
      <c r="AH65" s="50">
        <v>2244</v>
      </c>
      <c r="AI65" s="50">
        <v>2252</v>
      </c>
      <c r="AJ65" s="50">
        <v>2286</v>
      </c>
      <c r="AK65" s="50">
        <v>2373</v>
      </c>
      <c r="AL65" s="50">
        <v>2573</v>
      </c>
      <c r="AM65" s="50">
        <v>2454</v>
      </c>
      <c r="AN65" s="50">
        <v>2136</v>
      </c>
      <c r="AO65" s="50">
        <v>1936</v>
      </c>
      <c r="AP65" s="50">
        <v>1747</v>
      </c>
      <c r="AQ65" s="50">
        <v>1564</v>
      </c>
      <c r="AR65" s="50">
        <v>1388</v>
      </c>
      <c r="AS65" s="50">
        <v>1162</v>
      </c>
      <c r="AT65" s="50">
        <v>899</v>
      </c>
      <c r="AU65" s="50">
        <v>668</v>
      </c>
      <c r="AV65" s="50">
        <v>598</v>
      </c>
      <c r="AW65" s="50">
        <v>407</v>
      </c>
      <c r="AX65" s="50">
        <v>387</v>
      </c>
      <c r="AZ65">
        <v>0</v>
      </c>
    </row>
    <row r="66" spans="1:52" x14ac:dyDescent="0.25">
      <c r="A66" s="2" t="s">
        <v>500</v>
      </c>
      <c r="B66" s="3" t="s">
        <v>852</v>
      </c>
      <c r="C66" s="4">
        <v>5380</v>
      </c>
      <c r="D66" s="2" t="s">
        <v>502</v>
      </c>
      <c r="E66" s="2" t="s">
        <v>853</v>
      </c>
      <c r="F66" t="s">
        <v>2496</v>
      </c>
      <c r="G66">
        <v>64315</v>
      </c>
      <c r="H66">
        <v>157</v>
      </c>
      <c r="I66">
        <v>159</v>
      </c>
      <c r="J66" s="9">
        <v>101.27388535031847</v>
      </c>
      <c r="K66">
        <v>15378</v>
      </c>
      <c r="L66">
        <v>5778</v>
      </c>
      <c r="M66" s="22">
        <v>37.573156457276632</v>
      </c>
      <c r="N66" s="48">
        <v>64315</v>
      </c>
      <c r="O66" s="49">
        <v>37031</v>
      </c>
      <c r="P66" s="49">
        <v>27284</v>
      </c>
      <c r="Q66" s="48">
        <v>2645</v>
      </c>
      <c r="R66" s="48">
        <v>2643</v>
      </c>
      <c r="S66" s="48">
        <v>2688</v>
      </c>
      <c r="T66" s="48">
        <v>2802</v>
      </c>
      <c r="U66" s="48">
        <v>3013</v>
      </c>
      <c r="V66" s="48">
        <v>2949</v>
      </c>
      <c r="W66" s="48">
        <v>2598</v>
      </c>
      <c r="X66" s="48">
        <v>2447</v>
      </c>
      <c r="Y66" s="48">
        <v>2211</v>
      </c>
      <c r="Z66" s="48">
        <v>1815</v>
      </c>
      <c r="AA66" s="48">
        <v>1561</v>
      </c>
      <c r="AB66" s="48">
        <v>1310</v>
      </c>
      <c r="AC66" s="48">
        <v>1052</v>
      </c>
      <c r="AD66" s="48">
        <v>731</v>
      </c>
      <c r="AE66" s="48">
        <v>484</v>
      </c>
      <c r="AF66" s="48">
        <v>308</v>
      </c>
      <c r="AG66" s="48">
        <v>297</v>
      </c>
      <c r="AH66" s="50">
        <v>2500</v>
      </c>
      <c r="AI66" s="50">
        <v>2483</v>
      </c>
      <c r="AJ66" s="50">
        <v>2637</v>
      </c>
      <c r="AK66" s="50">
        <v>2728</v>
      </c>
      <c r="AL66" s="50">
        <v>2933</v>
      </c>
      <c r="AM66" s="50">
        <v>2946</v>
      </c>
      <c r="AN66" s="50">
        <v>2764</v>
      </c>
      <c r="AO66" s="50">
        <v>2646</v>
      </c>
      <c r="AP66" s="50">
        <v>2287</v>
      </c>
      <c r="AQ66" s="50">
        <v>1921</v>
      </c>
      <c r="AR66" s="50">
        <v>1698</v>
      </c>
      <c r="AS66" s="50">
        <v>1476</v>
      </c>
      <c r="AT66" s="50">
        <v>1147</v>
      </c>
      <c r="AU66" s="50">
        <v>862</v>
      </c>
      <c r="AV66" s="50">
        <v>670</v>
      </c>
      <c r="AW66" s="50">
        <v>505</v>
      </c>
      <c r="AX66" s="50">
        <v>558</v>
      </c>
      <c r="AZ66">
        <v>0</v>
      </c>
    </row>
    <row r="67" spans="1:52" x14ac:dyDescent="0.25">
      <c r="A67" s="2" t="s">
        <v>500</v>
      </c>
      <c r="B67" s="3" t="s">
        <v>1602</v>
      </c>
      <c r="C67" s="4">
        <v>5390</v>
      </c>
      <c r="D67" s="2" t="s">
        <v>502</v>
      </c>
      <c r="E67" s="2" t="s">
        <v>1603</v>
      </c>
      <c r="F67" t="s">
        <v>2496</v>
      </c>
      <c r="G67">
        <v>6452</v>
      </c>
      <c r="H67">
        <v>79</v>
      </c>
      <c r="I67">
        <v>62</v>
      </c>
      <c r="J67" s="9">
        <v>78.48101265822784</v>
      </c>
      <c r="K67">
        <v>1819</v>
      </c>
      <c r="L67">
        <v>766</v>
      </c>
      <c r="M67" s="22">
        <v>42.111050027487629</v>
      </c>
      <c r="N67" s="48">
        <v>6452</v>
      </c>
      <c r="O67" s="49">
        <v>5729</v>
      </c>
      <c r="P67" s="49">
        <v>723</v>
      </c>
      <c r="Q67" s="48">
        <v>300</v>
      </c>
      <c r="R67" s="48">
        <v>299</v>
      </c>
      <c r="S67" s="48">
        <v>297</v>
      </c>
      <c r="T67" s="48">
        <v>273</v>
      </c>
      <c r="U67" s="48">
        <v>296</v>
      </c>
      <c r="V67" s="48">
        <v>273</v>
      </c>
      <c r="W67" s="48">
        <v>226</v>
      </c>
      <c r="X67" s="48">
        <v>190</v>
      </c>
      <c r="Y67" s="48">
        <v>175</v>
      </c>
      <c r="Z67" s="48">
        <v>180</v>
      </c>
      <c r="AA67" s="48">
        <v>166</v>
      </c>
      <c r="AB67" s="48">
        <v>150</v>
      </c>
      <c r="AC67" s="48">
        <v>125</v>
      </c>
      <c r="AD67" s="48">
        <v>88</v>
      </c>
      <c r="AE67" s="48">
        <v>70</v>
      </c>
      <c r="AF67" s="48">
        <v>52</v>
      </c>
      <c r="AG67" s="48">
        <v>52</v>
      </c>
      <c r="AH67" s="50">
        <v>290</v>
      </c>
      <c r="AI67" s="50">
        <v>286</v>
      </c>
      <c r="AJ67" s="50">
        <v>285</v>
      </c>
      <c r="AK67" s="50">
        <v>267</v>
      </c>
      <c r="AL67" s="50">
        <v>295</v>
      </c>
      <c r="AM67" s="50">
        <v>271</v>
      </c>
      <c r="AN67" s="50">
        <v>228</v>
      </c>
      <c r="AO67" s="50">
        <v>199</v>
      </c>
      <c r="AP67" s="50">
        <v>187</v>
      </c>
      <c r="AQ67" s="50">
        <v>190</v>
      </c>
      <c r="AR67" s="50">
        <v>171</v>
      </c>
      <c r="AS67" s="50">
        <v>152</v>
      </c>
      <c r="AT67" s="50">
        <v>127</v>
      </c>
      <c r="AU67" s="50">
        <v>93</v>
      </c>
      <c r="AV67" s="50">
        <v>77</v>
      </c>
      <c r="AW67" s="50">
        <v>60</v>
      </c>
      <c r="AX67" s="50">
        <v>62</v>
      </c>
      <c r="AZ67">
        <v>0</v>
      </c>
    </row>
    <row r="68" spans="1:52" x14ac:dyDescent="0.25">
      <c r="A68" s="2" t="s">
        <v>500</v>
      </c>
      <c r="B68" s="3" t="s">
        <v>2024</v>
      </c>
      <c r="C68" s="4">
        <v>5400</v>
      </c>
      <c r="D68" s="2" t="s">
        <v>502</v>
      </c>
      <c r="E68" s="2" t="s">
        <v>2025</v>
      </c>
      <c r="F68" t="s">
        <v>2496</v>
      </c>
      <c r="G68">
        <v>19324</v>
      </c>
      <c r="H68">
        <v>1102</v>
      </c>
      <c r="I68">
        <v>444</v>
      </c>
      <c r="J68" s="9">
        <v>40.290381125226858</v>
      </c>
      <c r="K68">
        <v>5460</v>
      </c>
      <c r="L68">
        <v>1672</v>
      </c>
      <c r="M68" s="22">
        <v>30.622710622710624</v>
      </c>
      <c r="N68" s="48">
        <v>19324</v>
      </c>
      <c r="O68" s="49">
        <v>10943</v>
      </c>
      <c r="P68" s="49">
        <v>8381</v>
      </c>
      <c r="Q68" s="48">
        <v>936</v>
      </c>
      <c r="R68" s="48">
        <v>921</v>
      </c>
      <c r="S68" s="48">
        <v>944</v>
      </c>
      <c r="T68" s="48">
        <v>897</v>
      </c>
      <c r="U68" s="48">
        <v>934</v>
      </c>
      <c r="V68" s="48">
        <v>906</v>
      </c>
      <c r="W68" s="48">
        <v>786</v>
      </c>
      <c r="X68" s="48">
        <v>693</v>
      </c>
      <c r="Y68" s="48">
        <v>573</v>
      </c>
      <c r="Z68" s="48">
        <v>511</v>
      </c>
      <c r="AA68" s="48">
        <v>482</v>
      </c>
      <c r="AB68" s="48">
        <v>405</v>
      </c>
      <c r="AC68" s="48">
        <v>298</v>
      </c>
      <c r="AD68" s="48">
        <v>224</v>
      </c>
      <c r="AE68" s="48">
        <v>172</v>
      </c>
      <c r="AF68" s="48">
        <v>105</v>
      </c>
      <c r="AG68" s="48">
        <v>86</v>
      </c>
      <c r="AH68" s="50">
        <v>900</v>
      </c>
      <c r="AI68" s="50">
        <v>860</v>
      </c>
      <c r="AJ68" s="50">
        <v>879</v>
      </c>
      <c r="AK68" s="50">
        <v>830</v>
      </c>
      <c r="AL68" s="50">
        <v>858</v>
      </c>
      <c r="AM68" s="50">
        <v>835</v>
      </c>
      <c r="AN68" s="50">
        <v>727</v>
      </c>
      <c r="AO68" s="50">
        <v>667</v>
      </c>
      <c r="AP68" s="50">
        <v>568</v>
      </c>
      <c r="AQ68" s="50">
        <v>516</v>
      </c>
      <c r="AR68" s="50">
        <v>484</v>
      </c>
      <c r="AS68" s="50">
        <v>402</v>
      </c>
      <c r="AT68" s="50">
        <v>295</v>
      </c>
      <c r="AU68" s="50">
        <v>223</v>
      </c>
      <c r="AV68" s="50">
        <v>178</v>
      </c>
      <c r="AW68" s="50">
        <v>118</v>
      </c>
      <c r="AX68" s="50">
        <v>111</v>
      </c>
      <c r="AZ68">
        <v>0</v>
      </c>
    </row>
    <row r="69" spans="1:52" x14ac:dyDescent="0.25">
      <c r="A69" s="2" t="s">
        <v>500</v>
      </c>
      <c r="B69" s="3" t="s">
        <v>1883</v>
      </c>
      <c r="C69" s="4">
        <v>5411</v>
      </c>
      <c r="D69" s="2" t="s">
        <v>502</v>
      </c>
      <c r="E69" s="2" t="s">
        <v>1884</v>
      </c>
      <c r="F69" t="s">
        <v>2496</v>
      </c>
      <c r="G69">
        <v>9558</v>
      </c>
      <c r="H69">
        <v>405</v>
      </c>
      <c r="I69">
        <v>341</v>
      </c>
      <c r="J69" s="9">
        <v>84.197530864197532</v>
      </c>
      <c r="K69">
        <v>2384</v>
      </c>
      <c r="L69">
        <v>1182</v>
      </c>
      <c r="M69" s="22">
        <v>49.580536912751676</v>
      </c>
      <c r="N69" s="48">
        <v>9558</v>
      </c>
      <c r="O69" s="49">
        <v>1750</v>
      </c>
      <c r="P69" s="49">
        <v>7808</v>
      </c>
      <c r="Q69" s="48">
        <v>415</v>
      </c>
      <c r="R69" s="48">
        <v>417</v>
      </c>
      <c r="S69" s="48">
        <v>380</v>
      </c>
      <c r="T69" s="48">
        <v>502</v>
      </c>
      <c r="U69" s="48">
        <v>515</v>
      </c>
      <c r="V69" s="48">
        <v>524</v>
      </c>
      <c r="W69" s="48">
        <v>410</v>
      </c>
      <c r="X69" s="48">
        <v>300</v>
      </c>
      <c r="Y69" s="48">
        <v>267</v>
      </c>
      <c r="Z69" s="48">
        <v>253</v>
      </c>
      <c r="AA69" s="48">
        <v>262</v>
      </c>
      <c r="AB69" s="48">
        <v>207</v>
      </c>
      <c r="AC69" s="48">
        <v>174</v>
      </c>
      <c r="AD69" s="48">
        <v>135</v>
      </c>
      <c r="AE69" s="48">
        <v>114</v>
      </c>
      <c r="AF69" s="48">
        <v>82</v>
      </c>
      <c r="AG69" s="48">
        <v>82</v>
      </c>
      <c r="AH69" s="50">
        <v>393</v>
      </c>
      <c r="AI69" s="50">
        <v>367</v>
      </c>
      <c r="AJ69" s="50">
        <v>334</v>
      </c>
      <c r="AK69" s="50">
        <v>427</v>
      </c>
      <c r="AL69" s="50">
        <v>436</v>
      </c>
      <c r="AM69" s="50">
        <v>421</v>
      </c>
      <c r="AN69" s="50">
        <v>330</v>
      </c>
      <c r="AO69" s="50">
        <v>253</v>
      </c>
      <c r="AP69" s="50">
        <v>239</v>
      </c>
      <c r="AQ69" s="50">
        <v>238</v>
      </c>
      <c r="AR69" s="50">
        <v>248</v>
      </c>
      <c r="AS69" s="50">
        <v>199</v>
      </c>
      <c r="AT69" s="50">
        <v>171</v>
      </c>
      <c r="AU69" s="50">
        <v>142</v>
      </c>
      <c r="AV69" s="50">
        <v>128</v>
      </c>
      <c r="AW69" s="50">
        <v>96</v>
      </c>
      <c r="AX69" s="50">
        <v>97</v>
      </c>
      <c r="AZ69">
        <v>0</v>
      </c>
    </row>
    <row r="70" spans="1:52" x14ac:dyDescent="0.25">
      <c r="A70" s="2" t="s">
        <v>500</v>
      </c>
      <c r="B70" s="3" t="s">
        <v>1872</v>
      </c>
      <c r="C70" s="4">
        <v>5425</v>
      </c>
      <c r="D70" s="2" t="s">
        <v>502</v>
      </c>
      <c r="E70" s="2" t="s">
        <v>1873</v>
      </c>
      <c r="F70" t="s">
        <v>2496</v>
      </c>
      <c r="G70">
        <v>6696</v>
      </c>
      <c r="H70">
        <v>905</v>
      </c>
      <c r="I70">
        <v>472</v>
      </c>
      <c r="J70" s="9">
        <v>52.15469613259669</v>
      </c>
      <c r="K70">
        <v>1791</v>
      </c>
      <c r="L70">
        <v>662</v>
      </c>
      <c r="M70" s="22">
        <v>36.96259073143495</v>
      </c>
      <c r="N70" s="48">
        <v>6696</v>
      </c>
      <c r="O70" s="49">
        <v>2828</v>
      </c>
      <c r="P70" s="49">
        <v>3868</v>
      </c>
      <c r="Q70" s="48">
        <v>297</v>
      </c>
      <c r="R70" s="48">
        <v>278</v>
      </c>
      <c r="S70" s="48">
        <v>276</v>
      </c>
      <c r="T70" s="48">
        <v>293</v>
      </c>
      <c r="U70" s="48">
        <v>305</v>
      </c>
      <c r="V70" s="48">
        <v>285</v>
      </c>
      <c r="W70" s="48">
        <v>282</v>
      </c>
      <c r="X70" s="48">
        <v>261</v>
      </c>
      <c r="Y70" s="48">
        <v>237</v>
      </c>
      <c r="Z70" s="48">
        <v>229</v>
      </c>
      <c r="AA70" s="48">
        <v>224</v>
      </c>
      <c r="AB70" s="48">
        <v>186</v>
      </c>
      <c r="AC70" s="48">
        <v>124</v>
      </c>
      <c r="AD70" s="48">
        <v>85</v>
      </c>
      <c r="AE70" s="48">
        <v>57</v>
      </c>
      <c r="AF70" s="48">
        <v>41</v>
      </c>
      <c r="AG70" s="48">
        <v>38</v>
      </c>
      <c r="AH70" s="50">
        <v>294</v>
      </c>
      <c r="AI70" s="50">
        <v>273</v>
      </c>
      <c r="AJ70" s="50">
        <v>263</v>
      </c>
      <c r="AK70" s="50">
        <v>268</v>
      </c>
      <c r="AL70" s="50">
        <v>273</v>
      </c>
      <c r="AM70" s="50">
        <v>248</v>
      </c>
      <c r="AN70" s="50">
        <v>240</v>
      </c>
      <c r="AO70" s="50">
        <v>222</v>
      </c>
      <c r="AP70" s="50">
        <v>207</v>
      </c>
      <c r="AQ70" s="50">
        <v>204</v>
      </c>
      <c r="AR70" s="50">
        <v>198</v>
      </c>
      <c r="AS70" s="50">
        <v>166</v>
      </c>
      <c r="AT70" s="50">
        <v>115</v>
      </c>
      <c r="AU70" s="50">
        <v>84</v>
      </c>
      <c r="AV70" s="50">
        <v>59</v>
      </c>
      <c r="AW70" s="50">
        <v>43</v>
      </c>
      <c r="AX70" s="50">
        <v>41</v>
      </c>
      <c r="AZ70">
        <v>0</v>
      </c>
    </row>
    <row r="71" spans="1:52" x14ac:dyDescent="0.25">
      <c r="A71" s="2" t="s">
        <v>500</v>
      </c>
      <c r="B71" s="3" t="s">
        <v>1556</v>
      </c>
      <c r="C71" s="4">
        <v>5440</v>
      </c>
      <c r="D71" s="2" t="s">
        <v>502</v>
      </c>
      <c r="E71" s="2" t="s">
        <v>1557</v>
      </c>
      <c r="F71" t="s">
        <v>2496</v>
      </c>
      <c r="G71">
        <v>55000</v>
      </c>
      <c r="H71">
        <v>2455</v>
      </c>
      <c r="I71">
        <v>1359</v>
      </c>
      <c r="J71" s="9">
        <v>55.356415478615077</v>
      </c>
      <c r="K71">
        <v>15689</v>
      </c>
      <c r="L71">
        <v>4596</v>
      </c>
      <c r="M71" s="22">
        <v>29.294410096245777</v>
      </c>
      <c r="N71" s="48">
        <v>55000</v>
      </c>
      <c r="O71" s="49">
        <v>43570</v>
      </c>
      <c r="P71" s="49">
        <v>11430</v>
      </c>
      <c r="Q71" s="48">
        <v>2745</v>
      </c>
      <c r="R71" s="48">
        <v>2740</v>
      </c>
      <c r="S71" s="48">
        <v>2830</v>
      </c>
      <c r="T71" s="48">
        <v>2524</v>
      </c>
      <c r="U71" s="48">
        <v>2717</v>
      </c>
      <c r="V71" s="48">
        <v>2618</v>
      </c>
      <c r="W71" s="48">
        <v>2097</v>
      </c>
      <c r="X71" s="48">
        <v>1723</v>
      </c>
      <c r="Y71" s="48">
        <v>1529</v>
      </c>
      <c r="Z71" s="48">
        <v>1380</v>
      </c>
      <c r="AA71" s="48">
        <v>1273</v>
      </c>
      <c r="AB71" s="48">
        <v>1081</v>
      </c>
      <c r="AC71" s="48">
        <v>858</v>
      </c>
      <c r="AD71" s="48">
        <v>586</v>
      </c>
      <c r="AE71" s="48">
        <v>444</v>
      </c>
      <c r="AF71" s="48">
        <v>288</v>
      </c>
      <c r="AG71" s="48">
        <v>269</v>
      </c>
      <c r="AH71" s="50">
        <v>2653</v>
      </c>
      <c r="AI71" s="50">
        <v>2679</v>
      </c>
      <c r="AJ71" s="50">
        <v>2649</v>
      </c>
      <c r="AK71" s="50">
        <v>2385</v>
      </c>
      <c r="AL71" s="50">
        <v>2650</v>
      </c>
      <c r="AM71" s="50">
        <v>2440</v>
      </c>
      <c r="AN71" s="50">
        <v>1992</v>
      </c>
      <c r="AO71" s="50">
        <v>1780</v>
      </c>
      <c r="AP71" s="50">
        <v>1537</v>
      </c>
      <c r="AQ71" s="50">
        <v>1378</v>
      </c>
      <c r="AR71" s="50">
        <v>1248</v>
      </c>
      <c r="AS71" s="50">
        <v>1101</v>
      </c>
      <c r="AT71" s="50">
        <v>894</v>
      </c>
      <c r="AU71" s="50">
        <v>624</v>
      </c>
      <c r="AV71" s="50">
        <v>519</v>
      </c>
      <c r="AW71" s="50">
        <v>376</v>
      </c>
      <c r="AX71" s="50">
        <v>393</v>
      </c>
      <c r="AZ71">
        <v>0</v>
      </c>
    </row>
    <row r="72" spans="1:52" x14ac:dyDescent="0.25">
      <c r="A72" s="2" t="s">
        <v>500</v>
      </c>
      <c r="B72" s="3" t="s">
        <v>1824</v>
      </c>
      <c r="C72" s="4">
        <v>5467</v>
      </c>
      <c r="D72" s="2" t="s">
        <v>502</v>
      </c>
      <c r="E72" s="2" t="s">
        <v>1825</v>
      </c>
      <c r="F72" t="s">
        <v>2496</v>
      </c>
      <c r="G72">
        <v>5950</v>
      </c>
      <c r="H72">
        <v>388</v>
      </c>
      <c r="I72">
        <v>330</v>
      </c>
      <c r="J72" s="9">
        <v>85.051546391752581</v>
      </c>
      <c r="K72">
        <v>1731</v>
      </c>
      <c r="L72">
        <v>772</v>
      </c>
      <c r="M72" s="22">
        <v>44.598497978047369</v>
      </c>
      <c r="N72" s="48">
        <v>5950</v>
      </c>
      <c r="O72" s="49">
        <v>2011</v>
      </c>
      <c r="P72" s="49">
        <v>3939</v>
      </c>
      <c r="Q72" s="48">
        <v>270</v>
      </c>
      <c r="R72" s="48">
        <v>281</v>
      </c>
      <c r="S72" s="48">
        <v>281</v>
      </c>
      <c r="T72" s="48">
        <v>263</v>
      </c>
      <c r="U72" s="48">
        <v>276</v>
      </c>
      <c r="V72" s="48">
        <v>276</v>
      </c>
      <c r="W72" s="48">
        <v>222</v>
      </c>
      <c r="X72" s="48">
        <v>174</v>
      </c>
      <c r="Y72" s="48">
        <v>165</v>
      </c>
      <c r="Z72" s="48">
        <v>172</v>
      </c>
      <c r="AA72" s="48">
        <v>157</v>
      </c>
      <c r="AB72" s="48">
        <v>147</v>
      </c>
      <c r="AC72" s="48">
        <v>122</v>
      </c>
      <c r="AD72" s="48">
        <v>91</v>
      </c>
      <c r="AE72" s="48">
        <v>65</v>
      </c>
      <c r="AF72" s="48">
        <v>51</v>
      </c>
      <c r="AG72" s="48">
        <v>49</v>
      </c>
      <c r="AH72" s="50">
        <v>263</v>
      </c>
      <c r="AI72" s="50">
        <v>256</v>
      </c>
      <c r="AJ72" s="50">
        <v>256</v>
      </c>
      <c r="AK72" s="50">
        <v>236</v>
      </c>
      <c r="AL72" s="50">
        <v>248</v>
      </c>
      <c r="AM72" s="50">
        <v>246</v>
      </c>
      <c r="AN72" s="50">
        <v>200</v>
      </c>
      <c r="AO72" s="50">
        <v>165</v>
      </c>
      <c r="AP72" s="50">
        <v>162</v>
      </c>
      <c r="AQ72" s="50">
        <v>169</v>
      </c>
      <c r="AR72" s="50">
        <v>151</v>
      </c>
      <c r="AS72" s="50">
        <v>137</v>
      </c>
      <c r="AT72" s="50">
        <v>118</v>
      </c>
      <c r="AU72" s="50">
        <v>91</v>
      </c>
      <c r="AV72" s="50">
        <v>68</v>
      </c>
      <c r="AW72" s="50">
        <v>58</v>
      </c>
      <c r="AX72" s="50">
        <v>64</v>
      </c>
      <c r="AZ72">
        <v>0</v>
      </c>
    </row>
    <row r="73" spans="1:52" x14ac:dyDescent="0.25">
      <c r="A73" s="2" t="s">
        <v>500</v>
      </c>
      <c r="B73" s="3" t="s">
        <v>2125</v>
      </c>
      <c r="C73" s="4">
        <v>5475</v>
      </c>
      <c r="D73" s="2" t="s">
        <v>502</v>
      </c>
      <c r="E73" s="2" t="s">
        <v>2126</v>
      </c>
      <c r="F73" t="s">
        <v>2253</v>
      </c>
      <c r="G73">
        <v>4795</v>
      </c>
      <c r="H73">
        <v>968</v>
      </c>
      <c r="I73">
        <v>51</v>
      </c>
      <c r="J73" s="9">
        <v>5.2685950413223139</v>
      </c>
      <c r="K73">
        <v>1322</v>
      </c>
      <c r="L73">
        <v>444</v>
      </c>
      <c r="M73" s="22">
        <v>33.585476550680788</v>
      </c>
      <c r="N73" s="48">
        <v>4795</v>
      </c>
      <c r="O73" s="49">
        <v>954</v>
      </c>
      <c r="P73" s="49">
        <v>3841</v>
      </c>
      <c r="Q73" s="48">
        <v>260</v>
      </c>
      <c r="R73" s="48">
        <v>235</v>
      </c>
      <c r="S73" s="48">
        <v>220</v>
      </c>
      <c r="T73" s="48">
        <v>220</v>
      </c>
      <c r="U73" s="48">
        <v>241</v>
      </c>
      <c r="V73" s="48">
        <v>231</v>
      </c>
      <c r="W73" s="48">
        <v>172</v>
      </c>
      <c r="X73" s="48">
        <v>141</v>
      </c>
      <c r="Y73" s="48">
        <v>117</v>
      </c>
      <c r="Z73" s="48">
        <v>119</v>
      </c>
      <c r="AA73" s="48">
        <v>124</v>
      </c>
      <c r="AB73" s="48">
        <v>106</v>
      </c>
      <c r="AC73" s="48">
        <v>84</v>
      </c>
      <c r="AD73" s="48">
        <v>62</v>
      </c>
      <c r="AE73" s="48">
        <v>38</v>
      </c>
      <c r="AF73" s="48">
        <v>30</v>
      </c>
      <c r="AG73" s="48">
        <v>34</v>
      </c>
      <c r="AH73" s="50">
        <v>249</v>
      </c>
      <c r="AI73" s="50">
        <v>224</v>
      </c>
      <c r="AJ73" s="50">
        <v>209</v>
      </c>
      <c r="AK73" s="50">
        <v>213</v>
      </c>
      <c r="AL73" s="50">
        <v>228</v>
      </c>
      <c r="AM73" s="50">
        <v>206</v>
      </c>
      <c r="AN73" s="50">
        <v>154</v>
      </c>
      <c r="AO73" s="50">
        <v>136</v>
      </c>
      <c r="AP73" s="50">
        <v>125</v>
      </c>
      <c r="AQ73" s="50">
        <v>132</v>
      </c>
      <c r="AR73" s="50">
        <v>128</v>
      </c>
      <c r="AS73" s="50">
        <v>104</v>
      </c>
      <c r="AT73" s="50">
        <v>80</v>
      </c>
      <c r="AU73" s="50">
        <v>64</v>
      </c>
      <c r="AV73" s="50">
        <v>39</v>
      </c>
      <c r="AW73" s="50">
        <v>32</v>
      </c>
      <c r="AX73" s="50">
        <v>38</v>
      </c>
      <c r="AZ73">
        <v>2</v>
      </c>
    </row>
    <row r="74" spans="1:52" x14ac:dyDescent="0.25">
      <c r="A74" s="2" t="s">
        <v>500</v>
      </c>
      <c r="B74" s="3" t="s">
        <v>2181</v>
      </c>
      <c r="C74" s="4">
        <v>5480</v>
      </c>
      <c r="D74" s="2" t="s">
        <v>502</v>
      </c>
      <c r="E74" s="2" t="s">
        <v>2182</v>
      </c>
      <c r="F74" t="s">
        <v>2266</v>
      </c>
      <c r="G74">
        <v>21545</v>
      </c>
      <c r="H74">
        <v>1955</v>
      </c>
      <c r="I74">
        <v>501</v>
      </c>
      <c r="J74" s="9">
        <v>25.626598465473144</v>
      </c>
      <c r="K74">
        <v>6484</v>
      </c>
      <c r="L74">
        <v>1444</v>
      </c>
      <c r="M74" s="22">
        <v>22.270203578038249</v>
      </c>
      <c r="N74" s="48">
        <v>21545</v>
      </c>
      <c r="O74" s="49">
        <v>5781</v>
      </c>
      <c r="P74" s="49">
        <v>15764</v>
      </c>
      <c r="Q74" s="48">
        <v>1241</v>
      </c>
      <c r="R74" s="48">
        <v>1150</v>
      </c>
      <c r="S74" s="48">
        <v>1068</v>
      </c>
      <c r="T74" s="48">
        <v>1114</v>
      </c>
      <c r="U74" s="48">
        <v>1083</v>
      </c>
      <c r="V74" s="48">
        <v>1045</v>
      </c>
      <c r="W74" s="48">
        <v>843</v>
      </c>
      <c r="X74" s="48">
        <v>641</v>
      </c>
      <c r="Y74" s="48">
        <v>513</v>
      </c>
      <c r="Z74" s="48">
        <v>476</v>
      </c>
      <c r="AA74" s="48">
        <v>457</v>
      </c>
      <c r="AB74" s="48">
        <v>402</v>
      </c>
      <c r="AC74" s="48">
        <v>298</v>
      </c>
      <c r="AD74" s="48">
        <v>203</v>
      </c>
      <c r="AE74" s="48">
        <v>129</v>
      </c>
      <c r="AF74" s="48">
        <v>94</v>
      </c>
      <c r="AG74" s="48">
        <v>95</v>
      </c>
      <c r="AH74" s="50">
        <v>1184</v>
      </c>
      <c r="AI74" s="50">
        <v>1091</v>
      </c>
      <c r="AJ74" s="50">
        <v>1016</v>
      </c>
      <c r="AK74" s="50">
        <v>1052</v>
      </c>
      <c r="AL74" s="50">
        <v>1026</v>
      </c>
      <c r="AM74" s="50">
        <v>1005</v>
      </c>
      <c r="AN74" s="50">
        <v>845</v>
      </c>
      <c r="AO74" s="50">
        <v>674</v>
      </c>
      <c r="AP74" s="50">
        <v>549</v>
      </c>
      <c r="AQ74" s="50">
        <v>512</v>
      </c>
      <c r="AR74" s="50">
        <v>480</v>
      </c>
      <c r="AS74" s="50">
        <v>410</v>
      </c>
      <c r="AT74" s="50">
        <v>301</v>
      </c>
      <c r="AU74" s="50">
        <v>207</v>
      </c>
      <c r="AV74" s="50">
        <v>134</v>
      </c>
      <c r="AW74" s="50">
        <v>100</v>
      </c>
      <c r="AX74" s="50">
        <v>107</v>
      </c>
      <c r="AZ74">
        <v>3</v>
      </c>
    </row>
    <row r="75" spans="1:52" x14ac:dyDescent="0.25">
      <c r="A75" s="2" t="s">
        <v>500</v>
      </c>
      <c r="B75" s="3" t="s">
        <v>2058</v>
      </c>
      <c r="C75" s="4">
        <v>5483</v>
      </c>
      <c r="D75" s="2" t="s">
        <v>502</v>
      </c>
      <c r="E75" s="2" t="s">
        <v>206</v>
      </c>
      <c r="F75" t="s">
        <v>2496</v>
      </c>
      <c r="G75">
        <v>17686</v>
      </c>
      <c r="H75">
        <v>1158</v>
      </c>
      <c r="I75">
        <v>482</v>
      </c>
      <c r="J75" s="9">
        <v>41.623488773747837</v>
      </c>
      <c r="K75">
        <v>5209</v>
      </c>
      <c r="L75">
        <v>1684</v>
      </c>
      <c r="M75" s="22">
        <v>32.328661931272798</v>
      </c>
      <c r="N75" s="48">
        <v>17686</v>
      </c>
      <c r="O75" s="49">
        <v>2505</v>
      </c>
      <c r="P75" s="49">
        <v>15181</v>
      </c>
      <c r="Q75" s="48">
        <v>970</v>
      </c>
      <c r="R75" s="48">
        <v>905</v>
      </c>
      <c r="S75" s="48">
        <v>854</v>
      </c>
      <c r="T75" s="48">
        <v>886</v>
      </c>
      <c r="U75" s="48">
        <v>854</v>
      </c>
      <c r="V75" s="48">
        <v>845</v>
      </c>
      <c r="W75" s="48">
        <v>662</v>
      </c>
      <c r="X75" s="48">
        <v>550</v>
      </c>
      <c r="Y75" s="48">
        <v>494</v>
      </c>
      <c r="Z75" s="48">
        <v>463</v>
      </c>
      <c r="AA75" s="48">
        <v>452</v>
      </c>
      <c r="AB75" s="48">
        <v>396</v>
      </c>
      <c r="AC75" s="48">
        <v>307</v>
      </c>
      <c r="AD75" s="48">
        <v>241</v>
      </c>
      <c r="AE75" s="48">
        <v>171</v>
      </c>
      <c r="AF75" s="48">
        <v>100</v>
      </c>
      <c r="AG75" s="48">
        <v>100</v>
      </c>
      <c r="AH75" s="50">
        <v>904</v>
      </c>
      <c r="AI75" s="50">
        <v>841</v>
      </c>
      <c r="AJ75" s="50">
        <v>780</v>
      </c>
      <c r="AK75" s="50">
        <v>795</v>
      </c>
      <c r="AL75" s="50">
        <v>722</v>
      </c>
      <c r="AM75" s="50">
        <v>714</v>
      </c>
      <c r="AN75" s="50">
        <v>569</v>
      </c>
      <c r="AO75" s="50">
        <v>490</v>
      </c>
      <c r="AP75" s="50">
        <v>435</v>
      </c>
      <c r="AQ75" s="50">
        <v>422</v>
      </c>
      <c r="AR75" s="50">
        <v>434</v>
      </c>
      <c r="AS75" s="50">
        <v>384</v>
      </c>
      <c r="AT75" s="50">
        <v>296</v>
      </c>
      <c r="AU75" s="50">
        <v>230</v>
      </c>
      <c r="AV75" s="50">
        <v>179</v>
      </c>
      <c r="AW75" s="50">
        <v>115</v>
      </c>
      <c r="AX75" s="50">
        <v>126</v>
      </c>
      <c r="AZ75">
        <v>0</v>
      </c>
    </row>
    <row r="76" spans="1:52" x14ac:dyDescent="0.25">
      <c r="A76" s="2" t="s">
        <v>500</v>
      </c>
      <c r="B76" s="3" t="s">
        <v>2067</v>
      </c>
      <c r="C76" s="4">
        <v>5490</v>
      </c>
      <c r="D76" s="2" t="s">
        <v>502</v>
      </c>
      <c r="E76" s="2" t="s">
        <v>2068</v>
      </c>
      <c r="F76" t="s">
        <v>2266</v>
      </c>
      <c r="G76">
        <v>65663</v>
      </c>
      <c r="H76">
        <v>2884</v>
      </c>
      <c r="I76">
        <v>923</v>
      </c>
      <c r="J76" s="9">
        <v>32.004160887656035</v>
      </c>
      <c r="K76">
        <v>21236</v>
      </c>
      <c r="L76">
        <v>3486</v>
      </c>
      <c r="M76" s="22">
        <v>16.415520813712565</v>
      </c>
      <c r="N76" s="48">
        <v>65663</v>
      </c>
      <c r="O76" s="49">
        <v>16274</v>
      </c>
      <c r="P76" s="49">
        <v>49389</v>
      </c>
      <c r="Q76" s="48">
        <v>4133</v>
      </c>
      <c r="R76" s="48">
        <v>3758</v>
      </c>
      <c r="S76" s="48">
        <v>3503</v>
      </c>
      <c r="T76" s="48">
        <v>3542</v>
      </c>
      <c r="U76" s="48">
        <v>3320</v>
      </c>
      <c r="V76" s="48">
        <v>3024</v>
      </c>
      <c r="W76" s="48">
        <v>2418</v>
      </c>
      <c r="X76" s="48">
        <v>1915</v>
      </c>
      <c r="Y76" s="48">
        <v>1655</v>
      </c>
      <c r="Z76" s="48">
        <v>1455</v>
      </c>
      <c r="AA76" s="48">
        <v>1302</v>
      </c>
      <c r="AB76" s="48">
        <v>1019</v>
      </c>
      <c r="AC76" s="48">
        <v>766</v>
      </c>
      <c r="AD76" s="48">
        <v>540</v>
      </c>
      <c r="AE76" s="48">
        <v>363</v>
      </c>
      <c r="AF76" s="48">
        <v>215</v>
      </c>
      <c r="AG76" s="48">
        <v>177</v>
      </c>
      <c r="AH76" s="50">
        <v>3940</v>
      </c>
      <c r="AI76" s="50">
        <v>3596</v>
      </c>
      <c r="AJ76" s="50">
        <v>3365</v>
      </c>
      <c r="AK76" s="50">
        <v>3445</v>
      </c>
      <c r="AL76" s="50">
        <v>3253</v>
      </c>
      <c r="AM76" s="50">
        <v>3050</v>
      </c>
      <c r="AN76" s="50">
        <v>2510</v>
      </c>
      <c r="AO76" s="50">
        <v>2034</v>
      </c>
      <c r="AP76" s="50">
        <v>1728</v>
      </c>
      <c r="AQ76" s="50">
        <v>1463</v>
      </c>
      <c r="AR76" s="50">
        <v>1251</v>
      </c>
      <c r="AS76" s="50">
        <v>945</v>
      </c>
      <c r="AT76" s="50">
        <v>698</v>
      </c>
      <c r="AU76" s="50">
        <v>496</v>
      </c>
      <c r="AV76" s="50">
        <v>349</v>
      </c>
      <c r="AW76" s="50">
        <v>225</v>
      </c>
      <c r="AX76" s="50">
        <v>210</v>
      </c>
      <c r="AZ76">
        <v>2</v>
      </c>
    </row>
    <row r="77" spans="1:52" x14ac:dyDescent="0.25">
      <c r="A77" s="2" t="s">
        <v>500</v>
      </c>
      <c r="B77" s="3" t="s">
        <v>1749</v>
      </c>
      <c r="C77" s="4">
        <v>5495</v>
      </c>
      <c r="D77" s="2" t="s">
        <v>502</v>
      </c>
      <c r="E77" s="2" t="s">
        <v>1750</v>
      </c>
      <c r="F77" t="s">
        <v>2257</v>
      </c>
      <c r="G77">
        <v>27915</v>
      </c>
      <c r="H77">
        <v>1324</v>
      </c>
      <c r="I77">
        <v>309</v>
      </c>
      <c r="J77" s="9">
        <v>23.338368580060422</v>
      </c>
      <c r="K77">
        <v>8239</v>
      </c>
      <c r="L77">
        <v>1823</v>
      </c>
      <c r="M77" s="22">
        <v>22.126471659181941</v>
      </c>
      <c r="N77" s="48">
        <v>27915</v>
      </c>
      <c r="O77" s="49">
        <v>14912</v>
      </c>
      <c r="P77" s="49">
        <v>13003</v>
      </c>
      <c r="Q77" s="48">
        <v>1545</v>
      </c>
      <c r="R77" s="48">
        <v>1444</v>
      </c>
      <c r="S77" s="48">
        <v>1368</v>
      </c>
      <c r="T77" s="48">
        <v>1407</v>
      </c>
      <c r="U77" s="48">
        <v>1354</v>
      </c>
      <c r="V77" s="48">
        <v>1174</v>
      </c>
      <c r="W77" s="48">
        <v>949</v>
      </c>
      <c r="X77" s="48">
        <v>823</v>
      </c>
      <c r="Y77" s="48">
        <v>739</v>
      </c>
      <c r="Z77" s="48">
        <v>686</v>
      </c>
      <c r="AA77" s="48">
        <v>618</v>
      </c>
      <c r="AB77" s="48">
        <v>442</v>
      </c>
      <c r="AC77" s="48">
        <v>323</v>
      </c>
      <c r="AD77" s="48">
        <v>250</v>
      </c>
      <c r="AE77" s="48">
        <v>179</v>
      </c>
      <c r="AF77" s="48">
        <v>116</v>
      </c>
      <c r="AG77" s="48">
        <v>104</v>
      </c>
      <c r="AH77" s="50">
        <v>1477</v>
      </c>
      <c r="AI77" s="50">
        <v>1397</v>
      </c>
      <c r="AJ77" s="50">
        <v>1341</v>
      </c>
      <c r="AK77" s="50">
        <v>1413</v>
      </c>
      <c r="AL77" s="50">
        <v>1414</v>
      </c>
      <c r="AM77" s="50">
        <v>1317</v>
      </c>
      <c r="AN77" s="50">
        <v>1149</v>
      </c>
      <c r="AO77" s="50">
        <v>1027</v>
      </c>
      <c r="AP77" s="50">
        <v>896</v>
      </c>
      <c r="AQ77" s="50">
        <v>777</v>
      </c>
      <c r="AR77" s="50">
        <v>656</v>
      </c>
      <c r="AS77" s="50">
        <v>452</v>
      </c>
      <c r="AT77" s="50">
        <v>341</v>
      </c>
      <c r="AU77" s="50">
        <v>275</v>
      </c>
      <c r="AV77" s="50">
        <v>201</v>
      </c>
      <c r="AW77" s="50">
        <v>132</v>
      </c>
      <c r="AX77" s="50">
        <v>129</v>
      </c>
      <c r="AZ77">
        <v>0</v>
      </c>
    </row>
    <row r="78" spans="1:52" x14ac:dyDescent="0.25">
      <c r="A78" s="2" t="s">
        <v>500</v>
      </c>
      <c r="B78" s="3" t="s">
        <v>1189</v>
      </c>
      <c r="C78" s="4">
        <v>5501</v>
      </c>
      <c r="D78" s="2" t="s">
        <v>502</v>
      </c>
      <c r="E78" s="2" t="s">
        <v>1190</v>
      </c>
      <c r="F78" t="s">
        <v>2496</v>
      </c>
      <c r="G78">
        <v>3310</v>
      </c>
      <c r="H78">
        <v>116</v>
      </c>
      <c r="I78">
        <v>166</v>
      </c>
      <c r="J78" s="9">
        <v>143.10344827586206</v>
      </c>
      <c r="K78">
        <v>969</v>
      </c>
      <c r="L78">
        <v>352</v>
      </c>
      <c r="M78" s="22">
        <v>36.326109391124874</v>
      </c>
      <c r="N78" s="48">
        <v>3310</v>
      </c>
      <c r="O78" s="49">
        <v>262</v>
      </c>
      <c r="P78" s="49">
        <v>3048</v>
      </c>
      <c r="Q78" s="48">
        <v>176</v>
      </c>
      <c r="R78" s="48">
        <v>166</v>
      </c>
      <c r="S78" s="48">
        <v>160</v>
      </c>
      <c r="T78" s="48">
        <v>176</v>
      </c>
      <c r="U78" s="48">
        <v>156</v>
      </c>
      <c r="V78" s="48">
        <v>167</v>
      </c>
      <c r="W78" s="48">
        <v>128</v>
      </c>
      <c r="X78" s="48">
        <v>92</v>
      </c>
      <c r="Y78" s="48">
        <v>89</v>
      </c>
      <c r="Z78" s="48">
        <v>90</v>
      </c>
      <c r="AA78" s="48">
        <v>82</v>
      </c>
      <c r="AB78" s="48">
        <v>72</v>
      </c>
      <c r="AC78" s="48">
        <v>57</v>
      </c>
      <c r="AD78" s="48">
        <v>48</v>
      </c>
      <c r="AE78" s="48">
        <v>44</v>
      </c>
      <c r="AF78" s="48">
        <v>23</v>
      </c>
      <c r="AG78" s="48">
        <v>24</v>
      </c>
      <c r="AH78" s="50">
        <v>166</v>
      </c>
      <c r="AI78" s="50">
        <v>152</v>
      </c>
      <c r="AJ78" s="50">
        <v>141</v>
      </c>
      <c r="AK78" s="50">
        <v>151</v>
      </c>
      <c r="AL78" s="50">
        <v>132</v>
      </c>
      <c r="AM78" s="50">
        <v>139</v>
      </c>
      <c r="AN78" s="50">
        <v>110</v>
      </c>
      <c r="AO78" s="50">
        <v>82</v>
      </c>
      <c r="AP78" s="50">
        <v>82</v>
      </c>
      <c r="AQ78" s="50">
        <v>82</v>
      </c>
      <c r="AR78" s="50">
        <v>72</v>
      </c>
      <c r="AS78" s="50">
        <v>63</v>
      </c>
      <c r="AT78" s="50">
        <v>52</v>
      </c>
      <c r="AU78" s="50">
        <v>45</v>
      </c>
      <c r="AV78" s="50">
        <v>43</v>
      </c>
      <c r="AW78" s="50">
        <v>23</v>
      </c>
      <c r="AX78" s="50">
        <v>25</v>
      </c>
      <c r="AZ78">
        <v>0</v>
      </c>
    </row>
    <row r="79" spans="1:52" x14ac:dyDescent="0.25">
      <c r="A79" s="2" t="s">
        <v>500</v>
      </c>
      <c r="B79" s="3" t="s">
        <v>1759</v>
      </c>
      <c r="C79" s="4">
        <v>5541</v>
      </c>
      <c r="D79" s="2" t="s">
        <v>502</v>
      </c>
      <c r="E79" s="2" t="s">
        <v>1760</v>
      </c>
      <c r="F79" t="s">
        <v>2496</v>
      </c>
      <c r="G79">
        <v>15802</v>
      </c>
      <c r="H79">
        <v>1578</v>
      </c>
      <c r="I79">
        <v>1223</v>
      </c>
      <c r="J79" s="9">
        <v>77.50316856780735</v>
      </c>
      <c r="K79">
        <v>4577</v>
      </c>
      <c r="L79">
        <v>1823</v>
      </c>
      <c r="M79" s="22">
        <v>39.82958269608914</v>
      </c>
      <c r="N79" s="48">
        <v>15802</v>
      </c>
      <c r="O79" s="49">
        <v>9264</v>
      </c>
      <c r="P79" s="49">
        <v>6538</v>
      </c>
      <c r="Q79" s="48">
        <v>789</v>
      </c>
      <c r="R79" s="48">
        <v>741</v>
      </c>
      <c r="S79" s="48">
        <v>708</v>
      </c>
      <c r="T79" s="48">
        <v>736</v>
      </c>
      <c r="U79" s="48">
        <v>751</v>
      </c>
      <c r="V79" s="48">
        <v>651</v>
      </c>
      <c r="W79" s="48">
        <v>524</v>
      </c>
      <c r="X79" s="48">
        <v>473</v>
      </c>
      <c r="Y79" s="48">
        <v>419</v>
      </c>
      <c r="Z79" s="48">
        <v>423</v>
      </c>
      <c r="AA79" s="48">
        <v>399</v>
      </c>
      <c r="AB79" s="48">
        <v>324</v>
      </c>
      <c r="AC79" s="48">
        <v>276</v>
      </c>
      <c r="AD79" s="48">
        <v>207</v>
      </c>
      <c r="AE79" s="48">
        <v>167</v>
      </c>
      <c r="AF79" s="48">
        <v>121</v>
      </c>
      <c r="AG79" s="48">
        <v>109</v>
      </c>
      <c r="AH79" s="50">
        <v>763</v>
      </c>
      <c r="AI79" s="50">
        <v>727</v>
      </c>
      <c r="AJ79" s="50">
        <v>685</v>
      </c>
      <c r="AK79" s="50">
        <v>717</v>
      </c>
      <c r="AL79" s="50">
        <v>732</v>
      </c>
      <c r="AM79" s="50">
        <v>653</v>
      </c>
      <c r="AN79" s="50">
        <v>542</v>
      </c>
      <c r="AO79" s="50">
        <v>505</v>
      </c>
      <c r="AP79" s="50">
        <v>450</v>
      </c>
      <c r="AQ79" s="50">
        <v>440</v>
      </c>
      <c r="AR79" s="50">
        <v>408</v>
      </c>
      <c r="AS79" s="50">
        <v>340</v>
      </c>
      <c r="AT79" s="50">
        <v>292</v>
      </c>
      <c r="AU79" s="50">
        <v>229</v>
      </c>
      <c r="AV79" s="50">
        <v>194</v>
      </c>
      <c r="AW79" s="50">
        <v>155</v>
      </c>
      <c r="AX79" s="50">
        <v>152</v>
      </c>
      <c r="AZ79">
        <v>0</v>
      </c>
    </row>
    <row r="80" spans="1:52" x14ac:dyDescent="0.25">
      <c r="A80" s="2" t="s">
        <v>500</v>
      </c>
      <c r="B80" s="3" t="s">
        <v>2164</v>
      </c>
      <c r="C80" s="4">
        <v>5543</v>
      </c>
      <c r="D80" s="2" t="s">
        <v>502</v>
      </c>
      <c r="E80" s="2" t="s">
        <v>2165</v>
      </c>
      <c r="F80" t="s">
        <v>2496</v>
      </c>
      <c r="G80">
        <v>11199</v>
      </c>
      <c r="H80">
        <v>593</v>
      </c>
      <c r="I80">
        <v>353</v>
      </c>
      <c r="J80" s="9">
        <v>59.527824620573355</v>
      </c>
      <c r="K80">
        <v>3256</v>
      </c>
      <c r="L80">
        <v>1111</v>
      </c>
      <c r="M80" s="22">
        <v>34.121621621621621</v>
      </c>
      <c r="N80" s="48">
        <v>11199</v>
      </c>
      <c r="O80" s="49">
        <v>2128</v>
      </c>
      <c r="P80" s="49">
        <v>9071</v>
      </c>
      <c r="Q80" s="48">
        <v>603</v>
      </c>
      <c r="R80" s="48">
        <v>583</v>
      </c>
      <c r="S80" s="48">
        <v>554</v>
      </c>
      <c r="T80" s="48">
        <v>569</v>
      </c>
      <c r="U80" s="48">
        <v>533</v>
      </c>
      <c r="V80" s="48">
        <v>527</v>
      </c>
      <c r="W80" s="48">
        <v>413</v>
      </c>
      <c r="X80" s="48">
        <v>351</v>
      </c>
      <c r="Y80" s="48">
        <v>314</v>
      </c>
      <c r="Z80" s="48">
        <v>300</v>
      </c>
      <c r="AA80" s="48">
        <v>304</v>
      </c>
      <c r="AB80" s="48">
        <v>269</v>
      </c>
      <c r="AC80" s="48">
        <v>210</v>
      </c>
      <c r="AD80" s="48">
        <v>163</v>
      </c>
      <c r="AE80" s="48">
        <v>118</v>
      </c>
      <c r="AF80" s="48">
        <v>68</v>
      </c>
      <c r="AG80" s="48">
        <v>68</v>
      </c>
      <c r="AH80" s="50">
        <v>549</v>
      </c>
      <c r="AI80" s="50">
        <v>512</v>
      </c>
      <c r="AJ80" s="50">
        <v>473</v>
      </c>
      <c r="AK80" s="50">
        <v>472</v>
      </c>
      <c r="AL80" s="50">
        <v>437</v>
      </c>
      <c r="AM80" s="50">
        <v>432</v>
      </c>
      <c r="AN80" s="50">
        <v>350</v>
      </c>
      <c r="AO80" s="50">
        <v>307</v>
      </c>
      <c r="AP80" s="50">
        <v>283</v>
      </c>
      <c r="AQ80" s="50">
        <v>277</v>
      </c>
      <c r="AR80" s="50">
        <v>285</v>
      </c>
      <c r="AS80" s="50">
        <v>254</v>
      </c>
      <c r="AT80" s="50">
        <v>195</v>
      </c>
      <c r="AU80" s="50">
        <v>153</v>
      </c>
      <c r="AV80" s="50">
        <v>117</v>
      </c>
      <c r="AW80" s="50">
        <v>74</v>
      </c>
      <c r="AX80" s="50">
        <v>82</v>
      </c>
      <c r="AZ80">
        <v>0</v>
      </c>
    </row>
    <row r="81" spans="1:52" x14ac:dyDescent="0.25">
      <c r="A81" s="2" t="s">
        <v>500</v>
      </c>
      <c r="B81" s="3" t="s">
        <v>828</v>
      </c>
      <c r="C81" s="4">
        <v>5576</v>
      </c>
      <c r="D81" s="2" t="s">
        <v>502</v>
      </c>
      <c r="E81" s="2" t="s">
        <v>829</v>
      </c>
      <c r="F81" t="s">
        <v>2496</v>
      </c>
      <c r="G81">
        <v>6793</v>
      </c>
      <c r="H81">
        <v>516</v>
      </c>
      <c r="I81">
        <v>321</v>
      </c>
      <c r="J81" s="9">
        <v>62.209302325581397</v>
      </c>
      <c r="K81">
        <v>2123</v>
      </c>
      <c r="L81">
        <v>723</v>
      </c>
      <c r="M81" s="22">
        <v>34.055581723975507</v>
      </c>
      <c r="N81" s="48">
        <v>6793</v>
      </c>
      <c r="O81" s="49">
        <v>3503</v>
      </c>
      <c r="P81" s="49">
        <v>3290</v>
      </c>
      <c r="Q81" s="48">
        <v>347</v>
      </c>
      <c r="R81" s="48">
        <v>336</v>
      </c>
      <c r="S81" s="48">
        <v>328</v>
      </c>
      <c r="T81" s="48">
        <v>306</v>
      </c>
      <c r="U81" s="48">
        <v>312</v>
      </c>
      <c r="V81" s="48">
        <v>293</v>
      </c>
      <c r="W81" s="48">
        <v>244</v>
      </c>
      <c r="X81" s="48">
        <v>211</v>
      </c>
      <c r="Y81" s="48">
        <v>182</v>
      </c>
      <c r="Z81" s="48">
        <v>181</v>
      </c>
      <c r="AA81" s="48">
        <v>173</v>
      </c>
      <c r="AB81" s="48">
        <v>149</v>
      </c>
      <c r="AC81" s="48">
        <v>129</v>
      </c>
      <c r="AD81" s="48">
        <v>81</v>
      </c>
      <c r="AE81" s="48">
        <v>58</v>
      </c>
      <c r="AF81" s="48">
        <v>47</v>
      </c>
      <c r="AG81" s="48">
        <v>48</v>
      </c>
      <c r="AH81" s="50">
        <v>332</v>
      </c>
      <c r="AI81" s="50">
        <v>323</v>
      </c>
      <c r="AJ81" s="50">
        <v>315</v>
      </c>
      <c r="AK81" s="50">
        <v>294</v>
      </c>
      <c r="AL81" s="50">
        <v>303</v>
      </c>
      <c r="AM81" s="50">
        <v>287</v>
      </c>
      <c r="AN81" s="50">
        <v>238</v>
      </c>
      <c r="AO81" s="50">
        <v>209</v>
      </c>
      <c r="AP81" s="50">
        <v>181</v>
      </c>
      <c r="AQ81" s="50">
        <v>178</v>
      </c>
      <c r="AR81" s="50">
        <v>172</v>
      </c>
      <c r="AS81" s="50">
        <v>144</v>
      </c>
      <c r="AT81" s="50">
        <v>127</v>
      </c>
      <c r="AU81" s="50">
        <v>86</v>
      </c>
      <c r="AV81" s="50">
        <v>65</v>
      </c>
      <c r="AW81" s="50">
        <v>56</v>
      </c>
      <c r="AX81" s="50">
        <v>58</v>
      </c>
      <c r="AZ81">
        <v>1</v>
      </c>
    </row>
    <row r="82" spans="1:52" x14ac:dyDescent="0.25">
      <c r="A82" s="2" t="s">
        <v>500</v>
      </c>
      <c r="B82" s="3" t="s">
        <v>1440</v>
      </c>
      <c r="C82" s="4">
        <v>5579</v>
      </c>
      <c r="D82" s="2" t="s">
        <v>502</v>
      </c>
      <c r="E82" s="2" t="s">
        <v>1441</v>
      </c>
      <c r="F82" t="s">
        <v>2496</v>
      </c>
      <c r="G82">
        <v>48553</v>
      </c>
      <c r="H82">
        <v>584</v>
      </c>
      <c r="I82">
        <v>323</v>
      </c>
      <c r="J82" s="9">
        <v>55.308219178082197</v>
      </c>
      <c r="K82">
        <v>12533</v>
      </c>
      <c r="L82">
        <v>5064</v>
      </c>
      <c r="M82" s="22">
        <v>40.40532992898747</v>
      </c>
      <c r="N82" s="48">
        <v>48553</v>
      </c>
      <c r="O82" s="49">
        <v>43736</v>
      </c>
      <c r="P82" s="49">
        <v>4817</v>
      </c>
      <c r="Q82" s="48">
        <v>2211</v>
      </c>
      <c r="R82" s="48">
        <v>2209</v>
      </c>
      <c r="S82" s="48">
        <v>2172</v>
      </c>
      <c r="T82" s="48">
        <v>2153</v>
      </c>
      <c r="U82" s="48">
        <v>2305</v>
      </c>
      <c r="V82" s="48">
        <v>2122</v>
      </c>
      <c r="W82" s="48">
        <v>1666</v>
      </c>
      <c r="X82" s="48">
        <v>1459</v>
      </c>
      <c r="Y82" s="48">
        <v>1380</v>
      </c>
      <c r="Z82" s="48">
        <v>1299</v>
      </c>
      <c r="AA82" s="48">
        <v>1206</v>
      </c>
      <c r="AB82" s="48">
        <v>993</v>
      </c>
      <c r="AC82" s="48">
        <v>842</v>
      </c>
      <c r="AD82" s="48">
        <v>644</v>
      </c>
      <c r="AE82" s="48">
        <v>486</v>
      </c>
      <c r="AF82" s="48">
        <v>358</v>
      </c>
      <c r="AG82" s="48">
        <v>358</v>
      </c>
      <c r="AH82" s="50">
        <v>2107</v>
      </c>
      <c r="AI82" s="50">
        <v>2127</v>
      </c>
      <c r="AJ82" s="50">
        <v>2116</v>
      </c>
      <c r="AK82" s="50">
        <v>2122</v>
      </c>
      <c r="AL82" s="50">
        <v>2324</v>
      </c>
      <c r="AM82" s="50">
        <v>2222</v>
      </c>
      <c r="AN82" s="50">
        <v>1805</v>
      </c>
      <c r="AO82" s="50">
        <v>1624</v>
      </c>
      <c r="AP82" s="50">
        <v>1522</v>
      </c>
      <c r="AQ82" s="50">
        <v>1429</v>
      </c>
      <c r="AR82" s="50">
        <v>1294</v>
      </c>
      <c r="AS82" s="50">
        <v>1045</v>
      </c>
      <c r="AT82" s="50">
        <v>876</v>
      </c>
      <c r="AU82" s="50">
        <v>694</v>
      </c>
      <c r="AV82" s="50">
        <v>547</v>
      </c>
      <c r="AW82" s="50">
        <v>418</v>
      </c>
      <c r="AX82" s="50">
        <v>418</v>
      </c>
      <c r="AZ82">
        <v>0</v>
      </c>
    </row>
    <row r="83" spans="1:52" x14ac:dyDescent="0.25">
      <c r="A83" s="2" t="s">
        <v>500</v>
      </c>
      <c r="B83" s="3" t="s">
        <v>1167</v>
      </c>
      <c r="C83" s="4">
        <v>5585</v>
      </c>
      <c r="D83" s="2" t="s">
        <v>502</v>
      </c>
      <c r="E83" s="2" t="s">
        <v>1168</v>
      </c>
      <c r="F83" t="s">
        <v>2496</v>
      </c>
      <c r="G83">
        <v>19025</v>
      </c>
      <c r="H83">
        <v>258</v>
      </c>
      <c r="I83">
        <v>124</v>
      </c>
      <c r="J83" s="9">
        <v>48.062015503875969</v>
      </c>
      <c r="K83">
        <v>5327</v>
      </c>
      <c r="L83">
        <v>2152</v>
      </c>
      <c r="M83" s="22">
        <v>40.397972592453542</v>
      </c>
      <c r="N83" s="48">
        <v>19025</v>
      </c>
      <c r="O83" s="49">
        <v>8261</v>
      </c>
      <c r="P83" s="49">
        <v>10764</v>
      </c>
      <c r="Q83" s="48">
        <v>981</v>
      </c>
      <c r="R83" s="48">
        <v>924</v>
      </c>
      <c r="S83" s="48">
        <v>877</v>
      </c>
      <c r="T83" s="48">
        <v>927</v>
      </c>
      <c r="U83" s="48">
        <v>917</v>
      </c>
      <c r="V83" s="48">
        <v>850</v>
      </c>
      <c r="W83" s="48">
        <v>711</v>
      </c>
      <c r="X83" s="48">
        <v>613</v>
      </c>
      <c r="Y83" s="48">
        <v>538</v>
      </c>
      <c r="Z83" s="48">
        <v>524</v>
      </c>
      <c r="AA83" s="48">
        <v>566</v>
      </c>
      <c r="AB83" s="48">
        <v>509</v>
      </c>
      <c r="AC83" s="48">
        <v>407</v>
      </c>
      <c r="AD83" s="48">
        <v>337</v>
      </c>
      <c r="AE83" s="48">
        <v>241</v>
      </c>
      <c r="AF83" s="48">
        <v>201</v>
      </c>
      <c r="AG83" s="48">
        <v>187</v>
      </c>
      <c r="AH83" s="50">
        <v>922</v>
      </c>
      <c r="AI83" s="50">
        <v>835</v>
      </c>
      <c r="AJ83" s="50">
        <v>766</v>
      </c>
      <c r="AK83" s="50">
        <v>795</v>
      </c>
      <c r="AL83" s="50">
        <v>791</v>
      </c>
      <c r="AM83" s="50">
        <v>749</v>
      </c>
      <c r="AN83" s="50">
        <v>638</v>
      </c>
      <c r="AO83" s="50">
        <v>547</v>
      </c>
      <c r="AP83" s="50">
        <v>465</v>
      </c>
      <c r="AQ83" s="50">
        <v>430</v>
      </c>
      <c r="AR83" s="50">
        <v>438</v>
      </c>
      <c r="AS83" s="50">
        <v>371</v>
      </c>
      <c r="AT83" s="50">
        <v>280</v>
      </c>
      <c r="AU83" s="50">
        <v>220</v>
      </c>
      <c r="AV83" s="50">
        <v>152</v>
      </c>
      <c r="AW83" s="50">
        <v>141</v>
      </c>
      <c r="AX83" s="50">
        <v>175</v>
      </c>
      <c r="AZ83">
        <v>0</v>
      </c>
    </row>
    <row r="84" spans="1:52" x14ac:dyDescent="0.25">
      <c r="A84" s="2" t="s">
        <v>500</v>
      </c>
      <c r="B84" s="3" t="s">
        <v>1710</v>
      </c>
      <c r="C84" s="4">
        <v>5591</v>
      </c>
      <c r="D84" s="2" t="s">
        <v>502</v>
      </c>
      <c r="E84" s="2" t="s">
        <v>1711</v>
      </c>
      <c r="F84" t="s">
        <v>2496</v>
      </c>
      <c r="G84">
        <v>20893</v>
      </c>
      <c r="H84">
        <v>294</v>
      </c>
      <c r="I84">
        <v>96</v>
      </c>
      <c r="J84" s="9">
        <v>32.653061224489797</v>
      </c>
      <c r="K84">
        <v>5919</v>
      </c>
      <c r="L84">
        <v>2051</v>
      </c>
      <c r="M84" s="22">
        <v>34.651123500591318</v>
      </c>
      <c r="N84" s="48">
        <v>20893</v>
      </c>
      <c r="O84" s="49">
        <v>6453</v>
      </c>
      <c r="P84" s="49">
        <v>14440</v>
      </c>
      <c r="Q84" s="48">
        <v>1128</v>
      </c>
      <c r="R84" s="48">
        <v>1064</v>
      </c>
      <c r="S84" s="48">
        <v>1012</v>
      </c>
      <c r="T84" s="48">
        <v>1065</v>
      </c>
      <c r="U84" s="48">
        <v>1044</v>
      </c>
      <c r="V84" s="48">
        <v>960</v>
      </c>
      <c r="W84" s="48">
        <v>788</v>
      </c>
      <c r="X84" s="48">
        <v>657</v>
      </c>
      <c r="Y84" s="48">
        <v>555</v>
      </c>
      <c r="Z84" s="48">
        <v>516</v>
      </c>
      <c r="AA84" s="48">
        <v>532</v>
      </c>
      <c r="AB84" s="48">
        <v>463</v>
      </c>
      <c r="AC84" s="48">
        <v>366</v>
      </c>
      <c r="AD84" s="48">
        <v>301</v>
      </c>
      <c r="AE84" s="48">
        <v>214</v>
      </c>
      <c r="AF84" s="48">
        <v>182</v>
      </c>
      <c r="AG84" s="48">
        <v>175</v>
      </c>
      <c r="AH84" s="50">
        <v>1074</v>
      </c>
      <c r="AI84" s="50">
        <v>978</v>
      </c>
      <c r="AJ84" s="50">
        <v>899</v>
      </c>
      <c r="AK84" s="50">
        <v>926</v>
      </c>
      <c r="AL84" s="50">
        <v>915</v>
      </c>
      <c r="AM84" s="50">
        <v>868</v>
      </c>
      <c r="AN84" s="50">
        <v>738</v>
      </c>
      <c r="AO84" s="50">
        <v>627</v>
      </c>
      <c r="AP84" s="50">
        <v>523</v>
      </c>
      <c r="AQ84" s="50">
        <v>473</v>
      </c>
      <c r="AR84" s="50">
        <v>471</v>
      </c>
      <c r="AS84" s="50">
        <v>393</v>
      </c>
      <c r="AT84" s="50">
        <v>294</v>
      </c>
      <c r="AU84" s="50">
        <v>227</v>
      </c>
      <c r="AV84" s="50">
        <v>155</v>
      </c>
      <c r="AW84" s="50">
        <v>142</v>
      </c>
      <c r="AX84" s="50">
        <v>168</v>
      </c>
      <c r="AZ84">
        <v>0</v>
      </c>
    </row>
    <row r="85" spans="1:52" x14ac:dyDescent="0.25">
      <c r="A85" s="2" t="s">
        <v>500</v>
      </c>
      <c r="B85" s="3" t="s">
        <v>1566</v>
      </c>
      <c r="C85" s="4">
        <v>5604</v>
      </c>
      <c r="D85" s="2" t="s">
        <v>502</v>
      </c>
      <c r="E85" s="2" t="s">
        <v>1567</v>
      </c>
      <c r="F85" t="s">
        <v>2257</v>
      </c>
      <c r="G85">
        <v>30613</v>
      </c>
      <c r="H85">
        <v>738</v>
      </c>
      <c r="I85">
        <v>445</v>
      </c>
      <c r="J85" s="9">
        <v>60.298102981029814</v>
      </c>
      <c r="K85">
        <v>8633</v>
      </c>
      <c r="L85">
        <v>2262</v>
      </c>
      <c r="M85" s="22">
        <v>26.201783852658405</v>
      </c>
      <c r="N85" s="48">
        <v>30613</v>
      </c>
      <c r="O85" s="49">
        <v>11206</v>
      </c>
      <c r="P85" s="49">
        <v>19407</v>
      </c>
      <c r="Q85" s="48">
        <v>1567</v>
      </c>
      <c r="R85" s="48">
        <v>1563</v>
      </c>
      <c r="S85" s="48">
        <v>1563</v>
      </c>
      <c r="T85" s="48">
        <v>1593</v>
      </c>
      <c r="U85" s="48">
        <v>1604</v>
      </c>
      <c r="V85" s="48">
        <v>1490</v>
      </c>
      <c r="W85" s="48">
        <v>1244</v>
      </c>
      <c r="X85" s="48">
        <v>1031</v>
      </c>
      <c r="Y85" s="48">
        <v>927</v>
      </c>
      <c r="Z85" s="48">
        <v>763</v>
      </c>
      <c r="AA85" s="48">
        <v>661</v>
      </c>
      <c r="AB85" s="48">
        <v>593</v>
      </c>
      <c r="AC85" s="48">
        <v>510</v>
      </c>
      <c r="AD85" s="48">
        <v>342</v>
      </c>
      <c r="AE85" s="48">
        <v>234</v>
      </c>
      <c r="AF85" s="48">
        <v>167</v>
      </c>
      <c r="AG85" s="48">
        <v>153</v>
      </c>
      <c r="AH85" s="50">
        <v>1473</v>
      </c>
      <c r="AI85" s="50">
        <v>1444</v>
      </c>
      <c r="AJ85" s="50">
        <v>1420</v>
      </c>
      <c r="AK85" s="50">
        <v>1442</v>
      </c>
      <c r="AL85" s="50">
        <v>1446</v>
      </c>
      <c r="AM85" s="50">
        <v>1355</v>
      </c>
      <c r="AN85" s="50">
        <v>1137</v>
      </c>
      <c r="AO85" s="50">
        <v>948</v>
      </c>
      <c r="AP85" s="50">
        <v>857</v>
      </c>
      <c r="AQ85" s="50">
        <v>704</v>
      </c>
      <c r="AR85" s="50">
        <v>604</v>
      </c>
      <c r="AS85" s="50">
        <v>529</v>
      </c>
      <c r="AT85" s="50">
        <v>449</v>
      </c>
      <c r="AU85" s="50">
        <v>300</v>
      </c>
      <c r="AV85" s="50">
        <v>206</v>
      </c>
      <c r="AW85" s="50">
        <v>150</v>
      </c>
      <c r="AX85" s="50">
        <v>144</v>
      </c>
      <c r="AZ85">
        <v>0</v>
      </c>
    </row>
    <row r="86" spans="1:52" x14ac:dyDescent="0.25">
      <c r="A86" s="2" t="s">
        <v>500</v>
      </c>
      <c r="B86" s="3" t="s">
        <v>1297</v>
      </c>
      <c r="C86" s="4">
        <v>5607</v>
      </c>
      <c r="D86" s="2" t="s">
        <v>502</v>
      </c>
      <c r="E86" s="2" t="s">
        <v>1298</v>
      </c>
      <c r="F86" t="s">
        <v>2496</v>
      </c>
      <c r="G86">
        <v>19507</v>
      </c>
      <c r="H86">
        <v>1330</v>
      </c>
      <c r="I86">
        <v>988</v>
      </c>
      <c r="J86" s="9">
        <v>74.285714285714292</v>
      </c>
      <c r="K86">
        <v>4975</v>
      </c>
      <c r="L86">
        <v>1786</v>
      </c>
      <c r="M86" s="22">
        <v>35.899497487437188</v>
      </c>
      <c r="N86" s="48">
        <v>19507</v>
      </c>
      <c r="O86" s="49">
        <v>10330</v>
      </c>
      <c r="P86" s="49">
        <v>9177</v>
      </c>
      <c r="Q86" s="48">
        <v>855</v>
      </c>
      <c r="R86" s="48">
        <v>835</v>
      </c>
      <c r="S86" s="48">
        <v>884</v>
      </c>
      <c r="T86" s="48">
        <v>852</v>
      </c>
      <c r="U86" s="48">
        <v>934</v>
      </c>
      <c r="V86" s="48">
        <v>910</v>
      </c>
      <c r="W86" s="48">
        <v>835</v>
      </c>
      <c r="X86" s="48">
        <v>755</v>
      </c>
      <c r="Y86" s="48">
        <v>662</v>
      </c>
      <c r="Z86" s="48">
        <v>585</v>
      </c>
      <c r="AA86" s="48">
        <v>519</v>
      </c>
      <c r="AB86" s="48">
        <v>425</v>
      </c>
      <c r="AC86" s="48">
        <v>321</v>
      </c>
      <c r="AD86" s="48">
        <v>207</v>
      </c>
      <c r="AE86" s="48">
        <v>177</v>
      </c>
      <c r="AF86" s="48">
        <v>121</v>
      </c>
      <c r="AG86" s="48">
        <v>99</v>
      </c>
      <c r="AH86" s="50">
        <v>810</v>
      </c>
      <c r="AI86" s="50">
        <v>800</v>
      </c>
      <c r="AJ86" s="50">
        <v>828</v>
      </c>
      <c r="AK86" s="50">
        <v>788</v>
      </c>
      <c r="AL86" s="50">
        <v>844</v>
      </c>
      <c r="AM86" s="50">
        <v>842</v>
      </c>
      <c r="AN86" s="50">
        <v>778</v>
      </c>
      <c r="AO86" s="50">
        <v>708</v>
      </c>
      <c r="AP86" s="50">
        <v>621</v>
      </c>
      <c r="AQ86" s="50">
        <v>551</v>
      </c>
      <c r="AR86" s="50">
        <v>491</v>
      </c>
      <c r="AS86" s="50">
        <v>416</v>
      </c>
      <c r="AT86" s="50">
        <v>330</v>
      </c>
      <c r="AU86" s="50">
        <v>230</v>
      </c>
      <c r="AV86" s="50">
        <v>204</v>
      </c>
      <c r="AW86" s="50">
        <v>151</v>
      </c>
      <c r="AX86" s="50">
        <v>139</v>
      </c>
      <c r="AZ86">
        <v>0</v>
      </c>
    </row>
    <row r="87" spans="1:52" x14ac:dyDescent="0.25">
      <c r="A87" s="2" t="s">
        <v>500</v>
      </c>
      <c r="B87" s="3" t="s">
        <v>1253</v>
      </c>
      <c r="C87" s="4">
        <v>5615</v>
      </c>
      <c r="D87" s="2" t="s">
        <v>502</v>
      </c>
      <c r="E87" s="2" t="s">
        <v>1215</v>
      </c>
      <c r="F87" t="s">
        <v>2496</v>
      </c>
      <c r="G87">
        <v>124219</v>
      </c>
      <c r="H87">
        <v>2683</v>
      </c>
      <c r="I87">
        <v>2865</v>
      </c>
      <c r="J87" s="9">
        <v>106.78345136041744</v>
      </c>
      <c r="K87">
        <v>30125</v>
      </c>
      <c r="L87">
        <v>10626</v>
      </c>
      <c r="M87" s="22">
        <v>35.273029045643156</v>
      </c>
      <c r="N87" s="48">
        <v>124219</v>
      </c>
      <c r="O87" s="49">
        <v>81591</v>
      </c>
      <c r="P87" s="49">
        <v>42628</v>
      </c>
      <c r="Q87" s="48">
        <v>5187</v>
      </c>
      <c r="R87" s="48">
        <v>5220</v>
      </c>
      <c r="S87" s="48">
        <v>5346</v>
      </c>
      <c r="T87" s="48">
        <v>5337</v>
      </c>
      <c r="U87" s="48">
        <v>5899</v>
      </c>
      <c r="V87" s="48">
        <v>5535</v>
      </c>
      <c r="W87" s="48">
        <v>4893</v>
      </c>
      <c r="X87" s="48">
        <v>4670</v>
      </c>
      <c r="Y87" s="48">
        <v>4281</v>
      </c>
      <c r="Z87" s="48">
        <v>3700</v>
      </c>
      <c r="AA87" s="48">
        <v>3318</v>
      </c>
      <c r="AB87" s="48">
        <v>2734</v>
      </c>
      <c r="AC87" s="48">
        <v>2081</v>
      </c>
      <c r="AD87" s="48">
        <v>1405</v>
      </c>
      <c r="AE87" s="48">
        <v>962</v>
      </c>
      <c r="AF87" s="48">
        <v>613</v>
      </c>
      <c r="AG87" s="48">
        <v>549</v>
      </c>
      <c r="AH87" s="50">
        <v>4913</v>
      </c>
      <c r="AI87" s="50">
        <v>4930</v>
      </c>
      <c r="AJ87" s="50">
        <v>5179</v>
      </c>
      <c r="AK87" s="50">
        <v>5071</v>
      </c>
      <c r="AL87" s="50">
        <v>5461</v>
      </c>
      <c r="AM87" s="50">
        <v>5411</v>
      </c>
      <c r="AN87" s="50">
        <v>5131</v>
      </c>
      <c r="AO87" s="50">
        <v>4934</v>
      </c>
      <c r="AP87" s="50">
        <v>4488</v>
      </c>
      <c r="AQ87" s="50">
        <v>4026</v>
      </c>
      <c r="AR87" s="50">
        <v>3564</v>
      </c>
      <c r="AS87" s="50">
        <v>2815</v>
      </c>
      <c r="AT87" s="50">
        <v>2198</v>
      </c>
      <c r="AU87" s="50">
        <v>1560</v>
      </c>
      <c r="AV87" s="50">
        <v>1175</v>
      </c>
      <c r="AW87" s="50">
        <v>808</v>
      </c>
      <c r="AX87" s="50">
        <v>825</v>
      </c>
      <c r="AZ87">
        <v>0</v>
      </c>
    </row>
    <row r="88" spans="1:52" x14ac:dyDescent="0.25">
      <c r="A88" s="2" t="s">
        <v>500</v>
      </c>
      <c r="B88" s="3" t="s">
        <v>1954</v>
      </c>
      <c r="C88" s="4">
        <v>5628</v>
      </c>
      <c r="D88" s="2" t="s">
        <v>502</v>
      </c>
      <c r="E88" s="2" t="s">
        <v>519</v>
      </c>
      <c r="F88" t="s">
        <v>2496</v>
      </c>
      <c r="G88">
        <v>8191</v>
      </c>
      <c r="H88">
        <v>1070</v>
      </c>
      <c r="I88">
        <v>356</v>
      </c>
      <c r="J88" s="9">
        <v>33.271028037383175</v>
      </c>
      <c r="K88">
        <v>2750</v>
      </c>
      <c r="L88">
        <v>769</v>
      </c>
      <c r="M88" s="22">
        <v>27.963636363636361</v>
      </c>
      <c r="N88" s="48">
        <v>8191</v>
      </c>
      <c r="O88" s="49">
        <v>2954</v>
      </c>
      <c r="P88" s="49">
        <v>5237</v>
      </c>
      <c r="Q88" s="48">
        <v>500</v>
      </c>
      <c r="R88" s="48">
        <v>476</v>
      </c>
      <c r="S88" s="48">
        <v>433</v>
      </c>
      <c r="T88" s="48">
        <v>420</v>
      </c>
      <c r="U88" s="48">
        <v>418</v>
      </c>
      <c r="V88" s="48">
        <v>349</v>
      </c>
      <c r="W88" s="48">
        <v>276</v>
      </c>
      <c r="X88" s="48">
        <v>241</v>
      </c>
      <c r="Y88" s="48">
        <v>208</v>
      </c>
      <c r="Z88" s="48">
        <v>207</v>
      </c>
      <c r="AA88" s="48">
        <v>187</v>
      </c>
      <c r="AB88" s="48">
        <v>154</v>
      </c>
      <c r="AC88" s="48">
        <v>115</v>
      </c>
      <c r="AD88" s="48">
        <v>97</v>
      </c>
      <c r="AE88" s="48">
        <v>83</v>
      </c>
      <c r="AF88" s="48">
        <v>52</v>
      </c>
      <c r="AG88" s="48">
        <v>53</v>
      </c>
      <c r="AH88" s="50">
        <v>481</v>
      </c>
      <c r="AI88" s="50">
        <v>446</v>
      </c>
      <c r="AJ88" s="50">
        <v>400</v>
      </c>
      <c r="AK88" s="50">
        <v>388</v>
      </c>
      <c r="AL88" s="50">
        <v>380</v>
      </c>
      <c r="AM88" s="50">
        <v>308</v>
      </c>
      <c r="AN88" s="50">
        <v>238</v>
      </c>
      <c r="AO88" s="50">
        <v>209</v>
      </c>
      <c r="AP88" s="50">
        <v>186</v>
      </c>
      <c r="AQ88" s="50">
        <v>187</v>
      </c>
      <c r="AR88" s="50">
        <v>168</v>
      </c>
      <c r="AS88" s="50">
        <v>138</v>
      </c>
      <c r="AT88" s="50">
        <v>107</v>
      </c>
      <c r="AU88" s="50">
        <v>94</v>
      </c>
      <c r="AV88" s="50">
        <v>83</v>
      </c>
      <c r="AW88" s="50">
        <v>53</v>
      </c>
      <c r="AX88" s="50">
        <v>56</v>
      </c>
      <c r="AZ88">
        <v>0</v>
      </c>
    </row>
    <row r="89" spans="1:52" x14ac:dyDescent="0.25">
      <c r="A89" s="2" t="s">
        <v>500</v>
      </c>
      <c r="B89" s="3" t="s">
        <v>840</v>
      </c>
      <c r="C89" s="4">
        <v>5631</v>
      </c>
      <c r="D89" s="2" t="s">
        <v>502</v>
      </c>
      <c r="E89" s="2" t="s">
        <v>841</v>
      </c>
      <c r="F89" t="s">
        <v>2496</v>
      </c>
      <c r="G89">
        <v>53236</v>
      </c>
      <c r="H89">
        <v>130</v>
      </c>
      <c r="I89">
        <v>148</v>
      </c>
      <c r="J89" s="9">
        <v>113.84615384615384</v>
      </c>
      <c r="K89">
        <v>8886</v>
      </c>
      <c r="L89">
        <v>6907</v>
      </c>
      <c r="M89" s="22">
        <v>77.729011928876886</v>
      </c>
      <c r="N89" s="48">
        <v>53236</v>
      </c>
      <c r="O89" s="49">
        <v>42515</v>
      </c>
      <c r="P89" s="49">
        <v>10721</v>
      </c>
      <c r="Q89" s="48">
        <v>1419</v>
      </c>
      <c r="R89" s="48">
        <v>1495</v>
      </c>
      <c r="S89" s="48">
        <v>1485</v>
      </c>
      <c r="T89" s="48">
        <v>1968</v>
      </c>
      <c r="U89" s="48">
        <v>2332</v>
      </c>
      <c r="V89" s="48">
        <v>2332</v>
      </c>
      <c r="W89" s="48">
        <v>2052</v>
      </c>
      <c r="X89" s="48">
        <v>1804</v>
      </c>
      <c r="Y89" s="48">
        <v>1520</v>
      </c>
      <c r="Z89" s="48">
        <v>1616</v>
      </c>
      <c r="AA89" s="48">
        <v>1799</v>
      </c>
      <c r="AB89" s="48">
        <v>1657</v>
      </c>
      <c r="AC89" s="48">
        <v>1256</v>
      </c>
      <c r="AD89" s="48">
        <v>879</v>
      </c>
      <c r="AE89" s="48">
        <v>581</v>
      </c>
      <c r="AF89" s="48">
        <v>343</v>
      </c>
      <c r="AG89" s="48">
        <v>324</v>
      </c>
      <c r="AH89" s="50">
        <v>1370</v>
      </c>
      <c r="AI89" s="50">
        <v>1468</v>
      </c>
      <c r="AJ89" s="50">
        <v>1472</v>
      </c>
      <c r="AK89" s="50">
        <v>1961</v>
      </c>
      <c r="AL89" s="50">
        <v>2339</v>
      </c>
      <c r="AM89" s="50">
        <v>2415</v>
      </c>
      <c r="AN89" s="50">
        <v>2227</v>
      </c>
      <c r="AO89" s="50">
        <v>2045</v>
      </c>
      <c r="AP89" s="50">
        <v>1792</v>
      </c>
      <c r="AQ89" s="50">
        <v>1979</v>
      </c>
      <c r="AR89" s="50">
        <v>2295</v>
      </c>
      <c r="AS89" s="50">
        <v>2139</v>
      </c>
      <c r="AT89" s="50">
        <v>1651</v>
      </c>
      <c r="AU89" s="50">
        <v>1209</v>
      </c>
      <c r="AV89" s="50">
        <v>855</v>
      </c>
      <c r="AW89" s="50">
        <v>560</v>
      </c>
      <c r="AX89" s="50">
        <v>597</v>
      </c>
      <c r="AZ89">
        <v>0</v>
      </c>
    </row>
    <row r="90" spans="1:52" x14ac:dyDescent="0.25">
      <c r="A90" s="2" t="s">
        <v>500</v>
      </c>
      <c r="B90" s="3" t="s">
        <v>1578</v>
      </c>
      <c r="C90" s="4">
        <v>5642</v>
      </c>
      <c r="D90" s="2" t="s">
        <v>502</v>
      </c>
      <c r="E90" s="2" t="s">
        <v>1579</v>
      </c>
      <c r="F90" t="s">
        <v>2496</v>
      </c>
      <c r="G90">
        <v>17469</v>
      </c>
      <c r="H90">
        <v>1611</v>
      </c>
      <c r="I90">
        <v>749</v>
      </c>
      <c r="J90" s="9">
        <v>46.492861576660459</v>
      </c>
      <c r="K90">
        <v>5464</v>
      </c>
      <c r="L90">
        <v>1661</v>
      </c>
      <c r="M90" s="22">
        <v>30.398975109809662</v>
      </c>
      <c r="N90" s="48">
        <v>17469</v>
      </c>
      <c r="O90" s="49">
        <v>8960</v>
      </c>
      <c r="P90" s="49">
        <v>8509</v>
      </c>
      <c r="Q90" s="48">
        <v>936</v>
      </c>
      <c r="R90" s="48">
        <v>912</v>
      </c>
      <c r="S90" s="48">
        <v>922</v>
      </c>
      <c r="T90" s="48">
        <v>818</v>
      </c>
      <c r="U90" s="48">
        <v>846</v>
      </c>
      <c r="V90" s="48">
        <v>807</v>
      </c>
      <c r="W90" s="48">
        <v>683</v>
      </c>
      <c r="X90" s="48">
        <v>561</v>
      </c>
      <c r="Y90" s="48">
        <v>492</v>
      </c>
      <c r="Z90" s="48">
        <v>458</v>
      </c>
      <c r="AA90" s="48">
        <v>420</v>
      </c>
      <c r="AB90" s="48">
        <v>374</v>
      </c>
      <c r="AC90" s="48">
        <v>303</v>
      </c>
      <c r="AD90" s="48">
        <v>218</v>
      </c>
      <c r="AE90" s="48">
        <v>157</v>
      </c>
      <c r="AF90" s="48">
        <v>100</v>
      </c>
      <c r="AG90" s="48">
        <v>90</v>
      </c>
      <c r="AH90" s="50">
        <v>887</v>
      </c>
      <c r="AI90" s="50">
        <v>842</v>
      </c>
      <c r="AJ90" s="50">
        <v>834</v>
      </c>
      <c r="AK90" s="50">
        <v>725</v>
      </c>
      <c r="AL90" s="50">
        <v>740</v>
      </c>
      <c r="AM90" s="50">
        <v>700</v>
      </c>
      <c r="AN90" s="50">
        <v>604</v>
      </c>
      <c r="AO90" s="50">
        <v>504</v>
      </c>
      <c r="AP90" s="50">
        <v>453</v>
      </c>
      <c r="AQ90" s="50">
        <v>423</v>
      </c>
      <c r="AR90" s="50">
        <v>394</v>
      </c>
      <c r="AS90" s="50">
        <v>356</v>
      </c>
      <c r="AT90" s="50">
        <v>291</v>
      </c>
      <c r="AU90" s="50">
        <v>213</v>
      </c>
      <c r="AV90" s="50">
        <v>162</v>
      </c>
      <c r="AW90" s="50">
        <v>118</v>
      </c>
      <c r="AX90" s="50">
        <v>126</v>
      </c>
      <c r="AZ90">
        <v>0</v>
      </c>
    </row>
    <row r="91" spans="1:52" x14ac:dyDescent="0.25">
      <c r="A91" s="2" t="s">
        <v>500</v>
      </c>
      <c r="B91" s="3" t="s">
        <v>1661</v>
      </c>
      <c r="C91" s="4">
        <v>5647</v>
      </c>
      <c r="D91" s="2" t="s">
        <v>502</v>
      </c>
      <c r="E91" s="2" t="s">
        <v>41</v>
      </c>
      <c r="F91" t="s">
        <v>2496</v>
      </c>
      <c r="G91">
        <v>6024</v>
      </c>
      <c r="H91">
        <v>612</v>
      </c>
      <c r="I91">
        <v>257</v>
      </c>
      <c r="J91" s="9">
        <v>41.993464052287585</v>
      </c>
      <c r="K91">
        <v>1864</v>
      </c>
      <c r="L91">
        <v>720</v>
      </c>
      <c r="M91" s="22">
        <v>38.626609442060087</v>
      </c>
      <c r="N91" s="48">
        <v>6024</v>
      </c>
      <c r="O91" s="49">
        <v>2532</v>
      </c>
      <c r="P91" s="49">
        <v>3492</v>
      </c>
      <c r="Q91" s="48">
        <v>310</v>
      </c>
      <c r="R91" s="48">
        <v>304</v>
      </c>
      <c r="S91" s="48">
        <v>290</v>
      </c>
      <c r="T91" s="48">
        <v>285</v>
      </c>
      <c r="U91" s="48">
        <v>279</v>
      </c>
      <c r="V91" s="48">
        <v>251</v>
      </c>
      <c r="W91" s="48">
        <v>205</v>
      </c>
      <c r="X91" s="48">
        <v>172</v>
      </c>
      <c r="Y91" s="48">
        <v>152</v>
      </c>
      <c r="Z91" s="48">
        <v>153</v>
      </c>
      <c r="AA91" s="48">
        <v>167</v>
      </c>
      <c r="AB91" s="48">
        <v>159</v>
      </c>
      <c r="AC91" s="48">
        <v>127</v>
      </c>
      <c r="AD91" s="48">
        <v>99</v>
      </c>
      <c r="AE91" s="48">
        <v>64</v>
      </c>
      <c r="AF91" s="48">
        <v>40</v>
      </c>
      <c r="AG91" s="48">
        <v>46</v>
      </c>
      <c r="AH91" s="50">
        <v>295</v>
      </c>
      <c r="AI91" s="50">
        <v>285</v>
      </c>
      <c r="AJ91" s="50">
        <v>260</v>
      </c>
      <c r="AK91" s="50">
        <v>253</v>
      </c>
      <c r="AL91" s="50">
        <v>242</v>
      </c>
      <c r="AM91" s="50">
        <v>220</v>
      </c>
      <c r="AN91" s="50">
        <v>184</v>
      </c>
      <c r="AO91" s="50">
        <v>163</v>
      </c>
      <c r="AP91" s="50">
        <v>153</v>
      </c>
      <c r="AQ91" s="50">
        <v>156</v>
      </c>
      <c r="AR91" s="50">
        <v>170</v>
      </c>
      <c r="AS91" s="50">
        <v>163</v>
      </c>
      <c r="AT91" s="50">
        <v>129</v>
      </c>
      <c r="AU91" s="50">
        <v>100</v>
      </c>
      <c r="AV91" s="50">
        <v>62</v>
      </c>
      <c r="AW91" s="50">
        <v>39</v>
      </c>
      <c r="AX91" s="50">
        <v>47</v>
      </c>
      <c r="AZ91">
        <v>0</v>
      </c>
    </row>
    <row r="92" spans="1:52" x14ac:dyDescent="0.25">
      <c r="A92" s="2" t="s">
        <v>500</v>
      </c>
      <c r="B92" s="3" t="s">
        <v>2176</v>
      </c>
      <c r="C92" s="4">
        <v>5649</v>
      </c>
      <c r="D92" s="2" t="s">
        <v>502</v>
      </c>
      <c r="E92" s="2" t="s">
        <v>930</v>
      </c>
      <c r="F92" t="s">
        <v>2496</v>
      </c>
      <c r="G92">
        <v>16111</v>
      </c>
      <c r="H92">
        <v>1073</v>
      </c>
      <c r="I92">
        <v>580</v>
      </c>
      <c r="J92" s="9">
        <v>54.054054054054056</v>
      </c>
      <c r="K92">
        <v>4425</v>
      </c>
      <c r="L92">
        <v>2619</v>
      </c>
      <c r="M92" s="22">
        <v>59.186440677966104</v>
      </c>
      <c r="N92" s="48">
        <v>16111</v>
      </c>
      <c r="O92" s="49">
        <v>6023</v>
      </c>
      <c r="P92" s="49">
        <v>10088</v>
      </c>
      <c r="Q92" s="48">
        <v>750</v>
      </c>
      <c r="R92" s="48">
        <v>767</v>
      </c>
      <c r="S92" s="48">
        <v>745</v>
      </c>
      <c r="T92" s="48">
        <v>631</v>
      </c>
      <c r="U92" s="48">
        <v>656</v>
      </c>
      <c r="V92" s="48">
        <v>604</v>
      </c>
      <c r="W92" s="48">
        <v>496</v>
      </c>
      <c r="X92" s="48">
        <v>448</v>
      </c>
      <c r="Y92" s="48">
        <v>359</v>
      </c>
      <c r="Z92" s="48">
        <v>391</v>
      </c>
      <c r="AA92" s="48">
        <v>413</v>
      </c>
      <c r="AB92" s="48">
        <v>458</v>
      </c>
      <c r="AC92" s="48">
        <v>410</v>
      </c>
      <c r="AD92" s="48">
        <v>337</v>
      </c>
      <c r="AE92" s="48">
        <v>250</v>
      </c>
      <c r="AF92" s="48">
        <v>176</v>
      </c>
      <c r="AG92" s="48">
        <v>194</v>
      </c>
      <c r="AH92" s="50">
        <v>712</v>
      </c>
      <c r="AI92" s="50">
        <v>708</v>
      </c>
      <c r="AJ92" s="50">
        <v>682</v>
      </c>
      <c r="AK92" s="50">
        <v>567</v>
      </c>
      <c r="AL92" s="50">
        <v>587</v>
      </c>
      <c r="AM92" s="50">
        <v>531</v>
      </c>
      <c r="AN92" s="50">
        <v>457</v>
      </c>
      <c r="AO92" s="50">
        <v>433</v>
      </c>
      <c r="AP92" s="50">
        <v>383</v>
      </c>
      <c r="AQ92" s="50">
        <v>430</v>
      </c>
      <c r="AR92" s="50">
        <v>457</v>
      </c>
      <c r="AS92" s="50">
        <v>485</v>
      </c>
      <c r="AT92" s="50">
        <v>433</v>
      </c>
      <c r="AU92" s="50">
        <v>358</v>
      </c>
      <c r="AV92" s="50">
        <v>280</v>
      </c>
      <c r="AW92" s="50">
        <v>219</v>
      </c>
      <c r="AX92" s="50">
        <v>304</v>
      </c>
      <c r="AZ92">
        <v>0</v>
      </c>
    </row>
    <row r="93" spans="1:52" x14ac:dyDescent="0.25">
      <c r="A93" s="2" t="s">
        <v>500</v>
      </c>
      <c r="B93" s="3" t="s">
        <v>2203</v>
      </c>
      <c r="C93" s="4">
        <v>5652</v>
      </c>
      <c r="D93" s="2" t="s">
        <v>502</v>
      </c>
      <c r="E93" s="2" t="s">
        <v>349</v>
      </c>
      <c r="F93" t="s">
        <v>2496</v>
      </c>
      <c r="G93">
        <v>5119</v>
      </c>
      <c r="H93">
        <v>351</v>
      </c>
      <c r="I93">
        <v>212</v>
      </c>
      <c r="J93" s="9">
        <v>60.3988603988604</v>
      </c>
      <c r="K93">
        <v>1545</v>
      </c>
      <c r="L93">
        <v>830</v>
      </c>
      <c r="M93" s="22">
        <v>53.721682847896432</v>
      </c>
      <c r="N93" s="48">
        <v>5119</v>
      </c>
      <c r="O93" s="49">
        <v>2458</v>
      </c>
      <c r="P93" s="49">
        <v>2661</v>
      </c>
      <c r="Q93" s="48">
        <v>265</v>
      </c>
      <c r="R93" s="48">
        <v>258</v>
      </c>
      <c r="S93" s="48">
        <v>235</v>
      </c>
      <c r="T93" s="48">
        <v>206</v>
      </c>
      <c r="U93" s="48">
        <v>226</v>
      </c>
      <c r="V93" s="48">
        <v>202</v>
      </c>
      <c r="W93" s="48">
        <v>161</v>
      </c>
      <c r="X93" s="48">
        <v>153</v>
      </c>
      <c r="Y93" s="48">
        <v>135</v>
      </c>
      <c r="Z93" s="48">
        <v>129</v>
      </c>
      <c r="AA93" s="48">
        <v>131</v>
      </c>
      <c r="AB93" s="48">
        <v>120</v>
      </c>
      <c r="AC93" s="48">
        <v>113</v>
      </c>
      <c r="AD93" s="48">
        <v>109</v>
      </c>
      <c r="AE93" s="48">
        <v>79</v>
      </c>
      <c r="AF93" s="48">
        <v>62</v>
      </c>
      <c r="AG93" s="48">
        <v>67</v>
      </c>
      <c r="AH93" s="50">
        <v>252</v>
      </c>
      <c r="AI93" s="50">
        <v>231</v>
      </c>
      <c r="AJ93" s="50">
        <v>206</v>
      </c>
      <c r="AK93" s="50">
        <v>187</v>
      </c>
      <c r="AL93" s="50">
        <v>213</v>
      </c>
      <c r="AM93" s="50">
        <v>198</v>
      </c>
      <c r="AN93" s="50">
        <v>160</v>
      </c>
      <c r="AO93" s="50">
        <v>148</v>
      </c>
      <c r="AP93" s="50">
        <v>126</v>
      </c>
      <c r="AQ93" s="50">
        <v>113</v>
      </c>
      <c r="AR93" s="50">
        <v>114</v>
      </c>
      <c r="AS93" s="50">
        <v>106</v>
      </c>
      <c r="AT93" s="50">
        <v>104</v>
      </c>
      <c r="AU93" s="50">
        <v>101</v>
      </c>
      <c r="AV93" s="50">
        <v>73</v>
      </c>
      <c r="AW93" s="50">
        <v>61</v>
      </c>
      <c r="AX93" s="50">
        <v>75</v>
      </c>
      <c r="AZ93">
        <v>0</v>
      </c>
    </row>
    <row r="94" spans="1:52" x14ac:dyDescent="0.25">
      <c r="A94" s="2" t="s">
        <v>500</v>
      </c>
      <c r="B94" s="3" t="s">
        <v>1127</v>
      </c>
      <c r="C94" s="4">
        <v>5656</v>
      </c>
      <c r="D94" s="2" t="s">
        <v>502</v>
      </c>
      <c r="E94" s="2" t="s">
        <v>1128</v>
      </c>
      <c r="F94" t="s">
        <v>2496</v>
      </c>
      <c r="G94">
        <v>12811</v>
      </c>
      <c r="H94">
        <v>1141</v>
      </c>
      <c r="I94">
        <v>790</v>
      </c>
      <c r="J94" s="9">
        <v>69.237510955302355</v>
      </c>
      <c r="K94">
        <v>3536</v>
      </c>
      <c r="L94">
        <v>1517</v>
      </c>
      <c r="M94" s="22">
        <v>42.901583710407238</v>
      </c>
      <c r="N94" s="48">
        <v>12811</v>
      </c>
      <c r="O94" s="49">
        <v>4185</v>
      </c>
      <c r="P94" s="49">
        <v>8626</v>
      </c>
      <c r="Q94" s="48">
        <v>612</v>
      </c>
      <c r="R94" s="48">
        <v>599</v>
      </c>
      <c r="S94" s="48">
        <v>594</v>
      </c>
      <c r="T94" s="48">
        <v>582</v>
      </c>
      <c r="U94" s="48">
        <v>607</v>
      </c>
      <c r="V94" s="48">
        <v>564</v>
      </c>
      <c r="W94" s="48">
        <v>482</v>
      </c>
      <c r="X94" s="48">
        <v>384</v>
      </c>
      <c r="Y94" s="48">
        <v>351</v>
      </c>
      <c r="Z94" s="48">
        <v>344</v>
      </c>
      <c r="AA94" s="48">
        <v>297</v>
      </c>
      <c r="AB94" s="48">
        <v>268</v>
      </c>
      <c r="AC94" s="48">
        <v>231</v>
      </c>
      <c r="AD94" s="48">
        <v>165</v>
      </c>
      <c r="AE94" s="48">
        <v>139</v>
      </c>
      <c r="AF94" s="48">
        <v>109</v>
      </c>
      <c r="AG94" s="48">
        <v>108</v>
      </c>
      <c r="AH94" s="50">
        <v>592</v>
      </c>
      <c r="AI94" s="50">
        <v>573</v>
      </c>
      <c r="AJ94" s="50">
        <v>562</v>
      </c>
      <c r="AK94" s="50">
        <v>551</v>
      </c>
      <c r="AL94" s="50">
        <v>558</v>
      </c>
      <c r="AM94" s="50">
        <v>516</v>
      </c>
      <c r="AN94" s="50">
        <v>451</v>
      </c>
      <c r="AO94" s="50">
        <v>377</v>
      </c>
      <c r="AP94" s="50">
        <v>348</v>
      </c>
      <c r="AQ94" s="50">
        <v>341</v>
      </c>
      <c r="AR94" s="50">
        <v>311</v>
      </c>
      <c r="AS94" s="50">
        <v>292</v>
      </c>
      <c r="AT94" s="50">
        <v>255</v>
      </c>
      <c r="AU94" s="50">
        <v>190</v>
      </c>
      <c r="AV94" s="50">
        <v>170</v>
      </c>
      <c r="AW94" s="50">
        <v>143</v>
      </c>
      <c r="AX94" s="50">
        <v>145</v>
      </c>
      <c r="AZ94">
        <v>0</v>
      </c>
    </row>
    <row r="95" spans="1:52" x14ac:dyDescent="0.25">
      <c r="A95" s="2" t="s">
        <v>500</v>
      </c>
      <c r="B95" s="3" t="s">
        <v>1438</v>
      </c>
      <c r="C95" s="4">
        <v>5658</v>
      </c>
      <c r="D95" s="2" t="s">
        <v>502</v>
      </c>
      <c r="E95" s="2" t="s">
        <v>1439</v>
      </c>
      <c r="F95" t="s">
        <v>2496</v>
      </c>
      <c r="G95">
        <v>3401</v>
      </c>
      <c r="H95">
        <v>424</v>
      </c>
      <c r="I95">
        <v>67</v>
      </c>
      <c r="J95" s="9">
        <v>15.80188679245283</v>
      </c>
      <c r="K95">
        <v>1155</v>
      </c>
      <c r="L95">
        <v>278</v>
      </c>
      <c r="M95" s="22">
        <v>24.069264069264069</v>
      </c>
      <c r="N95" s="48">
        <v>3401</v>
      </c>
      <c r="O95" s="49">
        <v>2226</v>
      </c>
      <c r="P95" s="49">
        <v>1175</v>
      </c>
      <c r="Q95" s="48">
        <v>200</v>
      </c>
      <c r="R95" s="48">
        <v>202</v>
      </c>
      <c r="S95" s="48">
        <v>195</v>
      </c>
      <c r="T95" s="48">
        <v>172</v>
      </c>
      <c r="U95" s="48">
        <v>152</v>
      </c>
      <c r="V95" s="48">
        <v>134</v>
      </c>
      <c r="W95" s="48">
        <v>120</v>
      </c>
      <c r="X95" s="48">
        <v>106</v>
      </c>
      <c r="Y95" s="48">
        <v>91</v>
      </c>
      <c r="Z95" s="48">
        <v>85</v>
      </c>
      <c r="AA95" s="48">
        <v>79</v>
      </c>
      <c r="AB95" s="48">
        <v>61</v>
      </c>
      <c r="AC95" s="48">
        <v>45</v>
      </c>
      <c r="AD95" s="48">
        <v>32</v>
      </c>
      <c r="AE95" s="48">
        <v>24</v>
      </c>
      <c r="AF95" s="48">
        <v>14</v>
      </c>
      <c r="AG95" s="48">
        <v>14</v>
      </c>
      <c r="AH95" s="50">
        <v>193</v>
      </c>
      <c r="AI95" s="50">
        <v>196</v>
      </c>
      <c r="AJ95" s="50">
        <v>190</v>
      </c>
      <c r="AK95" s="50">
        <v>164</v>
      </c>
      <c r="AL95" s="50">
        <v>145</v>
      </c>
      <c r="AM95" s="50">
        <v>127</v>
      </c>
      <c r="AN95" s="50">
        <v>110</v>
      </c>
      <c r="AO95" s="50">
        <v>92</v>
      </c>
      <c r="AP95" s="50">
        <v>77</v>
      </c>
      <c r="AQ95" s="50">
        <v>74</v>
      </c>
      <c r="AR95" s="50">
        <v>75</v>
      </c>
      <c r="AS95" s="50">
        <v>65</v>
      </c>
      <c r="AT95" s="50">
        <v>50</v>
      </c>
      <c r="AU95" s="50">
        <v>40</v>
      </c>
      <c r="AV95" s="50">
        <v>34</v>
      </c>
      <c r="AW95" s="50">
        <v>22</v>
      </c>
      <c r="AX95" s="50">
        <v>21</v>
      </c>
      <c r="AZ95">
        <v>0</v>
      </c>
    </row>
    <row r="96" spans="1:52" x14ac:dyDescent="0.25">
      <c r="A96" s="2" t="s">
        <v>500</v>
      </c>
      <c r="B96" s="3" t="s">
        <v>2053</v>
      </c>
      <c r="C96" s="4">
        <v>5659</v>
      </c>
      <c r="D96" s="2" t="s">
        <v>502</v>
      </c>
      <c r="E96" s="2" t="s">
        <v>2054</v>
      </c>
      <c r="F96" t="s">
        <v>2496</v>
      </c>
      <c r="G96">
        <v>26146</v>
      </c>
      <c r="H96">
        <v>1317</v>
      </c>
      <c r="I96">
        <v>335</v>
      </c>
      <c r="J96" s="9">
        <v>25.436598329536825</v>
      </c>
      <c r="K96">
        <v>9411</v>
      </c>
      <c r="L96">
        <v>1645</v>
      </c>
      <c r="M96" s="22">
        <v>17.47954521304856</v>
      </c>
      <c r="N96" s="48">
        <v>26146</v>
      </c>
      <c r="O96" s="49">
        <v>8390</v>
      </c>
      <c r="P96" s="49">
        <v>17756</v>
      </c>
      <c r="Q96" s="48">
        <v>1825</v>
      </c>
      <c r="R96" s="48">
        <v>1667</v>
      </c>
      <c r="S96" s="48">
        <v>1517</v>
      </c>
      <c r="T96" s="48">
        <v>1291</v>
      </c>
      <c r="U96" s="48">
        <v>1168</v>
      </c>
      <c r="V96" s="48">
        <v>1086</v>
      </c>
      <c r="W96" s="48">
        <v>887</v>
      </c>
      <c r="X96" s="48">
        <v>828</v>
      </c>
      <c r="Y96" s="48">
        <v>749</v>
      </c>
      <c r="Z96" s="48">
        <v>605</v>
      </c>
      <c r="AA96" s="48">
        <v>485</v>
      </c>
      <c r="AB96" s="48">
        <v>387</v>
      </c>
      <c r="AC96" s="48">
        <v>306</v>
      </c>
      <c r="AD96" s="48">
        <v>221</v>
      </c>
      <c r="AE96" s="48">
        <v>142</v>
      </c>
      <c r="AF96" s="48">
        <v>102</v>
      </c>
      <c r="AG96" s="48">
        <v>117</v>
      </c>
      <c r="AH96" s="50">
        <v>1763</v>
      </c>
      <c r="AI96" s="50">
        <v>1594</v>
      </c>
      <c r="AJ96" s="50">
        <v>1432</v>
      </c>
      <c r="AK96" s="50">
        <v>1209</v>
      </c>
      <c r="AL96" s="50">
        <v>1099</v>
      </c>
      <c r="AM96" s="50">
        <v>1037</v>
      </c>
      <c r="AN96" s="50">
        <v>854</v>
      </c>
      <c r="AO96" s="50">
        <v>786</v>
      </c>
      <c r="AP96" s="50">
        <v>689</v>
      </c>
      <c r="AQ96" s="50">
        <v>548</v>
      </c>
      <c r="AR96" s="50">
        <v>447</v>
      </c>
      <c r="AS96" s="50">
        <v>369</v>
      </c>
      <c r="AT96" s="50">
        <v>302</v>
      </c>
      <c r="AU96" s="50">
        <v>226</v>
      </c>
      <c r="AV96" s="50">
        <v>154</v>
      </c>
      <c r="AW96" s="50">
        <v>116</v>
      </c>
      <c r="AX96" s="50">
        <v>138</v>
      </c>
      <c r="AZ96">
        <v>0</v>
      </c>
    </row>
    <row r="97" spans="1:52" x14ac:dyDescent="0.25">
      <c r="A97" s="2" t="s">
        <v>500</v>
      </c>
      <c r="B97" s="3" t="s">
        <v>2204</v>
      </c>
      <c r="C97" s="4">
        <v>5660</v>
      </c>
      <c r="D97" s="2" t="s">
        <v>502</v>
      </c>
      <c r="E97" s="2" t="s">
        <v>1090</v>
      </c>
      <c r="F97" t="s">
        <v>2496</v>
      </c>
      <c r="G97">
        <v>10929</v>
      </c>
      <c r="H97">
        <v>464</v>
      </c>
      <c r="I97">
        <v>269</v>
      </c>
      <c r="J97" s="9">
        <v>57.974137931034484</v>
      </c>
      <c r="K97">
        <v>3158</v>
      </c>
      <c r="L97">
        <v>1334</v>
      </c>
      <c r="M97" s="22">
        <v>42.24192526915769</v>
      </c>
      <c r="N97" s="48">
        <v>10929</v>
      </c>
      <c r="O97" s="49">
        <v>4697</v>
      </c>
      <c r="P97" s="49">
        <v>6232</v>
      </c>
      <c r="Q97" s="48">
        <v>532</v>
      </c>
      <c r="R97" s="48">
        <v>550</v>
      </c>
      <c r="S97" s="48">
        <v>544</v>
      </c>
      <c r="T97" s="48">
        <v>502</v>
      </c>
      <c r="U97" s="48">
        <v>521</v>
      </c>
      <c r="V97" s="48">
        <v>487</v>
      </c>
      <c r="W97" s="48">
        <v>406</v>
      </c>
      <c r="X97" s="48">
        <v>378</v>
      </c>
      <c r="Y97" s="48">
        <v>308</v>
      </c>
      <c r="Z97" s="48">
        <v>304</v>
      </c>
      <c r="AA97" s="48">
        <v>293</v>
      </c>
      <c r="AB97" s="48">
        <v>266</v>
      </c>
      <c r="AC97" s="48">
        <v>229</v>
      </c>
      <c r="AD97" s="48">
        <v>185</v>
      </c>
      <c r="AE97" s="48">
        <v>129</v>
      </c>
      <c r="AF97" s="48">
        <v>95</v>
      </c>
      <c r="AG97" s="48">
        <v>105</v>
      </c>
      <c r="AH97" s="50">
        <v>505</v>
      </c>
      <c r="AI97" s="50">
        <v>489</v>
      </c>
      <c r="AJ97" s="50">
        <v>460</v>
      </c>
      <c r="AK97" s="50">
        <v>409</v>
      </c>
      <c r="AL97" s="50">
        <v>414</v>
      </c>
      <c r="AM97" s="50">
        <v>386</v>
      </c>
      <c r="AN97" s="50">
        <v>331</v>
      </c>
      <c r="AO97" s="50">
        <v>327</v>
      </c>
      <c r="AP97" s="50">
        <v>283</v>
      </c>
      <c r="AQ97" s="50">
        <v>281</v>
      </c>
      <c r="AR97" s="50">
        <v>264</v>
      </c>
      <c r="AS97" s="50">
        <v>232</v>
      </c>
      <c r="AT97" s="50">
        <v>205</v>
      </c>
      <c r="AU97" s="50">
        <v>173</v>
      </c>
      <c r="AV97" s="50">
        <v>128</v>
      </c>
      <c r="AW97" s="50">
        <v>97</v>
      </c>
      <c r="AX97" s="50">
        <v>111</v>
      </c>
      <c r="AZ97">
        <v>0</v>
      </c>
    </row>
    <row r="98" spans="1:52" x14ac:dyDescent="0.25">
      <c r="A98" s="2" t="s">
        <v>500</v>
      </c>
      <c r="B98" s="3" t="s">
        <v>897</v>
      </c>
      <c r="C98" s="4">
        <v>5664</v>
      </c>
      <c r="D98" s="2" t="s">
        <v>502</v>
      </c>
      <c r="E98" s="2" t="s">
        <v>898</v>
      </c>
      <c r="F98" t="s">
        <v>2496</v>
      </c>
      <c r="G98">
        <v>27513</v>
      </c>
      <c r="H98">
        <v>1373</v>
      </c>
      <c r="I98">
        <v>564</v>
      </c>
      <c r="J98" s="9">
        <v>41.077931536780774</v>
      </c>
      <c r="K98">
        <v>7684</v>
      </c>
      <c r="L98">
        <v>2155</v>
      </c>
      <c r="M98" s="22">
        <v>28.045288912024986</v>
      </c>
      <c r="N98" s="48">
        <v>27513</v>
      </c>
      <c r="O98" s="49">
        <v>14611</v>
      </c>
      <c r="P98" s="49">
        <v>12902</v>
      </c>
      <c r="Q98" s="48">
        <v>1340</v>
      </c>
      <c r="R98" s="48">
        <v>1338</v>
      </c>
      <c r="S98" s="48">
        <v>1377</v>
      </c>
      <c r="T98" s="48">
        <v>1302</v>
      </c>
      <c r="U98" s="48">
        <v>1398</v>
      </c>
      <c r="V98" s="48">
        <v>1340</v>
      </c>
      <c r="W98" s="48">
        <v>1121</v>
      </c>
      <c r="X98" s="48">
        <v>971</v>
      </c>
      <c r="Y98" s="48">
        <v>840</v>
      </c>
      <c r="Z98" s="48">
        <v>725</v>
      </c>
      <c r="AA98" s="48">
        <v>632</v>
      </c>
      <c r="AB98" s="48">
        <v>499</v>
      </c>
      <c r="AC98" s="48">
        <v>405</v>
      </c>
      <c r="AD98" s="48">
        <v>298</v>
      </c>
      <c r="AE98" s="48">
        <v>203</v>
      </c>
      <c r="AF98" s="48">
        <v>118</v>
      </c>
      <c r="AG98" s="48">
        <v>107</v>
      </c>
      <c r="AH98" s="50">
        <v>1285</v>
      </c>
      <c r="AI98" s="50">
        <v>1305</v>
      </c>
      <c r="AJ98" s="50">
        <v>1345</v>
      </c>
      <c r="AK98" s="50">
        <v>1187</v>
      </c>
      <c r="AL98" s="50">
        <v>1286</v>
      </c>
      <c r="AM98" s="50">
        <v>1253</v>
      </c>
      <c r="AN98" s="50">
        <v>1048</v>
      </c>
      <c r="AO98" s="50">
        <v>911</v>
      </c>
      <c r="AP98" s="50">
        <v>764</v>
      </c>
      <c r="AQ98" s="50">
        <v>670</v>
      </c>
      <c r="AR98" s="50">
        <v>629</v>
      </c>
      <c r="AS98" s="50">
        <v>511</v>
      </c>
      <c r="AT98" s="50">
        <v>430</v>
      </c>
      <c r="AU98" s="50">
        <v>302</v>
      </c>
      <c r="AV98" s="50">
        <v>248</v>
      </c>
      <c r="AW98" s="50">
        <v>170</v>
      </c>
      <c r="AX98" s="50">
        <v>155</v>
      </c>
      <c r="AZ98">
        <v>0</v>
      </c>
    </row>
    <row r="99" spans="1:52" x14ac:dyDescent="0.25">
      <c r="A99" s="2" t="s">
        <v>500</v>
      </c>
      <c r="B99" s="3" t="s">
        <v>2179</v>
      </c>
      <c r="C99" s="4">
        <v>5665</v>
      </c>
      <c r="D99" s="2" t="s">
        <v>502</v>
      </c>
      <c r="E99" s="2" t="s">
        <v>2180</v>
      </c>
      <c r="F99" t="s">
        <v>2266</v>
      </c>
      <c r="G99">
        <v>31802</v>
      </c>
      <c r="H99">
        <v>1266</v>
      </c>
      <c r="I99">
        <v>517</v>
      </c>
      <c r="J99" s="9">
        <v>40.837282780410746</v>
      </c>
      <c r="K99">
        <v>10823</v>
      </c>
      <c r="L99">
        <v>2677</v>
      </c>
      <c r="M99" s="22">
        <v>24.734362006837291</v>
      </c>
      <c r="N99" s="48">
        <v>31802</v>
      </c>
      <c r="O99" s="49">
        <v>14547</v>
      </c>
      <c r="P99" s="49">
        <v>17255</v>
      </c>
      <c r="Q99" s="48">
        <v>1972</v>
      </c>
      <c r="R99" s="48">
        <v>1887</v>
      </c>
      <c r="S99" s="48">
        <v>1769</v>
      </c>
      <c r="T99" s="48">
        <v>1512</v>
      </c>
      <c r="U99" s="48">
        <v>1497</v>
      </c>
      <c r="V99" s="48">
        <v>1388</v>
      </c>
      <c r="W99" s="48">
        <v>1086</v>
      </c>
      <c r="X99" s="48">
        <v>899</v>
      </c>
      <c r="Y99" s="48">
        <v>812</v>
      </c>
      <c r="Z99" s="48">
        <v>726</v>
      </c>
      <c r="AA99" s="48">
        <v>609</v>
      </c>
      <c r="AB99" s="48">
        <v>517</v>
      </c>
      <c r="AC99" s="48">
        <v>448</v>
      </c>
      <c r="AD99" s="48">
        <v>374</v>
      </c>
      <c r="AE99" s="48">
        <v>260</v>
      </c>
      <c r="AF99" s="48">
        <v>184</v>
      </c>
      <c r="AG99" s="48">
        <v>205</v>
      </c>
      <c r="AH99" s="50">
        <v>1885</v>
      </c>
      <c r="AI99" s="50">
        <v>1780</v>
      </c>
      <c r="AJ99" s="50">
        <v>1664</v>
      </c>
      <c r="AK99" s="50">
        <v>1432</v>
      </c>
      <c r="AL99" s="50">
        <v>1382</v>
      </c>
      <c r="AM99" s="50">
        <v>1307</v>
      </c>
      <c r="AN99" s="50">
        <v>1056</v>
      </c>
      <c r="AO99" s="50">
        <v>921</v>
      </c>
      <c r="AP99" s="50">
        <v>839</v>
      </c>
      <c r="AQ99" s="50">
        <v>743</v>
      </c>
      <c r="AR99" s="50">
        <v>627</v>
      </c>
      <c r="AS99" s="50">
        <v>536</v>
      </c>
      <c r="AT99" s="50">
        <v>454</v>
      </c>
      <c r="AU99" s="50">
        <v>381</v>
      </c>
      <c r="AV99" s="50">
        <v>259</v>
      </c>
      <c r="AW99" s="50">
        <v>179</v>
      </c>
      <c r="AX99" s="50">
        <v>212</v>
      </c>
      <c r="AZ99">
        <v>0</v>
      </c>
    </row>
    <row r="100" spans="1:52" x14ac:dyDescent="0.25">
      <c r="A100" s="2" t="s">
        <v>500</v>
      </c>
      <c r="B100" s="3" t="s">
        <v>2186</v>
      </c>
      <c r="C100" s="4">
        <v>5667</v>
      </c>
      <c r="D100" s="2" t="s">
        <v>502</v>
      </c>
      <c r="E100" s="2" t="s">
        <v>2187</v>
      </c>
      <c r="F100" t="s">
        <v>2496</v>
      </c>
      <c r="G100">
        <v>12874</v>
      </c>
      <c r="H100">
        <v>728</v>
      </c>
      <c r="I100">
        <v>601</v>
      </c>
      <c r="J100" s="9">
        <v>82.554945054945051</v>
      </c>
      <c r="K100">
        <v>3168</v>
      </c>
      <c r="L100">
        <v>2099</v>
      </c>
      <c r="M100" s="22">
        <v>66.256313131313121</v>
      </c>
      <c r="N100" s="48">
        <v>12874</v>
      </c>
      <c r="O100" s="49">
        <v>6251</v>
      </c>
      <c r="P100" s="49">
        <v>6623</v>
      </c>
      <c r="Q100" s="48">
        <v>537</v>
      </c>
      <c r="R100" s="48">
        <v>539</v>
      </c>
      <c r="S100" s="48">
        <v>491</v>
      </c>
      <c r="T100" s="48">
        <v>558</v>
      </c>
      <c r="U100" s="48">
        <v>559</v>
      </c>
      <c r="V100" s="48">
        <v>495</v>
      </c>
      <c r="W100" s="48">
        <v>438</v>
      </c>
      <c r="X100" s="48">
        <v>374</v>
      </c>
      <c r="Y100" s="48">
        <v>311</v>
      </c>
      <c r="Z100" s="48">
        <v>321</v>
      </c>
      <c r="AA100" s="48">
        <v>350</v>
      </c>
      <c r="AB100" s="48">
        <v>350</v>
      </c>
      <c r="AC100" s="48">
        <v>325</v>
      </c>
      <c r="AD100" s="48">
        <v>238</v>
      </c>
      <c r="AE100" s="48">
        <v>174</v>
      </c>
      <c r="AF100" s="48">
        <v>146</v>
      </c>
      <c r="AG100" s="48">
        <v>166</v>
      </c>
      <c r="AH100" s="50">
        <v>505</v>
      </c>
      <c r="AI100" s="50">
        <v>487</v>
      </c>
      <c r="AJ100" s="50">
        <v>426</v>
      </c>
      <c r="AK100" s="50">
        <v>514</v>
      </c>
      <c r="AL100" s="50">
        <v>524</v>
      </c>
      <c r="AM100" s="50">
        <v>495</v>
      </c>
      <c r="AN100" s="50">
        <v>438</v>
      </c>
      <c r="AO100" s="50">
        <v>367</v>
      </c>
      <c r="AP100" s="50">
        <v>329</v>
      </c>
      <c r="AQ100" s="50">
        <v>360</v>
      </c>
      <c r="AR100" s="50">
        <v>408</v>
      </c>
      <c r="AS100" s="50">
        <v>374</v>
      </c>
      <c r="AT100" s="50">
        <v>332</v>
      </c>
      <c r="AU100" s="50">
        <v>298</v>
      </c>
      <c r="AV100" s="50">
        <v>227</v>
      </c>
      <c r="AW100" s="50">
        <v>184</v>
      </c>
      <c r="AX100" s="50">
        <v>234</v>
      </c>
      <c r="AZ100">
        <v>0</v>
      </c>
    </row>
    <row r="101" spans="1:52" x14ac:dyDescent="0.25">
      <c r="A101" s="2" t="s">
        <v>500</v>
      </c>
      <c r="B101" s="3" t="s">
        <v>1904</v>
      </c>
      <c r="C101" s="4">
        <v>5670</v>
      </c>
      <c r="D101" s="2" t="s">
        <v>502</v>
      </c>
      <c r="E101" s="2" t="s">
        <v>1905</v>
      </c>
      <c r="F101" t="s">
        <v>2496</v>
      </c>
      <c r="G101">
        <v>16520</v>
      </c>
      <c r="H101">
        <v>1495</v>
      </c>
      <c r="I101">
        <v>720</v>
      </c>
      <c r="J101" s="9">
        <v>48.16053511705686</v>
      </c>
      <c r="K101">
        <v>5058</v>
      </c>
      <c r="L101">
        <v>2239</v>
      </c>
      <c r="M101" s="22">
        <v>44.266508501383946</v>
      </c>
      <c r="N101" s="48">
        <v>16520</v>
      </c>
      <c r="O101" s="49">
        <v>6341</v>
      </c>
      <c r="P101" s="49">
        <v>10179</v>
      </c>
      <c r="Q101" s="48">
        <v>856</v>
      </c>
      <c r="R101" s="48">
        <v>850</v>
      </c>
      <c r="S101" s="48">
        <v>786</v>
      </c>
      <c r="T101" s="48">
        <v>725</v>
      </c>
      <c r="U101" s="48">
        <v>715</v>
      </c>
      <c r="V101" s="48">
        <v>645</v>
      </c>
      <c r="W101" s="48">
        <v>487</v>
      </c>
      <c r="X101" s="48">
        <v>442</v>
      </c>
      <c r="Y101" s="48">
        <v>440</v>
      </c>
      <c r="Z101" s="48">
        <v>428</v>
      </c>
      <c r="AA101" s="48">
        <v>418</v>
      </c>
      <c r="AB101" s="48">
        <v>399</v>
      </c>
      <c r="AC101" s="48">
        <v>359</v>
      </c>
      <c r="AD101" s="48">
        <v>297</v>
      </c>
      <c r="AE101" s="48">
        <v>227</v>
      </c>
      <c r="AF101" s="48">
        <v>140</v>
      </c>
      <c r="AG101" s="48">
        <v>148</v>
      </c>
      <c r="AH101" s="50">
        <v>819</v>
      </c>
      <c r="AI101" s="50">
        <v>811</v>
      </c>
      <c r="AJ101" s="50">
        <v>751</v>
      </c>
      <c r="AK101" s="50">
        <v>698</v>
      </c>
      <c r="AL101" s="50">
        <v>697</v>
      </c>
      <c r="AM101" s="50">
        <v>639</v>
      </c>
      <c r="AN101" s="50">
        <v>486</v>
      </c>
      <c r="AO101" s="50">
        <v>433</v>
      </c>
      <c r="AP101" s="50">
        <v>423</v>
      </c>
      <c r="AQ101" s="50">
        <v>412</v>
      </c>
      <c r="AR101" s="50">
        <v>405</v>
      </c>
      <c r="AS101" s="50">
        <v>387</v>
      </c>
      <c r="AT101" s="50">
        <v>346</v>
      </c>
      <c r="AU101" s="50">
        <v>291</v>
      </c>
      <c r="AV101" s="50">
        <v>230</v>
      </c>
      <c r="AW101" s="50">
        <v>153</v>
      </c>
      <c r="AX101" s="50">
        <v>177</v>
      </c>
      <c r="AZ101">
        <v>0</v>
      </c>
    </row>
    <row r="102" spans="1:52" x14ac:dyDescent="0.25">
      <c r="A102" s="2" t="s">
        <v>500</v>
      </c>
      <c r="B102" s="3" t="s">
        <v>1810</v>
      </c>
      <c r="C102" s="4">
        <v>5674</v>
      </c>
      <c r="D102" s="2" t="s">
        <v>502</v>
      </c>
      <c r="E102" s="2" t="s">
        <v>1811</v>
      </c>
      <c r="F102" t="s">
        <v>2496</v>
      </c>
      <c r="G102">
        <v>16733</v>
      </c>
      <c r="H102">
        <v>1589</v>
      </c>
      <c r="I102">
        <v>998</v>
      </c>
      <c r="J102" s="9">
        <v>62.80679672750157</v>
      </c>
      <c r="K102">
        <v>4348</v>
      </c>
      <c r="L102">
        <v>1968</v>
      </c>
      <c r="M102" s="22">
        <v>45.262189512419504</v>
      </c>
      <c r="N102" s="48">
        <v>16733</v>
      </c>
      <c r="O102" s="49">
        <v>7405</v>
      </c>
      <c r="P102" s="49">
        <v>9328</v>
      </c>
      <c r="Q102" s="48">
        <v>695</v>
      </c>
      <c r="R102" s="48">
        <v>716</v>
      </c>
      <c r="S102" s="48">
        <v>712</v>
      </c>
      <c r="T102" s="48">
        <v>715</v>
      </c>
      <c r="U102" s="48">
        <v>757</v>
      </c>
      <c r="V102" s="48">
        <v>719</v>
      </c>
      <c r="W102" s="48">
        <v>608</v>
      </c>
      <c r="X102" s="48">
        <v>557</v>
      </c>
      <c r="Y102" s="48">
        <v>492</v>
      </c>
      <c r="Z102" s="48">
        <v>502</v>
      </c>
      <c r="AA102" s="48">
        <v>522</v>
      </c>
      <c r="AB102" s="48">
        <v>447</v>
      </c>
      <c r="AC102" s="48">
        <v>332</v>
      </c>
      <c r="AD102" s="48">
        <v>256</v>
      </c>
      <c r="AE102" s="48">
        <v>158</v>
      </c>
      <c r="AF102" s="48">
        <v>93</v>
      </c>
      <c r="AG102" s="48">
        <v>92</v>
      </c>
      <c r="AH102" s="50">
        <v>655</v>
      </c>
      <c r="AI102" s="50">
        <v>665</v>
      </c>
      <c r="AJ102" s="50">
        <v>662</v>
      </c>
      <c r="AK102" s="50">
        <v>675</v>
      </c>
      <c r="AL102" s="50">
        <v>715</v>
      </c>
      <c r="AM102" s="50">
        <v>686</v>
      </c>
      <c r="AN102" s="50">
        <v>595</v>
      </c>
      <c r="AO102" s="50">
        <v>569</v>
      </c>
      <c r="AP102" s="50">
        <v>509</v>
      </c>
      <c r="AQ102" s="50">
        <v>510</v>
      </c>
      <c r="AR102" s="50">
        <v>532</v>
      </c>
      <c r="AS102" s="50">
        <v>464</v>
      </c>
      <c r="AT102" s="50">
        <v>363</v>
      </c>
      <c r="AU102" s="50">
        <v>291</v>
      </c>
      <c r="AV102" s="50">
        <v>191</v>
      </c>
      <c r="AW102" s="50">
        <v>126</v>
      </c>
      <c r="AX102" s="50">
        <v>152</v>
      </c>
      <c r="AZ102">
        <v>0</v>
      </c>
    </row>
    <row r="103" spans="1:52" x14ac:dyDescent="0.25">
      <c r="A103" s="2" t="s">
        <v>500</v>
      </c>
      <c r="B103" s="3" t="s">
        <v>1308</v>
      </c>
      <c r="C103" s="4">
        <v>5679</v>
      </c>
      <c r="D103" s="2" t="s">
        <v>502</v>
      </c>
      <c r="E103" s="2" t="s">
        <v>314</v>
      </c>
      <c r="F103" t="s">
        <v>2496</v>
      </c>
      <c r="G103">
        <v>21754</v>
      </c>
      <c r="H103">
        <v>1556</v>
      </c>
      <c r="I103">
        <v>1439</v>
      </c>
      <c r="J103" s="9">
        <v>92.480719794344466</v>
      </c>
      <c r="K103">
        <v>6120</v>
      </c>
      <c r="L103">
        <v>2576</v>
      </c>
      <c r="M103" s="22">
        <v>42.091503267973856</v>
      </c>
      <c r="N103" s="48">
        <v>21754</v>
      </c>
      <c r="O103" s="49">
        <v>10274</v>
      </c>
      <c r="P103" s="49">
        <v>11480</v>
      </c>
      <c r="Q103" s="48">
        <v>1013</v>
      </c>
      <c r="R103" s="48">
        <v>1001</v>
      </c>
      <c r="S103" s="48">
        <v>1014</v>
      </c>
      <c r="T103" s="48">
        <v>914</v>
      </c>
      <c r="U103" s="48">
        <v>990</v>
      </c>
      <c r="V103" s="48">
        <v>926</v>
      </c>
      <c r="W103" s="48">
        <v>773</v>
      </c>
      <c r="X103" s="48">
        <v>634</v>
      </c>
      <c r="Y103" s="48">
        <v>581</v>
      </c>
      <c r="Z103" s="48">
        <v>608</v>
      </c>
      <c r="AA103" s="48">
        <v>560</v>
      </c>
      <c r="AB103" s="48">
        <v>507</v>
      </c>
      <c r="AC103" s="48">
        <v>421</v>
      </c>
      <c r="AD103" s="48">
        <v>299</v>
      </c>
      <c r="AE103" s="48">
        <v>234</v>
      </c>
      <c r="AF103" s="48">
        <v>176</v>
      </c>
      <c r="AG103" s="48">
        <v>176</v>
      </c>
      <c r="AH103" s="50">
        <v>974</v>
      </c>
      <c r="AI103" s="50">
        <v>970</v>
      </c>
      <c r="AJ103" s="50">
        <v>948</v>
      </c>
      <c r="AK103" s="50">
        <v>907</v>
      </c>
      <c r="AL103" s="50">
        <v>1001</v>
      </c>
      <c r="AM103" s="50">
        <v>909</v>
      </c>
      <c r="AN103" s="50">
        <v>763</v>
      </c>
      <c r="AO103" s="50">
        <v>678</v>
      </c>
      <c r="AP103" s="50">
        <v>643</v>
      </c>
      <c r="AQ103" s="50">
        <v>643</v>
      </c>
      <c r="AR103" s="50">
        <v>575</v>
      </c>
      <c r="AS103" s="50">
        <v>509</v>
      </c>
      <c r="AT103" s="50">
        <v>429</v>
      </c>
      <c r="AU103" s="50">
        <v>314</v>
      </c>
      <c r="AV103" s="50">
        <v>258</v>
      </c>
      <c r="AW103" s="50">
        <v>199</v>
      </c>
      <c r="AX103" s="50">
        <v>207</v>
      </c>
      <c r="AZ103">
        <v>0</v>
      </c>
    </row>
    <row r="104" spans="1:52" x14ac:dyDescent="0.25">
      <c r="A104" s="2" t="s">
        <v>500</v>
      </c>
      <c r="B104" s="3" t="s">
        <v>793</v>
      </c>
      <c r="C104" s="4">
        <v>5686</v>
      </c>
      <c r="D104" s="2" t="s">
        <v>502</v>
      </c>
      <c r="E104" s="2" t="s">
        <v>794</v>
      </c>
      <c r="F104" t="s">
        <v>2496</v>
      </c>
      <c r="G104">
        <v>36548</v>
      </c>
      <c r="H104">
        <v>3054</v>
      </c>
      <c r="I104">
        <v>1324</v>
      </c>
      <c r="J104" s="9">
        <v>43.352979698755725</v>
      </c>
      <c r="K104">
        <v>9776</v>
      </c>
      <c r="L104">
        <v>3429</v>
      </c>
      <c r="M104" s="22">
        <v>35.075695581014735</v>
      </c>
      <c r="N104" s="48">
        <v>36548</v>
      </c>
      <c r="O104" s="49">
        <v>19375</v>
      </c>
      <c r="P104" s="49">
        <v>17173</v>
      </c>
      <c r="Q104" s="48">
        <v>1668</v>
      </c>
      <c r="R104" s="48">
        <v>1691</v>
      </c>
      <c r="S104" s="48">
        <v>1684</v>
      </c>
      <c r="T104" s="48">
        <v>1846</v>
      </c>
      <c r="U104" s="48">
        <v>1784</v>
      </c>
      <c r="V104" s="48">
        <v>1783</v>
      </c>
      <c r="W104" s="48">
        <v>1480</v>
      </c>
      <c r="X104" s="48">
        <v>1223</v>
      </c>
      <c r="Y104" s="48">
        <v>1063</v>
      </c>
      <c r="Z104" s="48">
        <v>912</v>
      </c>
      <c r="AA104" s="48">
        <v>881</v>
      </c>
      <c r="AB104" s="48">
        <v>773</v>
      </c>
      <c r="AC104" s="48">
        <v>634</v>
      </c>
      <c r="AD104" s="48">
        <v>446</v>
      </c>
      <c r="AE104" s="48">
        <v>319</v>
      </c>
      <c r="AF104" s="48">
        <v>218</v>
      </c>
      <c r="AG104" s="48">
        <v>204</v>
      </c>
      <c r="AH104" s="50">
        <v>1601</v>
      </c>
      <c r="AI104" s="50">
        <v>1621</v>
      </c>
      <c r="AJ104" s="50">
        <v>1645</v>
      </c>
      <c r="AK104" s="50">
        <v>1596</v>
      </c>
      <c r="AL104" s="50">
        <v>1705</v>
      </c>
      <c r="AM104" s="50">
        <v>1562</v>
      </c>
      <c r="AN104" s="50">
        <v>1370</v>
      </c>
      <c r="AO104" s="50">
        <v>1190</v>
      </c>
      <c r="AP104" s="50">
        <v>1006</v>
      </c>
      <c r="AQ104" s="50">
        <v>985</v>
      </c>
      <c r="AR104" s="50">
        <v>895</v>
      </c>
      <c r="AS104" s="50">
        <v>739</v>
      </c>
      <c r="AT104" s="50">
        <v>659</v>
      </c>
      <c r="AU104" s="50">
        <v>492</v>
      </c>
      <c r="AV104" s="50">
        <v>365</v>
      </c>
      <c r="AW104" s="50">
        <v>250</v>
      </c>
      <c r="AX104" s="50">
        <v>258</v>
      </c>
      <c r="AZ104">
        <v>0</v>
      </c>
    </row>
    <row r="105" spans="1:52" x14ac:dyDescent="0.25">
      <c r="A105" s="2" t="s">
        <v>500</v>
      </c>
      <c r="B105" s="3" t="s">
        <v>1696</v>
      </c>
      <c r="C105" s="4">
        <v>5690</v>
      </c>
      <c r="D105" s="2" t="s">
        <v>502</v>
      </c>
      <c r="E105" s="2" t="s">
        <v>1697</v>
      </c>
      <c r="F105" t="s">
        <v>2496</v>
      </c>
      <c r="G105">
        <v>10173</v>
      </c>
      <c r="H105">
        <v>1108</v>
      </c>
      <c r="I105">
        <v>726</v>
      </c>
      <c r="J105" s="9">
        <v>65.523465703971112</v>
      </c>
      <c r="K105">
        <v>3068</v>
      </c>
      <c r="L105">
        <v>1241</v>
      </c>
      <c r="M105" s="22">
        <v>40.449804432855281</v>
      </c>
      <c r="N105" s="48">
        <v>10173</v>
      </c>
      <c r="O105" s="49">
        <v>1943</v>
      </c>
      <c r="P105" s="49">
        <v>8230</v>
      </c>
      <c r="Q105" s="48">
        <v>507</v>
      </c>
      <c r="R105" s="48">
        <v>509</v>
      </c>
      <c r="S105" s="48">
        <v>499</v>
      </c>
      <c r="T105" s="48">
        <v>465</v>
      </c>
      <c r="U105" s="48">
        <v>494</v>
      </c>
      <c r="V105" s="48">
        <v>455</v>
      </c>
      <c r="W105" s="48">
        <v>345</v>
      </c>
      <c r="X105" s="48">
        <v>296</v>
      </c>
      <c r="Y105" s="48">
        <v>275</v>
      </c>
      <c r="Z105" s="48">
        <v>264</v>
      </c>
      <c r="AA105" s="48">
        <v>255</v>
      </c>
      <c r="AB105" s="48">
        <v>222</v>
      </c>
      <c r="AC105" s="48">
        <v>205</v>
      </c>
      <c r="AD105" s="48">
        <v>133</v>
      </c>
      <c r="AE105" s="48">
        <v>115</v>
      </c>
      <c r="AF105" s="48">
        <v>84</v>
      </c>
      <c r="AG105" s="48">
        <v>73</v>
      </c>
      <c r="AH105" s="50">
        <v>478</v>
      </c>
      <c r="AI105" s="50">
        <v>476</v>
      </c>
      <c r="AJ105" s="50">
        <v>472</v>
      </c>
      <c r="AK105" s="50">
        <v>412</v>
      </c>
      <c r="AL105" s="50">
        <v>444</v>
      </c>
      <c r="AM105" s="50">
        <v>405</v>
      </c>
      <c r="AN105" s="50">
        <v>333</v>
      </c>
      <c r="AO105" s="50">
        <v>290</v>
      </c>
      <c r="AP105" s="50">
        <v>260</v>
      </c>
      <c r="AQ105" s="50">
        <v>250</v>
      </c>
      <c r="AR105" s="50">
        <v>247</v>
      </c>
      <c r="AS105" s="50">
        <v>236</v>
      </c>
      <c r="AT105" s="50">
        <v>206</v>
      </c>
      <c r="AU105" s="50">
        <v>137</v>
      </c>
      <c r="AV105" s="50">
        <v>131</v>
      </c>
      <c r="AW105" s="50">
        <v>102</v>
      </c>
      <c r="AX105" s="50">
        <v>98</v>
      </c>
      <c r="AZ105">
        <v>0</v>
      </c>
    </row>
    <row r="106" spans="1:52" x14ac:dyDescent="0.25">
      <c r="A106" s="2" t="s">
        <v>500</v>
      </c>
      <c r="B106" s="3" t="s">
        <v>1799</v>
      </c>
      <c r="C106" s="4">
        <v>5697</v>
      </c>
      <c r="D106" s="2" t="s">
        <v>502</v>
      </c>
      <c r="E106" s="2" t="s">
        <v>1499</v>
      </c>
      <c r="F106" t="s">
        <v>2496</v>
      </c>
      <c r="G106">
        <v>27233</v>
      </c>
      <c r="H106">
        <v>1186</v>
      </c>
      <c r="I106">
        <v>608</v>
      </c>
      <c r="J106" s="9">
        <v>51.264755480607086</v>
      </c>
      <c r="K106">
        <v>6733</v>
      </c>
      <c r="L106">
        <v>3128</v>
      </c>
      <c r="M106" s="22">
        <v>46.457745432942225</v>
      </c>
      <c r="N106" s="48">
        <v>27233</v>
      </c>
      <c r="O106" s="49">
        <v>23472</v>
      </c>
      <c r="P106" s="49">
        <v>3761</v>
      </c>
      <c r="Q106" s="48">
        <v>1137</v>
      </c>
      <c r="R106" s="48">
        <v>1123</v>
      </c>
      <c r="S106" s="48">
        <v>1138</v>
      </c>
      <c r="T106" s="48">
        <v>1164</v>
      </c>
      <c r="U106" s="48">
        <v>1198</v>
      </c>
      <c r="V106" s="48">
        <v>1171</v>
      </c>
      <c r="W106" s="48">
        <v>1009</v>
      </c>
      <c r="X106" s="48">
        <v>859</v>
      </c>
      <c r="Y106" s="48">
        <v>739</v>
      </c>
      <c r="Z106" s="48">
        <v>769</v>
      </c>
      <c r="AA106" s="48">
        <v>847</v>
      </c>
      <c r="AB106" s="48">
        <v>750</v>
      </c>
      <c r="AC106" s="48">
        <v>583</v>
      </c>
      <c r="AD106" s="48">
        <v>403</v>
      </c>
      <c r="AE106" s="48">
        <v>253</v>
      </c>
      <c r="AF106" s="48">
        <v>163</v>
      </c>
      <c r="AG106" s="48">
        <v>166</v>
      </c>
      <c r="AH106" s="50">
        <v>1089</v>
      </c>
      <c r="AI106" s="50">
        <v>1082</v>
      </c>
      <c r="AJ106" s="50">
        <v>1047</v>
      </c>
      <c r="AK106" s="50">
        <v>1090</v>
      </c>
      <c r="AL106" s="50">
        <v>1146</v>
      </c>
      <c r="AM106" s="50">
        <v>1117</v>
      </c>
      <c r="AN106" s="50">
        <v>1034</v>
      </c>
      <c r="AO106" s="50">
        <v>931</v>
      </c>
      <c r="AP106" s="50">
        <v>784</v>
      </c>
      <c r="AQ106" s="50">
        <v>852</v>
      </c>
      <c r="AR106" s="50">
        <v>894</v>
      </c>
      <c r="AS106" s="50">
        <v>807</v>
      </c>
      <c r="AT106" s="50">
        <v>607</v>
      </c>
      <c r="AU106" s="50">
        <v>469</v>
      </c>
      <c r="AV106" s="50">
        <v>331</v>
      </c>
      <c r="AW106" s="50">
        <v>222</v>
      </c>
      <c r="AX106" s="50">
        <v>259</v>
      </c>
      <c r="AZ106">
        <v>0</v>
      </c>
    </row>
    <row r="107" spans="1:52" x14ac:dyDescent="0.25">
      <c r="A107" s="2" t="s">
        <v>500</v>
      </c>
      <c r="B107" s="3" t="s">
        <v>1544</v>
      </c>
      <c r="C107" s="4">
        <v>5736</v>
      </c>
      <c r="D107" s="2" t="s">
        <v>502</v>
      </c>
      <c r="E107" s="2" t="s">
        <v>1545</v>
      </c>
      <c r="F107" t="s">
        <v>2257</v>
      </c>
      <c r="G107">
        <v>41205</v>
      </c>
      <c r="H107">
        <v>450</v>
      </c>
      <c r="I107">
        <v>134</v>
      </c>
      <c r="J107" s="9">
        <v>29.777777777777775</v>
      </c>
      <c r="K107">
        <v>12364</v>
      </c>
      <c r="L107">
        <v>2748</v>
      </c>
      <c r="M107" s="22">
        <v>22.225816887738596</v>
      </c>
      <c r="N107" s="48">
        <v>41205</v>
      </c>
      <c r="O107" s="49">
        <v>32697</v>
      </c>
      <c r="P107" s="49">
        <v>8508</v>
      </c>
      <c r="Q107" s="48">
        <v>2236</v>
      </c>
      <c r="R107" s="48">
        <v>2118</v>
      </c>
      <c r="S107" s="48">
        <v>2098</v>
      </c>
      <c r="T107" s="48">
        <v>2115</v>
      </c>
      <c r="U107" s="48">
        <v>2179</v>
      </c>
      <c r="V107" s="48">
        <v>1973</v>
      </c>
      <c r="W107" s="48">
        <v>1678</v>
      </c>
      <c r="X107" s="48">
        <v>1478</v>
      </c>
      <c r="Y107" s="48">
        <v>1252</v>
      </c>
      <c r="Z107" s="48">
        <v>1019</v>
      </c>
      <c r="AA107" s="48">
        <v>894</v>
      </c>
      <c r="AB107" s="48">
        <v>704</v>
      </c>
      <c r="AC107" s="48">
        <v>525</v>
      </c>
      <c r="AD107" s="48">
        <v>386</v>
      </c>
      <c r="AE107" s="48">
        <v>278</v>
      </c>
      <c r="AF107" s="48">
        <v>185</v>
      </c>
      <c r="AG107" s="48">
        <v>167</v>
      </c>
      <c r="AH107" s="50">
        <v>2120</v>
      </c>
      <c r="AI107" s="50">
        <v>1981</v>
      </c>
      <c r="AJ107" s="50">
        <v>1951</v>
      </c>
      <c r="AK107" s="50">
        <v>1958</v>
      </c>
      <c r="AL107" s="50">
        <v>2011</v>
      </c>
      <c r="AM107" s="50">
        <v>1820</v>
      </c>
      <c r="AN107" s="50">
        <v>1571</v>
      </c>
      <c r="AO107" s="50">
        <v>1395</v>
      </c>
      <c r="AP107" s="50">
        <v>1181</v>
      </c>
      <c r="AQ107" s="50">
        <v>952</v>
      </c>
      <c r="AR107" s="50">
        <v>828</v>
      </c>
      <c r="AS107" s="50">
        <v>650</v>
      </c>
      <c r="AT107" s="50">
        <v>486</v>
      </c>
      <c r="AU107" s="50">
        <v>366</v>
      </c>
      <c r="AV107" s="50">
        <v>275</v>
      </c>
      <c r="AW107" s="50">
        <v>192</v>
      </c>
      <c r="AX107" s="50">
        <v>183</v>
      </c>
      <c r="AZ107">
        <v>1</v>
      </c>
    </row>
    <row r="108" spans="1:52" x14ac:dyDescent="0.25">
      <c r="A108" s="2" t="s">
        <v>500</v>
      </c>
      <c r="B108" s="3" t="s">
        <v>1970</v>
      </c>
      <c r="C108" s="4">
        <v>5756</v>
      </c>
      <c r="D108" s="2" t="s">
        <v>502</v>
      </c>
      <c r="E108" s="2" t="s">
        <v>1971</v>
      </c>
      <c r="F108" t="s">
        <v>2496</v>
      </c>
      <c r="G108">
        <v>34696</v>
      </c>
      <c r="H108">
        <v>1393</v>
      </c>
      <c r="I108">
        <v>680</v>
      </c>
      <c r="J108" s="9">
        <v>48.815506101938261</v>
      </c>
      <c r="K108">
        <v>9597</v>
      </c>
      <c r="L108">
        <v>3914</v>
      </c>
      <c r="M108" s="22">
        <v>40.783578201521308</v>
      </c>
      <c r="N108" s="48">
        <v>34696</v>
      </c>
      <c r="O108" s="49">
        <v>14988</v>
      </c>
      <c r="P108" s="49">
        <v>19708</v>
      </c>
      <c r="Q108" s="48">
        <v>1519</v>
      </c>
      <c r="R108" s="48">
        <v>1606</v>
      </c>
      <c r="S108" s="48">
        <v>1622</v>
      </c>
      <c r="T108" s="48">
        <v>1518</v>
      </c>
      <c r="U108" s="48">
        <v>1693</v>
      </c>
      <c r="V108" s="48">
        <v>1607</v>
      </c>
      <c r="W108" s="48">
        <v>1229</v>
      </c>
      <c r="X108" s="48">
        <v>1024</v>
      </c>
      <c r="Y108" s="48">
        <v>945</v>
      </c>
      <c r="Z108" s="48">
        <v>947</v>
      </c>
      <c r="AA108" s="48">
        <v>959</v>
      </c>
      <c r="AB108" s="48">
        <v>750</v>
      </c>
      <c r="AC108" s="48">
        <v>632</v>
      </c>
      <c r="AD108" s="48">
        <v>484</v>
      </c>
      <c r="AE108" s="48">
        <v>379</v>
      </c>
      <c r="AF108" s="48">
        <v>258</v>
      </c>
      <c r="AG108" s="48">
        <v>232</v>
      </c>
      <c r="AH108" s="50">
        <v>1461</v>
      </c>
      <c r="AI108" s="50">
        <v>1536</v>
      </c>
      <c r="AJ108" s="50">
        <v>1553</v>
      </c>
      <c r="AK108" s="50">
        <v>1454</v>
      </c>
      <c r="AL108" s="50">
        <v>1652</v>
      </c>
      <c r="AM108" s="50">
        <v>1588</v>
      </c>
      <c r="AN108" s="50">
        <v>1245</v>
      </c>
      <c r="AO108" s="50">
        <v>1075</v>
      </c>
      <c r="AP108" s="50">
        <v>1006</v>
      </c>
      <c r="AQ108" s="50">
        <v>990</v>
      </c>
      <c r="AR108" s="50">
        <v>989</v>
      </c>
      <c r="AS108" s="50">
        <v>753</v>
      </c>
      <c r="AT108" s="50">
        <v>627</v>
      </c>
      <c r="AU108" s="50">
        <v>480</v>
      </c>
      <c r="AV108" s="50">
        <v>376</v>
      </c>
      <c r="AW108" s="50">
        <v>259</v>
      </c>
      <c r="AX108" s="50">
        <v>248</v>
      </c>
      <c r="AZ108">
        <v>0</v>
      </c>
    </row>
    <row r="109" spans="1:52" x14ac:dyDescent="0.25">
      <c r="A109" s="2" t="s">
        <v>500</v>
      </c>
      <c r="B109" s="3" t="s">
        <v>1352</v>
      </c>
      <c r="C109" s="4">
        <v>5761</v>
      </c>
      <c r="D109" s="2" t="s">
        <v>502</v>
      </c>
      <c r="E109" s="2" t="s">
        <v>1353</v>
      </c>
      <c r="F109" t="s">
        <v>2496</v>
      </c>
      <c r="G109">
        <v>14936</v>
      </c>
      <c r="H109">
        <v>982</v>
      </c>
      <c r="I109">
        <v>742</v>
      </c>
      <c r="J109" s="9">
        <v>75.560081466395118</v>
      </c>
      <c r="K109">
        <v>3965</v>
      </c>
      <c r="L109">
        <v>1785</v>
      </c>
      <c r="M109" s="22">
        <v>45.018915510718784</v>
      </c>
      <c r="N109" s="48">
        <v>14936</v>
      </c>
      <c r="O109" s="49">
        <v>7101</v>
      </c>
      <c r="P109" s="49">
        <v>7835</v>
      </c>
      <c r="Q109" s="48">
        <v>681</v>
      </c>
      <c r="R109" s="48">
        <v>689</v>
      </c>
      <c r="S109" s="48">
        <v>699</v>
      </c>
      <c r="T109" s="48">
        <v>705</v>
      </c>
      <c r="U109" s="48">
        <v>753</v>
      </c>
      <c r="V109" s="48">
        <v>692</v>
      </c>
      <c r="W109" s="48">
        <v>563</v>
      </c>
      <c r="X109" s="48">
        <v>468</v>
      </c>
      <c r="Y109" s="48">
        <v>429</v>
      </c>
      <c r="Z109" s="48">
        <v>406</v>
      </c>
      <c r="AA109" s="48">
        <v>343</v>
      </c>
      <c r="AB109" s="48">
        <v>322</v>
      </c>
      <c r="AC109" s="48">
        <v>287</v>
      </c>
      <c r="AD109" s="48">
        <v>218</v>
      </c>
      <c r="AE109" s="48">
        <v>170</v>
      </c>
      <c r="AF109" s="48">
        <v>115</v>
      </c>
      <c r="AG109" s="48">
        <v>115</v>
      </c>
      <c r="AH109" s="50">
        <v>646</v>
      </c>
      <c r="AI109" s="50">
        <v>648</v>
      </c>
      <c r="AJ109" s="50">
        <v>623</v>
      </c>
      <c r="AK109" s="50">
        <v>605</v>
      </c>
      <c r="AL109" s="50">
        <v>635</v>
      </c>
      <c r="AM109" s="50">
        <v>600</v>
      </c>
      <c r="AN109" s="50">
        <v>500</v>
      </c>
      <c r="AO109" s="50">
        <v>431</v>
      </c>
      <c r="AP109" s="50">
        <v>411</v>
      </c>
      <c r="AQ109" s="50">
        <v>403</v>
      </c>
      <c r="AR109" s="50">
        <v>360</v>
      </c>
      <c r="AS109" s="50">
        <v>350</v>
      </c>
      <c r="AT109" s="50">
        <v>315</v>
      </c>
      <c r="AU109" s="50">
        <v>234</v>
      </c>
      <c r="AV109" s="50">
        <v>193</v>
      </c>
      <c r="AW109" s="50">
        <v>150</v>
      </c>
      <c r="AX109" s="50">
        <v>177</v>
      </c>
      <c r="AZ109">
        <v>0</v>
      </c>
    </row>
    <row r="110" spans="1:52" x14ac:dyDescent="0.25">
      <c r="A110" s="2" t="s">
        <v>500</v>
      </c>
      <c r="B110" s="3" t="s">
        <v>1097</v>
      </c>
      <c r="C110" s="4">
        <v>5789</v>
      </c>
      <c r="D110" s="2" t="s">
        <v>502</v>
      </c>
      <c r="E110" s="2" t="s">
        <v>1098</v>
      </c>
      <c r="F110" t="s">
        <v>2496</v>
      </c>
      <c r="G110">
        <v>14391</v>
      </c>
      <c r="H110">
        <v>1187</v>
      </c>
      <c r="I110">
        <v>1000</v>
      </c>
      <c r="J110" s="9">
        <v>84.24599831508003</v>
      </c>
      <c r="K110">
        <v>3593</v>
      </c>
      <c r="L110">
        <v>2485</v>
      </c>
      <c r="M110" s="22">
        <v>69.162259949902591</v>
      </c>
      <c r="N110" s="48">
        <v>14391</v>
      </c>
      <c r="O110" s="49">
        <v>6494</v>
      </c>
      <c r="P110" s="49">
        <v>7897</v>
      </c>
      <c r="Q110" s="48">
        <v>560</v>
      </c>
      <c r="R110" s="48">
        <v>593</v>
      </c>
      <c r="S110" s="48">
        <v>585</v>
      </c>
      <c r="T110" s="48">
        <v>580</v>
      </c>
      <c r="U110" s="48">
        <v>603</v>
      </c>
      <c r="V110" s="48">
        <v>517</v>
      </c>
      <c r="W110" s="48">
        <v>405</v>
      </c>
      <c r="X110" s="48">
        <v>411</v>
      </c>
      <c r="Y110" s="48">
        <v>454</v>
      </c>
      <c r="Z110" s="48">
        <v>481</v>
      </c>
      <c r="AA110" s="48">
        <v>494</v>
      </c>
      <c r="AB110" s="48">
        <v>441</v>
      </c>
      <c r="AC110" s="48">
        <v>389</v>
      </c>
      <c r="AD110" s="48">
        <v>318</v>
      </c>
      <c r="AE110" s="48">
        <v>221</v>
      </c>
      <c r="AF110" s="48">
        <v>147</v>
      </c>
      <c r="AG110" s="48">
        <v>171</v>
      </c>
      <c r="AH110" s="50">
        <v>540</v>
      </c>
      <c r="AI110" s="50">
        <v>567</v>
      </c>
      <c r="AJ110" s="50">
        <v>555</v>
      </c>
      <c r="AK110" s="50">
        <v>545</v>
      </c>
      <c r="AL110" s="50">
        <v>548</v>
      </c>
      <c r="AM110" s="50">
        <v>459</v>
      </c>
      <c r="AN110" s="50">
        <v>358</v>
      </c>
      <c r="AO110" s="50">
        <v>374</v>
      </c>
      <c r="AP110" s="50">
        <v>416</v>
      </c>
      <c r="AQ110" s="50">
        <v>442</v>
      </c>
      <c r="AR110" s="50">
        <v>452</v>
      </c>
      <c r="AS110" s="50">
        <v>413</v>
      </c>
      <c r="AT110" s="50">
        <v>381</v>
      </c>
      <c r="AU110" s="50">
        <v>332</v>
      </c>
      <c r="AV110" s="50">
        <v>247</v>
      </c>
      <c r="AW110" s="50">
        <v>175</v>
      </c>
      <c r="AX110" s="50">
        <v>217</v>
      </c>
      <c r="AZ110">
        <v>1</v>
      </c>
    </row>
    <row r="111" spans="1:52" x14ac:dyDescent="0.25">
      <c r="A111" s="2" t="s">
        <v>500</v>
      </c>
      <c r="B111" s="3" t="s">
        <v>1920</v>
      </c>
      <c r="C111" s="4">
        <v>5790</v>
      </c>
      <c r="D111" s="2" t="s">
        <v>502</v>
      </c>
      <c r="E111" s="2" t="s">
        <v>1921</v>
      </c>
      <c r="F111" t="s">
        <v>2257</v>
      </c>
      <c r="G111">
        <v>45083</v>
      </c>
      <c r="H111">
        <v>1346</v>
      </c>
      <c r="I111">
        <v>444</v>
      </c>
      <c r="J111" s="9">
        <v>32.986627043090635</v>
      </c>
      <c r="K111">
        <v>15622</v>
      </c>
      <c r="L111">
        <v>2057</v>
      </c>
      <c r="M111" s="22">
        <v>13.167328127000383</v>
      </c>
      <c r="N111" s="48">
        <v>45083</v>
      </c>
      <c r="O111" s="49">
        <v>28835</v>
      </c>
      <c r="P111" s="49">
        <v>16248</v>
      </c>
      <c r="Q111" s="48">
        <v>3031</v>
      </c>
      <c r="R111" s="48">
        <v>2807</v>
      </c>
      <c r="S111" s="48">
        <v>2664</v>
      </c>
      <c r="T111" s="48">
        <v>2429</v>
      </c>
      <c r="U111" s="48">
        <v>2101</v>
      </c>
      <c r="V111" s="48">
        <v>1914</v>
      </c>
      <c r="W111" s="48">
        <v>1749</v>
      </c>
      <c r="X111" s="48">
        <v>1510</v>
      </c>
      <c r="Y111" s="48">
        <v>1153</v>
      </c>
      <c r="Z111" s="48">
        <v>853</v>
      </c>
      <c r="AA111" s="48">
        <v>723</v>
      </c>
      <c r="AB111" s="48">
        <v>541</v>
      </c>
      <c r="AC111" s="48">
        <v>369</v>
      </c>
      <c r="AD111" s="48">
        <v>262</v>
      </c>
      <c r="AE111" s="48">
        <v>185</v>
      </c>
      <c r="AF111" s="48">
        <v>120</v>
      </c>
      <c r="AG111" s="48">
        <v>124</v>
      </c>
      <c r="AH111" s="50">
        <v>2916</v>
      </c>
      <c r="AI111" s="50">
        <v>2677</v>
      </c>
      <c r="AJ111" s="50">
        <v>2526</v>
      </c>
      <c r="AK111" s="50">
        <v>2288</v>
      </c>
      <c r="AL111" s="50">
        <v>2034</v>
      </c>
      <c r="AM111" s="50">
        <v>1941</v>
      </c>
      <c r="AN111" s="50">
        <v>1824</v>
      </c>
      <c r="AO111" s="50">
        <v>1581</v>
      </c>
      <c r="AP111" s="50">
        <v>1196</v>
      </c>
      <c r="AQ111" s="50">
        <v>913</v>
      </c>
      <c r="AR111" s="50">
        <v>808</v>
      </c>
      <c r="AS111" s="50">
        <v>617</v>
      </c>
      <c r="AT111" s="50">
        <v>429</v>
      </c>
      <c r="AU111" s="50">
        <v>305</v>
      </c>
      <c r="AV111" s="50">
        <v>212</v>
      </c>
      <c r="AW111" s="50">
        <v>137</v>
      </c>
      <c r="AX111" s="50">
        <v>144</v>
      </c>
      <c r="AZ111">
        <v>1</v>
      </c>
    </row>
    <row r="112" spans="1:52" x14ac:dyDescent="0.25">
      <c r="A112" s="2" t="s">
        <v>500</v>
      </c>
      <c r="B112" s="3" t="s">
        <v>768</v>
      </c>
      <c r="C112" s="4">
        <v>5792</v>
      </c>
      <c r="D112" s="2" t="s">
        <v>502</v>
      </c>
      <c r="E112" s="2" t="s">
        <v>769</v>
      </c>
      <c r="F112" t="s">
        <v>2496</v>
      </c>
      <c r="G112">
        <v>7955</v>
      </c>
      <c r="H112">
        <v>334</v>
      </c>
      <c r="I112">
        <v>214</v>
      </c>
      <c r="J112" s="9">
        <v>64.071856287425149</v>
      </c>
      <c r="K112">
        <v>2302</v>
      </c>
      <c r="L112">
        <v>691</v>
      </c>
      <c r="M112" s="22">
        <v>30.017376194613384</v>
      </c>
      <c r="N112" s="48">
        <v>7955</v>
      </c>
      <c r="O112" s="49">
        <v>4015</v>
      </c>
      <c r="P112" s="49">
        <v>3940</v>
      </c>
      <c r="Q112" s="48">
        <v>420</v>
      </c>
      <c r="R112" s="48">
        <v>407</v>
      </c>
      <c r="S112" s="48">
        <v>400</v>
      </c>
      <c r="T112" s="48">
        <v>374</v>
      </c>
      <c r="U112" s="48">
        <v>390</v>
      </c>
      <c r="V112" s="48">
        <v>394</v>
      </c>
      <c r="W112" s="48">
        <v>321</v>
      </c>
      <c r="X112" s="48">
        <v>242</v>
      </c>
      <c r="Y112" s="48">
        <v>212</v>
      </c>
      <c r="Z112" s="48">
        <v>209</v>
      </c>
      <c r="AA112" s="48">
        <v>187</v>
      </c>
      <c r="AB112" s="48">
        <v>162</v>
      </c>
      <c r="AC112" s="48">
        <v>136</v>
      </c>
      <c r="AD112" s="48">
        <v>97</v>
      </c>
      <c r="AE112" s="48">
        <v>70</v>
      </c>
      <c r="AF112" s="48">
        <v>45</v>
      </c>
      <c r="AG112" s="48">
        <v>42</v>
      </c>
      <c r="AH112" s="50">
        <v>391</v>
      </c>
      <c r="AI112" s="50">
        <v>369</v>
      </c>
      <c r="AJ112" s="50">
        <v>362</v>
      </c>
      <c r="AK112" s="50">
        <v>340</v>
      </c>
      <c r="AL112" s="50">
        <v>353</v>
      </c>
      <c r="AM112" s="50">
        <v>357</v>
      </c>
      <c r="AN112" s="50">
        <v>295</v>
      </c>
      <c r="AO112" s="50">
        <v>231</v>
      </c>
      <c r="AP112" s="50">
        <v>211</v>
      </c>
      <c r="AQ112" s="50">
        <v>211</v>
      </c>
      <c r="AR112" s="50">
        <v>188</v>
      </c>
      <c r="AS112" s="50">
        <v>157</v>
      </c>
      <c r="AT112" s="50">
        <v>127</v>
      </c>
      <c r="AU112" s="50">
        <v>92</v>
      </c>
      <c r="AV112" s="50">
        <v>70</v>
      </c>
      <c r="AW112" s="50">
        <v>48</v>
      </c>
      <c r="AX112" s="50">
        <v>45</v>
      </c>
      <c r="AZ112">
        <v>0</v>
      </c>
    </row>
    <row r="113" spans="1:52" x14ac:dyDescent="0.25">
      <c r="A113" s="2" t="s">
        <v>500</v>
      </c>
      <c r="B113" s="3" t="s">
        <v>669</v>
      </c>
      <c r="C113" s="4">
        <v>5809</v>
      </c>
      <c r="D113" s="2" t="s">
        <v>502</v>
      </c>
      <c r="E113" s="2" t="s">
        <v>670</v>
      </c>
      <c r="F113" t="s">
        <v>2496</v>
      </c>
      <c r="G113">
        <v>14602</v>
      </c>
      <c r="H113">
        <v>806</v>
      </c>
      <c r="I113">
        <v>882</v>
      </c>
      <c r="J113" s="9">
        <v>109.42928039702234</v>
      </c>
      <c r="K113">
        <v>3399</v>
      </c>
      <c r="L113">
        <v>1846</v>
      </c>
      <c r="M113" s="22">
        <v>54.310091203295087</v>
      </c>
      <c r="N113" s="48">
        <v>14602</v>
      </c>
      <c r="O113" s="49">
        <v>8290</v>
      </c>
      <c r="P113" s="49">
        <v>6312</v>
      </c>
      <c r="Q113" s="48">
        <v>578</v>
      </c>
      <c r="R113" s="48">
        <v>597</v>
      </c>
      <c r="S113" s="48">
        <v>596</v>
      </c>
      <c r="T113" s="48">
        <v>576</v>
      </c>
      <c r="U113" s="48">
        <v>612</v>
      </c>
      <c r="V113" s="48">
        <v>598</v>
      </c>
      <c r="W113" s="48">
        <v>509</v>
      </c>
      <c r="X113" s="48">
        <v>464</v>
      </c>
      <c r="Y113" s="48">
        <v>420</v>
      </c>
      <c r="Z113" s="48">
        <v>467</v>
      </c>
      <c r="AA113" s="48">
        <v>515</v>
      </c>
      <c r="AB113" s="48">
        <v>444</v>
      </c>
      <c r="AC113" s="48">
        <v>342</v>
      </c>
      <c r="AD113" s="48">
        <v>261</v>
      </c>
      <c r="AE113" s="48">
        <v>166</v>
      </c>
      <c r="AF113" s="48">
        <v>106</v>
      </c>
      <c r="AG113" s="48">
        <v>118</v>
      </c>
      <c r="AH113" s="50">
        <v>547</v>
      </c>
      <c r="AI113" s="50">
        <v>557</v>
      </c>
      <c r="AJ113" s="50">
        <v>550</v>
      </c>
      <c r="AK113" s="50">
        <v>529</v>
      </c>
      <c r="AL113" s="50">
        <v>568</v>
      </c>
      <c r="AM113" s="50">
        <v>566</v>
      </c>
      <c r="AN113" s="50">
        <v>499</v>
      </c>
      <c r="AO113" s="50">
        <v>468</v>
      </c>
      <c r="AP113" s="50">
        <v>432</v>
      </c>
      <c r="AQ113" s="50">
        <v>482</v>
      </c>
      <c r="AR113" s="50">
        <v>524</v>
      </c>
      <c r="AS113" s="50">
        <v>446</v>
      </c>
      <c r="AT113" s="50">
        <v>343</v>
      </c>
      <c r="AU113" s="50">
        <v>269</v>
      </c>
      <c r="AV113" s="50">
        <v>180</v>
      </c>
      <c r="AW113" s="50">
        <v>124</v>
      </c>
      <c r="AX113" s="50">
        <v>149</v>
      </c>
      <c r="AZ113">
        <v>0</v>
      </c>
    </row>
    <row r="114" spans="1:52" x14ac:dyDescent="0.25">
      <c r="A114" s="2" t="s">
        <v>500</v>
      </c>
      <c r="B114" s="3" t="s">
        <v>1850</v>
      </c>
      <c r="C114" s="4">
        <v>5819</v>
      </c>
      <c r="D114" s="2" t="s">
        <v>502</v>
      </c>
      <c r="E114" s="2" t="s">
        <v>495</v>
      </c>
      <c r="F114" t="s">
        <v>2496</v>
      </c>
      <c r="G114">
        <v>6552</v>
      </c>
      <c r="H114">
        <v>404</v>
      </c>
      <c r="I114">
        <v>159</v>
      </c>
      <c r="J114" s="9">
        <v>39.35643564356436</v>
      </c>
      <c r="K114">
        <v>2056</v>
      </c>
      <c r="L114">
        <v>742</v>
      </c>
      <c r="M114" s="22">
        <v>36.089494163424121</v>
      </c>
      <c r="N114" s="48">
        <v>6552</v>
      </c>
      <c r="O114" s="49">
        <v>1016</v>
      </c>
      <c r="P114" s="49">
        <v>5536</v>
      </c>
      <c r="Q114" s="48">
        <v>393</v>
      </c>
      <c r="R114" s="48">
        <v>365</v>
      </c>
      <c r="S114" s="48">
        <v>330</v>
      </c>
      <c r="T114" s="48">
        <v>294</v>
      </c>
      <c r="U114" s="48">
        <v>286</v>
      </c>
      <c r="V114" s="48">
        <v>257</v>
      </c>
      <c r="W114" s="48">
        <v>233</v>
      </c>
      <c r="X114" s="48">
        <v>219</v>
      </c>
      <c r="Y114" s="48">
        <v>190</v>
      </c>
      <c r="Z114" s="48">
        <v>156</v>
      </c>
      <c r="AA114" s="48">
        <v>137</v>
      </c>
      <c r="AB114" s="48">
        <v>130</v>
      </c>
      <c r="AC114" s="48">
        <v>126</v>
      </c>
      <c r="AD114" s="48">
        <v>100</v>
      </c>
      <c r="AE114" s="48">
        <v>74</v>
      </c>
      <c r="AF114" s="48">
        <v>59</v>
      </c>
      <c r="AG114" s="48">
        <v>64</v>
      </c>
      <c r="AH114" s="50">
        <v>368</v>
      </c>
      <c r="AI114" s="50">
        <v>343</v>
      </c>
      <c r="AJ114" s="50">
        <v>310</v>
      </c>
      <c r="AK114" s="50">
        <v>276</v>
      </c>
      <c r="AL114" s="50">
        <v>264</v>
      </c>
      <c r="AM114" s="50">
        <v>235</v>
      </c>
      <c r="AN114" s="50">
        <v>214</v>
      </c>
      <c r="AO114" s="50">
        <v>199</v>
      </c>
      <c r="AP114" s="50">
        <v>167</v>
      </c>
      <c r="AQ114" s="50">
        <v>134</v>
      </c>
      <c r="AR114" s="50">
        <v>120</v>
      </c>
      <c r="AS114" s="50">
        <v>116</v>
      </c>
      <c r="AT114" s="50">
        <v>117</v>
      </c>
      <c r="AU114" s="50">
        <v>93</v>
      </c>
      <c r="AV114" s="50">
        <v>68</v>
      </c>
      <c r="AW114" s="50">
        <v>53</v>
      </c>
      <c r="AX114" s="50">
        <v>62</v>
      </c>
      <c r="AZ114">
        <v>0</v>
      </c>
    </row>
    <row r="115" spans="1:52" x14ac:dyDescent="0.25">
      <c r="A115" s="2" t="s">
        <v>500</v>
      </c>
      <c r="B115" s="3" t="s">
        <v>2116</v>
      </c>
      <c r="C115" s="4">
        <v>5837</v>
      </c>
      <c r="D115" s="2" t="s">
        <v>502</v>
      </c>
      <c r="E115" s="2" t="s">
        <v>2117</v>
      </c>
      <c r="F115" t="s">
        <v>2266</v>
      </c>
      <c r="G115">
        <v>167886</v>
      </c>
      <c r="H115">
        <v>4441</v>
      </c>
      <c r="I115">
        <v>1114</v>
      </c>
      <c r="J115" s="9">
        <v>25.084440441342039</v>
      </c>
      <c r="K115">
        <v>54949</v>
      </c>
      <c r="L115">
        <v>8748</v>
      </c>
      <c r="M115" s="22">
        <v>15.920216928424539</v>
      </c>
      <c r="N115" s="48">
        <v>167886</v>
      </c>
      <c r="O115" s="49">
        <v>67148</v>
      </c>
      <c r="P115" s="49">
        <v>100738</v>
      </c>
      <c r="Q115" s="48">
        <v>10691</v>
      </c>
      <c r="R115" s="48">
        <v>9820</v>
      </c>
      <c r="S115" s="48">
        <v>9312</v>
      </c>
      <c r="T115" s="48">
        <v>8691</v>
      </c>
      <c r="U115" s="48">
        <v>8777</v>
      </c>
      <c r="V115" s="48">
        <v>7810</v>
      </c>
      <c r="W115" s="48">
        <v>5994</v>
      </c>
      <c r="X115" s="48">
        <v>4718</v>
      </c>
      <c r="Y115" s="48">
        <v>4198</v>
      </c>
      <c r="Z115" s="48">
        <v>3617</v>
      </c>
      <c r="AA115" s="48">
        <v>3450</v>
      </c>
      <c r="AB115" s="48">
        <v>2671</v>
      </c>
      <c r="AC115" s="48">
        <v>1917</v>
      </c>
      <c r="AD115" s="48">
        <v>1403</v>
      </c>
      <c r="AE115" s="48">
        <v>923</v>
      </c>
      <c r="AF115" s="48">
        <v>528</v>
      </c>
      <c r="AG115" s="48">
        <v>431</v>
      </c>
      <c r="AH115" s="50">
        <v>10115</v>
      </c>
      <c r="AI115" s="50">
        <v>9210</v>
      </c>
      <c r="AJ115" s="50">
        <v>8649</v>
      </c>
      <c r="AK115" s="50">
        <v>9396</v>
      </c>
      <c r="AL115" s="50">
        <v>8238</v>
      </c>
      <c r="AM115" s="50">
        <v>7725</v>
      </c>
      <c r="AN115" s="50">
        <v>6390</v>
      </c>
      <c r="AO115" s="50">
        <v>5020</v>
      </c>
      <c r="AP115" s="50">
        <v>4198</v>
      </c>
      <c r="AQ115" s="50">
        <v>3657</v>
      </c>
      <c r="AR115" s="50">
        <v>3038</v>
      </c>
      <c r="AS115" s="50">
        <v>2353</v>
      </c>
      <c r="AT115" s="50">
        <v>1813</v>
      </c>
      <c r="AU115" s="50">
        <v>1196</v>
      </c>
      <c r="AV115" s="50">
        <v>857</v>
      </c>
      <c r="AW115" s="50">
        <v>565</v>
      </c>
      <c r="AX115" s="50">
        <v>515</v>
      </c>
      <c r="AZ115">
        <v>2</v>
      </c>
    </row>
    <row r="116" spans="1:52" x14ac:dyDescent="0.25">
      <c r="A116" s="2" t="s">
        <v>500</v>
      </c>
      <c r="B116" s="3" t="s">
        <v>2099</v>
      </c>
      <c r="C116" s="4">
        <v>5842</v>
      </c>
      <c r="D116" s="2" t="s">
        <v>502</v>
      </c>
      <c r="E116" s="2" t="s">
        <v>2100</v>
      </c>
      <c r="F116" t="s">
        <v>2496</v>
      </c>
      <c r="G116">
        <v>8221</v>
      </c>
      <c r="H116">
        <v>299</v>
      </c>
      <c r="I116">
        <v>217</v>
      </c>
      <c r="J116" s="9">
        <v>72.575250836120404</v>
      </c>
      <c r="K116">
        <v>2485</v>
      </c>
      <c r="L116">
        <v>848</v>
      </c>
      <c r="M116" s="22">
        <v>34.12474849094567</v>
      </c>
      <c r="N116" s="48">
        <v>8221</v>
      </c>
      <c r="O116" s="49">
        <v>2613</v>
      </c>
      <c r="P116" s="49">
        <v>5608</v>
      </c>
      <c r="Q116" s="48">
        <v>441</v>
      </c>
      <c r="R116" s="48">
        <v>429</v>
      </c>
      <c r="S116" s="48">
        <v>407</v>
      </c>
      <c r="T116" s="48">
        <v>416</v>
      </c>
      <c r="U116" s="48">
        <v>394</v>
      </c>
      <c r="V116" s="48">
        <v>386</v>
      </c>
      <c r="W116" s="48">
        <v>303</v>
      </c>
      <c r="X116" s="48">
        <v>256</v>
      </c>
      <c r="Y116" s="48">
        <v>232</v>
      </c>
      <c r="Z116" s="48">
        <v>222</v>
      </c>
      <c r="AA116" s="48">
        <v>223</v>
      </c>
      <c r="AB116" s="48">
        <v>197</v>
      </c>
      <c r="AC116" s="48">
        <v>155</v>
      </c>
      <c r="AD116" s="48">
        <v>120</v>
      </c>
      <c r="AE116" s="48">
        <v>87</v>
      </c>
      <c r="AF116" s="48">
        <v>50</v>
      </c>
      <c r="AG116" s="48">
        <v>50</v>
      </c>
      <c r="AH116" s="50">
        <v>401</v>
      </c>
      <c r="AI116" s="50">
        <v>374</v>
      </c>
      <c r="AJ116" s="50">
        <v>346</v>
      </c>
      <c r="AK116" s="50">
        <v>349</v>
      </c>
      <c r="AL116" s="50">
        <v>317</v>
      </c>
      <c r="AM116" s="50">
        <v>317</v>
      </c>
      <c r="AN116" s="50">
        <v>257</v>
      </c>
      <c r="AO116" s="50">
        <v>229</v>
      </c>
      <c r="AP116" s="50">
        <v>207</v>
      </c>
      <c r="AQ116" s="50">
        <v>203</v>
      </c>
      <c r="AR116" s="50">
        <v>213</v>
      </c>
      <c r="AS116" s="50">
        <v>186</v>
      </c>
      <c r="AT116" s="50">
        <v>143</v>
      </c>
      <c r="AU116" s="50">
        <v>110</v>
      </c>
      <c r="AV116" s="50">
        <v>87</v>
      </c>
      <c r="AW116" s="50">
        <v>54</v>
      </c>
      <c r="AX116" s="50">
        <v>60</v>
      </c>
      <c r="AZ116">
        <v>1</v>
      </c>
    </row>
    <row r="117" spans="1:52" x14ac:dyDescent="0.25">
      <c r="A117" s="2" t="s">
        <v>500</v>
      </c>
      <c r="B117" s="3" t="s">
        <v>2069</v>
      </c>
      <c r="C117" s="4">
        <v>5847</v>
      </c>
      <c r="D117" s="2" t="s">
        <v>502</v>
      </c>
      <c r="E117" s="2" t="s">
        <v>2070</v>
      </c>
      <c r="F117" t="s">
        <v>2496</v>
      </c>
      <c r="G117">
        <v>45896</v>
      </c>
      <c r="H117">
        <v>3200</v>
      </c>
      <c r="I117">
        <v>1276</v>
      </c>
      <c r="J117" s="9">
        <v>39.875</v>
      </c>
      <c r="K117">
        <v>13438</v>
      </c>
      <c r="L117">
        <v>5438</v>
      </c>
      <c r="M117" s="22">
        <v>40.467331448132157</v>
      </c>
      <c r="N117" s="48">
        <v>45896</v>
      </c>
      <c r="O117" s="49">
        <v>17893</v>
      </c>
      <c r="P117" s="49">
        <v>28003</v>
      </c>
      <c r="Q117" s="48">
        <v>2405</v>
      </c>
      <c r="R117" s="48">
        <v>2376</v>
      </c>
      <c r="S117" s="48">
        <v>2305</v>
      </c>
      <c r="T117" s="48">
        <v>2220</v>
      </c>
      <c r="U117" s="48">
        <v>2079</v>
      </c>
      <c r="V117" s="48">
        <v>1840</v>
      </c>
      <c r="W117" s="48">
        <v>1475</v>
      </c>
      <c r="X117" s="48">
        <v>1406</v>
      </c>
      <c r="Y117" s="48">
        <v>1197</v>
      </c>
      <c r="Z117" s="48">
        <v>1197</v>
      </c>
      <c r="AA117" s="48">
        <v>1246</v>
      </c>
      <c r="AB117" s="48">
        <v>1105</v>
      </c>
      <c r="AC117" s="48">
        <v>805</v>
      </c>
      <c r="AD117" s="48">
        <v>705</v>
      </c>
      <c r="AE117" s="48">
        <v>575</v>
      </c>
      <c r="AF117" s="48">
        <v>411</v>
      </c>
      <c r="AG117" s="48">
        <v>461</v>
      </c>
      <c r="AH117" s="50">
        <v>2287</v>
      </c>
      <c r="AI117" s="50">
        <v>2205</v>
      </c>
      <c r="AJ117" s="50">
        <v>2028</v>
      </c>
      <c r="AK117" s="50">
        <v>1890</v>
      </c>
      <c r="AL117" s="50">
        <v>1764</v>
      </c>
      <c r="AM117" s="50">
        <v>1669</v>
      </c>
      <c r="AN117" s="50">
        <v>1309</v>
      </c>
      <c r="AO117" s="50">
        <v>1209</v>
      </c>
      <c r="AP117" s="50">
        <v>1210</v>
      </c>
      <c r="AQ117" s="50">
        <v>1234</v>
      </c>
      <c r="AR117" s="50">
        <v>1101</v>
      </c>
      <c r="AS117" s="50">
        <v>1038</v>
      </c>
      <c r="AT117" s="50">
        <v>874</v>
      </c>
      <c r="AU117" s="50">
        <v>723</v>
      </c>
      <c r="AV117" s="50">
        <v>593</v>
      </c>
      <c r="AW117" s="50">
        <v>437</v>
      </c>
      <c r="AX117" s="50">
        <v>517</v>
      </c>
      <c r="AZ117">
        <v>3</v>
      </c>
    </row>
    <row r="118" spans="1:52" x14ac:dyDescent="0.25">
      <c r="A118" s="2" t="s">
        <v>500</v>
      </c>
      <c r="B118" s="3" t="s">
        <v>1755</v>
      </c>
      <c r="C118" s="4">
        <v>5854</v>
      </c>
      <c r="D118" s="2" t="s">
        <v>502</v>
      </c>
      <c r="E118" s="2" t="s">
        <v>1756</v>
      </c>
      <c r="F118" t="s">
        <v>2257</v>
      </c>
      <c r="G118">
        <v>23333</v>
      </c>
      <c r="H118">
        <v>667</v>
      </c>
      <c r="I118">
        <v>236</v>
      </c>
      <c r="J118" s="9">
        <v>35.382308845577207</v>
      </c>
      <c r="K118">
        <v>7578</v>
      </c>
      <c r="L118">
        <v>1780</v>
      </c>
      <c r="M118" s="22">
        <v>23.489047242016365</v>
      </c>
      <c r="N118" s="48">
        <v>23333</v>
      </c>
      <c r="O118" s="49">
        <v>6908</v>
      </c>
      <c r="P118" s="49">
        <v>16425</v>
      </c>
      <c r="Q118" s="48">
        <v>1526</v>
      </c>
      <c r="R118" s="48">
        <v>1364</v>
      </c>
      <c r="S118" s="48">
        <v>1257</v>
      </c>
      <c r="T118" s="48">
        <v>1233</v>
      </c>
      <c r="U118" s="48">
        <v>1233</v>
      </c>
      <c r="V118" s="48">
        <v>1033</v>
      </c>
      <c r="W118" s="48">
        <v>737</v>
      </c>
      <c r="X118" s="48">
        <v>586</v>
      </c>
      <c r="Y118" s="48">
        <v>547</v>
      </c>
      <c r="Z118" s="48">
        <v>483</v>
      </c>
      <c r="AA118" s="48">
        <v>432</v>
      </c>
      <c r="AB118" s="48">
        <v>357</v>
      </c>
      <c r="AC118" s="48">
        <v>323</v>
      </c>
      <c r="AD118" s="48">
        <v>228</v>
      </c>
      <c r="AE118" s="48">
        <v>181</v>
      </c>
      <c r="AF118" s="48">
        <v>127</v>
      </c>
      <c r="AG118" s="48">
        <v>107</v>
      </c>
      <c r="AH118" s="50">
        <v>1453</v>
      </c>
      <c r="AI118" s="50">
        <v>1290</v>
      </c>
      <c r="AJ118" s="50">
        <v>1182</v>
      </c>
      <c r="AK118" s="50">
        <v>1143</v>
      </c>
      <c r="AL118" s="50">
        <v>1166</v>
      </c>
      <c r="AM118" s="50">
        <v>1015</v>
      </c>
      <c r="AN118" s="50">
        <v>784</v>
      </c>
      <c r="AO118" s="50">
        <v>638</v>
      </c>
      <c r="AP118" s="50">
        <v>574</v>
      </c>
      <c r="AQ118" s="50">
        <v>502</v>
      </c>
      <c r="AR118" s="50">
        <v>449</v>
      </c>
      <c r="AS118" s="50">
        <v>374</v>
      </c>
      <c r="AT118" s="50">
        <v>331</v>
      </c>
      <c r="AU118" s="50">
        <v>240</v>
      </c>
      <c r="AV118" s="50">
        <v>192</v>
      </c>
      <c r="AW118" s="50">
        <v>129</v>
      </c>
      <c r="AX118" s="50">
        <v>117</v>
      </c>
      <c r="AZ118">
        <v>0</v>
      </c>
    </row>
    <row r="119" spans="1:52" x14ac:dyDescent="0.25">
      <c r="A119" s="2" t="s">
        <v>500</v>
      </c>
      <c r="B119" s="3" t="s">
        <v>1101</v>
      </c>
      <c r="C119" s="4">
        <v>5856</v>
      </c>
      <c r="D119" s="2" t="s">
        <v>502</v>
      </c>
      <c r="E119" s="2" t="s">
        <v>1102</v>
      </c>
      <c r="F119" t="s">
        <v>2496</v>
      </c>
      <c r="G119">
        <v>6131</v>
      </c>
      <c r="H119">
        <v>625</v>
      </c>
      <c r="I119">
        <v>347</v>
      </c>
      <c r="J119" s="9">
        <v>55.52</v>
      </c>
      <c r="K119">
        <v>1766</v>
      </c>
      <c r="L119">
        <v>686</v>
      </c>
      <c r="M119" s="22">
        <v>38.844847112117783</v>
      </c>
      <c r="N119" s="48">
        <v>6131</v>
      </c>
      <c r="O119" s="49">
        <v>3374</v>
      </c>
      <c r="P119" s="49">
        <v>2757</v>
      </c>
      <c r="Q119" s="48">
        <v>297</v>
      </c>
      <c r="R119" s="48">
        <v>303</v>
      </c>
      <c r="S119" s="48">
        <v>301</v>
      </c>
      <c r="T119" s="48">
        <v>273</v>
      </c>
      <c r="U119" s="48">
        <v>291</v>
      </c>
      <c r="V119" s="48">
        <v>277</v>
      </c>
      <c r="W119" s="48">
        <v>224</v>
      </c>
      <c r="X119" s="48">
        <v>187</v>
      </c>
      <c r="Y119" s="48">
        <v>164</v>
      </c>
      <c r="Z119" s="48">
        <v>168</v>
      </c>
      <c r="AA119" s="48">
        <v>160</v>
      </c>
      <c r="AB119" s="48">
        <v>127</v>
      </c>
      <c r="AC119" s="48">
        <v>104</v>
      </c>
      <c r="AD119" s="48">
        <v>81</v>
      </c>
      <c r="AE119" s="48">
        <v>62</v>
      </c>
      <c r="AF119" s="48">
        <v>48</v>
      </c>
      <c r="AG119" s="48">
        <v>49</v>
      </c>
      <c r="AH119" s="50">
        <v>280</v>
      </c>
      <c r="AI119" s="50">
        <v>272</v>
      </c>
      <c r="AJ119" s="50">
        <v>278</v>
      </c>
      <c r="AK119" s="50">
        <v>255</v>
      </c>
      <c r="AL119" s="50">
        <v>280</v>
      </c>
      <c r="AM119" s="50">
        <v>259</v>
      </c>
      <c r="AN119" s="50">
        <v>213</v>
      </c>
      <c r="AO119" s="50">
        <v>186</v>
      </c>
      <c r="AP119" s="50">
        <v>165</v>
      </c>
      <c r="AQ119" s="50">
        <v>167</v>
      </c>
      <c r="AR119" s="50">
        <v>160</v>
      </c>
      <c r="AS119" s="50">
        <v>127</v>
      </c>
      <c r="AT119" s="50">
        <v>108</v>
      </c>
      <c r="AU119" s="50">
        <v>88</v>
      </c>
      <c r="AV119" s="50">
        <v>68</v>
      </c>
      <c r="AW119" s="50">
        <v>53</v>
      </c>
      <c r="AX119" s="50">
        <v>56</v>
      </c>
      <c r="AZ119">
        <v>1</v>
      </c>
    </row>
    <row r="120" spans="1:52" x14ac:dyDescent="0.25">
      <c r="A120" s="2" t="s">
        <v>500</v>
      </c>
      <c r="B120" s="3" t="s">
        <v>1889</v>
      </c>
      <c r="C120" s="4">
        <v>5858</v>
      </c>
      <c r="D120" s="2" t="s">
        <v>502</v>
      </c>
      <c r="E120" s="2" t="s">
        <v>1890</v>
      </c>
      <c r="F120" t="s">
        <v>2496</v>
      </c>
      <c r="G120">
        <v>9108</v>
      </c>
      <c r="H120">
        <v>146</v>
      </c>
      <c r="I120">
        <v>26</v>
      </c>
      <c r="J120" s="9">
        <v>17.80821917808219</v>
      </c>
      <c r="K120">
        <v>3158</v>
      </c>
      <c r="L120">
        <v>1104</v>
      </c>
      <c r="M120" s="22">
        <v>34.958834705509815</v>
      </c>
      <c r="N120" s="48">
        <v>9108</v>
      </c>
      <c r="O120" s="49">
        <v>5515</v>
      </c>
      <c r="P120" s="49">
        <v>3593</v>
      </c>
      <c r="Q120" s="48">
        <v>517</v>
      </c>
      <c r="R120" s="48">
        <v>514</v>
      </c>
      <c r="S120" s="48">
        <v>475</v>
      </c>
      <c r="T120" s="48">
        <v>429</v>
      </c>
      <c r="U120" s="48">
        <v>370</v>
      </c>
      <c r="V120" s="48">
        <v>309</v>
      </c>
      <c r="W120" s="48">
        <v>248</v>
      </c>
      <c r="X120" s="48">
        <v>198</v>
      </c>
      <c r="Y120" s="48">
        <v>185</v>
      </c>
      <c r="Z120" s="48">
        <v>202</v>
      </c>
      <c r="AA120" s="48">
        <v>242</v>
      </c>
      <c r="AB120" s="48">
        <v>220</v>
      </c>
      <c r="AC120" s="48">
        <v>190</v>
      </c>
      <c r="AD120" s="48">
        <v>143</v>
      </c>
      <c r="AE120" s="48">
        <v>106</v>
      </c>
      <c r="AF120" s="48">
        <v>70</v>
      </c>
      <c r="AG120" s="48">
        <v>69</v>
      </c>
      <c r="AH120" s="50">
        <v>489</v>
      </c>
      <c r="AI120" s="50">
        <v>482</v>
      </c>
      <c r="AJ120" s="50">
        <v>465</v>
      </c>
      <c r="AK120" s="50">
        <v>408</v>
      </c>
      <c r="AL120" s="50">
        <v>375</v>
      </c>
      <c r="AM120" s="50">
        <v>361</v>
      </c>
      <c r="AN120" s="50">
        <v>260</v>
      </c>
      <c r="AO120" s="50">
        <v>232</v>
      </c>
      <c r="AP120" s="50">
        <v>228</v>
      </c>
      <c r="AQ120" s="50">
        <v>246</v>
      </c>
      <c r="AR120" s="50">
        <v>256</v>
      </c>
      <c r="AS120" s="50">
        <v>227</v>
      </c>
      <c r="AT120" s="50">
        <v>195</v>
      </c>
      <c r="AU120" s="50">
        <v>136</v>
      </c>
      <c r="AV120" s="50">
        <v>112</v>
      </c>
      <c r="AW120" s="50">
        <v>73</v>
      </c>
      <c r="AX120" s="50">
        <v>76</v>
      </c>
      <c r="AZ120">
        <v>0</v>
      </c>
    </row>
    <row r="121" spans="1:52" x14ac:dyDescent="0.25">
      <c r="A121" s="2" t="s">
        <v>500</v>
      </c>
      <c r="B121" s="3" t="s">
        <v>941</v>
      </c>
      <c r="C121" s="4">
        <v>5861</v>
      </c>
      <c r="D121" s="2" t="s">
        <v>502</v>
      </c>
      <c r="E121" s="2" t="s">
        <v>405</v>
      </c>
      <c r="F121" t="s">
        <v>2496</v>
      </c>
      <c r="G121">
        <v>13208</v>
      </c>
      <c r="H121">
        <v>344</v>
      </c>
      <c r="I121">
        <v>341</v>
      </c>
      <c r="J121" s="9">
        <v>99.127906976744185</v>
      </c>
      <c r="K121">
        <v>3190</v>
      </c>
      <c r="L121">
        <v>1769</v>
      </c>
      <c r="M121" s="22">
        <v>55.454545454545453</v>
      </c>
      <c r="N121" s="48">
        <v>13208</v>
      </c>
      <c r="O121" s="49">
        <v>6910</v>
      </c>
      <c r="P121" s="49">
        <v>6298</v>
      </c>
      <c r="Q121" s="48">
        <v>537</v>
      </c>
      <c r="R121" s="48">
        <v>542</v>
      </c>
      <c r="S121" s="48">
        <v>527</v>
      </c>
      <c r="T121" s="48">
        <v>560</v>
      </c>
      <c r="U121" s="48">
        <v>574</v>
      </c>
      <c r="V121" s="48">
        <v>558</v>
      </c>
      <c r="W121" s="48">
        <v>475</v>
      </c>
      <c r="X121" s="48">
        <v>437</v>
      </c>
      <c r="Y121" s="48">
        <v>410</v>
      </c>
      <c r="Z121" s="48">
        <v>435</v>
      </c>
      <c r="AA121" s="48">
        <v>459</v>
      </c>
      <c r="AB121" s="48">
        <v>420</v>
      </c>
      <c r="AC121" s="48">
        <v>337</v>
      </c>
      <c r="AD121" s="48">
        <v>258</v>
      </c>
      <c r="AE121" s="48">
        <v>160</v>
      </c>
      <c r="AF121" s="48">
        <v>102</v>
      </c>
      <c r="AG121" s="48">
        <v>109</v>
      </c>
      <c r="AH121" s="50">
        <v>513</v>
      </c>
      <c r="AI121" s="50">
        <v>505</v>
      </c>
      <c r="AJ121" s="50">
        <v>478</v>
      </c>
      <c r="AK121" s="50">
        <v>489</v>
      </c>
      <c r="AL121" s="50">
        <v>495</v>
      </c>
      <c r="AM121" s="50">
        <v>477</v>
      </c>
      <c r="AN121" s="50">
        <v>414</v>
      </c>
      <c r="AO121" s="50">
        <v>390</v>
      </c>
      <c r="AP121" s="50">
        <v>376</v>
      </c>
      <c r="AQ121" s="50">
        <v>404</v>
      </c>
      <c r="AR121" s="50">
        <v>428</v>
      </c>
      <c r="AS121" s="50">
        <v>390</v>
      </c>
      <c r="AT121" s="50">
        <v>313</v>
      </c>
      <c r="AU121" s="50">
        <v>243</v>
      </c>
      <c r="AV121" s="50">
        <v>156</v>
      </c>
      <c r="AW121" s="50">
        <v>109</v>
      </c>
      <c r="AX121" s="50">
        <v>128</v>
      </c>
      <c r="AZ121">
        <v>0</v>
      </c>
    </row>
    <row r="122" spans="1:52" x14ac:dyDescent="0.25">
      <c r="A122" s="2" t="s">
        <v>500</v>
      </c>
      <c r="B122" s="3" t="s">
        <v>2184</v>
      </c>
      <c r="C122" s="4">
        <v>5873</v>
      </c>
      <c r="D122" s="2" t="s">
        <v>502</v>
      </c>
      <c r="E122" s="2" t="s">
        <v>2185</v>
      </c>
      <c r="F122" t="s">
        <v>2253</v>
      </c>
      <c r="G122">
        <v>5606</v>
      </c>
      <c r="H122">
        <v>2188</v>
      </c>
      <c r="I122">
        <v>389</v>
      </c>
      <c r="J122" s="9">
        <v>17.778793418647165</v>
      </c>
      <c r="K122">
        <v>1627</v>
      </c>
      <c r="L122">
        <v>563</v>
      </c>
      <c r="M122" s="22">
        <v>34.603564843269822</v>
      </c>
      <c r="N122" s="48">
        <v>5606</v>
      </c>
      <c r="O122" s="49">
        <v>2105</v>
      </c>
      <c r="P122" s="49">
        <v>3501</v>
      </c>
      <c r="Q122" s="48">
        <v>302</v>
      </c>
      <c r="R122" s="48">
        <v>271</v>
      </c>
      <c r="S122" s="48">
        <v>254</v>
      </c>
      <c r="T122" s="48">
        <v>256</v>
      </c>
      <c r="U122" s="48">
        <v>280</v>
      </c>
      <c r="V122" s="48">
        <v>270</v>
      </c>
      <c r="W122" s="48">
        <v>202</v>
      </c>
      <c r="X122" s="48">
        <v>166</v>
      </c>
      <c r="Y122" s="48">
        <v>138</v>
      </c>
      <c r="Z122" s="48">
        <v>142</v>
      </c>
      <c r="AA122" s="48">
        <v>146</v>
      </c>
      <c r="AB122" s="48">
        <v>126</v>
      </c>
      <c r="AC122" s="48">
        <v>99</v>
      </c>
      <c r="AD122" s="48">
        <v>76</v>
      </c>
      <c r="AE122" s="48">
        <v>46</v>
      </c>
      <c r="AF122" s="48">
        <v>36</v>
      </c>
      <c r="AG122" s="48">
        <v>41</v>
      </c>
      <c r="AH122" s="50">
        <v>289</v>
      </c>
      <c r="AI122" s="50">
        <v>258</v>
      </c>
      <c r="AJ122" s="50">
        <v>240</v>
      </c>
      <c r="AK122" s="50">
        <v>244</v>
      </c>
      <c r="AL122" s="50">
        <v>261</v>
      </c>
      <c r="AM122" s="50">
        <v>240</v>
      </c>
      <c r="AN122" s="50">
        <v>180</v>
      </c>
      <c r="AO122" s="50">
        <v>161</v>
      </c>
      <c r="AP122" s="50">
        <v>148</v>
      </c>
      <c r="AQ122" s="50">
        <v>156</v>
      </c>
      <c r="AR122" s="50">
        <v>150</v>
      </c>
      <c r="AS122" s="50">
        <v>125</v>
      </c>
      <c r="AT122" s="50">
        <v>96</v>
      </c>
      <c r="AU122" s="50">
        <v>77</v>
      </c>
      <c r="AV122" s="50">
        <v>47</v>
      </c>
      <c r="AW122" s="50">
        <v>37</v>
      </c>
      <c r="AX122" s="50">
        <v>46</v>
      </c>
      <c r="AZ122">
        <v>4</v>
      </c>
    </row>
    <row r="123" spans="1:52" x14ac:dyDescent="0.25">
      <c r="A123" s="2" t="s">
        <v>500</v>
      </c>
      <c r="B123" s="3" t="s">
        <v>1266</v>
      </c>
      <c r="C123" s="4">
        <v>5885</v>
      </c>
      <c r="D123" s="2" t="s">
        <v>502</v>
      </c>
      <c r="E123" s="2" t="s">
        <v>1267</v>
      </c>
      <c r="F123" t="s">
        <v>2496</v>
      </c>
      <c r="G123">
        <v>8486</v>
      </c>
      <c r="H123">
        <v>539</v>
      </c>
      <c r="I123">
        <v>201</v>
      </c>
      <c r="J123" s="9">
        <v>37.291280148423006</v>
      </c>
      <c r="K123">
        <v>2777</v>
      </c>
      <c r="L123">
        <v>712</v>
      </c>
      <c r="M123" s="22">
        <v>25.639178970111629</v>
      </c>
      <c r="N123" s="48">
        <v>8486</v>
      </c>
      <c r="O123" s="49">
        <v>3260</v>
      </c>
      <c r="P123" s="49">
        <v>5226</v>
      </c>
      <c r="Q123" s="48">
        <v>519</v>
      </c>
      <c r="R123" s="48">
        <v>478</v>
      </c>
      <c r="S123" s="48">
        <v>463</v>
      </c>
      <c r="T123" s="48">
        <v>424</v>
      </c>
      <c r="U123" s="48">
        <v>420</v>
      </c>
      <c r="V123" s="48">
        <v>374</v>
      </c>
      <c r="W123" s="48">
        <v>305</v>
      </c>
      <c r="X123" s="48">
        <v>257</v>
      </c>
      <c r="Y123" s="48">
        <v>227</v>
      </c>
      <c r="Z123" s="48">
        <v>211</v>
      </c>
      <c r="AA123" s="48">
        <v>193</v>
      </c>
      <c r="AB123" s="48">
        <v>168</v>
      </c>
      <c r="AC123" s="48">
        <v>139</v>
      </c>
      <c r="AD123" s="48">
        <v>95</v>
      </c>
      <c r="AE123" s="48">
        <v>80</v>
      </c>
      <c r="AF123" s="48">
        <v>55</v>
      </c>
      <c r="AG123" s="48">
        <v>44</v>
      </c>
      <c r="AH123" s="50">
        <v>499</v>
      </c>
      <c r="AI123" s="50">
        <v>443</v>
      </c>
      <c r="AJ123" s="50">
        <v>421</v>
      </c>
      <c r="AK123" s="50">
        <v>381</v>
      </c>
      <c r="AL123" s="50">
        <v>373</v>
      </c>
      <c r="AM123" s="50">
        <v>328</v>
      </c>
      <c r="AN123" s="50">
        <v>271</v>
      </c>
      <c r="AO123" s="50">
        <v>233</v>
      </c>
      <c r="AP123" s="50">
        <v>213</v>
      </c>
      <c r="AQ123" s="50">
        <v>197</v>
      </c>
      <c r="AR123" s="50">
        <v>174</v>
      </c>
      <c r="AS123" s="50">
        <v>144</v>
      </c>
      <c r="AT123" s="50">
        <v>118</v>
      </c>
      <c r="AU123" s="50">
        <v>81</v>
      </c>
      <c r="AV123" s="50">
        <v>67</v>
      </c>
      <c r="AW123" s="50">
        <v>49</v>
      </c>
      <c r="AX123" s="50">
        <v>42</v>
      </c>
      <c r="AZ123">
        <v>0</v>
      </c>
    </row>
    <row r="124" spans="1:52" x14ac:dyDescent="0.25">
      <c r="A124" s="2" t="s">
        <v>500</v>
      </c>
      <c r="B124" s="3" t="s">
        <v>1614</v>
      </c>
      <c r="C124" s="4">
        <v>5887</v>
      </c>
      <c r="D124" s="2" t="s">
        <v>502</v>
      </c>
      <c r="E124" s="2" t="s">
        <v>1615</v>
      </c>
      <c r="F124" t="s">
        <v>2496</v>
      </c>
      <c r="G124">
        <v>47995</v>
      </c>
      <c r="H124">
        <v>1083</v>
      </c>
      <c r="I124">
        <v>398</v>
      </c>
      <c r="J124" s="9">
        <v>36.749769159741454</v>
      </c>
      <c r="K124">
        <v>14383</v>
      </c>
      <c r="L124">
        <v>4416</v>
      </c>
      <c r="M124" s="22">
        <v>30.702913161371065</v>
      </c>
      <c r="N124" s="48">
        <v>47995</v>
      </c>
      <c r="O124" s="49">
        <v>31286</v>
      </c>
      <c r="P124" s="49">
        <v>16709</v>
      </c>
      <c r="Q124" s="48">
        <v>2571</v>
      </c>
      <c r="R124" s="48">
        <v>2536</v>
      </c>
      <c r="S124" s="48">
        <v>2497</v>
      </c>
      <c r="T124" s="48">
        <v>2237</v>
      </c>
      <c r="U124" s="48">
        <v>2374</v>
      </c>
      <c r="V124" s="48">
        <v>2044</v>
      </c>
      <c r="W124" s="48">
        <v>1655</v>
      </c>
      <c r="X124" s="48">
        <v>1317</v>
      </c>
      <c r="Y124" s="48">
        <v>1108</v>
      </c>
      <c r="Z124" s="48">
        <v>1092</v>
      </c>
      <c r="AA124" s="48">
        <v>1056</v>
      </c>
      <c r="AB124" s="48">
        <v>904</v>
      </c>
      <c r="AC124" s="48">
        <v>731</v>
      </c>
      <c r="AD124" s="48">
        <v>546</v>
      </c>
      <c r="AE124" s="48">
        <v>434</v>
      </c>
      <c r="AF124" s="48">
        <v>290</v>
      </c>
      <c r="AG124" s="48">
        <v>269</v>
      </c>
      <c r="AH124" s="50">
        <v>2439</v>
      </c>
      <c r="AI124" s="50">
        <v>2428</v>
      </c>
      <c r="AJ124" s="50">
        <v>2372</v>
      </c>
      <c r="AK124" s="50">
        <v>2155</v>
      </c>
      <c r="AL124" s="50">
        <v>2342</v>
      </c>
      <c r="AM124" s="50">
        <v>2042</v>
      </c>
      <c r="AN124" s="50">
        <v>1713</v>
      </c>
      <c r="AO124" s="50">
        <v>1431</v>
      </c>
      <c r="AP124" s="50">
        <v>1287</v>
      </c>
      <c r="AQ124" s="50">
        <v>1295</v>
      </c>
      <c r="AR124" s="50">
        <v>1212</v>
      </c>
      <c r="AS124" s="50">
        <v>1027</v>
      </c>
      <c r="AT124" s="50">
        <v>828</v>
      </c>
      <c r="AU124" s="50">
        <v>626</v>
      </c>
      <c r="AV124" s="50">
        <v>490</v>
      </c>
      <c r="AW124" s="50">
        <v>328</v>
      </c>
      <c r="AX124" s="50">
        <v>319</v>
      </c>
      <c r="AZ124">
        <v>0</v>
      </c>
    </row>
    <row r="125" spans="1:52" x14ac:dyDescent="0.25">
      <c r="A125" s="2" t="s">
        <v>500</v>
      </c>
      <c r="B125" s="3" t="s">
        <v>1525</v>
      </c>
      <c r="C125" s="4">
        <v>5890</v>
      </c>
      <c r="D125" s="2" t="s">
        <v>502</v>
      </c>
      <c r="E125" s="2" t="s">
        <v>1526</v>
      </c>
      <c r="F125" t="s">
        <v>2496</v>
      </c>
      <c r="G125">
        <v>24809</v>
      </c>
      <c r="H125">
        <v>1014</v>
      </c>
      <c r="I125">
        <v>785</v>
      </c>
      <c r="J125" s="9">
        <v>77.416173570019723</v>
      </c>
      <c r="K125">
        <v>6891</v>
      </c>
      <c r="L125">
        <v>2562</v>
      </c>
      <c r="M125" s="22">
        <v>37.178929037875491</v>
      </c>
      <c r="N125" s="48">
        <v>24809</v>
      </c>
      <c r="O125" s="49">
        <v>7438</v>
      </c>
      <c r="P125" s="49">
        <v>17371</v>
      </c>
      <c r="Q125" s="48">
        <v>1239</v>
      </c>
      <c r="R125" s="48">
        <v>1253</v>
      </c>
      <c r="S125" s="48">
        <v>1226</v>
      </c>
      <c r="T125" s="48">
        <v>1097</v>
      </c>
      <c r="U125" s="48">
        <v>1198</v>
      </c>
      <c r="V125" s="48">
        <v>1126</v>
      </c>
      <c r="W125" s="48">
        <v>845</v>
      </c>
      <c r="X125" s="48">
        <v>709</v>
      </c>
      <c r="Y125" s="48">
        <v>659</v>
      </c>
      <c r="Z125" s="48">
        <v>658</v>
      </c>
      <c r="AA125" s="48">
        <v>633</v>
      </c>
      <c r="AB125" s="48">
        <v>565</v>
      </c>
      <c r="AC125" s="48">
        <v>499</v>
      </c>
      <c r="AD125" s="48">
        <v>352</v>
      </c>
      <c r="AE125" s="48">
        <v>271</v>
      </c>
      <c r="AF125" s="48">
        <v>193</v>
      </c>
      <c r="AG125" s="48">
        <v>183</v>
      </c>
      <c r="AH125" s="50">
        <v>1188</v>
      </c>
      <c r="AI125" s="50">
        <v>1196</v>
      </c>
      <c r="AJ125" s="50">
        <v>1162</v>
      </c>
      <c r="AK125" s="50">
        <v>1031</v>
      </c>
      <c r="AL125" s="50">
        <v>1126</v>
      </c>
      <c r="AM125" s="50">
        <v>1059</v>
      </c>
      <c r="AN125" s="50">
        <v>798</v>
      </c>
      <c r="AO125" s="50">
        <v>681</v>
      </c>
      <c r="AP125" s="50">
        <v>650</v>
      </c>
      <c r="AQ125" s="50">
        <v>658</v>
      </c>
      <c r="AR125" s="50">
        <v>620</v>
      </c>
      <c r="AS125" s="50">
        <v>535</v>
      </c>
      <c r="AT125" s="50">
        <v>462</v>
      </c>
      <c r="AU125" s="50">
        <v>324</v>
      </c>
      <c r="AV125" s="50">
        <v>247</v>
      </c>
      <c r="AW125" s="50">
        <v>180</v>
      </c>
      <c r="AX125" s="50">
        <v>186</v>
      </c>
      <c r="AZ125">
        <v>0</v>
      </c>
    </row>
    <row r="126" spans="1:52" x14ac:dyDescent="0.25">
      <c r="A126" s="2" t="s">
        <v>500</v>
      </c>
      <c r="B126" s="3" t="s">
        <v>1918</v>
      </c>
      <c r="C126" s="4">
        <v>5893</v>
      </c>
      <c r="D126" s="2" t="s">
        <v>502</v>
      </c>
      <c r="E126" s="2" t="s">
        <v>1919</v>
      </c>
      <c r="F126" t="s">
        <v>2262</v>
      </c>
      <c r="G126">
        <v>19365</v>
      </c>
      <c r="H126">
        <v>552</v>
      </c>
      <c r="I126">
        <v>433</v>
      </c>
      <c r="J126" s="9">
        <v>78.44202898550725</v>
      </c>
      <c r="K126">
        <v>5392</v>
      </c>
      <c r="L126">
        <v>1408</v>
      </c>
      <c r="M126" s="22">
        <v>26.112759643916917</v>
      </c>
      <c r="N126" s="48">
        <v>19365</v>
      </c>
      <c r="O126" s="49">
        <v>9834</v>
      </c>
      <c r="P126" s="49">
        <v>9531</v>
      </c>
      <c r="Q126" s="48">
        <v>992</v>
      </c>
      <c r="R126" s="48">
        <v>953</v>
      </c>
      <c r="S126" s="48">
        <v>913</v>
      </c>
      <c r="T126" s="48">
        <v>944</v>
      </c>
      <c r="U126" s="48">
        <v>944</v>
      </c>
      <c r="V126" s="48">
        <v>919</v>
      </c>
      <c r="W126" s="48">
        <v>808</v>
      </c>
      <c r="X126" s="48">
        <v>711</v>
      </c>
      <c r="Y126" s="48">
        <v>642</v>
      </c>
      <c r="Z126" s="48">
        <v>509</v>
      </c>
      <c r="AA126" s="48">
        <v>413</v>
      </c>
      <c r="AB126" s="48">
        <v>351</v>
      </c>
      <c r="AC126" s="48">
        <v>295</v>
      </c>
      <c r="AD126" s="48">
        <v>195</v>
      </c>
      <c r="AE126" s="48">
        <v>135</v>
      </c>
      <c r="AF126" s="48">
        <v>97</v>
      </c>
      <c r="AG126" s="48">
        <v>90</v>
      </c>
      <c r="AH126" s="50">
        <v>944</v>
      </c>
      <c r="AI126" s="50">
        <v>899</v>
      </c>
      <c r="AJ126" s="50">
        <v>868</v>
      </c>
      <c r="AK126" s="50">
        <v>882</v>
      </c>
      <c r="AL126" s="50">
        <v>900</v>
      </c>
      <c r="AM126" s="50">
        <v>869</v>
      </c>
      <c r="AN126" s="50">
        <v>777</v>
      </c>
      <c r="AO126" s="50">
        <v>684</v>
      </c>
      <c r="AP126" s="50">
        <v>617</v>
      </c>
      <c r="AQ126" s="50">
        <v>492</v>
      </c>
      <c r="AR126" s="50">
        <v>392</v>
      </c>
      <c r="AS126" s="50">
        <v>332</v>
      </c>
      <c r="AT126" s="50">
        <v>280</v>
      </c>
      <c r="AU126" s="50">
        <v>194</v>
      </c>
      <c r="AV126" s="50">
        <v>136</v>
      </c>
      <c r="AW126" s="50">
        <v>97</v>
      </c>
      <c r="AX126" s="50">
        <v>91</v>
      </c>
      <c r="AZ126">
        <v>0</v>
      </c>
    </row>
    <row r="127" spans="1:52" x14ac:dyDescent="0.25">
      <c r="A127" s="2" t="s">
        <v>500</v>
      </c>
      <c r="B127" s="3" t="s">
        <v>1646</v>
      </c>
      <c r="C127" s="4">
        <v>5895</v>
      </c>
      <c r="D127" s="2" t="s">
        <v>502</v>
      </c>
      <c r="E127" s="2" t="s">
        <v>1647</v>
      </c>
      <c r="F127" t="s">
        <v>2257</v>
      </c>
      <c r="G127">
        <v>31503</v>
      </c>
      <c r="H127">
        <v>868</v>
      </c>
      <c r="I127">
        <v>308</v>
      </c>
      <c r="J127" s="9">
        <v>35.483870967741936</v>
      </c>
      <c r="K127">
        <v>10008</v>
      </c>
      <c r="L127">
        <v>1994</v>
      </c>
      <c r="M127" s="22">
        <v>19.92406075139888</v>
      </c>
      <c r="N127" s="48">
        <v>31503</v>
      </c>
      <c r="O127" s="49">
        <v>14291</v>
      </c>
      <c r="P127" s="49">
        <v>17212</v>
      </c>
      <c r="Q127" s="48">
        <v>1833</v>
      </c>
      <c r="R127" s="48">
        <v>1691</v>
      </c>
      <c r="S127" s="48">
        <v>1686</v>
      </c>
      <c r="T127" s="48">
        <v>1623</v>
      </c>
      <c r="U127" s="48">
        <v>1707</v>
      </c>
      <c r="V127" s="48">
        <v>1565</v>
      </c>
      <c r="W127" s="48">
        <v>1360</v>
      </c>
      <c r="X127" s="48">
        <v>1146</v>
      </c>
      <c r="Y127" s="48">
        <v>943</v>
      </c>
      <c r="Z127" s="48">
        <v>844</v>
      </c>
      <c r="AA127" s="48">
        <v>659</v>
      </c>
      <c r="AB127" s="48">
        <v>504</v>
      </c>
      <c r="AC127" s="48">
        <v>425</v>
      </c>
      <c r="AD127" s="48">
        <v>289</v>
      </c>
      <c r="AE127" s="48">
        <v>208</v>
      </c>
      <c r="AF127" s="48">
        <v>129</v>
      </c>
      <c r="AG127" s="48">
        <v>114</v>
      </c>
      <c r="AH127" s="50">
        <v>1737</v>
      </c>
      <c r="AI127" s="50">
        <v>1595</v>
      </c>
      <c r="AJ127" s="50">
        <v>1574</v>
      </c>
      <c r="AK127" s="50">
        <v>1494</v>
      </c>
      <c r="AL127" s="50">
        <v>1538</v>
      </c>
      <c r="AM127" s="50">
        <v>1384</v>
      </c>
      <c r="AN127" s="50">
        <v>1172</v>
      </c>
      <c r="AO127" s="50">
        <v>968</v>
      </c>
      <c r="AP127" s="50">
        <v>750</v>
      </c>
      <c r="AQ127" s="50">
        <v>630</v>
      </c>
      <c r="AR127" s="50">
        <v>470</v>
      </c>
      <c r="AS127" s="50">
        <v>373</v>
      </c>
      <c r="AT127" s="50">
        <v>342</v>
      </c>
      <c r="AU127" s="50">
        <v>257</v>
      </c>
      <c r="AV127" s="50">
        <v>203</v>
      </c>
      <c r="AW127" s="50">
        <v>141</v>
      </c>
      <c r="AX127" s="50">
        <v>149</v>
      </c>
      <c r="AZ127">
        <v>2</v>
      </c>
    </row>
    <row r="128" spans="1:52" x14ac:dyDescent="0.25">
      <c r="A128" s="2" t="s">
        <v>184</v>
      </c>
      <c r="B128" s="3" t="s">
        <v>878</v>
      </c>
      <c r="C128" s="4">
        <v>8001</v>
      </c>
      <c r="D128" s="2" t="s">
        <v>186</v>
      </c>
      <c r="E128" s="2" t="s">
        <v>879</v>
      </c>
      <c r="F128" t="s">
        <v>2496</v>
      </c>
      <c r="G128">
        <v>1228271</v>
      </c>
      <c r="H128">
        <v>111</v>
      </c>
      <c r="I128">
        <v>82</v>
      </c>
      <c r="J128" s="9">
        <v>73.873873873873876</v>
      </c>
      <c r="K128">
        <v>301334</v>
      </c>
      <c r="L128">
        <v>136770</v>
      </c>
      <c r="M128" s="22">
        <v>45.388173919969205</v>
      </c>
      <c r="N128" s="48">
        <v>1228271</v>
      </c>
      <c r="O128" s="49">
        <v>1224023</v>
      </c>
      <c r="P128" s="49">
        <v>4248</v>
      </c>
      <c r="Q128" s="48">
        <v>48646</v>
      </c>
      <c r="R128" s="48">
        <v>49668</v>
      </c>
      <c r="S128" s="48">
        <v>50937</v>
      </c>
      <c r="T128" s="48">
        <v>51550</v>
      </c>
      <c r="U128" s="48">
        <v>51409</v>
      </c>
      <c r="V128" s="48">
        <v>51235</v>
      </c>
      <c r="W128" s="48">
        <v>49318</v>
      </c>
      <c r="X128" s="48">
        <v>44048</v>
      </c>
      <c r="Y128" s="48">
        <v>36722</v>
      </c>
      <c r="Z128" s="48">
        <v>33734</v>
      </c>
      <c r="AA128" s="48">
        <v>34187</v>
      </c>
      <c r="AB128" s="48">
        <v>29786</v>
      </c>
      <c r="AC128" s="48">
        <v>22964</v>
      </c>
      <c r="AD128" s="48">
        <v>16829</v>
      </c>
      <c r="AE128" s="48">
        <v>11002</v>
      </c>
      <c r="AF128" s="48">
        <v>7144</v>
      </c>
      <c r="AG128" s="48">
        <v>7017</v>
      </c>
      <c r="AH128" s="50">
        <v>46469</v>
      </c>
      <c r="AI128" s="50">
        <v>47581</v>
      </c>
      <c r="AJ128" s="50">
        <v>48880</v>
      </c>
      <c r="AK128" s="50">
        <v>49766</v>
      </c>
      <c r="AL128" s="50">
        <v>49507</v>
      </c>
      <c r="AM128" s="50">
        <v>49175</v>
      </c>
      <c r="AN128" s="50">
        <v>51538</v>
      </c>
      <c r="AO128" s="50">
        <v>48221</v>
      </c>
      <c r="AP128" s="50">
        <v>40410</v>
      </c>
      <c r="AQ128" s="50">
        <v>39085</v>
      </c>
      <c r="AR128" s="50">
        <v>39886</v>
      </c>
      <c r="AS128" s="50">
        <v>35038</v>
      </c>
      <c r="AT128" s="50">
        <v>27451</v>
      </c>
      <c r="AU128" s="50">
        <v>20663</v>
      </c>
      <c r="AV128" s="50">
        <v>14569</v>
      </c>
      <c r="AW128" s="50">
        <v>11020</v>
      </c>
      <c r="AX128" s="50">
        <v>12816</v>
      </c>
      <c r="AZ128">
        <v>0</v>
      </c>
    </row>
    <row r="129" spans="1:52" x14ac:dyDescent="0.25">
      <c r="A129" s="2" t="s">
        <v>184</v>
      </c>
      <c r="B129" s="3" t="s">
        <v>566</v>
      </c>
      <c r="C129" s="4">
        <v>8078</v>
      </c>
      <c r="D129" s="2" t="s">
        <v>186</v>
      </c>
      <c r="E129" s="2" t="s">
        <v>567</v>
      </c>
      <c r="F129" t="s">
        <v>2496</v>
      </c>
      <c r="G129">
        <v>58989</v>
      </c>
      <c r="H129">
        <v>309</v>
      </c>
      <c r="I129">
        <v>189</v>
      </c>
      <c r="J129" s="9">
        <v>61.165048543689316</v>
      </c>
      <c r="K129">
        <v>15377</v>
      </c>
      <c r="L129">
        <v>6357</v>
      </c>
      <c r="M129" s="22">
        <v>41.340963777069653</v>
      </c>
      <c r="N129" s="48">
        <v>58989</v>
      </c>
      <c r="O129" s="49">
        <v>49593</v>
      </c>
      <c r="P129" s="49">
        <v>9396</v>
      </c>
      <c r="Q129" s="48">
        <v>2656</v>
      </c>
      <c r="R129" s="48">
        <v>2583</v>
      </c>
      <c r="S129" s="48">
        <v>2570</v>
      </c>
      <c r="T129" s="48">
        <v>2504</v>
      </c>
      <c r="U129" s="48">
        <v>2521</v>
      </c>
      <c r="V129" s="48">
        <v>2476</v>
      </c>
      <c r="W129" s="48">
        <v>2267</v>
      </c>
      <c r="X129" s="48">
        <v>2084</v>
      </c>
      <c r="Y129" s="48">
        <v>1789</v>
      </c>
      <c r="Z129" s="48">
        <v>1776</v>
      </c>
      <c r="AA129" s="48">
        <v>1789</v>
      </c>
      <c r="AB129" s="48">
        <v>1454</v>
      </c>
      <c r="AC129" s="48">
        <v>1114</v>
      </c>
      <c r="AD129" s="48">
        <v>845</v>
      </c>
      <c r="AE129" s="48">
        <v>560</v>
      </c>
      <c r="AF129" s="48">
        <v>405</v>
      </c>
      <c r="AG129" s="48">
        <v>426</v>
      </c>
      <c r="AH129" s="50">
        <v>2548</v>
      </c>
      <c r="AI129" s="50">
        <v>2477</v>
      </c>
      <c r="AJ129" s="50">
        <v>2447</v>
      </c>
      <c r="AK129" s="50">
        <v>2396</v>
      </c>
      <c r="AL129" s="50">
        <v>2388</v>
      </c>
      <c r="AM129" s="50">
        <v>2280</v>
      </c>
      <c r="AN129" s="50">
        <v>2258</v>
      </c>
      <c r="AO129" s="50">
        <v>2053</v>
      </c>
      <c r="AP129" s="50">
        <v>1746</v>
      </c>
      <c r="AQ129" s="50">
        <v>1699</v>
      </c>
      <c r="AR129" s="50">
        <v>1736</v>
      </c>
      <c r="AS129" s="50">
        <v>1438</v>
      </c>
      <c r="AT129" s="50">
        <v>1080</v>
      </c>
      <c r="AU129" s="50">
        <v>872</v>
      </c>
      <c r="AV129" s="50">
        <v>640</v>
      </c>
      <c r="AW129" s="50">
        <v>515</v>
      </c>
      <c r="AX129" s="50">
        <v>597</v>
      </c>
      <c r="AZ129">
        <v>0</v>
      </c>
    </row>
    <row r="130" spans="1:52" x14ac:dyDescent="0.25">
      <c r="A130" s="2" t="s">
        <v>184</v>
      </c>
      <c r="B130" s="3" t="s">
        <v>707</v>
      </c>
      <c r="C130" s="4">
        <v>8137</v>
      </c>
      <c r="D130" s="2" t="s">
        <v>186</v>
      </c>
      <c r="E130" s="2" t="s">
        <v>708</v>
      </c>
      <c r="F130" t="s">
        <v>2496</v>
      </c>
      <c r="G130">
        <v>15482</v>
      </c>
      <c r="H130">
        <v>35</v>
      </c>
      <c r="I130">
        <v>15</v>
      </c>
      <c r="J130" s="9">
        <v>42.857142857142854</v>
      </c>
      <c r="K130">
        <v>5606</v>
      </c>
      <c r="L130">
        <v>1671</v>
      </c>
      <c r="M130" s="22">
        <v>29.807349268640742</v>
      </c>
      <c r="N130" s="48">
        <v>15482</v>
      </c>
      <c r="O130" s="49">
        <v>13596</v>
      </c>
      <c r="P130" s="49">
        <v>1886</v>
      </c>
      <c r="Q130" s="48">
        <v>880</v>
      </c>
      <c r="R130" s="48">
        <v>910</v>
      </c>
      <c r="S130" s="48">
        <v>944</v>
      </c>
      <c r="T130" s="48">
        <v>854</v>
      </c>
      <c r="U130" s="48">
        <v>807</v>
      </c>
      <c r="V130" s="48">
        <v>661</v>
      </c>
      <c r="W130" s="48">
        <v>476</v>
      </c>
      <c r="X130" s="48">
        <v>355</v>
      </c>
      <c r="Y130" s="48">
        <v>309</v>
      </c>
      <c r="Z130" s="48">
        <v>311</v>
      </c>
      <c r="AA130" s="48">
        <v>300</v>
      </c>
      <c r="AB130" s="48">
        <v>255</v>
      </c>
      <c r="AC130" s="48">
        <v>192</v>
      </c>
      <c r="AD130" s="48">
        <v>161</v>
      </c>
      <c r="AE130" s="48">
        <v>108</v>
      </c>
      <c r="AF130" s="48">
        <v>109</v>
      </c>
      <c r="AG130" s="48">
        <v>130</v>
      </c>
      <c r="AH130" s="50">
        <v>837</v>
      </c>
      <c r="AI130" s="50">
        <v>859</v>
      </c>
      <c r="AJ130" s="50">
        <v>876</v>
      </c>
      <c r="AK130" s="50">
        <v>801</v>
      </c>
      <c r="AL130" s="50">
        <v>754</v>
      </c>
      <c r="AM130" s="50">
        <v>633</v>
      </c>
      <c r="AN130" s="50">
        <v>465</v>
      </c>
      <c r="AO130" s="50">
        <v>356</v>
      </c>
      <c r="AP130" s="50">
        <v>325</v>
      </c>
      <c r="AQ130" s="50">
        <v>332</v>
      </c>
      <c r="AR130" s="50">
        <v>320</v>
      </c>
      <c r="AS130" s="50">
        <v>266</v>
      </c>
      <c r="AT130" s="50">
        <v>209</v>
      </c>
      <c r="AU130" s="50">
        <v>185</v>
      </c>
      <c r="AV130" s="50">
        <v>140</v>
      </c>
      <c r="AW130" s="50">
        <v>154</v>
      </c>
      <c r="AX130" s="50">
        <v>208</v>
      </c>
      <c r="AZ130">
        <v>0</v>
      </c>
    </row>
    <row r="131" spans="1:52" x14ac:dyDescent="0.25">
      <c r="A131" s="2" t="s">
        <v>184</v>
      </c>
      <c r="B131" s="3" t="s">
        <v>729</v>
      </c>
      <c r="C131" s="4">
        <v>8141</v>
      </c>
      <c r="D131" s="2" t="s">
        <v>186</v>
      </c>
      <c r="E131" s="2" t="s">
        <v>730</v>
      </c>
      <c r="F131" t="s">
        <v>2496</v>
      </c>
      <c r="G131">
        <v>12528</v>
      </c>
      <c r="H131">
        <v>42</v>
      </c>
      <c r="I131">
        <v>17</v>
      </c>
      <c r="J131" s="9">
        <v>40.476190476190474</v>
      </c>
      <c r="K131">
        <v>3951</v>
      </c>
      <c r="L131">
        <v>1214</v>
      </c>
      <c r="M131" s="22">
        <v>30.726398380156922</v>
      </c>
      <c r="N131" s="48">
        <v>12528</v>
      </c>
      <c r="O131" s="49">
        <v>9652</v>
      </c>
      <c r="P131" s="49">
        <v>2876</v>
      </c>
      <c r="Q131" s="48">
        <v>673</v>
      </c>
      <c r="R131" s="48">
        <v>691</v>
      </c>
      <c r="S131" s="48">
        <v>680</v>
      </c>
      <c r="T131" s="48">
        <v>682</v>
      </c>
      <c r="U131" s="48">
        <v>614</v>
      </c>
      <c r="V131" s="48">
        <v>554</v>
      </c>
      <c r="W131" s="48">
        <v>445</v>
      </c>
      <c r="X131" s="48">
        <v>346</v>
      </c>
      <c r="Y131" s="48">
        <v>338</v>
      </c>
      <c r="Z131" s="48">
        <v>353</v>
      </c>
      <c r="AA131" s="48">
        <v>327</v>
      </c>
      <c r="AB131" s="48">
        <v>266</v>
      </c>
      <c r="AC131" s="48">
        <v>196</v>
      </c>
      <c r="AD131" s="48">
        <v>155</v>
      </c>
      <c r="AE131" s="48">
        <v>114</v>
      </c>
      <c r="AF131" s="48">
        <v>80</v>
      </c>
      <c r="AG131" s="48">
        <v>89</v>
      </c>
      <c r="AH131" s="50">
        <v>615</v>
      </c>
      <c r="AI131" s="50">
        <v>602</v>
      </c>
      <c r="AJ131" s="50">
        <v>591</v>
      </c>
      <c r="AK131" s="50">
        <v>594</v>
      </c>
      <c r="AL131" s="50">
        <v>543</v>
      </c>
      <c r="AM131" s="50">
        <v>474</v>
      </c>
      <c r="AN131" s="50">
        <v>380</v>
      </c>
      <c r="AO131" s="50">
        <v>302</v>
      </c>
      <c r="AP131" s="50">
        <v>301</v>
      </c>
      <c r="AQ131" s="50">
        <v>317</v>
      </c>
      <c r="AR131" s="50">
        <v>293</v>
      </c>
      <c r="AS131" s="50">
        <v>244</v>
      </c>
      <c r="AT131" s="50">
        <v>188</v>
      </c>
      <c r="AU131" s="50">
        <v>159</v>
      </c>
      <c r="AV131" s="50">
        <v>126</v>
      </c>
      <c r="AW131" s="50">
        <v>92</v>
      </c>
      <c r="AX131" s="50">
        <v>104</v>
      </c>
      <c r="AZ131">
        <v>0</v>
      </c>
    </row>
    <row r="132" spans="1:52" x14ac:dyDescent="0.25">
      <c r="A132" s="2" t="s">
        <v>184</v>
      </c>
      <c r="B132" s="3" t="s">
        <v>958</v>
      </c>
      <c r="C132" s="4">
        <v>8296</v>
      </c>
      <c r="D132" s="2" t="s">
        <v>186</v>
      </c>
      <c r="E132" s="2" t="s">
        <v>959</v>
      </c>
      <c r="F132" t="s">
        <v>2496</v>
      </c>
      <c r="G132">
        <v>45093</v>
      </c>
      <c r="H132">
        <v>383</v>
      </c>
      <c r="I132">
        <v>246</v>
      </c>
      <c r="J132" s="9">
        <v>64.229765013054831</v>
      </c>
      <c r="K132">
        <v>12663</v>
      </c>
      <c r="L132">
        <v>3566</v>
      </c>
      <c r="M132" s="22">
        <v>28.160783384663983</v>
      </c>
      <c r="N132" s="48">
        <v>45093</v>
      </c>
      <c r="O132" s="49">
        <v>40944</v>
      </c>
      <c r="P132" s="49">
        <v>4149</v>
      </c>
      <c r="Q132" s="48">
        <v>2300</v>
      </c>
      <c r="R132" s="48">
        <v>2252</v>
      </c>
      <c r="S132" s="48">
        <v>2301</v>
      </c>
      <c r="T132" s="48">
        <v>2207</v>
      </c>
      <c r="U132" s="48">
        <v>2124</v>
      </c>
      <c r="V132" s="48">
        <v>1875</v>
      </c>
      <c r="W132" s="48">
        <v>1637</v>
      </c>
      <c r="X132" s="48">
        <v>1511</v>
      </c>
      <c r="Y132" s="48">
        <v>1318</v>
      </c>
      <c r="Z132" s="48">
        <v>1290</v>
      </c>
      <c r="AA132" s="48">
        <v>1211</v>
      </c>
      <c r="AB132" s="48">
        <v>972</v>
      </c>
      <c r="AC132" s="48">
        <v>709</v>
      </c>
      <c r="AD132" s="48">
        <v>529</v>
      </c>
      <c r="AE132" s="48">
        <v>363</v>
      </c>
      <c r="AF132" s="48">
        <v>241</v>
      </c>
      <c r="AG132" s="48">
        <v>238</v>
      </c>
      <c r="AH132" s="50">
        <v>2184</v>
      </c>
      <c r="AI132" s="50">
        <v>2113</v>
      </c>
      <c r="AJ132" s="50">
        <v>2127</v>
      </c>
      <c r="AK132" s="50">
        <v>2042</v>
      </c>
      <c r="AL132" s="50">
        <v>1968</v>
      </c>
      <c r="AM132" s="50">
        <v>1777</v>
      </c>
      <c r="AN132" s="50">
        <v>1597</v>
      </c>
      <c r="AO132" s="50">
        <v>1514</v>
      </c>
      <c r="AP132" s="50">
        <v>1353</v>
      </c>
      <c r="AQ132" s="50">
        <v>1280</v>
      </c>
      <c r="AR132" s="50">
        <v>1147</v>
      </c>
      <c r="AS132" s="50">
        <v>875</v>
      </c>
      <c r="AT132" s="50">
        <v>643</v>
      </c>
      <c r="AU132" s="50">
        <v>495</v>
      </c>
      <c r="AV132" s="50">
        <v>357</v>
      </c>
      <c r="AW132" s="50">
        <v>255</v>
      </c>
      <c r="AX132" s="50">
        <v>288</v>
      </c>
      <c r="AZ132">
        <v>0</v>
      </c>
    </row>
    <row r="133" spans="1:52" x14ac:dyDescent="0.25">
      <c r="A133" s="2" t="s">
        <v>184</v>
      </c>
      <c r="B133" s="3" t="s">
        <v>451</v>
      </c>
      <c r="C133" s="4">
        <v>8372</v>
      </c>
      <c r="D133" s="2" t="s">
        <v>186</v>
      </c>
      <c r="E133" s="2" t="s">
        <v>452</v>
      </c>
      <c r="F133" t="s">
        <v>2496</v>
      </c>
      <c r="G133">
        <v>17260</v>
      </c>
      <c r="H133">
        <v>215</v>
      </c>
      <c r="I133">
        <v>191</v>
      </c>
      <c r="J133" s="9">
        <v>88.837209302325576</v>
      </c>
      <c r="K133">
        <v>4554</v>
      </c>
      <c r="L133">
        <v>1670</v>
      </c>
      <c r="M133" s="22">
        <v>36.671058410188841</v>
      </c>
      <c r="N133" s="48">
        <v>17260</v>
      </c>
      <c r="O133" s="49">
        <v>11791</v>
      </c>
      <c r="P133" s="49">
        <v>5469</v>
      </c>
      <c r="Q133" s="48">
        <v>810</v>
      </c>
      <c r="R133" s="48">
        <v>806</v>
      </c>
      <c r="S133" s="48">
        <v>785</v>
      </c>
      <c r="T133" s="48">
        <v>829</v>
      </c>
      <c r="U133" s="48">
        <v>787</v>
      </c>
      <c r="V133" s="48">
        <v>763</v>
      </c>
      <c r="W133" s="48">
        <v>676</v>
      </c>
      <c r="X133" s="48">
        <v>602</v>
      </c>
      <c r="Y133" s="48">
        <v>549</v>
      </c>
      <c r="Z133" s="48">
        <v>527</v>
      </c>
      <c r="AA133" s="48">
        <v>494</v>
      </c>
      <c r="AB133" s="48">
        <v>412</v>
      </c>
      <c r="AC133" s="48">
        <v>306</v>
      </c>
      <c r="AD133" s="48">
        <v>221</v>
      </c>
      <c r="AE133" s="48">
        <v>161</v>
      </c>
      <c r="AF133" s="48">
        <v>117</v>
      </c>
      <c r="AG133" s="48">
        <v>121</v>
      </c>
      <c r="AH133" s="50">
        <v>754</v>
      </c>
      <c r="AI133" s="50">
        <v>702</v>
      </c>
      <c r="AJ133" s="50">
        <v>678</v>
      </c>
      <c r="AK133" s="50">
        <v>718</v>
      </c>
      <c r="AL133" s="50">
        <v>702</v>
      </c>
      <c r="AM133" s="50">
        <v>687</v>
      </c>
      <c r="AN133" s="50">
        <v>642</v>
      </c>
      <c r="AO133" s="50">
        <v>603</v>
      </c>
      <c r="AP133" s="50">
        <v>553</v>
      </c>
      <c r="AQ133" s="50">
        <v>494</v>
      </c>
      <c r="AR133" s="50">
        <v>442</v>
      </c>
      <c r="AS133" s="50">
        <v>372</v>
      </c>
      <c r="AT133" s="50">
        <v>292</v>
      </c>
      <c r="AU133" s="50">
        <v>214</v>
      </c>
      <c r="AV133" s="50">
        <v>161</v>
      </c>
      <c r="AW133" s="50">
        <v>126</v>
      </c>
      <c r="AX133" s="50">
        <v>154</v>
      </c>
      <c r="AZ133">
        <v>0</v>
      </c>
    </row>
    <row r="134" spans="1:52" x14ac:dyDescent="0.25">
      <c r="A134" s="2" t="s">
        <v>184</v>
      </c>
      <c r="B134" s="3" t="s">
        <v>580</v>
      </c>
      <c r="C134" s="4">
        <v>8421</v>
      </c>
      <c r="D134" s="2" t="s">
        <v>186</v>
      </c>
      <c r="E134" s="2" t="s">
        <v>581</v>
      </c>
      <c r="F134" t="s">
        <v>2496</v>
      </c>
      <c r="G134">
        <v>27576</v>
      </c>
      <c r="H134">
        <v>159</v>
      </c>
      <c r="I134">
        <v>81</v>
      </c>
      <c r="J134" s="9">
        <v>50.943396226415096</v>
      </c>
      <c r="K134">
        <v>8129</v>
      </c>
      <c r="L134">
        <v>2680</v>
      </c>
      <c r="M134" s="22">
        <v>32.968384795177755</v>
      </c>
      <c r="N134" s="48">
        <v>27576</v>
      </c>
      <c r="O134" s="49">
        <v>13903</v>
      </c>
      <c r="P134" s="49">
        <v>13673</v>
      </c>
      <c r="Q134" s="48">
        <v>1503</v>
      </c>
      <c r="R134" s="48">
        <v>1398</v>
      </c>
      <c r="S134" s="48">
        <v>1334</v>
      </c>
      <c r="T134" s="48">
        <v>1195</v>
      </c>
      <c r="U134" s="48">
        <v>1213</v>
      </c>
      <c r="V134" s="48">
        <v>1169</v>
      </c>
      <c r="W134" s="48">
        <v>1005</v>
      </c>
      <c r="X134" s="48">
        <v>887</v>
      </c>
      <c r="Y134" s="48">
        <v>822</v>
      </c>
      <c r="Z134" s="48">
        <v>775</v>
      </c>
      <c r="AA134" s="48">
        <v>742</v>
      </c>
      <c r="AB134" s="48">
        <v>590</v>
      </c>
      <c r="AC134" s="48">
        <v>458</v>
      </c>
      <c r="AD134" s="48">
        <v>365</v>
      </c>
      <c r="AE134" s="48">
        <v>278</v>
      </c>
      <c r="AF134" s="48">
        <v>217</v>
      </c>
      <c r="AG134" s="48">
        <v>222</v>
      </c>
      <c r="AH134" s="50">
        <v>1428</v>
      </c>
      <c r="AI134" s="50">
        <v>1317</v>
      </c>
      <c r="AJ134" s="50">
        <v>1283</v>
      </c>
      <c r="AK134" s="50">
        <v>1165</v>
      </c>
      <c r="AL134" s="50">
        <v>1178</v>
      </c>
      <c r="AM134" s="50">
        <v>1115</v>
      </c>
      <c r="AN134" s="50">
        <v>960</v>
      </c>
      <c r="AO134" s="50">
        <v>859</v>
      </c>
      <c r="AP134" s="50">
        <v>800</v>
      </c>
      <c r="AQ134" s="50">
        <v>748</v>
      </c>
      <c r="AR134" s="50">
        <v>682</v>
      </c>
      <c r="AS134" s="50">
        <v>516</v>
      </c>
      <c r="AT134" s="50">
        <v>387</v>
      </c>
      <c r="AU134" s="50">
        <v>309</v>
      </c>
      <c r="AV134" s="50">
        <v>242</v>
      </c>
      <c r="AW134" s="50">
        <v>196</v>
      </c>
      <c r="AX134" s="50">
        <v>218</v>
      </c>
      <c r="AZ134">
        <v>0</v>
      </c>
    </row>
    <row r="135" spans="1:52" x14ac:dyDescent="0.25">
      <c r="A135" s="2" t="s">
        <v>184</v>
      </c>
      <c r="B135" s="3" t="s">
        <v>1049</v>
      </c>
      <c r="C135" s="4">
        <v>8433</v>
      </c>
      <c r="D135" s="2" t="s">
        <v>186</v>
      </c>
      <c r="E135" s="2" t="s">
        <v>1050</v>
      </c>
      <c r="F135" t="s">
        <v>2496</v>
      </c>
      <c r="G135">
        <v>125248</v>
      </c>
      <c r="H135">
        <v>450</v>
      </c>
      <c r="I135">
        <v>161</v>
      </c>
      <c r="J135" s="9">
        <v>35.777777777777771</v>
      </c>
      <c r="K135">
        <v>34973</v>
      </c>
      <c r="L135">
        <v>10130</v>
      </c>
      <c r="M135" s="22">
        <v>28.96520172704658</v>
      </c>
      <c r="N135" s="48">
        <v>125248</v>
      </c>
      <c r="O135" s="49">
        <v>118069</v>
      </c>
      <c r="P135" s="49">
        <v>7179</v>
      </c>
      <c r="Q135" s="48">
        <v>6211</v>
      </c>
      <c r="R135" s="48">
        <v>5996</v>
      </c>
      <c r="S135" s="48">
        <v>5880</v>
      </c>
      <c r="T135" s="48">
        <v>5793</v>
      </c>
      <c r="U135" s="48">
        <v>5805</v>
      </c>
      <c r="V135" s="48">
        <v>5798</v>
      </c>
      <c r="W135" s="48">
        <v>5488</v>
      </c>
      <c r="X135" s="48">
        <v>4716</v>
      </c>
      <c r="Y135" s="48">
        <v>3846</v>
      </c>
      <c r="Z135" s="48">
        <v>3187</v>
      </c>
      <c r="AA135" s="48">
        <v>3004</v>
      </c>
      <c r="AB135" s="48">
        <v>2549</v>
      </c>
      <c r="AC135" s="48">
        <v>1996</v>
      </c>
      <c r="AD135" s="48">
        <v>1476</v>
      </c>
      <c r="AE135" s="48">
        <v>938</v>
      </c>
      <c r="AF135" s="48">
        <v>591</v>
      </c>
      <c r="AG135" s="48">
        <v>545</v>
      </c>
      <c r="AH135" s="50">
        <v>5899</v>
      </c>
      <c r="AI135" s="50">
        <v>5635</v>
      </c>
      <c r="AJ135" s="50">
        <v>5594</v>
      </c>
      <c r="AK135" s="50">
        <v>5482</v>
      </c>
      <c r="AL135" s="50">
        <v>5192</v>
      </c>
      <c r="AM135" s="50">
        <v>5151</v>
      </c>
      <c r="AN135" s="50">
        <v>4939</v>
      </c>
      <c r="AO135" s="50">
        <v>4415</v>
      </c>
      <c r="AP135" s="50">
        <v>3803</v>
      </c>
      <c r="AQ135" s="50">
        <v>3413</v>
      </c>
      <c r="AR135" s="50">
        <v>3073</v>
      </c>
      <c r="AS135" s="50">
        <v>2630</v>
      </c>
      <c r="AT135" s="50">
        <v>2152</v>
      </c>
      <c r="AU135" s="50">
        <v>1562</v>
      </c>
      <c r="AV135" s="50">
        <v>1024</v>
      </c>
      <c r="AW135" s="50">
        <v>717</v>
      </c>
      <c r="AX135" s="50">
        <v>748</v>
      </c>
      <c r="AZ135">
        <v>0</v>
      </c>
    </row>
    <row r="136" spans="1:52" x14ac:dyDescent="0.25">
      <c r="A136" s="2" t="s">
        <v>184</v>
      </c>
      <c r="B136" s="3" t="s">
        <v>430</v>
      </c>
      <c r="C136" s="4">
        <v>8436</v>
      </c>
      <c r="D136" s="2" t="s">
        <v>186</v>
      </c>
      <c r="E136" s="2" t="s">
        <v>431</v>
      </c>
      <c r="F136" t="s">
        <v>2496</v>
      </c>
      <c r="G136">
        <v>16106</v>
      </c>
      <c r="H136">
        <v>64</v>
      </c>
      <c r="I136">
        <v>32</v>
      </c>
      <c r="J136" s="9">
        <v>50</v>
      </c>
      <c r="K136">
        <v>3918</v>
      </c>
      <c r="L136">
        <v>1522</v>
      </c>
      <c r="M136" s="22">
        <v>38.846350178662583</v>
      </c>
      <c r="N136" s="48">
        <v>16106</v>
      </c>
      <c r="O136" s="49">
        <v>14559</v>
      </c>
      <c r="P136" s="49">
        <v>1547</v>
      </c>
      <c r="Q136" s="48">
        <v>711</v>
      </c>
      <c r="R136" s="48">
        <v>665</v>
      </c>
      <c r="S136" s="48">
        <v>643</v>
      </c>
      <c r="T136" s="48">
        <v>624</v>
      </c>
      <c r="U136" s="48">
        <v>644</v>
      </c>
      <c r="V136" s="48">
        <v>654</v>
      </c>
      <c r="W136" s="48">
        <v>640</v>
      </c>
      <c r="X136" s="48">
        <v>630</v>
      </c>
      <c r="Y136" s="48">
        <v>574</v>
      </c>
      <c r="Z136" s="48">
        <v>595</v>
      </c>
      <c r="AA136" s="48">
        <v>599</v>
      </c>
      <c r="AB136" s="48">
        <v>435</v>
      </c>
      <c r="AC136" s="48">
        <v>285</v>
      </c>
      <c r="AD136" s="48">
        <v>192</v>
      </c>
      <c r="AE136" s="48">
        <v>124</v>
      </c>
      <c r="AF136" s="48">
        <v>91</v>
      </c>
      <c r="AG136" s="48">
        <v>94</v>
      </c>
      <c r="AH136" s="50">
        <v>669</v>
      </c>
      <c r="AI136" s="50">
        <v>612</v>
      </c>
      <c r="AJ136" s="50">
        <v>573</v>
      </c>
      <c r="AK136" s="50">
        <v>566</v>
      </c>
      <c r="AL136" s="50">
        <v>594</v>
      </c>
      <c r="AM136" s="50">
        <v>599</v>
      </c>
      <c r="AN136" s="50">
        <v>649</v>
      </c>
      <c r="AO136" s="50">
        <v>630</v>
      </c>
      <c r="AP136" s="50">
        <v>573</v>
      </c>
      <c r="AQ136" s="50">
        <v>568</v>
      </c>
      <c r="AR136" s="50">
        <v>573</v>
      </c>
      <c r="AS136" s="50">
        <v>419</v>
      </c>
      <c r="AT136" s="50">
        <v>272</v>
      </c>
      <c r="AU136" s="50">
        <v>205</v>
      </c>
      <c r="AV136" s="50">
        <v>147</v>
      </c>
      <c r="AW136" s="50">
        <v>120</v>
      </c>
      <c r="AX136" s="50">
        <v>137</v>
      </c>
      <c r="AZ136">
        <v>0</v>
      </c>
    </row>
    <row r="137" spans="1:52" x14ac:dyDescent="0.25">
      <c r="A137" s="2" t="s">
        <v>184</v>
      </c>
      <c r="B137" s="3" t="s">
        <v>915</v>
      </c>
      <c r="C137" s="4">
        <v>8520</v>
      </c>
      <c r="D137" s="2" t="s">
        <v>186</v>
      </c>
      <c r="E137" s="2" t="s">
        <v>916</v>
      </c>
      <c r="F137" t="s">
        <v>2496</v>
      </c>
      <c r="G137">
        <v>25630</v>
      </c>
      <c r="H137">
        <v>110</v>
      </c>
      <c r="I137">
        <v>125</v>
      </c>
      <c r="J137" s="9">
        <v>113.63636363636364</v>
      </c>
      <c r="K137">
        <v>6912</v>
      </c>
      <c r="L137">
        <v>2491</v>
      </c>
      <c r="M137" s="22">
        <v>36.038773148148145</v>
      </c>
      <c r="N137" s="48">
        <v>25630</v>
      </c>
      <c r="O137" s="49">
        <v>24995</v>
      </c>
      <c r="P137" s="49">
        <v>635</v>
      </c>
      <c r="Q137" s="48">
        <v>1172</v>
      </c>
      <c r="R137" s="48">
        <v>1183</v>
      </c>
      <c r="S137" s="48">
        <v>1181</v>
      </c>
      <c r="T137" s="48">
        <v>1227</v>
      </c>
      <c r="U137" s="48">
        <v>1203</v>
      </c>
      <c r="V137" s="48">
        <v>1182</v>
      </c>
      <c r="W137" s="48">
        <v>1052</v>
      </c>
      <c r="X137" s="48">
        <v>891</v>
      </c>
      <c r="Y137" s="48">
        <v>779</v>
      </c>
      <c r="Z137" s="48">
        <v>738</v>
      </c>
      <c r="AA137" s="48">
        <v>728</v>
      </c>
      <c r="AB137" s="48">
        <v>613</v>
      </c>
      <c r="AC137" s="48">
        <v>464</v>
      </c>
      <c r="AD137" s="48">
        <v>318</v>
      </c>
      <c r="AE137" s="48">
        <v>236</v>
      </c>
      <c r="AF137" s="48">
        <v>176</v>
      </c>
      <c r="AG137" s="48">
        <v>184</v>
      </c>
      <c r="AH137" s="50">
        <v>1099</v>
      </c>
      <c r="AI137" s="50">
        <v>1072</v>
      </c>
      <c r="AJ137" s="50">
        <v>1083</v>
      </c>
      <c r="AK137" s="50">
        <v>1119</v>
      </c>
      <c r="AL137" s="50">
        <v>1108</v>
      </c>
      <c r="AM137" s="50">
        <v>1070</v>
      </c>
      <c r="AN137" s="50">
        <v>951</v>
      </c>
      <c r="AO137" s="50">
        <v>813</v>
      </c>
      <c r="AP137" s="50">
        <v>725</v>
      </c>
      <c r="AQ137" s="50">
        <v>694</v>
      </c>
      <c r="AR137" s="50">
        <v>684</v>
      </c>
      <c r="AS137" s="50">
        <v>565</v>
      </c>
      <c r="AT137" s="50">
        <v>431</v>
      </c>
      <c r="AU137" s="50">
        <v>302</v>
      </c>
      <c r="AV137" s="50">
        <v>229</v>
      </c>
      <c r="AW137" s="50">
        <v>174</v>
      </c>
      <c r="AX137" s="50">
        <v>184</v>
      </c>
      <c r="AZ137">
        <v>0</v>
      </c>
    </row>
    <row r="138" spans="1:52" x14ac:dyDescent="0.25">
      <c r="A138" s="2" t="s">
        <v>184</v>
      </c>
      <c r="B138" s="3" t="s">
        <v>965</v>
      </c>
      <c r="C138" s="4">
        <v>8549</v>
      </c>
      <c r="D138" s="2" t="s">
        <v>186</v>
      </c>
      <c r="E138" s="2" t="s">
        <v>966</v>
      </c>
      <c r="F138" t="s">
        <v>2496</v>
      </c>
      <c r="G138">
        <v>5160</v>
      </c>
      <c r="H138">
        <v>102</v>
      </c>
      <c r="I138">
        <v>83</v>
      </c>
      <c r="J138" s="9">
        <v>81.372549019607845</v>
      </c>
      <c r="K138">
        <v>1616</v>
      </c>
      <c r="L138">
        <v>504</v>
      </c>
      <c r="M138" s="22">
        <v>31.188118811881189</v>
      </c>
      <c r="N138" s="48">
        <v>5160</v>
      </c>
      <c r="O138" s="49">
        <v>2462</v>
      </c>
      <c r="P138" s="49">
        <v>2698</v>
      </c>
      <c r="Q138" s="48">
        <v>288</v>
      </c>
      <c r="R138" s="48">
        <v>263</v>
      </c>
      <c r="S138" s="48">
        <v>254</v>
      </c>
      <c r="T138" s="48">
        <v>235</v>
      </c>
      <c r="U138" s="48">
        <v>239</v>
      </c>
      <c r="V138" s="48">
        <v>225</v>
      </c>
      <c r="W138" s="48">
        <v>183</v>
      </c>
      <c r="X138" s="48">
        <v>152</v>
      </c>
      <c r="Y138" s="48">
        <v>135</v>
      </c>
      <c r="Z138" s="48">
        <v>128</v>
      </c>
      <c r="AA138" s="48">
        <v>122</v>
      </c>
      <c r="AB138" s="48">
        <v>97</v>
      </c>
      <c r="AC138" s="48">
        <v>74</v>
      </c>
      <c r="AD138" s="48">
        <v>60</v>
      </c>
      <c r="AE138" s="48">
        <v>45</v>
      </c>
      <c r="AF138" s="48">
        <v>34</v>
      </c>
      <c r="AG138" s="48">
        <v>36</v>
      </c>
      <c r="AH138" s="50">
        <v>279</v>
      </c>
      <c r="AI138" s="50">
        <v>261</v>
      </c>
      <c r="AJ138" s="50">
        <v>262</v>
      </c>
      <c r="AK138" s="50">
        <v>244</v>
      </c>
      <c r="AL138" s="50">
        <v>243</v>
      </c>
      <c r="AM138" s="50">
        <v>220</v>
      </c>
      <c r="AN138" s="50">
        <v>176</v>
      </c>
      <c r="AO138" s="50">
        <v>148</v>
      </c>
      <c r="AP138" s="50">
        <v>136</v>
      </c>
      <c r="AQ138" s="50">
        <v>130</v>
      </c>
      <c r="AR138" s="50">
        <v>124</v>
      </c>
      <c r="AS138" s="50">
        <v>98</v>
      </c>
      <c r="AT138" s="50">
        <v>75</v>
      </c>
      <c r="AU138" s="50">
        <v>61</v>
      </c>
      <c r="AV138" s="50">
        <v>48</v>
      </c>
      <c r="AW138" s="50">
        <v>40</v>
      </c>
      <c r="AX138" s="50">
        <v>45</v>
      </c>
      <c r="AZ138">
        <v>0</v>
      </c>
    </row>
    <row r="139" spans="1:52" x14ac:dyDescent="0.25">
      <c r="A139" s="2" t="s">
        <v>184</v>
      </c>
      <c r="B139" s="3" t="s">
        <v>317</v>
      </c>
      <c r="C139" s="4">
        <v>8558</v>
      </c>
      <c r="D139" s="2" t="s">
        <v>186</v>
      </c>
      <c r="E139" s="2" t="s">
        <v>318</v>
      </c>
      <c r="F139" t="s">
        <v>2496</v>
      </c>
      <c r="G139">
        <v>15539</v>
      </c>
      <c r="H139">
        <v>279</v>
      </c>
      <c r="I139">
        <v>148</v>
      </c>
      <c r="J139" s="9">
        <v>53.046594982078851</v>
      </c>
      <c r="K139">
        <v>4091</v>
      </c>
      <c r="L139">
        <v>1617</v>
      </c>
      <c r="M139" s="22">
        <v>39.525788315815205</v>
      </c>
      <c r="N139" s="48">
        <v>15539</v>
      </c>
      <c r="O139" s="49">
        <v>12765</v>
      </c>
      <c r="P139" s="49">
        <v>2774</v>
      </c>
      <c r="Q139" s="48">
        <v>711</v>
      </c>
      <c r="R139" s="48">
        <v>693</v>
      </c>
      <c r="S139" s="48">
        <v>691</v>
      </c>
      <c r="T139" s="48">
        <v>670</v>
      </c>
      <c r="U139" s="48">
        <v>669</v>
      </c>
      <c r="V139" s="48">
        <v>651</v>
      </c>
      <c r="W139" s="48">
        <v>599</v>
      </c>
      <c r="X139" s="48">
        <v>549</v>
      </c>
      <c r="Y139" s="48">
        <v>470</v>
      </c>
      <c r="Z139" s="48">
        <v>460</v>
      </c>
      <c r="AA139" s="48">
        <v>457</v>
      </c>
      <c r="AB139" s="48">
        <v>366</v>
      </c>
      <c r="AC139" s="48">
        <v>279</v>
      </c>
      <c r="AD139" s="48">
        <v>210</v>
      </c>
      <c r="AE139" s="48">
        <v>140</v>
      </c>
      <c r="AF139" s="48">
        <v>102</v>
      </c>
      <c r="AG139" s="48">
        <v>106</v>
      </c>
      <c r="AH139" s="50">
        <v>672</v>
      </c>
      <c r="AI139" s="50">
        <v>647</v>
      </c>
      <c r="AJ139" s="50">
        <v>635</v>
      </c>
      <c r="AK139" s="50">
        <v>631</v>
      </c>
      <c r="AL139" s="50">
        <v>632</v>
      </c>
      <c r="AM139" s="50">
        <v>610</v>
      </c>
      <c r="AN139" s="50">
        <v>606</v>
      </c>
      <c r="AO139" s="50">
        <v>552</v>
      </c>
      <c r="AP139" s="50">
        <v>472</v>
      </c>
      <c r="AQ139" s="50">
        <v>458</v>
      </c>
      <c r="AR139" s="50">
        <v>471</v>
      </c>
      <c r="AS139" s="50">
        <v>386</v>
      </c>
      <c r="AT139" s="50">
        <v>284</v>
      </c>
      <c r="AU139" s="50">
        <v>222</v>
      </c>
      <c r="AV139" s="50">
        <v>163</v>
      </c>
      <c r="AW139" s="50">
        <v>130</v>
      </c>
      <c r="AX139" s="50">
        <v>145</v>
      </c>
      <c r="AZ139">
        <v>0</v>
      </c>
    </row>
    <row r="140" spans="1:52" x14ac:dyDescent="0.25">
      <c r="A140" s="2" t="s">
        <v>184</v>
      </c>
      <c r="B140" s="3" t="s">
        <v>882</v>
      </c>
      <c r="C140" s="4">
        <v>8560</v>
      </c>
      <c r="D140" s="2" t="s">
        <v>186</v>
      </c>
      <c r="E140" s="2" t="s">
        <v>883</v>
      </c>
      <c r="F140" t="s">
        <v>2496</v>
      </c>
      <c r="G140">
        <v>22911</v>
      </c>
      <c r="H140">
        <v>271</v>
      </c>
      <c r="I140">
        <v>152</v>
      </c>
      <c r="J140" s="9">
        <v>56.08856088560885</v>
      </c>
      <c r="K140">
        <v>6906</v>
      </c>
      <c r="L140">
        <v>2353</v>
      </c>
      <c r="M140" s="22">
        <v>34.071821604401968</v>
      </c>
      <c r="N140" s="48">
        <v>22911</v>
      </c>
      <c r="O140" s="49">
        <v>11546</v>
      </c>
      <c r="P140" s="49">
        <v>11365</v>
      </c>
      <c r="Q140" s="48">
        <v>1245</v>
      </c>
      <c r="R140" s="48">
        <v>1187</v>
      </c>
      <c r="S140" s="48">
        <v>1175</v>
      </c>
      <c r="T140" s="48">
        <v>1064</v>
      </c>
      <c r="U140" s="48">
        <v>1037</v>
      </c>
      <c r="V140" s="48">
        <v>1000</v>
      </c>
      <c r="W140" s="48">
        <v>848</v>
      </c>
      <c r="X140" s="48">
        <v>669</v>
      </c>
      <c r="Y140" s="48">
        <v>623</v>
      </c>
      <c r="Z140" s="48">
        <v>620</v>
      </c>
      <c r="AA140" s="48">
        <v>600</v>
      </c>
      <c r="AB140" s="48">
        <v>494</v>
      </c>
      <c r="AC140" s="48">
        <v>388</v>
      </c>
      <c r="AD140" s="48">
        <v>337</v>
      </c>
      <c r="AE140" s="48">
        <v>247</v>
      </c>
      <c r="AF140" s="48">
        <v>174</v>
      </c>
      <c r="AG140" s="48">
        <v>167</v>
      </c>
      <c r="AH140" s="50">
        <v>1192</v>
      </c>
      <c r="AI140" s="50">
        <v>1132</v>
      </c>
      <c r="AJ140" s="50">
        <v>1093</v>
      </c>
      <c r="AK140" s="50">
        <v>988</v>
      </c>
      <c r="AL140" s="50">
        <v>931</v>
      </c>
      <c r="AM140" s="50">
        <v>886</v>
      </c>
      <c r="AN140" s="50">
        <v>751</v>
      </c>
      <c r="AO140" s="50">
        <v>612</v>
      </c>
      <c r="AP140" s="50">
        <v>578</v>
      </c>
      <c r="AQ140" s="50">
        <v>571</v>
      </c>
      <c r="AR140" s="50">
        <v>554</v>
      </c>
      <c r="AS140" s="50">
        <v>456</v>
      </c>
      <c r="AT140" s="50">
        <v>355</v>
      </c>
      <c r="AU140" s="50">
        <v>301</v>
      </c>
      <c r="AV140" s="50">
        <v>234</v>
      </c>
      <c r="AW140" s="50">
        <v>185</v>
      </c>
      <c r="AX140" s="50">
        <v>217</v>
      </c>
      <c r="AZ140">
        <v>0</v>
      </c>
    </row>
    <row r="141" spans="1:52" x14ac:dyDescent="0.25">
      <c r="A141" s="2" t="s">
        <v>184</v>
      </c>
      <c r="B141" s="3" t="s">
        <v>997</v>
      </c>
      <c r="C141" s="4">
        <v>8573</v>
      </c>
      <c r="D141" s="2" t="s">
        <v>186</v>
      </c>
      <c r="E141" s="2" t="s">
        <v>998</v>
      </c>
      <c r="F141" t="s">
        <v>2496</v>
      </c>
      <c r="G141">
        <v>26869</v>
      </c>
      <c r="H141">
        <v>116</v>
      </c>
      <c r="I141">
        <v>52</v>
      </c>
      <c r="J141" s="9">
        <v>44.827586206896555</v>
      </c>
      <c r="K141">
        <v>6715</v>
      </c>
      <c r="L141">
        <v>2864</v>
      </c>
      <c r="M141" s="22">
        <v>42.650781831720032</v>
      </c>
      <c r="N141" s="48">
        <v>26869</v>
      </c>
      <c r="O141" s="49">
        <v>22567</v>
      </c>
      <c r="P141" s="49">
        <v>4302</v>
      </c>
      <c r="Q141" s="48">
        <v>1097</v>
      </c>
      <c r="R141" s="48">
        <v>1103</v>
      </c>
      <c r="S141" s="48">
        <v>1130</v>
      </c>
      <c r="T141" s="48">
        <v>1222</v>
      </c>
      <c r="U141" s="48">
        <v>1229</v>
      </c>
      <c r="V141" s="48">
        <v>1154</v>
      </c>
      <c r="W141" s="48">
        <v>1049</v>
      </c>
      <c r="X141" s="48">
        <v>940</v>
      </c>
      <c r="Y141" s="48">
        <v>788</v>
      </c>
      <c r="Z141" s="48">
        <v>836</v>
      </c>
      <c r="AA141" s="48">
        <v>891</v>
      </c>
      <c r="AB141" s="48">
        <v>706</v>
      </c>
      <c r="AC141" s="48">
        <v>506</v>
      </c>
      <c r="AD141" s="48">
        <v>373</v>
      </c>
      <c r="AE141" s="48">
        <v>240</v>
      </c>
      <c r="AF141" s="48">
        <v>148</v>
      </c>
      <c r="AG141" s="48">
        <v>155</v>
      </c>
      <c r="AH141" s="50">
        <v>1018</v>
      </c>
      <c r="AI141" s="50">
        <v>1005</v>
      </c>
      <c r="AJ141" s="50">
        <v>984</v>
      </c>
      <c r="AK141" s="50">
        <v>1048</v>
      </c>
      <c r="AL141" s="50">
        <v>1059</v>
      </c>
      <c r="AM141" s="50">
        <v>1057</v>
      </c>
      <c r="AN141" s="50">
        <v>1039</v>
      </c>
      <c r="AO141" s="50">
        <v>991</v>
      </c>
      <c r="AP141" s="50">
        <v>886</v>
      </c>
      <c r="AQ141" s="50">
        <v>929</v>
      </c>
      <c r="AR141" s="50">
        <v>955</v>
      </c>
      <c r="AS141" s="50">
        <v>723</v>
      </c>
      <c r="AT141" s="50">
        <v>523</v>
      </c>
      <c r="AU141" s="50">
        <v>417</v>
      </c>
      <c r="AV141" s="50">
        <v>283</v>
      </c>
      <c r="AW141" s="50">
        <v>185</v>
      </c>
      <c r="AX141" s="50">
        <v>200</v>
      </c>
      <c r="AZ141">
        <v>0</v>
      </c>
    </row>
    <row r="142" spans="1:52" x14ac:dyDescent="0.25">
      <c r="A142" s="2" t="s">
        <v>184</v>
      </c>
      <c r="B142" s="3" t="s">
        <v>410</v>
      </c>
      <c r="C142" s="4">
        <v>8606</v>
      </c>
      <c r="D142" s="2" t="s">
        <v>186</v>
      </c>
      <c r="E142" s="2" t="s">
        <v>411</v>
      </c>
      <c r="F142" t="s">
        <v>2496</v>
      </c>
      <c r="G142">
        <v>26778</v>
      </c>
      <c r="H142">
        <v>143</v>
      </c>
      <c r="I142">
        <v>56</v>
      </c>
      <c r="J142" s="9">
        <v>39.16083916083916</v>
      </c>
      <c r="K142">
        <v>8236</v>
      </c>
      <c r="L142">
        <v>2527</v>
      </c>
      <c r="M142" s="22">
        <v>30.682370082564354</v>
      </c>
      <c r="N142" s="48">
        <v>26778</v>
      </c>
      <c r="O142" s="49">
        <v>18214</v>
      </c>
      <c r="P142" s="49">
        <v>8564</v>
      </c>
      <c r="Q142" s="48">
        <v>1537</v>
      </c>
      <c r="R142" s="48">
        <v>1396</v>
      </c>
      <c r="S142" s="48">
        <v>1340</v>
      </c>
      <c r="T142" s="48">
        <v>1235</v>
      </c>
      <c r="U142" s="48">
        <v>1229</v>
      </c>
      <c r="V142" s="48">
        <v>1192</v>
      </c>
      <c r="W142" s="48">
        <v>1006</v>
      </c>
      <c r="X142" s="48">
        <v>780</v>
      </c>
      <c r="Y142" s="48">
        <v>706</v>
      </c>
      <c r="Z142" s="48">
        <v>679</v>
      </c>
      <c r="AA142" s="48">
        <v>638</v>
      </c>
      <c r="AB142" s="48">
        <v>512</v>
      </c>
      <c r="AC142" s="48">
        <v>401</v>
      </c>
      <c r="AD142" s="48">
        <v>350</v>
      </c>
      <c r="AE142" s="48">
        <v>257</v>
      </c>
      <c r="AF142" s="48">
        <v>182</v>
      </c>
      <c r="AG142" s="48">
        <v>173</v>
      </c>
      <c r="AH142" s="50">
        <v>1485</v>
      </c>
      <c r="AI142" s="50">
        <v>1365</v>
      </c>
      <c r="AJ142" s="50">
        <v>1302</v>
      </c>
      <c r="AK142" s="50">
        <v>1215</v>
      </c>
      <c r="AL142" s="50">
        <v>1184</v>
      </c>
      <c r="AM142" s="50">
        <v>1141</v>
      </c>
      <c r="AN142" s="50">
        <v>951</v>
      </c>
      <c r="AO142" s="50">
        <v>749</v>
      </c>
      <c r="AP142" s="50">
        <v>677</v>
      </c>
      <c r="AQ142" s="50">
        <v>651</v>
      </c>
      <c r="AR142" s="50">
        <v>622</v>
      </c>
      <c r="AS142" s="50">
        <v>496</v>
      </c>
      <c r="AT142" s="50">
        <v>375</v>
      </c>
      <c r="AU142" s="50">
        <v>308</v>
      </c>
      <c r="AV142" s="50">
        <v>236</v>
      </c>
      <c r="AW142" s="50">
        <v>189</v>
      </c>
      <c r="AX142" s="50">
        <v>219</v>
      </c>
      <c r="AZ142">
        <v>0</v>
      </c>
    </row>
    <row r="143" spans="1:52" x14ac:dyDescent="0.25">
      <c r="A143" s="2" t="s">
        <v>184</v>
      </c>
      <c r="B143" s="3" t="s">
        <v>1358</v>
      </c>
      <c r="C143" s="4">
        <v>8634</v>
      </c>
      <c r="D143" s="2" t="s">
        <v>186</v>
      </c>
      <c r="E143" s="2" t="s">
        <v>1359</v>
      </c>
      <c r="F143" t="s">
        <v>2496</v>
      </c>
      <c r="G143">
        <v>33007</v>
      </c>
      <c r="H143">
        <v>250</v>
      </c>
      <c r="I143">
        <v>85</v>
      </c>
      <c r="J143" s="9">
        <v>34</v>
      </c>
      <c r="K143">
        <v>8274</v>
      </c>
      <c r="L143">
        <v>2911</v>
      </c>
      <c r="M143" s="22">
        <v>35.182499395697363</v>
      </c>
      <c r="N143" s="48">
        <v>33007</v>
      </c>
      <c r="O143" s="49">
        <v>31965</v>
      </c>
      <c r="P143" s="49">
        <v>1042</v>
      </c>
      <c r="Q143" s="48">
        <v>1470</v>
      </c>
      <c r="R143" s="48">
        <v>1404</v>
      </c>
      <c r="S143" s="48">
        <v>1369</v>
      </c>
      <c r="T143" s="48">
        <v>1526</v>
      </c>
      <c r="U143" s="48">
        <v>1565</v>
      </c>
      <c r="V143" s="48">
        <v>1509</v>
      </c>
      <c r="W143" s="48">
        <v>1424</v>
      </c>
      <c r="X143" s="48">
        <v>1265</v>
      </c>
      <c r="Y143" s="48">
        <v>1052</v>
      </c>
      <c r="Z143" s="48">
        <v>1010</v>
      </c>
      <c r="AA143" s="48">
        <v>1006</v>
      </c>
      <c r="AB143" s="48">
        <v>807</v>
      </c>
      <c r="AC143" s="48">
        <v>575</v>
      </c>
      <c r="AD143" s="48">
        <v>418</v>
      </c>
      <c r="AE143" s="48">
        <v>275</v>
      </c>
      <c r="AF143" s="48">
        <v>173</v>
      </c>
      <c r="AG143" s="48">
        <v>176</v>
      </c>
      <c r="AH143" s="50">
        <v>1423</v>
      </c>
      <c r="AI143" s="50">
        <v>1382</v>
      </c>
      <c r="AJ143" s="50">
        <v>1320</v>
      </c>
      <c r="AK143" s="50">
        <v>1415</v>
      </c>
      <c r="AL143" s="50">
        <v>1365</v>
      </c>
      <c r="AM143" s="50">
        <v>1305</v>
      </c>
      <c r="AN143" s="50">
        <v>1267</v>
      </c>
      <c r="AO143" s="50">
        <v>1173</v>
      </c>
      <c r="AP143" s="50">
        <v>991</v>
      </c>
      <c r="AQ143" s="50">
        <v>934</v>
      </c>
      <c r="AR143" s="50">
        <v>904</v>
      </c>
      <c r="AS143" s="50">
        <v>746</v>
      </c>
      <c r="AT143" s="50">
        <v>557</v>
      </c>
      <c r="AU143" s="50">
        <v>435</v>
      </c>
      <c r="AV143" s="50">
        <v>306</v>
      </c>
      <c r="AW143" s="50">
        <v>212</v>
      </c>
      <c r="AX143" s="50">
        <v>248</v>
      </c>
      <c r="AZ143">
        <v>0</v>
      </c>
    </row>
    <row r="144" spans="1:52" x14ac:dyDescent="0.25">
      <c r="A144" s="2" t="s">
        <v>184</v>
      </c>
      <c r="B144" s="3" t="s">
        <v>518</v>
      </c>
      <c r="C144" s="4">
        <v>8638</v>
      </c>
      <c r="D144" s="2" t="s">
        <v>186</v>
      </c>
      <c r="E144" s="2" t="s">
        <v>519</v>
      </c>
      <c r="F144" t="s">
        <v>2496</v>
      </c>
      <c r="G144">
        <v>100304</v>
      </c>
      <c r="H144">
        <v>384</v>
      </c>
      <c r="I144">
        <v>238</v>
      </c>
      <c r="J144" s="9">
        <v>61.979166666666664</v>
      </c>
      <c r="K144">
        <v>29248</v>
      </c>
      <c r="L144">
        <v>10913</v>
      </c>
      <c r="M144" s="22">
        <v>37.311952954048138</v>
      </c>
      <c r="N144" s="48">
        <v>100304</v>
      </c>
      <c r="O144" s="49">
        <v>82716</v>
      </c>
      <c r="P144" s="49">
        <v>17588</v>
      </c>
      <c r="Q144" s="48">
        <v>5104</v>
      </c>
      <c r="R144" s="48">
        <v>5009</v>
      </c>
      <c r="S144" s="48">
        <v>5029</v>
      </c>
      <c r="T144" s="48">
        <v>4561</v>
      </c>
      <c r="U144" s="48">
        <v>4282</v>
      </c>
      <c r="V144" s="48">
        <v>4029</v>
      </c>
      <c r="W144" s="48">
        <v>3533</v>
      </c>
      <c r="X144" s="48">
        <v>3046</v>
      </c>
      <c r="Y144" s="48">
        <v>2742</v>
      </c>
      <c r="Z144" s="48">
        <v>2719</v>
      </c>
      <c r="AA144" s="48">
        <v>2742</v>
      </c>
      <c r="AB144" s="48">
        <v>2306</v>
      </c>
      <c r="AC144" s="48">
        <v>1970</v>
      </c>
      <c r="AD144" s="48">
        <v>1516</v>
      </c>
      <c r="AE144" s="48">
        <v>1005</v>
      </c>
      <c r="AF144" s="48">
        <v>739</v>
      </c>
      <c r="AG144" s="48">
        <v>745</v>
      </c>
      <c r="AH144" s="50">
        <v>4843</v>
      </c>
      <c r="AI144" s="50">
        <v>4660</v>
      </c>
      <c r="AJ144" s="50">
        <v>4667</v>
      </c>
      <c r="AK144" s="50">
        <v>4247</v>
      </c>
      <c r="AL144" s="50">
        <v>4067</v>
      </c>
      <c r="AM144" s="50">
        <v>3895</v>
      </c>
      <c r="AN144" s="50">
        <v>3483</v>
      </c>
      <c r="AO144" s="50">
        <v>3064</v>
      </c>
      <c r="AP144" s="50">
        <v>2756</v>
      </c>
      <c r="AQ144" s="50">
        <v>2683</v>
      </c>
      <c r="AR144" s="50">
        <v>2596</v>
      </c>
      <c r="AS144" s="50">
        <v>2148</v>
      </c>
      <c r="AT144" s="50">
        <v>1851</v>
      </c>
      <c r="AU144" s="50">
        <v>1506</v>
      </c>
      <c r="AV144" s="50">
        <v>1058</v>
      </c>
      <c r="AW144" s="50">
        <v>829</v>
      </c>
      <c r="AX144" s="50">
        <v>874</v>
      </c>
      <c r="AZ144">
        <v>0</v>
      </c>
    </row>
    <row r="145" spans="1:52" x14ac:dyDescent="0.25">
      <c r="A145" s="2" t="s">
        <v>184</v>
      </c>
      <c r="B145" s="3" t="s">
        <v>568</v>
      </c>
      <c r="C145" s="4">
        <v>8675</v>
      </c>
      <c r="D145" s="2" t="s">
        <v>186</v>
      </c>
      <c r="E145" s="2" t="s">
        <v>569</v>
      </c>
      <c r="F145" t="s">
        <v>2496</v>
      </c>
      <c r="G145">
        <v>11395</v>
      </c>
      <c r="H145">
        <v>7</v>
      </c>
      <c r="I145">
        <v>17</v>
      </c>
      <c r="J145" s="9">
        <v>242.85714285714283</v>
      </c>
      <c r="K145">
        <v>3686</v>
      </c>
      <c r="L145">
        <v>1255</v>
      </c>
      <c r="M145" s="22">
        <v>34.047748236570804</v>
      </c>
      <c r="N145" s="48">
        <v>11395</v>
      </c>
      <c r="O145" s="49">
        <v>10997</v>
      </c>
      <c r="P145" s="49">
        <v>398</v>
      </c>
      <c r="Q145" s="48">
        <v>590</v>
      </c>
      <c r="R145" s="48">
        <v>593</v>
      </c>
      <c r="S145" s="48">
        <v>612</v>
      </c>
      <c r="T145" s="48">
        <v>601</v>
      </c>
      <c r="U145" s="48">
        <v>554</v>
      </c>
      <c r="V145" s="48">
        <v>501</v>
      </c>
      <c r="W145" s="48">
        <v>410</v>
      </c>
      <c r="X145" s="48">
        <v>332</v>
      </c>
      <c r="Y145" s="48">
        <v>311</v>
      </c>
      <c r="Z145" s="48">
        <v>270</v>
      </c>
      <c r="AA145" s="48">
        <v>249</v>
      </c>
      <c r="AB145" s="48">
        <v>199</v>
      </c>
      <c r="AC145" s="48">
        <v>149</v>
      </c>
      <c r="AD145" s="48">
        <v>137</v>
      </c>
      <c r="AE145" s="48">
        <v>93</v>
      </c>
      <c r="AF145" s="48">
        <v>91</v>
      </c>
      <c r="AG145" s="48">
        <v>111</v>
      </c>
      <c r="AH145" s="50">
        <v>567</v>
      </c>
      <c r="AI145" s="50">
        <v>559</v>
      </c>
      <c r="AJ145" s="50">
        <v>574</v>
      </c>
      <c r="AK145" s="50">
        <v>563</v>
      </c>
      <c r="AL145" s="50">
        <v>507</v>
      </c>
      <c r="AM145" s="50">
        <v>454</v>
      </c>
      <c r="AN145" s="50">
        <v>371</v>
      </c>
      <c r="AO145" s="50">
        <v>313</v>
      </c>
      <c r="AP145" s="50">
        <v>302</v>
      </c>
      <c r="AQ145" s="50">
        <v>268</v>
      </c>
      <c r="AR145" s="50">
        <v>244</v>
      </c>
      <c r="AS145" s="50">
        <v>199</v>
      </c>
      <c r="AT145" s="50">
        <v>152</v>
      </c>
      <c r="AU145" s="50">
        <v>152</v>
      </c>
      <c r="AV145" s="50">
        <v>112</v>
      </c>
      <c r="AW145" s="50">
        <v>115</v>
      </c>
      <c r="AX145" s="50">
        <v>140</v>
      </c>
      <c r="AZ145">
        <v>0</v>
      </c>
    </row>
    <row r="146" spans="1:52" x14ac:dyDescent="0.25">
      <c r="A146" s="2" t="s">
        <v>184</v>
      </c>
      <c r="B146" s="3" t="s">
        <v>1125</v>
      </c>
      <c r="C146" s="4">
        <v>8685</v>
      </c>
      <c r="D146" s="2" t="s">
        <v>186</v>
      </c>
      <c r="E146" s="2" t="s">
        <v>1126</v>
      </c>
      <c r="F146" t="s">
        <v>2496</v>
      </c>
      <c r="G146">
        <v>25567</v>
      </c>
      <c r="H146">
        <v>78</v>
      </c>
      <c r="I146">
        <v>94</v>
      </c>
      <c r="J146" s="9">
        <v>120.51282051282051</v>
      </c>
      <c r="K146">
        <v>6338</v>
      </c>
      <c r="L146">
        <v>2847</v>
      </c>
      <c r="M146" s="22">
        <v>44.919532975702111</v>
      </c>
      <c r="N146" s="48">
        <v>25567</v>
      </c>
      <c r="O146" s="49">
        <v>24688</v>
      </c>
      <c r="P146" s="49">
        <v>879</v>
      </c>
      <c r="Q146" s="48">
        <v>1073</v>
      </c>
      <c r="R146" s="48">
        <v>1043</v>
      </c>
      <c r="S146" s="48">
        <v>1028</v>
      </c>
      <c r="T146" s="48">
        <v>1124</v>
      </c>
      <c r="U146" s="48">
        <v>1125</v>
      </c>
      <c r="V146" s="48">
        <v>1093</v>
      </c>
      <c r="W146" s="48">
        <v>1023</v>
      </c>
      <c r="X146" s="48">
        <v>906</v>
      </c>
      <c r="Y146" s="48">
        <v>769</v>
      </c>
      <c r="Z146" s="48">
        <v>741</v>
      </c>
      <c r="AA146" s="48">
        <v>772</v>
      </c>
      <c r="AB146" s="48">
        <v>671</v>
      </c>
      <c r="AC146" s="48">
        <v>516</v>
      </c>
      <c r="AD146" s="48">
        <v>359</v>
      </c>
      <c r="AE146" s="48">
        <v>233</v>
      </c>
      <c r="AF146" s="48">
        <v>165</v>
      </c>
      <c r="AG146" s="48">
        <v>174</v>
      </c>
      <c r="AH146" s="50">
        <v>1028</v>
      </c>
      <c r="AI146" s="50">
        <v>1008</v>
      </c>
      <c r="AJ146" s="50">
        <v>988</v>
      </c>
      <c r="AK146" s="50">
        <v>1093</v>
      </c>
      <c r="AL146" s="50">
        <v>1082</v>
      </c>
      <c r="AM146" s="50">
        <v>1059</v>
      </c>
      <c r="AN146" s="50">
        <v>970</v>
      </c>
      <c r="AO146" s="50">
        <v>875</v>
      </c>
      <c r="AP146" s="50">
        <v>750</v>
      </c>
      <c r="AQ146" s="50">
        <v>745</v>
      </c>
      <c r="AR146" s="50">
        <v>782</v>
      </c>
      <c r="AS146" s="50">
        <v>679</v>
      </c>
      <c r="AT146" s="50">
        <v>529</v>
      </c>
      <c r="AU146" s="50">
        <v>385</v>
      </c>
      <c r="AV146" s="50">
        <v>284</v>
      </c>
      <c r="AW146" s="50">
        <v>226</v>
      </c>
      <c r="AX146" s="50">
        <v>269</v>
      </c>
      <c r="AZ146">
        <v>0</v>
      </c>
    </row>
    <row r="147" spans="1:52" x14ac:dyDescent="0.25">
      <c r="A147" s="2" t="s">
        <v>184</v>
      </c>
      <c r="B147" s="3" t="s">
        <v>1009</v>
      </c>
      <c r="C147" s="4">
        <v>8758</v>
      </c>
      <c r="D147" s="2" t="s">
        <v>186</v>
      </c>
      <c r="E147" s="2" t="s">
        <v>1010</v>
      </c>
      <c r="F147" t="s">
        <v>2496</v>
      </c>
      <c r="G147">
        <v>649111</v>
      </c>
      <c r="H147">
        <v>85</v>
      </c>
      <c r="I147">
        <v>43</v>
      </c>
      <c r="J147" s="9">
        <v>50.588235294117645</v>
      </c>
      <c r="K147">
        <v>169133</v>
      </c>
      <c r="L147">
        <v>48140</v>
      </c>
      <c r="M147" s="22">
        <v>28.46280737644339</v>
      </c>
      <c r="N147" s="48">
        <v>649111</v>
      </c>
      <c r="O147" s="49">
        <v>648535</v>
      </c>
      <c r="P147" s="49">
        <v>576</v>
      </c>
      <c r="Q147" s="48">
        <v>30117</v>
      </c>
      <c r="R147" s="48">
        <v>29597</v>
      </c>
      <c r="S147" s="48">
        <v>29827</v>
      </c>
      <c r="T147" s="48">
        <v>29887</v>
      </c>
      <c r="U147" s="48">
        <v>29126</v>
      </c>
      <c r="V147" s="48">
        <v>28225</v>
      </c>
      <c r="W147" s="48">
        <v>25951</v>
      </c>
      <c r="X147" s="48">
        <v>22600</v>
      </c>
      <c r="Y147" s="48">
        <v>19167</v>
      </c>
      <c r="Z147" s="48">
        <v>18037</v>
      </c>
      <c r="AA147" s="48">
        <v>17551</v>
      </c>
      <c r="AB147" s="48">
        <v>14528</v>
      </c>
      <c r="AC147" s="48">
        <v>10186</v>
      </c>
      <c r="AD147" s="48">
        <v>7000</v>
      </c>
      <c r="AE147" s="48">
        <v>4473</v>
      </c>
      <c r="AF147" s="48">
        <v>2715</v>
      </c>
      <c r="AG147" s="48">
        <v>2347</v>
      </c>
      <c r="AH147" s="50">
        <v>28794</v>
      </c>
      <c r="AI147" s="50">
        <v>28434</v>
      </c>
      <c r="AJ147" s="50">
        <v>28829</v>
      </c>
      <c r="AK147" s="50">
        <v>28816</v>
      </c>
      <c r="AL147" s="50">
        <v>28087</v>
      </c>
      <c r="AM147" s="50">
        <v>27037</v>
      </c>
      <c r="AN147" s="50">
        <v>26157</v>
      </c>
      <c r="AO147" s="50">
        <v>24003</v>
      </c>
      <c r="AP147" s="50">
        <v>20527</v>
      </c>
      <c r="AQ147" s="50">
        <v>20030</v>
      </c>
      <c r="AR147" s="50">
        <v>19492</v>
      </c>
      <c r="AS147" s="50">
        <v>15840</v>
      </c>
      <c r="AT147" s="50">
        <v>11242</v>
      </c>
      <c r="AU147" s="50">
        <v>7846</v>
      </c>
      <c r="AV147" s="50">
        <v>5330</v>
      </c>
      <c r="AW147" s="50">
        <v>3612</v>
      </c>
      <c r="AX147" s="50">
        <v>3701</v>
      </c>
      <c r="AZ147">
        <v>0</v>
      </c>
    </row>
    <row r="148" spans="1:52" x14ac:dyDescent="0.25">
      <c r="A148" s="2" t="s">
        <v>184</v>
      </c>
      <c r="B148" s="3" t="s">
        <v>807</v>
      </c>
      <c r="C148" s="4">
        <v>8770</v>
      </c>
      <c r="D148" s="2" t="s">
        <v>186</v>
      </c>
      <c r="E148" s="2" t="s">
        <v>808</v>
      </c>
      <c r="F148" t="s">
        <v>2496</v>
      </c>
      <c r="G148">
        <v>8565</v>
      </c>
      <c r="H148">
        <v>42</v>
      </c>
      <c r="I148">
        <v>8</v>
      </c>
      <c r="J148" s="9">
        <v>19.047619047619047</v>
      </c>
      <c r="K148">
        <v>2345</v>
      </c>
      <c r="L148">
        <v>894</v>
      </c>
      <c r="M148" s="22">
        <v>38.123667377398725</v>
      </c>
      <c r="N148" s="48">
        <v>8565</v>
      </c>
      <c r="O148" s="49">
        <v>8257</v>
      </c>
      <c r="P148" s="49">
        <v>308</v>
      </c>
      <c r="Q148" s="48">
        <v>378</v>
      </c>
      <c r="R148" s="48">
        <v>372</v>
      </c>
      <c r="S148" s="48">
        <v>364</v>
      </c>
      <c r="T148" s="48">
        <v>413</v>
      </c>
      <c r="U148" s="48">
        <v>407</v>
      </c>
      <c r="V148" s="48">
        <v>409</v>
      </c>
      <c r="W148" s="48">
        <v>343</v>
      </c>
      <c r="X148" s="48">
        <v>295</v>
      </c>
      <c r="Y148" s="48">
        <v>262</v>
      </c>
      <c r="Z148" s="48">
        <v>254</v>
      </c>
      <c r="AA148" s="48">
        <v>259</v>
      </c>
      <c r="AB148" s="48">
        <v>202</v>
      </c>
      <c r="AC148" s="48">
        <v>136</v>
      </c>
      <c r="AD148" s="48">
        <v>111</v>
      </c>
      <c r="AE148" s="48">
        <v>74</v>
      </c>
      <c r="AF148" s="48">
        <v>51</v>
      </c>
      <c r="AG148" s="48">
        <v>57</v>
      </c>
      <c r="AH148" s="50">
        <v>356</v>
      </c>
      <c r="AI148" s="50">
        <v>353</v>
      </c>
      <c r="AJ148" s="50">
        <v>347</v>
      </c>
      <c r="AK148" s="50">
        <v>389</v>
      </c>
      <c r="AL148" s="50">
        <v>376</v>
      </c>
      <c r="AM148" s="50">
        <v>378</v>
      </c>
      <c r="AN148" s="50">
        <v>320</v>
      </c>
      <c r="AO148" s="50">
        <v>269</v>
      </c>
      <c r="AP148" s="50">
        <v>236</v>
      </c>
      <c r="AQ148" s="50">
        <v>225</v>
      </c>
      <c r="AR148" s="50">
        <v>234</v>
      </c>
      <c r="AS148" s="50">
        <v>196</v>
      </c>
      <c r="AT148" s="50">
        <v>145</v>
      </c>
      <c r="AU148" s="50">
        <v>130</v>
      </c>
      <c r="AV148" s="50">
        <v>90</v>
      </c>
      <c r="AW148" s="50">
        <v>63</v>
      </c>
      <c r="AX148" s="50">
        <v>71</v>
      </c>
      <c r="AZ148">
        <v>0</v>
      </c>
    </row>
    <row r="149" spans="1:52" x14ac:dyDescent="0.25">
      <c r="A149" s="2" t="s">
        <v>184</v>
      </c>
      <c r="B149" s="3" t="s">
        <v>592</v>
      </c>
      <c r="C149" s="4">
        <v>8832</v>
      </c>
      <c r="D149" s="2" t="s">
        <v>186</v>
      </c>
      <c r="E149" s="2" t="s">
        <v>593</v>
      </c>
      <c r="F149" t="s">
        <v>2496</v>
      </c>
      <c r="G149">
        <v>11022</v>
      </c>
      <c r="H149">
        <v>370</v>
      </c>
      <c r="I149">
        <v>225</v>
      </c>
      <c r="J149" s="9">
        <v>60.810810810810814</v>
      </c>
      <c r="K149">
        <v>2910</v>
      </c>
      <c r="L149">
        <v>1227</v>
      </c>
      <c r="M149" s="22">
        <v>42.164948453608247</v>
      </c>
      <c r="N149" s="48">
        <v>11022</v>
      </c>
      <c r="O149" s="49">
        <v>6554</v>
      </c>
      <c r="P149" s="49">
        <v>4468</v>
      </c>
      <c r="Q149" s="48">
        <v>498</v>
      </c>
      <c r="R149" s="48">
        <v>473</v>
      </c>
      <c r="S149" s="48">
        <v>466</v>
      </c>
      <c r="T149" s="48">
        <v>476</v>
      </c>
      <c r="U149" s="48">
        <v>475</v>
      </c>
      <c r="V149" s="48">
        <v>475</v>
      </c>
      <c r="W149" s="48">
        <v>457</v>
      </c>
      <c r="X149" s="48">
        <v>423</v>
      </c>
      <c r="Y149" s="48">
        <v>384</v>
      </c>
      <c r="Z149" s="48">
        <v>385</v>
      </c>
      <c r="AA149" s="48">
        <v>359</v>
      </c>
      <c r="AB149" s="48">
        <v>295</v>
      </c>
      <c r="AC149" s="48">
        <v>221</v>
      </c>
      <c r="AD149" s="48">
        <v>165</v>
      </c>
      <c r="AE149" s="48">
        <v>123</v>
      </c>
      <c r="AF149" s="48">
        <v>86</v>
      </c>
      <c r="AG149" s="48">
        <v>95</v>
      </c>
      <c r="AH149" s="50">
        <v>474</v>
      </c>
      <c r="AI149" s="50">
        <v>446</v>
      </c>
      <c r="AJ149" s="50">
        <v>428</v>
      </c>
      <c r="AK149" s="50">
        <v>433</v>
      </c>
      <c r="AL149" s="50">
        <v>425</v>
      </c>
      <c r="AM149" s="50">
        <v>419</v>
      </c>
      <c r="AN149" s="50">
        <v>398</v>
      </c>
      <c r="AO149" s="50">
        <v>365</v>
      </c>
      <c r="AP149" s="50">
        <v>326</v>
      </c>
      <c r="AQ149" s="50">
        <v>311</v>
      </c>
      <c r="AR149" s="50">
        <v>278</v>
      </c>
      <c r="AS149" s="50">
        <v>238</v>
      </c>
      <c r="AT149" s="50">
        <v>192</v>
      </c>
      <c r="AU149" s="50">
        <v>150</v>
      </c>
      <c r="AV149" s="50">
        <v>112</v>
      </c>
      <c r="AW149" s="50">
        <v>79</v>
      </c>
      <c r="AX149" s="50">
        <v>92</v>
      </c>
      <c r="AZ149">
        <v>0</v>
      </c>
    </row>
    <row r="150" spans="1:52" x14ac:dyDescent="0.25">
      <c r="A150" s="2" t="s">
        <v>184</v>
      </c>
      <c r="B150" s="3" t="s">
        <v>185</v>
      </c>
      <c r="C150" s="4">
        <v>8849</v>
      </c>
      <c r="D150" s="2" t="s">
        <v>186</v>
      </c>
      <c r="E150" s="2" t="s">
        <v>187</v>
      </c>
      <c r="F150" t="s">
        <v>2496</v>
      </c>
      <c r="G150">
        <v>9486</v>
      </c>
      <c r="H150">
        <v>129</v>
      </c>
      <c r="I150">
        <v>95</v>
      </c>
      <c r="J150" s="9">
        <v>73.643410852713174</v>
      </c>
      <c r="K150">
        <v>2591</v>
      </c>
      <c r="L150">
        <v>1042</v>
      </c>
      <c r="M150" s="22">
        <v>40.216132767271326</v>
      </c>
      <c r="N150" s="48">
        <v>9486</v>
      </c>
      <c r="O150" s="49">
        <v>8453</v>
      </c>
      <c r="P150" s="49">
        <v>1033</v>
      </c>
      <c r="Q150" s="48">
        <v>446</v>
      </c>
      <c r="R150" s="48">
        <v>425</v>
      </c>
      <c r="S150" s="48">
        <v>424</v>
      </c>
      <c r="T150" s="48">
        <v>397</v>
      </c>
      <c r="U150" s="48">
        <v>401</v>
      </c>
      <c r="V150" s="48">
        <v>391</v>
      </c>
      <c r="W150" s="48">
        <v>355</v>
      </c>
      <c r="X150" s="48">
        <v>343</v>
      </c>
      <c r="Y150" s="48">
        <v>304</v>
      </c>
      <c r="Z150" s="48">
        <v>290</v>
      </c>
      <c r="AA150" s="48">
        <v>287</v>
      </c>
      <c r="AB150" s="48">
        <v>246</v>
      </c>
      <c r="AC150" s="48">
        <v>196</v>
      </c>
      <c r="AD150" s="48">
        <v>147</v>
      </c>
      <c r="AE150" s="48">
        <v>98</v>
      </c>
      <c r="AF150" s="48">
        <v>77</v>
      </c>
      <c r="AG150" s="48">
        <v>85</v>
      </c>
      <c r="AH150" s="50">
        <v>429</v>
      </c>
      <c r="AI150" s="50">
        <v>414</v>
      </c>
      <c r="AJ150" s="50">
        <v>405</v>
      </c>
      <c r="AK150" s="50">
        <v>379</v>
      </c>
      <c r="AL150" s="50">
        <v>366</v>
      </c>
      <c r="AM150" s="50">
        <v>368</v>
      </c>
      <c r="AN150" s="50">
        <v>334</v>
      </c>
      <c r="AO150" s="50">
        <v>329</v>
      </c>
      <c r="AP150" s="50">
        <v>286</v>
      </c>
      <c r="AQ150" s="50">
        <v>268</v>
      </c>
      <c r="AR150" s="50">
        <v>252</v>
      </c>
      <c r="AS150" s="50">
        <v>203</v>
      </c>
      <c r="AT150" s="50">
        <v>158</v>
      </c>
      <c r="AU150" s="50">
        <v>123</v>
      </c>
      <c r="AV150" s="50">
        <v>90</v>
      </c>
      <c r="AW150" s="50">
        <v>78</v>
      </c>
      <c r="AX150" s="50">
        <v>92</v>
      </c>
      <c r="AZ150">
        <v>0</v>
      </c>
    </row>
    <row r="151" spans="1:52" x14ac:dyDescent="0.25">
      <c r="A151" s="2" t="s">
        <v>650</v>
      </c>
      <c r="B151" s="3" t="s">
        <v>651</v>
      </c>
      <c r="C151" s="4">
        <v>11001</v>
      </c>
      <c r="D151" s="2" t="s">
        <v>652</v>
      </c>
      <c r="E151" s="2" t="s">
        <v>653</v>
      </c>
      <c r="F151" t="s">
        <v>2496</v>
      </c>
      <c r="G151">
        <v>8080734</v>
      </c>
      <c r="H151">
        <v>1223</v>
      </c>
      <c r="I151">
        <v>865</v>
      </c>
      <c r="J151" s="9">
        <v>70.727718724448067</v>
      </c>
      <c r="K151">
        <v>1807789</v>
      </c>
      <c r="L151">
        <v>858750</v>
      </c>
      <c r="M151" s="22">
        <v>47.502778255648195</v>
      </c>
      <c r="N151" s="48">
        <v>8080734</v>
      </c>
      <c r="O151" s="49">
        <v>8063991</v>
      </c>
      <c r="P151" s="49">
        <v>16743</v>
      </c>
      <c r="Q151" s="48">
        <v>312062</v>
      </c>
      <c r="R151" s="48">
        <v>308936</v>
      </c>
      <c r="S151" s="48">
        <v>308654</v>
      </c>
      <c r="T151" s="48">
        <v>321173</v>
      </c>
      <c r="U151" s="48">
        <v>339928</v>
      </c>
      <c r="V151" s="48">
        <v>329064</v>
      </c>
      <c r="W151" s="48">
        <v>316050</v>
      </c>
      <c r="X151" s="48">
        <v>303971</v>
      </c>
      <c r="Y151" s="48">
        <v>268367</v>
      </c>
      <c r="Z151" s="48">
        <v>244556</v>
      </c>
      <c r="AA151" s="48">
        <v>233302</v>
      </c>
      <c r="AB151" s="48">
        <v>200142</v>
      </c>
      <c r="AC151" s="48">
        <v>152813</v>
      </c>
      <c r="AD151" s="48">
        <v>111646</v>
      </c>
      <c r="AE151" s="48">
        <v>76747</v>
      </c>
      <c r="AF151" s="48">
        <v>45521</v>
      </c>
      <c r="AG151" s="48">
        <v>39978</v>
      </c>
      <c r="AH151" s="50">
        <v>295328</v>
      </c>
      <c r="AI151" s="50">
        <v>292978</v>
      </c>
      <c r="AJ151" s="50">
        <v>294313</v>
      </c>
      <c r="AK151" s="50">
        <v>311197</v>
      </c>
      <c r="AL151" s="50">
        <v>332821</v>
      </c>
      <c r="AM151" s="50">
        <v>321838</v>
      </c>
      <c r="AN151" s="50">
        <v>335392</v>
      </c>
      <c r="AO151" s="50">
        <v>336089</v>
      </c>
      <c r="AP151" s="50">
        <v>295022</v>
      </c>
      <c r="AQ151" s="50">
        <v>274705</v>
      </c>
      <c r="AR151" s="50">
        <v>270087</v>
      </c>
      <c r="AS151" s="50">
        <v>239730</v>
      </c>
      <c r="AT151" s="50">
        <v>189103</v>
      </c>
      <c r="AU151" s="50">
        <v>142000</v>
      </c>
      <c r="AV151" s="50">
        <v>101106</v>
      </c>
      <c r="AW151" s="50">
        <v>67587</v>
      </c>
      <c r="AX151" s="50">
        <v>68528</v>
      </c>
      <c r="AZ151">
        <v>0</v>
      </c>
    </row>
    <row r="152" spans="1:52" x14ac:dyDescent="0.25">
      <c r="A152" s="2" t="s">
        <v>301</v>
      </c>
      <c r="B152" s="3" t="s">
        <v>1053</v>
      </c>
      <c r="C152" s="4">
        <v>13001</v>
      </c>
      <c r="D152" s="2" t="s">
        <v>303</v>
      </c>
      <c r="E152" s="2" t="s">
        <v>1054</v>
      </c>
      <c r="F152" t="s">
        <v>2496</v>
      </c>
      <c r="G152">
        <v>1024882</v>
      </c>
      <c r="H152">
        <v>759</v>
      </c>
      <c r="I152">
        <v>198</v>
      </c>
      <c r="J152" s="9">
        <v>26.086956521739129</v>
      </c>
      <c r="K152">
        <v>259819</v>
      </c>
      <c r="L152">
        <v>102956</v>
      </c>
      <c r="M152" s="22">
        <v>39.626047363741684</v>
      </c>
      <c r="N152" s="48">
        <v>1024882</v>
      </c>
      <c r="O152" s="49">
        <v>983391</v>
      </c>
      <c r="P152" s="49">
        <v>41491</v>
      </c>
      <c r="Q152" s="48">
        <v>41547</v>
      </c>
      <c r="R152" s="48">
        <v>43124</v>
      </c>
      <c r="S152" s="48">
        <v>44905</v>
      </c>
      <c r="T152" s="48">
        <v>46423</v>
      </c>
      <c r="U152" s="48">
        <v>45779</v>
      </c>
      <c r="V152" s="48">
        <v>42702</v>
      </c>
      <c r="W152" s="48">
        <v>39145</v>
      </c>
      <c r="X152" s="48">
        <v>34337</v>
      </c>
      <c r="Y152" s="48">
        <v>29065</v>
      </c>
      <c r="Z152" s="48">
        <v>27187</v>
      </c>
      <c r="AA152" s="48">
        <v>26968</v>
      </c>
      <c r="AB152" s="48">
        <v>23564</v>
      </c>
      <c r="AC152" s="48">
        <v>17959</v>
      </c>
      <c r="AD152" s="48">
        <v>13160</v>
      </c>
      <c r="AE152" s="48">
        <v>8742</v>
      </c>
      <c r="AF152" s="48">
        <v>5607</v>
      </c>
      <c r="AG152" s="48">
        <v>5613</v>
      </c>
      <c r="AH152" s="50">
        <v>39904</v>
      </c>
      <c r="AI152" s="50">
        <v>41635</v>
      </c>
      <c r="AJ152" s="50">
        <v>44282</v>
      </c>
      <c r="AK152" s="50">
        <v>46204</v>
      </c>
      <c r="AL152" s="50">
        <v>44802</v>
      </c>
      <c r="AM152" s="50">
        <v>41945</v>
      </c>
      <c r="AN152" s="50">
        <v>41523</v>
      </c>
      <c r="AO152" s="50">
        <v>38136</v>
      </c>
      <c r="AP152" s="50">
        <v>32392</v>
      </c>
      <c r="AQ152" s="50">
        <v>31522</v>
      </c>
      <c r="AR152" s="50">
        <v>31725</v>
      </c>
      <c r="AS152" s="50">
        <v>28159</v>
      </c>
      <c r="AT152" s="50">
        <v>21632</v>
      </c>
      <c r="AU152" s="50">
        <v>16190</v>
      </c>
      <c r="AV152" s="50">
        <v>11579</v>
      </c>
      <c r="AW152" s="50">
        <v>8154</v>
      </c>
      <c r="AX152" s="50">
        <v>9271</v>
      </c>
      <c r="AZ152">
        <v>0</v>
      </c>
    </row>
    <row r="153" spans="1:52" x14ac:dyDescent="0.25">
      <c r="A153" s="2" t="s">
        <v>301</v>
      </c>
      <c r="B153" s="3" t="s">
        <v>1698</v>
      </c>
      <c r="C153" s="4">
        <v>13006</v>
      </c>
      <c r="D153" s="2" t="s">
        <v>303</v>
      </c>
      <c r="E153" s="2" t="s">
        <v>1699</v>
      </c>
      <c r="F153" t="s">
        <v>2496</v>
      </c>
      <c r="G153">
        <v>23851</v>
      </c>
      <c r="H153">
        <v>773</v>
      </c>
      <c r="I153">
        <v>440</v>
      </c>
      <c r="J153" s="9">
        <v>56.921086675291079</v>
      </c>
      <c r="K153">
        <v>6956</v>
      </c>
      <c r="L153">
        <v>2372</v>
      </c>
      <c r="M153" s="22">
        <v>34.100057504312822</v>
      </c>
      <c r="N153" s="48">
        <v>23851</v>
      </c>
      <c r="O153" s="49">
        <v>4280</v>
      </c>
      <c r="P153" s="49">
        <v>19571</v>
      </c>
      <c r="Q153" s="48">
        <v>1247</v>
      </c>
      <c r="R153" s="48">
        <v>1219</v>
      </c>
      <c r="S153" s="48">
        <v>1156</v>
      </c>
      <c r="T153" s="48">
        <v>1130</v>
      </c>
      <c r="U153" s="48">
        <v>1101</v>
      </c>
      <c r="V153" s="48">
        <v>1010</v>
      </c>
      <c r="W153" s="48">
        <v>827</v>
      </c>
      <c r="X153" s="48">
        <v>718</v>
      </c>
      <c r="Y153" s="48">
        <v>661</v>
      </c>
      <c r="Z153" s="48">
        <v>647</v>
      </c>
      <c r="AA153" s="48">
        <v>600</v>
      </c>
      <c r="AB153" s="48">
        <v>498</v>
      </c>
      <c r="AC153" s="48">
        <v>384</v>
      </c>
      <c r="AD153" s="48">
        <v>304</v>
      </c>
      <c r="AE153" s="48">
        <v>225</v>
      </c>
      <c r="AF153" s="48">
        <v>164</v>
      </c>
      <c r="AG153" s="48">
        <v>176</v>
      </c>
      <c r="AH153" s="50">
        <v>1189</v>
      </c>
      <c r="AI153" s="50">
        <v>1155</v>
      </c>
      <c r="AJ153" s="50">
        <v>1098</v>
      </c>
      <c r="AK153" s="50">
        <v>1070</v>
      </c>
      <c r="AL153" s="50">
        <v>1048</v>
      </c>
      <c r="AM153" s="50">
        <v>973</v>
      </c>
      <c r="AN153" s="50">
        <v>817</v>
      </c>
      <c r="AO153" s="50">
        <v>719</v>
      </c>
      <c r="AP153" s="50">
        <v>656</v>
      </c>
      <c r="AQ153" s="50">
        <v>630</v>
      </c>
      <c r="AR153" s="50">
        <v>574</v>
      </c>
      <c r="AS153" s="50">
        <v>483</v>
      </c>
      <c r="AT153" s="50">
        <v>382</v>
      </c>
      <c r="AU153" s="50">
        <v>320</v>
      </c>
      <c r="AV153" s="50">
        <v>249</v>
      </c>
      <c r="AW153" s="50">
        <v>195</v>
      </c>
      <c r="AX153" s="50">
        <v>226</v>
      </c>
      <c r="AZ153">
        <v>0</v>
      </c>
    </row>
    <row r="154" spans="1:52" x14ac:dyDescent="0.25">
      <c r="A154" s="2" t="s">
        <v>301</v>
      </c>
      <c r="B154" s="3" t="s">
        <v>2037</v>
      </c>
      <c r="C154" s="4">
        <v>13030</v>
      </c>
      <c r="D154" s="2" t="s">
        <v>303</v>
      </c>
      <c r="E154" s="2" t="s">
        <v>2038</v>
      </c>
      <c r="F154" t="s">
        <v>2496</v>
      </c>
      <c r="G154">
        <v>14215</v>
      </c>
      <c r="H154">
        <v>494</v>
      </c>
      <c r="I154">
        <v>157</v>
      </c>
      <c r="J154" s="9">
        <v>31.781376518218625</v>
      </c>
      <c r="K154">
        <v>4259</v>
      </c>
      <c r="L154">
        <v>1460</v>
      </c>
      <c r="M154" s="22">
        <v>34.280347499413004</v>
      </c>
      <c r="N154" s="48">
        <v>14215</v>
      </c>
      <c r="O154" s="49">
        <v>8648</v>
      </c>
      <c r="P154" s="49">
        <v>5567</v>
      </c>
      <c r="Q154" s="48">
        <v>804</v>
      </c>
      <c r="R154" s="48">
        <v>752</v>
      </c>
      <c r="S154" s="48">
        <v>691</v>
      </c>
      <c r="T154" s="48">
        <v>675</v>
      </c>
      <c r="U154" s="48">
        <v>666</v>
      </c>
      <c r="V154" s="48">
        <v>639</v>
      </c>
      <c r="W154" s="48">
        <v>507</v>
      </c>
      <c r="X154" s="48">
        <v>415</v>
      </c>
      <c r="Y154" s="48">
        <v>382</v>
      </c>
      <c r="Z154" s="48">
        <v>424</v>
      </c>
      <c r="AA154" s="48">
        <v>425</v>
      </c>
      <c r="AB154" s="48">
        <v>360</v>
      </c>
      <c r="AC154" s="48">
        <v>277</v>
      </c>
      <c r="AD154" s="48">
        <v>215</v>
      </c>
      <c r="AE154" s="48">
        <v>154</v>
      </c>
      <c r="AF154" s="48">
        <v>118</v>
      </c>
      <c r="AG154" s="48">
        <v>137</v>
      </c>
      <c r="AH154" s="50">
        <v>765</v>
      </c>
      <c r="AI154" s="50">
        <v>693</v>
      </c>
      <c r="AJ154" s="50">
        <v>637</v>
      </c>
      <c r="AK154" s="50">
        <v>605</v>
      </c>
      <c r="AL154" s="50">
        <v>584</v>
      </c>
      <c r="AM154" s="50">
        <v>552</v>
      </c>
      <c r="AN154" s="50">
        <v>448</v>
      </c>
      <c r="AO154" s="50">
        <v>358</v>
      </c>
      <c r="AP154" s="50">
        <v>310</v>
      </c>
      <c r="AQ154" s="50">
        <v>319</v>
      </c>
      <c r="AR154" s="50">
        <v>303</v>
      </c>
      <c r="AS154" s="50">
        <v>242</v>
      </c>
      <c r="AT154" s="50">
        <v>192</v>
      </c>
      <c r="AU154" s="50">
        <v>164</v>
      </c>
      <c r="AV154" s="50">
        <v>138</v>
      </c>
      <c r="AW154" s="50">
        <v>118</v>
      </c>
      <c r="AX154" s="50">
        <v>146</v>
      </c>
      <c r="AZ154">
        <v>0</v>
      </c>
    </row>
    <row r="155" spans="1:52" x14ac:dyDescent="0.25">
      <c r="A155" s="2" t="s">
        <v>301</v>
      </c>
      <c r="B155" s="3" t="s">
        <v>1692</v>
      </c>
      <c r="C155" s="4">
        <v>13042</v>
      </c>
      <c r="D155" s="2" t="s">
        <v>303</v>
      </c>
      <c r="E155" s="2" t="s">
        <v>1693</v>
      </c>
      <c r="F155" t="s">
        <v>2262</v>
      </c>
      <c r="G155">
        <v>19743</v>
      </c>
      <c r="H155">
        <v>194</v>
      </c>
      <c r="I155">
        <v>88</v>
      </c>
      <c r="J155" s="9">
        <v>45.360824742268044</v>
      </c>
      <c r="K155">
        <v>6715</v>
      </c>
      <c r="L155">
        <v>1456</v>
      </c>
      <c r="M155" s="22">
        <v>21.682799702159343</v>
      </c>
      <c r="N155" s="48">
        <v>19743</v>
      </c>
      <c r="O155" s="49">
        <v>5460</v>
      </c>
      <c r="P155" s="49">
        <v>14283</v>
      </c>
      <c r="Q155" s="48">
        <v>1300</v>
      </c>
      <c r="R155" s="48">
        <v>1171</v>
      </c>
      <c r="S155" s="48">
        <v>1118</v>
      </c>
      <c r="T155" s="48">
        <v>1161</v>
      </c>
      <c r="U155" s="48">
        <v>1002</v>
      </c>
      <c r="V155" s="48">
        <v>845</v>
      </c>
      <c r="W155" s="48">
        <v>641</v>
      </c>
      <c r="X155" s="48">
        <v>538</v>
      </c>
      <c r="Y155" s="48">
        <v>493</v>
      </c>
      <c r="Z155" s="48">
        <v>538</v>
      </c>
      <c r="AA155" s="48">
        <v>441</v>
      </c>
      <c r="AB155" s="48">
        <v>341</v>
      </c>
      <c r="AC155" s="48">
        <v>265</v>
      </c>
      <c r="AD155" s="48">
        <v>193</v>
      </c>
      <c r="AE155" s="48">
        <v>118</v>
      </c>
      <c r="AF155" s="48">
        <v>113</v>
      </c>
      <c r="AG155" s="48">
        <v>124</v>
      </c>
      <c r="AH155" s="50">
        <v>1245</v>
      </c>
      <c r="AI155" s="50">
        <v>1118</v>
      </c>
      <c r="AJ155" s="50">
        <v>1001</v>
      </c>
      <c r="AK155" s="50">
        <v>1011</v>
      </c>
      <c r="AL155" s="50">
        <v>902</v>
      </c>
      <c r="AM155" s="50">
        <v>733</v>
      </c>
      <c r="AN155" s="50">
        <v>538</v>
      </c>
      <c r="AO155" s="50">
        <v>451</v>
      </c>
      <c r="AP155" s="50">
        <v>458</v>
      </c>
      <c r="AQ155" s="50">
        <v>437</v>
      </c>
      <c r="AR155" s="50">
        <v>344</v>
      </c>
      <c r="AS155" s="50">
        <v>286</v>
      </c>
      <c r="AT155" s="50">
        <v>235</v>
      </c>
      <c r="AU155" s="50">
        <v>210</v>
      </c>
      <c r="AV155" s="50">
        <v>127</v>
      </c>
      <c r="AW155" s="50">
        <v>107</v>
      </c>
      <c r="AX155" s="50">
        <v>138</v>
      </c>
      <c r="AZ155">
        <v>0</v>
      </c>
    </row>
    <row r="156" spans="1:52" x14ac:dyDescent="0.25">
      <c r="A156" s="2" t="s">
        <v>301</v>
      </c>
      <c r="B156" s="3" t="s">
        <v>1001</v>
      </c>
      <c r="C156" s="4">
        <v>13052</v>
      </c>
      <c r="D156" s="2" t="s">
        <v>303</v>
      </c>
      <c r="E156" s="2" t="s">
        <v>1002</v>
      </c>
      <c r="F156" t="s">
        <v>2496</v>
      </c>
      <c r="G156">
        <v>75271</v>
      </c>
      <c r="H156">
        <v>794</v>
      </c>
      <c r="I156">
        <v>305</v>
      </c>
      <c r="J156" s="9">
        <v>38.413098236775816</v>
      </c>
      <c r="K156">
        <v>22164</v>
      </c>
      <c r="L156">
        <v>6634</v>
      </c>
      <c r="M156" s="22">
        <v>29.931420321241653</v>
      </c>
      <c r="N156" s="48">
        <v>75271</v>
      </c>
      <c r="O156" s="49">
        <v>59175</v>
      </c>
      <c r="P156" s="49">
        <v>16096</v>
      </c>
      <c r="Q156" s="48">
        <v>3834</v>
      </c>
      <c r="R156" s="48">
        <v>3853</v>
      </c>
      <c r="S156" s="48">
        <v>3791</v>
      </c>
      <c r="T156" s="48">
        <v>3881</v>
      </c>
      <c r="U156" s="48">
        <v>3779</v>
      </c>
      <c r="V156" s="48">
        <v>3130</v>
      </c>
      <c r="W156" s="48">
        <v>2607</v>
      </c>
      <c r="X156" s="48">
        <v>2248</v>
      </c>
      <c r="Y156" s="48">
        <v>2006</v>
      </c>
      <c r="Z156" s="48">
        <v>1969</v>
      </c>
      <c r="AA156" s="48">
        <v>1898</v>
      </c>
      <c r="AB156" s="48">
        <v>1541</v>
      </c>
      <c r="AC156" s="48">
        <v>1219</v>
      </c>
      <c r="AD156" s="48">
        <v>880</v>
      </c>
      <c r="AE156" s="48">
        <v>634</v>
      </c>
      <c r="AF156" s="48">
        <v>433</v>
      </c>
      <c r="AG156" s="48">
        <v>455</v>
      </c>
      <c r="AH156" s="50">
        <v>3678</v>
      </c>
      <c r="AI156" s="50">
        <v>3689</v>
      </c>
      <c r="AJ156" s="50">
        <v>3713</v>
      </c>
      <c r="AK156" s="50">
        <v>3648</v>
      </c>
      <c r="AL156" s="50">
        <v>3359</v>
      </c>
      <c r="AM156" s="50">
        <v>2831</v>
      </c>
      <c r="AN156" s="50">
        <v>2590</v>
      </c>
      <c r="AO156" s="50">
        <v>2316</v>
      </c>
      <c r="AP156" s="50">
        <v>2072</v>
      </c>
      <c r="AQ156" s="50">
        <v>1977</v>
      </c>
      <c r="AR156" s="50">
        <v>1873</v>
      </c>
      <c r="AS156" s="50">
        <v>1543</v>
      </c>
      <c r="AT156" s="50">
        <v>1173</v>
      </c>
      <c r="AU156" s="50">
        <v>891</v>
      </c>
      <c r="AV156" s="50">
        <v>663</v>
      </c>
      <c r="AW156" s="50">
        <v>515</v>
      </c>
      <c r="AX156" s="50">
        <v>582</v>
      </c>
      <c r="AZ156">
        <v>0</v>
      </c>
    </row>
    <row r="157" spans="1:52" x14ac:dyDescent="0.25">
      <c r="A157" s="2" t="s">
        <v>301</v>
      </c>
      <c r="B157" s="3" t="s">
        <v>1025</v>
      </c>
      <c r="C157" s="4">
        <v>13062</v>
      </c>
      <c r="D157" s="2" t="s">
        <v>303</v>
      </c>
      <c r="E157" s="2" t="s">
        <v>1026</v>
      </c>
      <c r="F157" t="s">
        <v>2496</v>
      </c>
      <c r="G157">
        <v>10174</v>
      </c>
      <c r="H157">
        <v>146</v>
      </c>
      <c r="I157">
        <v>25</v>
      </c>
      <c r="J157" s="9">
        <v>17.123287671232877</v>
      </c>
      <c r="K157">
        <v>3221</v>
      </c>
      <c r="L157">
        <v>943</v>
      </c>
      <c r="M157" s="22">
        <v>29.276622167028872</v>
      </c>
      <c r="N157" s="48">
        <v>10174</v>
      </c>
      <c r="O157" s="49">
        <v>6912</v>
      </c>
      <c r="P157" s="49">
        <v>3262</v>
      </c>
      <c r="Q157" s="48">
        <v>580</v>
      </c>
      <c r="R157" s="48">
        <v>570</v>
      </c>
      <c r="S157" s="48">
        <v>574</v>
      </c>
      <c r="T157" s="48">
        <v>539</v>
      </c>
      <c r="U157" s="48">
        <v>503</v>
      </c>
      <c r="V157" s="48">
        <v>435</v>
      </c>
      <c r="W157" s="48">
        <v>366</v>
      </c>
      <c r="X157" s="48">
        <v>313</v>
      </c>
      <c r="Y157" s="48">
        <v>281</v>
      </c>
      <c r="Z157" s="48">
        <v>274</v>
      </c>
      <c r="AA157" s="48">
        <v>242</v>
      </c>
      <c r="AB157" s="48">
        <v>190</v>
      </c>
      <c r="AC157" s="48">
        <v>155</v>
      </c>
      <c r="AD157" s="48">
        <v>109</v>
      </c>
      <c r="AE157" s="48">
        <v>82</v>
      </c>
      <c r="AF157" s="48">
        <v>69</v>
      </c>
      <c r="AG157" s="48">
        <v>82</v>
      </c>
      <c r="AH157" s="50">
        <v>543</v>
      </c>
      <c r="AI157" s="50">
        <v>514</v>
      </c>
      <c r="AJ157" s="50">
        <v>459</v>
      </c>
      <c r="AK157" s="50">
        <v>508</v>
      </c>
      <c r="AL157" s="50">
        <v>433</v>
      </c>
      <c r="AM157" s="50">
        <v>374</v>
      </c>
      <c r="AN157" s="50">
        <v>311</v>
      </c>
      <c r="AO157" s="50">
        <v>263</v>
      </c>
      <c r="AP157" s="50">
        <v>246</v>
      </c>
      <c r="AQ157" s="50">
        <v>248</v>
      </c>
      <c r="AR157" s="50">
        <v>221</v>
      </c>
      <c r="AS157" s="50">
        <v>186</v>
      </c>
      <c r="AT157" s="50">
        <v>144</v>
      </c>
      <c r="AU157" s="50">
        <v>109</v>
      </c>
      <c r="AV157" s="50">
        <v>91</v>
      </c>
      <c r="AW157" s="50">
        <v>71</v>
      </c>
      <c r="AX157" s="50">
        <v>89</v>
      </c>
      <c r="AZ157">
        <v>0</v>
      </c>
    </row>
    <row r="158" spans="1:52" x14ac:dyDescent="0.25">
      <c r="A158" s="2" t="s">
        <v>301</v>
      </c>
      <c r="B158" s="3" t="s">
        <v>1897</v>
      </c>
      <c r="C158" s="4">
        <v>13074</v>
      </c>
      <c r="D158" s="2" t="s">
        <v>303</v>
      </c>
      <c r="E158" s="2" t="s">
        <v>1898</v>
      </c>
      <c r="F158" t="s">
        <v>2496</v>
      </c>
      <c r="G158">
        <v>18426</v>
      </c>
      <c r="H158">
        <v>776</v>
      </c>
      <c r="I158">
        <v>317</v>
      </c>
      <c r="J158" s="9">
        <v>40.850515463917525</v>
      </c>
      <c r="K158">
        <v>6531</v>
      </c>
      <c r="L158">
        <v>1280</v>
      </c>
      <c r="M158" s="22">
        <v>19.598836319093554</v>
      </c>
      <c r="N158" s="48">
        <v>18426</v>
      </c>
      <c r="O158" s="49">
        <v>6449</v>
      </c>
      <c r="P158" s="49">
        <v>11977</v>
      </c>
      <c r="Q158" s="48">
        <v>1292</v>
      </c>
      <c r="R158" s="48">
        <v>1129</v>
      </c>
      <c r="S158" s="48">
        <v>1023</v>
      </c>
      <c r="T158" s="48">
        <v>983</v>
      </c>
      <c r="U158" s="48">
        <v>995</v>
      </c>
      <c r="V158" s="48">
        <v>830</v>
      </c>
      <c r="W158" s="48">
        <v>596</v>
      </c>
      <c r="X158" s="48">
        <v>521</v>
      </c>
      <c r="Y158" s="48">
        <v>484</v>
      </c>
      <c r="Z158" s="48">
        <v>453</v>
      </c>
      <c r="AA158" s="48">
        <v>430</v>
      </c>
      <c r="AB158" s="48">
        <v>343</v>
      </c>
      <c r="AC158" s="48">
        <v>256</v>
      </c>
      <c r="AD158" s="48">
        <v>200</v>
      </c>
      <c r="AE158" s="48">
        <v>131</v>
      </c>
      <c r="AF158" s="48">
        <v>98</v>
      </c>
      <c r="AG158" s="48">
        <v>107</v>
      </c>
      <c r="AH158" s="50">
        <v>1234</v>
      </c>
      <c r="AI158" s="50">
        <v>1098</v>
      </c>
      <c r="AJ158" s="50">
        <v>998</v>
      </c>
      <c r="AK158" s="50">
        <v>924</v>
      </c>
      <c r="AL158" s="50">
        <v>852</v>
      </c>
      <c r="AM158" s="50">
        <v>674</v>
      </c>
      <c r="AN158" s="50">
        <v>482</v>
      </c>
      <c r="AO158" s="50">
        <v>425</v>
      </c>
      <c r="AP158" s="50">
        <v>387</v>
      </c>
      <c r="AQ158" s="50">
        <v>346</v>
      </c>
      <c r="AR158" s="50">
        <v>308</v>
      </c>
      <c r="AS158" s="50">
        <v>233</v>
      </c>
      <c r="AT158" s="50">
        <v>175</v>
      </c>
      <c r="AU158" s="50">
        <v>141</v>
      </c>
      <c r="AV158" s="50">
        <v>98</v>
      </c>
      <c r="AW158" s="50">
        <v>76</v>
      </c>
      <c r="AX158" s="50">
        <v>104</v>
      </c>
      <c r="AZ158">
        <v>0</v>
      </c>
    </row>
    <row r="159" spans="1:52" x14ac:dyDescent="0.25">
      <c r="A159" s="2" t="s">
        <v>301</v>
      </c>
      <c r="B159" s="3" t="s">
        <v>696</v>
      </c>
      <c r="C159" s="4">
        <v>13140</v>
      </c>
      <c r="D159" s="2" t="s">
        <v>303</v>
      </c>
      <c r="E159" s="2" t="s">
        <v>697</v>
      </c>
      <c r="F159" t="s">
        <v>2496</v>
      </c>
      <c r="G159">
        <v>23928</v>
      </c>
      <c r="H159">
        <v>71</v>
      </c>
      <c r="I159">
        <v>20</v>
      </c>
      <c r="J159" s="9">
        <v>28.169014084507044</v>
      </c>
      <c r="K159">
        <v>7577</v>
      </c>
      <c r="L159">
        <v>2211</v>
      </c>
      <c r="M159" s="22">
        <v>29.180414412036427</v>
      </c>
      <c r="N159" s="48">
        <v>23928</v>
      </c>
      <c r="O159" s="49">
        <v>13577</v>
      </c>
      <c r="P159" s="49">
        <v>10351</v>
      </c>
      <c r="Q159" s="48">
        <v>1364</v>
      </c>
      <c r="R159" s="48">
        <v>1341</v>
      </c>
      <c r="S159" s="48">
        <v>1353</v>
      </c>
      <c r="T159" s="48">
        <v>1267</v>
      </c>
      <c r="U159" s="48">
        <v>1184</v>
      </c>
      <c r="V159" s="48">
        <v>1023</v>
      </c>
      <c r="W159" s="48">
        <v>864</v>
      </c>
      <c r="X159" s="48">
        <v>738</v>
      </c>
      <c r="Y159" s="48">
        <v>665</v>
      </c>
      <c r="Z159" s="48">
        <v>641</v>
      </c>
      <c r="AA159" s="48">
        <v>569</v>
      </c>
      <c r="AB159" s="48">
        <v>448</v>
      </c>
      <c r="AC159" s="48">
        <v>364</v>
      </c>
      <c r="AD159" s="48">
        <v>255</v>
      </c>
      <c r="AE159" s="48">
        <v>190</v>
      </c>
      <c r="AF159" s="48">
        <v>160</v>
      </c>
      <c r="AG159" s="48">
        <v>193</v>
      </c>
      <c r="AH159" s="50">
        <v>1277</v>
      </c>
      <c r="AI159" s="50">
        <v>1210</v>
      </c>
      <c r="AJ159" s="50">
        <v>1078</v>
      </c>
      <c r="AK159" s="50">
        <v>1193</v>
      </c>
      <c r="AL159" s="50">
        <v>1019</v>
      </c>
      <c r="AM159" s="50">
        <v>882</v>
      </c>
      <c r="AN159" s="50">
        <v>735</v>
      </c>
      <c r="AO159" s="50">
        <v>615</v>
      </c>
      <c r="AP159" s="50">
        <v>580</v>
      </c>
      <c r="AQ159" s="50">
        <v>586</v>
      </c>
      <c r="AR159" s="50">
        <v>519</v>
      </c>
      <c r="AS159" s="50">
        <v>435</v>
      </c>
      <c r="AT159" s="50">
        <v>340</v>
      </c>
      <c r="AU159" s="50">
        <v>255</v>
      </c>
      <c r="AV159" s="50">
        <v>210</v>
      </c>
      <c r="AW159" s="50">
        <v>166</v>
      </c>
      <c r="AX159" s="50">
        <v>209</v>
      </c>
      <c r="AZ159">
        <v>0</v>
      </c>
    </row>
    <row r="160" spans="1:52" x14ac:dyDescent="0.25">
      <c r="A160" s="2" t="s">
        <v>301</v>
      </c>
      <c r="B160" s="3" t="s">
        <v>1716</v>
      </c>
      <c r="C160" s="4">
        <v>13160</v>
      </c>
      <c r="D160" s="2" t="s">
        <v>303</v>
      </c>
      <c r="E160" s="2" t="s">
        <v>1717</v>
      </c>
      <c r="F160" t="s">
        <v>2262</v>
      </c>
      <c r="G160">
        <v>9556</v>
      </c>
      <c r="H160">
        <v>145</v>
      </c>
      <c r="I160">
        <v>70</v>
      </c>
      <c r="J160" s="9">
        <v>48.275862068965516</v>
      </c>
      <c r="K160">
        <v>2796</v>
      </c>
      <c r="L160">
        <v>754</v>
      </c>
      <c r="M160" s="22">
        <v>26.967095851216023</v>
      </c>
      <c r="N160" s="48">
        <v>9556</v>
      </c>
      <c r="O160" s="49">
        <v>4606</v>
      </c>
      <c r="P160" s="49">
        <v>4950</v>
      </c>
      <c r="Q160" s="48">
        <v>500</v>
      </c>
      <c r="R160" s="48">
        <v>480</v>
      </c>
      <c r="S160" s="48">
        <v>462</v>
      </c>
      <c r="T160" s="48">
        <v>481</v>
      </c>
      <c r="U160" s="48">
        <v>454</v>
      </c>
      <c r="V160" s="48">
        <v>382</v>
      </c>
      <c r="W160" s="48">
        <v>319</v>
      </c>
      <c r="X160" s="48">
        <v>308</v>
      </c>
      <c r="Y160" s="48">
        <v>302</v>
      </c>
      <c r="Z160" s="48">
        <v>294</v>
      </c>
      <c r="AA160" s="48">
        <v>255</v>
      </c>
      <c r="AB160" s="48">
        <v>197</v>
      </c>
      <c r="AC160" s="48">
        <v>150</v>
      </c>
      <c r="AD160" s="48">
        <v>107</v>
      </c>
      <c r="AE160" s="48">
        <v>83</v>
      </c>
      <c r="AF160" s="48">
        <v>57</v>
      </c>
      <c r="AG160" s="48">
        <v>50</v>
      </c>
      <c r="AH160" s="50">
        <v>475</v>
      </c>
      <c r="AI160" s="50">
        <v>452</v>
      </c>
      <c r="AJ160" s="50">
        <v>441</v>
      </c>
      <c r="AK160" s="50">
        <v>456</v>
      </c>
      <c r="AL160" s="50">
        <v>433</v>
      </c>
      <c r="AM160" s="50">
        <v>371</v>
      </c>
      <c r="AN160" s="50">
        <v>327</v>
      </c>
      <c r="AO160" s="50">
        <v>318</v>
      </c>
      <c r="AP160" s="50">
        <v>298</v>
      </c>
      <c r="AQ160" s="50">
        <v>276</v>
      </c>
      <c r="AR160" s="50">
        <v>236</v>
      </c>
      <c r="AS160" s="50">
        <v>181</v>
      </c>
      <c r="AT160" s="50">
        <v>135</v>
      </c>
      <c r="AU160" s="50">
        <v>97</v>
      </c>
      <c r="AV160" s="50">
        <v>76</v>
      </c>
      <c r="AW160" s="50">
        <v>51</v>
      </c>
      <c r="AX160" s="50">
        <v>52</v>
      </c>
      <c r="AZ160">
        <v>0</v>
      </c>
    </row>
    <row r="161" spans="1:52" x14ac:dyDescent="0.25">
      <c r="A161" s="2" t="s">
        <v>301</v>
      </c>
      <c r="B161" s="3" t="s">
        <v>872</v>
      </c>
      <c r="C161" s="4">
        <v>13188</v>
      </c>
      <c r="D161" s="2" t="s">
        <v>303</v>
      </c>
      <c r="E161" s="2" t="s">
        <v>873</v>
      </c>
      <c r="F161" t="s">
        <v>2496</v>
      </c>
      <c r="G161">
        <v>11137</v>
      </c>
      <c r="H161">
        <v>141</v>
      </c>
      <c r="I161">
        <v>94</v>
      </c>
      <c r="J161" s="9">
        <v>66.666666666666657</v>
      </c>
      <c r="K161">
        <v>3483</v>
      </c>
      <c r="L161">
        <v>1169</v>
      </c>
      <c r="M161" s="22">
        <v>33.56302038472581</v>
      </c>
      <c r="N161" s="48">
        <v>11137</v>
      </c>
      <c r="O161" s="49">
        <v>7641</v>
      </c>
      <c r="P161" s="49">
        <v>3496</v>
      </c>
      <c r="Q161" s="48">
        <v>593</v>
      </c>
      <c r="R161" s="48">
        <v>582</v>
      </c>
      <c r="S161" s="48">
        <v>562</v>
      </c>
      <c r="T161" s="48">
        <v>553</v>
      </c>
      <c r="U161" s="48">
        <v>530</v>
      </c>
      <c r="V161" s="48">
        <v>465</v>
      </c>
      <c r="W161" s="48">
        <v>362</v>
      </c>
      <c r="X161" s="48">
        <v>303</v>
      </c>
      <c r="Y161" s="48">
        <v>280</v>
      </c>
      <c r="Z161" s="48">
        <v>280</v>
      </c>
      <c r="AA161" s="48">
        <v>265</v>
      </c>
      <c r="AB161" s="48">
        <v>225</v>
      </c>
      <c r="AC161" s="48">
        <v>176</v>
      </c>
      <c r="AD161" s="48">
        <v>140</v>
      </c>
      <c r="AE161" s="48">
        <v>105</v>
      </c>
      <c r="AF161" s="48">
        <v>77</v>
      </c>
      <c r="AG161" s="48">
        <v>83</v>
      </c>
      <c r="AH161" s="50">
        <v>566</v>
      </c>
      <c r="AI161" s="50">
        <v>552</v>
      </c>
      <c r="AJ161" s="50">
        <v>533</v>
      </c>
      <c r="AK161" s="50">
        <v>525</v>
      </c>
      <c r="AL161" s="50">
        <v>509</v>
      </c>
      <c r="AM161" s="50">
        <v>458</v>
      </c>
      <c r="AN161" s="50">
        <v>371</v>
      </c>
      <c r="AO161" s="50">
        <v>319</v>
      </c>
      <c r="AP161" s="50">
        <v>293</v>
      </c>
      <c r="AQ161" s="50">
        <v>287</v>
      </c>
      <c r="AR161" s="50">
        <v>266</v>
      </c>
      <c r="AS161" s="50">
        <v>227</v>
      </c>
      <c r="AT161" s="50">
        <v>181</v>
      </c>
      <c r="AU161" s="50">
        <v>152</v>
      </c>
      <c r="AV161" s="50">
        <v>119</v>
      </c>
      <c r="AW161" s="50">
        <v>92</v>
      </c>
      <c r="AX161" s="50">
        <v>106</v>
      </c>
      <c r="AZ161">
        <v>0</v>
      </c>
    </row>
    <row r="162" spans="1:52" x14ac:dyDescent="0.25">
      <c r="A162" s="2" t="s">
        <v>301</v>
      </c>
      <c r="B162" s="3" t="s">
        <v>2183</v>
      </c>
      <c r="C162" s="4">
        <v>13212</v>
      </c>
      <c r="D162" s="2" t="s">
        <v>303</v>
      </c>
      <c r="E162" s="2" t="s">
        <v>532</v>
      </c>
      <c r="F162" t="s">
        <v>2256</v>
      </c>
      <c r="G162">
        <v>12342</v>
      </c>
      <c r="H162">
        <v>122</v>
      </c>
      <c r="I162">
        <v>104</v>
      </c>
      <c r="J162" s="9">
        <v>85.245901639344254</v>
      </c>
      <c r="K162">
        <v>4362</v>
      </c>
      <c r="L162">
        <v>1105</v>
      </c>
      <c r="M162" s="22">
        <v>25.332416322787708</v>
      </c>
      <c r="N162" s="48">
        <v>12342</v>
      </c>
      <c r="O162" s="49">
        <v>3069</v>
      </c>
      <c r="P162" s="49">
        <v>9273</v>
      </c>
      <c r="Q162" s="48">
        <v>794</v>
      </c>
      <c r="R162" s="48">
        <v>730</v>
      </c>
      <c r="S162" s="48">
        <v>651</v>
      </c>
      <c r="T162" s="48">
        <v>663</v>
      </c>
      <c r="U162" s="48">
        <v>617</v>
      </c>
      <c r="V162" s="48">
        <v>533</v>
      </c>
      <c r="W162" s="48">
        <v>408</v>
      </c>
      <c r="X162" s="48">
        <v>306</v>
      </c>
      <c r="Y162" s="48">
        <v>274</v>
      </c>
      <c r="Z162" s="48">
        <v>263</v>
      </c>
      <c r="AA162" s="48">
        <v>232</v>
      </c>
      <c r="AB162" s="48">
        <v>200</v>
      </c>
      <c r="AC162" s="48">
        <v>171</v>
      </c>
      <c r="AD162" s="48">
        <v>129</v>
      </c>
      <c r="AE162" s="48">
        <v>93</v>
      </c>
      <c r="AF162" s="48">
        <v>71</v>
      </c>
      <c r="AG162" s="48">
        <v>81</v>
      </c>
      <c r="AH162" s="50">
        <v>754</v>
      </c>
      <c r="AI162" s="50">
        <v>675</v>
      </c>
      <c r="AJ162" s="50">
        <v>601</v>
      </c>
      <c r="AK162" s="50">
        <v>615</v>
      </c>
      <c r="AL162" s="50">
        <v>593</v>
      </c>
      <c r="AM162" s="50">
        <v>529</v>
      </c>
      <c r="AN162" s="50">
        <v>427</v>
      </c>
      <c r="AO162" s="50">
        <v>335</v>
      </c>
      <c r="AP162" s="50">
        <v>298</v>
      </c>
      <c r="AQ162" s="50">
        <v>275</v>
      </c>
      <c r="AR162" s="50">
        <v>232</v>
      </c>
      <c r="AS162" s="50">
        <v>195</v>
      </c>
      <c r="AT162" s="50">
        <v>167</v>
      </c>
      <c r="AU162" s="50">
        <v>135</v>
      </c>
      <c r="AV162" s="50">
        <v>108</v>
      </c>
      <c r="AW162" s="50">
        <v>88</v>
      </c>
      <c r="AX162" s="50">
        <v>99</v>
      </c>
      <c r="AZ162">
        <v>0</v>
      </c>
    </row>
    <row r="163" spans="1:52" x14ac:dyDescent="0.25">
      <c r="A163" s="2" t="s">
        <v>301</v>
      </c>
      <c r="B163" s="3" t="s">
        <v>1107</v>
      </c>
      <c r="C163" s="4">
        <v>13222</v>
      </c>
      <c r="D163" s="2" t="s">
        <v>303</v>
      </c>
      <c r="E163" s="2" t="s">
        <v>1108</v>
      </c>
      <c r="F163" t="s">
        <v>2496</v>
      </c>
      <c r="G163">
        <v>12750</v>
      </c>
      <c r="H163">
        <v>240</v>
      </c>
      <c r="I163">
        <v>52</v>
      </c>
      <c r="J163" s="9">
        <v>21.666666666666668</v>
      </c>
      <c r="K163">
        <v>4280</v>
      </c>
      <c r="L163">
        <v>958</v>
      </c>
      <c r="M163" s="22">
        <v>22.383177570093459</v>
      </c>
      <c r="N163" s="48">
        <v>12750</v>
      </c>
      <c r="O163" s="49">
        <v>10799</v>
      </c>
      <c r="P163" s="49">
        <v>1951</v>
      </c>
      <c r="Q163" s="48">
        <v>771</v>
      </c>
      <c r="R163" s="48">
        <v>743</v>
      </c>
      <c r="S163" s="48">
        <v>703</v>
      </c>
      <c r="T163" s="48">
        <v>744</v>
      </c>
      <c r="U163" s="48">
        <v>683</v>
      </c>
      <c r="V163" s="48">
        <v>578</v>
      </c>
      <c r="W163" s="48">
        <v>470</v>
      </c>
      <c r="X163" s="48">
        <v>332</v>
      </c>
      <c r="Y163" s="48">
        <v>298</v>
      </c>
      <c r="Z163" s="48">
        <v>315</v>
      </c>
      <c r="AA163" s="48">
        <v>288</v>
      </c>
      <c r="AB163" s="48">
        <v>241</v>
      </c>
      <c r="AC163" s="48">
        <v>184</v>
      </c>
      <c r="AD163" s="48">
        <v>150</v>
      </c>
      <c r="AE163" s="48">
        <v>98</v>
      </c>
      <c r="AF163" s="48">
        <v>62</v>
      </c>
      <c r="AG163" s="48">
        <v>65</v>
      </c>
      <c r="AH163" s="50">
        <v>725</v>
      </c>
      <c r="AI163" s="50">
        <v>671</v>
      </c>
      <c r="AJ163" s="50">
        <v>618</v>
      </c>
      <c r="AK163" s="50">
        <v>641</v>
      </c>
      <c r="AL163" s="50">
        <v>590</v>
      </c>
      <c r="AM163" s="50">
        <v>502</v>
      </c>
      <c r="AN163" s="50">
        <v>426</v>
      </c>
      <c r="AO163" s="50">
        <v>322</v>
      </c>
      <c r="AP163" s="50">
        <v>298</v>
      </c>
      <c r="AQ163" s="50">
        <v>306</v>
      </c>
      <c r="AR163" s="50">
        <v>262</v>
      </c>
      <c r="AS163" s="50">
        <v>196</v>
      </c>
      <c r="AT163" s="50">
        <v>146</v>
      </c>
      <c r="AU163" s="50">
        <v>114</v>
      </c>
      <c r="AV163" s="50">
        <v>78</v>
      </c>
      <c r="AW163" s="50">
        <v>55</v>
      </c>
      <c r="AX163" s="50">
        <v>75</v>
      </c>
      <c r="AZ163">
        <v>0</v>
      </c>
    </row>
    <row r="164" spans="1:52" x14ac:dyDescent="0.25">
      <c r="A164" s="2" t="s">
        <v>301</v>
      </c>
      <c r="B164" s="3" t="s">
        <v>2162</v>
      </c>
      <c r="C164" s="4">
        <v>13244</v>
      </c>
      <c r="D164" s="2" t="s">
        <v>303</v>
      </c>
      <c r="E164" s="2" t="s">
        <v>2163</v>
      </c>
      <c r="F164" t="s">
        <v>2256</v>
      </c>
      <c r="G164">
        <v>76949</v>
      </c>
      <c r="H164">
        <v>2465</v>
      </c>
      <c r="I164">
        <v>829</v>
      </c>
      <c r="J164" s="9">
        <v>33.630831643002033</v>
      </c>
      <c r="K164">
        <v>25790</v>
      </c>
      <c r="L164">
        <v>7584</v>
      </c>
      <c r="M164" s="22">
        <v>29.406746801085692</v>
      </c>
      <c r="N164" s="48">
        <v>76949</v>
      </c>
      <c r="O164" s="49">
        <v>61785</v>
      </c>
      <c r="P164" s="49">
        <v>15164</v>
      </c>
      <c r="Q164" s="48">
        <v>4872</v>
      </c>
      <c r="R164" s="48">
        <v>4447</v>
      </c>
      <c r="S164" s="48">
        <v>4273</v>
      </c>
      <c r="T164" s="48">
        <v>3882</v>
      </c>
      <c r="U164" s="48">
        <v>3918</v>
      </c>
      <c r="V164" s="48">
        <v>3254</v>
      </c>
      <c r="W164" s="48">
        <v>2336</v>
      </c>
      <c r="X164" s="48">
        <v>1894</v>
      </c>
      <c r="Y164" s="48">
        <v>1781</v>
      </c>
      <c r="Z164" s="48">
        <v>1854</v>
      </c>
      <c r="AA164" s="48">
        <v>1653</v>
      </c>
      <c r="AB164" s="48">
        <v>1414</v>
      </c>
      <c r="AC164" s="48">
        <v>1281</v>
      </c>
      <c r="AD164" s="48">
        <v>1063</v>
      </c>
      <c r="AE164" s="48">
        <v>689</v>
      </c>
      <c r="AF164" s="48">
        <v>497</v>
      </c>
      <c r="AG164" s="48">
        <v>573</v>
      </c>
      <c r="AH164" s="50">
        <v>4656</v>
      </c>
      <c r="AI164" s="50">
        <v>4195</v>
      </c>
      <c r="AJ164" s="50">
        <v>3828</v>
      </c>
      <c r="AK164" s="50">
        <v>3684</v>
      </c>
      <c r="AL164" s="50">
        <v>3561</v>
      </c>
      <c r="AM164" s="50">
        <v>2880</v>
      </c>
      <c r="AN164" s="50">
        <v>2166</v>
      </c>
      <c r="AO164" s="50">
        <v>1765</v>
      </c>
      <c r="AP164" s="50">
        <v>1783</v>
      </c>
      <c r="AQ164" s="50">
        <v>1750</v>
      </c>
      <c r="AR164" s="50">
        <v>1576</v>
      </c>
      <c r="AS164" s="50">
        <v>1366</v>
      </c>
      <c r="AT164" s="50">
        <v>1209</v>
      </c>
      <c r="AU164" s="50">
        <v>1014</v>
      </c>
      <c r="AV164" s="50">
        <v>686</v>
      </c>
      <c r="AW164" s="50">
        <v>527</v>
      </c>
      <c r="AX164" s="50">
        <v>622</v>
      </c>
      <c r="AZ164">
        <v>0</v>
      </c>
    </row>
    <row r="165" spans="1:52" x14ac:dyDescent="0.25">
      <c r="A165" s="2" t="s">
        <v>301</v>
      </c>
      <c r="B165" s="3" t="s">
        <v>1773</v>
      </c>
      <c r="C165" s="4">
        <v>13248</v>
      </c>
      <c r="D165" s="2" t="s">
        <v>303</v>
      </c>
      <c r="E165" s="2" t="s">
        <v>1774</v>
      </c>
      <c r="F165" t="s">
        <v>2256</v>
      </c>
      <c r="G165">
        <v>7771</v>
      </c>
      <c r="H165">
        <v>67</v>
      </c>
      <c r="I165">
        <v>26</v>
      </c>
      <c r="J165" s="9">
        <v>38.805970149253731</v>
      </c>
      <c r="K165">
        <v>2174</v>
      </c>
      <c r="L165">
        <v>1169</v>
      </c>
      <c r="M165" s="22">
        <v>53.771849126034951</v>
      </c>
      <c r="N165" s="48">
        <v>7771</v>
      </c>
      <c r="O165" s="49">
        <v>4394</v>
      </c>
      <c r="P165" s="49">
        <v>3377</v>
      </c>
      <c r="Q165" s="48">
        <v>381</v>
      </c>
      <c r="R165" s="48">
        <v>370</v>
      </c>
      <c r="S165" s="48">
        <v>350</v>
      </c>
      <c r="T165" s="48">
        <v>360</v>
      </c>
      <c r="U165" s="48">
        <v>341</v>
      </c>
      <c r="V165" s="48">
        <v>340</v>
      </c>
      <c r="W165" s="48">
        <v>301</v>
      </c>
      <c r="X165" s="48">
        <v>239</v>
      </c>
      <c r="Y165" s="48">
        <v>191</v>
      </c>
      <c r="Z165" s="48">
        <v>222</v>
      </c>
      <c r="AA165" s="48">
        <v>233</v>
      </c>
      <c r="AB165" s="48">
        <v>189</v>
      </c>
      <c r="AC165" s="48">
        <v>180</v>
      </c>
      <c r="AD165" s="48">
        <v>149</v>
      </c>
      <c r="AE165" s="48">
        <v>116</v>
      </c>
      <c r="AF165" s="48">
        <v>88</v>
      </c>
      <c r="AG165" s="48">
        <v>92</v>
      </c>
      <c r="AH165" s="50">
        <v>364</v>
      </c>
      <c r="AI165" s="50">
        <v>341</v>
      </c>
      <c r="AJ165" s="50">
        <v>319</v>
      </c>
      <c r="AK165" s="50">
        <v>327</v>
      </c>
      <c r="AL165" s="50">
        <v>305</v>
      </c>
      <c r="AM165" s="50">
        <v>287</v>
      </c>
      <c r="AN165" s="50">
        <v>243</v>
      </c>
      <c r="AO165" s="50">
        <v>191</v>
      </c>
      <c r="AP165" s="50">
        <v>157</v>
      </c>
      <c r="AQ165" s="50">
        <v>175</v>
      </c>
      <c r="AR165" s="50">
        <v>187</v>
      </c>
      <c r="AS165" s="50">
        <v>151</v>
      </c>
      <c r="AT165" s="50">
        <v>146</v>
      </c>
      <c r="AU165" s="50">
        <v>128</v>
      </c>
      <c r="AV165" s="50">
        <v>109</v>
      </c>
      <c r="AW165" s="50">
        <v>96</v>
      </c>
      <c r="AX165" s="50">
        <v>103</v>
      </c>
      <c r="AZ165">
        <v>0</v>
      </c>
    </row>
    <row r="166" spans="1:52" x14ac:dyDescent="0.25">
      <c r="A166" s="2" t="s">
        <v>301</v>
      </c>
      <c r="B166" s="3" t="s">
        <v>1408</v>
      </c>
      <c r="C166" s="4">
        <v>13268</v>
      </c>
      <c r="D166" s="2" t="s">
        <v>303</v>
      </c>
      <c r="E166" s="2" t="s">
        <v>265</v>
      </c>
      <c r="F166" t="s">
        <v>2496</v>
      </c>
      <c r="G166">
        <v>9900</v>
      </c>
      <c r="H166">
        <v>317</v>
      </c>
      <c r="I166">
        <v>102</v>
      </c>
      <c r="J166" s="9">
        <v>32.176656151419557</v>
      </c>
      <c r="K166">
        <v>3297</v>
      </c>
      <c r="L166">
        <v>832</v>
      </c>
      <c r="M166" s="22">
        <v>25.235062177737337</v>
      </c>
      <c r="N166" s="48">
        <v>9900</v>
      </c>
      <c r="O166" s="49">
        <v>4124</v>
      </c>
      <c r="P166" s="49">
        <v>5776</v>
      </c>
      <c r="Q166" s="48">
        <v>654</v>
      </c>
      <c r="R166" s="48">
        <v>587</v>
      </c>
      <c r="S166" s="48">
        <v>534</v>
      </c>
      <c r="T166" s="48">
        <v>551</v>
      </c>
      <c r="U166" s="48">
        <v>526</v>
      </c>
      <c r="V166" s="48">
        <v>465</v>
      </c>
      <c r="W166" s="48">
        <v>352</v>
      </c>
      <c r="X166" s="48">
        <v>281</v>
      </c>
      <c r="Y166" s="48">
        <v>232</v>
      </c>
      <c r="Z166" s="48">
        <v>223</v>
      </c>
      <c r="AA166" s="48">
        <v>205</v>
      </c>
      <c r="AB166" s="48">
        <v>195</v>
      </c>
      <c r="AC166" s="48">
        <v>133</v>
      </c>
      <c r="AD166" s="48">
        <v>121</v>
      </c>
      <c r="AE166" s="48">
        <v>92</v>
      </c>
      <c r="AF166" s="48">
        <v>70</v>
      </c>
      <c r="AG166" s="48">
        <v>78</v>
      </c>
      <c r="AH166" s="50">
        <v>623</v>
      </c>
      <c r="AI166" s="50">
        <v>548</v>
      </c>
      <c r="AJ166" s="50">
        <v>473</v>
      </c>
      <c r="AK166" s="50">
        <v>473</v>
      </c>
      <c r="AL166" s="50">
        <v>438</v>
      </c>
      <c r="AM166" s="50">
        <v>389</v>
      </c>
      <c r="AN166" s="50">
        <v>297</v>
      </c>
      <c r="AO166" s="50">
        <v>237</v>
      </c>
      <c r="AP166" s="50">
        <v>206</v>
      </c>
      <c r="AQ166" s="50">
        <v>184</v>
      </c>
      <c r="AR166" s="50">
        <v>166</v>
      </c>
      <c r="AS166" s="50">
        <v>152</v>
      </c>
      <c r="AT166" s="50">
        <v>109</v>
      </c>
      <c r="AU166" s="50">
        <v>100</v>
      </c>
      <c r="AV166" s="50">
        <v>75</v>
      </c>
      <c r="AW166" s="50">
        <v>57</v>
      </c>
      <c r="AX166" s="50">
        <v>74</v>
      </c>
      <c r="AZ166">
        <v>0</v>
      </c>
    </row>
    <row r="167" spans="1:52" x14ac:dyDescent="0.25">
      <c r="A167" s="2" t="s">
        <v>301</v>
      </c>
      <c r="B167" s="3" t="s">
        <v>809</v>
      </c>
      <c r="C167" s="4">
        <v>13300</v>
      </c>
      <c r="D167" s="2" t="s">
        <v>303</v>
      </c>
      <c r="E167" s="2" t="s">
        <v>810</v>
      </c>
      <c r="F167" t="s">
        <v>2496</v>
      </c>
      <c r="G167">
        <v>12121</v>
      </c>
      <c r="H167">
        <v>516</v>
      </c>
      <c r="I167">
        <v>163</v>
      </c>
      <c r="J167" s="9">
        <v>31.589147286821706</v>
      </c>
      <c r="K167">
        <v>4443</v>
      </c>
      <c r="L167">
        <v>981</v>
      </c>
      <c r="M167" s="22">
        <v>22.079675894665765</v>
      </c>
      <c r="N167" s="48">
        <v>12121</v>
      </c>
      <c r="O167" s="49">
        <v>3566</v>
      </c>
      <c r="P167" s="49">
        <v>8555</v>
      </c>
      <c r="Q167" s="48">
        <v>849</v>
      </c>
      <c r="R167" s="48">
        <v>771</v>
      </c>
      <c r="S167" s="48">
        <v>695</v>
      </c>
      <c r="T167" s="48">
        <v>666</v>
      </c>
      <c r="U167" s="48">
        <v>655</v>
      </c>
      <c r="V167" s="48">
        <v>579</v>
      </c>
      <c r="W167" s="48">
        <v>452</v>
      </c>
      <c r="X167" s="48">
        <v>345</v>
      </c>
      <c r="Y167" s="48">
        <v>265</v>
      </c>
      <c r="Z167" s="48">
        <v>253</v>
      </c>
      <c r="AA167" s="48">
        <v>227</v>
      </c>
      <c r="AB167" s="48">
        <v>189</v>
      </c>
      <c r="AC167" s="48">
        <v>159</v>
      </c>
      <c r="AD167" s="48">
        <v>130</v>
      </c>
      <c r="AE167" s="48">
        <v>98</v>
      </c>
      <c r="AF167" s="48">
        <v>73</v>
      </c>
      <c r="AG167" s="48">
        <v>83</v>
      </c>
      <c r="AH167" s="50">
        <v>809</v>
      </c>
      <c r="AI167" s="50">
        <v>716</v>
      </c>
      <c r="AJ167" s="50">
        <v>625</v>
      </c>
      <c r="AK167" s="50">
        <v>580</v>
      </c>
      <c r="AL167" s="50">
        <v>559</v>
      </c>
      <c r="AM167" s="50">
        <v>475</v>
      </c>
      <c r="AN167" s="50">
        <v>358</v>
      </c>
      <c r="AO167" s="50">
        <v>272</v>
      </c>
      <c r="AP167" s="50">
        <v>221</v>
      </c>
      <c r="AQ167" s="50">
        <v>221</v>
      </c>
      <c r="AR167" s="50">
        <v>199</v>
      </c>
      <c r="AS167" s="50">
        <v>150</v>
      </c>
      <c r="AT167" s="50">
        <v>119</v>
      </c>
      <c r="AU167" s="50">
        <v>100</v>
      </c>
      <c r="AV167" s="50">
        <v>83</v>
      </c>
      <c r="AW167" s="50">
        <v>66</v>
      </c>
      <c r="AX167" s="50">
        <v>79</v>
      </c>
      <c r="AZ167">
        <v>0</v>
      </c>
    </row>
    <row r="168" spans="1:52" x14ac:dyDescent="0.25">
      <c r="A168" s="2" t="s">
        <v>301</v>
      </c>
      <c r="B168" s="3" t="s">
        <v>1706</v>
      </c>
      <c r="C168" s="4">
        <v>13430</v>
      </c>
      <c r="D168" s="2" t="s">
        <v>303</v>
      </c>
      <c r="E168" s="2" t="s">
        <v>1707</v>
      </c>
      <c r="F168" t="s">
        <v>2496</v>
      </c>
      <c r="G168">
        <v>123906</v>
      </c>
      <c r="H168">
        <v>434</v>
      </c>
      <c r="I168">
        <v>318</v>
      </c>
      <c r="J168" s="9">
        <v>73.271889400921665</v>
      </c>
      <c r="K168">
        <v>37932</v>
      </c>
      <c r="L168">
        <v>12930</v>
      </c>
      <c r="M168" s="22">
        <v>34.087314141094588</v>
      </c>
      <c r="N168" s="48">
        <v>123906</v>
      </c>
      <c r="O168" s="49">
        <v>86210</v>
      </c>
      <c r="P168" s="49">
        <v>37696</v>
      </c>
      <c r="Q168" s="48">
        <v>6478</v>
      </c>
      <c r="R168" s="48">
        <v>6333</v>
      </c>
      <c r="S168" s="48">
        <v>6004</v>
      </c>
      <c r="T168" s="48">
        <v>5869</v>
      </c>
      <c r="U168" s="48">
        <v>5717</v>
      </c>
      <c r="V168" s="48">
        <v>5252</v>
      </c>
      <c r="W168" s="48">
        <v>4299</v>
      </c>
      <c r="X168" s="48">
        <v>3731</v>
      </c>
      <c r="Y168" s="48">
        <v>3432</v>
      </c>
      <c r="Z168" s="48">
        <v>3360</v>
      </c>
      <c r="AA168" s="48">
        <v>3117</v>
      </c>
      <c r="AB168" s="48">
        <v>2585</v>
      </c>
      <c r="AC168" s="48">
        <v>1992</v>
      </c>
      <c r="AD168" s="48">
        <v>1581</v>
      </c>
      <c r="AE168" s="48">
        <v>1169</v>
      </c>
      <c r="AF168" s="48">
        <v>852</v>
      </c>
      <c r="AG168" s="48">
        <v>916</v>
      </c>
      <c r="AH168" s="50">
        <v>6176</v>
      </c>
      <c r="AI168" s="50">
        <v>6002</v>
      </c>
      <c r="AJ168" s="50">
        <v>5705</v>
      </c>
      <c r="AK168" s="50">
        <v>5561</v>
      </c>
      <c r="AL168" s="50">
        <v>5443</v>
      </c>
      <c r="AM168" s="50">
        <v>5054</v>
      </c>
      <c r="AN168" s="50">
        <v>4242</v>
      </c>
      <c r="AO168" s="50">
        <v>3734</v>
      </c>
      <c r="AP168" s="50">
        <v>3410</v>
      </c>
      <c r="AQ168" s="50">
        <v>3275</v>
      </c>
      <c r="AR168" s="50">
        <v>2983</v>
      </c>
      <c r="AS168" s="50">
        <v>2510</v>
      </c>
      <c r="AT168" s="50">
        <v>1986</v>
      </c>
      <c r="AU168" s="50">
        <v>1662</v>
      </c>
      <c r="AV168" s="50">
        <v>1291</v>
      </c>
      <c r="AW168" s="50">
        <v>1011</v>
      </c>
      <c r="AX168" s="50">
        <v>1174</v>
      </c>
      <c r="AZ168">
        <v>0</v>
      </c>
    </row>
    <row r="169" spans="1:52" x14ac:dyDescent="0.25">
      <c r="A169" s="2" t="s">
        <v>301</v>
      </c>
      <c r="B169" s="3" t="s">
        <v>1430</v>
      </c>
      <c r="C169" s="4">
        <v>13433</v>
      </c>
      <c r="D169" s="2" t="s">
        <v>303</v>
      </c>
      <c r="E169" s="2" t="s">
        <v>1431</v>
      </c>
      <c r="F169" t="s">
        <v>2496</v>
      </c>
      <c r="G169">
        <v>26461</v>
      </c>
      <c r="H169">
        <v>318</v>
      </c>
      <c r="I169">
        <v>144</v>
      </c>
      <c r="J169" s="9">
        <v>45.283018867924532</v>
      </c>
      <c r="K169">
        <v>7666</v>
      </c>
      <c r="L169">
        <v>2801</v>
      </c>
      <c r="M169" s="22">
        <v>36.537959822593265</v>
      </c>
      <c r="N169" s="48">
        <v>26461</v>
      </c>
      <c r="O169" s="49">
        <v>10123</v>
      </c>
      <c r="P169" s="49">
        <v>16338</v>
      </c>
      <c r="Q169" s="48">
        <v>1370</v>
      </c>
      <c r="R169" s="48">
        <v>1324</v>
      </c>
      <c r="S169" s="48">
        <v>1220</v>
      </c>
      <c r="T169" s="48">
        <v>1239</v>
      </c>
      <c r="U169" s="48">
        <v>1177</v>
      </c>
      <c r="V169" s="48">
        <v>1078</v>
      </c>
      <c r="W169" s="48">
        <v>909</v>
      </c>
      <c r="X169" s="48">
        <v>769</v>
      </c>
      <c r="Y169" s="48">
        <v>722</v>
      </c>
      <c r="Z169" s="48">
        <v>822</v>
      </c>
      <c r="AA169" s="48">
        <v>816</v>
      </c>
      <c r="AB169" s="48">
        <v>644</v>
      </c>
      <c r="AC169" s="48">
        <v>492</v>
      </c>
      <c r="AD169" s="48">
        <v>367</v>
      </c>
      <c r="AE169" s="48">
        <v>263</v>
      </c>
      <c r="AF169" s="48">
        <v>210</v>
      </c>
      <c r="AG169" s="48">
        <v>249</v>
      </c>
      <c r="AH169" s="50">
        <v>1305</v>
      </c>
      <c r="AI169" s="50">
        <v>1240</v>
      </c>
      <c r="AJ169" s="50">
        <v>1175</v>
      </c>
      <c r="AK169" s="50">
        <v>1152</v>
      </c>
      <c r="AL169" s="50">
        <v>1076</v>
      </c>
      <c r="AM169" s="50">
        <v>962</v>
      </c>
      <c r="AN169" s="50">
        <v>816</v>
      </c>
      <c r="AO169" s="50">
        <v>755</v>
      </c>
      <c r="AP169" s="50">
        <v>733</v>
      </c>
      <c r="AQ169" s="50">
        <v>718</v>
      </c>
      <c r="AR169" s="50">
        <v>735</v>
      </c>
      <c r="AS169" s="50">
        <v>607</v>
      </c>
      <c r="AT169" s="50">
        <v>467</v>
      </c>
      <c r="AU169" s="50">
        <v>313</v>
      </c>
      <c r="AV169" s="50">
        <v>263</v>
      </c>
      <c r="AW169" s="50">
        <v>223</v>
      </c>
      <c r="AX169" s="50">
        <v>250</v>
      </c>
      <c r="AZ169">
        <v>0</v>
      </c>
    </row>
    <row r="170" spans="1:52" x14ac:dyDescent="0.25">
      <c r="A170" s="2" t="s">
        <v>301</v>
      </c>
      <c r="B170" s="3" t="s">
        <v>522</v>
      </c>
      <c r="C170" s="4">
        <v>13440</v>
      </c>
      <c r="D170" s="2" t="s">
        <v>303</v>
      </c>
      <c r="E170" s="2" t="s">
        <v>523</v>
      </c>
      <c r="F170" t="s">
        <v>2496</v>
      </c>
      <c r="G170">
        <v>10059</v>
      </c>
      <c r="H170">
        <v>475</v>
      </c>
      <c r="I170">
        <v>257</v>
      </c>
      <c r="J170" s="9">
        <v>54.105263157894733</v>
      </c>
      <c r="K170">
        <v>3202</v>
      </c>
      <c r="L170">
        <v>980</v>
      </c>
      <c r="M170" s="22">
        <v>30.605871330418488</v>
      </c>
      <c r="N170" s="48">
        <v>10059</v>
      </c>
      <c r="O170" s="49">
        <v>1777</v>
      </c>
      <c r="P170" s="49">
        <v>8282</v>
      </c>
      <c r="Q170" s="48">
        <v>582</v>
      </c>
      <c r="R170" s="48">
        <v>550</v>
      </c>
      <c r="S170" s="48">
        <v>511</v>
      </c>
      <c r="T170" s="48">
        <v>510</v>
      </c>
      <c r="U170" s="48">
        <v>515</v>
      </c>
      <c r="V170" s="48">
        <v>449</v>
      </c>
      <c r="W170" s="48">
        <v>327</v>
      </c>
      <c r="X170" s="48">
        <v>254</v>
      </c>
      <c r="Y170" s="48">
        <v>229</v>
      </c>
      <c r="Z170" s="48">
        <v>234</v>
      </c>
      <c r="AA170" s="48">
        <v>227</v>
      </c>
      <c r="AB170" s="48">
        <v>182</v>
      </c>
      <c r="AC170" s="48">
        <v>146</v>
      </c>
      <c r="AD170" s="48">
        <v>118</v>
      </c>
      <c r="AE170" s="48">
        <v>90</v>
      </c>
      <c r="AF170" s="48">
        <v>67</v>
      </c>
      <c r="AG170" s="48">
        <v>68</v>
      </c>
      <c r="AH170" s="50">
        <v>559</v>
      </c>
      <c r="AI170" s="50">
        <v>529</v>
      </c>
      <c r="AJ170" s="50">
        <v>492</v>
      </c>
      <c r="AK170" s="50">
        <v>500</v>
      </c>
      <c r="AL170" s="50">
        <v>498</v>
      </c>
      <c r="AM170" s="50">
        <v>424</v>
      </c>
      <c r="AN170" s="50">
        <v>316</v>
      </c>
      <c r="AO170" s="50">
        <v>259</v>
      </c>
      <c r="AP170" s="50">
        <v>241</v>
      </c>
      <c r="AQ170" s="50">
        <v>230</v>
      </c>
      <c r="AR170" s="50">
        <v>216</v>
      </c>
      <c r="AS170" s="50">
        <v>189</v>
      </c>
      <c r="AT170" s="50">
        <v>152</v>
      </c>
      <c r="AU170" s="50">
        <v>128</v>
      </c>
      <c r="AV170" s="50">
        <v>102</v>
      </c>
      <c r="AW170" s="50">
        <v>74</v>
      </c>
      <c r="AX170" s="50">
        <v>91</v>
      </c>
      <c r="AZ170">
        <v>0</v>
      </c>
    </row>
    <row r="171" spans="1:52" x14ac:dyDescent="0.25">
      <c r="A171" s="2" t="s">
        <v>301</v>
      </c>
      <c r="B171" s="3" t="s">
        <v>1942</v>
      </c>
      <c r="C171" s="4">
        <v>13442</v>
      </c>
      <c r="D171" s="2" t="s">
        <v>303</v>
      </c>
      <c r="E171" s="2" t="s">
        <v>1943</v>
      </c>
      <c r="F171" t="s">
        <v>2256</v>
      </c>
      <c r="G171">
        <v>48787</v>
      </c>
      <c r="H171">
        <v>329</v>
      </c>
      <c r="I171">
        <v>214</v>
      </c>
      <c r="J171" s="9">
        <v>65.045592705167181</v>
      </c>
      <c r="K171">
        <v>16370</v>
      </c>
      <c r="L171">
        <v>4178</v>
      </c>
      <c r="M171" s="22">
        <v>25.522296884544897</v>
      </c>
      <c r="N171" s="48">
        <v>48787</v>
      </c>
      <c r="O171" s="49">
        <v>21873</v>
      </c>
      <c r="P171" s="49">
        <v>26914</v>
      </c>
      <c r="Q171" s="48">
        <v>2998</v>
      </c>
      <c r="R171" s="48">
        <v>2814</v>
      </c>
      <c r="S171" s="48">
        <v>2548</v>
      </c>
      <c r="T171" s="48">
        <v>2556</v>
      </c>
      <c r="U171" s="48">
        <v>2393</v>
      </c>
      <c r="V171" s="48">
        <v>2106</v>
      </c>
      <c r="W171" s="48">
        <v>1694</v>
      </c>
      <c r="X171" s="48">
        <v>1328</v>
      </c>
      <c r="Y171" s="48">
        <v>1251</v>
      </c>
      <c r="Z171" s="48">
        <v>1229</v>
      </c>
      <c r="AA171" s="48">
        <v>1089</v>
      </c>
      <c r="AB171" s="48">
        <v>886</v>
      </c>
      <c r="AC171" s="48">
        <v>714</v>
      </c>
      <c r="AD171" s="48">
        <v>508</v>
      </c>
      <c r="AE171" s="48">
        <v>371</v>
      </c>
      <c r="AF171" s="48">
        <v>282</v>
      </c>
      <c r="AG171" s="48">
        <v>318</v>
      </c>
      <c r="AH171" s="50">
        <v>2861</v>
      </c>
      <c r="AI171" s="50">
        <v>2605</v>
      </c>
      <c r="AJ171" s="50">
        <v>2339</v>
      </c>
      <c r="AK171" s="50">
        <v>2327</v>
      </c>
      <c r="AL171" s="50">
        <v>2195</v>
      </c>
      <c r="AM171" s="50">
        <v>1946</v>
      </c>
      <c r="AN171" s="50">
        <v>1616</v>
      </c>
      <c r="AO171" s="50">
        <v>1313</v>
      </c>
      <c r="AP171" s="50">
        <v>1229</v>
      </c>
      <c r="AQ171" s="50">
        <v>1175</v>
      </c>
      <c r="AR171" s="50">
        <v>999</v>
      </c>
      <c r="AS171" s="50">
        <v>806</v>
      </c>
      <c r="AT171" s="50">
        <v>660</v>
      </c>
      <c r="AU171" s="50">
        <v>509</v>
      </c>
      <c r="AV171" s="50">
        <v>409</v>
      </c>
      <c r="AW171" s="50">
        <v>333</v>
      </c>
      <c r="AX171" s="50">
        <v>380</v>
      </c>
      <c r="AZ171">
        <v>0</v>
      </c>
    </row>
    <row r="172" spans="1:52" x14ac:dyDescent="0.25">
      <c r="A172" s="2" t="s">
        <v>301</v>
      </c>
      <c r="B172" s="3" t="s">
        <v>1966</v>
      </c>
      <c r="C172" s="4">
        <v>13458</v>
      </c>
      <c r="D172" s="2" t="s">
        <v>303</v>
      </c>
      <c r="E172" s="2" t="s">
        <v>1967</v>
      </c>
      <c r="F172" t="s">
        <v>2496</v>
      </c>
      <c r="G172">
        <v>22254</v>
      </c>
      <c r="H172">
        <v>468</v>
      </c>
      <c r="I172">
        <v>260</v>
      </c>
      <c r="J172" s="9">
        <v>55.555555555555557</v>
      </c>
      <c r="K172">
        <v>7011</v>
      </c>
      <c r="L172">
        <v>1941</v>
      </c>
      <c r="M172" s="22">
        <v>27.685066324347453</v>
      </c>
      <c r="N172" s="48">
        <v>22254</v>
      </c>
      <c r="O172" s="49">
        <v>11789</v>
      </c>
      <c r="P172" s="49">
        <v>10465</v>
      </c>
      <c r="Q172" s="48">
        <v>1350</v>
      </c>
      <c r="R172" s="48">
        <v>1266</v>
      </c>
      <c r="S172" s="48">
        <v>1179</v>
      </c>
      <c r="T172" s="48">
        <v>1130</v>
      </c>
      <c r="U172" s="48">
        <v>1112</v>
      </c>
      <c r="V172" s="48">
        <v>1034</v>
      </c>
      <c r="W172" s="48">
        <v>794</v>
      </c>
      <c r="X172" s="48">
        <v>603</v>
      </c>
      <c r="Y172" s="48">
        <v>520</v>
      </c>
      <c r="Z172" s="48">
        <v>556</v>
      </c>
      <c r="AA172" s="48">
        <v>549</v>
      </c>
      <c r="AB172" s="48">
        <v>459</v>
      </c>
      <c r="AC172" s="48">
        <v>343</v>
      </c>
      <c r="AD172" s="48">
        <v>268</v>
      </c>
      <c r="AE172" s="48">
        <v>192</v>
      </c>
      <c r="AF172" s="48">
        <v>147</v>
      </c>
      <c r="AG172" s="48">
        <v>161</v>
      </c>
      <c r="AH172" s="50">
        <v>1288</v>
      </c>
      <c r="AI172" s="50">
        <v>1184</v>
      </c>
      <c r="AJ172" s="50">
        <v>1108</v>
      </c>
      <c r="AK172" s="50">
        <v>1035</v>
      </c>
      <c r="AL172" s="50">
        <v>994</v>
      </c>
      <c r="AM172" s="50">
        <v>911</v>
      </c>
      <c r="AN172" s="50">
        <v>720</v>
      </c>
      <c r="AO172" s="50">
        <v>550</v>
      </c>
      <c r="AP172" s="50">
        <v>467</v>
      </c>
      <c r="AQ172" s="50">
        <v>482</v>
      </c>
      <c r="AR172" s="50">
        <v>461</v>
      </c>
      <c r="AS172" s="50">
        <v>359</v>
      </c>
      <c r="AT172" s="50">
        <v>269</v>
      </c>
      <c r="AU172" s="50">
        <v>224</v>
      </c>
      <c r="AV172" s="50">
        <v>185</v>
      </c>
      <c r="AW172" s="50">
        <v>159</v>
      </c>
      <c r="AX172" s="50">
        <v>195</v>
      </c>
      <c r="AZ172">
        <v>0</v>
      </c>
    </row>
    <row r="173" spans="1:52" x14ac:dyDescent="0.25">
      <c r="A173" s="2" t="s">
        <v>301</v>
      </c>
      <c r="B173" s="3" t="s">
        <v>514</v>
      </c>
      <c r="C173" s="4">
        <v>13468</v>
      </c>
      <c r="D173" s="2" t="s">
        <v>303</v>
      </c>
      <c r="E173" s="2" t="s">
        <v>515</v>
      </c>
      <c r="F173" t="s">
        <v>2496</v>
      </c>
      <c r="G173">
        <v>44784</v>
      </c>
      <c r="H173">
        <v>566</v>
      </c>
      <c r="I173">
        <v>319</v>
      </c>
      <c r="J173" s="9">
        <v>56.360424028268554</v>
      </c>
      <c r="K173">
        <v>14359</v>
      </c>
      <c r="L173">
        <v>4405</v>
      </c>
      <c r="M173" s="22">
        <v>30.677623789957519</v>
      </c>
      <c r="N173" s="48">
        <v>44784</v>
      </c>
      <c r="O173" s="49">
        <v>26468</v>
      </c>
      <c r="P173" s="49">
        <v>18316</v>
      </c>
      <c r="Q173" s="48">
        <v>2606</v>
      </c>
      <c r="R173" s="48">
        <v>2463</v>
      </c>
      <c r="S173" s="48">
        <v>2271</v>
      </c>
      <c r="T173" s="48">
        <v>2252</v>
      </c>
      <c r="U173" s="48">
        <v>2293</v>
      </c>
      <c r="V173" s="48">
        <v>2012</v>
      </c>
      <c r="W173" s="48">
        <v>1460</v>
      </c>
      <c r="X173" s="48">
        <v>1128</v>
      </c>
      <c r="Y173" s="48">
        <v>1015</v>
      </c>
      <c r="Z173" s="48">
        <v>1043</v>
      </c>
      <c r="AA173" s="48">
        <v>1012</v>
      </c>
      <c r="AB173" s="48">
        <v>814</v>
      </c>
      <c r="AC173" s="48">
        <v>652</v>
      </c>
      <c r="AD173" s="48">
        <v>529</v>
      </c>
      <c r="AE173" s="48">
        <v>404</v>
      </c>
      <c r="AF173" s="48">
        <v>302</v>
      </c>
      <c r="AG173" s="48">
        <v>308</v>
      </c>
      <c r="AH173" s="50">
        <v>2502</v>
      </c>
      <c r="AI173" s="50">
        <v>2357</v>
      </c>
      <c r="AJ173" s="50">
        <v>2199</v>
      </c>
      <c r="AK173" s="50">
        <v>2223</v>
      </c>
      <c r="AL173" s="50">
        <v>2216</v>
      </c>
      <c r="AM173" s="50">
        <v>1874</v>
      </c>
      <c r="AN173" s="50">
        <v>1394</v>
      </c>
      <c r="AO173" s="50">
        <v>1151</v>
      </c>
      <c r="AP173" s="50">
        <v>1071</v>
      </c>
      <c r="AQ173" s="50">
        <v>1019</v>
      </c>
      <c r="AR173" s="50">
        <v>954</v>
      </c>
      <c r="AS173" s="50">
        <v>836</v>
      </c>
      <c r="AT173" s="50">
        <v>674</v>
      </c>
      <c r="AU173" s="50">
        <v>567</v>
      </c>
      <c r="AV173" s="50">
        <v>453</v>
      </c>
      <c r="AW173" s="50">
        <v>328</v>
      </c>
      <c r="AX173" s="50">
        <v>402</v>
      </c>
      <c r="AZ173">
        <v>0</v>
      </c>
    </row>
    <row r="174" spans="1:52" x14ac:dyDescent="0.25">
      <c r="A174" s="2" t="s">
        <v>301</v>
      </c>
      <c r="B174" s="3" t="s">
        <v>1789</v>
      </c>
      <c r="C174" s="4">
        <v>13473</v>
      </c>
      <c r="D174" s="2" t="s">
        <v>303</v>
      </c>
      <c r="E174" s="2" t="s">
        <v>1723</v>
      </c>
      <c r="F174" t="s">
        <v>2262</v>
      </c>
      <c r="G174">
        <v>21828</v>
      </c>
      <c r="H174">
        <v>616</v>
      </c>
      <c r="I174">
        <v>313</v>
      </c>
      <c r="J174" s="9">
        <v>50.811688311688307</v>
      </c>
      <c r="K174">
        <v>7114</v>
      </c>
      <c r="L174">
        <v>1862</v>
      </c>
      <c r="M174" s="22">
        <v>26.173741917346078</v>
      </c>
      <c r="N174" s="48">
        <v>21828</v>
      </c>
      <c r="O174" s="49">
        <v>6048</v>
      </c>
      <c r="P174" s="49">
        <v>15780</v>
      </c>
      <c r="Q174" s="48">
        <v>1355</v>
      </c>
      <c r="R174" s="48">
        <v>1220</v>
      </c>
      <c r="S174" s="48">
        <v>1168</v>
      </c>
      <c r="T174" s="48">
        <v>1123</v>
      </c>
      <c r="U174" s="48">
        <v>1139</v>
      </c>
      <c r="V174" s="48">
        <v>949</v>
      </c>
      <c r="W174" s="48">
        <v>670</v>
      </c>
      <c r="X174" s="48">
        <v>584</v>
      </c>
      <c r="Y174" s="48">
        <v>546</v>
      </c>
      <c r="Z174" s="48">
        <v>578</v>
      </c>
      <c r="AA174" s="48">
        <v>550</v>
      </c>
      <c r="AB174" s="48">
        <v>428</v>
      </c>
      <c r="AC174" s="48">
        <v>338</v>
      </c>
      <c r="AD174" s="48">
        <v>290</v>
      </c>
      <c r="AE174" s="48">
        <v>194</v>
      </c>
      <c r="AF174" s="48">
        <v>142</v>
      </c>
      <c r="AG174" s="48">
        <v>141</v>
      </c>
      <c r="AH174" s="50">
        <v>1302</v>
      </c>
      <c r="AI174" s="50">
        <v>1169</v>
      </c>
      <c r="AJ174" s="50">
        <v>1094</v>
      </c>
      <c r="AK174" s="50">
        <v>1061</v>
      </c>
      <c r="AL174" s="50">
        <v>1050</v>
      </c>
      <c r="AM174" s="50">
        <v>830</v>
      </c>
      <c r="AN174" s="50">
        <v>587</v>
      </c>
      <c r="AO174" s="50">
        <v>533</v>
      </c>
      <c r="AP174" s="50">
        <v>535</v>
      </c>
      <c r="AQ174" s="50">
        <v>536</v>
      </c>
      <c r="AR174" s="50">
        <v>460</v>
      </c>
      <c r="AS174" s="50">
        <v>339</v>
      </c>
      <c r="AT174" s="50">
        <v>269</v>
      </c>
      <c r="AU174" s="50">
        <v>237</v>
      </c>
      <c r="AV174" s="50">
        <v>156</v>
      </c>
      <c r="AW174" s="50">
        <v>116</v>
      </c>
      <c r="AX174" s="50">
        <v>139</v>
      </c>
      <c r="AZ174">
        <v>0</v>
      </c>
    </row>
    <row r="175" spans="1:52" x14ac:dyDescent="0.25">
      <c r="A175" s="2" t="s">
        <v>301</v>
      </c>
      <c r="B175" s="3" t="s">
        <v>2144</v>
      </c>
      <c r="C175" s="4">
        <v>13490</v>
      </c>
      <c r="D175" s="2" t="s">
        <v>303</v>
      </c>
      <c r="E175" s="2" t="s">
        <v>2145</v>
      </c>
      <c r="F175" t="s">
        <v>2496</v>
      </c>
      <c r="G175">
        <v>5148</v>
      </c>
      <c r="H175">
        <v>154</v>
      </c>
      <c r="I175">
        <v>38</v>
      </c>
      <c r="J175" s="9">
        <v>24.675324675324674</v>
      </c>
      <c r="K175">
        <v>1997</v>
      </c>
      <c r="L175">
        <v>345</v>
      </c>
      <c r="M175" s="22">
        <v>17.27591387080621</v>
      </c>
      <c r="N175" s="48">
        <v>5148</v>
      </c>
      <c r="O175" s="49">
        <v>2137</v>
      </c>
      <c r="P175" s="49">
        <v>3011</v>
      </c>
      <c r="Q175" s="48">
        <v>318</v>
      </c>
      <c r="R175" s="48">
        <v>305</v>
      </c>
      <c r="S175" s="48">
        <v>364</v>
      </c>
      <c r="T175" s="48">
        <v>313</v>
      </c>
      <c r="U175" s="48">
        <v>271</v>
      </c>
      <c r="V175" s="48">
        <v>221</v>
      </c>
      <c r="W175" s="48">
        <v>191</v>
      </c>
      <c r="X175" s="48">
        <v>146</v>
      </c>
      <c r="Y175" s="48">
        <v>168</v>
      </c>
      <c r="Z175" s="48">
        <v>166</v>
      </c>
      <c r="AA175" s="48">
        <v>130</v>
      </c>
      <c r="AB175" s="48">
        <v>87</v>
      </c>
      <c r="AC175" s="48">
        <v>74</v>
      </c>
      <c r="AD175" s="48">
        <v>60</v>
      </c>
      <c r="AE175" s="48">
        <v>38</v>
      </c>
      <c r="AF175" s="48">
        <v>17</v>
      </c>
      <c r="AG175" s="48">
        <v>23</v>
      </c>
      <c r="AH175" s="50">
        <v>278</v>
      </c>
      <c r="AI175" s="50">
        <v>332</v>
      </c>
      <c r="AJ175" s="50">
        <v>302</v>
      </c>
      <c r="AK175" s="50">
        <v>279</v>
      </c>
      <c r="AL175" s="50">
        <v>176</v>
      </c>
      <c r="AM175" s="50">
        <v>158</v>
      </c>
      <c r="AN175" s="50">
        <v>120</v>
      </c>
      <c r="AO175" s="50">
        <v>117</v>
      </c>
      <c r="AP175" s="50">
        <v>98</v>
      </c>
      <c r="AQ175" s="50">
        <v>82</v>
      </c>
      <c r="AR175" s="50">
        <v>93</v>
      </c>
      <c r="AS175" s="50">
        <v>64</v>
      </c>
      <c r="AT175" s="50">
        <v>45</v>
      </c>
      <c r="AU175" s="50">
        <v>42</v>
      </c>
      <c r="AV175" s="50">
        <v>25</v>
      </c>
      <c r="AW175" s="50">
        <v>14</v>
      </c>
      <c r="AX175" s="50">
        <v>31</v>
      </c>
      <c r="AZ175">
        <v>0</v>
      </c>
    </row>
    <row r="176" spans="1:52" x14ac:dyDescent="0.25">
      <c r="A176" s="2" t="s">
        <v>301</v>
      </c>
      <c r="B176" s="3" t="s">
        <v>1417</v>
      </c>
      <c r="C176" s="4">
        <v>13549</v>
      </c>
      <c r="D176" s="2" t="s">
        <v>303</v>
      </c>
      <c r="E176" s="2" t="s">
        <v>1418</v>
      </c>
      <c r="F176" t="s">
        <v>2496</v>
      </c>
      <c r="G176">
        <v>25448</v>
      </c>
      <c r="H176">
        <v>1659</v>
      </c>
      <c r="I176">
        <v>503</v>
      </c>
      <c r="J176" s="9">
        <v>30.319469559975886</v>
      </c>
      <c r="K176">
        <v>9214</v>
      </c>
      <c r="L176">
        <v>2228</v>
      </c>
      <c r="M176" s="22">
        <v>24.180594747123944</v>
      </c>
      <c r="N176" s="48">
        <v>25448</v>
      </c>
      <c r="O176" s="49">
        <v>2747</v>
      </c>
      <c r="P176" s="49">
        <v>22701</v>
      </c>
      <c r="Q176" s="48">
        <v>1778</v>
      </c>
      <c r="R176" s="48">
        <v>1611</v>
      </c>
      <c r="S176" s="48">
        <v>1435</v>
      </c>
      <c r="T176" s="48">
        <v>1358</v>
      </c>
      <c r="U176" s="48">
        <v>1315</v>
      </c>
      <c r="V176" s="48">
        <v>1121</v>
      </c>
      <c r="W176" s="48">
        <v>850</v>
      </c>
      <c r="X176" s="48">
        <v>711</v>
      </c>
      <c r="Y176" s="48">
        <v>646</v>
      </c>
      <c r="Z176" s="48">
        <v>570</v>
      </c>
      <c r="AA176" s="48">
        <v>512</v>
      </c>
      <c r="AB176" s="48">
        <v>452</v>
      </c>
      <c r="AC176" s="48">
        <v>358</v>
      </c>
      <c r="AD176" s="48">
        <v>280</v>
      </c>
      <c r="AE176" s="48">
        <v>231</v>
      </c>
      <c r="AF176" s="48">
        <v>190</v>
      </c>
      <c r="AG176" s="48">
        <v>214</v>
      </c>
      <c r="AH176" s="50">
        <v>1700</v>
      </c>
      <c r="AI176" s="50">
        <v>1514</v>
      </c>
      <c r="AJ176" s="50">
        <v>1300</v>
      </c>
      <c r="AK176" s="50">
        <v>1207</v>
      </c>
      <c r="AL176" s="50">
        <v>1114</v>
      </c>
      <c r="AM176" s="50">
        <v>917</v>
      </c>
      <c r="AN176" s="50">
        <v>684</v>
      </c>
      <c r="AO176" s="50">
        <v>576</v>
      </c>
      <c r="AP176" s="50">
        <v>521</v>
      </c>
      <c r="AQ176" s="50">
        <v>438</v>
      </c>
      <c r="AR176" s="50">
        <v>392</v>
      </c>
      <c r="AS176" s="50">
        <v>350</v>
      </c>
      <c r="AT176" s="50">
        <v>286</v>
      </c>
      <c r="AU176" s="50">
        <v>237</v>
      </c>
      <c r="AV176" s="50">
        <v>201</v>
      </c>
      <c r="AW176" s="50">
        <v>175</v>
      </c>
      <c r="AX176" s="50">
        <v>204</v>
      </c>
      <c r="AZ176">
        <v>0</v>
      </c>
    </row>
    <row r="177" spans="1:52" x14ac:dyDescent="0.25">
      <c r="A177" s="2" t="s">
        <v>301</v>
      </c>
      <c r="B177" s="3" t="s">
        <v>1529</v>
      </c>
      <c r="C177" s="4">
        <v>13580</v>
      </c>
      <c r="D177" s="2" t="s">
        <v>303</v>
      </c>
      <c r="E177" s="2" t="s">
        <v>1530</v>
      </c>
      <c r="F177" t="s">
        <v>2496</v>
      </c>
      <c r="G177">
        <v>10887</v>
      </c>
      <c r="H177">
        <v>45</v>
      </c>
      <c r="I177">
        <v>33</v>
      </c>
      <c r="J177" s="9">
        <v>73.333333333333329</v>
      </c>
      <c r="K177">
        <v>3824</v>
      </c>
      <c r="L177">
        <v>830</v>
      </c>
      <c r="M177" s="22">
        <v>21.70502092050209</v>
      </c>
      <c r="N177" s="48">
        <v>10887</v>
      </c>
      <c r="O177" s="49">
        <v>4699</v>
      </c>
      <c r="P177" s="49">
        <v>6188</v>
      </c>
      <c r="Q177" s="48">
        <v>713</v>
      </c>
      <c r="R177" s="48">
        <v>650</v>
      </c>
      <c r="S177" s="48">
        <v>642</v>
      </c>
      <c r="T177" s="48">
        <v>581</v>
      </c>
      <c r="U177" s="48">
        <v>517</v>
      </c>
      <c r="V177" s="48">
        <v>400</v>
      </c>
      <c r="W177" s="48">
        <v>308</v>
      </c>
      <c r="X177" s="48">
        <v>315</v>
      </c>
      <c r="Y177" s="48">
        <v>321</v>
      </c>
      <c r="Z177" s="48">
        <v>298</v>
      </c>
      <c r="AA177" s="48">
        <v>256</v>
      </c>
      <c r="AB177" s="48">
        <v>211</v>
      </c>
      <c r="AC177" s="48">
        <v>161</v>
      </c>
      <c r="AD177" s="48">
        <v>125</v>
      </c>
      <c r="AE177" s="48">
        <v>97</v>
      </c>
      <c r="AF177" s="48">
        <v>67</v>
      </c>
      <c r="AG177" s="48">
        <v>58</v>
      </c>
      <c r="AH177" s="50">
        <v>682</v>
      </c>
      <c r="AI177" s="50">
        <v>628</v>
      </c>
      <c r="AJ177" s="50">
        <v>617</v>
      </c>
      <c r="AK177" s="50">
        <v>550</v>
      </c>
      <c r="AL177" s="50">
        <v>470</v>
      </c>
      <c r="AM177" s="50">
        <v>358</v>
      </c>
      <c r="AN177" s="50">
        <v>271</v>
      </c>
      <c r="AO177" s="50">
        <v>279</v>
      </c>
      <c r="AP177" s="50">
        <v>276</v>
      </c>
      <c r="AQ177" s="50">
        <v>244</v>
      </c>
      <c r="AR177" s="50">
        <v>203</v>
      </c>
      <c r="AS177" s="50">
        <v>169</v>
      </c>
      <c r="AT177" s="50">
        <v>127</v>
      </c>
      <c r="AU177" s="50">
        <v>99</v>
      </c>
      <c r="AV177" s="50">
        <v>80</v>
      </c>
      <c r="AW177" s="50">
        <v>58</v>
      </c>
      <c r="AX177" s="50">
        <v>56</v>
      </c>
      <c r="AZ177">
        <v>0</v>
      </c>
    </row>
    <row r="178" spans="1:52" x14ac:dyDescent="0.25">
      <c r="A178" s="2" t="s">
        <v>301</v>
      </c>
      <c r="B178" s="3" t="s">
        <v>1513</v>
      </c>
      <c r="C178" s="4">
        <v>13600</v>
      </c>
      <c r="D178" s="2" t="s">
        <v>303</v>
      </c>
      <c r="E178" s="2" t="s">
        <v>1514</v>
      </c>
      <c r="F178" t="s">
        <v>2496</v>
      </c>
      <c r="G178">
        <v>18670</v>
      </c>
      <c r="H178">
        <v>322</v>
      </c>
      <c r="I178">
        <v>164</v>
      </c>
      <c r="J178" s="9">
        <v>50.931677018633536</v>
      </c>
      <c r="K178">
        <v>6219</v>
      </c>
      <c r="L178">
        <v>1555</v>
      </c>
      <c r="M178" s="22">
        <v>25.004019938896928</v>
      </c>
      <c r="N178" s="48">
        <v>18670</v>
      </c>
      <c r="O178" s="49">
        <v>10049</v>
      </c>
      <c r="P178" s="49">
        <v>8621</v>
      </c>
      <c r="Q178" s="48">
        <v>1150</v>
      </c>
      <c r="R178" s="48">
        <v>1034</v>
      </c>
      <c r="S178" s="48">
        <v>993</v>
      </c>
      <c r="T178" s="48">
        <v>975</v>
      </c>
      <c r="U178" s="48">
        <v>887</v>
      </c>
      <c r="V178" s="48">
        <v>775</v>
      </c>
      <c r="W178" s="48">
        <v>620</v>
      </c>
      <c r="X178" s="48">
        <v>558</v>
      </c>
      <c r="Y178" s="48">
        <v>498</v>
      </c>
      <c r="Z178" s="48">
        <v>541</v>
      </c>
      <c r="AA178" s="48">
        <v>481</v>
      </c>
      <c r="AB178" s="48">
        <v>412</v>
      </c>
      <c r="AC178" s="48">
        <v>299</v>
      </c>
      <c r="AD178" s="48">
        <v>270</v>
      </c>
      <c r="AE178" s="48">
        <v>174</v>
      </c>
      <c r="AF178" s="48">
        <v>111</v>
      </c>
      <c r="AG178" s="48">
        <v>109</v>
      </c>
      <c r="AH178" s="50">
        <v>1119</v>
      </c>
      <c r="AI178" s="50">
        <v>999</v>
      </c>
      <c r="AJ178" s="50">
        <v>1010</v>
      </c>
      <c r="AK178" s="50">
        <v>899</v>
      </c>
      <c r="AL178" s="50">
        <v>760</v>
      </c>
      <c r="AM178" s="50">
        <v>595</v>
      </c>
      <c r="AN178" s="50">
        <v>503</v>
      </c>
      <c r="AO178" s="50">
        <v>443</v>
      </c>
      <c r="AP178" s="50">
        <v>448</v>
      </c>
      <c r="AQ178" s="50">
        <v>490</v>
      </c>
      <c r="AR178" s="50">
        <v>395</v>
      </c>
      <c r="AS178" s="50">
        <v>332</v>
      </c>
      <c r="AT178" s="50">
        <v>249</v>
      </c>
      <c r="AU178" s="50">
        <v>210</v>
      </c>
      <c r="AV178" s="50">
        <v>140</v>
      </c>
      <c r="AW178" s="50">
        <v>91</v>
      </c>
      <c r="AX178" s="50">
        <v>100</v>
      </c>
      <c r="AZ178">
        <v>0</v>
      </c>
    </row>
    <row r="179" spans="1:52" x14ac:dyDescent="0.25">
      <c r="A179" s="2" t="s">
        <v>301</v>
      </c>
      <c r="B179" s="3" t="s">
        <v>762</v>
      </c>
      <c r="C179" s="4">
        <v>13620</v>
      </c>
      <c r="D179" s="2" t="s">
        <v>303</v>
      </c>
      <c r="E179" s="2" t="s">
        <v>763</v>
      </c>
      <c r="F179" t="s">
        <v>2496</v>
      </c>
      <c r="G179">
        <v>6711</v>
      </c>
      <c r="H179">
        <v>285</v>
      </c>
      <c r="I179">
        <v>38</v>
      </c>
      <c r="J179" s="9">
        <v>13.333333333333334</v>
      </c>
      <c r="K179">
        <v>1817</v>
      </c>
      <c r="L179">
        <v>834</v>
      </c>
      <c r="M179" s="22">
        <v>45.899834892680239</v>
      </c>
      <c r="N179" s="48">
        <v>6711</v>
      </c>
      <c r="O179" s="49">
        <v>5686</v>
      </c>
      <c r="P179" s="49">
        <v>1025</v>
      </c>
      <c r="Q179" s="48">
        <v>301</v>
      </c>
      <c r="R179" s="48">
        <v>299</v>
      </c>
      <c r="S179" s="48">
        <v>289</v>
      </c>
      <c r="T179" s="48">
        <v>311</v>
      </c>
      <c r="U179" s="48">
        <v>295</v>
      </c>
      <c r="V179" s="48">
        <v>271</v>
      </c>
      <c r="W179" s="48">
        <v>221</v>
      </c>
      <c r="X179" s="48">
        <v>211</v>
      </c>
      <c r="Y179" s="48">
        <v>223</v>
      </c>
      <c r="Z179" s="48">
        <v>190</v>
      </c>
      <c r="AA179" s="48">
        <v>184</v>
      </c>
      <c r="AB179" s="48">
        <v>172</v>
      </c>
      <c r="AC179" s="48">
        <v>144</v>
      </c>
      <c r="AD179" s="48">
        <v>100</v>
      </c>
      <c r="AE179" s="48">
        <v>77</v>
      </c>
      <c r="AF179" s="48">
        <v>65</v>
      </c>
      <c r="AG179" s="48">
        <v>76</v>
      </c>
      <c r="AH179" s="50">
        <v>291</v>
      </c>
      <c r="AI179" s="50">
        <v>295</v>
      </c>
      <c r="AJ179" s="50">
        <v>278</v>
      </c>
      <c r="AK179" s="50">
        <v>272</v>
      </c>
      <c r="AL179" s="50">
        <v>280</v>
      </c>
      <c r="AM179" s="50">
        <v>281</v>
      </c>
      <c r="AN179" s="50">
        <v>235</v>
      </c>
      <c r="AO179" s="50">
        <v>199</v>
      </c>
      <c r="AP179" s="50">
        <v>172</v>
      </c>
      <c r="AQ179" s="50">
        <v>202</v>
      </c>
      <c r="AR179" s="50">
        <v>191</v>
      </c>
      <c r="AS179" s="50">
        <v>154</v>
      </c>
      <c r="AT179" s="50">
        <v>109</v>
      </c>
      <c r="AU179" s="50">
        <v>95</v>
      </c>
      <c r="AV179" s="50">
        <v>85</v>
      </c>
      <c r="AW179" s="50">
        <v>63</v>
      </c>
      <c r="AX179" s="50">
        <v>80</v>
      </c>
      <c r="AZ179">
        <v>0</v>
      </c>
    </row>
    <row r="180" spans="1:52" x14ac:dyDescent="0.25">
      <c r="A180" s="2" t="s">
        <v>301</v>
      </c>
      <c r="B180" s="3" t="s">
        <v>544</v>
      </c>
      <c r="C180" s="4">
        <v>13647</v>
      </c>
      <c r="D180" s="2" t="s">
        <v>303</v>
      </c>
      <c r="E180" s="2" t="s">
        <v>545</v>
      </c>
      <c r="F180" t="s">
        <v>2496</v>
      </c>
      <c r="G180">
        <v>16473</v>
      </c>
      <c r="H180">
        <v>84</v>
      </c>
      <c r="I180">
        <v>20</v>
      </c>
      <c r="J180" s="9">
        <v>23.809523809523807</v>
      </c>
      <c r="K180">
        <v>5260</v>
      </c>
      <c r="L180">
        <v>1726</v>
      </c>
      <c r="M180" s="22">
        <v>32.813688212927758</v>
      </c>
      <c r="N180" s="48">
        <v>16473</v>
      </c>
      <c r="O180" s="49">
        <v>12178</v>
      </c>
      <c r="P180" s="49">
        <v>4295</v>
      </c>
      <c r="Q180" s="48">
        <v>913</v>
      </c>
      <c r="R180" s="48">
        <v>888</v>
      </c>
      <c r="S180" s="48">
        <v>878</v>
      </c>
      <c r="T180" s="48">
        <v>771</v>
      </c>
      <c r="U180" s="48">
        <v>718</v>
      </c>
      <c r="V180" s="48">
        <v>707</v>
      </c>
      <c r="W180" s="48">
        <v>561</v>
      </c>
      <c r="X180" s="48">
        <v>435</v>
      </c>
      <c r="Y180" s="48">
        <v>379</v>
      </c>
      <c r="Z180" s="48">
        <v>412</v>
      </c>
      <c r="AA180" s="48">
        <v>399</v>
      </c>
      <c r="AB180" s="48">
        <v>325</v>
      </c>
      <c r="AC180" s="48">
        <v>280</v>
      </c>
      <c r="AD180" s="48">
        <v>215</v>
      </c>
      <c r="AE180" s="48">
        <v>167</v>
      </c>
      <c r="AF180" s="48">
        <v>109</v>
      </c>
      <c r="AG180" s="48">
        <v>112</v>
      </c>
      <c r="AH180" s="50">
        <v>885</v>
      </c>
      <c r="AI180" s="50">
        <v>867</v>
      </c>
      <c r="AJ180" s="50">
        <v>861</v>
      </c>
      <c r="AK180" s="50">
        <v>697</v>
      </c>
      <c r="AL180" s="50">
        <v>732</v>
      </c>
      <c r="AM180" s="50">
        <v>626</v>
      </c>
      <c r="AN180" s="50">
        <v>522</v>
      </c>
      <c r="AO180" s="50">
        <v>471</v>
      </c>
      <c r="AP180" s="50">
        <v>398</v>
      </c>
      <c r="AQ180" s="50">
        <v>391</v>
      </c>
      <c r="AR180" s="50">
        <v>424</v>
      </c>
      <c r="AS180" s="50">
        <v>371</v>
      </c>
      <c r="AT180" s="50">
        <v>276</v>
      </c>
      <c r="AU180" s="50">
        <v>226</v>
      </c>
      <c r="AV180" s="50">
        <v>176</v>
      </c>
      <c r="AW180" s="50">
        <v>130</v>
      </c>
      <c r="AX180" s="50">
        <v>151</v>
      </c>
      <c r="AZ180">
        <v>0</v>
      </c>
    </row>
    <row r="181" spans="1:52" x14ac:dyDescent="0.25">
      <c r="A181" s="2" t="s">
        <v>301</v>
      </c>
      <c r="B181" s="3" t="s">
        <v>302</v>
      </c>
      <c r="C181" s="4">
        <v>13650</v>
      </c>
      <c r="D181" s="2" t="s">
        <v>303</v>
      </c>
      <c r="E181" s="2" t="s">
        <v>304</v>
      </c>
      <c r="F181" t="s">
        <v>2496</v>
      </c>
      <c r="G181">
        <v>13944</v>
      </c>
      <c r="H181">
        <v>1332</v>
      </c>
      <c r="I181">
        <v>729</v>
      </c>
      <c r="J181" s="9">
        <v>54.729729729729726</v>
      </c>
      <c r="K181">
        <v>4563</v>
      </c>
      <c r="L181">
        <v>1261</v>
      </c>
      <c r="M181" s="22">
        <v>27.635327635327634</v>
      </c>
      <c r="N181" s="48">
        <v>13944</v>
      </c>
      <c r="O181" s="49">
        <v>2979</v>
      </c>
      <c r="P181" s="49">
        <v>10965</v>
      </c>
      <c r="Q181" s="48">
        <v>838</v>
      </c>
      <c r="R181" s="48">
        <v>786</v>
      </c>
      <c r="S181" s="48">
        <v>750</v>
      </c>
      <c r="T181" s="48">
        <v>685</v>
      </c>
      <c r="U181" s="48">
        <v>704</v>
      </c>
      <c r="V181" s="48">
        <v>674</v>
      </c>
      <c r="W181" s="48">
        <v>519</v>
      </c>
      <c r="X181" s="48">
        <v>395</v>
      </c>
      <c r="Y181" s="48">
        <v>357</v>
      </c>
      <c r="Z181" s="48">
        <v>366</v>
      </c>
      <c r="AA181" s="48">
        <v>349</v>
      </c>
      <c r="AB181" s="48">
        <v>287</v>
      </c>
      <c r="AC181" s="48">
        <v>223</v>
      </c>
      <c r="AD181" s="48">
        <v>162</v>
      </c>
      <c r="AE181" s="48">
        <v>119</v>
      </c>
      <c r="AF181" s="48">
        <v>90</v>
      </c>
      <c r="AG181" s="48">
        <v>102</v>
      </c>
      <c r="AH181" s="50">
        <v>795</v>
      </c>
      <c r="AI181" s="50">
        <v>730</v>
      </c>
      <c r="AJ181" s="50">
        <v>655</v>
      </c>
      <c r="AK181" s="50">
        <v>643</v>
      </c>
      <c r="AL181" s="50">
        <v>600</v>
      </c>
      <c r="AM181" s="50">
        <v>558</v>
      </c>
      <c r="AN181" s="50">
        <v>466</v>
      </c>
      <c r="AO181" s="50">
        <v>364</v>
      </c>
      <c r="AP181" s="50">
        <v>295</v>
      </c>
      <c r="AQ181" s="50">
        <v>309</v>
      </c>
      <c r="AR181" s="50">
        <v>287</v>
      </c>
      <c r="AS181" s="50">
        <v>218</v>
      </c>
      <c r="AT181" s="50">
        <v>153</v>
      </c>
      <c r="AU181" s="50">
        <v>138</v>
      </c>
      <c r="AV181" s="50">
        <v>111</v>
      </c>
      <c r="AW181" s="50">
        <v>95</v>
      </c>
      <c r="AX181" s="50">
        <v>121</v>
      </c>
      <c r="AZ181">
        <v>0</v>
      </c>
    </row>
    <row r="182" spans="1:52" x14ac:dyDescent="0.25">
      <c r="A182" s="2" t="s">
        <v>301</v>
      </c>
      <c r="B182" s="3" t="s">
        <v>2172</v>
      </c>
      <c r="C182" s="4">
        <v>13654</v>
      </c>
      <c r="D182" s="2" t="s">
        <v>303</v>
      </c>
      <c r="E182" s="2" t="s">
        <v>2173</v>
      </c>
      <c r="F182" t="s">
        <v>2256</v>
      </c>
      <c r="G182">
        <v>21602</v>
      </c>
      <c r="H182">
        <v>273</v>
      </c>
      <c r="I182">
        <v>160</v>
      </c>
      <c r="J182" s="9">
        <v>58.608058608058613</v>
      </c>
      <c r="K182">
        <v>6085</v>
      </c>
      <c r="L182">
        <v>2730</v>
      </c>
      <c r="M182" s="22">
        <v>44.864420706655714</v>
      </c>
      <c r="N182" s="48">
        <v>21602</v>
      </c>
      <c r="O182" s="49">
        <v>20975</v>
      </c>
      <c r="P182" s="49">
        <v>627</v>
      </c>
      <c r="Q182" s="48">
        <v>1084</v>
      </c>
      <c r="R182" s="48">
        <v>1022</v>
      </c>
      <c r="S182" s="48">
        <v>946</v>
      </c>
      <c r="T182" s="48">
        <v>1049</v>
      </c>
      <c r="U182" s="48">
        <v>1055</v>
      </c>
      <c r="V182" s="48">
        <v>919</v>
      </c>
      <c r="W182" s="48">
        <v>714</v>
      </c>
      <c r="X182" s="48">
        <v>598</v>
      </c>
      <c r="Y182" s="48">
        <v>583</v>
      </c>
      <c r="Z182" s="48">
        <v>638</v>
      </c>
      <c r="AA182" s="48">
        <v>609</v>
      </c>
      <c r="AB182" s="48">
        <v>497</v>
      </c>
      <c r="AC182" s="48">
        <v>420</v>
      </c>
      <c r="AD182" s="48">
        <v>332</v>
      </c>
      <c r="AE182" s="48">
        <v>233</v>
      </c>
      <c r="AF182" s="48">
        <v>181</v>
      </c>
      <c r="AG182" s="48">
        <v>210</v>
      </c>
      <c r="AH182" s="50">
        <v>1037</v>
      </c>
      <c r="AI182" s="50">
        <v>954</v>
      </c>
      <c r="AJ182" s="50">
        <v>875</v>
      </c>
      <c r="AK182" s="50">
        <v>976</v>
      </c>
      <c r="AL182" s="50">
        <v>989</v>
      </c>
      <c r="AM182" s="50">
        <v>861</v>
      </c>
      <c r="AN182" s="50">
        <v>667</v>
      </c>
      <c r="AO182" s="50">
        <v>555</v>
      </c>
      <c r="AP182" s="50">
        <v>538</v>
      </c>
      <c r="AQ182" s="50">
        <v>581</v>
      </c>
      <c r="AR182" s="50">
        <v>542</v>
      </c>
      <c r="AS182" s="50">
        <v>456</v>
      </c>
      <c r="AT182" s="50">
        <v>410</v>
      </c>
      <c r="AU182" s="50">
        <v>356</v>
      </c>
      <c r="AV182" s="50">
        <v>262</v>
      </c>
      <c r="AW182" s="50">
        <v>206</v>
      </c>
      <c r="AX182" s="50">
        <v>247</v>
      </c>
      <c r="AZ182">
        <v>0</v>
      </c>
    </row>
    <row r="183" spans="1:52" x14ac:dyDescent="0.25">
      <c r="A183" s="2" t="s">
        <v>301</v>
      </c>
      <c r="B183" s="3" t="s">
        <v>1616</v>
      </c>
      <c r="C183" s="4">
        <v>13655</v>
      </c>
      <c r="D183" s="2" t="s">
        <v>303</v>
      </c>
      <c r="E183" s="2" t="s">
        <v>1617</v>
      </c>
      <c r="F183" t="s">
        <v>2496</v>
      </c>
      <c r="G183">
        <v>14036</v>
      </c>
      <c r="H183">
        <v>400</v>
      </c>
      <c r="I183">
        <v>210</v>
      </c>
      <c r="J183" s="9">
        <v>52.5</v>
      </c>
      <c r="K183">
        <v>4578</v>
      </c>
      <c r="L183">
        <v>1095</v>
      </c>
      <c r="M183" s="22">
        <v>23.918741808650065</v>
      </c>
      <c r="N183" s="48">
        <v>14036</v>
      </c>
      <c r="O183" s="49">
        <v>4014</v>
      </c>
      <c r="P183" s="49">
        <v>10022</v>
      </c>
      <c r="Q183" s="48">
        <v>877</v>
      </c>
      <c r="R183" s="48">
        <v>799</v>
      </c>
      <c r="S183" s="48">
        <v>747</v>
      </c>
      <c r="T183" s="48">
        <v>722</v>
      </c>
      <c r="U183" s="48">
        <v>665</v>
      </c>
      <c r="V183" s="48">
        <v>587</v>
      </c>
      <c r="W183" s="48">
        <v>523</v>
      </c>
      <c r="X183" s="48">
        <v>447</v>
      </c>
      <c r="Y183" s="48">
        <v>411</v>
      </c>
      <c r="Z183" s="48">
        <v>389</v>
      </c>
      <c r="AA183" s="48">
        <v>361</v>
      </c>
      <c r="AB183" s="48">
        <v>299</v>
      </c>
      <c r="AC183" s="48">
        <v>254</v>
      </c>
      <c r="AD183" s="48">
        <v>205</v>
      </c>
      <c r="AE183" s="48">
        <v>123</v>
      </c>
      <c r="AF183" s="48">
        <v>72</v>
      </c>
      <c r="AG183" s="48">
        <v>78</v>
      </c>
      <c r="AH183" s="50">
        <v>841</v>
      </c>
      <c r="AI183" s="50">
        <v>762</v>
      </c>
      <c r="AJ183" s="50">
        <v>732</v>
      </c>
      <c r="AK183" s="50">
        <v>695</v>
      </c>
      <c r="AL183" s="50">
        <v>614</v>
      </c>
      <c r="AM183" s="50">
        <v>485</v>
      </c>
      <c r="AN183" s="50">
        <v>381</v>
      </c>
      <c r="AO183" s="50">
        <v>365</v>
      </c>
      <c r="AP183" s="50">
        <v>338</v>
      </c>
      <c r="AQ183" s="50">
        <v>295</v>
      </c>
      <c r="AR183" s="50">
        <v>244</v>
      </c>
      <c r="AS183" s="50">
        <v>208</v>
      </c>
      <c r="AT183" s="50">
        <v>178</v>
      </c>
      <c r="AU183" s="50">
        <v>135</v>
      </c>
      <c r="AV183" s="50">
        <v>66</v>
      </c>
      <c r="AW183" s="50">
        <v>61</v>
      </c>
      <c r="AX183" s="50">
        <v>77</v>
      </c>
      <c r="AZ183">
        <v>0</v>
      </c>
    </row>
    <row r="184" spans="1:52" x14ac:dyDescent="0.25">
      <c r="A184" s="2" t="s">
        <v>301</v>
      </c>
      <c r="B184" s="3" t="s">
        <v>2105</v>
      </c>
      <c r="C184" s="4">
        <v>13657</v>
      </c>
      <c r="D184" s="2" t="s">
        <v>303</v>
      </c>
      <c r="E184" s="2" t="s">
        <v>2106</v>
      </c>
      <c r="F184" t="s">
        <v>2256</v>
      </c>
      <c r="G184">
        <v>33753</v>
      </c>
      <c r="H184">
        <v>99</v>
      </c>
      <c r="I184">
        <v>157</v>
      </c>
      <c r="J184" s="9">
        <v>158.58585858585857</v>
      </c>
      <c r="K184">
        <v>9537</v>
      </c>
      <c r="L184">
        <v>4149</v>
      </c>
      <c r="M184" s="22">
        <v>43.50424661843347</v>
      </c>
      <c r="N184" s="48">
        <v>33753</v>
      </c>
      <c r="O184" s="49">
        <v>26934</v>
      </c>
      <c r="P184" s="49">
        <v>6819</v>
      </c>
      <c r="Q184" s="48">
        <v>1670</v>
      </c>
      <c r="R184" s="48">
        <v>1602</v>
      </c>
      <c r="S184" s="48">
        <v>1593</v>
      </c>
      <c r="T184" s="48">
        <v>1511</v>
      </c>
      <c r="U184" s="48">
        <v>1604</v>
      </c>
      <c r="V184" s="48">
        <v>1484</v>
      </c>
      <c r="W184" s="48">
        <v>1142</v>
      </c>
      <c r="X184" s="48">
        <v>912</v>
      </c>
      <c r="Y184" s="48">
        <v>863</v>
      </c>
      <c r="Z184" s="48">
        <v>908</v>
      </c>
      <c r="AA184" s="48">
        <v>949</v>
      </c>
      <c r="AB184" s="48">
        <v>852</v>
      </c>
      <c r="AC184" s="48">
        <v>640</v>
      </c>
      <c r="AD184" s="48">
        <v>518</v>
      </c>
      <c r="AE184" s="48">
        <v>402</v>
      </c>
      <c r="AF184" s="48">
        <v>296</v>
      </c>
      <c r="AG184" s="48">
        <v>330</v>
      </c>
      <c r="AH184" s="50">
        <v>1597</v>
      </c>
      <c r="AI184" s="50">
        <v>1521</v>
      </c>
      <c r="AJ184" s="50">
        <v>1435</v>
      </c>
      <c r="AK184" s="50">
        <v>1512</v>
      </c>
      <c r="AL184" s="50">
        <v>1500</v>
      </c>
      <c r="AM184" s="50">
        <v>1344</v>
      </c>
      <c r="AN184" s="50">
        <v>1052</v>
      </c>
      <c r="AO184" s="50">
        <v>872</v>
      </c>
      <c r="AP184" s="50">
        <v>847</v>
      </c>
      <c r="AQ184" s="50">
        <v>919</v>
      </c>
      <c r="AR184" s="50">
        <v>899</v>
      </c>
      <c r="AS184" s="50">
        <v>756</v>
      </c>
      <c r="AT184" s="50">
        <v>625</v>
      </c>
      <c r="AU184" s="50">
        <v>516</v>
      </c>
      <c r="AV184" s="50">
        <v>410</v>
      </c>
      <c r="AW184" s="50">
        <v>307</v>
      </c>
      <c r="AX184" s="50">
        <v>365</v>
      </c>
      <c r="AZ184">
        <v>0</v>
      </c>
    </row>
    <row r="185" spans="1:52" x14ac:dyDescent="0.25">
      <c r="A185" s="2" t="s">
        <v>301</v>
      </c>
      <c r="B185" s="3" t="s">
        <v>1741</v>
      </c>
      <c r="C185" s="4">
        <v>13667</v>
      </c>
      <c r="D185" s="2" t="s">
        <v>303</v>
      </c>
      <c r="E185" s="2" t="s">
        <v>1742</v>
      </c>
      <c r="F185" t="s">
        <v>2496</v>
      </c>
      <c r="G185">
        <v>18079</v>
      </c>
      <c r="H185">
        <v>773</v>
      </c>
      <c r="I185">
        <v>255</v>
      </c>
      <c r="J185" s="9">
        <v>32.988357050452784</v>
      </c>
      <c r="K185">
        <v>6162</v>
      </c>
      <c r="L185">
        <v>1455</v>
      </c>
      <c r="M185" s="22">
        <v>23.612463485881207</v>
      </c>
      <c r="N185" s="48">
        <v>18079</v>
      </c>
      <c r="O185" s="49">
        <v>7759</v>
      </c>
      <c r="P185" s="49">
        <v>10320</v>
      </c>
      <c r="Q185" s="48">
        <v>1268</v>
      </c>
      <c r="R185" s="48">
        <v>1090</v>
      </c>
      <c r="S185" s="48">
        <v>951</v>
      </c>
      <c r="T185" s="48">
        <v>915</v>
      </c>
      <c r="U185" s="48">
        <v>892</v>
      </c>
      <c r="V185" s="48">
        <v>806</v>
      </c>
      <c r="W185" s="48">
        <v>591</v>
      </c>
      <c r="X185" s="48">
        <v>405</v>
      </c>
      <c r="Y185" s="48">
        <v>379</v>
      </c>
      <c r="Z185" s="48">
        <v>419</v>
      </c>
      <c r="AA185" s="48">
        <v>399</v>
      </c>
      <c r="AB185" s="48">
        <v>333</v>
      </c>
      <c r="AC185" s="48">
        <v>281</v>
      </c>
      <c r="AD185" s="48">
        <v>220</v>
      </c>
      <c r="AE185" s="48">
        <v>148</v>
      </c>
      <c r="AF185" s="48">
        <v>94</v>
      </c>
      <c r="AG185" s="48">
        <v>118</v>
      </c>
      <c r="AH185" s="50">
        <v>1228</v>
      </c>
      <c r="AI185" s="50">
        <v>1065</v>
      </c>
      <c r="AJ185" s="50">
        <v>908</v>
      </c>
      <c r="AK185" s="50">
        <v>908</v>
      </c>
      <c r="AL185" s="50">
        <v>865</v>
      </c>
      <c r="AM185" s="50">
        <v>757</v>
      </c>
      <c r="AN185" s="50">
        <v>538</v>
      </c>
      <c r="AO185" s="50">
        <v>386</v>
      </c>
      <c r="AP185" s="50">
        <v>367</v>
      </c>
      <c r="AQ185" s="50">
        <v>377</v>
      </c>
      <c r="AR185" s="50">
        <v>345</v>
      </c>
      <c r="AS185" s="50">
        <v>278</v>
      </c>
      <c r="AT185" s="50">
        <v>236</v>
      </c>
      <c r="AU185" s="50">
        <v>180</v>
      </c>
      <c r="AV185" s="50">
        <v>127</v>
      </c>
      <c r="AW185" s="50">
        <v>87</v>
      </c>
      <c r="AX185" s="50">
        <v>118</v>
      </c>
      <c r="AZ185">
        <v>0</v>
      </c>
    </row>
    <row r="186" spans="1:52" x14ac:dyDescent="0.25">
      <c r="A186" s="2" t="s">
        <v>301</v>
      </c>
      <c r="B186" s="3" t="s">
        <v>2115</v>
      </c>
      <c r="C186" s="4">
        <v>13670</v>
      </c>
      <c r="D186" s="2" t="s">
        <v>303</v>
      </c>
      <c r="E186" s="2" t="s">
        <v>1120</v>
      </c>
      <c r="F186" t="s">
        <v>2262</v>
      </c>
      <c r="G186">
        <v>34795</v>
      </c>
      <c r="H186">
        <v>323</v>
      </c>
      <c r="I186">
        <v>131</v>
      </c>
      <c r="J186" s="9">
        <v>40.557275541795669</v>
      </c>
      <c r="K186">
        <v>10639</v>
      </c>
      <c r="L186">
        <v>2813</v>
      </c>
      <c r="M186" s="22">
        <v>26.440454929974621</v>
      </c>
      <c r="N186" s="48">
        <v>34795</v>
      </c>
      <c r="O186" s="49">
        <v>31075</v>
      </c>
      <c r="P186" s="49">
        <v>3720</v>
      </c>
      <c r="Q186" s="48">
        <v>1971</v>
      </c>
      <c r="R186" s="48">
        <v>1756</v>
      </c>
      <c r="S186" s="48">
        <v>1682</v>
      </c>
      <c r="T186" s="48">
        <v>1579</v>
      </c>
      <c r="U186" s="48">
        <v>1559</v>
      </c>
      <c r="V186" s="48">
        <v>1394</v>
      </c>
      <c r="W186" s="48">
        <v>1207</v>
      </c>
      <c r="X186" s="48">
        <v>1080</v>
      </c>
      <c r="Y186" s="48">
        <v>1170</v>
      </c>
      <c r="Z186" s="48">
        <v>1086</v>
      </c>
      <c r="AA186" s="48">
        <v>823</v>
      </c>
      <c r="AB186" s="48">
        <v>614</v>
      </c>
      <c r="AC186" s="48">
        <v>486</v>
      </c>
      <c r="AD186" s="48">
        <v>384</v>
      </c>
      <c r="AE186" s="48">
        <v>311</v>
      </c>
      <c r="AF186" s="48">
        <v>233</v>
      </c>
      <c r="AG186" s="48">
        <v>193</v>
      </c>
      <c r="AH186" s="50">
        <v>1899</v>
      </c>
      <c r="AI186" s="50">
        <v>1821</v>
      </c>
      <c r="AJ186" s="50">
        <v>1814</v>
      </c>
      <c r="AK186" s="50">
        <v>1698</v>
      </c>
      <c r="AL186" s="50">
        <v>1547</v>
      </c>
      <c r="AM186" s="50">
        <v>1315</v>
      </c>
      <c r="AN186" s="50">
        <v>1122</v>
      </c>
      <c r="AO186" s="50">
        <v>1001</v>
      </c>
      <c r="AP186" s="50">
        <v>1091</v>
      </c>
      <c r="AQ186" s="50">
        <v>1018</v>
      </c>
      <c r="AR186" s="50">
        <v>779</v>
      </c>
      <c r="AS186" s="50">
        <v>598</v>
      </c>
      <c r="AT186" s="50">
        <v>481</v>
      </c>
      <c r="AU186" s="50">
        <v>378</v>
      </c>
      <c r="AV186" s="50">
        <v>289</v>
      </c>
      <c r="AW186" s="50">
        <v>207</v>
      </c>
      <c r="AX186" s="50">
        <v>209</v>
      </c>
      <c r="AZ186">
        <v>0</v>
      </c>
    </row>
    <row r="187" spans="1:52" x14ac:dyDescent="0.25">
      <c r="A187" s="2" t="s">
        <v>301</v>
      </c>
      <c r="B187" s="3" t="s">
        <v>766</v>
      </c>
      <c r="C187" s="4">
        <v>13673</v>
      </c>
      <c r="D187" s="2" t="s">
        <v>303</v>
      </c>
      <c r="E187" s="2" t="s">
        <v>767</v>
      </c>
      <c r="F187" t="s">
        <v>2496</v>
      </c>
      <c r="G187">
        <v>13431</v>
      </c>
      <c r="H187">
        <v>296</v>
      </c>
      <c r="I187">
        <v>103</v>
      </c>
      <c r="J187" s="9">
        <v>34.797297297297298</v>
      </c>
      <c r="K187">
        <v>4357</v>
      </c>
      <c r="L187">
        <v>1248</v>
      </c>
      <c r="M187" s="22">
        <v>28.643562084002756</v>
      </c>
      <c r="N187" s="48">
        <v>13431</v>
      </c>
      <c r="O187" s="49">
        <v>4849</v>
      </c>
      <c r="P187" s="49">
        <v>8582</v>
      </c>
      <c r="Q187" s="48">
        <v>790</v>
      </c>
      <c r="R187" s="48">
        <v>737</v>
      </c>
      <c r="S187" s="48">
        <v>699</v>
      </c>
      <c r="T187" s="48">
        <v>630</v>
      </c>
      <c r="U187" s="48">
        <v>619</v>
      </c>
      <c r="V187" s="48">
        <v>515</v>
      </c>
      <c r="W187" s="48">
        <v>415</v>
      </c>
      <c r="X187" s="48">
        <v>355</v>
      </c>
      <c r="Y187" s="48">
        <v>334</v>
      </c>
      <c r="Z187" s="48">
        <v>335</v>
      </c>
      <c r="AA187" s="48">
        <v>363</v>
      </c>
      <c r="AB187" s="48">
        <v>304</v>
      </c>
      <c r="AC187" s="48">
        <v>225</v>
      </c>
      <c r="AD187" s="48">
        <v>167</v>
      </c>
      <c r="AE187" s="48">
        <v>123</v>
      </c>
      <c r="AF187" s="48">
        <v>88</v>
      </c>
      <c r="AG187" s="48">
        <v>92</v>
      </c>
      <c r="AH187" s="50">
        <v>763</v>
      </c>
      <c r="AI187" s="50">
        <v>726</v>
      </c>
      <c r="AJ187" s="50">
        <v>670</v>
      </c>
      <c r="AK187" s="50">
        <v>607</v>
      </c>
      <c r="AL187" s="50">
        <v>595</v>
      </c>
      <c r="AM187" s="50">
        <v>511</v>
      </c>
      <c r="AN187" s="50">
        <v>415</v>
      </c>
      <c r="AO187" s="50">
        <v>361</v>
      </c>
      <c r="AP187" s="50">
        <v>342</v>
      </c>
      <c r="AQ187" s="50">
        <v>334</v>
      </c>
      <c r="AR187" s="50">
        <v>349</v>
      </c>
      <c r="AS187" s="50">
        <v>281</v>
      </c>
      <c r="AT187" s="50">
        <v>203</v>
      </c>
      <c r="AU187" s="50">
        <v>152</v>
      </c>
      <c r="AV187" s="50">
        <v>119</v>
      </c>
      <c r="AW187" s="50">
        <v>97</v>
      </c>
      <c r="AX187" s="50">
        <v>115</v>
      </c>
      <c r="AZ187">
        <v>0</v>
      </c>
    </row>
    <row r="188" spans="1:52" x14ac:dyDescent="0.25">
      <c r="A188" s="2" t="s">
        <v>301</v>
      </c>
      <c r="B188" s="3" t="s">
        <v>1079</v>
      </c>
      <c r="C188" s="4">
        <v>13683</v>
      </c>
      <c r="D188" s="2" t="s">
        <v>303</v>
      </c>
      <c r="E188" s="2" t="s">
        <v>1080</v>
      </c>
      <c r="F188" t="s">
        <v>2496</v>
      </c>
      <c r="G188">
        <v>23624</v>
      </c>
      <c r="H188">
        <v>393</v>
      </c>
      <c r="I188">
        <v>190</v>
      </c>
      <c r="J188" s="9">
        <v>48.346055979643765</v>
      </c>
      <c r="K188">
        <v>7375</v>
      </c>
      <c r="L188">
        <v>1636</v>
      </c>
      <c r="M188" s="22">
        <v>22.183050847457629</v>
      </c>
      <c r="N188" s="48">
        <v>23624</v>
      </c>
      <c r="O188" s="49">
        <v>15156</v>
      </c>
      <c r="P188" s="49">
        <v>8468</v>
      </c>
      <c r="Q188" s="48">
        <v>1340</v>
      </c>
      <c r="R188" s="48">
        <v>1286</v>
      </c>
      <c r="S188" s="48">
        <v>1281</v>
      </c>
      <c r="T188" s="48">
        <v>1221</v>
      </c>
      <c r="U188" s="48">
        <v>1151</v>
      </c>
      <c r="V188" s="48">
        <v>996</v>
      </c>
      <c r="W188" s="48">
        <v>872</v>
      </c>
      <c r="X188" s="48">
        <v>777</v>
      </c>
      <c r="Y188" s="48">
        <v>707</v>
      </c>
      <c r="Z188" s="48">
        <v>707</v>
      </c>
      <c r="AA188" s="48">
        <v>620</v>
      </c>
      <c r="AB188" s="48">
        <v>474</v>
      </c>
      <c r="AC188" s="48">
        <v>336</v>
      </c>
      <c r="AD188" s="48">
        <v>228</v>
      </c>
      <c r="AE188" s="48">
        <v>167</v>
      </c>
      <c r="AF188" s="48">
        <v>128</v>
      </c>
      <c r="AG188" s="48">
        <v>134</v>
      </c>
      <c r="AH188" s="50">
        <v>1282</v>
      </c>
      <c r="AI188" s="50">
        <v>1216</v>
      </c>
      <c r="AJ188" s="50">
        <v>1207</v>
      </c>
      <c r="AK188" s="50">
        <v>1140</v>
      </c>
      <c r="AL188" s="50">
        <v>1037</v>
      </c>
      <c r="AM188" s="50">
        <v>869</v>
      </c>
      <c r="AN188" s="50">
        <v>747</v>
      </c>
      <c r="AO188" s="50">
        <v>672</v>
      </c>
      <c r="AP188" s="50">
        <v>602</v>
      </c>
      <c r="AQ188" s="50">
        <v>598</v>
      </c>
      <c r="AR188" s="50">
        <v>532</v>
      </c>
      <c r="AS188" s="50">
        <v>421</v>
      </c>
      <c r="AT188" s="50">
        <v>295</v>
      </c>
      <c r="AU188" s="50">
        <v>194</v>
      </c>
      <c r="AV188" s="50">
        <v>144</v>
      </c>
      <c r="AW188" s="50">
        <v>115</v>
      </c>
      <c r="AX188" s="50">
        <v>128</v>
      </c>
      <c r="AZ188">
        <v>0</v>
      </c>
    </row>
    <row r="189" spans="1:52" x14ac:dyDescent="0.25">
      <c r="A189" s="2" t="s">
        <v>301</v>
      </c>
      <c r="B189" s="3" t="s">
        <v>1912</v>
      </c>
      <c r="C189" s="4">
        <v>13688</v>
      </c>
      <c r="D189" s="2" t="s">
        <v>303</v>
      </c>
      <c r="E189" s="2" t="s">
        <v>1913</v>
      </c>
      <c r="F189" t="s">
        <v>2262</v>
      </c>
      <c r="G189">
        <v>43955</v>
      </c>
      <c r="H189">
        <v>1449</v>
      </c>
      <c r="I189">
        <v>451</v>
      </c>
      <c r="J189" s="9">
        <v>31.12491373360939</v>
      </c>
      <c r="K189">
        <v>15271</v>
      </c>
      <c r="L189">
        <v>2536</v>
      </c>
      <c r="M189" s="22">
        <v>16.606640036670814</v>
      </c>
      <c r="N189" s="48">
        <v>43955</v>
      </c>
      <c r="O189" s="49">
        <v>24553</v>
      </c>
      <c r="P189" s="49">
        <v>19402</v>
      </c>
      <c r="Q189" s="48">
        <v>2886</v>
      </c>
      <c r="R189" s="48">
        <v>2761</v>
      </c>
      <c r="S189" s="48">
        <v>2628</v>
      </c>
      <c r="T189" s="48">
        <v>2680</v>
      </c>
      <c r="U189" s="48">
        <v>2382</v>
      </c>
      <c r="V189" s="48">
        <v>1782</v>
      </c>
      <c r="W189" s="48">
        <v>1334</v>
      </c>
      <c r="X189" s="48">
        <v>1069</v>
      </c>
      <c r="Y189" s="48">
        <v>1160</v>
      </c>
      <c r="Z189" s="48">
        <v>1195</v>
      </c>
      <c r="AA189" s="48">
        <v>962</v>
      </c>
      <c r="AB189" s="48">
        <v>667</v>
      </c>
      <c r="AC189" s="48">
        <v>560</v>
      </c>
      <c r="AD189" s="48">
        <v>348</v>
      </c>
      <c r="AE189" s="48">
        <v>200</v>
      </c>
      <c r="AF189" s="48">
        <v>145</v>
      </c>
      <c r="AG189" s="48">
        <v>124</v>
      </c>
      <c r="AH189" s="50">
        <v>2671</v>
      </c>
      <c r="AI189" s="50">
        <v>2396</v>
      </c>
      <c r="AJ189" s="50">
        <v>2392</v>
      </c>
      <c r="AK189" s="50">
        <v>2396</v>
      </c>
      <c r="AL189" s="50">
        <v>1957</v>
      </c>
      <c r="AM189" s="50">
        <v>1564</v>
      </c>
      <c r="AN189" s="50">
        <v>1280</v>
      </c>
      <c r="AO189" s="50">
        <v>1104</v>
      </c>
      <c r="AP189" s="50">
        <v>1167</v>
      </c>
      <c r="AQ189" s="50">
        <v>1109</v>
      </c>
      <c r="AR189" s="50">
        <v>834</v>
      </c>
      <c r="AS189" s="50">
        <v>708</v>
      </c>
      <c r="AT189" s="50">
        <v>500</v>
      </c>
      <c r="AU189" s="50">
        <v>329</v>
      </c>
      <c r="AV189" s="50">
        <v>267</v>
      </c>
      <c r="AW189" s="50">
        <v>202</v>
      </c>
      <c r="AX189" s="50">
        <v>196</v>
      </c>
      <c r="AZ189">
        <v>0</v>
      </c>
    </row>
    <row r="190" spans="1:52" x14ac:dyDescent="0.25">
      <c r="A190" s="2" t="s">
        <v>301</v>
      </c>
      <c r="B190" s="3" t="s">
        <v>1860</v>
      </c>
      <c r="C190" s="4">
        <v>13744</v>
      </c>
      <c r="D190" s="2" t="s">
        <v>303</v>
      </c>
      <c r="E190" s="2" t="s">
        <v>1861</v>
      </c>
      <c r="F190" t="s">
        <v>2262</v>
      </c>
      <c r="G190">
        <v>20902</v>
      </c>
      <c r="H190">
        <v>515</v>
      </c>
      <c r="I190">
        <v>227</v>
      </c>
      <c r="J190" s="9">
        <v>44.077669902912618</v>
      </c>
      <c r="K190">
        <v>7441</v>
      </c>
      <c r="L190">
        <v>1554</v>
      </c>
      <c r="M190" s="22">
        <v>20.884289746001883</v>
      </c>
      <c r="N190" s="48">
        <v>20902</v>
      </c>
      <c r="O190" s="49">
        <v>10588</v>
      </c>
      <c r="P190" s="49">
        <v>10314</v>
      </c>
      <c r="Q190" s="48">
        <v>1384</v>
      </c>
      <c r="R190" s="48">
        <v>1243</v>
      </c>
      <c r="S190" s="48">
        <v>1221</v>
      </c>
      <c r="T190" s="48">
        <v>1110</v>
      </c>
      <c r="U190" s="48">
        <v>995</v>
      </c>
      <c r="V190" s="48">
        <v>771</v>
      </c>
      <c r="W190" s="48">
        <v>588</v>
      </c>
      <c r="X190" s="48">
        <v>599</v>
      </c>
      <c r="Y190" s="48">
        <v>605</v>
      </c>
      <c r="Z190" s="48">
        <v>557</v>
      </c>
      <c r="AA190" s="48">
        <v>477</v>
      </c>
      <c r="AB190" s="48">
        <v>383</v>
      </c>
      <c r="AC190" s="48">
        <v>292</v>
      </c>
      <c r="AD190" s="48">
        <v>224</v>
      </c>
      <c r="AE190" s="48">
        <v>174</v>
      </c>
      <c r="AF190" s="48">
        <v>119</v>
      </c>
      <c r="AG190" s="48">
        <v>106</v>
      </c>
      <c r="AH190" s="50">
        <v>1328</v>
      </c>
      <c r="AI190" s="50">
        <v>1214</v>
      </c>
      <c r="AJ190" s="50">
        <v>1186</v>
      </c>
      <c r="AK190" s="50">
        <v>1070</v>
      </c>
      <c r="AL190" s="50">
        <v>922</v>
      </c>
      <c r="AM190" s="50">
        <v>704</v>
      </c>
      <c r="AN190" s="50">
        <v>535</v>
      </c>
      <c r="AO190" s="50">
        <v>552</v>
      </c>
      <c r="AP190" s="50">
        <v>548</v>
      </c>
      <c r="AQ190" s="50">
        <v>482</v>
      </c>
      <c r="AR190" s="50">
        <v>399</v>
      </c>
      <c r="AS190" s="50">
        <v>322</v>
      </c>
      <c r="AT190" s="50">
        <v>240</v>
      </c>
      <c r="AU190" s="50">
        <v>189</v>
      </c>
      <c r="AV190" s="50">
        <v>150</v>
      </c>
      <c r="AW190" s="50">
        <v>110</v>
      </c>
      <c r="AX190" s="50">
        <v>103</v>
      </c>
      <c r="AZ190">
        <v>0</v>
      </c>
    </row>
    <row r="191" spans="1:52" x14ac:dyDescent="0.25">
      <c r="A191" s="2" t="s">
        <v>301</v>
      </c>
      <c r="B191" s="3" t="s">
        <v>424</v>
      </c>
      <c r="C191" s="4">
        <v>13760</v>
      </c>
      <c r="D191" s="2" t="s">
        <v>303</v>
      </c>
      <c r="E191" s="2" t="s">
        <v>425</v>
      </c>
      <c r="F191" t="s">
        <v>2496</v>
      </c>
      <c r="G191">
        <v>8480</v>
      </c>
      <c r="H191">
        <v>10</v>
      </c>
      <c r="I191">
        <v>11</v>
      </c>
      <c r="J191" s="9">
        <v>110.00000000000001</v>
      </c>
      <c r="K191">
        <v>2254</v>
      </c>
      <c r="L191">
        <v>837</v>
      </c>
      <c r="M191" s="22">
        <v>37.133984028393968</v>
      </c>
      <c r="N191" s="48">
        <v>8480</v>
      </c>
      <c r="O191" s="49">
        <v>8308</v>
      </c>
      <c r="P191" s="49">
        <v>172</v>
      </c>
      <c r="Q191" s="48">
        <v>360</v>
      </c>
      <c r="R191" s="48">
        <v>366</v>
      </c>
      <c r="S191" s="48">
        <v>370</v>
      </c>
      <c r="T191" s="48">
        <v>399</v>
      </c>
      <c r="U191" s="48">
        <v>394</v>
      </c>
      <c r="V191" s="48">
        <v>347</v>
      </c>
      <c r="W191" s="48">
        <v>307</v>
      </c>
      <c r="X191" s="48">
        <v>268</v>
      </c>
      <c r="Y191" s="48">
        <v>248</v>
      </c>
      <c r="Z191" s="48">
        <v>262</v>
      </c>
      <c r="AA191" s="48">
        <v>251</v>
      </c>
      <c r="AB191" s="48">
        <v>204</v>
      </c>
      <c r="AC191" s="48">
        <v>151</v>
      </c>
      <c r="AD191" s="48">
        <v>111</v>
      </c>
      <c r="AE191" s="48">
        <v>73</v>
      </c>
      <c r="AF191" s="48">
        <v>48</v>
      </c>
      <c r="AG191" s="48">
        <v>51</v>
      </c>
      <c r="AH191" s="50">
        <v>345</v>
      </c>
      <c r="AI191" s="50">
        <v>351</v>
      </c>
      <c r="AJ191" s="50">
        <v>358</v>
      </c>
      <c r="AK191" s="50">
        <v>388</v>
      </c>
      <c r="AL191" s="50">
        <v>375</v>
      </c>
      <c r="AM191" s="50">
        <v>332</v>
      </c>
      <c r="AN191" s="50">
        <v>304</v>
      </c>
      <c r="AO191" s="50">
        <v>288</v>
      </c>
      <c r="AP191" s="50">
        <v>279</v>
      </c>
      <c r="AQ191" s="50">
        <v>282</v>
      </c>
      <c r="AR191" s="50">
        <v>267</v>
      </c>
      <c r="AS191" s="50">
        <v>213</v>
      </c>
      <c r="AT191" s="50">
        <v>159</v>
      </c>
      <c r="AU191" s="50">
        <v>118</v>
      </c>
      <c r="AV191" s="50">
        <v>83</v>
      </c>
      <c r="AW191" s="50">
        <v>59</v>
      </c>
      <c r="AX191" s="50">
        <v>69</v>
      </c>
      <c r="AZ191">
        <v>0</v>
      </c>
    </row>
    <row r="192" spans="1:52" x14ac:dyDescent="0.25">
      <c r="A192" s="2" t="s">
        <v>301</v>
      </c>
      <c r="B192" s="3" t="s">
        <v>1204</v>
      </c>
      <c r="C192" s="4">
        <v>13780</v>
      </c>
      <c r="D192" s="2" t="s">
        <v>303</v>
      </c>
      <c r="E192" s="2" t="s">
        <v>1205</v>
      </c>
      <c r="F192" t="s">
        <v>2496</v>
      </c>
      <c r="G192">
        <v>11414</v>
      </c>
      <c r="H192">
        <v>261</v>
      </c>
      <c r="I192">
        <v>133</v>
      </c>
      <c r="J192" s="9">
        <v>50.957854406130267</v>
      </c>
      <c r="K192">
        <v>3924</v>
      </c>
      <c r="L192">
        <v>1074</v>
      </c>
      <c r="M192" s="22">
        <v>27.370030581039757</v>
      </c>
      <c r="N192" s="48">
        <v>11414</v>
      </c>
      <c r="O192" s="49">
        <v>5443</v>
      </c>
      <c r="P192" s="49">
        <v>5971</v>
      </c>
      <c r="Q192" s="48">
        <v>688</v>
      </c>
      <c r="R192" s="48">
        <v>679</v>
      </c>
      <c r="S192" s="48">
        <v>658</v>
      </c>
      <c r="T192" s="48">
        <v>620</v>
      </c>
      <c r="U192" s="48">
        <v>585</v>
      </c>
      <c r="V192" s="48">
        <v>527</v>
      </c>
      <c r="W192" s="48">
        <v>396</v>
      </c>
      <c r="X192" s="48">
        <v>301</v>
      </c>
      <c r="Y192" s="48">
        <v>264</v>
      </c>
      <c r="Z192" s="48">
        <v>285</v>
      </c>
      <c r="AA192" s="48">
        <v>281</v>
      </c>
      <c r="AB192" s="48">
        <v>235</v>
      </c>
      <c r="AC192" s="48">
        <v>182</v>
      </c>
      <c r="AD192" s="48">
        <v>142</v>
      </c>
      <c r="AE192" s="48">
        <v>102</v>
      </c>
      <c r="AF192" s="48">
        <v>78</v>
      </c>
      <c r="AG192" s="48">
        <v>85</v>
      </c>
      <c r="AH192" s="50">
        <v>648</v>
      </c>
      <c r="AI192" s="50">
        <v>615</v>
      </c>
      <c r="AJ192" s="50">
        <v>591</v>
      </c>
      <c r="AK192" s="50">
        <v>539</v>
      </c>
      <c r="AL192" s="50">
        <v>498</v>
      </c>
      <c r="AM192" s="50">
        <v>443</v>
      </c>
      <c r="AN192" s="50">
        <v>342</v>
      </c>
      <c r="AO192" s="50">
        <v>259</v>
      </c>
      <c r="AP192" s="50">
        <v>221</v>
      </c>
      <c r="AQ192" s="50">
        <v>229</v>
      </c>
      <c r="AR192" s="50">
        <v>219</v>
      </c>
      <c r="AS192" s="50">
        <v>174</v>
      </c>
      <c r="AT192" s="50">
        <v>137</v>
      </c>
      <c r="AU192" s="50">
        <v>115</v>
      </c>
      <c r="AV192" s="50">
        <v>95</v>
      </c>
      <c r="AW192" s="50">
        <v>82</v>
      </c>
      <c r="AX192" s="50">
        <v>99</v>
      </c>
      <c r="AZ192">
        <v>0</v>
      </c>
    </row>
    <row r="193" spans="1:52" x14ac:dyDescent="0.25">
      <c r="A193" s="2" t="s">
        <v>301</v>
      </c>
      <c r="B193" s="3" t="s">
        <v>2061</v>
      </c>
      <c r="C193" s="4">
        <v>13810</v>
      </c>
      <c r="D193" s="2" t="s">
        <v>303</v>
      </c>
      <c r="E193" s="2" t="s">
        <v>2062</v>
      </c>
      <c r="F193" t="s">
        <v>2496</v>
      </c>
      <c r="G193">
        <v>22928</v>
      </c>
      <c r="H193">
        <v>398</v>
      </c>
      <c r="I193">
        <v>133</v>
      </c>
      <c r="J193" s="9">
        <v>33.417085427135682</v>
      </c>
      <c r="K193">
        <v>8533</v>
      </c>
      <c r="L193">
        <v>1429</v>
      </c>
      <c r="M193" s="22">
        <v>16.746747919840619</v>
      </c>
      <c r="N193" s="48">
        <v>22928</v>
      </c>
      <c r="O193" s="49">
        <v>6431</v>
      </c>
      <c r="P193" s="49">
        <v>16497</v>
      </c>
      <c r="Q193" s="48">
        <v>1761</v>
      </c>
      <c r="R193" s="48">
        <v>1482</v>
      </c>
      <c r="S193" s="48">
        <v>1288</v>
      </c>
      <c r="T193" s="48">
        <v>1292</v>
      </c>
      <c r="U193" s="48">
        <v>1196</v>
      </c>
      <c r="V193" s="48">
        <v>1062</v>
      </c>
      <c r="W193" s="48">
        <v>823</v>
      </c>
      <c r="X193" s="48">
        <v>664</v>
      </c>
      <c r="Y193" s="48">
        <v>608</v>
      </c>
      <c r="Z193" s="48">
        <v>530</v>
      </c>
      <c r="AA193" s="48">
        <v>425</v>
      </c>
      <c r="AB193" s="48">
        <v>325</v>
      </c>
      <c r="AC193" s="48">
        <v>250</v>
      </c>
      <c r="AD193" s="48">
        <v>185</v>
      </c>
      <c r="AE193" s="48">
        <v>139</v>
      </c>
      <c r="AF193" s="48">
        <v>118</v>
      </c>
      <c r="AG193" s="48">
        <v>120</v>
      </c>
      <c r="AH193" s="50">
        <v>1688</v>
      </c>
      <c r="AI193" s="50">
        <v>1429</v>
      </c>
      <c r="AJ193" s="50">
        <v>1255</v>
      </c>
      <c r="AK193" s="50">
        <v>1230</v>
      </c>
      <c r="AL193" s="50">
        <v>1051</v>
      </c>
      <c r="AM193" s="50">
        <v>820</v>
      </c>
      <c r="AN193" s="50">
        <v>581</v>
      </c>
      <c r="AO193" s="50">
        <v>466</v>
      </c>
      <c r="AP193" s="50">
        <v>446</v>
      </c>
      <c r="AQ193" s="50">
        <v>406</v>
      </c>
      <c r="AR193" s="50">
        <v>331</v>
      </c>
      <c r="AS193" s="50">
        <v>255</v>
      </c>
      <c r="AT193" s="50">
        <v>208</v>
      </c>
      <c r="AU193" s="50">
        <v>154</v>
      </c>
      <c r="AV193" s="50">
        <v>119</v>
      </c>
      <c r="AW193" s="50">
        <v>104</v>
      </c>
      <c r="AX193" s="50">
        <v>117</v>
      </c>
      <c r="AZ193">
        <v>0</v>
      </c>
    </row>
    <row r="194" spans="1:52" x14ac:dyDescent="0.25">
      <c r="A194" s="2" t="s">
        <v>301</v>
      </c>
      <c r="B194" s="3" t="s">
        <v>858</v>
      </c>
      <c r="C194" s="4">
        <v>13836</v>
      </c>
      <c r="D194" s="2" t="s">
        <v>303</v>
      </c>
      <c r="E194" s="2" t="s">
        <v>859</v>
      </c>
      <c r="F194" t="s">
        <v>2496</v>
      </c>
      <c r="G194">
        <v>74209</v>
      </c>
      <c r="H194">
        <v>250</v>
      </c>
      <c r="I194">
        <v>130</v>
      </c>
      <c r="J194" s="9">
        <v>52</v>
      </c>
      <c r="K194">
        <v>19094</v>
      </c>
      <c r="L194">
        <v>7101</v>
      </c>
      <c r="M194" s="22">
        <v>37.189693097308059</v>
      </c>
      <c r="N194" s="48">
        <v>74209</v>
      </c>
      <c r="O194" s="49">
        <v>68957</v>
      </c>
      <c r="P194" s="49">
        <v>5252</v>
      </c>
      <c r="Q194" s="48">
        <v>3169</v>
      </c>
      <c r="R194" s="48">
        <v>3216</v>
      </c>
      <c r="S194" s="48">
        <v>3228</v>
      </c>
      <c r="T194" s="48">
        <v>3489</v>
      </c>
      <c r="U194" s="48">
        <v>3442</v>
      </c>
      <c r="V194" s="48">
        <v>3047</v>
      </c>
      <c r="W194" s="48">
        <v>2696</v>
      </c>
      <c r="X194" s="48">
        <v>2330</v>
      </c>
      <c r="Y194" s="48">
        <v>2160</v>
      </c>
      <c r="Z194" s="48">
        <v>2293</v>
      </c>
      <c r="AA194" s="48">
        <v>2203</v>
      </c>
      <c r="AB194" s="48">
        <v>1787</v>
      </c>
      <c r="AC194" s="48">
        <v>1330</v>
      </c>
      <c r="AD194" s="48">
        <v>978</v>
      </c>
      <c r="AE194" s="48">
        <v>644</v>
      </c>
      <c r="AF194" s="48">
        <v>428</v>
      </c>
      <c r="AG194" s="48">
        <v>458</v>
      </c>
      <c r="AH194" s="50">
        <v>3041</v>
      </c>
      <c r="AI194" s="50">
        <v>3072</v>
      </c>
      <c r="AJ194" s="50">
        <v>3150</v>
      </c>
      <c r="AK194" s="50">
        <v>3389</v>
      </c>
      <c r="AL194" s="50">
        <v>3282</v>
      </c>
      <c r="AM194" s="50">
        <v>2884</v>
      </c>
      <c r="AN194" s="50">
        <v>2642</v>
      </c>
      <c r="AO194" s="50">
        <v>2521</v>
      </c>
      <c r="AP194" s="50">
        <v>2441</v>
      </c>
      <c r="AQ194" s="50">
        <v>2461</v>
      </c>
      <c r="AR194" s="50">
        <v>2321</v>
      </c>
      <c r="AS194" s="50">
        <v>1856</v>
      </c>
      <c r="AT194" s="50">
        <v>1384</v>
      </c>
      <c r="AU194" s="50">
        <v>1031</v>
      </c>
      <c r="AV194" s="50">
        <v>723</v>
      </c>
      <c r="AW194" s="50">
        <v>515</v>
      </c>
      <c r="AX194" s="50">
        <v>598</v>
      </c>
      <c r="AZ194">
        <v>0</v>
      </c>
    </row>
    <row r="195" spans="1:52" x14ac:dyDescent="0.25">
      <c r="A195" s="2" t="s">
        <v>301</v>
      </c>
      <c r="B195" s="3" t="s">
        <v>562</v>
      </c>
      <c r="C195" s="4">
        <v>13838</v>
      </c>
      <c r="D195" s="2" t="s">
        <v>303</v>
      </c>
      <c r="E195" s="2" t="s">
        <v>563</v>
      </c>
      <c r="F195" t="s">
        <v>2496</v>
      </c>
      <c r="G195">
        <v>15193</v>
      </c>
      <c r="H195">
        <v>254</v>
      </c>
      <c r="I195">
        <v>154</v>
      </c>
      <c r="J195" s="9">
        <v>60.629921259842526</v>
      </c>
      <c r="K195">
        <v>5065</v>
      </c>
      <c r="L195">
        <v>1323</v>
      </c>
      <c r="M195" s="22">
        <v>26.120434353405724</v>
      </c>
      <c r="N195" s="48">
        <v>15193</v>
      </c>
      <c r="O195" s="49">
        <v>14114</v>
      </c>
      <c r="P195" s="49">
        <v>1079</v>
      </c>
      <c r="Q195" s="48">
        <v>861</v>
      </c>
      <c r="R195" s="48">
        <v>855</v>
      </c>
      <c r="S195" s="48">
        <v>881</v>
      </c>
      <c r="T195" s="48">
        <v>777</v>
      </c>
      <c r="U195" s="48">
        <v>680</v>
      </c>
      <c r="V195" s="48">
        <v>555</v>
      </c>
      <c r="W195" s="48">
        <v>495</v>
      </c>
      <c r="X195" s="48">
        <v>433</v>
      </c>
      <c r="Y195" s="48">
        <v>435</v>
      </c>
      <c r="Z195" s="48">
        <v>430</v>
      </c>
      <c r="AA195" s="48">
        <v>394</v>
      </c>
      <c r="AB195" s="48">
        <v>303</v>
      </c>
      <c r="AC195" s="48">
        <v>235</v>
      </c>
      <c r="AD195" s="48">
        <v>201</v>
      </c>
      <c r="AE195" s="48">
        <v>136</v>
      </c>
      <c r="AF195" s="48">
        <v>82</v>
      </c>
      <c r="AG195" s="48">
        <v>101</v>
      </c>
      <c r="AH195" s="50">
        <v>823</v>
      </c>
      <c r="AI195" s="50">
        <v>810</v>
      </c>
      <c r="AJ195" s="50">
        <v>828</v>
      </c>
      <c r="AK195" s="50">
        <v>730</v>
      </c>
      <c r="AL195" s="50">
        <v>629</v>
      </c>
      <c r="AM195" s="50">
        <v>525</v>
      </c>
      <c r="AN195" s="50">
        <v>481</v>
      </c>
      <c r="AO195" s="50">
        <v>434</v>
      </c>
      <c r="AP195" s="50">
        <v>426</v>
      </c>
      <c r="AQ195" s="50">
        <v>392</v>
      </c>
      <c r="AR195" s="50">
        <v>343</v>
      </c>
      <c r="AS195" s="50">
        <v>262</v>
      </c>
      <c r="AT195" s="50">
        <v>199</v>
      </c>
      <c r="AU195" s="50">
        <v>165</v>
      </c>
      <c r="AV195" s="50">
        <v>116</v>
      </c>
      <c r="AW195" s="50">
        <v>75</v>
      </c>
      <c r="AX195" s="50">
        <v>101</v>
      </c>
      <c r="AZ195">
        <v>0</v>
      </c>
    </row>
    <row r="196" spans="1:52" x14ac:dyDescent="0.25">
      <c r="A196" s="2" t="s">
        <v>301</v>
      </c>
      <c r="B196" s="3" t="s">
        <v>1633</v>
      </c>
      <c r="C196" s="4">
        <v>13873</v>
      </c>
      <c r="D196" s="2" t="s">
        <v>303</v>
      </c>
      <c r="E196" s="2" t="s">
        <v>167</v>
      </c>
      <c r="F196" t="s">
        <v>2496</v>
      </c>
      <c r="G196">
        <v>20152</v>
      </c>
      <c r="H196">
        <v>93</v>
      </c>
      <c r="I196">
        <v>59</v>
      </c>
      <c r="J196" s="9">
        <v>63.44086021505376</v>
      </c>
      <c r="K196">
        <v>6025</v>
      </c>
      <c r="L196">
        <v>1862</v>
      </c>
      <c r="M196" s="22">
        <v>30.904564315352694</v>
      </c>
      <c r="N196" s="48">
        <v>20152</v>
      </c>
      <c r="O196" s="49">
        <v>18721</v>
      </c>
      <c r="P196" s="49">
        <v>1431</v>
      </c>
      <c r="Q196" s="48">
        <v>1047</v>
      </c>
      <c r="R196" s="48">
        <v>1020</v>
      </c>
      <c r="S196" s="48">
        <v>996</v>
      </c>
      <c r="T196" s="48">
        <v>987</v>
      </c>
      <c r="U196" s="48">
        <v>940</v>
      </c>
      <c r="V196" s="48">
        <v>778</v>
      </c>
      <c r="W196" s="48">
        <v>665</v>
      </c>
      <c r="X196" s="48">
        <v>582</v>
      </c>
      <c r="Y196" s="48">
        <v>532</v>
      </c>
      <c r="Z196" s="48">
        <v>530</v>
      </c>
      <c r="AA196" s="48">
        <v>517</v>
      </c>
      <c r="AB196" s="48">
        <v>430</v>
      </c>
      <c r="AC196" s="48">
        <v>335</v>
      </c>
      <c r="AD196" s="48">
        <v>246</v>
      </c>
      <c r="AE196" s="48">
        <v>175</v>
      </c>
      <c r="AF196" s="48">
        <v>122</v>
      </c>
      <c r="AG196" s="48">
        <v>127</v>
      </c>
      <c r="AH196" s="50">
        <v>995</v>
      </c>
      <c r="AI196" s="50">
        <v>981</v>
      </c>
      <c r="AJ196" s="50">
        <v>962</v>
      </c>
      <c r="AK196" s="50">
        <v>951</v>
      </c>
      <c r="AL196" s="50">
        <v>899</v>
      </c>
      <c r="AM196" s="50">
        <v>776</v>
      </c>
      <c r="AN196" s="50">
        <v>709</v>
      </c>
      <c r="AO196" s="50">
        <v>656</v>
      </c>
      <c r="AP196" s="50">
        <v>595</v>
      </c>
      <c r="AQ196" s="50">
        <v>574</v>
      </c>
      <c r="AR196" s="50">
        <v>535</v>
      </c>
      <c r="AS196" s="50">
        <v>427</v>
      </c>
      <c r="AT196" s="50">
        <v>330</v>
      </c>
      <c r="AU196" s="50">
        <v>247</v>
      </c>
      <c r="AV196" s="50">
        <v>187</v>
      </c>
      <c r="AW196" s="50">
        <v>141</v>
      </c>
      <c r="AX196" s="50">
        <v>158</v>
      </c>
      <c r="AZ196">
        <v>0</v>
      </c>
    </row>
    <row r="197" spans="1:52" x14ac:dyDescent="0.25">
      <c r="A197" s="2" t="s">
        <v>301</v>
      </c>
      <c r="B197" s="3" t="s">
        <v>2158</v>
      </c>
      <c r="C197" s="4">
        <v>13894</v>
      </c>
      <c r="D197" s="2" t="s">
        <v>303</v>
      </c>
      <c r="E197" s="2" t="s">
        <v>2159</v>
      </c>
      <c r="F197" t="s">
        <v>2256</v>
      </c>
      <c r="G197">
        <v>11767</v>
      </c>
      <c r="H197">
        <v>20</v>
      </c>
      <c r="I197">
        <v>26</v>
      </c>
      <c r="J197" s="9">
        <v>130</v>
      </c>
      <c r="K197">
        <v>3721</v>
      </c>
      <c r="L197">
        <v>1265</v>
      </c>
      <c r="M197" s="22">
        <v>33.996237570545553</v>
      </c>
      <c r="N197" s="48">
        <v>11767</v>
      </c>
      <c r="O197" s="49">
        <v>10757</v>
      </c>
      <c r="P197" s="49">
        <v>1010</v>
      </c>
      <c r="Q197" s="48">
        <v>709</v>
      </c>
      <c r="R197" s="48">
        <v>647</v>
      </c>
      <c r="S197" s="48">
        <v>588</v>
      </c>
      <c r="T197" s="48">
        <v>596</v>
      </c>
      <c r="U197" s="48">
        <v>635</v>
      </c>
      <c r="V197" s="48">
        <v>527</v>
      </c>
      <c r="W197" s="48">
        <v>364</v>
      </c>
      <c r="X197" s="48">
        <v>281</v>
      </c>
      <c r="Y197" s="48">
        <v>274</v>
      </c>
      <c r="Z197" s="48">
        <v>273</v>
      </c>
      <c r="AA197" s="48">
        <v>296</v>
      </c>
      <c r="AB197" s="48">
        <v>267</v>
      </c>
      <c r="AC197" s="48">
        <v>218</v>
      </c>
      <c r="AD197" s="48">
        <v>177</v>
      </c>
      <c r="AE197" s="48">
        <v>130</v>
      </c>
      <c r="AF197" s="48">
        <v>91</v>
      </c>
      <c r="AG197" s="48">
        <v>102</v>
      </c>
      <c r="AH197" s="50">
        <v>681</v>
      </c>
      <c r="AI197" s="50">
        <v>601</v>
      </c>
      <c r="AJ197" s="50">
        <v>531</v>
      </c>
      <c r="AK197" s="50">
        <v>537</v>
      </c>
      <c r="AL197" s="50">
        <v>571</v>
      </c>
      <c r="AM197" s="50">
        <v>464</v>
      </c>
      <c r="AN197" s="50">
        <v>320</v>
      </c>
      <c r="AO197" s="50">
        <v>261</v>
      </c>
      <c r="AP197" s="50">
        <v>259</v>
      </c>
      <c r="AQ197" s="50">
        <v>253</v>
      </c>
      <c r="AR197" s="50">
        <v>257</v>
      </c>
      <c r="AS197" s="50">
        <v>226</v>
      </c>
      <c r="AT197" s="50">
        <v>182</v>
      </c>
      <c r="AU197" s="50">
        <v>148</v>
      </c>
      <c r="AV197" s="50">
        <v>111</v>
      </c>
      <c r="AW197" s="50">
        <v>84</v>
      </c>
      <c r="AX197" s="50">
        <v>106</v>
      </c>
      <c r="AZ197">
        <v>0</v>
      </c>
    </row>
    <row r="198" spans="1:52" x14ac:dyDescent="0.25">
      <c r="A198" s="2" t="s">
        <v>33</v>
      </c>
      <c r="B198" s="3" t="s">
        <v>342</v>
      </c>
      <c r="C198" s="4">
        <v>15001</v>
      </c>
      <c r="D198" s="2" t="s">
        <v>35</v>
      </c>
      <c r="E198" s="2" t="s">
        <v>343</v>
      </c>
      <c r="F198" t="s">
        <v>2496</v>
      </c>
      <c r="G198">
        <v>195538</v>
      </c>
      <c r="H198">
        <v>1627</v>
      </c>
      <c r="I198">
        <v>694</v>
      </c>
      <c r="J198" s="9">
        <v>42.65519360786724</v>
      </c>
      <c r="K198">
        <v>47835</v>
      </c>
      <c r="L198">
        <v>17468</v>
      </c>
      <c r="M198" s="22">
        <v>36.517194522838928</v>
      </c>
      <c r="N198" s="48">
        <v>195538</v>
      </c>
      <c r="O198" s="49">
        <v>187735</v>
      </c>
      <c r="P198" s="49">
        <v>7803</v>
      </c>
      <c r="Q198" s="48">
        <v>7344</v>
      </c>
      <c r="R198" s="48">
        <v>7949</v>
      </c>
      <c r="S198" s="48">
        <v>8750</v>
      </c>
      <c r="T198" s="48">
        <v>9156</v>
      </c>
      <c r="U198" s="48">
        <v>8409</v>
      </c>
      <c r="V198" s="48">
        <v>8007</v>
      </c>
      <c r="W198" s="48">
        <v>7879</v>
      </c>
      <c r="X198" s="48">
        <v>7118</v>
      </c>
      <c r="Y198" s="48">
        <v>5961</v>
      </c>
      <c r="Z198" s="48">
        <v>5356</v>
      </c>
      <c r="AA198" s="48">
        <v>4844</v>
      </c>
      <c r="AB198" s="48">
        <v>4262</v>
      </c>
      <c r="AC198" s="48">
        <v>3294</v>
      </c>
      <c r="AD198" s="48">
        <v>2319</v>
      </c>
      <c r="AE198" s="48">
        <v>1390</v>
      </c>
      <c r="AF198" s="48">
        <v>852</v>
      </c>
      <c r="AG198" s="48">
        <v>840</v>
      </c>
      <c r="AH198" s="50">
        <v>6992</v>
      </c>
      <c r="AI198" s="50">
        <v>7740</v>
      </c>
      <c r="AJ198" s="50">
        <v>8665</v>
      </c>
      <c r="AK198" s="50">
        <v>8952</v>
      </c>
      <c r="AL198" s="50">
        <v>7724</v>
      </c>
      <c r="AM198" s="50">
        <v>7264</v>
      </c>
      <c r="AN198" s="50">
        <v>8376</v>
      </c>
      <c r="AO198" s="50">
        <v>7890</v>
      </c>
      <c r="AP198" s="50">
        <v>7059</v>
      </c>
      <c r="AQ198" s="50">
        <v>6869</v>
      </c>
      <c r="AR198" s="50">
        <v>6380</v>
      </c>
      <c r="AS198" s="50">
        <v>5598</v>
      </c>
      <c r="AT198" s="50">
        <v>4328</v>
      </c>
      <c r="AU198" s="50">
        <v>3067</v>
      </c>
      <c r="AV198" s="50">
        <v>1996</v>
      </c>
      <c r="AW198" s="50">
        <v>1463</v>
      </c>
      <c r="AX198" s="50">
        <v>1445</v>
      </c>
      <c r="AZ198">
        <v>0</v>
      </c>
    </row>
    <row r="199" spans="1:52" x14ac:dyDescent="0.25">
      <c r="A199" s="2" t="s">
        <v>33</v>
      </c>
      <c r="B199" s="3" t="s">
        <v>850</v>
      </c>
      <c r="C199" s="4">
        <v>15022</v>
      </c>
      <c r="D199" s="2" t="s">
        <v>35</v>
      </c>
      <c r="E199" s="2" t="s">
        <v>851</v>
      </c>
      <c r="F199" t="s">
        <v>2496</v>
      </c>
      <c r="G199">
        <v>1649</v>
      </c>
      <c r="H199">
        <v>158</v>
      </c>
      <c r="I199">
        <v>367</v>
      </c>
      <c r="J199" s="9">
        <v>232.27848101265823</v>
      </c>
      <c r="K199">
        <v>465</v>
      </c>
      <c r="L199">
        <v>347</v>
      </c>
      <c r="M199" s="22">
        <v>74.623655913978496</v>
      </c>
      <c r="N199" s="48">
        <v>1649</v>
      </c>
      <c r="O199" s="49">
        <v>266</v>
      </c>
      <c r="P199" s="49">
        <v>1383</v>
      </c>
      <c r="Q199" s="48">
        <v>74</v>
      </c>
      <c r="R199" s="48">
        <v>72</v>
      </c>
      <c r="S199" s="48">
        <v>68</v>
      </c>
      <c r="T199" s="48">
        <v>68</v>
      </c>
      <c r="U199" s="48">
        <v>66</v>
      </c>
      <c r="V199" s="48">
        <v>61</v>
      </c>
      <c r="W199" s="48">
        <v>49</v>
      </c>
      <c r="X199" s="48">
        <v>44</v>
      </c>
      <c r="Y199" s="48">
        <v>49</v>
      </c>
      <c r="Z199" s="48">
        <v>47</v>
      </c>
      <c r="AA199" s="48">
        <v>49</v>
      </c>
      <c r="AB199" s="48">
        <v>43</v>
      </c>
      <c r="AC199" s="48">
        <v>41</v>
      </c>
      <c r="AD199" s="48">
        <v>37</v>
      </c>
      <c r="AE199" s="48">
        <v>32</v>
      </c>
      <c r="AF199" s="48">
        <v>24</v>
      </c>
      <c r="AG199" s="48">
        <v>27</v>
      </c>
      <c r="AH199" s="50">
        <v>70</v>
      </c>
      <c r="AI199" s="50">
        <v>69</v>
      </c>
      <c r="AJ199" s="50">
        <v>65</v>
      </c>
      <c r="AK199" s="50">
        <v>66</v>
      </c>
      <c r="AL199" s="50">
        <v>63</v>
      </c>
      <c r="AM199" s="50">
        <v>53</v>
      </c>
      <c r="AN199" s="50">
        <v>44</v>
      </c>
      <c r="AO199" s="50">
        <v>40</v>
      </c>
      <c r="AP199" s="50">
        <v>46</v>
      </c>
      <c r="AQ199" s="50">
        <v>44</v>
      </c>
      <c r="AR199" s="50">
        <v>45</v>
      </c>
      <c r="AS199" s="50">
        <v>38</v>
      </c>
      <c r="AT199" s="50">
        <v>35</v>
      </c>
      <c r="AU199" s="50">
        <v>31</v>
      </c>
      <c r="AV199" s="50">
        <v>28</v>
      </c>
      <c r="AW199" s="50">
        <v>26</v>
      </c>
      <c r="AX199" s="50">
        <v>35</v>
      </c>
      <c r="AZ199">
        <v>0</v>
      </c>
    </row>
    <row r="200" spans="1:52" x14ac:dyDescent="0.25">
      <c r="A200" s="2" t="s">
        <v>33</v>
      </c>
      <c r="B200" s="3" t="s">
        <v>402</v>
      </c>
      <c r="C200" s="4">
        <v>15047</v>
      </c>
      <c r="D200" s="2" t="s">
        <v>35</v>
      </c>
      <c r="E200" s="2" t="s">
        <v>403</v>
      </c>
      <c r="F200" t="s">
        <v>2496</v>
      </c>
      <c r="G200">
        <v>14872</v>
      </c>
      <c r="H200">
        <v>874</v>
      </c>
      <c r="I200">
        <v>719</v>
      </c>
      <c r="J200" s="9">
        <v>82.265446224256294</v>
      </c>
      <c r="K200">
        <v>4992</v>
      </c>
      <c r="L200">
        <v>1868</v>
      </c>
      <c r="M200" s="22">
        <v>37.419871794871796</v>
      </c>
      <c r="N200" s="48">
        <v>14872</v>
      </c>
      <c r="O200" s="49">
        <v>6372</v>
      </c>
      <c r="P200" s="49">
        <v>8500</v>
      </c>
      <c r="Q200" s="48">
        <v>787</v>
      </c>
      <c r="R200" s="48">
        <v>802</v>
      </c>
      <c r="S200" s="48">
        <v>793</v>
      </c>
      <c r="T200" s="48">
        <v>751</v>
      </c>
      <c r="U200" s="48">
        <v>608</v>
      </c>
      <c r="V200" s="48">
        <v>522</v>
      </c>
      <c r="W200" s="48">
        <v>438</v>
      </c>
      <c r="X200" s="48">
        <v>388</v>
      </c>
      <c r="Y200" s="48">
        <v>406</v>
      </c>
      <c r="Z200" s="48">
        <v>401</v>
      </c>
      <c r="AA200" s="48">
        <v>384</v>
      </c>
      <c r="AB200" s="48">
        <v>343</v>
      </c>
      <c r="AC200" s="48">
        <v>299</v>
      </c>
      <c r="AD200" s="48">
        <v>252</v>
      </c>
      <c r="AE200" s="48">
        <v>178</v>
      </c>
      <c r="AF200" s="48">
        <v>123</v>
      </c>
      <c r="AG200" s="48">
        <v>125</v>
      </c>
      <c r="AH200" s="50">
        <v>749</v>
      </c>
      <c r="AI200" s="50">
        <v>761</v>
      </c>
      <c r="AJ200" s="50">
        <v>747</v>
      </c>
      <c r="AK200" s="50">
        <v>716</v>
      </c>
      <c r="AL200" s="50">
        <v>591</v>
      </c>
      <c r="AM200" s="50">
        <v>501</v>
      </c>
      <c r="AN200" s="50">
        <v>427</v>
      </c>
      <c r="AO200" s="50">
        <v>386</v>
      </c>
      <c r="AP200" s="50">
        <v>404</v>
      </c>
      <c r="AQ200" s="50">
        <v>395</v>
      </c>
      <c r="AR200" s="50">
        <v>360</v>
      </c>
      <c r="AS200" s="50">
        <v>310</v>
      </c>
      <c r="AT200" s="50">
        <v>262</v>
      </c>
      <c r="AU200" s="50">
        <v>227</v>
      </c>
      <c r="AV200" s="50">
        <v>167</v>
      </c>
      <c r="AW200" s="50">
        <v>125</v>
      </c>
      <c r="AX200" s="50">
        <v>144</v>
      </c>
      <c r="AZ200">
        <v>0</v>
      </c>
    </row>
    <row r="201" spans="1:52" x14ac:dyDescent="0.25">
      <c r="A201" s="2" t="s">
        <v>33</v>
      </c>
      <c r="B201" s="3" t="s">
        <v>331</v>
      </c>
      <c r="C201" s="4">
        <v>15051</v>
      </c>
      <c r="D201" s="2" t="s">
        <v>35</v>
      </c>
      <c r="E201" s="2" t="s">
        <v>332</v>
      </c>
      <c r="F201" t="s">
        <v>2496</v>
      </c>
      <c r="G201">
        <v>5245</v>
      </c>
      <c r="H201">
        <v>550</v>
      </c>
      <c r="I201">
        <v>430</v>
      </c>
      <c r="J201" s="9">
        <v>78.181818181818187</v>
      </c>
      <c r="K201">
        <v>1485</v>
      </c>
      <c r="L201">
        <v>796</v>
      </c>
      <c r="M201" s="22">
        <v>53.602693602693606</v>
      </c>
      <c r="N201" s="48">
        <v>5245</v>
      </c>
      <c r="O201" s="49">
        <v>1983</v>
      </c>
      <c r="P201" s="49">
        <v>3262</v>
      </c>
      <c r="Q201" s="48">
        <v>238</v>
      </c>
      <c r="R201" s="48">
        <v>247</v>
      </c>
      <c r="S201" s="48">
        <v>249</v>
      </c>
      <c r="T201" s="48">
        <v>212</v>
      </c>
      <c r="U201" s="48">
        <v>197</v>
      </c>
      <c r="V201" s="48">
        <v>181</v>
      </c>
      <c r="W201" s="48">
        <v>153</v>
      </c>
      <c r="X201" s="48">
        <v>158</v>
      </c>
      <c r="Y201" s="48">
        <v>177</v>
      </c>
      <c r="Z201" s="48">
        <v>164</v>
      </c>
      <c r="AA201" s="48">
        <v>152</v>
      </c>
      <c r="AB201" s="48">
        <v>142</v>
      </c>
      <c r="AC201" s="48">
        <v>109</v>
      </c>
      <c r="AD201" s="48">
        <v>92</v>
      </c>
      <c r="AE201" s="48">
        <v>73</v>
      </c>
      <c r="AF201" s="48">
        <v>55</v>
      </c>
      <c r="AG201" s="48">
        <v>62</v>
      </c>
      <c r="AH201" s="50">
        <v>220</v>
      </c>
      <c r="AI201" s="50">
        <v>223</v>
      </c>
      <c r="AJ201" s="50">
        <v>219</v>
      </c>
      <c r="AK201" s="50">
        <v>181</v>
      </c>
      <c r="AL201" s="50">
        <v>169</v>
      </c>
      <c r="AM201" s="50">
        <v>163</v>
      </c>
      <c r="AN201" s="50">
        <v>149</v>
      </c>
      <c r="AO201" s="50">
        <v>158</v>
      </c>
      <c r="AP201" s="50">
        <v>174</v>
      </c>
      <c r="AQ201" s="50">
        <v>157</v>
      </c>
      <c r="AR201" s="50">
        <v>148</v>
      </c>
      <c r="AS201" s="50">
        <v>142</v>
      </c>
      <c r="AT201" s="50">
        <v>116</v>
      </c>
      <c r="AU201" s="50">
        <v>106</v>
      </c>
      <c r="AV201" s="50">
        <v>93</v>
      </c>
      <c r="AW201" s="50">
        <v>75</v>
      </c>
      <c r="AX201" s="50">
        <v>91</v>
      </c>
      <c r="AZ201">
        <v>0</v>
      </c>
    </row>
    <row r="202" spans="1:52" x14ac:dyDescent="0.25">
      <c r="A202" s="2" t="s">
        <v>33</v>
      </c>
      <c r="B202" s="3" t="s">
        <v>268</v>
      </c>
      <c r="C202" s="4">
        <v>15087</v>
      </c>
      <c r="D202" s="2" t="s">
        <v>35</v>
      </c>
      <c r="E202" s="2" t="s">
        <v>269</v>
      </c>
      <c r="F202" t="s">
        <v>2496</v>
      </c>
      <c r="G202">
        <v>7116</v>
      </c>
      <c r="H202">
        <v>481</v>
      </c>
      <c r="I202">
        <v>567</v>
      </c>
      <c r="J202" s="9">
        <v>117.87941787941787</v>
      </c>
      <c r="K202">
        <v>1923</v>
      </c>
      <c r="L202">
        <v>1189</v>
      </c>
      <c r="M202" s="22">
        <v>61.830473218928759</v>
      </c>
      <c r="N202" s="48">
        <v>7116</v>
      </c>
      <c r="O202" s="49">
        <v>3643</v>
      </c>
      <c r="P202" s="49">
        <v>3473</v>
      </c>
      <c r="Q202" s="48">
        <v>281</v>
      </c>
      <c r="R202" s="48">
        <v>302</v>
      </c>
      <c r="S202" s="48">
        <v>310</v>
      </c>
      <c r="T202" s="48">
        <v>302</v>
      </c>
      <c r="U202" s="48">
        <v>287</v>
      </c>
      <c r="V202" s="48">
        <v>267</v>
      </c>
      <c r="W202" s="48">
        <v>236</v>
      </c>
      <c r="X202" s="48">
        <v>230</v>
      </c>
      <c r="Y202" s="48">
        <v>238</v>
      </c>
      <c r="Z202" s="48">
        <v>223</v>
      </c>
      <c r="AA202" s="48">
        <v>200</v>
      </c>
      <c r="AB202" s="48">
        <v>164</v>
      </c>
      <c r="AC202" s="48">
        <v>135</v>
      </c>
      <c r="AD202" s="48">
        <v>114</v>
      </c>
      <c r="AE202" s="48">
        <v>94</v>
      </c>
      <c r="AF202" s="48">
        <v>84</v>
      </c>
      <c r="AG202" s="48">
        <v>95</v>
      </c>
      <c r="AH202" s="50">
        <v>267</v>
      </c>
      <c r="AI202" s="50">
        <v>284</v>
      </c>
      <c r="AJ202" s="50">
        <v>289</v>
      </c>
      <c r="AK202" s="50">
        <v>277</v>
      </c>
      <c r="AL202" s="50">
        <v>259</v>
      </c>
      <c r="AM202" s="50">
        <v>237</v>
      </c>
      <c r="AN202" s="50">
        <v>211</v>
      </c>
      <c r="AO202" s="50">
        <v>213</v>
      </c>
      <c r="AP202" s="50">
        <v>233</v>
      </c>
      <c r="AQ202" s="50">
        <v>232</v>
      </c>
      <c r="AR202" s="50">
        <v>223</v>
      </c>
      <c r="AS202" s="50">
        <v>192</v>
      </c>
      <c r="AT202" s="50">
        <v>164</v>
      </c>
      <c r="AU202" s="50">
        <v>138</v>
      </c>
      <c r="AV202" s="50">
        <v>114</v>
      </c>
      <c r="AW202" s="50">
        <v>102</v>
      </c>
      <c r="AX202" s="50">
        <v>119</v>
      </c>
      <c r="AZ202">
        <v>0</v>
      </c>
    </row>
    <row r="203" spans="1:52" x14ac:dyDescent="0.25">
      <c r="A203" s="2" t="s">
        <v>33</v>
      </c>
      <c r="B203" s="3" t="s">
        <v>784</v>
      </c>
      <c r="C203" s="4">
        <v>15090</v>
      </c>
      <c r="D203" s="2" t="s">
        <v>35</v>
      </c>
      <c r="E203" s="2" t="s">
        <v>785</v>
      </c>
      <c r="F203" t="s">
        <v>2496</v>
      </c>
      <c r="G203">
        <v>1936</v>
      </c>
      <c r="H203">
        <v>132</v>
      </c>
      <c r="I203">
        <v>220</v>
      </c>
      <c r="J203" s="9">
        <v>166.66666666666669</v>
      </c>
      <c r="K203">
        <v>673</v>
      </c>
      <c r="L203">
        <v>145</v>
      </c>
      <c r="M203" s="22">
        <v>21.545319465081725</v>
      </c>
      <c r="N203" s="48">
        <v>1936</v>
      </c>
      <c r="O203" s="49">
        <v>546</v>
      </c>
      <c r="P203" s="49">
        <v>1390</v>
      </c>
      <c r="Q203" s="48">
        <v>108</v>
      </c>
      <c r="R203" s="48">
        <v>115</v>
      </c>
      <c r="S203" s="48">
        <v>118</v>
      </c>
      <c r="T203" s="48">
        <v>111</v>
      </c>
      <c r="U203" s="48">
        <v>92</v>
      </c>
      <c r="V203" s="48">
        <v>78</v>
      </c>
      <c r="W203" s="48">
        <v>63</v>
      </c>
      <c r="X203" s="48">
        <v>59</v>
      </c>
      <c r="Y203" s="48">
        <v>57</v>
      </c>
      <c r="Z203" s="48">
        <v>61</v>
      </c>
      <c r="AA203" s="48">
        <v>47</v>
      </c>
      <c r="AB203" s="48">
        <v>32</v>
      </c>
      <c r="AC203" s="48">
        <v>22</v>
      </c>
      <c r="AD203" s="48">
        <v>14</v>
      </c>
      <c r="AE203" s="48">
        <v>12</v>
      </c>
      <c r="AF203" s="48">
        <v>6</v>
      </c>
      <c r="AG203" s="48">
        <v>8</v>
      </c>
      <c r="AH203" s="50">
        <v>103</v>
      </c>
      <c r="AI203" s="50">
        <v>109</v>
      </c>
      <c r="AJ203" s="50">
        <v>109</v>
      </c>
      <c r="AK203" s="50">
        <v>98</v>
      </c>
      <c r="AL203" s="50">
        <v>77</v>
      </c>
      <c r="AM203" s="50">
        <v>67</v>
      </c>
      <c r="AN203" s="50">
        <v>57</v>
      </c>
      <c r="AO203" s="50">
        <v>56</v>
      </c>
      <c r="AP203" s="50">
        <v>53</v>
      </c>
      <c r="AQ203" s="50">
        <v>54</v>
      </c>
      <c r="AR203" s="50">
        <v>42</v>
      </c>
      <c r="AS203" s="50">
        <v>31</v>
      </c>
      <c r="AT203" s="50">
        <v>24</v>
      </c>
      <c r="AU203" s="50">
        <v>18</v>
      </c>
      <c r="AV203" s="50">
        <v>14</v>
      </c>
      <c r="AW203" s="50">
        <v>9</v>
      </c>
      <c r="AX203" s="50">
        <v>12</v>
      </c>
      <c r="AZ203">
        <v>0</v>
      </c>
    </row>
    <row r="204" spans="1:52" x14ac:dyDescent="0.25">
      <c r="A204" s="2" t="s">
        <v>33</v>
      </c>
      <c r="B204" s="3" t="s">
        <v>47</v>
      </c>
      <c r="C204" s="4">
        <v>15092</v>
      </c>
      <c r="D204" s="2" t="s">
        <v>35</v>
      </c>
      <c r="E204" s="2" t="s">
        <v>48</v>
      </c>
      <c r="F204" t="s">
        <v>2496</v>
      </c>
      <c r="G204">
        <v>1979</v>
      </c>
      <c r="H204">
        <v>140</v>
      </c>
      <c r="I204">
        <v>296</v>
      </c>
      <c r="J204" s="9">
        <v>211.42857142857144</v>
      </c>
      <c r="K204">
        <v>613</v>
      </c>
      <c r="L204">
        <v>349</v>
      </c>
      <c r="M204" s="22">
        <v>56.933115823817296</v>
      </c>
      <c r="N204" s="48">
        <v>1979</v>
      </c>
      <c r="O204" s="49">
        <v>381</v>
      </c>
      <c r="P204" s="49">
        <v>1598</v>
      </c>
      <c r="Q204" s="48">
        <v>86</v>
      </c>
      <c r="R204" s="48">
        <v>95</v>
      </c>
      <c r="S204" s="48">
        <v>101</v>
      </c>
      <c r="T204" s="48">
        <v>80</v>
      </c>
      <c r="U204" s="48">
        <v>70</v>
      </c>
      <c r="V204" s="48">
        <v>71</v>
      </c>
      <c r="W204" s="48">
        <v>68</v>
      </c>
      <c r="X204" s="48">
        <v>68</v>
      </c>
      <c r="Y204" s="48">
        <v>62</v>
      </c>
      <c r="Z204" s="48">
        <v>60</v>
      </c>
      <c r="AA204" s="48">
        <v>50</v>
      </c>
      <c r="AB204" s="48">
        <v>41</v>
      </c>
      <c r="AC204" s="48">
        <v>42</v>
      </c>
      <c r="AD204" s="48">
        <v>34</v>
      </c>
      <c r="AE204" s="48">
        <v>30</v>
      </c>
      <c r="AF204" s="48">
        <v>21</v>
      </c>
      <c r="AG204" s="48">
        <v>25</v>
      </c>
      <c r="AH204" s="50">
        <v>83</v>
      </c>
      <c r="AI204" s="50">
        <v>91</v>
      </c>
      <c r="AJ204" s="50">
        <v>98</v>
      </c>
      <c r="AK204" s="50">
        <v>76</v>
      </c>
      <c r="AL204" s="50">
        <v>63</v>
      </c>
      <c r="AM204" s="50">
        <v>60</v>
      </c>
      <c r="AN204" s="50">
        <v>55</v>
      </c>
      <c r="AO204" s="50">
        <v>55</v>
      </c>
      <c r="AP204" s="50">
        <v>52</v>
      </c>
      <c r="AQ204" s="50">
        <v>56</v>
      </c>
      <c r="AR204" s="50">
        <v>54</v>
      </c>
      <c r="AS204" s="50">
        <v>49</v>
      </c>
      <c r="AT204" s="50">
        <v>48</v>
      </c>
      <c r="AU204" s="50">
        <v>41</v>
      </c>
      <c r="AV204" s="50">
        <v>35</v>
      </c>
      <c r="AW204" s="50">
        <v>26</v>
      </c>
      <c r="AX204" s="50">
        <v>33</v>
      </c>
      <c r="AZ204">
        <v>0</v>
      </c>
    </row>
    <row r="205" spans="1:52" x14ac:dyDescent="0.25">
      <c r="A205" s="2" t="s">
        <v>33</v>
      </c>
      <c r="B205" s="3" t="s">
        <v>174</v>
      </c>
      <c r="C205" s="4">
        <v>15097</v>
      </c>
      <c r="D205" s="2" t="s">
        <v>35</v>
      </c>
      <c r="E205" s="2" t="s">
        <v>175</v>
      </c>
      <c r="F205" t="s">
        <v>2496</v>
      </c>
      <c r="G205">
        <v>6760</v>
      </c>
      <c r="H205">
        <v>439</v>
      </c>
      <c r="I205">
        <v>843</v>
      </c>
      <c r="J205" s="9">
        <v>192.02733485193622</v>
      </c>
      <c r="K205">
        <v>1736</v>
      </c>
      <c r="L205">
        <v>1408</v>
      </c>
      <c r="M205" s="22">
        <v>81.105990783410135</v>
      </c>
      <c r="N205" s="48">
        <v>6760</v>
      </c>
      <c r="O205" s="49">
        <v>2931</v>
      </c>
      <c r="P205" s="49">
        <v>3829</v>
      </c>
      <c r="Q205" s="48">
        <v>246</v>
      </c>
      <c r="R205" s="48">
        <v>266</v>
      </c>
      <c r="S205" s="48">
        <v>278</v>
      </c>
      <c r="T205" s="48">
        <v>275</v>
      </c>
      <c r="U205" s="48">
        <v>262</v>
      </c>
      <c r="V205" s="48">
        <v>230</v>
      </c>
      <c r="W205" s="48">
        <v>178</v>
      </c>
      <c r="X205" s="48">
        <v>154</v>
      </c>
      <c r="Y205" s="48">
        <v>163</v>
      </c>
      <c r="Z205" s="48">
        <v>185</v>
      </c>
      <c r="AA205" s="48">
        <v>200</v>
      </c>
      <c r="AB205" s="48">
        <v>186</v>
      </c>
      <c r="AC205" s="48">
        <v>174</v>
      </c>
      <c r="AD205" s="48">
        <v>148</v>
      </c>
      <c r="AE205" s="48">
        <v>111</v>
      </c>
      <c r="AF205" s="48">
        <v>82</v>
      </c>
      <c r="AG205" s="48">
        <v>105</v>
      </c>
      <c r="AH205" s="50">
        <v>235</v>
      </c>
      <c r="AI205" s="50">
        <v>258</v>
      </c>
      <c r="AJ205" s="50">
        <v>269</v>
      </c>
      <c r="AK205" s="50">
        <v>264</v>
      </c>
      <c r="AL205" s="50">
        <v>245</v>
      </c>
      <c r="AM205" s="50">
        <v>222</v>
      </c>
      <c r="AN205" s="50">
        <v>186</v>
      </c>
      <c r="AO205" s="50">
        <v>172</v>
      </c>
      <c r="AP205" s="50">
        <v>187</v>
      </c>
      <c r="AQ205" s="50">
        <v>213</v>
      </c>
      <c r="AR205" s="50">
        <v>241</v>
      </c>
      <c r="AS205" s="50">
        <v>229</v>
      </c>
      <c r="AT205" s="50">
        <v>212</v>
      </c>
      <c r="AU205" s="50">
        <v>184</v>
      </c>
      <c r="AV205" s="50">
        <v>139</v>
      </c>
      <c r="AW205" s="50">
        <v>109</v>
      </c>
      <c r="AX205" s="50">
        <v>152</v>
      </c>
      <c r="AZ205">
        <v>0</v>
      </c>
    </row>
    <row r="206" spans="1:52" x14ac:dyDescent="0.25">
      <c r="A206" s="2" t="s">
        <v>33</v>
      </c>
      <c r="B206" s="3" t="s">
        <v>290</v>
      </c>
      <c r="C206" s="4">
        <v>15104</v>
      </c>
      <c r="D206" s="2" t="s">
        <v>35</v>
      </c>
      <c r="E206" s="2" t="s">
        <v>35</v>
      </c>
      <c r="F206" t="s">
        <v>2496</v>
      </c>
      <c r="G206">
        <v>4350</v>
      </c>
      <c r="H206">
        <v>842</v>
      </c>
      <c r="I206">
        <v>739</v>
      </c>
      <c r="J206" s="9">
        <v>87.767220902612834</v>
      </c>
      <c r="K206">
        <v>1381</v>
      </c>
      <c r="L206">
        <v>600</v>
      </c>
      <c r="M206" s="22">
        <v>43.446777697320783</v>
      </c>
      <c r="N206" s="48">
        <v>4350</v>
      </c>
      <c r="O206" s="49">
        <v>397</v>
      </c>
      <c r="P206" s="49">
        <v>3953</v>
      </c>
      <c r="Q206" s="48">
        <v>220</v>
      </c>
      <c r="R206" s="48">
        <v>218</v>
      </c>
      <c r="S206" s="48">
        <v>211</v>
      </c>
      <c r="T206" s="48">
        <v>205</v>
      </c>
      <c r="U206" s="48">
        <v>175</v>
      </c>
      <c r="V206" s="48">
        <v>151</v>
      </c>
      <c r="W206" s="48">
        <v>130</v>
      </c>
      <c r="X206" s="48">
        <v>119</v>
      </c>
      <c r="Y206" s="48">
        <v>125</v>
      </c>
      <c r="Z206" s="48">
        <v>126</v>
      </c>
      <c r="AA206" s="48">
        <v>118</v>
      </c>
      <c r="AB206" s="48">
        <v>108</v>
      </c>
      <c r="AC206" s="48">
        <v>92</v>
      </c>
      <c r="AD206" s="48">
        <v>78</v>
      </c>
      <c r="AE206" s="48">
        <v>55</v>
      </c>
      <c r="AF206" s="48">
        <v>38</v>
      </c>
      <c r="AG206" s="48">
        <v>40</v>
      </c>
      <c r="AH206" s="50">
        <v>210</v>
      </c>
      <c r="AI206" s="50">
        <v>208</v>
      </c>
      <c r="AJ206" s="50">
        <v>199</v>
      </c>
      <c r="AK206" s="50">
        <v>190</v>
      </c>
      <c r="AL206" s="50">
        <v>159</v>
      </c>
      <c r="AM206" s="50">
        <v>141</v>
      </c>
      <c r="AN206" s="50">
        <v>128</v>
      </c>
      <c r="AO206" s="50">
        <v>119</v>
      </c>
      <c r="AP206" s="50">
        <v>127</v>
      </c>
      <c r="AQ206" s="50">
        <v>123</v>
      </c>
      <c r="AR206" s="50">
        <v>115</v>
      </c>
      <c r="AS206" s="50">
        <v>99</v>
      </c>
      <c r="AT206" s="50">
        <v>90</v>
      </c>
      <c r="AU206" s="50">
        <v>79</v>
      </c>
      <c r="AV206" s="50">
        <v>59</v>
      </c>
      <c r="AW206" s="50">
        <v>44</v>
      </c>
      <c r="AX206" s="50">
        <v>51</v>
      </c>
      <c r="AZ206">
        <v>0</v>
      </c>
    </row>
    <row r="207" spans="1:52" x14ac:dyDescent="0.25">
      <c r="A207" s="2" t="s">
        <v>33</v>
      </c>
      <c r="B207" s="3" t="s">
        <v>506</v>
      </c>
      <c r="C207" s="4">
        <v>15106</v>
      </c>
      <c r="D207" s="2" t="s">
        <v>35</v>
      </c>
      <c r="E207" s="2" t="s">
        <v>507</v>
      </c>
      <c r="F207" t="s">
        <v>2496</v>
      </c>
      <c r="G207">
        <v>2552</v>
      </c>
      <c r="H207">
        <v>374</v>
      </c>
      <c r="I207">
        <v>347</v>
      </c>
      <c r="J207" s="9">
        <v>92.780748663101605</v>
      </c>
      <c r="K207">
        <v>739</v>
      </c>
      <c r="L207">
        <v>412</v>
      </c>
      <c r="M207" s="22">
        <v>55.751014884979696</v>
      </c>
      <c r="N207" s="48">
        <v>2552</v>
      </c>
      <c r="O207" s="49">
        <v>541</v>
      </c>
      <c r="P207" s="49">
        <v>2011</v>
      </c>
      <c r="Q207" s="48">
        <v>120</v>
      </c>
      <c r="R207" s="48">
        <v>121</v>
      </c>
      <c r="S207" s="48">
        <v>125</v>
      </c>
      <c r="T207" s="48">
        <v>112</v>
      </c>
      <c r="U207" s="48">
        <v>106</v>
      </c>
      <c r="V207" s="48">
        <v>89</v>
      </c>
      <c r="W207" s="48">
        <v>72</v>
      </c>
      <c r="X207" s="48">
        <v>72</v>
      </c>
      <c r="Y207" s="48">
        <v>83</v>
      </c>
      <c r="Z207" s="48">
        <v>98</v>
      </c>
      <c r="AA207" s="48">
        <v>91</v>
      </c>
      <c r="AB207" s="48">
        <v>75</v>
      </c>
      <c r="AC207" s="48">
        <v>60</v>
      </c>
      <c r="AD207" s="48">
        <v>49</v>
      </c>
      <c r="AE207" s="48">
        <v>39</v>
      </c>
      <c r="AF207" s="48">
        <v>32</v>
      </c>
      <c r="AG207" s="48">
        <v>30</v>
      </c>
      <c r="AH207" s="50">
        <v>110</v>
      </c>
      <c r="AI207" s="50">
        <v>109</v>
      </c>
      <c r="AJ207" s="50">
        <v>109</v>
      </c>
      <c r="AK207" s="50">
        <v>94</v>
      </c>
      <c r="AL207" s="50">
        <v>87</v>
      </c>
      <c r="AM207" s="50">
        <v>71</v>
      </c>
      <c r="AN207" s="50">
        <v>59</v>
      </c>
      <c r="AO207" s="50">
        <v>59</v>
      </c>
      <c r="AP207" s="50">
        <v>67</v>
      </c>
      <c r="AQ207" s="50">
        <v>75</v>
      </c>
      <c r="AR207" s="50">
        <v>68</v>
      </c>
      <c r="AS207" s="50">
        <v>58</v>
      </c>
      <c r="AT207" s="50">
        <v>50</v>
      </c>
      <c r="AU207" s="50">
        <v>44</v>
      </c>
      <c r="AV207" s="50">
        <v>40</v>
      </c>
      <c r="AW207" s="50">
        <v>37</v>
      </c>
      <c r="AX207" s="50">
        <v>41</v>
      </c>
      <c r="AZ207">
        <v>0</v>
      </c>
    </row>
    <row r="208" spans="1:52" x14ac:dyDescent="0.25">
      <c r="A208" s="2" t="s">
        <v>33</v>
      </c>
      <c r="B208" s="3" t="s">
        <v>939</v>
      </c>
      <c r="C208" s="4">
        <v>15109</v>
      </c>
      <c r="D208" s="2" t="s">
        <v>35</v>
      </c>
      <c r="E208" s="2" t="s">
        <v>940</v>
      </c>
      <c r="F208" t="s">
        <v>2496</v>
      </c>
      <c r="G208">
        <v>5764</v>
      </c>
      <c r="H208">
        <v>692</v>
      </c>
      <c r="I208">
        <v>702</v>
      </c>
      <c r="J208" s="9">
        <v>101.44508670520231</v>
      </c>
      <c r="K208">
        <v>1684</v>
      </c>
      <c r="L208">
        <v>900</v>
      </c>
      <c r="M208" s="22">
        <v>53.444180522565318</v>
      </c>
      <c r="N208" s="48">
        <v>5764</v>
      </c>
      <c r="O208" s="49">
        <v>842</v>
      </c>
      <c r="P208" s="49">
        <v>4922</v>
      </c>
      <c r="Q208" s="48">
        <v>279</v>
      </c>
      <c r="R208" s="48">
        <v>281</v>
      </c>
      <c r="S208" s="48">
        <v>295</v>
      </c>
      <c r="T208" s="48">
        <v>268</v>
      </c>
      <c r="U208" s="48">
        <v>249</v>
      </c>
      <c r="V208" s="48">
        <v>207</v>
      </c>
      <c r="W208" s="48">
        <v>166</v>
      </c>
      <c r="X208" s="48">
        <v>160</v>
      </c>
      <c r="Y208" s="48">
        <v>180</v>
      </c>
      <c r="Z208" s="48">
        <v>205</v>
      </c>
      <c r="AA208" s="48">
        <v>187</v>
      </c>
      <c r="AB208" s="48">
        <v>155</v>
      </c>
      <c r="AC208" s="48">
        <v>128</v>
      </c>
      <c r="AD208" s="48">
        <v>108</v>
      </c>
      <c r="AE208" s="48">
        <v>89</v>
      </c>
      <c r="AF208" s="48">
        <v>71</v>
      </c>
      <c r="AG208" s="48">
        <v>64</v>
      </c>
      <c r="AH208" s="50">
        <v>259</v>
      </c>
      <c r="AI208" s="50">
        <v>255</v>
      </c>
      <c r="AJ208" s="50">
        <v>256</v>
      </c>
      <c r="AK208" s="50">
        <v>225</v>
      </c>
      <c r="AL208" s="50">
        <v>204</v>
      </c>
      <c r="AM208" s="50">
        <v>163</v>
      </c>
      <c r="AN208" s="50">
        <v>132</v>
      </c>
      <c r="AO208" s="50">
        <v>131</v>
      </c>
      <c r="AP208" s="50">
        <v>144</v>
      </c>
      <c r="AQ208" s="50">
        <v>162</v>
      </c>
      <c r="AR208" s="50">
        <v>147</v>
      </c>
      <c r="AS208" s="50">
        <v>126</v>
      </c>
      <c r="AT208" s="50">
        <v>109</v>
      </c>
      <c r="AU208" s="50">
        <v>99</v>
      </c>
      <c r="AV208" s="50">
        <v>90</v>
      </c>
      <c r="AW208" s="50">
        <v>82</v>
      </c>
      <c r="AX208" s="50">
        <v>88</v>
      </c>
      <c r="AZ208">
        <v>0</v>
      </c>
    </row>
    <row r="209" spans="1:52" x14ac:dyDescent="0.25">
      <c r="A209" s="2" t="s">
        <v>33</v>
      </c>
      <c r="B209" s="3" t="s">
        <v>108</v>
      </c>
      <c r="C209" s="4">
        <v>15114</v>
      </c>
      <c r="D209" s="2" t="s">
        <v>35</v>
      </c>
      <c r="E209" s="2" t="s">
        <v>109</v>
      </c>
      <c r="F209" t="s">
        <v>2496</v>
      </c>
      <c r="G209">
        <v>1222</v>
      </c>
      <c r="H209">
        <v>63</v>
      </c>
      <c r="I209">
        <v>89</v>
      </c>
      <c r="J209" s="9">
        <v>141.26984126984127</v>
      </c>
      <c r="K209">
        <v>278</v>
      </c>
      <c r="L209">
        <v>177</v>
      </c>
      <c r="M209" s="22">
        <v>63.669064748201443</v>
      </c>
      <c r="N209" s="48">
        <v>1222</v>
      </c>
      <c r="O209" s="49">
        <v>475</v>
      </c>
      <c r="P209" s="49">
        <v>747</v>
      </c>
      <c r="Q209" s="48">
        <v>49</v>
      </c>
      <c r="R209" s="48">
        <v>47</v>
      </c>
      <c r="S209" s="48">
        <v>48</v>
      </c>
      <c r="T209" s="48">
        <v>45</v>
      </c>
      <c r="U209" s="48">
        <v>41</v>
      </c>
      <c r="V209" s="48">
        <v>43</v>
      </c>
      <c r="W209" s="48">
        <v>40</v>
      </c>
      <c r="X209" s="48">
        <v>37</v>
      </c>
      <c r="Y209" s="48">
        <v>38</v>
      </c>
      <c r="Z209" s="48">
        <v>42</v>
      </c>
      <c r="AA209" s="48">
        <v>40</v>
      </c>
      <c r="AB209" s="48">
        <v>33</v>
      </c>
      <c r="AC209" s="48">
        <v>30</v>
      </c>
      <c r="AD209" s="48">
        <v>22</v>
      </c>
      <c r="AE209" s="48">
        <v>18</v>
      </c>
      <c r="AF209" s="48">
        <v>12</v>
      </c>
      <c r="AG209" s="48">
        <v>15</v>
      </c>
      <c r="AH209" s="50">
        <v>46</v>
      </c>
      <c r="AI209" s="50">
        <v>47</v>
      </c>
      <c r="AJ209" s="50">
        <v>49</v>
      </c>
      <c r="AK209" s="50">
        <v>47</v>
      </c>
      <c r="AL209" s="50">
        <v>42</v>
      </c>
      <c r="AM209" s="50">
        <v>42</v>
      </c>
      <c r="AN209" s="50">
        <v>38</v>
      </c>
      <c r="AO209" s="50">
        <v>38</v>
      </c>
      <c r="AP209" s="50">
        <v>42</v>
      </c>
      <c r="AQ209" s="50">
        <v>47</v>
      </c>
      <c r="AR209" s="50">
        <v>44</v>
      </c>
      <c r="AS209" s="50">
        <v>35</v>
      </c>
      <c r="AT209" s="50">
        <v>29</v>
      </c>
      <c r="AU209" s="50">
        <v>21</v>
      </c>
      <c r="AV209" s="50">
        <v>17</v>
      </c>
      <c r="AW209" s="50">
        <v>14</v>
      </c>
      <c r="AX209" s="50">
        <v>24</v>
      </c>
      <c r="AZ209">
        <v>0</v>
      </c>
    </row>
    <row r="210" spans="1:52" x14ac:dyDescent="0.25">
      <c r="A210" s="2" t="s">
        <v>33</v>
      </c>
      <c r="B210" s="3" t="s">
        <v>236</v>
      </c>
      <c r="C210" s="4">
        <v>15131</v>
      </c>
      <c r="D210" s="2" t="s">
        <v>35</v>
      </c>
      <c r="E210" s="2" t="s">
        <v>237</v>
      </c>
      <c r="F210" t="s">
        <v>2496</v>
      </c>
      <c r="G210">
        <v>3550</v>
      </c>
      <c r="H210">
        <v>499</v>
      </c>
      <c r="I210">
        <v>544</v>
      </c>
      <c r="J210" s="9">
        <v>109.01803607214428</v>
      </c>
      <c r="K210">
        <v>902</v>
      </c>
      <c r="L210">
        <v>681</v>
      </c>
      <c r="M210" s="22">
        <v>75.49889135254989</v>
      </c>
      <c r="N210" s="48">
        <v>3550</v>
      </c>
      <c r="O210" s="49">
        <v>247</v>
      </c>
      <c r="P210" s="49">
        <v>3303</v>
      </c>
      <c r="Q210" s="48">
        <v>136</v>
      </c>
      <c r="R210" s="48">
        <v>147</v>
      </c>
      <c r="S210" s="48">
        <v>152</v>
      </c>
      <c r="T210" s="48">
        <v>144</v>
      </c>
      <c r="U210" s="48">
        <v>139</v>
      </c>
      <c r="V210" s="48">
        <v>134</v>
      </c>
      <c r="W210" s="48">
        <v>118</v>
      </c>
      <c r="X210" s="48">
        <v>107</v>
      </c>
      <c r="Y210" s="48">
        <v>112</v>
      </c>
      <c r="Z210" s="48">
        <v>122</v>
      </c>
      <c r="AA210" s="48">
        <v>118</v>
      </c>
      <c r="AB210" s="48">
        <v>94</v>
      </c>
      <c r="AC210" s="48">
        <v>74</v>
      </c>
      <c r="AD210" s="48">
        <v>66</v>
      </c>
      <c r="AE210" s="48">
        <v>55</v>
      </c>
      <c r="AF210" s="48">
        <v>47</v>
      </c>
      <c r="AG210" s="48">
        <v>53</v>
      </c>
      <c r="AH210" s="50">
        <v>127</v>
      </c>
      <c r="AI210" s="50">
        <v>131</v>
      </c>
      <c r="AJ210" s="50">
        <v>141</v>
      </c>
      <c r="AK210" s="50">
        <v>129</v>
      </c>
      <c r="AL210" s="50">
        <v>120</v>
      </c>
      <c r="AM210" s="50">
        <v>106</v>
      </c>
      <c r="AN210" s="50">
        <v>98</v>
      </c>
      <c r="AO210" s="50">
        <v>94</v>
      </c>
      <c r="AP210" s="50">
        <v>105</v>
      </c>
      <c r="AQ210" s="50">
        <v>109</v>
      </c>
      <c r="AR210" s="50">
        <v>106</v>
      </c>
      <c r="AS210" s="50">
        <v>86</v>
      </c>
      <c r="AT210" s="50">
        <v>78</v>
      </c>
      <c r="AU210" s="50">
        <v>82</v>
      </c>
      <c r="AV210" s="50">
        <v>75</v>
      </c>
      <c r="AW210" s="50">
        <v>66</v>
      </c>
      <c r="AX210" s="50">
        <v>79</v>
      </c>
      <c r="AZ210">
        <v>0</v>
      </c>
    </row>
    <row r="211" spans="1:52" x14ac:dyDescent="0.25">
      <c r="A211" s="2" t="s">
        <v>33</v>
      </c>
      <c r="B211" s="3" t="s">
        <v>749</v>
      </c>
      <c r="C211" s="4">
        <v>15135</v>
      </c>
      <c r="D211" s="2" t="s">
        <v>35</v>
      </c>
      <c r="E211" s="2" t="s">
        <v>750</v>
      </c>
      <c r="F211" t="s">
        <v>2496</v>
      </c>
      <c r="G211">
        <v>3785</v>
      </c>
      <c r="H211">
        <v>286</v>
      </c>
      <c r="I211">
        <v>285</v>
      </c>
      <c r="J211" s="9">
        <v>99.650349650349639</v>
      </c>
      <c r="K211">
        <v>1208</v>
      </c>
      <c r="L211">
        <v>445</v>
      </c>
      <c r="M211" s="22">
        <v>36.837748344370866</v>
      </c>
      <c r="N211" s="48">
        <v>3785</v>
      </c>
      <c r="O211" s="49">
        <v>970</v>
      </c>
      <c r="P211" s="49">
        <v>2815</v>
      </c>
      <c r="Q211" s="48">
        <v>190</v>
      </c>
      <c r="R211" s="48">
        <v>197</v>
      </c>
      <c r="S211" s="48">
        <v>203</v>
      </c>
      <c r="T211" s="48">
        <v>203</v>
      </c>
      <c r="U211" s="48">
        <v>176</v>
      </c>
      <c r="V211" s="48">
        <v>149</v>
      </c>
      <c r="W211" s="48">
        <v>120</v>
      </c>
      <c r="X211" s="48">
        <v>113</v>
      </c>
      <c r="Y211" s="48">
        <v>109</v>
      </c>
      <c r="Z211" s="48">
        <v>118</v>
      </c>
      <c r="AA211" s="48">
        <v>98</v>
      </c>
      <c r="AB211" s="48">
        <v>83</v>
      </c>
      <c r="AC211" s="48">
        <v>74</v>
      </c>
      <c r="AD211" s="48">
        <v>56</v>
      </c>
      <c r="AE211" s="48">
        <v>43</v>
      </c>
      <c r="AF211" s="48">
        <v>29</v>
      </c>
      <c r="AG211" s="48">
        <v>30</v>
      </c>
      <c r="AH211" s="50">
        <v>178</v>
      </c>
      <c r="AI211" s="50">
        <v>180</v>
      </c>
      <c r="AJ211" s="50">
        <v>178</v>
      </c>
      <c r="AK211" s="50">
        <v>169</v>
      </c>
      <c r="AL211" s="50">
        <v>141</v>
      </c>
      <c r="AM211" s="50">
        <v>122</v>
      </c>
      <c r="AN211" s="50">
        <v>103</v>
      </c>
      <c r="AO211" s="50">
        <v>102</v>
      </c>
      <c r="AP211" s="50">
        <v>100</v>
      </c>
      <c r="AQ211" s="50">
        <v>109</v>
      </c>
      <c r="AR211" s="50">
        <v>91</v>
      </c>
      <c r="AS211" s="50">
        <v>80</v>
      </c>
      <c r="AT211" s="50">
        <v>74</v>
      </c>
      <c r="AU211" s="50">
        <v>57</v>
      </c>
      <c r="AV211" s="50">
        <v>44</v>
      </c>
      <c r="AW211" s="50">
        <v>32</v>
      </c>
      <c r="AX211" s="50">
        <v>34</v>
      </c>
      <c r="AZ211">
        <v>0</v>
      </c>
    </row>
    <row r="212" spans="1:52" x14ac:dyDescent="0.25">
      <c r="A212" s="2" t="s">
        <v>33</v>
      </c>
      <c r="B212" s="3" t="s">
        <v>116</v>
      </c>
      <c r="C212" s="4">
        <v>15162</v>
      </c>
      <c r="D212" s="2" t="s">
        <v>35</v>
      </c>
      <c r="E212" s="2" t="s">
        <v>117</v>
      </c>
      <c r="F212" t="s">
        <v>2496</v>
      </c>
      <c r="G212">
        <v>3651</v>
      </c>
      <c r="H212">
        <v>231</v>
      </c>
      <c r="I212">
        <v>404</v>
      </c>
      <c r="J212" s="9">
        <v>174.8917748917749</v>
      </c>
      <c r="K212">
        <v>931</v>
      </c>
      <c r="L212">
        <v>750</v>
      </c>
      <c r="M212" s="22">
        <v>80.558539205155739</v>
      </c>
      <c r="N212" s="48">
        <v>3651</v>
      </c>
      <c r="O212" s="49">
        <v>1544</v>
      </c>
      <c r="P212" s="49">
        <v>2107</v>
      </c>
      <c r="Q212" s="48">
        <v>132</v>
      </c>
      <c r="R212" s="48">
        <v>150</v>
      </c>
      <c r="S212" s="48">
        <v>165</v>
      </c>
      <c r="T212" s="48">
        <v>147</v>
      </c>
      <c r="U212" s="48">
        <v>142</v>
      </c>
      <c r="V212" s="48">
        <v>126</v>
      </c>
      <c r="W212" s="48">
        <v>106</v>
      </c>
      <c r="X212" s="48">
        <v>89</v>
      </c>
      <c r="Y212" s="48">
        <v>95</v>
      </c>
      <c r="Z212" s="48">
        <v>114</v>
      </c>
      <c r="AA212" s="48">
        <v>105</v>
      </c>
      <c r="AB212" s="48">
        <v>91</v>
      </c>
      <c r="AC212" s="48">
        <v>91</v>
      </c>
      <c r="AD212" s="48">
        <v>73</v>
      </c>
      <c r="AE212" s="48">
        <v>50</v>
      </c>
      <c r="AF212" s="48">
        <v>45</v>
      </c>
      <c r="AG212" s="48">
        <v>58</v>
      </c>
      <c r="AH212" s="50">
        <v>125</v>
      </c>
      <c r="AI212" s="50">
        <v>137</v>
      </c>
      <c r="AJ212" s="50">
        <v>145</v>
      </c>
      <c r="AK212" s="50">
        <v>125</v>
      </c>
      <c r="AL212" s="50">
        <v>116</v>
      </c>
      <c r="AM212" s="50">
        <v>107</v>
      </c>
      <c r="AN212" s="50">
        <v>95</v>
      </c>
      <c r="AO212" s="50">
        <v>90</v>
      </c>
      <c r="AP212" s="50">
        <v>102</v>
      </c>
      <c r="AQ212" s="50">
        <v>134</v>
      </c>
      <c r="AR212" s="50">
        <v>130</v>
      </c>
      <c r="AS212" s="50">
        <v>121</v>
      </c>
      <c r="AT212" s="50">
        <v>119</v>
      </c>
      <c r="AU212" s="50">
        <v>93</v>
      </c>
      <c r="AV212" s="50">
        <v>66</v>
      </c>
      <c r="AW212" s="50">
        <v>64</v>
      </c>
      <c r="AX212" s="50">
        <v>103</v>
      </c>
      <c r="AZ212">
        <v>0</v>
      </c>
    </row>
    <row r="213" spans="1:52" x14ac:dyDescent="0.25">
      <c r="A213" s="2" t="s">
        <v>33</v>
      </c>
      <c r="B213" s="3" t="s">
        <v>354</v>
      </c>
      <c r="C213" s="4">
        <v>15172</v>
      </c>
      <c r="D213" s="2" t="s">
        <v>35</v>
      </c>
      <c r="E213" s="2" t="s">
        <v>355</v>
      </c>
      <c r="F213" t="s">
        <v>2496</v>
      </c>
      <c r="G213">
        <v>3469</v>
      </c>
      <c r="H213">
        <v>230</v>
      </c>
      <c r="I213">
        <v>399</v>
      </c>
      <c r="J213" s="9">
        <v>173.47826086956522</v>
      </c>
      <c r="K213">
        <v>868</v>
      </c>
      <c r="L213">
        <v>594</v>
      </c>
      <c r="M213" s="22">
        <v>68.433179723502306</v>
      </c>
      <c r="N213" s="48">
        <v>3469</v>
      </c>
      <c r="O213" s="49">
        <v>1221</v>
      </c>
      <c r="P213" s="49">
        <v>2248</v>
      </c>
      <c r="Q213" s="48">
        <v>134</v>
      </c>
      <c r="R213" s="48">
        <v>140</v>
      </c>
      <c r="S213" s="48">
        <v>141</v>
      </c>
      <c r="T213" s="48">
        <v>155</v>
      </c>
      <c r="U213" s="48">
        <v>142</v>
      </c>
      <c r="V213" s="48">
        <v>123</v>
      </c>
      <c r="W213" s="48">
        <v>102</v>
      </c>
      <c r="X213" s="48">
        <v>100</v>
      </c>
      <c r="Y213" s="48">
        <v>103</v>
      </c>
      <c r="Z213" s="48">
        <v>112</v>
      </c>
      <c r="AA213" s="48">
        <v>108</v>
      </c>
      <c r="AB213" s="48">
        <v>101</v>
      </c>
      <c r="AC213" s="48">
        <v>82</v>
      </c>
      <c r="AD213" s="48">
        <v>67</v>
      </c>
      <c r="AE213" s="48">
        <v>52</v>
      </c>
      <c r="AF213" s="48">
        <v>39</v>
      </c>
      <c r="AG213" s="48">
        <v>48</v>
      </c>
      <c r="AH213" s="50">
        <v>128</v>
      </c>
      <c r="AI213" s="50">
        <v>131</v>
      </c>
      <c r="AJ213" s="50">
        <v>130</v>
      </c>
      <c r="AK213" s="50">
        <v>141</v>
      </c>
      <c r="AL213" s="50">
        <v>130</v>
      </c>
      <c r="AM213" s="50">
        <v>113</v>
      </c>
      <c r="AN213" s="50">
        <v>98</v>
      </c>
      <c r="AO213" s="50">
        <v>98</v>
      </c>
      <c r="AP213" s="50">
        <v>105</v>
      </c>
      <c r="AQ213" s="50">
        <v>113</v>
      </c>
      <c r="AR213" s="50">
        <v>109</v>
      </c>
      <c r="AS213" s="50">
        <v>101</v>
      </c>
      <c r="AT213" s="50">
        <v>85</v>
      </c>
      <c r="AU213" s="50">
        <v>72</v>
      </c>
      <c r="AV213" s="50">
        <v>61</v>
      </c>
      <c r="AW213" s="50">
        <v>47</v>
      </c>
      <c r="AX213" s="50">
        <v>58</v>
      </c>
      <c r="AZ213">
        <v>0</v>
      </c>
    </row>
    <row r="214" spans="1:52" x14ac:dyDescent="0.25">
      <c r="A214" s="2" t="s">
        <v>33</v>
      </c>
      <c r="B214" s="3" t="s">
        <v>336</v>
      </c>
      <c r="C214" s="4">
        <v>15176</v>
      </c>
      <c r="D214" s="2" t="s">
        <v>35</v>
      </c>
      <c r="E214" s="2" t="s">
        <v>337</v>
      </c>
      <c r="F214" t="s">
        <v>2496</v>
      </c>
      <c r="G214">
        <v>67148</v>
      </c>
      <c r="H214">
        <v>1063</v>
      </c>
      <c r="I214">
        <v>754</v>
      </c>
      <c r="J214" s="9">
        <v>70.931326434618995</v>
      </c>
      <c r="K214">
        <v>18535</v>
      </c>
      <c r="L214">
        <v>6361</v>
      </c>
      <c r="M214" s="22">
        <v>34.318856217966008</v>
      </c>
      <c r="N214" s="48">
        <v>67148</v>
      </c>
      <c r="O214" s="49">
        <v>57742</v>
      </c>
      <c r="P214" s="49">
        <v>9406</v>
      </c>
      <c r="Q214" s="48">
        <v>2864</v>
      </c>
      <c r="R214" s="48">
        <v>3134</v>
      </c>
      <c r="S214" s="48">
        <v>3518</v>
      </c>
      <c r="T214" s="48">
        <v>3420</v>
      </c>
      <c r="U214" s="48">
        <v>2994</v>
      </c>
      <c r="V214" s="48">
        <v>2838</v>
      </c>
      <c r="W214" s="48">
        <v>2466</v>
      </c>
      <c r="X214" s="48">
        <v>2082</v>
      </c>
      <c r="Y214" s="48">
        <v>1971</v>
      </c>
      <c r="Z214" s="48">
        <v>1960</v>
      </c>
      <c r="AA214" s="48">
        <v>1778</v>
      </c>
      <c r="AB214" s="48">
        <v>1378</v>
      </c>
      <c r="AC214" s="48">
        <v>1014</v>
      </c>
      <c r="AD214" s="48">
        <v>734</v>
      </c>
      <c r="AE214" s="48">
        <v>495</v>
      </c>
      <c r="AF214" s="48">
        <v>327</v>
      </c>
      <c r="AG214" s="48">
        <v>360</v>
      </c>
      <c r="AH214" s="50">
        <v>2708</v>
      </c>
      <c r="AI214" s="50">
        <v>2936</v>
      </c>
      <c r="AJ214" s="50">
        <v>3089</v>
      </c>
      <c r="AK214" s="50">
        <v>3145</v>
      </c>
      <c r="AL214" s="50">
        <v>2747</v>
      </c>
      <c r="AM214" s="50">
        <v>2225</v>
      </c>
      <c r="AN214" s="50">
        <v>2071</v>
      </c>
      <c r="AO214" s="50">
        <v>2109</v>
      </c>
      <c r="AP214" s="50">
        <v>2397</v>
      </c>
      <c r="AQ214" s="50">
        <v>2475</v>
      </c>
      <c r="AR214" s="50">
        <v>2059</v>
      </c>
      <c r="AS214" s="50">
        <v>1603</v>
      </c>
      <c r="AT214" s="50">
        <v>1254</v>
      </c>
      <c r="AU214" s="50">
        <v>1020</v>
      </c>
      <c r="AV214" s="50">
        <v>793</v>
      </c>
      <c r="AW214" s="50">
        <v>567</v>
      </c>
      <c r="AX214" s="50">
        <v>617</v>
      </c>
      <c r="AZ214">
        <v>0</v>
      </c>
    </row>
    <row r="215" spans="1:52" x14ac:dyDescent="0.25">
      <c r="A215" s="2" t="s">
        <v>33</v>
      </c>
      <c r="B215" s="3" t="s">
        <v>600</v>
      </c>
      <c r="C215" s="4">
        <v>15180</v>
      </c>
      <c r="D215" s="2" t="s">
        <v>35</v>
      </c>
      <c r="E215" s="2" t="s">
        <v>601</v>
      </c>
      <c r="F215" t="s">
        <v>2496</v>
      </c>
      <c r="G215">
        <v>4094</v>
      </c>
      <c r="H215">
        <v>752</v>
      </c>
      <c r="I215">
        <v>747</v>
      </c>
      <c r="J215" s="9">
        <v>99.335106382978722</v>
      </c>
      <c r="K215">
        <v>1244</v>
      </c>
      <c r="L215">
        <v>870</v>
      </c>
      <c r="M215" s="22">
        <v>69.935691318327969</v>
      </c>
      <c r="N215" s="48">
        <v>4094</v>
      </c>
      <c r="O215" s="49">
        <v>881</v>
      </c>
      <c r="P215" s="49">
        <v>3213</v>
      </c>
      <c r="Q215" s="48">
        <v>182</v>
      </c>
      <c r="R215" s="48">
        <v>195</v>
      </c>
      <c r="S215" s="48">
        <v>202</v>
      </c>
      <c r="T215" s="48">
        <v>185</v>
      </c>
      <c r="U215" s="48">
        <v>150</v>
      </c>
      <c r="V215" s="48">
        <v>121</v>
      </c>
      <c r="W215" s="48">
        <v>107</v>
      </c>
      <c r="X215" s="48">
        <v>108</v>
      </c>
      <c r="Y215" s="48">
        <v>104</v>
      </c>
      <c r="Z215" s="48">
        <v>103</v>
      </c>
      <c r="AA215" s="48">
        <v>97</v>
      </c>
      <c r="AB215" s="48">
        <v>105</v>
      </c>
      <c r="AC215" s="48">
        <v>105</v>
      </c>
      <c r="AD215" s="48">
        <v>88</v>
      </c>
      <c r="AE215" s="48">
        <v>83</v>
      </c>
      <c r="AF215" s="48">
        <v>66</v>
      </c>
      <c r="AG215" s="48">
        <v>73</v>
      </c>
      <c r="AH215" s="50">
        <v>169</v>
      </c>
      <c r="AI215" s="50">
        <v>183</v>
      </c>
      <c r="AJ215" s="50">
        <v>184</v>
      </c>
      <c r="AK215" s="50">
        <v>166</v>
      </c>
      <c r="AL215" s="50">
        <v>136</v>
      </c>
      <c r="AM215" s="50">
        <v>111</v>
      </c>
      <c r="AN215" s="50">
        <v>105</v>
      </c>
      <c r="AO215" s="50">
        <v>113</v>
      </c>
      <c r="AP215" s="50">
        <v>109</v>
      </c>
      <c r="AQ215" s="50">
        <v>104</v>
      </c>
      <c r="AR215" s="50">
        <v>98</v>
      </c>
      <c r="AS215" s="50">
        <v>107</v>
      </c>
      <c r="AT215" s="50">
        <v>108</v>
      </c>
      <c r="AU215" s="50">
        <v>91</v>
      </c>
      <c r="AV215" s="50">
        <v>83</v>
      </c>
      <c r="AW215" s="50">
        <v>70</v>
      </c>
      <c r="AX215" s="50">
        <v>83</v>
      </c>
      <c r="AZ215">
        <v>0</v>
      </c>
    </row>
    <row r="216" spans="1:52" x14ac:dyDescent="0.25">
      <c r="A216" s="2" t="s">
        <v>33</v>
      </c>
      <c r="B216" s="3" t="s">
        <v>636</v>
      </c>
      <c r="C216" s="4">
        <v>15183</v>
      </c>
      <c r="D216" s="2" t="s">
        <v>35</v>
      </c>
      <c r="E216" s="2" t="s">
        <v>637</v>
      </c>
      <c r="F216" t="s">
        <v>2496</v>
      </c>
      <c r="G216">
        <v>9293</v>
      </c>
      <c r="H216">
        <v>1504</v>
      </c>
      <c r="I216">
        <v>1002</v>
      </c>
      <c r="J216" s="9">
        <v>66.622340425531917</v>
      </c>
      <c r="K216">
        <v>3389</v>
      </c>
      <c r="L216">
        <v>1528</v>
      </c>
      <c r="M216" s="22">
        <v>45.087046326349956</v>
      </c>
      <c r="N216" s="48">
        <v>9293</v>
      </c>
      <c r="O216" s="49">
        <v>2038</v>
      </c>
      <c r="P216" s="49">
        <v>7255</v>
      </c>
      <c r="Q216" s="48">
        <v>568</v>
      </c>
      <c r="R216" s="48">
        <v>563</v>
      </c>
      <c r="S216" s="48">
        <v>556</v>
      </c>
      <c r="T216" s="48">
        <v>487</v>
      </c>
      <c r="U216" s="48">
        <v>423</v>
      </c>
      <c r="V216" s="48">
        <v>343</v>
      </c>
      <c r="W216" s="48">
        <v>256</v>
      </c>
      <c r="X216" s="48">
        <v>223</v>
      </c>
      <c r="Y216" s="48">
        <v>201</v>
      </c>
      <c r="Z216" s="48">
        <v>166</v>
      </c>
      <c r="AA216" s="48">
        <v>152</v>
      </c>
      <c r="AB216" s="48">
        <v>157</v>
      </c>
      <c r="AC216" s="48">
        <v>146</v>
      </c>
      <c r="AD216" s="48">
        <v>141</v>
      </c>
      <c r="AE216" s="48">
        <v>143</v>
      </c>
      <c r="AF216" s="48">
        <v>125</v>
      </c>
      <c r="AG216" s="48">
        <v>137</v>
      </c>
      <c r="AH216" s="50">
        <v>534</v>
      </c>
      <c r="AI216" s="50">
        <v>513</v>
      </c>
      <c r="AJ216" s="50">
        <v>481</v>
      </c>
      <c r="AK216" s="50">
        <v>416</v>
      </c>
      <c r="AL216" s="50">
        <v>353</v>
      </c>
      <c r="AM216" s="50">
        <v>285</v>
      </c>
      <c r="AN216" s="50">
        <v>222</v>
      </c>
      <c r="AO216" s="50">
        <v>214</v>
      </c>
      <c r="AP216" s="50">
        <v>212</v>
      </c>
      <c r="AQ216" s="50">
        <v>181</v>
      </c>
      <c r="AR216" s="50">
        <v>162</v>
      </c>
      <c r="AS216" s="50">
        <v>171</v>
      </c>
      <c r="AT216" s="50">
        <v>157</v>
      </c>
      <c r="AU216" s="50">
        <v>152</v>
      </c>
      <c r="AV216" s="50">
        <v>153</v>
      </c>
      <c r="AW216" s="50">
        <v>139</v>
      </c>
      <c r="AX216" s="50">
        <v>161</v>
      </c>
      <c r="AZ216">
        <v>0</v>
      </c>
    </row>
    <row r="217" spans="1:52" x14ac:dyDescent="0.25">
      <c r="A217" s="2" t="s">
        <v>33</v>
      </c>
      <c r="B217" s="3" t="s">
        <v>588</v>
      </c>
      <c r="C217" s="4">
        <v>15185</v>
      </c>
      <c r="D217" s="2" t="s">
        <v>35</v>
      </c>
      <c r="E217" s="2" t="s">
        <v>589</v>
      </c>
      <c r="F217" t="s">
        <v>2496</v>
      </c>
      <c r="G217">
        <v>5496</v>
      </c>
      <c r="H217">
        <v>670</v>
      </c>
      <c r="I217">
        <v>438</v>
      </c>
      <c r="J217" s="9">
        <v>65.373134328358205</v>
      </c>
      <c r="K217">
        <v>1552</v>
      </c>
      <c r="L217">
        <v>1113</v>
      </c>
      <c r="M217" s="22">
        <v>71.713917525773198</v>
      </c>
      <c r="N217" s="48">
        <v>5496</v>
      </c>
      <c r="O217" s="49">
        <v>1126</v>
      </c>
      <c r="P217" s="49">
        <v>4370</v>
      </c>
      <c r="Q217" s="48">
        <v>236</v>
      </c>
      <c r="R217" s="48">
        <v>247</v>
      </c>
      <c r="S217" s="48">
        <v>257</v>
      </c>
      <c r="T217" s="48">
        <v>223</v>
      </c>
      <c r="U217" s="48">
        <v>198</v>
      </c>
      <c r="V217" s="48">
        <v>163</v>
      </c>
      <c r="W217" s="48">
        <v>138</v>
      </c>
      <c r="X217" s="48">
        <v>144</v>
      </c>
      <c r="Y217" s="48">
        <v>173</v>
      </c>
      <c r="Z217" s="48">
        <v>209</v>
      </c>
      <c r="AA217" s="48">
        <v>199</v>
      </c>
      <c r="AB217" s="48">
        <v>171</v>
      </c>
      <c r="AC217" s="48">
        <v>146</v>
      </c>
      <c r="AD217" s="48">
        <v>126</v>
      </c>
      <c r="AE217" s="48">
        <v>102</v>
      </c>
      <c r="AF217" s="48">
        <v>82</v>
      </c>
      <c r="AG217" s="48">
        <v>75</v>
      </c>
      <c r="AH217" s="50">
        <v>215</v>
      </c>
      <c r="AI217" s="50">
        <v>216</v>
      </c>
      <c r="AJ217" s="50">
        <v>213</v>
      </c>
      <c r="AK217" s="50">
        <v>182</v>
      </c>
      <c r="AL217" s="50">
        <v>162</v>
      </c>
      <c r="AM217" s="50">
        <v>133</v>
      </c>
      <c r="AN217" s="50">
        <v>116</v>
      </c>
      <c r="AO217" s="50">
        <v>122</v>
      </c>
      <c r="AP217" s="50">
        <v>144</v>
      </c>
      <c r="AQ217" s="50">
        <v>165</v>
      </c>
      <c r="AR217" s="50">
        <v>156</v>
      </c>
      <c r="AS217" s="50">
        <v>143</v>
      </c>
      <c r="AT217" s="50">
        <v>139</v>
      </c>
      <c r="AU217" s="50">
        <v>136</v>
      </c>
      <c r="AV217" s="50">
        <v>126</v>
      </c>
      <c r="AW217" s="50">
        <v>116</v>
      </c>
      <c r="AX217" s="50">
        <v>123</v>
      </c>
      <c r="AZ217">
        <v>0</v>
      </c>
    </row>
    <row r="218" spans="1:52" x14ac:dyDescent="0.25">
      <c r="A218" s="2" t="s">
        <v>33</v>
      </c>
      <c r="B218" s="3" t="s">
        <v>34</v>
      </c>
      <c r="C218" s="4">
        <v>15187</v>
      </c>
      <c r="D218" s="2" t="s">
        <v>35</v>
      </c>
      <c r="E218" s="2" t="s">
        <v>36</v>
      </c>
      <c r="F218" t="s">
        <v>2496</v>
      </c>
      <c r="G218">
        <v>6455</v>
      </c>
      <c r="H218">
        <v>514</v>
      </c>
      <c r="I218">
        <v>350</v>
      </c>
      <c r="J218" s="9">
        <v>68.093385214007782</v>
      </c>
      <c r="K218">
        <v>1813</v>
      </c>
      <c r="L218">
        <v>855</v>
      </c>
      <c r="M218" s="22">
        <v>47.159404302261443</v>
      </c>
      <c r="N218" s="48">
        <v>6455</v>
      </c>
      <c r="O218" s="49">
        <v>2741</v>
      </c>
      <c r="P218" s="49">
        <v>3714</v>
      </c>
      <c r="Q218" s="48">
        <v>301</v>
      </c>
      <c r="R218" s="48">
        <v>325</v>
      </c>
      <c r="S218" s="48">
        <v>339</v>
      </c>
      <c r="T218" s="48">
        <v>304</v>
      </c>
      <c r="U218" s="48">
        <v>270</v>
      </c>
      <c r="V218" s="48">
        <v>234</v>
      </c>
      <c r="W218" s="48">
        <v>201</v>
      </c>
      <c r="X218" s="48">
        <v>176</v>
      </c>
      <c r="Y218" s="48">
        <v>190</v>
      </c>
      <c r="Z218" s="48">
        <v>186</v>
      </c>
      <c r="AA218" s="48">
        <v>175</v>
      </c>
      <c r="AB218" s="48">
        <v>160</v>
      </c>
      <c r="AC218" s="48">
        <v>150</v>
      </c>
      <c r="AD218" s="48">
        <v>112</v>
      </c>
      <c r="AE218" s="48">
        <v>79</v>
      </c>
      <c r="AF218" s="48">
        <v>63</v>
      </c>
      <c r="AG218" s="48">
        <v>79</v>
      </c>
      <c r="AH218" s="50">
        <v>283</v>
      </c>
      <c r="AI218" s="50">
        <v>301</v>
      </c>
      <c r="AJ218" s="50">
        <v>306</v>
      </c>
      <c r="AK218" s="50">
        <v>268</v>
      </c>
      <c r="AL218" s="50">
        <v>229</v>
      </c>
      <c r="AM218" s="50">
        <v>195</v>
      </c>
      <c r="AN218" s="50">
        <v>173</v>
      </c>
      <c r="AO218" s="50">
        <v>165</v>
      </c>
      <c r="AP218" s="50">
        <v>188</v>
      </c>
      <c r="AQ218" s="50">
        <v>189</v>
      </c>
      <c r="AR218" s="50">
        <v>169</v>
      </c>
      <c r="AS218" s="50">
        <v>153</v>
      </c>
      <c r="AT218" s="50">
        <v>137</v>
      </c>
      <c r="AU218" s="50">
        <v>110</v>
      </c>
      <c r="AV218" s="50">
        <v>85</v>
      </c>
      <c r="AW218" s="50">
        <v>71</v>
      </c>
      <c r="AX218" s="50">
        <v>89</v>
      </c>
      <c r="AZ218">
        <v>0</v>
      </c>
    </row>
    <row r="219" spans="1:52" x14ac:dyDescent="0.25">
      <c r="A219" s="2" t="s">
        <v>33</v>
      </c>
      <c r="B219" s="3" t="s">
        <v>92</v>
      </c>
      <c r="C219" s="4">
        <v>15189</v>
      </c>
      <c r="D219" s="2" t="s">
        <v>35</v>
      </c>
      <c r="E219" s="2" t="s">
        <v>93</v>
      </c>
      <c r="F219" t="s">
        <v>2496</v>
      </c>
      <c r="G219">
        <v>4630</v>
      </c>
      <c r="H219">
        <v>505</v>
      </c>
      <c r="I219">
        <v>462</v>
      </c>
      <c r="J219" s="9">
        <v>91.485148514851488</v>
      </c>
      <c r="K219">
        <v>1294</v>
      </c>
      <c r="L219">
        <v>807</v>
      </c>
      <c r="M219" s="22">
        <v>62.364760432766616</v>
      </c>
      <c r="N219" s="48">
        <v>4630</v>
      </c>
      <c r="O219" s="49">
        <v>1327</v>
      </c>
      <c r="P219" s="49">
        <v>3303</v>
      </c>
      <c r="Q219" s="48">
        <v>199</v>
      </c>
      <c r="R219" s="48">
        <v>208</v>
      </c>
      <c r="S219" s="48">
        <v>208</v>
      </c>
      <c r="T219" s="48">
        <v>202</v>
      </c>
      <c r="U219" s="48">
        <v>178</v>
      </c>
      <c r="V219" s="48">
        <v>152</v>
      </c>
      <c r="W219" s="48">
        <v>121</v>
      </c>
      <c r="X219" s="48">
        <v>117</v>
      </c>
      <c r="Y219" s="48">
        <v>132</v>
      </c>
      <c r="Z219" s="48">
        <v>147</v>
      </c>
      <c r="AA219" s="48">
        <v>150</v>
      </c>
      <c r="AB219" s="48">
        <v>122</v>
      </c>
      <c r="AC219" s="48">
        <v>101</v>
      </c>
      <c r="AD219" s="48">
        <v>82</v>
      </c>
      <c r="AE219" s="48">
        <v>65</v>
      </c>
      <c r="AF219" s="48">
        <v>47</v>
      </c>
      <c r="AG219" s="48">
        <v>56</v>
      </c>
      <c r="AH219" s="50">
        <v>188</v>
      </c>
      <c r="AI219" s="50">
        <v>194</v>
      </c>
      <c r="AJ219" s="50">
        <v>190</v>
      </c>
      <c r="AK219" s="50">
        <v>183</v>
      </c>
      <c r="AL219" s="50">
        <v>164</v>
      </c>
      <c r="AM219" s="50">
        <v>145</v>
      </c>
      <c r="AN219" s="50">
        <v>121</v>
      </c>
      <c r="AO219" s="50">
        <v>123</v>
      </c>
      <c r="AP219" s="50">
        <v>138</v>
      </c>
      <c r="AQ219" s="50">
        <v>149</v>
      </c>
      <c r="AR219" s="50">
        <v>148</v>
      </c>
      <c r="AS219" s="50">
        <v>127</v>
      </c>
      <c r="AT219" s="50">
        <v>114</v>
      </c>
      <c r="AU219" s="50">
        <v>103</v>
      </c>
      <c r="AV219" s="50">
        <v>91</v>
      </c>
      <c r="AW219" s="50">
        <v>73</v>
      </c>
      <c r="AX219" s="50">
        <v>92</v>
      </c>
      <c r="AZ219">
        <v>0</v>
      </c>
    </row>
    <row r="220" spans="1:52" x14ac:dyDescent="0.25">
      <c r="A220" s="2" t="s">
        <v>33</v>
      </c>
      <c r="B220" s="3" t="s">
        <v>70</v>
      </c>
      <c r="C220" s="4">
        <v>15204</v>
      </c>
      <c r="D220" s="2" t="s">
        <v>35</v>
      </c>
      <c r="E220" s="2" t="s">
        <v>71</v>
      </c>
      <c r="F220" t="s">
        <v>2496</v>
      </c>
      <c r="G220">
        <v>14983</v>
      </c>
      <c r="H220">
        <v>989</v>
      </c>
      <c r="I220">
        <v>1009</v>
      </c>
      <c r="J220" s="9">
        <v>102.02224469160768</v>
      </c>
      <c r="K220">
        <v>2872</v>
      </c>
      <c r="L220">
        <v>1629</v>
      </c>
      <c r="M220" s="22">
        <v>56.720055710306404</v>
      </c>
      <c r="N220" s="48">
        <v>14983</v>
      </c>
      <c r="O220" s="49">
        <v>1157</v>
      </c>
      <c r="P220" s="49">
        <v>13826</v>
      </c>
      <c r="Q220" s="48">
        <v>432</v>
      </c>
      <c r="R220" s="48">
        <v>451</v>
      </c>
      <c r="S220" s="48">
        <v>496</v>
      </c>
      <c r="T220" s="48">
        <v>572</v>
      </c>
      <c r="U220" s="48">
        <v>623</v>
      </c>
      <c r="V220" s="48">
        <v>671</v>
      </c>
      <c r="W220" s="48">
        <v>959</v>
      </c>
      <c r="X220" s="48">
        <v>1374</v>
      </c>
      <c r="Y220" s="48">
        <v>1337</v>
      </c>
      <c r="Z220" s="48">
        <v>928</v>
      </c>
      <c r="AA220" s="48">
        <v>712</v>
      </c>
      <c r="AB220" s="48">
        <v>519</v>
      </c>
      <c r="AC220" s="48">
        <v>352</v>
      </c>
      <c r="AD220" s="48">
        <v>224</v>
      </c>
      <c r="AE220" s="48">
        <v>140</v>
      </c>
      <c r="AF220" s="48">
        <v>104</v>
      </c>
      <c r="AG220" s="48">
        <v>102</v>
      </c>
      <c r="AH220" s="50">
        <v>424</v>
      </c>
      <c r="AI220" s="50">
        <v>445</v>
      </c>
      <c r="AJ220" s="50">
        <v>435</v>
      </c>
      <c r="AK220" s="50">
        <v>421</v>
      </c>
      <c r="AL220" s="50">
        <v>388</v>
      </c>
      <c r="AM220" s="50">
        <v>314</v>
      </c>
      <c r="AN220" s="50">
        <v>296</v>
      </c>
      <c r="AO220" s="50">
        <v>330</v>
      </c>
      <c r="AP220" s="50">
        <v>311</v>
      </c>
      <c r="AQ220" s="50">
        <v>257</v>
      </c>
      <c r="AR220" s="50">
        <v>255</v>
      </c>
      <c r="AS220" s="50">
        <v>239</v>
      </c>
      <c r="AT220" s="50">
        <v>224</v>
      </c>
      <c r="AU220" s="50">
        <v>203</v>
      </c>
      <c r="AV220" s="50">
        <v>156</v>
      </c>
      <c r="AW220" s="50">
        <v>133</v>
      </c>
      <c r="AX220" s="50">
        <v>156</v>
      </c>
      <c r="AZ220">
        <v>0</v>
      </c>
    </row>
    <row r="221" spans="1:52" x14ac:dyDescent="0.25">
      <c r="A221" s="2" t="s">
        <v>33</v>
      </c>
      <c r="B221" s="3" t="s">
        <v>248</v>
      </c>
      <c r="C221" s="4">
        <v>15212</v>
      </c>
      <c r="D221" s="2" t="s">
        <v>35</v>
      </c>
      <c r="E221" s="2" t="s">
        <v>249</v>
      </c>
      <c r="F221" t="s">
        <v>2496</v>
      </c>
      <c r="G221">
        <v>3568</v>
      </c>
      <c r="H221">
        <v>315</v>
      </c>
      <c r="I221">
        <v>341</v>
      </c>
      <c r="J221" s="9">
        <v>108.25396825396825</v>
      </c>
      <c r="K221">
        <v>1053</v>
      </c>
      <c r="L221">
        <v>594</v>
      </c>
      <c r="M221" s="22">
        <v>56.410256410256409</v>
      </c>
      <c r="N221" s="48">
        <v>3568</v>
      </c>
      <c r="O221" s="49">
        <v>766</v>
      </c>
      <c r="P221" s="49">
        <v>2802</v>
      </c>
      <c r="Q221" s="48">
        <v>163</v>
      </c>
      <c r="R221" s="48">
        <v>171</v>
      </c>
      <c r="S221" s="48">
        <v>182</v>
      </c>
      <c r="T221" s="48">
        <v>164</v>
      </c>
      <c r="U221" s="48">
        <v>156</v>
      </c>
      <c r="V221" s="48">
        <v>129</v>
      </c>
      <c r="W221" s="48">
        <v>106</v>
      </c>
      <c r="X221" s="48">
        <v>105</v>
      </c>
      <c r="Y221" s="48">
        <v>116</v>
      </c>
      <c r="Z221" s="48">
        <v>129</v>
      </c>
      <c r="AA221" s="48">
        <v>116</v>
      </c>
      <c r="AB221" s="48">
        <v>96</v>
      </c>
      <c r="AC221" s="48">
        <v>79</v>
      </c>
      <c r="AD221" s="48">
        <v>66</v>
      </c>
      <c r="AE221" s="48">
        <v>55</v>
      </c>
      <c r="AF221" s="48">
        <v>44</v>
      </c>
      <c r="AG221" s="48">
        <v>41</v>
      </c>
      <c r="AH221" s="50">
        <v>152</v>
      </c>
      <c r="AI221" s="50">
        <v>151</v>
      </c>
      <c r="AJ221" s="50">
        <v>150</v>
      </c>
      <c r="AK221" s="50">
        <v>128</v>
      </c>
      <c r="AL221" s="50">
        <v>117</v>
      </c>
      <c r="AM221" s="50">
        <v>96</v>
      </c>
      <c r="AN221" s="50">
        <v>83</v>
      </c>
      <c r="AO221" s="50">
        <v>84</v>
      </c>
      <c r="AP221" s="50">
        <v>94</v>
      </c>
      <c r="AQ221" s="50">
        <v>104</v>
      </c>
      <c r="AR221" s="50">
        <v>95</v>
      </c>
      <c r="AS221" s="50">
        <v>83</v>
      </c>
      <c r="AT221" s="50">
        <v>73</v>
      </c>
      <c r="AU221" s="50">
        <v>66</v>
      </c>
      <c r="AV221" s="50">
        <v>60</v>
      </c>
      <c r="AW221" s="50">
        <v>55</v>
      </c>
      <c r="AX221" s="50">
        <v>59</v>
      </c>
      <c r="AZ221">
        <v>0</v>
      </c>
    </row>
    <row r="222" spans="1:52" x14ac:dyDescent="0.25">
      <c r="A222" s="2" t="s">
        <v>33</v>
      </c>
      <c r="B222" s="3" t="s">
        <v>148</v>
      </c>
      <c r="C222" s="4">
        <v>15215</v>
      </c>
      <c r="D222" s="2" t="s">
        <v>35</v>
      </c>
      <c r="E222" s="2" t="s">
        <v>149</v>
      </c>
      <c r="F222" t="s">
        <v>2496</v>
      </c>
      <c r="G222">
        <v>2223</v>
      </c>
      <c r="H222">
        <v>102</v>
      </c>
      <c r="I222">
        <v>115</v>
      </c>
      <c r="J222" s="9">
        <v>112.74509803921569</v>
      </c>
      <c r="K222">
        <v>566</v>
      </c>
      <c r="L222">
        <v>364</v>
      </c>
      <c r="M222" s="22">
        <v>64.310954063604242</v>
      </c>
      <c r="N222" s="48">
        <v>2223</v>
      </c>
      <c r="O222" s="49">
        <v>1548</v>
      </c>
      <c r="P222" s="49">
        <v>675</v>
      </c>
      <c r="Q222" s="48">
        <v>85</v>
      </c>
      <c r="R222" s="48">
        <v>85</v>
      </c>
      <c r="S222" s="48">
        <v>87</v>
      </c>
      <c r="T222" s="48">
        <v>83</v>
      </c>
      <c r="U222" s="48">
        <v>78</v>
      </c>
      <c r="V222" s="48">
        <v>77</v>
      </c>
      <c r="W222" s="48">
        <v>71</v>
      </c>
      <c r="X222" s="48">
        <v>68</v>
      </c>
      <c r="Y222" s="48">
        <v>69</v>
      </c>
      <c r="Z222" s="48">
        <v>75</v>
      </c>
      <c r="AA222" s="48">
        <v>72</v>
      </c>
      <c r="AB222" s="48">
        <v>61</v>
      </c>
      <c r="AC222" s="48">
        <v>55</v>
      </c>
      <c r="AD222" s="48">
        <v>41</v>
      </c>
      <c r="AE222" s="48">
        <v>32</v>
      </c>
      <c r="AF222" s="48">
        <v>22</v>
      </c>
      <c r="AG222" s="48">
        <v>27</v>
      </c>
      <c r="AH222" s="50">
        <v>84</v>
      </c>
      <c r="AI222" s="50">
        <v>85</v>
      </c>
      <c r="AJ222" s="50">
        <v>89</v>
      </c>
      <c r="AK222" s="50">
        <v>85</v>
      </c>
      <c r="AL222" s="50">
        <v>78</v>
      </c>
      <c r="AM222" s="50">
        <v>76</v>
      </c>
      <c r="AN222" s="50">
        <v>70</v>
      </c>
      <c r="AO222" s="50">
        <v>70</v>
      </c>
      <c r="AP222" s="50">
        <v>78</v>
      </c>
      <c r="AQ222" s="50">
        <v>86</v>
      </c>
      <c r="AR222" s="50">
        <v>80</v>
      </c>
      <c r="AS222" s="50">
        <v>62</v>
      </c>
      <c r="AT222" s="50">
        <v>52</v>
      </c>
      <c r="AU222" s="50">
        <v>38</v>
      </c>
      <c r="AV222" s="50">
        <v>32</v>
      </c>
      <c r="AW222" s="50">
        <v>26</v>
      </c>
      <c r="AX222" s="50">
        <v>44</v>
      </c>
      <c r="AZ222">
        <v>0</v>
      </c>
    </row>
    <row r="223" spans="1:52" x14ac:dyDescent="0.25">
      <c r="A223" s="2" t="s">
        <v>33</v>
      </c>
      <c r="B223" s="3" t="s">
        <v>150</v>
      </c>
      <c r="C223" s="4">
        <v>15218</v>
      </c>
      <c r="D223" s="2" t="s">
        <v>35</v>
      </c>
      <c r="E223" s="2" t="s">
        <v>151</v>
      </c>
      <c r="F223" t="s">
        <v>2496</v>
      </c>
      <c r="G223">
        <v>2780</v>
      </c>
      <c r="H223">
        <v>434</v>
      </c>
      <c r="I223">
        <v>472</v>
      </c>
      <c r="J223" s="9">
        <v>108.75576036866359</v>
      </c>
      <c r="K223">
        <v>789</v>
      </c>
      <c r="L223">
        <v>559</v>
      </c>
      <c r="M223" s="22">
        <v>70.849176172370093</v>
      </c>
      <c r="N223" s="48">
        <v>2780</v>
      </c>
      <c r="O223" s="49">
        <v>517</v>
      </c>
      <c r="P223" s="49">
        <v>2263</v>
      </c>
      <c r="Q223" s="48">
        <v>127</v>
      </c>
      <c r="R223" s="48">
        <v>130</v>
      </c>
      <c r="S223" s="48">
        <v>128</v>
      </c>
      <c r="T223" s="48">
        <v>119</v>
      </c>
      <c r="U223" s="48">
        <v>113</v>
      </c>
      <c r="V223" s="48">
        <v>124</v>
      </c>
      <c r="W223" s="48">
        <v>103</v>
      </c>
      <c r="X223" s="48">
        <v>74</v>
      </c>
      <c r="Y223" s="48">
        <v>76</v>
      </c>
      <c r="Z223" s="48">
        <v>69</v>
      </c>
      <c r="AA223" s="48">
        <v>61</v>
      </c>
      <c r="AB223" s="48">
        <v>67</v>
      </c>
      <c r="AC223" s="48">
        <v>72</v>
      </c>
      <c r="AD223" s="48">
        <v>71</v>
      </c>
      <c r="AE223" s="48">
        <v>65</v>
      </c>
      <c r="AF223" s="48">
        <v>49</v>
      </c>
      <c r="AG223" s="48">
        <v>44</v>
      </c>
      <c r="AH223" s="50">
        <v>119</v>
      </c>
      <c r="AI223" s="50">
        <v>119</v>
      </c>
      <c r="AJ223" s="50">
        <v>112</v>
      </c>
      <c r="AK223" s="50">
        <v>100</v>
      </c>
      <c r="AL223" s="50">
        <v>93</v>
      </c>
      <c r="AM223" s="50">
        <v>96</v>
      </c>
      <c r="AN223" s="50">
        <v>79</v>
      </c>
      <c r="AO223" s="50">
        <v>59</v>
      </c>
      <c r="AP223" s="50">
        <v>65</v>
      </c>
      <c r="AQ223" s="50">
        <v>65</v>
      </c>
      <c r="AR223" s="50">
        <v>59</v>
      </c>
      <c r="AS223" s="50">
        <v>66</v>
      </c>
      <c r="AT223" s="50">
        <v>66</v>
      </c>
      <c r="AU223" s="50">
        <v>58</v>
      </c>
      <c r="AV223" s="50">
        <v>49</v>
      </c>
      <c r="AW223" s="50">
        <v>39</v>
      </c>
      <c r="AX223" s="50">
        <v>44</v>
      </c>
      <c r="AZ223">
        <v>0</v>
      </c>
    </row>
    <row r="224" spans="1:52" x14ac:dyDescent="0.25">
      <c r="A224" s="2" t="s">
        <v>33</v>
      </c>
      <c r="B224" s="3" t="s">
        <v>1264</v>
      </c>
      <c r="C224" s="4">
        <v>15223</v>
      </c>
      <c r="D224" s="2" t="s">
        <v>35</v>
      </c>
      <c r="E224" s="2" t="s">
        <v>1265</v>
      </c>
      <c r="F224" t="s">
        <v>2496</v>
      </c>
      <c r="G224">
        <v>6735</v>
      </c>
      <c r="H224">
        <v>796</v>
      </c>
      <c r="I224">
        <v>403</v>
      </c>
      <c r="J224" s="9">
        <v>50.628140703517587</v>
      </c>
      <c r="K224">
        <v>2325</v>
      </c>
      <c r="L224">
        <v>561</v>
      </c>
      <c r="M224" s="22">
        <v>24.129032258064516</v>
      </c>
      <c r="N224" s="48">
        <v>6735</v>
      </c>
      <c r="O224" s="49">
        <v>2027</v>
      </c>
      <c r="P224" s="49">
        <v>4708</v>
      </c>
      <c r="Q224" s="48">
        <v>377</v>
      </c>
      <c r="R224" s="48">
        <v>379</v>
      </c>
      <c r="S224" s="48">
        <v>389</v>
      </c>
      <c r="T224" s="48">
        <v>372</v>
      </c>
      <c r="U224" s="48">
        <v>308</v>
      </c>
      <c r="V224" s="48">
        <v>255</v>
      </c>
      <c r="W224" s="48">
        <v>219</v>
      </c>
      <c r="X224" s="48">
        <v>201</v>
      </c>
      <c r="Y224" s="48">
        <v>198</v>
      </c>
      <c r="Z224" s="48">
        <v>206</v>
      </c>
      <c r="AA224" s="48">
        <v>184</v>
      </c>
      <c r="AB224" s="48">
        <v>133</v>
      </c>
      <c r="AC224" s="48">
        <v>101</v>
      </c>
      <c r="AD224" s="48">
        <v>81</v>
      </c>
      <c r="AE224" s="48">
        <v>65</v>
      </c>
      <c r="AF224" s="48">
        <v>41</v>
      </c>
      <c r="AG224" s="48">
        <v>39</v>
      </c>
      <c r="AH224" s="50">
        <v>361</v>
      </c>
      <c r="AI224" s="50">
        <v>350</v>
      </c>
      <c r="AJ224" s="50">
        <v>354</v>
      </c>
      <c r="AK224" s="50">
        <v>331</v>
      </c>
      <c r="AL224" s="50">
        <v>273</v>
      </c>
      <c r="AM224" s="50">
        <v>226</v>
      </c>
      <c r="AN224" s="50">
        <v>200</v>
      </c>
      <c r="AO224" s="50">
        <v>185</v>
      </c>
      <c r="AP224" s="50">
        <v>186</v>
      </c>
      <c r="AQ224" s="50">
        <v>194</v>
      </c>
      <c r="AR224" s="50">
        <v>156</v>
      </c>
      <c r="AS224" s="50">
        <v>100</v>
      </c>
      <c r="AT224" s="50">
        <v>76</v>
      </c>
      <c r="AU224" s="50">
        <v>64</v>
      </c>
      <c r="AV224" s="50">
        <v>56</v>
      </c>
      <c r="AW224" s="50">
        <v>36</v>
      </c>
      <c r="AX224" s="50">
        <v>39</v>
      </c>
      <c r="AZ224">
        <v>1</v>
      </c>
    </row>
    <row r="225" spans="1:52" x14ac:dyDescent="0.25">
      <c r="A225" s="2" t="s">
        <v>33</v>
      </c>
      <c r="B225" s="3" t="s">
        <v>45</v>
      </c>
      <c r="C225" s="4">
        <v>15224</v>
      </c>
      <c r="D225" s="2" t="s">
        <v>35</v>
      </c>
      <c r="E225" s="2" t="s">
        <v>46</v>
      </c>
      <c r="F225" t="s">
        <v>2496</v>
      </c>
      <c r="G225">
        <v>4689</v>
      </c>
      <c r="H225">
        <v>454</v>
      </c>
      <c r="I225">
        <v>293</v>
      </c>
      <c r="J225" s="9">
        <v>64.53744493392071</v>
      </c>
      <c r="K225">
        <v>1459</v>
      </c>
      <c r="L225">
        <v>534</v>
      </c>
      <c r="M225" s="22">
        <v>36.600411240575738</v>
      </c>
      <c r="N225" s="48">
        <v>4689</v>
      </c>
      <c r="O225" s="49">
        <v>1941</v>
      </c>
      <c r="P225" s="49">
        <v>2748</v>
      </c>
      <c r="Q225" s="48">
        <v>233</v>
      </c>
      <c r="R225" s="48">
        <v>247</v>
      </c>
      <c r="S225" s="48">
        <v>257</v>
      </c>
      <c r="T225" s="48">
        <v>253</v>
      </c>
      <c r="U225" s="48">
        <v>215</v>
      </c>
      <c r="V225" s="48">
        <v>182</v>
      </c>
      <c r="W225" s="48">
        <v>147</v>
      </c>
      <c r="X225" s="48">
        <v>141</v>
      </c>
      <c r="Y225" s="48">
        <v>138</v>
      </c>
      <c r="Z225" s="48">
        <v>151</v>
      </c>
      <c r="AA225" s="48">
        <v>124</v>
      </c>
      <c r="AB225" s="48">
        <v>103</v>
      </c>
      <c r="AC225" s="48">
        <v>90</v>
      </c>
      <c r="AD225" s="48">
        <v>67</v>
      </c>
      <c r="AE225" s="48">
        <v>54</v>
      </c>
      <c r="AF225" s="48">
        <v>35</v>
      </c>
      <c r="AG225" s="48">
        <v>37</v>
      </c>
      <c r="AH225" s="50">
        <v>216</v>
      </c>
      <c r="AI225" s="50">
        <v>222</v>
      </c>
      <c r="AJ225" s="50">
        <v>220</v>
      </c>
      <c r="AK225" s="50">
        <v>205</v>
      </c>
      <c r="AL225" s="50">
        <v>166</v>
      </c>
      <c r="AM225" s="50">
        <v>146</v>
      </c>
      <c r="AN225" s="50">
        <v>127</v>
      </c>
      <c r="AO225" s="50">
        <v>131</v>
      </c>
      <c r="AP225" s="50">
        <v>130</v>
      </c>
      <c r="AQ225" s="50">
        <v>139</v>
      </c>
      <c r="AR225" s="50">
        <v>114</v>
      </c>
      <c r="AS225" s="50">
        <v>100</v>
      </c>
      <c r="AT225" s="50">
        <v>91</v>
      </c>
      <c r="AU225" s="50">
        <v>72</v>
      </c>
      <c r="AV225" s="50">
        <v>55</v>
      </c>
      <c r="AW225" s="50">
        <v>38</v>
      </c>
      <c r="AX225" s="50">
        <v>43</v>
      </c>
      <c r="AZ225">
        <v>0</v>
      </c>
    </row>
    <row r="226" spans="1:52" x14ac:dyDescent="0.25">
      <c r="A226" s="2" t="s">
        <v>33</v>
      </c>
      <c r="B226" s="3" t="s">
        <v>327</v>
      </c>
      <c r="C226" s="4">
        <v>15226</v>
      </c>
      <c r="D226" s="2" t="s">
        <v>35</v>
      </c>
      <c r="E226" s="2" t="s">
        <v>328</v>
      </c>
      <c r="F226" t="s">
        <v>2496</v>
      </c>
      <c r="G226">
        <v>1877</v>
      </c>
      <c r="H226">
        <v>343</v>
      </c>
      <c r="I226">
        <v>272</v>
      </c>
      <c r="J226" s="9">
        <v>79.300291545189509</v>
      </c>
      <c r="K226">
        <v>506</v>
      </c>
      <c r="L226">
        <v>362</v>
      </c>
      <c r="M226" s="22">
        <v>71.541501976284579</v>
      </c>
      <c r="N226" s="48">
        <v>1877</v>
      </c>
      <c r="O226" s="49">
        <v>217</v>
      </c>
      <c r="P226" s="49">
        <v>1660</v>
      </c>
      <c r="Q226" s="48">
        <v>83</v>
      </c>
      <c r="R226" s="48">
        <v>83</v>
      </c>
      <c r="S226" s="48">
        <v>79</v>
      </c>
      <c r="T226" s="48">
        <v>91</v>
      </c>
      <c r="U226" s="48">
        <v>88</v>
      </c>
      <c r="V226" s="48">
        <v>78</v>
      </c>
      <c r="W226" s="48">
        <v>72</v>
      </c>
      <c r="X226" s="48">
        <v>63</v>
      </c>
      <c r="Y226" s="48">
        <v>58</v>
      </c>
      <c r="Z226" s="48">
        <v>49</v>
      </c>
      <c r="AA226" s="48">
        <v>41</v>
      </c>
      <c r="AB226" s="48">
        <v>35</v>
      </c>
      <c r="AC226" s="48">
        <v>34</v>
      </c>
      <c r="AD226" s="48">
        <v>37</v>
      </c>
      <c r="AE226" s="48">
        <v>34</v>
      </c>
      <c r="AF226" s="48">
        <v>31</v>
      </c>
      <c r="AG226" s="48">
        <v>33</v>
      </c>
      <c r="AH226" s="50">
        <v>81</v>
      </c>
      <c r="AI226" s="50">
        <v>77</v>
      </c>
      <c r="AJ226" s="50">
        <v>73</v>
      </c>
      <c r="AK226" s="50">
        <v>80</v>
      </c>
      <c r="AL226" s="50">
        <v>72</v>
      </c>
      <c r="AM226" s="50">
        <v>60</v>
      </c>
      <c r="AN226" s="50">
        <v>52</v>
      </c>
      <c r="AO226" s="50">
        <v>47</v>
      </c>
      <c r="AP226" s="50">
        <v>45</v>
      </c>
      <c r="AQ226" s="50">
        <v>42</v>
      </c>
      <c r="AR226" s="50">
        <v>39</v>
      </c>
      <c r="AS226" s="50">
        <v>36</v>
      </c>
      <c r="AT226" s="50">
        <v>39</v>
      </c>
      <c r="AU226" s="50">
        <v>38</v>
      </c>
      <c r="AV226" s="50">
        <v>35</v>
      </c>
      <c r="AW226" s="50">
        <v>33</v>
      </c>
      <c r="AX226" s="50">
        <v>39</v>
      </c>
      <c r="AZ226">
        <v>0</v>
      </c>
    </row>
    <row r="227" spans="1:52" x14ac:dyDescent="0.25">
      <c r="A227" s="2" t="s">
        <v>33</v>
      </c>
      <c r="B227" s="3" t="s">
        <v>112</v>
      </c>
      <c r="C227" s="4">
        <v>15232</v>
      </c>
      <c r="D227" s="2" t="s">
        <v>35</v>
      </c>
      <c r="E227" s="2" t="s">
        <v>113</v>
      </c>
      <c r="F227" t="s">
        <v>2496</v>
      </c>
      <c r="G227">
        <v>5368</v>
      </c>
      <c r="H227">
        <v>752</v>
      </c>
      <c r="I227">
        <v>509</v>
      </c>
      <c r="J227" s="9">
        <v>67.686170212765958</v>
      </c>
      <c r="K227">
        <v>1675</v>
      </c>
      <c r="L227">
        <v>595</v>
      </c>
      <c r="M227" s="22">
        <v>35.522388059701491</v>
      </c>
      <c r="N227" s="48">
        <v>5368</v>
      </c>
      <c r="O227" s="49">
        <v>92</v>
      </c>
      <c r="P227" s="49">
        <v>5276</v>
      </c>
      <c r="Q227" s="48">
        <v>272</v>
      </c>
      <c r="R227" s="48">
        <v>277</v>
      </c>
      <c r="S227" s="48">
        <v>271</v>
      </c>
      <c r="T227" s="48">
        <v>293</v>
      </c>
      <c r="U227" s="48">
        <v>275</v>
      </c>
      <c r="V227" s="48">
        <v>255</v>
      </c>
      <c r="W227" s="48">
        <v>224</v>
      </c>
      <c r="X227" s="48">
        <v>185</v>
      </c>
      <c r="Y227" s="48">
        <v>182</v>
      </c>
      <c r="Z227" s="48">
        <v>150</v>
      </c>
      <c r="AA227" s="48">
        <v>127</v>
      </c>
      <c r="AB227" s="48">
        <v>106</v>
      </c>
      <c r="AC227" s="48">
        <v>96</v>
      </c>
      <c r="AD227" s="48">
        <v>78</v>
      </c>
      <c r="AE227" s="48">
        <v>54</v>
      </c>
      <c r="AF227" s="48">
        <v>37</v>
      </c>
      <c r="AG227" s="48">
        <v>38</v>
      </c>
      <c r="AH227" s="50">
        <v>252</v>
      </c>
      <c r="AI227" s="50">
        <v>247</v>
      </c>
      <c r="AJ227" s="50">
        <v>234</v>
      </c>
      <c r="AK227" s="50">
        <v>233</v>
      </c>
      <c r="AL227" s="50">
        <v>212</v>
      </c>
      <c r="AM227" s="50">
        <v>190</v>
      </c>
      <c r="AN227" s="50">
        <v>168</v>
      </c>
      <c r="AO227" s="50">
        <v>138</v>
      </c>
      <c r="AP227" s="50">
        <v>137</v>
      </c>
      <c r="AQ227" s="50">
        <v>123</v>
      </c>
      <c r="AR227" s="50">
        <v>111</v>
      </c>
      <c r="AS227" s="50">
        <v>98</v>
      </c>
      <c r="AT227" s="50">
        <v>92</v>
      </c>
      <c r="AU227" s="50">
        <v>78</v>
      </c>
      <c r="AV227" s="50">
        <v>55</v>
      </c>
      <c r="AW227" s="50">
        <v>38</v>
      </c>
      <c r="AX227" s="50">
        <v>42</v>
      </c>
      <c r="AZ227">
        <v>0</v>
      </c>
    </row>
    <row r="228" spans="1:52" x14ac:dyDescent="0.25">
      <c r="A228" s="2" t="s">
        <v>33</v>
      </c>
      <c r="B228" s="3" t="s">
        <v>1143</v>
      </c>
      <c r="C228" s="4">
        <v>15236</v>
      </c>
      <c r="D228" s="2" t="s">
        <v>35</v>
      </c>
      <c r="E228" s="2" t="s">
        <v>1144</v>
      </c>
      <c r="F228" t="s">
        <v>2496</v>
      </c>
      <c r="G228">
        <v>1714</v>
      </c>
      <c r="H228">
        <v>227</v>
      </c>
      <c r="I228">
        <v>304</v>
      </c>
      <c r="J228" s="9">
        <v>133.92070484581498</v>
      </c>
      <c r="K228">
        <v>580</v>
      </c>
      <c r="L228">
        <v>227</v>
      </c>
      <c r="M228" s="22">
        <v>39.137931034482762</v>
      </c>
      <c r="N228" s="48">
        <v>1714</v>
      </c>
      <c r="O228" s="49">
        <v>502</v>
      </c>
      <c r="P228" s="49">
        <v>1212</v>
      </c>
      <c r="Q228" s="48">
        <v>91</v>
      </c>
      <c r="R228" s="48">
        <v>92</v>
      </c>
      <c r="S228" s="48">
        <v>94</v>
      </c>
      <c r="T228" s="48">
        <v>89</v>
      </c>
      <c r="U228" s="48">
        <v>84</v>
      </c>
      <c r="V228" s="48">
        <v>72</v>
      </c>
      <c r="W228" s="48">
        <v>58</v>
      </c>
      <c r="X228" s="48">
        <v>48</v>
      </c>
      <c r="Y228" s="48">
        <v>46</v>
      </c>
      <c r="Z228" s="48">
        <v>50</v>
      </c>
      <c r="AA228" s="48">
        <v>45</v>
      </c>
      <c r="AB228" s="48">
        <v>37</v>
      </c>
      <c r="AC228" s="48">
        <v>30</v>
      </c>
      <c r="AD228" s="48">
        <v>28</v>
      </c>
      <c r="AE228" s="48">
        <v>22</v>
      </c>
      <c r="AF228" s="48">
        <v>17</v>
      </c>
      <c r="AG228" s="48">
        <v>15</v>
      </c>
      <c r="AH228" s="50">
        <v>85</v>
      </c>
      <c r="AI228" s="50">
        <v>80</v>
      </c>
      <c r="AJ228" s="50">
        <v>77</v>
      </c>
      <c r="AK228" s="50">
        <v>70</v>
      </c>
      <c r="AL228" s="50">
        <v>63</v>
      </c>
      <c r="AM228" s="50">
        <v>52</v>
      </c>
      <c r="AN228" s="50">
        <v>46</v>
      </c>
      <c r="AO228" s="50">
        <v>42</v>
      </c>
      <c r="AP228" s="50">
        <v>46</v>
      </c>
      <c r="AQ228" s="50">
        <v>47</v>
      </c>
      <c r="AR228" s="50">
        <v>42</v>
      </c>
      <c r="AS228" s="50">
        <v>36</v>
      </c>
      <c r="AT228" s="50">
        <v>31</v>
      </c>
      <c r="AU228" s="50">
        <v>28</v>
      </c>
      <c r="AV228" s="50">
        <v>20</v>
      </c>
      <c r="AW228" s="50">
        <v>15</v>
      </c>
      <c r="AX228" s="50">
        <v>16</v>
      </c>
      <c r="AZ228">
        <v>0</v>
      </c>
    </row>
    <row r="229" spans="1:52" x14ac:dyDescent="0.25">
      <c r="A229" s="2" t="s">
        <v>33</v>
      </c>
      <c r="B229" s="3" t="s">
        <v>258</v>
      </c>
      <c r="C229" s="4">
        <v>15238</v>
      </c>
      <c r="D229" s="2" t="s">
        <v>35</v>
      </c>
      <c r="E229" s="2" t="s">
        <v>259</v>
      </c>
      <c r="F229" t="s">
        <v>2496</v>
      </c>
      <c r="G229">
        <v>113516</v>
      </c>
      <c r="H229">
        <v>2130</v>
      </c>
      <c r="I229">
        <v>1846</v>
      </c>
      <c r="J229" s="9">
        <v>86.666666666666671</v>
      </c>
      <c r="K229">
        <v>29649</v>
      </c>
      <c r="L229">
        <v>13514</v>
      </c>
      <c r="M229" s="22">
        <v>45.5799521063105</v>
      </c>
      <c r="N229" s="48">
        <v>113516</v>
      </c>
      <c r="O229" s="49">
        <v>103552</v>
      </c>
      <c r="P229" s="49">
        <v>9964</v>
      </c>
      <c r="Q229" s="48">
        <v>4520</v>
      </c>
      <c r="R229" s="48">
        <v>4715</v>
      </c>
      <c r="S229" s="48">
        <v>4975</v>
      </c>
      <c r="T229" s="48">
        <v>5022</v>
      </c>
      <c r="U229" s="48">
        <v>4461</v>
      </c>
      <c r="V229" s="48">
        <v>3934</v>
      </c>
      <c r="W229" s="48">
        <v>3285</v>
      </c>
      <c r="X229" s="48">
        <v>3120</v>
      </c>
      <c r="Y229" s="48">
        <v>3152</v>
      </c>
      <c r="Z229" s="48">
        <v>3226</v>
      </c>
      <c r="AA229" s="48">
        <v>2998</v>
      </c>
      <c r="AB229" s="48">
        <v>2641</v>
      </c>
      <c r="AC229" s="48">
        <v>2130</v>
      </c>
      <c r="AD229" s="48">
        <v>1513</v>
      </c>
      <c r="AE229" s="48">
        <v>990</v>
      </c>
      <c r="AF229" s="48">
        <v>699</v>
      </c>
      <c r="AG229" s="48">
        <v>746</v>
      </c>
      <c r="AH229" s="50">
        <v>4311</v>
      </c>
      <c r="AI229" s="50">
        <v>4679</v>
      </c>
      <c r="AJ229" s="50">
        <v>5163</v>
      </c>
      <c r="AK229" s="50">
        <v>5369</v>
      </c>
      <c r="AL229" s="50">
        <v>4637</v>
      </c>
      <c r="AM229" s="50">
        <v>3855</v>
      </c>
      <c r="AN229" s="50">
        <v>3939</v>
      </c>
      <c r="AO229" s="50">
        <v>4077</v>
      </c>
      <c r="AP229" s="50">
        <v>4130</v>
      </c>
      <c r="AQ229" s="50">
        <v>4300</v>
      </c>
      <c r="AR229" s="50">
        <v>4093</v>
      </c>
      <c r="AS229" s="50">
        <v>3532</v>
      </c>
      <c r="AT229" s="50">
        <v>2888</v>
      </c>
      <c r="AU229" s="50">
        <v>2217</v>
      </c>
      <c r="AV229" s="50">
        <v>1622</v>
      </c>
      <c r="AW229" s="50">
        <v>1233</v>
      </c>
      <c r="AX229" s="50">
        <v>1344</v>
      </c>
      <c r="AZ229">
        <v>0</v>
      </c>
    </row>
    <row r="230" spans="1:52" x14ac:dyDescent="0.25">
      <c r="A230" s="2" t="s">
        <v>33</v>
      </c>
      <c r="B230" s="3" t="s">
        <v>284</v>
      </c>
      <c r="C230" s="4">
        <v>15244</v>
      </c>
      <c r="D230" s="2" t="s">
        <v>35</v>
      </c>
      <c r="E230" s="2" t="s">
        <v>285</v>
      </c>
      <c r="F230" t="s">
        <v>2496</v>
      </c>
      <c r="G230">
        <v>5157</v>
      </c>
      <c r="H230">
        <v>807</v>
      </c>
      <c r="I230">
        <v>375</v>
      </c>
      <c r="J230" s="9">
        <v>46.468401486988846</v>
      </c>
      <c r="K230">
        <v>1539</v>
      </c>
      <c r="L230">
        <v>810</v>
      </c>
      <c r="M230" s="22">
        <v>52.631578947368418</v>
      </c>
      <c r="N230" s="48">
        <v>5157</v>
      </c>
      <c r="O230" s="49">
        <v>2773</v>
      </c>
      <c r="P230" s="49">
        <v>2384</v>
      </c>
      <c r="Q230" s="48">
        <v>241</v>
      </c>
      <c r="R230" s="48">
        <v>254</v>
      </c>
      <c r="S230" s="48">
        <v>267</v>
      </c>
      <c r="T230" s="48">
        <v>225</v>
      </c>
      <c r="U230" s="48">
        <v>207</v>
      </c>
      <c r="V230" s="48">
        <v>198</v>
      </c>
      <c r="W230" s="48">
        <v>171</v>
      </c>
      <c r="X230" s="48">
        <v>152</v>
      </c>
      <c r="Y230" s="48">
        <v>149</v>
      </c>
      <c r="Z230" s="48">
        <v>134</v>
      </c>
      <c r="AA230" s="48">
        <v>130</v>
      </c>
      <c r="AB230" s="48">
        <v>120</v>
      </c>
      <c r="AC230" s="48">
        <v>101</v>
      </c>
      <c r="AD230" s="48">
        <v>86</v>
      </c>
      <c r="AE230" s="48">
        <v>86</v>
      </c>
      <c r="AF230" s="48">
        <v>63</v>
      </c>
      <c r="AG230" s="48">
        <v>64</v>
      </c>
      <c r="AH230" s="50">
        <v>226</v>
      </c>
      <c r="AI230" s="50">
        <v>235</v>
      </c>
      <c r="AJ230" s="50">
        <v>236</v>
      </c>
      <c r="AK230" s="50">
        <v>197</v>
      </c>
      <c r="AL230" s="50">
        <v>183</v>
      </c>
      <c r="AM230" s="50">
        <v>172</v>
      </c>
      <c r="AN230" s="50">
        <v>146</v>
      </c>
      <c r="AO230" s="50">
        <v>136</v>
      </c>
      <c r="AP230" s="50">
        <v>144</v>
      </c>
      <c r="AQ230" s="50">
        <v>145</v>
      </c>
      <c r="AR230" s="50">
        <v>140</v>
      </c>
      <c r="AS230" s="50">
        <v>132</v>
      </c>
      <c r="AT230" s="50">
        <v>106</v>
      </c>
      <c r="AU230" s="50">
        <v>88</v>
      </c>
      <c r="AV230" s="50">
        <v>85</v>
      </c>
      <c r="AW230" s="50">
        <v>65</v>
      </c>
      <c r="AX230" s="50">
        <v>73</v>
      </c>
      <c r="AZ230">
        <v>0</v>
      </c>
    </row>
    <row r="231" spans="1:52" x14ac:dyDescent="0.25">
      <c r="A231" s="2" t="s">
        <v>33</v>
      </c>
      <c r="B231" s="3" t="s">
        <v>230</v>
      </c>
      <c r="C231" s="4">
        <v>15248</v>
      </c>
      <c r="D231" s="2" t="s">
        <v>35</v>
      </c>
      <c r="E231" s="2" t="s">
        <v>231</v>
      </c>
      <c r="F231" t="s">
        <v>2496</v>
      </c>
      <c r="G231">
        <v>4214</v>
      </c>
      <c r="H231">
        <v>218</v>
      </c>
      <c r="I231">
        <v>271</v>
      </c>
      <c r="J231" s="9">
        <v>124.31192660550458</v>
      </c>
      <c r="K231">
        <v>755</v>
      </c>
      <c r="L231">
        <v>784</v>
      </c>
      <c r="M231" s="22">
        <v>103.841059602649</v>
      </c>
      <c r="N231" s="48">
        <v>4214</v>
      </c>
      <c r="O231" s="49">
        <v>1326</v>
      </c>
      <c r="P231" s="49">
        <v>2888</v>
      </c>
      <c r="Q231" s="48">
        <v>143</v>
      </c>
      <c r="R231" s="48">
        <v>114</v>
      </c>
      <c r="S231" s="48">
        <v>107</v>
      </c>
      <c r="T231" s="48">
        <v>249</v>
      </c>
      <c r="U231" s="48">
        <v>582</v>
      </c>
      <c r="V231" s="48">
        <v>373</v>
      </c>
      <c r="W231" s="48">
        <v>130</v>
      </c>
      <c r="X231" s="48">
        <v>139</v>
      </c>
      <c r="Y231" s="48">
        <v>106</v>
      </c>
      <c r="Z231" s="48">
        <v>108</v>
      </c>
      <c r="AA231" s="48">
        <v>73</v>
      </c>
      <c r="AB231" s="48">
        <v>66</v>
      </c>
      <c r="AC231" s="48">
        <v>69</v>
      </c>
      <c r="AD231" s="48">
        <v>64</v>
      </c>
      <c r="AE231" s="48">
        <v>67</v>
      </c>
      <c r="AF231" s="48">
        <v>81</v>
      </c>
      <c r="AG231" s="48">
        <v>91</v>
      </c>
      <c r="AH231" s="50">
        <v>123</v>
      </c>
      <c r="AI231" s="50">
        <v>106</v>
      </c>
      <c r="AJ231" s="50">
        <v>127</v>
      </c>
      <c r="AK231" s="50">
        <v>141</v>
      </c>
      <c r="AL231" s="50">
        <v>124</v>
      </c>
      <c r="AM231" s="50">
        <v>91</v>
      </c>
      <c r="AN231" s="50">
        <v>82</v>
      </c>
      <c r="AO231" s="50">
        <v>82</v>
      </c>
      <c r="AP231" s="50">
        <v>97</v>
      </c>
      <c r="AQ231" s="50">
        <v>95</v>
      </c>
      <c r="AR231" s="50">
        <v>72</v>
      </c>
      <c r="AS231" s="50">
        <v>81</v>
      </c>
      <c r="AT231" s="50">
        <v>88</v>
      </c>
      <c r="AU231" s="50">
        <v>83</v>
      </c>
      <c r="AV231" s="50">
        <v>69</v>
      </c>
      <c r="AW231" s="50">
        <v>89</v>
      </c>
      <c r="AX231" s="50">
        <v>102</v>
      </c>
      <c r="AZ231">
        <v>0</v>
      </c>
    </row>
    <row r="232" spans="1:52" x14ac:dyDescent="0.25">
      <c r="A232" s="2" t="s">
        <v>33</v>
      </c>
      <c r="B232" s="3" t="s">
        <v>104</v>
      </c>
      <c r="C232" s="4">
        <v>15272</v>
      </c>
      <c r="D232" s="2" t="s">
        <v>35</v>
      </c>
      <c r="E232" s="2" t="s">
        <v>105</v>
      </c>
      <c r="F232" t="s">
        <v>2496</v>
      </c>
      <c r="G232">
        <v>5822</v>
      </c>
      <c r="H232">
        <v>570</v>
      </c>
      <c r="I232">
        <v>772</v>
      </c>
      <c r="J232" s="9">
        <v>135.43859649122808</v>
      </c>
      <c r="K232">
        <v>1426</v>
      </c>
      <c r="L232">
        <v>1160</v>
      </c>
      <c r="M232" s="22">
        <v>81.34642356241234</v>
      </c>
      <c r="N232" s="48">
        <v>5822</v>
      </c>
      <c r="O232" s="49">
        <v>2122</v>
      </c>
      <c r="P232" s="49">
        <v>3700</v>
      </c>
      <c r="Q232" s="48">
        <v>212</v>
      </c>
      <c r="R232" s="48">
        <v>234</v>
      </c>
      <c r="S232" s="48">
        <v>253</v>
      </c>
      <c r="T232" s="48">
        <v>217</v>
      </c>
      <c r="U232" s="48">
        <v>204</v>
      </c>
      <c r="V232" s="48">
        <v>188</v>
      </c>
      <c r="W232" s="48">
        <v>163</v>
      </c>
      <c r="X232" s="48">
        <v>141</v>
      </c>
      <c r="Y232" s="48">
        <v>156</v>
      </c>
      <c r="Z232" s="48">
        <v>198</v>
      </c>
      <c r="AA232" s="48">
        <v>181</v>
      </c>
      <c r="AB232" s="48">
        <v>150</v>
      </c>
      <c r="AC232" s="48">
        <v>146</v>
      </c>
      <c r="AD232" s="48">
        <v>116</v>
      </c>
      <c r="AE232" s="48">
        <v>83</v>
      </c>
      <c r="AF232" s="48">
        <v>71</v>
      </c>
      <c r="AG232" s="48">
        <v>93</v>
      </c>
      <c r="AH232" s="50">
        <v>201</v>
      </c>
      <c r="AI232" s="50">
        <v>215</v>
      </c>
      <c r="AJ232" s="50">
        <v>226</v>
      </c>
      <c r="AK232" s="50">
        <v>198</v>
      </c>
      <c r="AL232" s="50">
        <v>187</v>
      </c>
      <c r="AM232" s="50">
        <v>174</v>
      </c>
      <c r="AN232" s="50">
        <v>160</v>
      </c>
      <c r="AO232" s="50">
        <v>152</v>
      </c>
      <c r="AP232" s="50">
        <v>173</v>
      </c>
      <c r="AQ232" s="50">
        <v>229</v>
      </c>
      <c r="AR232" s="50">
        <v>218</v>
      </c>
      <c r="AS232" s="50">
        <v>193</v>
      </c>
      <c r="AT232" s="50">
        <v>187</v>
      </c>
      <c r="AU232" s="50">
        <v>143</v>
      </c>
      <c r="AV232" s="50">
        <v>101</v>
      </c>
      <c r="AW232" s="50">
        <v>95</v>
      </c>
      <c r="AX232" s="50">
        <v>164</v>
      </c>
      <c r="AZ232">
        <v>0</v>
      </c>
    </row>
    <row r="233" spans="1:52" x14ac:dyDescent="0.25">
      <c r="A233" s="2" t="s">
        <v>33</v>
      </c>
      <c r="B233" s="3" t="s">
        <v>78</v>
      </c>
      <c r="C233" s="4">
        <v>15276</v>
      </c>
      <c r="D233" s="2" t="s">
        <v>35</v>
      </c>
      <c r="E233" s="2" t="s">
        <v>79</v>
      </c>
      <c r="F233" t="s">
        <v>2496</v>
      </c>
      <c r="G233">
        <v>4431</v>
      </c>
      <c r="H233">
        <v>274</v>
      </c>
      <c r="I233">
        <v>419</v>
      </c>
      <c r="J233" s="9">
        <v>152.91970802919707</v>
      </c>
      <c r="K233">
        <v>1107</v>
      </c>
      <c r="L233">
        <v>866</v>
      </c>
      <c r="M233" s="22">
        <v>78.22944896115628</v>
      </c>
      <c r="N233" s="48">
        <v>4431</v>
      </c>
      <c r="O233" s="49">
        <v>1822</v>
      </c>
      <c r="P233" s="49">
        <v>2609</v>
      </c>
      <c r="Q233" s="48">
        <v>163</v>
      </c>
      <c r="R233" s="48">
        <v>179</v>
      </c>
      <c r="S233" s="48">
        <v>192</v>
      </c>
      <c r="T233" s="48">
        <v>170</v>
      </c>
      <c r="U233" s="48">
        <v>168</v>
      </c>
      <c r="V233" s="48">
        <v>154</v>
      </c>
      <c r="W233" s="48">
        <v>133</v>
      </c>
      <c r="X233" s="48">
        <v>113</v>
      </c>
      <c r="Y233" s="48">
        <v>122</v>
      </c>
      <c r="Z233" s="48">
        <v>151</v>
      </c>
      <c r="AA233" s="48">
        <v>136</v>
      </c>
      <c r="AB233" s="48">
        <v>115</v>
      </c>
      <c r="AC233" s="48">
        <v>110</v>
      </c>
      <c r="AD233" s="48">
        <v>88</v>
      </c>
      <c r="AE233" s="48">
        <v>59</v>
      </c>
      <c r="AF233" s="48">
        <v>52</v>
      </c>
      <c r="AG233" s="48">
        <v>72</v>
      </c>
      <c r="AH233" s="50">
        <v>157</v>
      </c>
      <c r="AI233" s="50">
        <v>170</v>
      </c>
      <c r="AJ233" s="50">
        <v>179</v>
      </c>
      <c r="AK233" s="50">
        <v>154</v>
      </c>
      <c r="AL233" s="50">
        <v>146</v>
      </c>
      <c r="AM233" s="50">
        <v>135</v>
      </c>
      <c r="AN233" s="50">
        <v>124</v>
      </c>
      <c r="AO233" s="50">
        <v>116</v>
      </c>
      <c r="AP233" s="50">
        <v>128</v>
      </c>
      <c r="AQ233" s="50">
        <v>160</v>
      </c>
      <c r="AR233" s="50">
        <v>148</v>
      </c>
      <c r="AS233" s="50">
        <v>135</v>
      </c>
      <c r="AT233" s="50">
        <v>133</v>
      </c>
      <c r="AU233" s="50">
        <v>105</v>
      </c>
      <c r="AV233" s="50">
        <v>74</v>
      </c>
      <c r="AW233" s="50">
        <v>71</v>
      </c>
      <c r="AX233" s="50">
        <v>119</v>
      </c>
      <c r="AZ233">
        <v>0</v>
      </c>
    </row>
    <row r="234" spans="1:52" x14ac:dyDescent="0.25">
      <c r="A234" s="2" t="s">
        <v>33</v>
      </c>
      <c r="B234" s="3" t="s">
        <v>196</v>
      </c>
      <c r="C234" s="4">
        <v>15293</v>
      </c>
      <c r="D234" s="2" t="s">
        <v>35</v>
      </c>
      <c r="E234" s="2" t="s">
        <v>197</v>
      </c>
      <c r="F234" t="s">
        <v>2496</v>
      </c>
      <c r="G234">
        <v>2569</v>
      </c>
      <c r="H234">
        <v>360</v>
      </c>
      <c r="I234">
        <v>346</v>
      </c>
      <c r="J234" s="9">
        <v>96.111111111111114</v>
      </c>
      <c r="K234">
        <v>766</v>
      </c>
      <c r="L234">
        <v>409</v>
      </c>
      <c r="M234" s="22">
        <v>53.394255874673625</v>
      </c>
      <c r="N234" s="48">
        <v>2569</v>
      </c>
      <c r="O234" s="49">
        <v>358</v>
      </c>
      <c r="P234" s="49">
        <v>2211</v>
      </c>
      <c r="Q234" s="48">
        <v>117</v>
      </c>
      <c r="R234" s="48">
        <v>122</v>
      </c>
      <c r="S234" s="48">
        <v>123</v>
      </c>
      <c r="T234" s="48">
        <v>104</v>
      </c>
      <c r="U234" s="48">
        <v>96</v>
      </c>
      <c r="V234" s="48">
        <v>90</v>
      </c>
      <c r="W234" s="48">
        <v>75</v>
      </c>
      <c r="X234" s="48">
        <v>77</v>
      </c>
      <c r="Y234" s="48">
        <v>86</v>
      </c>
      <c r="Z234" s="48">
        <v>80</v>
      </c>
      <c r="AA234" s="48">
        <v>74</v>
      </c>
      <c r="AB234" s="48">
        <v>69</v>
      </c>
      <c r="AC234" s="48">
        <v>53</v>
      </c>
      <c r="AD234" s="48">
        <v>45</v>
      </c>
      <c r="AE234" s="48">
        <v>36</v>
      </c>
      <c r="AF234" s="48">
        <v>27</v>
      </c>
      <c r="AG234" s="48">
        <v>30</v>
      </c>
      <c r="AH234" s="50">
        <v>108</v>
      </c>
      <c r="AI234" s="50">
        <v>110</v>
      </c>
      <c r="AJ234" s="50">
        <v>108</v>
      </c>
      <c r="AK234" s="50">
        <v>88</v>
      </c>
      <c r="AL234" s="50">
        <v>83</v>
      </c>
      <c r="AM234" s="50">
        <v>80</v>
      </c>
      <c r="AN234" s="50">
        <v>73</v>
      </c>
      <c r="AO234" s="50">
        <v>77</v>
      </c>
      <c r="AP234" s="50">
        <v>85</v>
      </c>
      <c r="AQ234" s="50">
        <v>77</v>
      </c>
      <c r="AR234" s="50">
        <v>72</v>
      </c>
      <c r="AS234" s="50">
        <v>69</v>
      </c>
      <c r="AT234" s="50">
        <v>57</v>
      </c>
      <c r="AU234" s="50">
        <v>52</v>
      </c>
      <c r="AV234" s="50">
        <v>45</v>
      </c>
      <c r="AW234" s="50">
        <v>37</v>
      </c>
      <c r="AX234" s="50">
        <v>44</v>
      </c>
      <c r="AZ234">
        <v>0</v>
      </c>
    </row>
    <row r="235" spans="1:52" x14ac:dyDescent="0.25">
      <c r="A235" s="2" t="s">
        <v>33</v>
      </c>
      <c r="B235" s="3" t="s">
        <v>467</v>
      </c>
      <c r="C235" s="4">
        <v>15296</v>
      </c>
      <c r="D235" s="2" t="s">
        <v>35</v>
      </c>
      <c r="E235" s="2" t="s">
        <v>468</v>
      </c>
      <c r="F235" t="s">
        <v>2496</v>
      </c>
      <c r="G235">
        <v>4697</v>
      </c>
      <c r="H235">
        <v>837</v>
      </c>
      <c r="I235">
        <v>484</v>
      </c>
      <c r="J235" s="9">
        <v>57.825567502986864</v>
      </c>
      <c r="K235">
        <v>1473</v>
      </c>
      <c r="L235">
        <v>707</v>
      </c>
      <c r="M235" s="22">
        <v>47.997284453496263</v>
      </c>
      <c r="N235" s="48">
        <v>4697</v>
      </c>
      <c r="O235" s="49">
        <v>1557</v>
      </c>
      <c r="P235" s="49">
        <v>3140</v>
      </c>
      <c r="Q235" s="48">
        <v>216</v>
      </c>
      <c r="R235" s="48">
        <v>237</v>
      </c>
      <c r="S235" s="48">
        <v>254</v>
      </c>
      <c r="T235" s="48">
        <v>230</v>
      </c>
      <c r="U235" s="48">
        <v>193</v>
      </c>
      <c r="V235" s="48">
        <v>187</v>
      </c>
      <c r="W235" s="48">
        <v>167</v>
      </c>
      <c r="X235" s="48">
        <v>144</v>
      </c>
      <c r="Y235" s="48">
        <v>133</v>
      </c>
      <c r="Z235" s="48">
        <v>134</v>
      </c>
      <c r="AA235" s="48">
        <v>118</v>
      </c>
      <c r="AB235" s="48">
        <v>103</v>
      </c>
      <c r="AC235" s="48">
        <v>87</v>
      </c>
      <c r="AD235" s="48">
        <v>70</v>
      </c>
      <c r="AE235" s="48">
        <v>56</v>
      </c>
      <c r="AF235" s="48">
        <v>43</v>
      </c>
      <c r="AG235" s="48">
        <v>48</v>
      </c>
      <c r="AH235" s="50">
        <v>209</v>
      </c>
      <c r="AI235" s="50">
        <v>217</v>
      </c>
      <c r="AJ235" s="50">
        <v>216</v>
      </c>
      <c r="AK235" s="50">
        <v>192</v>
      </c>
      <c r="AL235" s="50">
        <v>155</v>
      </c>
      <c r="AM235" s="50">
        <v>144</v>
      </c>
      <c r="AN235" s="50">
        <v>132</v>
      </c>
      <c r="AO235" s="50">
        <v>117</v>
      </c>
      <c r="AP235" s="50">
        <v>119</v>
      </c>
      <c r="AQ235" s="50">
        <v>130</v>
      </c>
      <c r="AR235" s="50">
        <v>130</v>
      </c>
      <c r="AS235" s="50">
        <v>120</v>
      </c>
      <c r="AT235" s="50">
        <v>101</v>
      </c>
      <c r="AU235" s="50">
        <v>83</v>
      </c>
      <c r="AV235" s="50">
        <v>70</v>
      </c>
      <c r="AW235" s="50">
        <v>63</v>
      </c>
      <c r="AX235" s="50">
        <v>79</v>
      </c>
      <c r="AZ235">
        <v>0</v>
      </c>
    </row>
    <row r="236" spans="1:52" x14ac:dyDescent="0.25">
      <c r="A236" s="2" t="s">
        <v>33</v>
      </c>
      <c r="B236" s="3" t="s">
        <v>471</v>
      </c>
      <c r="C236" s="4">
        <v>15299</v>
      </c>
      <c r="D236" s="2" t="s">
        <v>35</v>
      </c>
      <c r="E236" s="2" t="s">
        <v>472</v>
      </c>
      <c r="F236" t="s">
        <v>2496</v>
      </c>
      <c r="G236">
        <v>17008</v>
      </c>
      <c r="H236">
        <v>349</v>
      </c>
      <c r="I236">
        <v>696</v>
      </c>
      <c r="J236" s="9">
        <v>199.4269340974212</v>
      </c>
      <c r="K236">
        <v>4798</v>
      </c>
      <c r="L236">
        <v>2779</v>
      </c>
      <c r="M236" s="22">
        <v>57.91996665277199</v>
      </c>
      <c r="N236" s="48">
        <v>17008</v>
      </c>
      <c r="O236" s="49">
        <v>13850</v>
      </c>
      <c r="P236" s="49">
        <v>3158</v>
      </c>
      <c r="Q236" s="48">
        <v>761</v>
      </c>
      <c r="R236" s="48">
        <v>782</v>
      </c>
      <c r="S236" s="48">
        <v>794</v>
      </c>
      <c r="T236" s="48">
        <v>775</v>
      </c>
      <c r="U236" s="48">
        <v>678</v>
      </c>
      <c r="V236" s="48">
        <v>582</v>
      </c>
      <c r="W236" s="48">
        <v>430</v>
      </c>
      <c r="X236" s="48">
        <v>367</v>
      </c>
      <c r="Y236" s="48">
        <v>431</v>
      </c>
      <c r="Z236" s="48">
        <v>485</v>
      </c>
      <c r="AA236" s="48">
        <v>472</v>
      </c>
      <c r="AB236" s="48">
        <v>408</v>
      </c>
      <c r="AC236" s="48">
        <v>355</v>
      </c>
      <c r="AD236" s="48">
        <v>313</v>
      </c>
      <c r="AE236" s="48">
        <v>250</v>
      </c>
      <c r="AF236" s="48">
        <v>181</v>
      </c>
      <c r="AG236" s="48">
        <v>192</v>
      </c>
      <c r="AH236" s="50">
        <v>728</v>
      </c>
      <c r="AI236" s="50">
        <v>772</v>
      </c>
      <c r="AJ236" s="50">
        <v>791</v>
      </c>
      <c r="AK236" s="50">
        <v>786</v>
      </c>
      <c r="AL236" s="50">
        <v>650</v>
      </c>
      <c r="AM236" s="50">
        <v>511</v>
      </c>
      <c r="AN236" s="50">
        <v>446</v>
      </c>
      <c r="AO236" s="50">
        <v>397</v>
      </c>
      <c r="AP236" s="50">
        <v>481</v>
      </c>
      <c r="AQ236" s="50">
        <v>536</v>
      </c>
      <c r="AR236" s="50">
        <v>535</v>
      </c>
      <c r="AS236" s="50">
        <v>471</v>
      </c>
      <c r="AT236" s="50">
        <v>440</v>
      </c>
      <c r="AU236" s="50">
        <v>383</v>
      </c>
      <c r="AV236" s="50">
        <v>293</v>
      </c>
      <c r="AW236" s="50">
        <v>232</v>
      </c>
      <c r="AX236" s="50">
        <v>300</v>
      </c>
      <c r="AZ236">
        <v>0</v>
      </c>
    </row>
    <row r="237" spans="1:52" x14ac:dyDescent="0.25">
      <c r="A237" s="2" t="s">
        <v>33</v>
      </c>
      <c r="B237" s="3" t="s">
        <v>132</v>
      </c>
      <c r="C237" s="4">
        <v>15317</v>
      </c>
      <c r="D237" s="2" t="s">
        <v>35</v>
      </c>
      <c r="E237" s="2" t="s">
        <v>133</v>
      </c>
      <c r="F237" t="s">
        <v>2496</v>
      </c>
      <c r="G237">
        <v>1617</v>
      </c>
      <c r="H237">
        <v>356</v>
      </c>
      <c r="I237">
        <v>412</v>
      </c>
      <c r="J237" s="9">
        <v>115.73033707865167</v>
      </c>
      <c r="K237">
        <v>412</v>
      </c>
      <c r="L237">
        <v>422</v>
      </c>
      <c r="M237" s="22">
        <v>102.42718446601941</v>
      </c>
      <c r="N237" s="48">
        <v>1617</v>
      </c>
      <c r="O237" s="49">
        <v>484</v>
      </c>
      <c r="P237" s="49">
        <v>1133</v>
      </c>
      <c r="Q237" s="48">
        <v>65</v>
      </c>
      <c r="R237" s="48">
        <v>66</v>
      </c>
      <c r="S237" s="48">
        <v>61</v>
      </c>
      <c r="T237" s="48">
        <v>62</v>
      </c>
      <c r="U237" s="48">
        <v>59</v>
      </c>
      <c r="V237" s="48">
        <v>55</v>
      </c>
      <c r="W237" s="48">
        <v>47</v>
      </c>
      <c r="X237" s="48">
        <v>37</v>
      </c>
      <c r="Y237" s="48">
        <v>36</v>
      </c>
      <c r="Z237" s="48">
        <v>35</v>
      </c>
      <c r="AA237" s="48">
        <v>30</v>
      </c>
      <c r="AB237" s="48">
        <v>33</v>
      </c>
      <c r="AC237" s="48">
        <v>42</v>
      </c>
      <c r="AD237" s="48">
        <v>38</v>
      </c>
      <c r="AE237" s="48">
        <v>39</v>
      </c>
      <c r="AF237" s="48">
        <v>36</v>
      </c>
      <c r="AG237" s="48">
        <v>35</v>
      </c>
      <c r="AH237" s="50">
        <v>60</v>
      </c>
      <c r="AI237" s="50">
        <v>64</v>
      </c>
      <c r="AJ237" s="50">
        <v>63</v>
      </c>
      <c r="AK237" s="50">
        <v>67</v>
      </c>
      <c r="AL237" s="50">
        <v>62</v>
      </c>
      <c r="AM237" s="50">
        <v>58</v>
      </c>
      <c r="AN237" s="50">
        <v>48</v>
      </c>
      <c r="AO237" s="50">
        <v>41</v>
      </c>
      <c r="AP237" s="50">
        <v>42</v>
      </c>
      <c r="AQ237" s="50">
        <v>43</v>
      </c>
      <c r="AR237" s="50">
        <v>41</v>
      </c>
      <c r="AS237" s="50">
        <v>40</v>
      </c>
      <c r="AT237" s="50">
        <v>46</v>
      </c>
      <c r="AU237" s="50">
        <v>39</v>
      </c>
      <c r="AV237" s="50">
        <v>41</v>
      </c>
      <c r="AW237" s="50">
        <v>39</v>
      </c>
      <c r="AX237" s="50">
        <v>47</v>
      </c>
      <c r="AZ237">
        <v>0</v>
      </c>
    </row>
    <row r="238" spans="1:52" x14ac:dyDescent="0.25">
      <c r="A238" s="2" t="s">
        <v>33</v>
      </c>
      <c r="B238" s="3" t="s">
        <v>374</v>
      </c>
      <c r="C238" s="4">
        <v>15322</v>
      </c>
      <c r="D238" s="2" t="s">
        <v>35</v>
      </c>
      <c r="E238" s="2" t="s">
        <v>375</v>
      </c>
      <c r="F238" t="s">
        <v>2496</v>
      </c>
      <c r="G238">
        <v>9483</v>
      </c>
      <c r="H238">
        <v>285</v>
      </c>
      <c r="I238">
        <v>452</v>
      </c>
      <c r="J238" s="9">
        <v>158.59649122807019</v>
      </c>
      <c r="K238">
        <v>2323</v>
      </c>
      <c r="L238">
        <v>1643</v>
      </c>
      <c r="M238" s="22">
        <v>70.727507533362029</v>
      </c>
      <c r="N238" s="48">
        <v>9483</v>
      </c>
      <c r="O238" s="49">
        <v>7179</v>
      </c>
      <c r="P238" s="49">
        <v>2304</v>
      </c>
      <c r="Q238" s="48">
        <v>345</v>
      </c>
      <c r="R238" s="48">
        <v>384</v>
      </c>
      <c r="S238" s="48">
        <v>401</v>
      </c>
      <c r="T238" s="48">
        <v>408</v>
      </c>
      <c r="U238" s="48">
        <v>385</v>
      </c>
      <c r="V238" s="48">
        <v>360</v>
      </c>
      <c r="W238" s="48">
        <v>275</v>
      </c>
      <c r="X238" s="48">
        <v>251</v>
      </c>
      <c r="Y238" s="48">
        <v>286</v>
      </c>
      <c r="Z238" s="48">
        <v>302</v>
      </c>
      <c r="AA238" s="48">
        <v>300</v>
      </c>
      <c r="AB238" s="48">
        <v>264</v>
      </c>
      <c r="AC238" s="48">
        <v>217</v>
      </c>
      <c r="AD238" s="48">
        <v>177</v>
      </c>
      <c r="AE238" s="48">
        <v>142</v>
      </c>
      <c r="AF238" s="48">
        <v>100</v>
      </c>
      <c r="AG238" s="48">
        <v>109</v>
      </c>
      <c r="AH238" s="50">
        <v>324</v>
      </c>
      <c r="AI238" s="50">
        <v>335</v>
      </c>
      <c r="AJ238" s="50">
        <v>343</v>
      </c>
      <c r="AK238" s="50">
        <v>340</v>
      </c>
      <c r="AL238" s="50">
        <v>310</v>
      </c>
      <c r="AM238" s="50">
        <v>294</v>
      </c>
      <c r="AN238" s="50">
        <v>237</v>
      </c>
      <c r="AO238" s="50">
        <v>248</v>
      </c>
      <c r="AP238" s="50">
        <v>303</v>
      </c>
      <c r="AQ238" s="50">
        <v>354</v>
      </c>
      <c r="AR238" s="50">
        <v>366</v>
      </c>
      <c r="AS238" s="50">
        <v>329</v>
      </c>
      <c r="AT238" s="50">
        <v>264</v>
      </c>
      <c r="AU238" s="50">
        <v>224</v>
      </c>
      <c r="AV238" s="50">
        <v>187</v>
      </c>
      <c r="AW238" s="50">
        <v>141</v>
      </c>
      <c r="AX238" s="50">
        <v>178</v>
      </c>
      <c r="AZ238">
        <v>0</v>
      </c>
    </row>
    <row r="239" spans="1:52" x14ac:dyDescent="0.25">
      <c r="A239" s="2" t="s">
        <v>33</v>
      </c>
      <c r="B239" s="3" t="s">
        <v>311</v>
      </c>
      <c r="C239" s="4">
        <v>15325</v>
      </c>
      <c r="D239" s="2" t="s">
        <v>35</v>
      </c>
      <c r="E239" s="2" t="s">
        <v>312</v>
      </c>
      <c r="F239" t="s">
        <v>2496</v>
      </c>
      <c r="G239">
        <v>4898</v>
      </c>
      <c r="H239">
        <v>213</v>
      </c>
      <c r="I239">
        <v>475</v>
      </c>
      <c r="J239" s="9">
        <v>223.00469483568074</v>
      </c>
      <c r="K239">
        <v>925</v>
      </c>
      <c r="L239">
        <v>1606</v>
      </c>
      <c r="M239" s="22">
        <v>173.62162162162161</v>
      </c>
      <c r="N239" s="48">
        <v>4898</v>
      </c>
      <c r="O239" s="49">
        <v>1283</v>
      </c>
      <c r="P239" s="49">
        <v>3615</v>
      </c>
      <c r="Q239" s="48">
        <v>121</v>
      </c>
      <c r="R239" s="48">
        <v>142</v>
      </c>
      <c r="S239" s="48">
        <v>164</v>
      </c>
      <c r="T239" s="48">
        <v>162</v>
      </c>
      <c r="U239" s="48">
        <v>134</v>
      </c>
      <c r="V239" s="48">
        <v>131</v>
      </c>
      <c r="W239" s="48">
        <v>135</v>
      </c>
      <c r="X239" s="48">
        <v>143</v>
      </c>
      <c r="Y239" s="48">
        <v>158</v>
      </c>
      <c r="Z239" s="48">
        <v>160</v>
      </c>
      <c r="AA239" s="48">
        <v>170</v>
      </c>
      <c r="AB239" s="48">
        <v>189</v>
      </c>
      <c r="AC239" s="48">
        <v>174</v>
      </c>
      <c r="AD239" s="48">
        <v>170</v>
      </c>
      <c r="AE239" s="48">
        <v>166</v>
      </c>
      <c r="AF239" s="48">
        <v>122</v>
      </c>
      <c r="AG239" s="48">
        <v>147</v>
      </c>
      <c r="AH239" s="50">
        <v>115</v>
      </c>
      <c r="AI239" s="50">
        <v>131</v>
      </c>
      <c r="AJ239" s="50">
        <v>141</v>
      </c>
      <c r="AK239" s="50">
        <v>133</v>
      </c>
      <c r="AL239" s="50">
        <v>108</v>
      </c>
      <c r="AM239" s="50">
        <v>100</v>
      </c>
      <c r="AN239" s="50">
        <v>103</v>
      </c>
      <c r="AO239" s="50">
        <v>113</v>
      </c>
      <c r="AP239" s="50">
        <v>129</v>
      </c>
      <c r="AQ239" s="50">
        <v>135</v>
      </c>
      <c r="AR239" s="50">
        <v>146</v>
      </c>
      <c r="AS239" s="50">
        <v>164</v>
      </c>
      <c r="AT239" s="50">
        <v>156</v>
      </c>
      <c r="AU239" s="50">
        <v>161</v>
      </c>
      <c r="AV239" s="50">
        <v>168</v>
      </c>
      <c r="AW239" s="50">
        <v>133</v>
      </c>
      <c r="AX239" s="50">
        <v>174</v>
      </c>
      <c r="AZ239">
        <v>0</v>
      </c>
    </row>
    <row r="240" spans="1:52" x14ac:dyDescent="0.25">
      <c r="A240" s="2" t="s">
        <v>33</v>
      </c>
      <c r="B240" s="3" t="s">
        <v>156</v>
      </c>
      <c r="C240" s="4">
        <v>15332</v>
      </c>
      <c r="D240" s="2" t="s">
        <v>35</v>
      </c>
      <c r="E240" s="2" t="s">
        <v>157</v>
      </c>
      <c r="F240" t="s">
        <v>2496</v>
      </c>
      <c r="G240">
        <v>6701</v>
      </c>
      <c r="H240">
        <v>465</v>
      </c>
      <c r="I240">
        <v>301</v>
      </c>
      <c r="J240" s="9">
        <v>64.731182795698928</v>
      </c>
      <c r="K240">
        <v>2584</v>
      </c>
      <c r="L240">
        <v>824</v>
      </c>
      <c r="M240" s="22">
        <v>31.888544891640869</v>
      </c>
      <c r="N240" s="48">
        <v>6701</v>
      </c>
      <c r="O240" s="49">
        <v>1714</v>
      </c>
      <c r="P240" s="49">
        <v>4987</v>
      </c>
      <c r="Q240" s="48">
        <v>388</v>
      </c>
      <c r="R240" s="48">
        <v>401</v>
      </c>
      <c r="S240" s="48">
        <v>418</v>
      </c>
      <c r="T240" s="48">
        <v>338</v>
      </c>
      <c r="U240" s="48">
        <v>245</v>
      </c>
      <c r="V240" s="48">
        <v>226</v>
      </c>
      <c r="W240" s="48">
        <v>213</v>
      </c>
      <c r="X240" s="48">
        <v>202</v>
      </c>
      <c r="Y240" s="48">
        <v>177</v>
      </c>
      <c r="Z240" s="48">
        <v>147</v>
      </c>
      <c r="AA240" s="48">
        <v>127</v>
      </c>
      <c r="AB240" s="48">
        <v>109</v>
      </c>
      <c r="AC240" s="48">
        <v>106</v>
      </c>
      <c r="AD240" s="48">
        <v>98</v>
      </c>
      <c r="AE240" s="48">
        <v>77</v>
      </c>
      <c r="AF240" s="48">
        <v>61</v>
      </c>
      <c r="AG240" s="48">
        <v>65</v>
      </c>
      <c r="AH240" s="50">
        <v>364</v>
      </c>
      <c r="AI240" s="50">
        <v>395</v>
      </c>
      <c r="AJ240" s="50">
        <v>420</v>
      </c>
      <c r="AK240" s="50">
        <v>333</v>
      </c>
      <c r="AL240" s="50">
        <v>239</v>
      </c>
      <c r="AM240" s="50">
        <v>219</v>
      </c>
      <c r="AN240" s="50">
        <v>215</v>
      </c>
      <c r="AO240" s="50">
        <v>206</v>
      </c>
      <c r="AP240" s="50">
        <v>173</v>
      </c>
      <c r="AQ240" s="50">
        <v>140</v>
      </c>
      <c r="AR240" s="50">
        <v>120</v>
      </c>
      <c r="AS240" s="50">
        <v>97</v>
      </c>
      <c r="AT240" s="50">
        <v>91</v>
      </c>
      <c r="AU240" s="50">
        <v>85</v>
      </c>
      <c r="AV240" s="50">
        <v>73</v>
      </c>
      <c r="AW240" s="50">
        <v>64</v>
      </c>
      <c r="AX240" s="50">
        <v>69</v>
      </c>
      <c r="AZ240">
        <v>1</v>
      </c>
    </row>
    <row r="241" spans="1:52" x14ac:dyDescent="0.25">
      <c r="A241" s="2" t="s">
        <v>33</v>
      </c>
      <c r="B241" s="3" t="s">
        <v>256</v>
      </c>
      <c r="C241" s="4">
        <v>15362</v>
      </c>
      <c r="D241" s="2" t="s">
        <v>35</v>
      </c>
      <c r="E241" s="2" t="s">
        <v>257</v>
      </c>
      <c r="F241" t="s">
        <v>2496</v>
      </c>
      <c r="G241">
        <v>2389</v>
      </c>
      <c r="H241">
        <v>139</v>
      </c>
      <c r="I241">
        <v>110</v>
      </c>
      <c r="J241" s="9">
        <v>79.136690647482013</v>
      </c>
      <c r="K241">
        <v>521</v>
      </c>
      <c r="L241">
        <v>459</v>
      </c>
      <c r="M241" s="22">
        <v>88.099808061420347</v>
      </c>
      <c r="N241" s="48">
        <v>2389</v>
      </c>
      <c r="O241" s="49">
        <v>1049</v>
      </c>
      <c r="P241" s="49">
        <v>1340</v>
      </c>
      <c r="Q241" s="48">
        <v>84</v>
      </c>
      <c r="R241" s="48">
        <v>90</v>
      </c>
      <c r="S241" s="48">
        <v>94</v>
      </c>
      <c r="T241" s="48">
        <v>85</v>
      </c>
      <c r="U241" s="48">
        <v>84</v>
      </c>
      <c r="V241" s="48">
        <v>77</v>
      </c>
      <c r="W241" s="48">
        <v>67</v>
      </c>
      <c r="X241" s="48">
        <v>61</v>
      </c>
      <c r="Y241" s="48">
        <v>69</v>
      </c>
      <c r="Z241" s="48">
        <v>86</v>
      </c>
      <c r="AA241" s="48">
        <v>76</v>
      </c>
      <c r="AB241" s="48">
        <v>62</v>
      </c>
      <c r="AC241" s="48">
        <v>57</v>
      </c>
      <c r="AD241" s="48">
        <v>45</v>
      </c>
      <c r="AE241" s="48">
        <v>31</v>
      </c>
      <c r="AF241" s="48">
        <v>27</v>
      </c>
      <c r="AG241" s="48">
        <v>36</v>
      </c>
      <c r="AH241" s="50">
        <v>79</v>
      </c>
      <c r="AI241" s="50">
        <v>79</v>
      </c>
      <c r="AJ241" s="50">
        <v>81</v>
      </c>
      <c r="AK241" s="50">
        <v>73</v>
      </c>
      <c r="AL241" s="50">
        <v>72</v>
      </c>
      <c r="AM241" s="50">
        <v>71</v>
      </c>
      <c r="AN241" s="50">
        <v>67</v>
      </c>
      <c r="AO241" s="50">
        <v>68</v>
      </c>
      <c r="AP241" s="50">
        <v>80</v>
      </c>
      <c r="AQ241" s="50">
        <v>104</v>
      </c>
      <c r="AR241" s="50">
        <v>96</v>
      </c>
      <c r="AS241" s="50">
        <v>85</v>
      </c>
      <c r="AT241" s="50">
        <v>82</v>
      </c>
      <c r="AU241" s="50">
        <v>63</v>
      </c>
      <c r="AV241" s="50">
        <v>44</v>
      </c>
      <c r="AW241" s="50">
        <v>43</v>
      </c>
      <c r="AX241" s="50">
        <v>71</v>
      </c>
      <c r="AZ241">
        <v>0</v>
      </c>
    </row>
    <row r="242" spans="1:52" x14ac:dyDescent="0.25">
      <c r="A242" s="2" t="s">
        <v>33</v>
      </c>
      <c r="B242" s="3" t="s">
        <v>118</v>
      </c>
      <c r="C242" s="4">
        <v>15367</v>
      </c>
      <c r="D242" s="2" t="s">
        <v>35</v>
      </c>
      <c r="E242" s="2" t="s">
        <v>119</v>
      </c>
      <c r="F242" t="s">
        <v>2496</v>
      </c>
      <c r="G242">
        <v>7673</v>
      </c>
      <c r="H242">
        <v>947</v>
      </c>
      <c r="I242">
        <v>854</v>
      </c>
      <c r="J242" s="9">
        <v>90.179514255543822</v>
      </c>
      <c r="K242">
        <v>2100</v>
      </c>
      <c r="L242">
        <v>1280</v>
      </c>
      <c r="M242" s="22">
        <v>60.952380952380956</v>
      </c>
      <c r="N242" s="48">
        <v>7673</v>
      </c>
      <c r="O242" s="49">
        <v>2026</v>
      </c>
      <c r="P242" s="49">
        <v>5647</v>
      </c>
      <c r="Q242" s="48">
        <v>339</v>
      </c>
      <c r="R242" s="48">
        <v>359</v>
      </c>
      <c r="S242" s="48">
        <v>357</v>
      </c>
      <c r="T242" s="48">
        <v>316</v>
      </c>
      <c r="U242" s="48">
        <v>281</v>
      </c>
      <c r="V242" s="48">
        <v>247</v>
      </c>
      <c r="W242" s="48">
        <v>207</v>
      </c>
      <c r="X242" s="48">
        <v>215</v>
      </c>
      <c r="Y242" s="48">
        <v>256</v>
      </c>
      <c r="Z242" s="48">
        <v>268</v>
      </c>
      <c r="AA242" s="48">
        <v>251</v>
      </c>
      <c r="AB242" s="48">
        <v>197</v>
      </c>
      <c r="AC242" s="48">
        <v>162</v>
      </c>
      <c r="AD242" s="48">
        <v>144</v>
      </c>
      <c r="AE242" s="48">
        <v>109</v>
      </c>
      <c r="AF242" s="48">
        <v>86</v>
      </c>
      <c r="AG242" s="48">
        <v>95</v>
      </c>
      <c r="AH242" s="50">
        <v>317</v>
      </c>
      <c r="AI242" s="50">
        <v>336</v>
      </c>
      <c r="AJ242" s="50">
        <v>340</v>
      </c>
      <c r="AK242" s="50">
        <v>308</v>
      </c>
      <c r="AL242" s="50">
        <v>273</v>
      </c>
      <c r="AM242" s="50">
        <v>232</v>
      </c>
      <c r="AN242" s="50">
        <v>196</v>
      </c>
      <c r="AO242" s="50">
        <v>201</v>
      </c>
      <c r="AP242" s="50">
        <v>234</v>
      </c>
      <c r="AQ242" s="50">
        <v>237</v>
      </c>
      <c r="AR242" s="50">
        <v>222</v>
      </c>
      <c r="AS242" s="50">
        <v>180</v>
      </c>
      <c r="AT242" s="50">
        <v>157</v>
      </c>
      <c r="AU242" s="50">
        <v>158</v>
      </c>
      <c r="AV242" s="50">
        <v>135</v>
      </c>
      <c r="AW242" s="50">
        <v>118</v>
      </c>
      <c r="AX242" s="50">
        <v>140</v>
      </c>
      <c r="AZ242">
        <v>0</v>
      </c>
    </row>
    <row r="243" spans="1:52" x14ac:dyDescent="0.25">
      <c r="A243" s="2" t="s">
        <v>33</v>
      </c>
      <c r="B243" s="3" t="s">
        <v>270</v>
      </c>
      <c r="C243" s="4">
        <v>15368</v>
      </c>
      <c r="D243" s="2" t="s">
        <v>35</v>
      </c>
      <c r="E243" s="2" t="s">
        <v>271</v>
      </c>
      <c r="F243" t="s">
        <v>2496</v>
      </c>
      <c r="G243">
        <v>3890</v>
      </c>
      <c r="H243">
        <v>481</v>
      </c>
      <c r="I243">
        <v>506</v>
      </c>
      <c r="J243" s="9">
        <v>105.19750519750519</v>
      </c>
      <c r="K243">
        <v>1058</v>
      </c>
      <c r="L243">
        <v>833</v>
      </c>
      <c r="M243" s="22">
        <v>78.73345935727788</v>
      </c>
      <c r="N243" s="48">
        <v>3890</v>
      </c>
      <c r="O243" s="49">
        <v>641</v>
      </c>
      <c r="P243" s="49">
        <v>3249</v>
      </c>
      <c r="Q243" s="48">
        <v>165</v>
      </c>
      <c r="R243" s="48">
        <v>172</v>
      </c>
      <c r="S243" s="48">
        <v>168</v>
      </c>
      <c r="T243" s="48">
        <v>188</v>
      </c>
      <c r="U243" s="48">
        <v>176</v>
      </c>
      <c r="V243" s="48">
        <v>156</v>
      </c>
      <c r="W243" s="48">
        <v>142</v>
      </c>
      <c r="X243" s="48">
        <v>128</v>
      </c>
      <c r="Y243" s="48">
        <v>118</v>
      </c>
      <c r="Z243" s="48">
        <v>98</v>
      </c>
      <c r="AA243" s="48">
        <v>85</v>
      </c>
      <c r="AB243" s="48">
        <v>76</v>
      </c>
      <c r="AC243" s="48">
        <v>78</v>
      </c>
      <c r="AD243" s="48">
        <v>83</v>
      </c>
      <c r="AE243" s="48">
        <v>77</v>
      </c>
      <c r="AF243" s="48">
        <v>71</v>
      </c>
      <c r="AG243" s="48">
        <v>76</v>
      </c>
      <c r="AH243" s="50">
        <v>154</v>
      </c>
      <c r="AI243" s="50">
        <v>156</v>
      </c>
      <c r="AJ243" s="50">
        <v>151</v>
      </c>
      <c r="AK243" s="50">
        <v>161</v>
      </c>
      <c r="AL243" s="50">
        <v>141</v>
      </c>
      <c r="AM243" s="50">
        <v>114</v>
      </c>
      <c r="AN243" s="50">
        <v>99</v>
      </c>
      <c r="AO243" s="50">
        <v>96</v>
      </c>
      <c r="AP243" s="50">
        <v>92</v>
      </c>
      <c r="AQ243" s="50">
        <v>88</v>
      </c>
      <c r="AR243" s="50">
        <v>83</v>
      </c>
      <c r="AS243" s="50">
        <v>80</v>
      </c>
      <c r="AT243" s="50">
        <v>87</v>
      </c>
      <c r="AU243" s="50">
        <v>87</v>
      </c>
      <c r="AV243" s="50">
        <v>80</v>
      </c>
      <c r="AW243" s="50">
        <v>76</v>
      </c>
      <c r="AX243" s="50">
        <v>88</v>
      </c>
      <c r="AZ243">
        <v>0</v>
      </c>
    </row>
    <row r="244" spans="1:52" x14ac:dyDescent="0.25">
      <c r="A244" s="2" t="s">
        <v>33</v>
      </c>
      <c r="B244" s="3" t="s">
        <v>905</v>
      </c>
      <c r="C244" s="4">
        <v>15377</v>
      </c>
      <c r="D244" s="2" t="s">
        <v>35</v>
      </c>
      <c r="E244" s="2" t="s">
        <v>906</v>
      </c>
      <c r="F244" t="s">
        <v>2496</v>
      </c>
      <c r="G244">
        <v>5035</v>
      </c>
      <c r="H244">
        <v>176</v>
      </c>
      <c r="I244">
        <v>328</v>
      </c>
      <c r="J244" s="9">
        <v>186.36363636363635</v>
      </c>
      <c r="K244">
        <v>1195</v>
      </c>
      <c r="L244">
        <v>1249</v>
      </c>
      <c r="M244" s="22">
        <v>104.51882845188285</v>
      </c>
      <c r="N244" s="48">
        <v>5035</v>
      </c>
      <c r="O244" s="49">
        <v>1167</v>
      </c>
      <c r="P244" s="49">
        <v>3868</v>
      </c>
      <c r="Q244" s="48">
        <v>200</v>
      </c>
      <c r="R244" s="48">
        <v>194</v>
      </c>
      <c r="S244" s="48">
        <v>181</v>
      </c>
      <c r="T244" s="48">
        <v>221</v>
      </c>
      <c r="U244" s="48">
        <v>231</v>
      </c>
      <c r="V244" s="48">
        <v>214</v>
      </c>
      <c r="W244" s="48">
        <v>189</v>
      </c>
      <c r="X244" s="48">
        <v>152</v>
      </c>
      <c r="Y244" s="48">
        <v>124</v>
      </c>
      <c r="Z244" s="48">
        <v>99</v>
      </c>
      <c r="AA244" s="48">
        <v>91</v>
      </c>
      <c r="AB244" s="48">
        <v>94</v>
      </c>
      <c r="AC244" s="48">
        <v>117</v>
      </c>
      <c r="AD244" s="48">
        <v>136</v>
      </c>
      <c r="AE244" s="48">
        <v>128</v>
      </c>
      <c r="AF244" s="48">
        <v>117</v>
      </c>
      <c r="AG244" s="48">
        <v>123</v>
      </c>
      <c r="AH244" s="50">
        <v>187</v>
      </c>
      <c r="AI244" s="50">
        <v>177</v>
      </c>
      <c r="AJ244" s="50">
        <v>160</v>
      </c>
      <c r="AK244" s="50">
        <v>183</v>
      </c>
      <c r="AL244" s="50">
        <v>177</v>
      </c>
      <c r="AM244" s="50">
        <v>155</v>
      </c>
      <c r="AN244" s="50">
        <v>135</v>
      </c>
      <c r="AO244" s="50">
        <v>123</v>
      </c>
      <c r="AP244" s="50">
        <v>111</v>
      </c>
      <c r="AQ244" s="50">
        <v>105</v>
      </c>
      <c r="AR244" s="50">
        <v>103</v>
      </c>
      <c r="AS244" s="50">
        <v>110</v>
      </c>
      <c r="AT244" s="50">
        <v>136</v>
      </c>
      <c r="AU244" s="50">
        <v>150</v>
      </c>
      <c r="AV244" s="50">
        <v>137</v>
      </c>
      <c r="AW244" s="50">
        <v>129</v>
      </c>
      <c r="AX244" s="50">
        <v>146</v>
      </c>
      <c r="AZ244">
        <v>0</v>
      </c>
    </row>
    <row r="245" spans="1:52" x14ac:dyDescent="0.25">
      <c r="A245" s="2" t="s">
        <v>33</v>
      </c>
      <c r="B245" s="3" t="s">
        <v>114</v>
      </c>
      <c r="C245" s="4">
        <v>15380</v>
      </c>
      <c r="D245" s="2" t="s">
        <v>35</v>
      </c>
      <c r="E245" s="2" t="s">
        <v>115</v>
      </c>
      <c r="F245" t="s">
        <v>2496</v>
      </c>
      <c r="G245">
        <v>2450</v>
      </c>
      <c r="H245">
        <v>258</v>
      </c>
      <c r="I245">
        <v>485</v>
      </c>
      <c r="J245" s="9">
        <v>187.98449612403101</v>
      </c>
      <c r="K245">
        <v>584</v>
      </c>
      <c r="L245">
        <v>621</v>
      </c>
      <c r="M245" s="22">
        <v>106.33561643835617</v>
      </c>
      <c r="N245" s="48">
        <v>2450</v>
      </c>
      <c r="O245" s="49">
        <v>955</v>
      </c>
      <c r="P245" s="49">
        <v>1495</v>
      </c>
      <c r="Q245" s="48">
        <v>86</v>
      </c>
      <c r="R245" s="48">
        <v>88</v>
      </c>
      <c r="S245" s="48">
        <v>93</v>
      </c>
      <c r="T245" s="48">
        <v>95</v>
      </c>
      <c r="U245" s="48">
        <v>97</v>
      </c>
      <c r="V245" s="48">
        <v>77</v>
      </c>
      <c r="W245" s="48">
        <v>52</v>
      </c>
      <c r="X245" s="48">
        <v>57</v>
      </c>
      <c r="Y245" s="48">
        <v>72</v>
      </c>
      <c r="Z245" s="48">
        <v>84</v>
      </c>
      <c r="AA245" s="48">
        <v>84</v>
      </c>
      <c r="AB245" s="48">
        <v>80</v>
      </c>
      <c r="AC245" s="48">
        <v>76</v>
      </c>
      <c r="AD245" s="48">
        <v>68</v>
      </c>
      <c r="AE245" s="48">
        <v>57</v>
      </c>
      <c r="AF245" s="48">
        <v>48</v>
      </c>
      <c r="AG245" s="48">
        <v>57</v>
      </c>
      <c r="AH245" s="50">
        <v>80</v>
      </c>
      <c r="AI245" s="50">
        <v>86</v>
      </c>
      <c r="AJ245" s="50">
        <v>89</v>
      </c>
      <c r="AK245" s="50">
        <v>87</v>
      </c>
      <c r="AL245" s="50">
        <v>80</v>
      </c>
      <c r="AM245" s="50">
        <v>61</v>
      </c>
      <c r="AN245" s="50">
        <v>42</v>
      </c>
      <c r="AO245" s="50">
        <v>50</v>
      </c>
      <c r="AP245" s="50">
        <v>66</v>
      </c>
      <c r="AQ245" s="50">
        <v>79</v>
      </c>
      <c r="AR245" s="50">
        <v>79</v>
      </c>
      <c r="AS245" s="50">
        <v>73</v>
      </c>
      <c r="AT245" s="50">
        <v>67</v>
      </c>
      <c r="AU245" s="50">
        <v>61</v>
      </c>
      <c r="AV245" s="50">
        <v>54</v>
      </c>
      <c r="AW245" s="50">
        <v>52</v>
      </c>
      <c r="AX245" s="50">
        <v>73</v>
      </c>
      <c r="AZ245">
        <v>0</v>
      </c>
    </row>
    <row r="246" spans="1:52" x14ac:dyDescent="0.25">
      <c r="A246" s="2" t="s">
        <v>33</v>
      </c>
      <c r="B246" s="3" t="s">
        <v>228</v>
      </c>
      <c r="C246" s="4">
        <v>15401</v>
      </c>
      <c r="D246" s="2" t="s">
        <v>35</v>
      </c>
      <c r="E246" s="2" t="s">
        <v>229</v>
      </c>
      <c r="F246" t="s">
        <v>2496</v>
      </c>
      <c r="G246">
        <v>1673</v>
      </c>
      <c r="H246">
        <v>43</v>
      </c>
      <c r="I246">
        <v>36</v>
      </c>
      <c r="J246" s="9">
        <v>83.720930232558146</v>
      </c>
      <c r="K246">
        <v>478</v>
      </c>
      <c r="L246">
        <v>269</v>
      </c>
      <c r="M246" s="22">
        <v>56.27615062761506</v>
      </c>
      <c r="N246" s="48">
        <v>1673</v>
      </c>
      <c r="O246" s="49">
        <v>880</v>
      </c>
      <c r="P246" s="49">
        <v>793</v>
      </c>
      <c r="Q246" s="48">
        <v>79</v>
      </c>
      <c r="R246" s="48">
        <v>80</v>
      </c>
      <c r="S246" s="48">
        <v>84</v>
      </c>
      <c r="T246" s="48">
        <v>79</v>
      </c>
      <c r="U246" s="48">
        <v>77</v>
      </c>
      <c r="V246" s="48">
        <v>61</v>
      </c>
      <c r="W246" s="48">
        <v>48</v>
      </c>
      <c r="X246" s="48">
        <v>44</v>
      </c>
      <c r="Y246" s="48">
        <v>51</v>
      </c>
      <c r="Z246" s="48">
        <v>58</v>
      </c>
      <c r="AA246" s="48">
        <v>54</v>
      </c>
      <c r="AB246" s="48">
        <v>46</v>
      </c>
      <c r="AC246" s="48">
        <v>38</v>
      </c>
      <c r="AD246" s="48">
        <v>35</v>
      </c>
      <c r="AE246" s="48">
        <v>27</v>
      </c>
      <c r="AF246" s="48">
        <v>22</v>
      </c>
      <c r="AG246" s="48">
        <v>20</v>
      </c>
      <c r="AH246" s="50">
        <v>74</v>
      </c>
      <c r="AI246" s="50">
        <v>73</v>
      </c>
      <c r="AJ246" s="50">
        <v>74</v>
      </c>
      <c r="AK246" s="50">
        <v>64</v>
      </c>
      <c r="AL246" s="50">
        <v>59</v>
      </c>
      <c r="AM246" s="50">
        <v>46</v>
      </c>
      <c r="AN246" s="50">
        <v>37</v>
      </c>
      <c r="AO246" s="50">
        <v>36</v>
      </c>
      <c r="AP246" s="50">
        <v>42</v>
      </c>
      <c r="AQ246" s="50">
        <v>46</v>
      </c>
      <c r="AR246" s="50">
        <v>42</v>
      </c>
      <c r="AS246" s="50">
        <v>37</v>
      </c>
      <c r="AT246" s="50">
        <v>33</v>
      </c>
      <c r="AU246" s="50">
        <v>30</v>
      </c>
      <c r="AV246" s="50">
        <v>26</v>
      </c>
      <c r="AW246" s="50">
        <v>24</v>
      </c>
      <c r="AX246" s="50">
        <v>27</v>
      </c>
      <c r="AZ246">
        <v>0</v>
      </c>
    </row>
    <row r="247" spans="1:52" x14ac:dyDescent="0.25">
      <c r="A247" s="2" t="s">
        <v>33</v>
      </c>
      <c r="B247" s="3" t="s">
        <v>892</v>
      </c>
      <c r="C247" s="4">
        <v>15403</v>
      </c>
      <c r="D247" s="2" t="s">
        <v>35</v>
      </c>
      <c r="E247" s="2" t="s">
        <v>893</v>
      </c>
      <c r="F247" t="s">
        <v>2496</v>
      </c>
      <c r="G247">
        <v>2343</v>
      </c>
      <c r="H247">
        <v>411</v>
      </c>
      <c r="I247">
        <v>484</v>
      </c>
      <c r="J247" s="9">
        <v>117.76155717761556</v>
      </c>
      <c r="K247">
        <v>635</v>
      </c>
      <c r="L247">
        <v>526</v>
      </c>
      <c r="M247" s="22">
        <v>82.834645669291334</v>
      </c>
      <c r="N247" s="48">
        <v>2343</v>
      </c>
      <c r="O247" s="49">
        <v>972</v>
      </c>
      <c r="P247" s="49">
        <v>1371</v>
      </c>
      <c r="Q247" s="48">
        <v>85</v>
      </c>
      <c r="R247" s="48">
        <v>97</v>
      </c>
      <c r="S247" s="48">
        <v>107</v>
      </c>
      <c r="T247" s="48">
        <v>97</v>
      </c>
      <c r="U247" s="48">
        <v>93</v>
      </c>
      <c r="V247" s="48">
        <v>78</v>
      </c>
      <c r="W247" s="48">
        <v>63</v>
      </c>
      <c r="X247" s="48">
        <v>51</v>
      </c>
      <c r="Y247" s="48">
        <v>55</v>
      </c>
      <c r="Z247" s="48">
        <v>68</v>
      </c>
      <c r="AA247" s="48">
        <v>64</v>
      </c>
      <c r="AB247" s="48">
        <v>56</v>
      </c>
      <c r="AC247" s="48">
        <v>58</v>
      </c>
      <c r="AD247" s="48">
        <v>47</v>
      </c>
      <c r="AE247" s="48">
        <v>32</v>
      </c>
      <c r="AF247" s="48">
        <v>29</v>
      </c>
      <c r="AG247" s="48">
        <v>39</v>
      </c>
      <c r="AH247" s="50">
        <v>81</v>
      </c>
      <c r="AI247" s="50">
        <v>87</v>
      </c>
      <c r="AJ247" s="50">
        <v>93</v>
      </c>
      <c r="AK247" s="50">
        <v>82</v>
      </c>
      <c r="AL247" s="50">
        <v>78</v>
      </c>
      <c r="AM247" s="50">
        <v>70</v>
      </c>
      <c r="AN247" s="50">
        <v>61</v>
      </c>
      <c r="AO247" s="50">
        <v>58</v>
      </c>
      <c r="AP247" s="50">
        <v>65</v>
      </c>
      <c r="AQ247" s="50">
        <v>87</v>
      </c>
      <c r="AR247" s="50">
        <v>86</v>
      </c>
      <c r="AS247" s="50">
        <v>79</v>
      </c>
      <c r="AT247" s="50">
        <v>80</v>
      </c>
      <c r="AU247" s="50">
        <v>62</v>
      </c>
      <c r="AV247" s="50">
        <v>43</v>
      </c>
      <c r="AW247" s="50">
        <v>42</v>
      </c>
      <c r="AX247" s="50">
        <v>70</v>
      </c>
      <c r="AZ247">
        <v>0</v>
      </c>
    </row>
    <row r="248" spans="1:52" x14ac:dyDescent="0.25">
      <c r="A248" s="2" t="s">
        <v>33</v>
      </c>
      <c r="B248" s="3" t="s">
        <v>246</v>
      </c>
      <c r="C248" s="4">
        <v>15407</v>
      </c>
      <c r="D248" s="2" t="s">
        <v>35</v>
      </c>
      <c r="E248" s="2" t="s">
        <v>247</v>
      </c>
      <c r="F248" t="s">
        <v>2496</v>
      </c>
      <c r="G248">
        <v>17506</v>
      </c>
      <c r="H248">
        <v>1035</v>
      </c>
      <c r="I248">
        <v>783</v>
      </c>
      <c r="J248" s="9">
        <v>75.65217391304347</v>
      </c>
      <c r="K248">
        <v>4081</v>
      </c>
      <c r="L248">
        <v>2131</v>
      </c>
      <c r="M248" s="22">
        <v>52.21759372702769</v>
      </c>
      <c r="N248" s="48">
        <v>17506</v>
      </c>
      <c r="O248" s="49">
        <v>10611</v>
      </c>
      <c r="P248" s="49">
        <v>6895</v>
      </c>
      <c r="Q248" s="48">
        <v>673</v>
      </c>
      <c r="R248" s="48">
        <v>731</v>
      </c>
      <c r="S248" s="48">
        <v>785</v>
      </c>
      <c r="T248" s="48">
        <v>846</v>
      </c>
      <c r="U248" s="48">
        <v>724</v>
      </c>
      <c r="V248" s="48">
        <v>626</v>
      </c>
      <c r="W248" s="48">
        <v>511</v>
      </c>
      <c r="X248" s="48">
        <v>521</v>
      </c>
      <c r="Y248" s="48">
        <v>572</v>
      </c>
      <c r="Z248" s="48">
        <v>600</v>
      </c>
      <c r="AA248" s="48">
        <v>558</v>
      </c>
      <c r="AB248" s="48">
        <v>452</v>
      </c>
      <c r="AC248" s="48">
        <v>359</v>
      </c>
      <c r="AD248" s="48">
        <v>274</v>
      </c>
      <c r="AE248" s="48">
        <v>212</v>
      </c>
      <c r="AF248" s="48">
        <v>147</v>
      </c>
      <c r="AG248" s="48">
        <v>167</v>
      </c>
      <c r="AH248" s="50">
        <v>633</v>
      </c>
      <c r="AI248" s="50">
        <v>658</v>
      </c>
      <c r="AJ248" s="50">
        <v>668</v>
      </c>
      <c r="AK248" s="50">
        <v>713</v>
      </c>
      <c r="AL248" s="50">
        <v>637</v>
      </c>
      <c r="AM248" s="50">
        <v>585</v>
      </c>
      <c r="AN248" s="50">
        <v>542</v>
      </c>
      <c r="AO248" s="50">
        <v>595</v>
      </c>
      <c r="AP248" s="50">
        <v>678</v>
      </c>
      <c r="AQ248" s="50">
        <v>649</v>
      </c>
      <c r="AR248" s="50">
        <v>574</v>
      </c>
      <c r="AS248" s="50">
        <v>461</v>
      </c>
      <c r="AT248" s="50">
        <v>377</v>
      </c>
      <c r="AU248" s="50">
        <v>298</v>
      </c>
      <c r="AV248" s="50">
        <v>249</v>
      </c>
      <c r="AW248" s="50">
        <v>192</v>
      </c>
      <c r="AX248" s="50">
        <v>239</v>
      </c>
      <c r="AZ248">
        <v>0</v>
      </c>
    </row>
    <row r="249" spans="1:52" x14ac:dyDescent="0.25">
      <c r="A249" s="2" t="s">
        <v>33</v>
      </c>
      <c r="B249" s="3" t="s">
        <v>449</v>
      </c>
      <c r="C249" s="4">
        <v>15425</v>
      </c>
      <c r="D249" s="2" t="s">
        <v>35</v>
      </c>
      <c r="E249" s="2" t="s">
        <v>450</v>
      </c>
      <c r="F249" t="s">
        <v>2496</v>
      </c>
      <c r="G249">
        <v>4833</v>
      </c>
      <c r="H249">
        <v>425</v>
      </c>
      <c r="I249">
        <v>647</v>
      </c>
      <c r="J249" s="9">
        <v>152.23529411764707</v>
      </c>
      <c r="K249">
        <v>1236</v>
      </c>
      <c r="L249">
        <v>920</v>
      </c>
      <c r="M249" s="22">
        <v>74.433656957928804</v>
      </c>
      <c r="N249" s="48">
        <v>4833</v>
      </c>
      <c r="O249" s="49">
        <v>1130</v>
      </c>
      <c r="P249" s="49">
        <v>3703</v>
      </c>
      <c r="Q249" s="48">
        <v>216</v>
      </c>
      <c r="R249" s="48">
        <v>210</v>
      </c>
      <c r="S249" s="48">
        <v>195</v>
      </c>
      <c r="T249" s="48">
        <v>200</v>
      </c>
      <c r="U249" s="48">
        <v>203</v>
      </c>
      <c r="V249" s="48">
        <v>181</v>
      </c>
      <c r="W249" s="48">
        <v>145</v>
      </c>
      <c r="X249" s="48">
        <v>131</v>
      </c>
      <c r="Y249" s="48">
        <v>144</v>
      </c>
      <c r="Z249" s="48">
        <v>139</v>
      </c>
      <c r="AA249" s="48">
        <v>144</v>
      </c>
      <c r="AB249" s="48">
        <v>126</v>
      </c>
      <c r="AC249" s="48">
        <v>119</v>
      </c>
      <c r="AD249" s="48">
        <v>107</v>
      </c>
      <c r="AE249" s="48">
        <v>91</v>
      </c>
      <c r="AF249" s="48">
        <v>70</v>
      </c>
      <c r="AG249" s="48">
        <v>79</v>
      </c>
      <c r="AH249" s="50">
        <v>206</v>
      </c>
      <c r="AI249" s="50">
        <v>200</v>
      </c>
      <c r="AJ249" s="50">
        <v>191</v>
      </c>
      <c r="AK249" s="50">
        <v>192</v>
      </c>
      <c r="AL249" s="50">
        <v>183</v>
      </c>
      <c r="AM249" s="50">
        <v>154</v>
      </c>
      <c r="AN249" s="50">
        <v>128</v>
      </c>
      <c r="AO249" s="50">
        <v>118</v>
      </c>
      <c r="AP249" s="50">
        <v>135</v>
      </c>
      <c r="AQ249" s="50">
        <v>128</v>
      </c>
      <c r="AR249" s="50">
        <v>132</v>
      </c>
      <c r="AS249" s="50">
        <v>112</v>
      </c>
      <c r="AT249" s="50">
        <v>102</v>
      </c>
      <c r="AU249" s="50">
        <v>92</v>
      </c>
      <c r="AV249" s="50">
        <v>83</v>
      </c>
      <c r="AW249" s="50">
        <v>75</v>
      </c>
      <c r="AX249" s="50">
        <v>102</v>
      </c>
      <c r="AZ249">
        <v>0</v>
      </c>
    </row>
    <row r="250" spans="1:52" x14ac:dyDescent="0.25">
      <c r="A250" s="2" t="s">
        <v>33</v>
      </c>
      <c r="B250" s="3" t="s">
        <v>418</v>
      </c>
      <c r="C250" s="4">
        <v>15442</v>
      </c>
      <c r="D250" s="2" t="s">
        <v>35</v>
      </c>
      <c r="E250" s="2" t="s">
        <v>419</v>
      </c>
      <c r="F250" t="s">
        <v>2496</v>
      </c>
      <c r="G250">
        <v>7372</v>
      </c>
      <c r="H250">
        <v>741</v>
      </c>
      <c r="I250">
        <v>647</v>
      </c>
      <c r="J250" s="9">
        <v>87.314439946018894</v>
      </c>
      <c r="K250">
        <v>2469</v>
      </c>
      <c r="L250">
        <v>969</v>
      </c>
      <c r="M250" s="22">
        <v>39.246658566221143</v>
      </c>
      <c r="N250" s="48">
        <v>7372</v>
      </c>
      <c r="O250" s="49">
        <v>973</v>
      </c>
      <c r="P250" s="49">
        <v>6399</v>
      </c>
      <c r="Q250" s="48">
        <v>410</v>
      </c>
      <c r="R250" s="48">
        <v>404</v>
      </c>
      <c r="S250" s="48">
        <v>410</v>
      </c>
      <c r="T250" s="48">
        <v>355</v>
      </c>
      <c r="U250" s="48">
        <v>308</v>
      </c>
      <c r="V250" s="48">
        <v>246</v>
      </c>
      <c r="W250" s="48">
        <v>199</v>
      </c>
      <c r="X250" s="48">
        <v>200</v>
      </c>
      <c r="Y250" s="48">
        <v>217</v>
      </c>
      <c r="Z250" s="48">
        <v>227</v>
      </c>
      <c r="AA250" s="48">
        <v>207</v>
      </c>
      <c r="AB250" s="48">
        <v>175</v>
      </c>
      <c r="AC250" s="48">
        <v>151</v>
      </c>
      <c r="AD250" s="48">
        <v>136</v>
      </c>
      <c r="AE250" s="48">
        <v>116</v>
      </c>
      <c r="AF250" s="48">
        <v>77</v>
      </c>
      <c r="AG250" s="48">
        <v>70</v>
      </c>
      <c r="AH250" s="50">
        <v>385</v>
      </c>
      <c r="AI250" s="50">
        <v>371</v>
      </c>
      <c r="AJ250" s="50">
        <v>369</v>
      </c>
      <c r="AK250" s="50">
        <v>314</v>
      </c>
      <c r="AL250" s="50">
        <v>272</v>
      </c>
      <c r="AM250" s="50">
        <v>216</v>
      </c>
      <c r="AN250" s="50">
        <v>176</v>
      </c>
      <c r="AO250" s="50">
        <v>184</v>
      </c>
      <c r="AP250" s="50">
        <v>199</v>
      </c>
      <c r="AQ250" s="50">
        <v>203</v>
      </c>
      <c r="AR250" s="50">
        <v>177</v>
      </c>
      <c r="AS250" s="50">
        <v>143</v>
      </c>
      <c r="AT250" s="50">
        <v>121</v>
      </c>
      <c r="AU250" s="50">
        <v>110</v>
      </c>
      <c r="AV250" s="50">
        <v>93</v>
      </c>
      <c r="AW250" s="50">
        <v>66</v>
      </c>
      <c r="AX250" s="50">
        <v>65</v>
      </c>
      <c r="AZ250">
        <v>0</v>
      </c>
    </row>
    <row r="251" spans="1:52" x14ac:dyDescent="0.25">
      <c r="A251" s="2" t="s">
        <v>33</v>
      </c>
      <c r="B251" s="3" t="s">
        <v>964</v>
      </c>
      <c r="C251" s="4">
        <v>15455</v>
      </c>
      <c r="D251" s="2" t="s">
        <v>35</v>
      </c>
      <c r="E251" s="2" t="s">
        <v>629</v>
      </c>
      <c r="F251" t="s">
        <v>2496</v>
      </c>
      <c r="G251">
        <v>9787</v>
      </c>
      <c r="H251">
        <v>375</v>
      </c>
      <c r="I251">
        <v>520</v>
      </c>
      <c r="J251" s="9">
        <v>138.66666666666669</v>
      </c>
      <c r="K251">
        <v>2382</v>
      </c>
      <c r="L251">
        <v>1615</v>
      </c>
      <c r="M251" s="22">
        <v>67.800167926112508</v>
      </c>
      <c r="N251" s="48">
        <v>9787</v>
      </c>
      <c r="O251" s="49">
        <v>5782</v>
      </c>
      <c r="P251" s="49">
        <v>4005</v>
      </c>
      <c r="Q251" s="48">
        <v>378</v>
      </c>
      <c r="R251" s="48">
        <v>396</v>
      </c>
      <c r="S251" s="48">
        <v>393</v>
      </c>
      <c r="T251" s="48">
        <v>421</v>
      </c>
      <c r="U251" s="48">
        <v>389</v>
      </c>
      <c r="V251" s="48">
        <v>343</v>
      </c>
      <c r="W251" s="48">
        <v>297</v>
      </c>
      <c r="X251" s="48">
        <v>292</v>
      </c>
      <c r="Y251" s="48">
        <v>307</v>
      </c>
      <c r="Z251" s="48">
        <v>323</v>
      </c>
      <c r="AA251" s="48">
        <v>314</v>
      </c>
      <c r="AB251" s="48">
        <v>289</v>
      </c>
      <c r="AC251" s="48">
        <v>235</v>
      </c>
      <c r="AD251" s="48">
        <v>190</v>
      </c>
      <c r="AE251" s="48">
        <v>148</v>
      </c>
      <c r="AF251" s="48">
        <v>113</v>
      </c>
      <c r="AG251" s="48">
        <v>139</v>
      </c>
      <c r="AH251" s="50">
        <v>365</v>
      </c>
      <c r="AI251" s="50">
        <v>374</v>
      </c>
      <c r="AJ251" s="50">
        <v>365</v>
      </c>
      <c r="AK251" s="50">
        <v>390</v>
      </c>
      <c r="AL251" s="50">
        <v>361</v>
      </c>
      <c r="AM251" s="50">
        <v>316</v>
      </c>
      <c r="AN251" s="50">
        <v>275</v>
      </c>
      <c r="AO251" s="50">
        <v>280</v>
      </c>
      <c r="AP251" s="50">
        <v>296</v>
      </c>
      <c r="AQ251" s="50">
        <v>316</v>
      </c>
      <c r="AR251" s="50">
        <v>304</v>
      </c>
      <c r="AS251" s="50">
        <v>283</v>
      </c>
      <c r="AT251" s="50">
        <v>234</v>
      </c>
      <c r="AU251" s="50">
        <v>201</v>
      </c>
      <c r="AV251" s="50">
        <v>167</v>
      </c>
      <c r="AW251" s="50">
        <v>132</v>
      </c>
      <c r="AX251" s="50">
        <v>161</v>
      </c>
      <c r="AZ251">
        <v>0</v>
      </c>
    </row>
    <row r="252" spans="1:52" x14ac:dyDescent="0.25">
      <c r="A252" s="2" t="s">
        <v>33</v>
      </c>
      <c r="B252" s="3" t="s">
        <v>504</v>
      </c>
      <c r="C252" s="4">
        <v>15464</v>
      </c>
      <c r="D252" s="2" t="s">
        <v>35</v>
      </c>
      <c r="E252" s="2" t="s">
        <v>505</v>
      </c>
      <c r="F252" t="s">
        <v>2496</v>
      </c>
      <c r="G252">
        <v>4606</v>
      </c>
      <c r="H252">
        <v>314</v>
      </c>
      <c r="I252">
        <v>345</v>
      </c>
      <c r="J252" s="9">
        <v>109.87261146496816</v>
      </c>
      <c r="K252">
        <v>1376</v>
      </c>
      <c r="L252">
        <v>752</v>
      </c>
      <c r="M252" s="22">
        <v>54.651162790697668</v>
      </c>
      <c r="N252" s="48">
        <v>4606</v>
      </c>
      <c r="O252" s="49">
        <v>1600</v>
      </c>
      <c r="P252" s="49">
        <v>3006</v>
      </c>
      <c r="Q252" s="48">
        <v>213</v>
      </c>
      <c r="R252" s="48">
        <v>226</v>
      </c>
      <c r="S252" s="48">
        <v>230</v>
      </c>
      <c r="T252" s="48">
        <v>215</v>
      </c>
      <c r="U252" s="48">
        <v>178</v>
      </c>
      <c r="V252" s="48">
        <v>164</v>
      </c>
      <c r="W252" s="48">
        <v>149</v>
      </c>
      <c r="X252" s="48">
        <v>117</v>
      </c>
      <c r="Y252" s="48">
        <v>112</v>
      </c>
      <c r="Z252" s="48">
        <v>111</v>
      </c>
      <c r="AA252" s="48">
        <v>117</v>
      </c>
      <c r="AB252" s="48">
        <v>113</v>
      </c>
      <c r="AC252" s="48">
        <v>92</v>
      </c>
      <c r="AD252" s="48">
        <v>83</v>
      </c>
      <c r="AE252" s="48">
        <v>70</v>
      </c>
      <c r="AF252" s="48">
        <v>51</v>
      </c>
      <c r="AG252" s="48">
        <v>52</v>
      </c>
      <c r="AH252" s="50">
        <v>200</v>
      </c>
      <c r="AI252" s="50">
        <v>204</v>
      </c>
      <c r="AJ252" s="50">
        <v>198</v>
      </c>
      <c r="AK252" s="50">
        <v>187</v>
      </c>
      <c r="AL252" s="50">
        <v>162</v>
      </c>
      <c r="AM252" s="50">
        <v>152</v>
      </c>
      <c r="AN252" s="50">
        <v>146</v>
      </c>
      <c r="AO252" s="50">
        <v>128</v>
      </c>
      <c r="AP252" s="50">
        <v>125</v>
      </c>
      <c r="AQ252" s="50">
        <v>129</v>
      </c>
      <c r="AR252" s="50">
        <v>133</v>
      </c>
      <c r="AS252" s="50">
        <v>132</v>
      </c>
      <c r="AT252" s="50">
        <v>103</v>
      </c>
      <c r="AU252" s="50">
        <v>95</v>
      </c>
      <c r="AV252" s="50">
        <v>86</v>
      </c>
      <c r="AW252" s="50">
        <v>65</v>
      </c>
      <c r="AX252" s="50">
        <v>68</v>
      </c>
      <c r="AZ252">
        <v>0</v>
      </c>
    </row>
    <row r="253" spans="1:52" x14ac:dyDescent="0.25">
      <c r="A253" s="2" t="s">
        <v>33</v>
      </c>
      <c r="B253" s="3" t="s">
        <v>68</v>
      </c>
      <c r="C253" s="4">
        <v>15466</v>
      </c>
      <c r="D253" s="2" t="s">
        <v>35</v>
      </c>
      <c r="E253" s="2" t="s">
        <v>69</v>
      </c>
      <c r="F253" t="s">
        <v>2496</v>
      </c>
      <c r="G253">
        <v>4984</v>
      </c>
      <c r="H253">
        <v>330</v>
      </c>
      <c r="I253">
        <v>203</v>
      </c>
      <c r="J253" s="9">
        <v>61.515151515151508</v>
      </c>
      <c r="K253">
        <v>1414</v>
      </c>
      <c r="L253">
        <v>722</v>
      </c>
      <c r="M253" s="22">
        <v>51.060820367751056</v>
      </c>
      <c r="N253" s="48">
        <v>4984</v>
      </c>
      <c r="O253" s="49">
        <v>2822</v>
      </c>
      <c r="P253" s="49">
        <v>2162</v>
      </c>
      <c r="Q253" s="48">
        <v>224</v>
      </c>
      <c r="R253" s="48">
        <v>226</v>
      </c>
      <c r="S253" s="48">
        <v>220</v>
      </c>
      <c r="T253" s="48">
        <v>231</v>
      </c>
      <c r="U253" s="48">
        <v>207</v>
      </c>
      <c r="V253" s="48">
        <v>194</v>
      </c>
      <c r="W253" s="48">
        <v>154</v>
      </c>
      <c r="X253" s="48">
        <v>125</v>
      </c>
      <c r="Y253" s="48">
        <v>133</v>
      </c>
      <c r="Z253" s="48">
        <v>134</v>
      </c>
      <c r="AA253" s="48">
        <v>138</v>
      </c>
      <c r="AB253" s="48">
        <v>115</v>
      </c>
      <c r="AC253" s="48">
        <v>83</v>
      </c>
      <c r="AD253" s="48">
        <v>72</v>
      </c>
      <c r="AE253" s="48">
        <v>58</v>
      </c>
      <c r="AF253" s="48">
        <v>45</v>
      </c>
      <c r="AG253" s="48">
        <v>54</v>
      </c>
      <c r="AH253" s="50">
        <v>217</v>
      </c>
      <c r="AI253" s="50">
        <v>230</v>
      </c>
      <c r="AJ253" s="50">
        <v>224</v>
      </c>
      <c r="AK253" s="50">
        <v>226</v>
      </c>
      <c r="AL253" s="50">
        <v>186</v>
      </c>
      <c r="AM253" s="50">
        <v>165</v>
      </c>
      <c r="AN253" s="50">
        <v>134</v>
      </c>
      <c r="AO253" s="50">
        <v>124</v>
      </c>
      <c r="AP253" s="50">
        <v>153</v>
      </c>
      <c r="AQ253" s="50">
        <v>166</v>
      </c>
      <c r="AR253" s="50">
        <v>166</v>
      </c>
      <c r="AS253" s="50">
        <v>141</v>
      </c>
      <c r="AT253" s="50">
        <v>103</v>
      </c>
      <c r="AU253" s="50">
        <v>96</v>
      </c>
      <c r="AV253" s="50">
        <v>81</v>
      </c>
      <c r="AW253" s="50">
        <v>71</v>
      </c>
      <c r="AX253" s="50">
        <v>88</v>
      </c>
      <c r="AZ253">
        <v>0</v>
      </c>
    </row>
    <row r="254" spans="1:52" x14ac:dyDescent="0.25">
      <c r="A254" s="2" t="s">
        <v>33</v>
      </c>
      <c r="B254" s="3" t="s">
        <v>360</v>
      </c>
      <c r="C254" s="4">
        <v>15469</v>
      </c>
      <c r="D254" s="2" t="s">
        <v>35</v>
      </c>
      <c r="E254" s="2" t="s">
        <v>361</v>
      </c>
      <c r="F254" t="s">
        <v>2496</v>
      </c>
      <c r="G254">
        <v>21284</v>
      </c>
      <c r="H254">
        <v>1722</v>
      </c>
      <c r="I254">
        <v>1863</v>
      </c>
      <c r="J254" s="9">
        <v>108.18815331010454</v>
      </c>
      <c r="K254">
        <v>5662</v>
      </c>
      <c r="L254">
        <v>3552</v>
      </c>
      <c r="M254" s="22">
        <v>62.734016248675381</v>
      </c>
      <c r="N254" s="48">
        <v>21284</v>
      </c>
      <c r="O254" s="49">
        <v>10631</v>
      </c>
      <c r="P254" s="49">
        <v>10653</v>
      </c>
      <c r="Q254" s="48">
        <v>927</v>
      </c>
      <c r="R254" s="48">
        <v>938</v>
      </c>
      <c r="S254" s="48">
        <v>904</v>
      </c>
      <c r="T254" s="48">
        <v>895</v>
      </c>
      <c r="U254" s="48">
        <v>845</v>
      </c>
      <c r="V254" s="48">
        <v>717</v>
      </c>
      <c r="W254" s="48">
        <v>552</v>
      </c>
      <c r="X254" s="48">
        <v>534</v>
      </c>
      <c r="Y254" s="48">
        <v>611</v>
      </c>
      <c r="Z254" s="48">
        <v>631</v>
      </c>
      <c r="AA254" s="48">
        <v>625</v>
      </c>
      <c r="AB254" s="48">
        <v>605</v>
      </c>
      <c r="AC254" s="48">
        <v>538</v>
      </c>
      <c r="AD254" s="48">
        <v>448</v>
      </c>
      <c r="AE254" s="48">
        <v>364</v>
      </c>
      <c r="AF254" s="48">
        <v>263</v>
      </c>
      <c r="AG254" s="48">
        <v>288</v>
      </c>
      <c r="AH254" s="50">
        <v>872</v>
      </c>
      <c r="AI254" s="50">
        <v>881</v>
      </c>
      <c r="AJ254" s="50">
        <v>854</v>
      </c>
      <c r="AK254" s="50">
        <v>851</v>
      </c>
      <c r="AL254" s="50">
        <v>822</v>
      </c>
      <c r="AM254" s="50">
        <v>720</v>
      </c>
      <c r="AN254" s="50">
        <v>584</v>
      </c>
      <c r="AO254" s="50">
        <v>582</v>
      </c>
      <c r="AP254" s="50">
        <v>671</v>
      </c>
      <c r="AQ254" s="50">
        <v>672</v>
      </c>
      <c r="AR254" s="50">
        <v>632</v>
      </c>
      <c r="AS254" s="50">
        <v>578</v>
      </c>
      <c r="AT254" s="50">
        <v>501</v>
      </c>
      <c r="AU254" s="50">
        <v>424</v>
      </c>
      <c r="AV254" s="50">
        <v>360</v>
      </c>
      <c r="AW254" s="50">
        <v>275</v>
      </c>
      <c r="AX254" s="50">
        <v>320</v>
      </c>
      <c r="AZ254">
        <v>0</v>
      </c>
    </row>
    <row r="255" spans="1:52" x14ac:dyDescent="0.25">
      <c r="A255" s="2" t="s">
        <v>33</v>
      </c>
      <c r="B255" s="3" t="s">
        <v>37</v>
      </c>
      <c r="C255" s="4">
        <v>15476</v>
      </c>
      <c r="D255" s="2" t="s">
        <v>35</v>
      </c>
      <c r="E255" s="2" t="s">
        <v>38</v>
      </c>
      <c r="F255" t="s">
        <v>2496</v>
      </c>
      <c r="G255">
        <v>8332</v>
      </c>
      <c r="H255">
        <v>932</v>
      </c>
      <c r="I255">
        <v>489</v>
      </c>
      <c r="J255" s="9">
        <v>52.467811158798284</v>
      </c>
      <c r="K255">
        <v>2257</v>
      </c>
      <c r="L255">
        <v>1206</v>
      </c>
      <c r="M255" s="22">
        <v>53.433761630482948</v>
      </c>
      <c r="N255" s="48">
        <v>8332</v>
      </c>
      <c r="O255" s="49">
        <v>928</v>
      </c>
      <c r="P255" s="49">
        <v>7404</v>
      </c>
      <c r="Q255" s="48">
        <v>382</v>
      </c>
      <c r="R255" s="48">
        <v>397</v>
      </c>
      <c r="S255" s="48">
        <v>401</v>
      </c>
      <c r="T255" s="48">
        <v>338</v>
      </c>
      <c r="U255" s="48">
        <v>305</v>
      </c>
      <c r="V255" s="48">
        <v>282</v>
      </c>
      <c r="W255" s="48">
        <v>241</v>
      </c>
      <c r="X255" s="48">
        <v>249</v>
      </c>
      <c r="Y255" s="48">
        <v>279</v>
      </c>
      <c r="Z255" s="48">
        <v>259</v>
      </c>
      <c r="AA255" s="48">
        <v>241</v>
      </c>
      <c r="AB255" s="48">
        <v>226</v>
      </c>
      <c r="AC255" s="48">
        <v>174</v>
      </c>
      <c r="AD255" s="48">
        <v>147</v>
      </c>
      <c r="AE255" s="48">
        <v>118</v>
      </c>
      <c r="AF255" s="48">
        <v>87</v>
      </c>
      <c r="AG255" s="48">
        <v>98</v>
      </c>
      <c r="AH255" s="50">
        <v>352</v>
      </c>
      <c r="AI255" s="50">
        <v>359</v>
      </c>
      <c r="AJ255" s="50">
        <v>351</v>
      </c>
      <c r="AK255" s="50">
        <v>288</v>
      </c>
      <c r="AL255" s="50">
        <v>268</v>
      </c>
      <c r="AM255" s="50">
        <v>258</v>
      </c>
      <c r="AN255" s="50">
        <v>236</v>
      </c>
      <c r="AO255" s="50">
        <v>249</v>
      </c>
      <c r="AP255" s="50">
        <v>275</v>
      </c>
      <c r="AQ255" s="50">
        <v>248</v>
      </c>
      <c r="AR255" s="50">
        <v>235</v>
      </c>
      <c r="AS255" s="50">
        <v>225</v>
      </c>
      <c r="AT255" s="50">
        <v>184</v>
      </c>
      <c r="AU255" s="50">
        <v>169</v>
      </c>
      <c r="AV255" s="50">
        <v>148</v>
      </c>
      <c r="AW255" s="50">
        <v>119</v>
      </c>
      <c r="AX255" s="50">
        <v>144</v>
      </c>
      <c r="AZ255">
        <v>0</v>
      </c>
    </row>
    <row r="256" spans="1:52" x14ac:dyDescent="0.25">
      <c r="A256" s="2" t="s">
        <v>33</v>
      </c>
      <c r="B256" s="3" t="s">
        <v>624</v>
      </c>
      <c r="C256" s="4">
        <v>15480</v>
      </c>
      <c r="D256" s="2" t="s">
        <v>35</v>
      </c>
      <c r="E256" s="2" t="s">
        <v>625</v>
      </c>
      <c r="F256" t="s">
        <v>2496</v>
      </c>
      <c r="G256">
        <v>8789</v>
      </c>
      <c r="H256">
        <v>172</v>
      </c>
      <c r="I256">
        <v>145</v>
      </c>
      <c r="J256" s="9">
        <v>84.302325581395351</v>
      </c>
      <c r="K256">
        <v>2762</v>
      </c>
      <c r="L256">
        <v>1192</v>
      </c>
      <c r="M256" s="22">
        <v>43.157132512671978</v>
      </c>
      <c r="N256" s="48">
        <v>8789</v>
      </c>
      <c r="O256" s="49">
        <v>5319</v>
      </c>
      <c r="P256" s="49">
        <v>3470</v>
      </c>
      <c r="Q256" s="48">
        <v>419</v>
      </c>
      <c r="R256" s="48">
        <v>421</v>
      </c>
      <c r="S256" s="48">
        <v>451</v>
      </c>
      <c r="T256" s="48">
        <v>466</v>
      </c>
      <c r="U256" s="48">
        <v>383</v>
      </c>
      <c r="V256" s="48">
        <v>289</v>
      </c>
      <c r="W256" s="48">
        <v>234</v>
      </c>
      <c r="X256" s="48">
        <v>231</v>
      </c>
      <c r="Y256" s="48">
        <v>274</v>
      </c>
      <c r="Z256" s="48">
        <v>305</v>
      </c>
      <c r="AA256" s="48">
        <v>281</v>
      </c>
      <c r="AB256" s="48">
        <v>254</v>
      </c>
      <c r="AC256" s="48">
        <v>230</v>
      </c>
      <c r="AD256" s="48">
        <v>191</v>
      </c>
      <c r="AE256" s="48">
        <v>128</v>
      </c>
      <c r="AF256" s="48">
        <v>100</v>
      </c>
      <c r="AG256" s="48">
        <v>84</v>
      </c>
      <c r="AH256" s="50">
        <v>395</v>
      </c>
      <c r="AI256" s="50">
        <v>394</v>
      </c>
      <c r="AJ256" s="50">
        <v>404</v>
      </c>
      <c r="AK256" s="50">
        <v>399</v>
      </c>
      <c r="AL256" s="50">
        <v>312</v>
      </c>
      <c r="AM256" s="50">
        <v>239</v>
      </c>
      <c r="AN256" s="50">
        <v>204</v>
      </c>
      <c r="AO256" s="50">
        <v>214</v>
      </c>
      <c r="AP256" s="50">
        <v>256</v>
      </c>
      <c r="AQ256" s="50">
        <v>266</v>
      </c>
      <c r="AR256" s="50">
        <v>224</v>
      </c>
      <c r="AS256" s="50">
        <v>192</v>
      </c>
      <c r="AT256" s="50">
        <v>165</v>
      </c>
      <c r="AU256" s="50">
        <v>137</v>
      </c>
      <c r="AV256" s="50">
        <v>92</v>
      </c>
      <c r="AW256" s="50">
        <v>75</v>
      </c>
      <c r="AX256" s="50">
        <v>80</v>
      </c>
      <c r="AZ256">
        <v>0</v>
      </c>
    </row>
    <row r="257" spans="1:52" x14ac:dyDescent="0.25">
      <c r="A257" s="2" t="s">
        <v>33</v>
      </c>
      <c r="B257" s="3" t="s">
        <v>220</v>
      </c>
      <c r="C257" s="4">
        <v>15491</v>
      </c>
      <c r="D257" s="2" t="s">
        <v>35</v>
      </c>
      <c r="E257" s="2" t="s">
        <v>221</v>
      </c>
      <c r="F257" t="s">
        <v>2496</v>
      </c>
      <c r="G257">
        <v>16441</v>
      </c>
      <c r="H257">
        <v>1328</v>
      </c>
      <c r="I257">
        <v>861</v>
      </c>
      <c r="J257" s="9">
        <v>64.834337349397586</v>
      </c>
      <c r="K257">
        <v>4586</v>
      </c>
      <c r="L257">
        <v>1889</v>
      </c>
      <c r="M257" s="22">
        <v>41.190580026166593</v>
      </c>
      <c r="N257" s="48">
        <v>16441</v>
      </c>
      <c r="O257" s="49">
        <v>6552</v>
      </c>
      <c r="P257" s="49">
        <v>9889</v>
      </c>
      <c r="Q257" s="48">
        <v>688</v>
      </c>
      <c r="R257" s="48">
        <v>761</v>
      </c>
      <c r="S257" s="48">
        <v>832</v>
      </c>
      <c r="T257" s="48">
        <v>780</v>
      </c>
      <c r="U257" s="48">
        <v>711</v>
      </c>
      <c r="V257" s="48">
        <v>578</v>
      </c>
      <c r="W257" s="48">
        <v>492</v>
      </c>
      <c r="X257" s="48">
        <v>484</v>
      </c>
      <c r="Y257" s="48">
        <v>484</v>
      </c>
      <c r="Z257" s="48">
        <v>501</v>
      </c>
      <c r="AA257" s="48">
        <v>484</v>
      </c>
      <c r="AB257" s="48">
        <v>406</v>
      </c>
      <c r="AC257" s="48">
        <v>328</v>
      </c>
      <c r="AD257" s="48">
        <v>252</v>
      </c>
      <c r="AE257" s="48">
        <v>153</v>
      </c>
      <c r="AF257" s="48">
        <v>109</v>
      </c>
      <c r="AG257" s="48">
        <v>111</v>
      </c>
      <c r="AH257" s="50">
        <v>652</v>
      </c>
      <c r="AI257" s="50">
        <v>705</v>
      </c>
      <c r="AJ257" s="50">
        <v>780</v>
      </c>
      <c r="AK257" s="50">
        <v>736</v>
      </c>
      <c r="AL257" s="50">
        <v>610</v>
      </c>
      <c r="AM257" s="50">
        <v>507</v>
      </c>
      <c r="AN257" s="50">
        <v>493</v>
      </c>
      <c r="AO257" s="50">
        <v>547</v>
      </c>
      <c r="AP257" s="50">
        <v>528</v>
      </c>
      <c r="AQ257" s="50">
        <v>584</v>
      </c>
      <c r="AR257" s="50">
        <v>528</v>
      </c>
      <c r="AS257" s="50">
        <v>454</v>
      </c>
      <c r="AT257" s="50">
        <v>372</v>
      </c>
      <c r="AU257" s="50">
        <v>271</v>
      </c>
      <c r="AV257" s="50">
        <v>188</v>
      </c>
      <c r="AW257" s="50">
        <v>153</v>
      </c>
      <c r="AX257" s="50">
        <v>179</v>
      </c>
      <c r="AZ257">
        <v>0</v>
      </c>
    </row>
    <row r="258" spans="1:52" x14ac:dyDescent="0.25">
      <c r="A258" s="2" t="s">
        <v>33</v>
      </c>
      <c r="B258" s="3" t="s">
        <v>82</v>
      </c>
      <c r="C258" s="4">
        <v>15494</v>
      </c>
      <c r="D258" s="2" t="s">
        <v>35</v>
      </c>
      <c r="E258" s="2" t="s">
        <v>83</v>
      </c>
      <c r="F258" t="s">
        <v>2496</v>
      </c>
      <c r="G258">
        <v>6637</v>
      </c>
      <c r="H258">
        <v>757</v>
      </c>
      <c r="I258">
        <v>604</v>
      </c>
      <c r="J258" s="9">
        <v>79.788639365918101</v>
      </c>
      <c r="K258">
        <v>1870</v>
      </c>
      <c r="L258">
        <v>1048</v>
      </c>
      <c r="M258" s="22">
        <v>56.042780748663098</v>
      </c>
      <c r="N258" s="48">
        <v>6637</v>
      </c>
      <c r="O258" s="49">
        <v>1341</v>
      </c>
      <c r="P258" s="49">
        <v>5296</v>
      </c>
      <c r="Q258" s="48">
        <v>303</v>
      </c>
      <c r="R258" s="48">
        <v>303</v>
      </c>
      <c r="S258" s="48">
        <v>305</v>
      </c>
      <c r="T258" s="48">
        <v>280</v>
      </c>
      <c r="U258" s="48">
        <v>225</v>
      </c>
      <c r="V258" s="48">
        <v>182</v>
      </c>
      <c r="W258" s="48">
        <v>192</v>
      </c>
      <c r="X258" s="48">
        <v>205</v>
      </c>
      <c r="Y258" s="48">
        <v>215</v>
      </c>
      <c r="Z258" s="48">
        <v>251</v>
      </c>
      <c r="AA258" s="48">
        <v>225</v>
      </c>
      <c r="AB258" s="48">
        <v>180</v>
      </c>
      <c r="AC258" s="48">
        <v>162</v>
      </c>
      <c r="AD258" s="48">
        <v>136</v>
      </c>
      <c r="AE258" s="48">
        <v>112</v>
      </c>
      <c r="AF258" s="48">
        <v>87</v>
      </c>
      <c r="AG258" s="48">
        <v>85</v>
      </c>
      <c r="AH258" s="50">
        <v>295</v>
      </c>
      <c r="AI258" s="50">
        <v>307</v>
      </c>
      <c r="AJ258" s="50">
        <v>307</v>
      </c>
      <c r="AK258" s="50">
        <v>286</v>
      </c>
      <c r="AL258" s="50">
        <v>223</v>
      </c>
      <c r="AM258" s="50">
        <v>170</v>
      </c>
      <c r="AN258" s="50">
        <v>174</v>
      </c>
      <c r="AO258" s="50">
        <v>189</v>
      </c>
      <c r="AP258" s="50">
        <v>182</v>
      </c>
      <c r="AQ258" s="50">
        <v>193</v>
      </c>
      <c r="AR258" s="50">
        <v>168</v>
      </c>
      <c r="AS258" s="50">
        <v>146</v>
      </c>
      <c r="AT258" s="50">
        <v>148</v>
      </c>
      <c r="AU258" s="50">
        <v>125</v>
      </c>
      <c r="AV258" s="50">
        <v>99</v>
      </c>
      <c r="AW258" s="50">
        <v>81</v>
      </c>
      <c r="AX258" s="50">
        <v>96</v>
      </c>
      <c r="AZ258">
        <v>0</v>
      </c>
    </row>
    <row r="259" spans="1:52" x14ac:dyDescent="0.25">
      <c r="A259" s="2" t="s">
        <v>33</v>
      </c>
      <c r="B259" s="3" t="s">
        <v>43</v>
      </c>
      <c r="C259" s="4">
        <v>15500</v>
      </c>
      <c r="D259" s="2" t="s">
        <v>35</v>
      </c>
      <c r="E259" s="2" t="s">
        <v>44</v>
      </c>
      <c r="F259" t="s">
        <v>2496</v>
      </c>
      <c r="G259">
        <v>2834</v>
      </c>
      <c r="H259">
        <v>494</v>
      </c>
      <c r="I259">
        <v>354</v>
      </c>
      <c r="J259" s="9">
        <v>71.659919028340084</v>
      </c>
      <c r="K259">
        <v>883</v>
      </c>
      <c r="L259">
        <v>398</v>
      </c>
      <c r="M259" s="22">
        <v>45.073612684031708</v>
      </c>
      <c r="N259" s="48">
        <v>2834</v>
      </c>
      <c r="O259" s="49">
        <v>306</v>
      </c>
      <c r="P259" s="49">
        <v>2528</v>
      </c>
      <c r="Q259" s="48">
        <v>146</v>
      </c>
      <c r="R259" s="48">
        <v>145</v>
      </c>
      <c r="S259" s="48">
        <v>149</v>
      </c>
      <c r="T259" s="48">
        <v>148</v>
      </c>
      <c r="U259" s="48">
        <v>132</v>
      </c>
      <c r="V259" s="48">
        <v>107</v>
      </c>
      <c r="W259" s="48">
        <v>82</v>
      </c>
      <c r="X259" s="48">
        <v>67</v>
      </c>
      <c r="Y259" s="48">
        <v>78</v>
      </c>
      <c r="Z259" s="48">
        <v>79</v>
      </c>
      <c r="AA259" s="48">
        <v>66</v>
      </c>
      <c r="AB259" s="48">
        <v>66</v>
      </c>
      <c r="AC259" s="48">
        <v>53</v>
      </c>
      <c r="AD259" s="48">
        <v>49</v>
      </c>
      <c r="AE259" s="48">
        <v>38</v>
      </c>
      <c r="AF259" s="48">
        <v>26</v>
      </c>
      <c r="AG259" s="48">
        <v>33</v>
      </c>
      <c r="AH259" s="50">
        <v>139</v>
      </c>
      <c r="AI259" s="50">
        <v>137</v>
      </c>
      <c r="AJ259" s="50">
        <v>132</v>
      </c>
      <c r="AK259" s="50">
        <v>132</v>
      </c>
      <c r="AL259" s="50">
        <v>113</v>
      </c>
      <c r="AM259" s="50">
        <v>93</v>
      </c>
      <c r="AN259" s="50">
        <v>72</v>
      </c>
      <c r="AO259" s="50">
        <v>65</v>
      </c>
      <c r="AP259" s="50">
        <v>81</v>
      </c>
      <c r="AQ259" s="50">
        <v>78</v>
      </c>
      <c r="AR259" s="50">
        <v>60</v>
      </c>
      <c r="AS259" s="50">
        <v>59</v>
      </c>
      <c r="AT259" s="50">
        <v>49</v>
      </c>
      <c r="AU259" s="50">
        <v>46</v>
      </c>
      <c r="AV259" s="50">
        <v>36</v>
      </c>
      <c r="AW259" s="50">
        <v>30</v>
      </c>
      <c r="AX259" s="50">
        <v>48</v>
      </c>
      <c r="AZ259">
        <v>0</v>
      </c>
    </row>
    <row r="260" spans="1:52" x14ac:dyDescent="0.25">
      <c r="A260" s="2" t="s">
        <v>33</v>
      </c>
      <c r="B260" s="3" t="s">
        <v>975</v>
      </c>
      <c r="C260" s="4">
        <v>15507</v>
      </c>
      <c r="D260" s="2" t="s">
        <v>35</v>
      </c>
      <c r="E260" s="2" t="s">
        <v>976</v>
      </c>
      <c r="F260" t="s">
        <v>2496</v>
      </c>
      <c r="G260">
        <v>10681</v>
      </c>
      <c r="H260">
        <v>700</v>
      </c>
      <c r="I260">
        <v>491</v>
      </c>
      <c r="J260" s="9">
        <v>70.142857142857139</v>
      </c>
      <c r="K260">
        <v>3643</v>
      </c>
      <c r="L260">
        <v>937</v>
      </c>
      <c r="M260" s="22">
        <v>25.720559978040075</v>
      </c>
      <c r="N260" s="48">
        <v>10681</v>
      </c>
      <c r="O260" s="49">
        <v>4197</v>
      </c>
      <c r="P260" s="49">
        <v>6484</v>
      </c>
      <c r="Q260" s="48">
        <v>611</v>
      </c>
      <c r="R260" s="48">
        <v>592</v>
      </c>
      <c r="S260" s="48">
        <v>598</v>
      </c>
      <c r="T260" s="48">
        <v>565</v>
      </c>
      <c r="U260" s="48">
        <v>468</v>
      </c>
      <c r="V260" s="48">
        <v>351</v>
      </c>
      <c r="W260" s="48">
        <v>300</v>
      </c>
      <c r="X260" s="48">
        <v>310</v>
      </c>
      <c r="Y260" s="48">
        <v>355</v>
      </c>
      <c r="Z260" s="48">
        <v>368</v>
      </c>
      <c r="AA260" s="48">
        <v>319</v>
      </c>
      <c r="AB260" s="48">
        <v>248</v>
      </c>
      <c r="AC260" s="48">
        <v>173</v>
      </c>
      <c r="AD260" s="48">
        <v>132</v>
      </c>
      <c r="AE260" s="48">
        <v>102</v>
      </c>
      <c r="AF260" s="48">
        <v>76</v>
      </c>
      <c r="AG260" s="48">
        <v>58</v>
      </c>
      <c r="AH260" s="50">
        <v>584</v>
      </c>
      <c r="AI260" s="50">
        <v>558</v>
      </c>
      <c r="AJ260" s="50">
        <v>559</v>
      </c>
      <c r="AK260" s="50">
        <v>537</v>
      </c>
      <c r="AL260" s="50">
        <v>439</v>
      </c>
      <c r="AM260" s="50">
        <v>320</v>
      </c>
      <c r="AN260" s="50">
        <v>285</v>
      </c>
      <c r="AO260" s="50">
        <v>301</v>
      </c>
      <c r="AP260" s="50">
        <v>303</v>
      </c>
      <c r="AQ260" s="50">
        <v>271</v>
      </c>
      <c r="AR260" s="50">
        <v>228</v>
      </c>
      <c r="AS260" s="50">
        <v>191</v>
      </c>
      <c r="AT260" s="50">
        <v>147</v>
      </c>
      <c r="AU260" s="50">
        <v>115</v>
      </c>
      <c r="AV260" s="50">
        <v>88</v>
      </c>
      <c r="AW260" s="50">
        <v>70</v>
      </c>
      <c r="AX260" s="50">
        <v>59</v>
      </c>
      <c r="AZ260">
        <v>0</v>
      </c>
    </row>
    <row r="261" spans="1:52" x14ac:dyDescent="0.25">
      <c r="A261" s="2" t="s">
        <v>33</v>
      </c>
      <c r="B261" s="3" t="s">
        <v>262</v>
      </c>
      <c r="C261" s="4">
        <v>15511</v>
      </c>
      <c r="D261" s="2" t="s">
        <v>35</v>
      </c>
      <c r="E261" s="2" t="s">
        <v>263</v>
      </c>
      <c r="F261" t="s">
        <v>2496</v>
      </c>
      <c r="G261">
        <v>2393</v>
      </c>
      <c r="H261">
        <v>286</v>
      </c>
      <c r="I261">
        <v>491</v>
      </c>
      <c r="J261" s="9">
        <v>171.67832167832168</v>
      </c>
      <c r="K261">
        <v>624</v>
      </c>
      <c r="L261">
        <v>631</v>
      </c>
      <c r="M261" s="22">
        <v>101.12179487179486</v>
      </c>
      <c r="N261" s="48">
        <v>2393</v>
      </c>
      <c r="O261" s="49">
        <v>383</v>
      </c>
      <c r="P261" s="49">
        <v>2010</v>
      </c>
      <c r="Q261" s="48">
        <v>90</v>
      </c>
      <c r="R261" s="48">
        <v>97</v>
      </c>
      <c r="S261" s="48">
        <v>109</v>
      </c>
      <c r="T261" s="48">
        <v>93</v>
      </c>
      <c r="U261" s="48">
        <v>86</v>
      </c>
      <c r="V261" s="48">
        <v>74</v>
      </c>
      <c r="W261" s="48">
        <v>65</v>
      </c>
      <c r="X261" s="48">
        <v>64</v>
      </c>
      <c r="Y261" s="48">
        <v>82</v>
      </c>
      <c r="Z261" s="48">
        <v>85</v>
      </c>
      <c r="AA261" s="48">
        <v>74</v>
      </c>
      <c r="AB261" s="48">
        <v>73</v>
      </c>
      <c r="AC261" s="48">
        <v>64</v>
      </c>
      <c r="AD261" s="48">
        <v>65</v>
      </c>
      <c r="AE261" s="48">
        <v>62</v>
      </c>
      <c r="AF261" s="48">
        <v>59</v>
      </c>
      <c r="AG261" s="48">
        <v>64</v>
      </c>
      <c r="AH261" s="50">
        <v>86</v>
      </c>
      <c r="AI261" s="50">
        <v>92</v>
      </c>
      <c r="AJ261" s="50">
        <v>98</v>
      </c>
      <c r="AK261" s="50">
        <v>80</v>
      </c>
      <c r="AL261" s="50">
        <v>67</v>
      </c>
      <c r="AM261" s="50">
        <v>56</v>
      </c>
      <c r="AN261" s="50">
        <v>48</v>
      </c>
      <c r="AO261" s="50">
        <v>49</v>
      </c>
      <c r="AP261" s="50">
        <v>61</v>
      </c>
      <c r="AQ261" s="50">
        <v>60</v>
      </c>
      <c r="AR261" s="50">
        <v>53</v>
      </c>
      <c r="AS261" s="50">
        <v>55</v>
      </c>
      <c r="AT261" s="50">
        <v>55</v>
      </c>
      <c r="AU261" s="50">
        <v>58</v>
      </c>
      <c r="AV261" s="50">
        <v>58</v>
      </c>
      <c r="AW261" s="50">
        <v>49</v>
      </c>
      <c r="AX261" s="50">
        <v>62</v>
      </c>
      <c r="AZ261">
        <v>0</v>
      </c>
    </row>
    <row r="262" spans="1:52" x14ac:dyDescent="0.25">
      <c r="A262" s="2" t="s">
        <v>33</v>
      </c>
      <c r="B262" s="3" t="s">
        <v>1878</v>
      </c>
      <c r="C262" s="4">
        <v>15514</v>
      </c>
      <c r="D262" s="2" t="s">
        <v>35</v>
      </c>
      <c r="E262" s="2" t="s">
        <v>1879</v>
      </c>
      <c r="F262" t="s">
        <v>2496</v>
      </c>
      <c r="G262">
        <v>2834</v>
      </c>
      <c r="H262">
        <v>228</v>
      </c>
      <c r="I262">
        <v>315</v>
      </c>
      <c r="J262" s="9">
        <v>138.15789473684211</v>
      </c>
      <c r="K262">
        <v>928</v>
      </c>
      <c r="L262">
        <v>326</v>
      </c>
      <c r="M262" s="22">
        <v>35.129310344827587</v>
      </c>
      <c r="N262" s="48">
        <v>2834</v>
      </c>
      <c r="O262" s="49">
        <v>1170</v>
      </c>
      <c r="P262" s="49">
        <v>1664</v>
      </c>
      <c r="Q262" s="48">
        <v>145</v>
      </c>
      <c r="R262" s="48">
        <v>145</v>
      </c>
      <c r="S262" s="48">
        <v>148</v>
      </c>
      <c r="T262" s="48">
        <v>150</v>
      </c>
      <c r="U262" s="48">
        <v>138</v>
      </c>
      <c r="V262" s="48">
        <v>120</v>
      </c>
      <c r="W262" s="48">
        <v>95</v>
      </c>
      <c r="X262" s="48">
        <v>86</v>
      </c>
      <c r="Y262" s="48">
        <v>82</v>
      </c>
      <c r="Z262" s="48">
        <v>85</v>
      </c>
      <c r="AA262" s="48">
        <v>71</v>
      </c>
      <c r="AB262" s="48">
        <v>60</v>
      </c>
      <c r="AC262" s="48">
        <v>51</v>
      </c>
      <c r="AD262" s="48">
        <v>39</v>
      </c>
      <c r="AE262" s="48">
        <v>30</v>
      </c>
      <c r="AF262" s="48">
        <v>19</v>
      </c>
      <c r="AG262" s="48">
        <v>21</v>
      </c>
      <c r="AH262" s="50">
        <v>137</v>
      </c>
      <c r="AI262" s="50">
        <v>140</v>
      </c>
      <c r="AJ262" s="50">
        <v>137</v>
      </c>
      <c r="AK262" s="50">
        <v>129</v>
      </c>
      <c r="AL262" s="50">
        <v>108</v>
      </c>
      <c r="AM262" s="50">
        <v>95</v>
      </c>
      <c r="AN262" s="50">
        <v>80</v>
      </c>
      <c r="AO262" s="50">
        <v>78</v>
      </c>
      <c r="AP262" s="50">
        <v>75</v>
      </c>
      <c r="AQ262" s="50">
        <v>77</v>
      </c>
      <c r="AR262" s="50">
        <v>64</v>
      </c>
      <c r="AS262" s="50">
        <v>57</v>
      </c>
      <c r="AT262" s="50">
        <v>52</v>
      </c>
      <c r="AU262" s="50">
        <v>41</v>
      </c>
      <c r="AV262" s="50">
        <v>31</v>
      </c>
      <c r="AW262" s="50">
        <v>22</v>
      </c>
      <c r="AX262" s="50">
        <v>26</v>
      </c>
      <c r="AZ262">
        <v>0</v>
      </c>
    </row>
    <row r="263" spans="1:52" x14ac:dyDescent="0.25">
      <c r="A263" s="2" t="s">
        <v>33</v>
      </c>
      <c r="B263" s="3" t="s">
        <v>250</v>
      </c>
      <c r="C263" s="4">
        <v>15516</v>
      </c>
      <c r="D263" s="2" t="s">
        <v>35</v>
      </c>
      <c r="E263" s="2" t="s">
        <v>251</v>
      </c>
      <c r="F263" t="s">
        <v>2496</v>
      </c>
      <c r="G263">
        <v>31297</v>
      </c>
      <c r="H263">
        <v>1211</v>
      </c>
      <c r="I263">
        <v>1270</v>
      </c>
      <c r="J263" s="9">
        <v>104.87200660611065</v>
      </c>
      <c r="K263">
        <v>8254</v>
      </c>
      <c r="L263">
        <v>3788</v>
      </c>
      <c r="M263" s="22">
        <v>45.892900411921495</v>
      </c>
      <c r="N263" s="48">
        <v>31297</v>
      </c>
      <c r="O263" s="49">
        <v>19587</v>
      </c>
      <c r="P263" s="49">
        <v>11710</v>
      </c>
      <c r="Q263" s="48">
        <v>1328</v>
      </c>
      <c r="R263" s="48">
        <v>1379</v>
      </c>
      <c r="S263" s="48">
        <v>1389</v>
      </c>
      <c r="T263" s="48">
        <v>1460</v>
      </c>
      <c r="U263" s="48">
        <v>1226</v>
      </c>
      <c r="V263" s="48">
        <v>1025</v>
      </c>
      <c r="W263" s="48">
        <v>890</v>
      </c>
      <c r="X263" s="48">
        <v>909</v>
      </c>
      <c r="Y263" s="48">
        <v>1015</v>
      </c>
      <c r="Z263" s="48">
        <v>1008</v>
      </c>
      <c r="AA263" s="48">
        <v>944</v>
      </c>
      <c r="AB263" s="48">
        <v>810</v>
      </c>
      <c r="AC263" s="48">
        <v>597</v>
      </c>
      <c r="AD263" s="48">
        <v>466</v>
      </c>
      <c r="AE263" s="48">
        <v>344</v>
      </c>
      <c r="AF263" s="48">
        <v>261</v>
      </c>
      <c r="AG263" s="48">
        <v>292</v>
      </c>
      <c r="AH263" s="50">
        <v>1260</v>
      </c>
      <c r="AI263" s="50">
        <v>1306</v>
      </c>
      <c r="AJ263" s="50">
        <v>1348</v>
      </c>
      <c r="AK263" s="50">
        <v>1346</v>
      </c>
      <c r="AL263" s="50">
        <v>1198</v>
      </c>
      <c r="AM263" s="50">
        <v>1014</v>
      </c>
      <c r="AN263" s="50">
        <v>1007</v>
      </c>
      <c r="AO263" s="50">
        <v>1087</v>
      </c>
      <c r="AP263" s="50">
        <v>1131</v>
      </c>
      <c r="AQ263" s="50">
        <v>1152</v>
      </c>
      <c r="AR263" s="50">
        <v>1034</v>
      </c>
      <c r="AS263" s="50">
        <v>853</v>
      </c>
      <c r="AT263" s="50">
        <v>663</v>
      </c>
      <c r="AU263" s="50">
        <v>489</v>
      </c>
      <c r="AV263" s="50">
        <v>389</v>
      </c>
      <c r="AW263" s="50">
        <v>330</v>
      </c>
      <c r="AX263" s="50">
        <v>347</v>
      </c>
      <c r="AZ263">
        <v>0</v>
      </c>
    </row>
    <row r="264" spans="1:52" x14ac:dyDescent="0.25">
      <c r="A264" s="2" t="s">
        <v>33</v>
      </c>
      <c r="B264" s="3" t="s">
        <v>1866</v>
      </c>
      <c r="C264" s="4">
        <v>15518</v>
      </c>
      <c r="D264" s="2" t="s">
        <v>35</v>
      </c>
      <c r="E264" s="2" t="s">
        <v>1867</v>
      </c>
      <c r="F264" t="s">
        <v>2496</v>
      </c>
      <c r="G264">
        <v>1600</v>
      </c>
      <c r="H264">
        <v>134</v>
      </c>
      <c r="I264">
        <v>151</v>
      </c>
      <c r="J264" s="9">
        <v>112.68656716417911</v>
      </c>
      <c r="K264">
        <v>425</v>
      </c>
      <c r="L264">
        <v>375</v>
      </c>
      <c r="M264" s="22">
        <v>88.235294117647058</v>
      </c>
      <c r="N264" s="48">
        <v>1600</v>
      </c>
      <c r="O264" s="49">
        <v>687</v>
      </c>
      <c r="P264" s="49">
        <v>913</v>
      </c>
      <c r="Q264" s="48">
        <v>63</v>
      </c>
      <c r="R264" s="48">
        <v>65</v>
      </c>
      <c r="S264" s="48">
        <v>64</v>
      </c>
      <c r="T264" s="48">
        <v>72</v>
      </c>
      <c r="U264" s="48">
        <v>97</v>
      </c>
      <c r="V264" s="48">
        <v>80</v>
      </c>
      <c r="W264" s="48">
        <v>54</v>
      </c>
      <c r="X264" s="48">
        <v>48</v>
      </c>
      <c r="Y264" s="48">
        <v>44</v>
      </c>
      <c r="Z264" s="48">
        <v>38</v>
      </c>
      <c r="AA264" s="48">
        <v>34</v>
      </c>
      <c r="AB264" s="48">
        <v>33</v>
      </c>
      <c r="AC264" s="48">
        <v>35</v>
      </c>
      <c r="AD264" s="48">
        <v>41</v>
      </c>
      <c r="AE264" s="48">
        <v>35</v>
      </c>
      <c r="AF264" s="48">
        <v>31</v>
      </c>
      <c r="AG264" s="48">
        <v>35</v>
      </c>
      <c r="AH264" s="50">
        <v>58</v>
      </c>
      <c r="AI264" s="50">
        <v>57</v>
      </c>
      <c r="AJ264" s="50">
        <v>55</v>
      </c>
      <c r="AK264" s="50">
        <v>59</v>
      </c>
      <c r="AL264" s="50">
        <v>57</v>
      </c>
      <c r="AM264" s="50">
        <v>50</v>
      </c>
      <c r="AN264" s="50">
        <v>41</v>
      </c>
      <c r="AO264" s="50">
        <v>37</v>
      </c>
      <c r="AP264" s="50">
        <v>36</v>
      </c>
      <c r="AQ264" s="50">
        <v>36</v>
      </c>
      <c r="AR264" s="50">
        <v>33</v>
      </c>
      <c r="AS264" s="50">
        <v>35</v>
      </c>
      <c r="AT264" s="50">
        <v>36</v>
      </c>
      <c r="AU264" s="50">
        <v>37</v>
      </c>
      <c r="AV264" s="50">
        <v>33</v>
      </c>
      <c r="AW264" s="50">
        <v>33</v>
      </c>
      <c r="AX264" s="50">
        <v>38</v>
      </c>
      <c r="AZ264">
        <v>0</v>
      </c>
    </row>
    <row r="265" spans="1:52" x14ac:dyDescent="0.25">
      <c r="A265" s="2" t="s">
        <v>33</v>
      </c>
      <c r="B265" s="3" t="s">
        <v>194</v>
      </c>
      <c r="C265" s="4">
        <v>15522</v>
      </c>
      <c r="D265" s="2" t="s">
        <v>35</v>
      </c>
      <c r="E265" s="2" t="s">
        <v>195</v>
      </c>
      <c r="F265" t="s">
        <v>2496</v>
      </c>
      <c r="G265">
        <v>1425</v>
      </c>
      <c r="H265">
        <v>269</v>
      </c>
      <c r="I265">
        <v>229</v>
      </c>
      <c r="J265" s="9">
        <v>85.130111524163567</v>
      </c>
      <c r="K265">
        <v>349</v>
      </c>
      <c r="L265">
        <v>314</v>
      </c>
      <c r="M265" s="22">
        <v>89.971346704871053</v>
      </c>
      <c r="N265" s="48">
        <v>1425</v>
      </c>
      <c r="O265" s="49">
        <v>594</v>
      </c>
      <c r="P265" s="49">
        <v>831</v>
      </c>
      <c r="Q265" s="48">
        <v>52</v>
      </c>
      <c r="R265" s="48">
        <v>56</v>
      </c>
      <c r="S265" s="48">
        <v>58</v>
      </c>
      <c r="T265" s="48">
        <v>57</v>
      </c>
      <c r="U265" s="48">
        <v>54</v>
      </c>
      <c r="V265" s="48">
        <v>56</v>
      </c>
      <c r="W265" s="48">
        <v>60</v>
      </c>
      <c r="X265" s="48">
        <v>49</v>
      </c>
      <c r="Y265" s="48">
        <v>44</v>
      </c>
      <c r="Z265" s="48">
        <v>45</v>
      </c>
      <c r="AA265" s="48">
        <v>35</v>
      </c>
      <c r="AB265" s="48">
        <v>33</v>
      </c>
      <c r="AC265" s="48">
        <v>32</v>
      </c>
      <c r="AD265" s="48">
        <v>32</v>
      </c>
      <c r="AE265" s="48">
        <v>29</v>
      </c>
      <c r="AF265" s="48">
        <v>24</v>
      </c>
      <c r="AG265" s="48">
        <v>27</v>
      </c>
      <c r="AH265" s="50">
        <v>49</v>
      </c>
      <c r="AI265" s="50">
        <v>49</v>
      </c>
      <c r="AJ265" s="50">
        <v>49</v>
      </c>
      <c r="AK265" s="50">
        <v>51</v>
      </c>
      <c r="AL265" s="50">
        <v>48</v>
      </c>
      <c r="AM265" s="50">
        <v>43</v>
      </c>
      <c r="AN265" s="50">
        <v>43</v>
      </c>
      <c r="AO265" s="50">
        <v>38</v>
      </c>
      <c r="AP265" s="50">
        <v>40</v>
      </c>
      <c r="AQ265" s="50">
        <v>44</v>
      </c>
      <c r="AR265" s="50">
        <v>37</v>
      </c>
      <c r="AS265" s="50">
        <v>33</v>
      </c>
      <c r="AT265" s="50">
        <v>33</v>
      </c>
      <c r="AU265" s="50">
        <v>34</v>
      </c>
      <c r="AV265" s="50">
        <v>32</v>
      </c>
      <c r="AW265" s="50">
        <v>26</v>
      </c>
      <c r="AX265" s="50">
        <v>33</v>
      </c>
      <c r="AZ265">
        <v>0</v>
      </c>
    </row>
    <row r="266" spans="1:52" x14ac:dyDescent="0.25">
      <c r="A266" s="2" t="s">
        <v>33</v>
      </c>
      <c r="B266" s="3" t="s">
        <v>747</v>
      </c>
      <c r="C266" s="4">
        <v>15531</v>
      </c>
      <c r="D266" s="2" t="s">
        <v>35</v>
      </c>
      <c r="E266" s="2" t="s">
        <v>748</v>
      </c>
      <c r="F266" t="s">
        <v>2496</v>
      </c>
      <c r="G266">
        <v>10811</v>
      </c>
      <c r="H266">
        <v>611</v>
      </c>
      <c r="I266">
        <v>714</v>
      </c>
      <c r="J266" s="9">
        <v>116.85761047463174</v>
      </c>
      <c r="K266">
        <v>3300</v>
      </c>
      <c r="L266">
        <v>1549</v>
      </c>
      <c r="M266" s="22">
        <v>46.939393939393945</v>
      </c>
      <c r="N266" s="48">
        <v>10811</v>
      </c>
      <c r="O266" s="49">
        <v>2629</v>
      </c>
      <c r="P266" s="49">
        <v>8182</v>
      </c>
      <c r="Q266" s="48">
        <v>538</v>
      </c>
      <c r="R266" s="48">
        <v>565</v>
      </c>
      <c r="S266" s="48">
        <v>591</v>
      </c>
      <c r="T266" s="48">
        <v>550</v>
      </c>
      <c r="U266" s="48">
        <v>478</v>
      </c>
      <c r="V266" s="48">
        <v>390</v>
      </c>
      <c r="W266" s="48">
        <v>345</v>
      </c>
      <c r="X266" s="48">
        <v>346</v>
      </c>
      <c r="Y266" s="48">
        <v>377</v>
      </c>
      <c r="Z266" s="48">
        <v>363</v>
      </c>
      <c r="AA266" s="48">
        <v>285</v>
      </c>
      <c r="AB266" s="48">
        <v>237</v>
      </c>
      <c r="AC266" s="48">
        <v>226</v>
      </c>
      <c r="AD266" s="48">
        <v>204</v>
      </c>
      <c r="AE266" s="48">
        <v>156</v>
      </c>
      <c r="AF266" s="48">
        <v>125</v>
      </c>
      <c r="AG266" s="48">
        <v>137</v>
      </c>
      <c r="AH266" s="50">
        <v>504</v>
      </c>
      <c r="AI266" s="50">
        <v>500</v>
      </c>
      <c r="AJ266" s="50">
        <v>490</v>
      </c>
      <c r="AK266" s="50">
        <v>441</v>
      </c>
      <c r="AL266" s="50">
        <v>375</v>
      </c>
      <c r="AM266" s="50">
        <v>298</v>
      </c>
      <c r="AN266" s="50">
        <v>262</v>
      </c>
      <c r="AO266" s="50">
        <v>265</v>
      </c>
      <c r="AP266" s="50">
        <v>289</v>
      </c>
      <c r="AQ266" s="50">
        <v>282</v>
      </c>
      <c r="AR266" s="50">
        <v>232</v>
      </c>
      <c r="AS266" s="50">
        <v>198</v>
      </c>
      <c r="AT266" s="50">
        <v>188</v>
      </c>
      <c r="AU266" s="50">
        <v>175</v>
      </c>
      <c r="AV266" s="50">
        <v>142</v>
      </c>
      <c r="AW266" s="50">
        <v>119</v>
      </c>
      <c r="AX266" s="50">
        <v>138</v>
      </c>
      <c r="AZ266">
        <v>0</v>
      </c>
    </row>
    <row r="267" spans="1:52" x14ac:dyDescent="0.25">
      <c r="A267" s="2" t="s">
        <v>33</v>
      </c>
      <c r="B267" s="3" t="s">
        <v>723</v>
      </c>
      <c r="C267" s="4">
        <v>15533</v>
      </c>
      <c r="D267" s="2" t="s">
        <v>35</v>
      </c>
      <c r="E267" s="2" t="s">
        <v>724</v>
      </c>
      <c r="F267" t="s">
        <v>2496</v>
      </c>
      <c r="G267">
        <v>2524</v>
      </c>
      <c r="H267">
        <v>462</v>
      </c>
      <c r="I267">
        <v>159</v>
      </c>
      <c r="J267" s="9">
        <v>34.415584415584419</v>
      </c>
      <c r="K267">
        <v>713</v>
      </c>
      <c r="L267">
        <v>577</v>
      </c>
      <c r="M267" s="22">
        <v>80.925666199158485</v>
      </c>
      <c r="N267" s="48">
        <v>2524</v>
      </c>
      <c r="O267" s="49">
        <v>592</v>
      </c>
      <c r="P267" s="49">
        <v>1932</v>
      </c>
      <c r="Q267" s="48">
        <v>145</v>
      </c>
      <c r="R267" s="48">
        <v>111</v>
      </c>
      <c r="S267" s="48">
        <v>91</v>
      </c>
      <c r="T267" s="48">
        <v>121</v>
      </c>
      <c r="U267" s="48">
        <v>136</v>
      </c>
      <c r="V267" s="48">
        <v>104</v>
      </c>
      <c r="W267" s="48">
        <v>82</v>
      </c>
      <c r="X267" s="48">
        <v>69</v>
      </c>
      <c r="Y267" s="48">
        <v>62</v>
      </c>
      <c r="Z267" s="48">
        <v>53</v>
      </c>
      <c r="AA267" s="48">
        <v>48</v>
      </c>
      <c r="AB267" s="48">
        <v>47</v>
      </c>
      <c r="AC267" s="48">
        <v>61</v>
      </c>
      <c r="AD267" s="48">
        <v>64</v>
      </c>
      <c r="AE267" s="48">
        <v>62</v>
      </c>
      <c r="AF267" s="48">
        <v>59</v>
      </c>
      <c r="AG267" s="48">
        <v>63</v>
      </c>
      <c r="AH267" s="50">
        <v>150</v>
      </c>
      <c r="AI267" s="50">
        <v>94</v>
      </c>
      <c r="AJ267" s="50">
        <v>79</v>
      </c>
      <c r="AK267" s="50">
        <v>80</v>
      </c>
      <c r="AL267" s="50">
        <v>77</v>
      </c>
      <c r="AM267" s="50">
        <v>64</v>
      </c>
      <c r="AN267" s="50">
        <v>58</v>
      </c>
      <c r="AO267" s="50">
        <v>52</v>
      </c>
      <c r="AP267" s="50">
        <v>50</v>
      </c>
      <c r="AQ267" s="50">
        <v>47</v>
      </c>
      <c r="AR267" s="50">
        <v>45</v>
      </c>
      <c r="AS267" s="50">
        <v>48</v>
      </c>
      <c r="AT267" s="50">
        <v>59</v>
      </c>
      <c r="AU267" s="50">
        <v>62</v>
      </c>
      <c r="AV267" s="50">
        <v>57</v>
      </c>
      <c r="AW267" s="50">
        <v>58</v>
      </c>
      <c r="AX267" s="50">
        <v>66</v>
      </c>
      <c r="AZ267">
        <v>0</v>
      </c>
    </row>
    <row r="268" spans="1:52" x14ac:dyDescent="0.25">
      <c r="A268" s="2" t="s">
        <v>33</v>
      </c>
      <c r="B268" s="3" t="s">
        <v>106</v>
      </c>
      <c r="C268" s="4">
        <v>15537</v>
      </c>
      <c r="D268" s="2" t="s">
        <v>35</v>
      </c>
      <c r="E268" s="2" t="s">
        <v>107</v>
      </c>
      <c r="F268" t="s">
        <v>2496</v>
      </c>
      <c r="G268">
        <v>4561</v>
      </c>
      <c r="H268">
        <v>169</v>
      </c>
      <c r="I268">
        <v>318</v>
      </c>
      <c r="J268" s="9">
        <v>188.16568047337279</v>
      </c>
      <c r="K268">
        <v>1314</v>
      </c>
      <c r="L268">
        <v>565</v>
      </c>
      <c r="M268" s="22">
        <v>42.99847792998478</v>
      </c>
      <c r="N268" s="48">
        <v>4561</v>
      </c>
      <c r="O268" s="49">
        <v>2892</v>
      </c>
      <c r="P268" s="49">
        <v>1669</v>
      </c>
      <c r="Q268" s="48">
        <v>192</v>
      </c>
      <c r="R268" s="48">
        <v>204</v>
      </c>
      <c r="S268" s="48">
        <v>211</v>
      </c>
      <c r="T268" s="48">
        <v>222</v>
      </c>
      <c r="U268" s="48">
        <v>190</v>
      </c>
      <c r="V268" s="48">
        <v>162</v>
      </c>
      <c r="W268" s="48">
        <v>144</v>
      </c>
      <c r="X268" s="48">
        <v>144</v>
      </c>
      <c r="Y268" s="48">
        <v>157</v>
      </c>
      <c r="Z268" s="48">
        <v>148</v>
      </c>
      <c r="AA268" s="48">
        <v>133</v>
      </c>
      <c r="AB268" s="48">
        <v>111</v>
      </c>
      <c r="AC268" s="48">
        <v>81</v>
      </c>
      <c r="AD268" s="48">
        <v>64</v>
      </c>
      <c r="AE268" s="48">
        <v>46</v>
      </c>
      <c r="AF268" s="48">
        <v>36</v>
      </c>
      <c r="AG268" s="48">
        <v>40</v>
      </c>
      <c r="AH268" s="50">
        <v>184</v>
      </c>
      <c r="AI268" s="50">
        <v>199</v>
      </c>
      <c r="AJ268" s="50">
        <v>209</v>
      </c>
      <c r="AK268" s="50">
        <v>202</v>
      </c>
      <c r="AL268" s="50">
        <v>173</v>
      </c>
      <c r="AM268" s="50">
        <v>145</v>
      </c>
      <c r="AN268" s="50">
        <v>141</v>
      </c>
      <c r="AO268" s="50">
        <v>154</v>
      </c>
      <c r="AP268" s="50">
        <v>157</v>
      </c>
      <c r="AQ268" s="50">
        <v>157</v>
      </c>
      <c r="AR268" s="50">
        <v>137</v>
      </c>
      <c r="AS268" s="50">
        <v>113</v>
      </c>
      <c r="AT268" s="50">
        <v>90</v>
      </c>
      <c r="AU268" s="50">
        <v>67</v>
      </c>
      <c r="AV268" s="50">
        <v>53</v>
      </c>
      <c r="AW268" s="50">
        <v>45</v>
      </c>
      <c r="AX268" s="50">
        <v>50</v>
      </c>
      <c r="AZ268">
        <v>0</v>
      </c>
    </row>
    <row r="269" spans="1:52" x14ac:dyDescent="0.25">
      <c r="A269" s="2" t="s">
        <v>33</v>
      </c>
      <c r="B269" s="3" t="s">
        <v>158</v>
      </c>
      <c r="C269" s="4">
        <v>15542</v>
      </c>
      <c r="D269" s="2" t="s">
        <v>35</v>
      </c>
      <c r="E269" s="2" t="s">
        <v>159</v>
      </c>
      <c r="F269" t="s">
        <v>2496</v>
      </c>
      <c r="G269">
        <v>7712</v>
      </c>
      <c r="H269">
        <v>992</v>
      </c>
      <c r="I269">
        <v>665</v>
      </c>
      <c r="J269" s="9">
        <v>67.036290322580655</v>
      </c>
      <c r="K269">
        <v>2174</v>
      </c>
      <c r="L269">
        <v>1462</v>
      </c>
      <c r="M269" s="22">
        <v>67.249310027598895</v>
      </c>
      <c r="N269" s="48">
        <v>7712</v>
      </c>
      <c r="O269" s="49">
        <v>1967</v>
      </c>
      <c r="P269" s="49">
        <v>5745</v>
      </c>
      <c r="Q269" s="48">
        <v>305</v>
      </c>
      <c r="R269" s="48">
        <v>343</v>
      </c>
      <c r="S269" s="48">
        <v>370</v>
      </c>
      <c r="T269" s="48">
        <v>330</v>
      </c>
      <c r="U269" s="48">
        <v>277</v>
      </c>
      <c r="V269" s="48">
        <v>259</v>
      </c>
      <c r="W269" s="48">
        <v>233</v>
      </c>
      <c r="X269" s="48">
        <v>232</v>
      </c>
      <c r="Y269" s="48">
        <v>241</v>
      </c>
      <c r="Z269" s="48">
        <v>248</v>
      </c>
      <c r="AA269" s="48">
        <v>228</v>
      </c>
      <c r="AB269" s="48">
        <v>205</v>
      </c>
      <c r="AC269" s="48">
        <v>178</v>
      </c>
      <c r="AD269" s="48">
        <v>150</v>
      </c>
      <c r="AE269" s="48">
        <v>126</v>
      </c>
      <c r="AF269" s="48">
        <v>112</v>
      </c>
      <c r="AG269" s="48">
        <v>119</v>
      </c>
      <c r="AH269" s="50">
        <v>289</v>
      </c>
      <c r="AI269" s="50">
        <v>312</v>
      </c>
      <c r="AJ269" s="50">
        <v>330</v>
      </c>
      <c r="AK269" s="50">
        <v>289</v>
      </c>
      <c r="AL269" s="50">
        <v>244</v>
      </c>
      <c r="AM269" s="50">
        <v>221</v>
      </c>
      <c r="AN269" s="50">
        <v>200</v>
      </c>
      <c r="AO269" s="50">
        <v>209</v>
      </c>
      <c r="AP269" s="50">
        <v>217</v>
      </c>
      <c r="AQ269" s="50">
        <v>228</v>
      </c>
      <c r="AR269" s="50">
        <v>222</v>
      </c>
      <c r="AS269" s="50">
        <v>209</v>
      </c>
      <c r="AT269" s="50">
        <v>184</v>
      </c>
      <c r="AU269" s="50">
        <v>165</v>
      </c>
      <c r="AV269" s="50">
        <v>150</v>
      </c>
      <c r="AW269" s="50">
        <v>138</v>
      </c>
      <c r="AX269" s="50">
        <v>149</v>
      </c>
      <c r="AZ269">
        <v>0</v>
      </c>
    </row>
    <row r="270" spans="1:52" x14ac:dyDescent="0.25">
      <c r="A270" s="2" t="s">
        <v>33</v>
      </c>
      <c r="B270" s="3" t="s">
        <v>1243</v>
      </c>
      <c r="C270" s="4">
        <v>15550</v>
      </c>
      <c r="D270" s="2" t="s">
        <v>35</v>
      </c>
      <c r="E270" s="2" t="s">
        <v>1244</v>
      </c>
      <c r="F270" t="s">
        <v>2496</v>
      </c>
      <c r="G270">
        <v>1303</v>
      </c>
      <c r="H270">
        <v>103</v>
      </c>
      <c r="I270">
        <v>112</v>
      </c>
      <c r="J270" s="9">
        <v>108.7378640776699</v>
      </c>
      <c r="K270">
        <v>410</v>
      </c>
      <c r="L270">
        <v>243</v>
      </c>
      <c r="M270" s="22">
        <v>59.268292682926827</v>
      </c>
      <c r="N270" s="48">
        <v>1303</v>
      </c>
      <c r="O270" s="49">
        <v>395</v>
      </c>
      <c r="P270" s="49">
        <v>908</v>
      </c>
      <c r="Q270" s="48">
        <v>84</v>
      </c>
      <c r="R270" s="48">
        <v>66</v>
      </c>
      <c r="S270" s="48">
        <v>44</v>
      </c>
      <c r="T270" s="48">
        <v>67</v>
      </c>
      <c r="U270" s="48">
        <v>60</v>
      </c>
      <c r="V270" s="48">
        <v>43</v>
      </c>
      <c r="W270" s="48">
        <v>37</v>
      </c>
      <c r="X270" s="48">
        <v>41</v>
      </c>
      <c r="Y270" s="48">
        <v>36</v>
      </c>
      <c r="Z270" s="48">
        <v>36</v>
      </c>
      <c r="AA270" s="48">
        <v>30</v>
      </c>
      <c r="AB270" s="48">
        <v>26</v>
      </c>
      <c r="AC270" s="48">
        <v>15</v>
      </c>
      <c r="AD270" s="48">
        <v>18</v>
      </c>
      <c r="AE270" s="48">
        <v>20</v>
      </c>
      <c r="AF270" s="48">
        <v>22</v>
      </c>
      <c r="AG270" s="48">
        <v>32</v>
      </c>
      <c r="AH270" s="50">
        <v>71</v>
      </c>
      <c r="AI270" s="50">
        <v>60</v>
      </c>
      <c r="AJ270" s="50">
        <v>46</v>
      </c>
      <c r="AK270" s="50">
        <v>37</v>
      </c>
      <c r="AL270" s="50">
        <v>44</v>
      </c>
      <c r="AM270" s="50">
        <v>48</v>
      </c>
      <c r="AN270" s="50">
        <v>22</v>
      </c>
      <c r="AO270" s="50">
        <v>30</v>
      </c>
      <c r="AP270" s="50">
        <v>33</v>
      </c>
      <c r="AQ270" s="50">
        <v>27</v>
      </c>
      <c r="AR270" s="50">
        <v>33</v>
      </c>
      <c r="AS270" s="50">
        <v>25</v>
      </c>
      <c r="AT270" s="50">
        <v>34</v>
      </c>
      <c r="AU270" s="50">
        <v>21</v>
      </c>
      <c r="AV270" s="50">
        <v>23</v>
      </c>
      <c r="AW270" s="50">
        <v>32</v>
      </c>
      <c r="AX270" s="50">
        <v>40</v>
      </c>
      <c r="AZ270">
        <v>0</v>
      </c>
    </row>
    <row r="271" spans="1:52" x14ac:dyDescent="0.25">
      <c r="A271" s="2" t="s">
        <v>33</v>
      </c>
      <c r="B271" s="3" t="s">
        <v>1039</v>
      </c>
      <c r="C271" s="4">
        <v>15572</v>
      </c>
      <c r="D271" s="2" t="s">
        <v>35</v>
      </c>
      <c r="E271" s="2" t="s">
        <v>1040</v>
      </c>
      <c r="F271" t="s">
        <v>2496</v>
      </c>
      <c r="G271">
        <v>56096</v>
      </c>
      <c r="H271">
        <v>605</v>
      </c>
      <c r="I271">
        <v>336</v>
      </c>
      <c r="J271" s="9">
        <v>55.537190082644628</v>
      </c>
      <c r="K271">
        <v>16093</v>
      </c>
      <c r="L271">
        <v>5371</v>
      </c>
      <c r="M271" s="22">
        <v>33.374759212079788</v>
      </c>
      <c r="N271" s="48">
        <v>56096</v>
      </c>
      <c r="O271" s="49">
        <v>38324</v>
      </c>
      <c r="P271" s="49">
        <v>17772</v>
      </c>
      <c r="Q271" s="48">
        <v>2487</v>
      </c>
      <c r="R271" s="48">
        <v>2651</v>
      </c>
      <c r="S271" s="48">
        <v>2815</v>
      </c>
      <c r="T271" s="48">
        <v>2664</v>
      </c>
      <c r="U271" s="48">
        <v>2369</v>
      </c>
      <c r="V271" s="48">
        <v>2105</v>
      </c>
      <c r="W271" s="48">
        <v>1833</v>
      </c>
      <c r="X271" s="48">
        <v>1688</v>
      </c>
      <c r="Y271" s="48">
        <v>1755</v>
      </c>
      <c r="Z271" s="48">
        <v>1844</v>
      </c>
      <c r="AA271" s="48">
        <v>1766</v>
      </c>
      <c r="AB271" s="48">
        <v>1496</v>
      </c>
      <c r="AC271" s="48">
        <v>1140</v>
      </c>
      <c r="AD271" s="48">
        <v>809</v>
      </c>
      <c r="AE271" s="48">
        <v>500</v>
      </c>
      <c r="AF271" s="48">
        <v>337</v>
      </c>
      <c r="AG271" s="48">
        <v>363</v>
      </c>
      <c r="AH271" s="50">
        <v>2356</v>
      </c>
      <c r="AI271" s="50">
        <v>2531</v>
      </c>
      <c r="AJ271" s="50">
        <v>2744</v>
      </c>
      <c r="AK271" s="50">
        <v>2414</v>
      </c>
      <c r="AL271" s="50">
        <v>2038</v>
      </c>
      <c r="AM271" s="50">
        <v>1796</v>
      </c>
      <c r="AN271" s="50">
        <v>1791</v>
      </c>
      <c r="AO271" s="50">
        <v>1841</v>
      </c>
      <c r="AP271" s="50">
        <v>1930</v>
      </c>
      <c r="AQ271" s="50">
        <v>1839</v>
      </c>
      <c r="AR271" s="50">
        <v>1698</v>
      </c>
      <c r="AS271" s="50">
        <v>1436</v>
      </c>
      <c r="AT271" s="50">
        <v>1033</v>
      </c>
      <c r="AU271" s="50">
        <v>720</v>
      </c>
      <c r="AV271" s="50">
        <v>488</v>
      </c>
      <c r="AW271" s="50">
        <v>414</v>
      </c>
      <c r="AX271" s="50">
        <v>405</v>
      </c>
      <c r="AZ271">
        <v>0</v>
      </c>
    </row>
    <row r="272" spans="1:52" x14ac:dyDescent="0.25">
      <c r="A272" s="2" t="s">
        <v>33</v>
      </c>
      <c r="B272" s="3" t="s">
        <v>412</v>
      </c>
      <c r="C272" s="4">
        <v>15580</v>
      </c>
      <c r="D272" s="2" t="s">
        <v>35</v>
      </c>
      <c r="E272" s="2" t="s">
        <v>413</v>
      </c>
      <c r="F272" t="s">
        <v>2496</v>
      </c>
      <c r="G272">
        <v>7670</v>
      </c>
      <c r="H272">
        <v>507</v>
      </c>
      <c r="I272">
        <v>423</v>
      </c>
      <c r="J272" s="9">
        <v>83.431952662721898</v>
      </c>
      <c r="K272">
        <v>2095</v>
      </c>
      <c r="L272">
        <v>1100</v>
      </c>
      <c r="M272" s="22">
        <v>52.505966587112177</v>
      </c>
      <c r="N272" s="48">
        <v>7670</v>
      </c>
      <c r="O272" s="49">
        <v>1591</v>
      </c>
      <c r="P272" s="49">
        <v>6079</v>
      </c>
      <c r="Q272" s="48">
        <v>311</v>
      </c>
      <c r="R272" s="48">
        <v>329</v>
      </c>
      <c r="S272" s="48">
        <v>366</v>
      </c>
      <c r="T272" s="48">
        <v>385</v>
      </c>
      <c r="U272" s="48">
        <v>330</v>
      </c>
      <c r="V272" s="48">
        <v>273</v>
      </c>
      <c r="W272" s="48">
        <v>238</v>
      </c>
      <c r="X272" s="48">
        <v>260</v>
      </c>
      <c r="Y272" s="48">
        <v>292</v>
      </c>
      <c r="Z272" s="48">
        <v>343</v>
      </c>
      <c r="AA272" s="48">
        <v>343</v>
      </c>
      <c r="AB272" s="48">
        <v>311</v>
      </c>
      <c r="AC272" s="48">
        <v>240</v>
      </c>
      <c r="AD272" s="48">
        <v>188</v>
      </c>
      <c r="AE272" s="48">
        <v>140</v>
      </c>
      <c r="AF272" s="48">
        <v>103</v>
      </c>
      <c r="AG272" s="48">
        <v>66</v>
      </c>
      <c r="AH272" s="50">
        <v>292</v>
      </c>
      <c r="AI272" s="50">
        <v>287</v>
      </c>
      <c r="AJ272" s="50">
        <v>304</v>
      </c>
      <c r="AK272" s="50">
        <v>299</v>
      </c>
      <c r="AL272" s="50">
        <v>232</v>
      </c>
      <c r="AM272" s="50">
        <v>178</v>
      </c>
      <c r="AN272" s="50">
        <v>148</v>
      </c>
      <c r="AO272" s="50">
        <v>172</v>
      </c>
      <c r="AP272" s="50">
        <v>203</v>
      </c>
      <c r="AQ272" s="50">
        <v>229</v>
      </c>
      <c r="AR272" s="50">
        <v>205</v>
      </c>
      <c r="AS272" s="50">
        <v>161</v>
      </c>
      <c r="AT272" s="50">
        <v>125</v>
      </c>
      <c r="AU272" s="50">
        <v>103</v>
      </c>
      <c r="AV272" s="50">
        <v>83</v>
      </c>
      <c r="AW272" s="50">
        <v>69</v>
      </c>
      <c r="AX272" s="50">
        <v>62</v>
      </c>
      <c r="AZ272">
        <v>0</v>
      </c>
    </row>
    <row r="273" spans="1:52" x14ac:dyDescent="0.25">
      <c r="A273" s="2" t="s">
        <v>33</v>
      </c>
      <c r="B273" s="3" t="s">
        <v>216</v>
      </c>
      <c r="C273" s="4">
        <v>15599</v>
      </c>
      <c r="D273" s="2" t="s">
        <v>35</v>
      </c>
      <c r="E273" s="2" t="s">
        <v>217</v>
      </c>
      <c r="F273" t="s">
        <v>2496</v>
      </c>
      <c r="G273">
        <v>9847</v>
      </c>
      <c r="H273">
        <v>1002</v>
      </c>
      <c r="I273">
        <v>733</v>
      </c>
      <c r="J273" s="9">
        <v>73.153692614770463</v>
      </c>
      <c r="K273">
        <v>3041</v>
      </c>
      <c r="L273">
        <v>1438</v>
      </c>
      <c r="M273" s="22">
        <v>47.287076619533046</v>
      </c>
      <c r="N273" s="48">
        <v>9847</v>
      </c>
      <c r="O273" s="49">
        <v>5024</v>
      </c>
      <c r="P273" s="49">
        <v>4823</v>
      </c>
      <c r="Q273" s="48">
        <v>475</v>
      </c>
      <c r="R273" s="48">
        <v>483</v>
      </c>
      <c r="S273" s="48">
        <v>482</v>
      </c>
      <c r="T273" s="48">
        <v>504</v>
      </c>
      <c r="U273" s="48">
        <v>414</v>
      </c>
      <c r="V273" s="48">
        <v>322</v>
      </c>
      <c r="W273" s="48">
        <v>254</v>
      </c>
      <c r="X273" s="48">
        <v>258</v>
      </c>
      <c r="Y273" s="48">
        <v>262</v>
      </c>
      <c r="Z273" s="48">
        <v>293</v>
      </c>
      <c r="AA273" s="48">
        <v>286</v>
      </c>
      <c r="AB273" s="48">
        <v>221</v>
      </c>
      <c r="AC273" s="48">
        <v>178</v>
      </c>
      <c r="AD273" s="48">
        <v>151</v>
      </c>
      <c r="AE273" s="48">
        <v>125</v>
      </c>
      <c r="AF273" s="48">
        <v>94</v>
      </c>
      <c r="AG273" s="48">
        <v>107</v>
      </c>
      <c r="AH273" s="50">
        <v>452</v>
      </c>
      <c r="AI273" s="50">
        <v>466</v>
      </c>
      <c r="AJ273" s="50">
        <v>473</v>
      </c>
      <c r="AK273" s="50">
        <v>440</v>
      </c>
      <c r="AL273" s="50">
        <v>384</v>
      </c>
      <c r="AM273" s="50">
        <v>318</v>
      </c>
      <c r="AN273" s="50">
        <v>250</v>
      </c>
      <c r="AO273" s="50">
        <v>255</v>
      </c>
      <c r="AP273" s="50">
        <v>290</v>
      </c>
      <c r="AQ273" s="50">
        <v>296</v>
      </c>
      <c r="AR273" s="50">
        <v>269</v>
      </c>
      <c r="AS273" s="50">
        <v>231</v>
      </c>
      <c r="AT273" s="50">
        <v>183</v>
      </c>
      <c r="AU273" s="50">
        <v>185</v>
      </c>
      <c r="AV273" s="50">
        <v>169</v>
      </c>
      <c r="AW273" s="50">
        <v>132</v>
      </c>
      <c r="AX273" s="50">
        <v>145</v>
      </c>
      <c r="AZ273">
        <v>0</v>
      </c>
    </row>
    <row r="274" spans="1:52" x14ac:dyDescent="0.25">
      <c r="A274" s="2" t="s">
        <v>33</v>
      </c>
      <c r="B274" s="3" t="s">
        <v>76</v>
      </c>
      <c r="C274" s="4">
        <v>15600</v>
      </c>
      <c r="D274" s="2" t="s">
        <v>35</v>
      </c>
      <c r="E274" s="2" t="s">
        <v>77</v>
      </c>
      <c r="F274" t="s">
        <v>2496</v>
      </c>
      <c r="G274">
        <v>13800</v>
      </c>
      <c r="H274">
        <v>716</v>
      </c>
      <c r="I274">
        <v>658</v>
      </c>
      <c r="J274" s="9">
        <v>91.899441340782118</v>
      </c>
      <c r="K274">
        <v>4952</v>
      </c>
      <c r="L274">
        <v>1330</v>
      </c>
      <c r="M274" s="22">
        <v>26.857835218093701</v>
      </c>
      <c r="N274" s="48">
        <v>13800</v>
      </c>
      <c r="O274" s="49">
        <v>3591</v>
      </c>
      <c r="P274" s="49">
        <v>10209</v>
      </c>
      <c r="Q274" s="48">
        <v>789</v>
      </c>
      <c r="R274" s="48">
        <v>858</v>
      </c>
      <c r="S274" s="48">
        <v>973</v>
      </c>
      <c r="T274" s="48">
        <v>922</v>
      </c>
      <c r="U274" s="48">
        <v>684</v>
      </c>
      <c r="V274" s="48">
        <v>517</v>
      </c>
      <c r="W274" s="48">
        <v>413</v>
      </c>
      <c r="X274" s="48">
        <v>375</v>
      </c>
      <c r="Y274" s="48">
        <v>349</v>
      </c>
      <c r="Z274" s="48">
        <v>378</v>
      </c>
      <c r="AA274" s="48">
        <v>300</v>
      </c>
      <c r="AB274" s="48">
        <v>224</v>
      </c>
      <c r="AC274" s="48">
        <v>176</v>
      </c>
      <c r="AD274" s="48">
        <v>155</v>
      </c>
      <c r="AE274" s="48">
        <v>124</v>
      </c>
      <c r="AF274" s="48">
        <v>95</v>
      </c>
      <c r="AG274" s="48">
        <v>124</v>
      </c>
      <c r="AH274" s="50">
        <v>722</v>
      </c>
      <c r="AI274" s="50">
        <v>744</v>
      </c>
      <c r="AJ274" s="50">
        <v>800</v>
      </c>
      <c r="AK274" s="50">
        <v>730</v>
      </c>
      <c r="AL274" s="50">
        <v>532</v>
      </c>
      <c r="AM274" s="50">
        <v>402</v>
      </c>
      <c r="AN274" s="50">
        <v>339</v>
      </c>
      <c r="AO274" s="50">
        <v>324</v>
      </c>
      <c r="AP274" s="50">
        <v>314</v>
      </c>
      <c r="AQ274" s="50">
        <v>330</v>
      </c>
      <c r="AR274" s="50">
        <v>258</v>
      </c>
      <c r="AS274" s="50">
        <v>188</v>
      </c>
      <c r="AT274" s="50">
        <v>153</v>
      </c>
      <c r="AU274" s="50">
        <v>143</v>
      </c>
      <c r="AV274" s="50">
        <v>126</v>
      </c>
      <c r="AW274" s="50">
        <v>101</v>
      </c>
      <c r="AX274" s="50">
        <v>138</v>
      </c>
      <c r="AZ274">
        <v>0</v>
      </c>
    </row>
    <row r="275" spans="1:52" x14ac:dyDescent="0.25">
      <c r="A275" s="2" t="s">
        <v>33</v>
      </c>
      <c r="B275" s="3" t="s">
        <v>299</v>
      </c>
      <c r="C275" s="4">
        <v>15621</v>
      </c>
      <c r="D275" s="2" t="s">
        <v>35</v>
      </c>
      <c r="E275" s="2" t="s">
        <v>300</v>
      </c>
      <c r="F275" t="s">
        <v>2496</v>
      </c>
      <c r="G275">
        <v>2787</v>
      </c>
      <c r="H275">
        <v>237</v>
      </c>
      <c r="I275">
        <v>295</v>
      </c>
      <c r="J275" s="9">
        <v>124.47257383966243</v>
      </c>
      <c r="K275">
        <v>759</v>
      </c>
      <c r="L275">
        <v>539</v>
      </c>
      <c r="M275" s="22">
        <v>71.014492753623188</v>
      </c>
      <c r="N275" s="48">
        <v>2787</v>
      </c>
      <c r="O275" s="49">
        <v>547</v>
      </c>
      <c r="P275" s="49">
        <v>2240</v>
      </c>
      <c r="Q275" s="48">
        <v>128</v>
      </c>
      <c r="R275" s="48">
        <v>127</v>
      </c>
      <c r="S275" s="48">
        <v>126</v>
      </c>
      <c r="T275" s="48">
        <v>158</v>
      </c>
      <c r="U275" s="48">
        <v>127</v>
      </c>
      <c r="V275" s="48">
        <v>106</v>
      </c>
      <c r="W275" s="48">
        <v>99</v>
      </c>
      <c r="X275" s="48">
        <v>80</v>
      </c>
      <c r="Y275" s="48">
        <v>69</v>
      </c>
      <c r="Z275" s="48">
        <v>69</v>
      </c>
      <c r="AA275" s="48">
        <v>72</v>
      </c>
      <c r="AB275" s="48">
        <v>76</v>
      </c>
      <c r="AC275" s="48">
        <v>70</v>
      </c>
      <c r="AD275" s="48">
        <v>56</v>
      </c>
      <c r="AE275" s="48">
        <v>51</v>
      </c>
      <c r="AF275" s="48">
        <v>41</v>
      </c>
      <c r="AG275" s="48">
        <v>49</v>
      </c>
      <c r="AH275" s="50">
        <v>125</v>
      </c>
      <c r="AI275" s="50">
        <v>112</v>
      </c>
      <c r="AJ275" s="50">
        <v>104</v>
      </c>
      <c r="AK275" s="50">
        <v>112</v>
      </c>
      <c r="AL275" s="50">
        <v>91</v>
      </c>
      <c r="AM275" s="50">
        <v>75</v>
      </c>
      <c r="AN275" s="50">
        <v>66</v>
      </c>
      <c r="AO275" s="50">
        <v>57</v>
      </c>
      <c r="AP275" s="50">
        <v>55</v>
      </c>
      <c r="AQ275" s="50">
        <v>62</v>
      </c>
      <c r="AR275" s="50">
        <v>68</v>
      </c>
      <c r="AS275" s="50">
        <v>75</v>
      </c>
      <c r="AT275" s="50">
        <v>71</v>
      </c>
      <c r="AU275" s="50">
        <v>60</v>
      </c>
      <c r="AV275" s="50">
        <v>53</v>
      </c>
      <c r="AW275" s="50">
        <v>44</v>
      </c>
      <c r="AX275" s="50">
        <v>53</v>
      </c>
      <c r="AZ275">
        <v>0</v>
      </c>
    </row>
    <row r="276" spans="1:52" x14ac:dyDescent="0.25">
      <c r="A276" s="2" t="s">
        <v>33</v>
      </c>
      <c r="B276" s="3" t="s">
        <v>60</v>
      </c>
      <c r="C276" s="4">
        <v>15632</v>
      </c>
      <c r="D276" s="2" t="s">
        <v>35</v>
      </c>
      <c r="E276" s="2" t="s">
        <v>61</v>
      </c>
      <c r="F276" t="s">
        <v>2496</v>
      </c>
      <c r="G276">
        <v>12237</v>
      </c>
      <c r="H276">
        <v>2073</v>
      </c>
      <c r="I276">
        <v>1587</v>
      </c>
      <c r="J276" s="9">
        <v>76.555716353111436</v>
      </c>
      <c r="K276">
        <v>3628</v>
      </c>
      <c r="L276">
        <v>1925</v>
      </c>
      <c r="M276" s="22">
        <v>53.059536934950394</v>
      </c>
      <c r="N276" s="48">
        <v>12237</v>
      </c>
      <c r="O276" s="49">
        <v>788</v>
      </c>
      <c r="P276" s="49">
        <v>11449</v>
      </c>
      <c r="Q276" s="48">
        <v>581</v>
      </c>
      <c r="R276" s="48">
        <v>605</v>
      </c>
      <c r="S276" s="48">
        <v>627</v>
      </c>
      <c r="T276" s="48">
        <v>576</v>
      </c>
      <c r="U276" s="48">
        <v>520</v>
      </c>
      <c r="V276" s="48">
        <v>449</v>
      </c>
      <c r="W276" s="48">
        <v>342</v>
      </c>
      <c r="X276" s="48">
        <v>318</v>
      </c>
      <c r="Y276" s="48">
        <v>357</v>
      </c>
      <c r="Z276" s="48">
        <v>350</v>
      </c>
      <c r="AA276" s="48">
        <v>343</v>
      </c>
      <c r="AB276" s="48">
        <v>283</v>
      </c>
      <c r="AC276" s="48">
        <v>222</v>
      </c>
      <c r="AD276" s="48">
        <v>188</v>
      </c>
      <c r="AE276" s="48">
        <v>164</v>
      </c>
      <c r="AF276" s="48">
        <v>132</v>
      </c>
      <c r="AG276" s="48">
        <v>141</v>
      </c>
      <c r="AH276" s="50">
        <v>542</v>
      </c>
      <c r="AI276" s="50">
        <v>553</v>
      </c>
      <c r="AJ276" s="50">
        <v>535</v>
      </c>
      <c r="AK276" s="50">
        <v>519</v>
      </c>
      <c r="AL276" s="50">
        <v>453</v>
      </c>
      <c r="AM276" s="50">
        <v>382</v>
      </c>
      <c r="AN276" s="50">
        <v>338</v>
      </c>
      <c r="AO276" s="50">
        <v>308</v>
      </c>
      <c r="AP276" s="50">
        <v>348</v>
      </c>
      <c r="AQ276" s="50">
        <v>353</v>
      </c>
      <c r="AR276" s="50">
        <v>347</v>
      </c>
      <c r="AS276" s="50">
        <v>278</v>
      </c>
      <c r="AT276" s="50">
        <v>258</v>
      </c>
      <c r="AU276" s="50">
        <v>237</v>
      </c>
      <c r="AV276" s="50">
        <v>213</v>
      </c>
      <c r="AW276" s="50">
        <v>177</v>
      </c>
      <c r="AX276" s="50">
        <v>198</v>
      </c>
      <c r="AZ276">
        <v>0</v>
      </c>
    </row>
    <row r="277" spans="1:52" x14ac:dyDescent="0.25">
      <c r="A277" s="2" t="s">
        <v>33</v>
      </c>
      <c r="B277" s="3" t="s">
        <v>80</v>
      </c>
      <c r="C277" s="4">
        <v>15638</v>
      </c>
      <c r="D277" s="2" t="s">
        <v>35</v>
      </c>
      <c r="E277" s="2" t="s">
        <v>81</v>
      </c>
      <c r="F277" t="s">
        <v>2496</v>
      </c>
      <c r="G277">
        <v>3769</v>
      </c>
      <c r="H277">
        <v>520</v>
      </c>
      <c r="I277">
        <v>216</v>
      </c>
      <c r="J277" s="9">
        <v>41.53846153846154</v>
      </c>
      <c r="K277">
        <v>1243</v>
      </c>
      <c r="L277">
        <v>404</v>
      </c>
      <c r="M277" s="22">
        <v>32.502011263073207</v>
      </c>
      <c r="N277" s="48">
        <v>3769</v>
      </c>
      <c r="O277" s="49">
        <v>1902</v>
      </c>
      <c r="P277" s="49">
        <v>1867</v>
      </c>
      <c r="Q277" s="48">
        <v>202</v>
      </c>
      <c r="R277" s="48">
        <v>199</v>
      </c>
      <c r="S277" s="48">
        <v>203</v>
      </c>
      <c r="T277" s="48">
        <v>191</v>
      </c>
      <c r="U277" s="48">
        <v>164</v>
      </c>
      <c r="V277" s="48">
        <v>145</v>
      </c>
      <c r="W277" s="48">
        <v>118</v>
      </c>
      <c r="X277" s="48">
        <v>109</v>
      </c>
      <c r="Y277" s="48">
        <v>106</v>
      </c>
      <c r="Z277" s="48">
        <v>106</v>
      </c>
      <c r="AA277" s="48">
        <v>100</v>
      </c>
      <c r="AB277" s="48">
        <v>82</v>
      </c>
      <c r="AC277" s="48">
        <v>66</v>
      </c>
      <c r="AD277" s="48">
        <v>56</v>
      </c>
      <c r="AE277" s="48">
        <v>37</v>
      </c>
      <c r="AF277" s="48">
        <v>26</v>
      </c>
      <c r="AG277" s="48">
        <v>25</v>
      </c>
      <c r="AH277" s="50">
        <v>187</v>
      </c>
      <c r="AI277" s="50">
        <v>190</v>
      </c>
      <c r="AJ277" s="50">
        <v>194</v>
      </c>
      <c r="AK277" s="50">
        <v>176</v>
      </c>
      <c r="AL277" s="50">
        <v>142</v>
      </c>
      <c r="AM277" s="50">
        <v>130</v>
      </c>
      <c r="AN277" s="50">
        <v>111</v>
      </c>
      <c r="AO277" s="50">
        <v>108</v>
      </c>
      <c r="AP277" s="50">
        <v>105</v>
      </c>
      <c r="AQ277" s="50">
        <v>102</v>
      </c>
      <c r="AR277" s="50">
        <v>92</v>
      </c>
      <c r="AS277" s="50">
        <v>71</v>
      </c>
      <c r="AT277" s="50">
        <v>59</v>
      </c>
      <c r="AU277" s="50">
        <v>52</v>
      </c>
      <c r="AV277" s="50">
        <v>40</v>
      </c>
      <c r="AW277" s="50">
        <v>34</v>
      </c>
      <c r="AX277" s="50">
        <v>41</v>
      </c>
      <c r="AZ277">
        <v>0</v>
      </c>
    </row>
    <row r="278" spans="1:52" x14ac:dyDescent="0.25">
      <c r="A278" s="2" t="s">
        <v>33</v>
      </c>
      <c r="B278" s="3" t="s">
        <v>459</v>
      </c>
      <c r="C278" s="4">
        <v>15646</v>
      </c>
      <c r="D278" s="2" t="s">
        <v>35</v>
      </c>
      <c r="E278" s="2" t="s">
        <v>460</v>
      </c>
      <c r="F278" t="s">
        <v>2496</v>
      </c>
      <c r="G278">
        <v>20330</v>
      </c>
      <c r="H278">
        <v>1534</v>
      </c>
      <c r="I278">
        <v>676</v>
      </c>
      <c r="J278" s="9">
        <v>44.067796610169488</v>
      </c>
      <c r="K278">
        <v>6471</v>
      </c>
      <c r="L278">
        <v>1736</v>
      </c>
      <c r="M278" s="22">
        <v>26.8273837119456</v>
      </c>
      <c r="N278" s="48">
        <v>20330</v>
      </c>
      <c r="O278" s="49">
        <v>6085</v>
      </c>
      <c r="P278" s="49">
        <v>14245</v>
      </c>
      <c r="Q278" s="48">
        <v>1069</v>
      </c>
      <c r="R278" s="48">
        <v>1105</v>
      </c>
      <c r="S278" s="48">
        <v>1145</v>
      </c>
      <c r="T278" s="48">
        <v>1024</v>
      </c>
      <c r="U278" s="48">
        <v>864</v>
      </c>
      <c r="V278" s="48">
        <v>737</v>
      </c>
      <c r="W278" s="48">
        <v>709</v>
      </c>
      <c r="X278" s="48">
        <v>658</v>
      </c>
      <c r="Y278" s="48">
        <v>671</v>
      </c>
      <c r="Z278" s="48">
        <v>628</v>
      </c>
      <c r="AA278" s="48">
        <v>529</v>
      </c>
      <c r="AB278" s="48">
        <v>438</v>
      </c>
      <c r="AC278" s="48">
        <v>314</v>
      </c>
      <c r="AD278" s="48">
        <v>227</v>
      </c>
      <c r="AE278" s="48">
        <v>157</v>
      </c>
      <c r="AF278" s="48">
        <v>113</v>
      </c>
      <c r="AG278" s="48">
        <v>111</v>
      </c>
      <c r="AH278" s="50">
        <v>1001</v>
      </c>
      <c r="AI278" s="50">
        <v>1032</v>
      </c>
      <c r="AJ278" s="50">
        <v>1042</v>
      </c>
      <c r="AK278" s="50">
        <v>926</v>
      </c>
      <c r="AL278" s="50">
        <v>781</v>
      </c>
      <c r="AM278" s="50">
        <v>670</v>
      </c>
      <c r="AN278" s="50">
        <v>655</v>
      </c>
      <c r="AO278" s="50">
        <v>615</v>
      </c>
      <c r="AP278" s="50">
        <v>610</v>
      </c>
      <c r="AQ278" s="50">
        <v>574</v>
      </c>
      <c r="AR278" s="50">
        <v>488</v>
      </c>
      <c r="AS278" s="50">
        <v>410</v>
      </c>
      <c r="AT278" s="50">
        <v>315</v>
      </c>
      <c r="AU278" s="50">
        <v>244</v>
      </c>
      <c r="AV278" s="50">
        <v>183</v>
      </c>
      <c r="AW278" s="50">
        <v>137</v>
      </c>
      <c r="AX278" s="50">
        <v>148</v>
      </c>
      <c r="AZ278">
        <v>0</v>
      </c>
    </row>
    <row r="279" spans="1:52" x14ac:dyDescent="0.25">
      <c r="A279" s="2" t="s">
        <v>33</v>
      </c>
      <c r="B279" s="3" t="s">
        <v>894</v>
      </c>
      <c r="C279" s="4">
        <v>15660</v>
      </c>
      <c r="D279" s="2" t="s">
        <v>35</v>
      </c>
      <c r="E279" s="2" t="s">
        <v>895</v>
      </c>
      <c r="F279" t="s">
        <v>2496</v>
      </c>
      <c r="G279">
        <v>1861</v>
      </c>
      <c r="H279">
        <v>176</v>
      </c>
      <c r="I279">
        <v>196</v>
      </c>
      <c r="J279" s="9">
        <v>111.36363636363636</v>
      </c>
      <c r="K279">
        <v>585</v>
      </c>
      <c r="L279">
        <v>197</v>
      </c>
      <c r="M279" s="22">
        <v>33.675213675213676</v>
      </c>
      <c r="N279" s="48">
        <v>1861</v>
      </c>
      <c r="O279" s="49">
        <v>845</v>
      </c>
      <c r="P279" s="49">
        <v>1016</v>
      </c>
      <c r="Q279" s="48">
        <v>95</v>
      </c>
      <c r="R279" s="48">
        <v>96</v>
      </c>
      <c r="S279" s="48">
        <v>100</v>
      </c>
      <c r="T279" s="48">
        <v>101</v>
      </c>
      <c r="U279" s="48">
        <v>93</v>
      </c>
      <c r="V279" s="48">
        <v>80</v>
      </c>
      <c r="W279" s="48">
        <v>65</v>
      </c>
      <c r="X279" s="48">
        <v>58</v>
      </c>
      <c r="Y279" s="48">
        <v>56</v>
      </c>
      <c r="Z279" s="48">
        <v>59</v>
      </c>
      <c r="AA279" s="48">
        <v>49</v>
      </c>
      <c r="AB279" s="48">
        <v>40</v>
      </c>
      <c r="AC279" s="48">
        <v>33</v>
      </c>
      <c r="AD279" s="48">
        <v>24</v>
      </c>
      <c r="AE279" s="48">
        <v>19</v>
      </c>
      <c r="AF279" s="48">
        <v>13</v>
      </c>
      <c r="AG279" s="48">
        <v>14</v>
      </c>
      <c r="AH279" s="50">
        <v>90</v>
      </c>
      <c r="AI279" s="50">
        <v>90</v>
      </c>
      <c r="AJ279" s="50">
        <v>88</v>
      </c>
      <c r="AK279" s="50">
        <v>82</v>
      </c>
      <c r="AL279" s="50">
        <v>70</v>
      </c>
      <c r="AM279" s="50">
        <v>61</v>
      </c>
      <c r="AN279" s="50">
        <v>52</v>
      </c>
      <c r="AO279" s="50">
        <v>51</v>
      </c>
      <c r="AP279" s="50">
        <v>50</v>
      </c>
      <c r="AQ279" s="50">
        <v>52</v>
      </c>
      <c r="AR279" s="50">
        <v>42</v>
      </c>
      <c r="AS279" s="50">
        <v>36</v>
      </c>
      <c r="AT279" s="50">
        <v>31</v>
      </c>
      <c r="AU279" s="50">
        <v>24</v>
      </c>
      <c r="AV279" s="50">
        <v>19</v>
      </c>
      <c r="AW279" s="50">
        <v>13</v>
      </c>
      <c r="AX279" s="50">
        <v>15</v>
      </c>
      <c r="AZ279">
        <v>0</v>
      </c>
    </row>
    <row r="280" spans="1:52" x14ac:dyDescent="0.25">
      <c r="A280" s="2" t="s">
        <v>33</v>
      </c>
      <c r="B280" s="3" t="s">
        <v>586</v>
      </c>
      <c r="C280" s="4">
        <v>15664</v>
      </c>
      <c r="D280" s="2" t="s">
        <v>35</v>
      </c>
      <c r="E280" s="2" t="s">
        <v>587</v>
      </c>
      <c r="F280" t="s">
        <v>2496</v>
      </c>
      <c r="G280">
        <v>5092</v>
      </c>
      <c r="H280">
        <v>572</v>
      </c>
      <c r="I280">
        <v>642</v>
      </c>
      <c r="J280" s="9">
        <v>112.23776223776223</v>
      </c>
      <c r="K280">
        <v>1460</v>
      </c>
      <c r="L280">
        <v>906</v>
      </c>
      <c r="M280" s="22">
        <v>62.054794520547944</v>
      </c>
      <c r="N280" s="48">
        <v>5092</v>
      </c>
      <c r="O280" s="49">
        <v>1076</v>
      </c>
      <c r="P280" s="49">
        <v>4016</v>
      </c>
      <c r="Q280" s="48">
        <v>232</v>
      </c>
      <c r="R280" s="48">
        <v>241</v>
      </c>
      <c r="S280" s="48">
        <v>247</v>
      </c>
      <c r="T280" s="48">
        <v>223</v>
      </c>
      <c r="U280" s="48">
        <v>211</v>
      </c>
      <c r="V280" s="48">
        <v>174</v>
      </c>
      <c r="W280" s="48">
        <v>144</v>
      </c>
      <c r="X280" s="48">
        <v>143</v>
      </c>
      <c r="Y280" s="48">
        <v>162</v>
      </c>
      <c r="Z280" s="48">
        <v>187</v>
      </c>
      <c r="AA280" s="48">
        <v>171</v>
      </c>
      <c r="AB280" s="48">
        <v>141</v>
      </c>
      <c r="AC280" s="48">
        <v>118</v>
      </c>
      <c r="AD280" s="48">
        <v>101</v>
      </c>
      <c r="AE280" s="48">
        <v>84</v>
      </c>
      <c r="AF280" s="48">
        <v>68</v>
      </c>
      <c r="AG280" s="48">
        <v>64</v>
      </c>
      <c r="AH280" s="50">
        <v>214</v>
      </c>
      <c r="AI280" s="50">
        <v>207</v>
      </c>
      <c r="AJ280" s="50">
        <v>205</v>
      </c>
      <c r="AK280" s="50">
        <v>176</v>
      </c>
      <c r="AL280" s="50">
        <v>163</v>
      </c>
      <c r="AM280" s="50">
        <v>135</v>
      </c>
      <c r="AN280" s="50">
        <v>115</v>
      </c>
      <c r="AO280" s="50">
        <v>122</v>
      </c>
      <c r="AP280" s="50">
        <v>134</v>
      </c>
      <c r="AQ280" s="50">
        <v>148</v>
      </c>
      <c r="AR280" s="50">
        <v>137</v>
      </c>
      <c r="AS280" s="50">
        <v>124</v>
      </c>
      <c r="AT280" s="50">
        <v>114</v>
      </c>
      <c r="AU280" s="50">
        <v>106</v>
      </c>
      <c r="AV280" s="50">
        <v>96</v>
      </c>
      <c r="AW280" s="50">
        <v>89</v>
      </c>
      <c r="AX280" s="50">
        <v>96</v>
      </c>
      <c r="AZ280">
        <v>0</v>
      </c>
    </row>
    <row r="281" spans="1:52" x14ac:dyDescent="0.25">
      <c r="A281" s="2" t="s">
        <v>33</v>
      </c>
      <c r="B281" s="3" t="s">
        <v>1191</v>
      </c>
      <c r="C281" s="4">
        <v>15667</v>
      </c>
      <c r="D281" s="2" t="s">
        <v>35</v>
      </c>
      <c r="E281" s="2" t="s">
        <v>1192</v>
      </c>
      <c r="F281" t="s">
        <v>2496</v>
      </c>
      <c r="G281">
        <v>4891</v>
      </c>
      <c r="H281">
        <v>233</v>
      </c>
      <c r="I281">
        <v>280</v>
      </c>
      <c r="J281" s="9">
        <v>120.17167381974249</v>
      </c>
      <c r="K281">
        <v>1461</v>
      </c>
      <c r="L281">
        <v>888</v>
      </c>
      <c r="M281" s="22">
        <v>60.780287474332653</v>
      </c>
      <c r="N281" s="48">
        <v>4891</v>
      </c>
      <c r="O281" s="49">
        <v>1747</v>
      </c>
      <c r="P281" s="49">
        <v>3144</v>
      </c>
      <c r="Q281" s="48">
        <v>217</v>
      </c>
      <c r="R281" s="48">
        <v>221</v>
      </c>
      <c r="S281" s="48">
        <v>230</v>
      </c>
      <c r="T281" s="48">
        <v>223</v>
      </c>
      <c r="U281" s="48">
        <v>195</v>
      </c>
      <c r="V281" s="48">
        <v>178</v>
      </c>
      <c r="W281" s="48">
        <v>151</v>
      </c>
      <c r="X281" s="48">
        <v>149</v>
      </c>
      <c r="Y281" s="48">
        <v>142</v>
      </c>
      <c r="Z281" s="48">
        <v>145</v>
      </c>
      <c r="AA281" s="48">
        <v>137</v>
      </c>
      <c r="AB281" s="48">
        <v>125</v>
      </c>
      <c r="AC281" s="48">
        <v>112</v>
      </c>
      <c r="AD281" s="48">
        <v>109</v>
      </c>
      <c r="AE281" s="48">
        <v>95</v>
      </c>
      <c r="AF281" s="48">
        <v>76</v>
      </c>
      <c r="AG281" s="48">
        <v>71</v>
      </c>
      <c r="AH281" s="50">
        <v>206</v>
      </c>
      <c r="AI281" s="50">
        <v>212</v>
      </c>
      <c r="AJ281" s="50">
        <v>211</v>
      </c>
      <c r="AK281" s="50">
        <v>199</v>
      </c>
      <c r="AL281" s="50">
        <v>166</v>
      </c>
      <c r="AM281" s="50">
        <v>143</v>
      </c>
      <c r="AN281" s="50">
        <v>124</v>
      </c>
      <c r="AO281" s="50">
        <v>124</v>
      </c>
      <c r="AP281" s="50">
        <v>128</v>
      </c>
      <c r="AQ281" s="50">
        <v>137</v>
      </c>
      <c r="AR281" s="50">
        <v>127</v>
      </c>
      <c r="AS281" s="50">
        <v>112</v>
      </c>
      <c r="AT281" s="50">
        <v>100</v>
      </c>
      <c r="AU281" s="50">
        <v>98</v>
      </c>
      <c r="AV281" s="50">
        <v>85</v>
      </c>
      <c r="AW281" s="50">
        <v>71</v>
      </c>
      <c r="AX281" s="50">
        <v>72</v>
      </c>
      <c r="AZ281">
        <v>0</v>
      </c>
    </row>
    <row r="282" spans="1:52" x14ac:dyDescent="0.25">
      <c r="A282" s="2" t="s">
        <v>33</v>
      </c>
      <c r="B282" s="3" t="s">
        <v>490</v>
      </c>
      <c r="C282" s="4">
        <v>15673</v>
      </c>
      <c r="D282" s="2" t="s">
        <v>35</v>
      </c>
      <c r="E282" s="2" t="s">
        <v>491</v>
      </c>
      <c r="F282" t="s">
        <v>2496</v>
      </c>
      <c r="G282">
        <v>3489</v>
      </c>
      <c r="H282">
        <v>275</v>
      </c>
      <c r="I282">
        <v>560</v>
      </c>
      <c r="J282" s="9">
        <v>203.63636363636363</v>
      </c>
      <c r="K282">
        <v>1023</v>
      </c>
      <c r="L282">
        <v>731</v>
      </c>
      <c r="M282" s="22">
        <v>71.45650048875855</v>
      </c>
      <c r="N282" s="48">
        <v>3489</v>
      </c>
      <c r="O282" s="49">
        <v>1478</v>
      </c>
      <c r="P282" s="49">
        <v>2011</v>
      </c>
      <c r="Q282" s="48">
        <v>152</v>
      </c>
      <c r="R282" s="48">
        <v>159</v>
      </c>
      <c r="S282" s="48">
        <v>161</v>
      </c>
      <c r="T282" s="48">
        <v>176</v>
      </c>
      <c r="U282" s="48">
        <v>164</v>
      </c>
      <c r="V282" s="48">
        <v>142</v>
      </c>
      <c r="W282" s="48">
        <v>124</v>
      </c>
      <c r="X282" s="48">
        <v>110</v>
      </c>
      <c r="Y282" s="48">
        <v>101</v>
      </c>
      <c r="Z282" s="48">
        <v>85</v>
      </c>
      <c r="AA282" s="48">
        <v>74</v>
      </c>
      <c r="AB282" s="48">
        <v>66</v>
      </c>
      <c r="AC282" s="48">
        <v>71</v>
      </c>
      <c r="AD282" s="48">
        <v>72</v>
      </c>
      <c r="AE282" s="48">
        <v>69</v>
      </c>
      <c r="AF282" s="48">
        <v>61</v>
      </c>
      <c r="AG282" s="48">
        <v>66</v>
      </c>
      <c r="AH282" s="50">
        <v>144</v>
      </c>
      <c r="AI282" s="50">
        <v>152</v>
      </c>
      <c r="AJ282" s="50">
        <v>147</v>
      </c>
      <c r="AK282" s="50">
        <v>156</v>
      </c>
      <c r="AL282" s="50">
        <v>136</v>
      </c>
      <c r="AM282" s="50">
        <v>106</v>
      </c>
      <c r="AN282" s="50">
        <v>89</v>
      </c>
      <c r="AO282" s="50">
        <v>80</v>
      </c>
      <c r="AP282" s="50">
        <v>77</v>
      </c>
      <c r="AQ282" s="50">
        <v>74</v>
      </c>
      <c r="AR282" s="50">
        <v>69</v>
      </c>
      <c r="AS282" s="50">
        <v>67</v>
      </c>
      <c r="AT282" s="50">
        <v>71</v>
      </c>
      <c r="AU282" s="50">
        <v>71</v>
      </c>
      <c r="AV282" s="50">
        <v>65</v>
      </c>
      <c r="AW282" s="50">
        <v>61</v>
      </c>
      <c r="AX282" s="50">
        <v>71</v>
      </c>
      <c r="AZ282">
        <v>0</v>
      </c>
    </row>
    <row r="283" spans="1:52" x14ac:dyDescent="0.25">
      <c r="A283" s="2" t="s">
        <v>33</v>
      </c>
      <c r="B283" s="3" t="s">
        <v>58</v>
      </c>
      <c r="C283" s="4">
        <v>15676</v>
      </c>
      <c r="D283" s="2" t="s">
        <v>35</v>
      </c>
      <c r="E283" s="2" t="s">
        <v>59</v>
      </c>
      <c r="F283" t="s">
        <v>2496</v>
      </c>
      <c r="G283">
        <v>4540</v>
      </c>
      <c r="H283">
        <v>564</v>
      </c>
      <c r="I283">
        <v>467</v>
      </c>
      <c r="J283" s="9">
        <v>82.801418439716315</v>
      </c>
      <c r="K283">
        <v>1317</v>
      </c>
      <c r="L283">
        <v>717</v>
      </c>
      <c r="M283" s="22">
        <v>54.441913439635535</v>
      </c>
      <c r="N283" s="48">
        <v>4540</v>
      </c>
      <c r="O283" s="49">
        <v>488</v>
      </c>
      <c r="P283" s="49">
        <v>4052</v>
      </c>
      <c r="Q283" s="48">
        <v>217</v>
      </c>
      <c r="R283" s="48">
        <v>220</v>
      </c>
      <c r="S283" s="48">
        <v>230</v>
      </c>
      <c r="T283" s="48">
        <v>214</v>
      </c>
      <c r="U283" s="48">
        <v>204</v>
      </c>
      <c r="V283" s="48">
        <v>166</v>
      </c>
      <c r="W283" s="48">
        <v>134</v>
      </c>
      <c r="X283" s="48">
        <v>126</v>
      </c>
      <c r="Y283" s="48">
        <v>141</v>
      </c>
      <c r="Z283" s="48">
        <v>162</v>
      </c>
      <c r="AA283" s="48">
        <v>151</v>
      </c>
      <c r="AB283" s="48">
        <v>124</v>
      </c>
      <c r="AC283" s="48">
        <v>102</v>
      </c>
      <c r="AD283" s="48">
        <v>86</v>
      </c>
      <c r="AE283" s="48">
        <v>71</v>
      </c>
      <c r="AF283" s="48">
        <v>57</v>
      </c>
      <c r="AG283" s="48">
        <v>55</v>
      </c>
      <c r="AH283" s="50">
        <v>201</v>
      </c>
      <c r="AI283" s="50">
        <v>198</v>
      </c>
      <c r="AJ283" s="50">
        <v>204</v>
      </c>
      <c r="AK283" s="50">
        <v>175</v>
      </c>
      <c r="AL283" s="50">
        <v>159</v>
      </c>
      <c r="AM283" s="50">
        <v>125</v>
      </c>
      <c r="AN283" s="50">
        <v>101</v>
      </c>
      <c r="AO283" s="50">
        <v>102</v>
      </c>
      <c r="AP283" s="50">
        <v>113</v>
      </c>
      <c r="AQ283" s="50">
        <v>124</v>
      </c>
      <c r="AR283" s="50">
        <v>113</v>
      </c>
      <c r="AS283" s="50">
        <v>98</v>
      </c>
      <c r="AT283" s="50">
        <v>85</v>
      </c>
      <c r="AU283" s="50">
        <v>76</v>
      </c>
      <c r="AV283" s="50">
        <v>69</v>
      </c>
      <c r="AW283" s="50">
        <v>65</v>
      </c>
      <c r="AX283" s="50">
        <v>72</v>
      </c>
      <c r="AZ283">
        <v>0</v>
      </c>
    </row>
    <row r="284" spans="1:52" x14ac:dyDescent="0.25">
      <c r="A284" s="2" t="s">
        <v>33</v>
      </c>
      <c r="B284" s="3" t="s">
        <v>291</v>
      </c>
      <c r="C284" s="4">
        <v>15681</v>
      </c>
      <c r="D284" s="2" t="s">
        <v>35</v>
      </c>
      <c r="E284" s="2" t="s">
        <v>292</v>
      </c>
      <c r="F284" t="s">
        <v>2496</v>
      </c>
      <c r="G284">
        <v>10430</v>
      </c>
      <c r="H284">
        <v>623</v>
      </c>
      <c r="I284">
        <v>487</v>
      </c>
      <c r="J284" s="9">
        <v>78.170144462279296</v>
      </c>
      <c r="K284">
        <v>3074</v>
      </c>
      <c r="L284">
        <v>1637</v>
      </c>
      <c r="M284" s="22">
        <v>53.253090435914118</v>
      </c>
      <c r="N284" s="48">
        <v>10430</v>
      </c>
      <c r="O284" s="49">
        <v>1296</v>
      </c>
      <c r="P284" s="49">
        <v>9134</v>
      </c>
      <c r="Q284" s="48">
        <v>497</v>
      </c>
      <c r="R284" s="48">
        <v>510</v>
      </c>
      <c r="S284" s="48">
        <v>531</v>
      </c>
      <c r="T284" s="48">
        <v>486</v>
      </c>
      <c r="U284" s="48">
        <v>456</v>
      </c>
      <c r="V284" s="48">
        <v>375</v>
      </c>
      <c r="W284" s="48">
        <v>304</v>
      </c>
      <c r="X284" s="48">
        <v>288</v>
      </c>
      <c r="Y284" s="48">
        <v>323</v>
      </c>
      <c r="Z284" s="48">
        <v>371</v>
      </c>
      <c r="AA284" s="48">
        <v>342</v>
      </c>
      <c r="AB284" s="48">
        <v>281</v>
      </c>
      <c r="AC284" s="48">
        <v>231</v>
      </c>
      <c r="AD284" s="48">
        <v>197</v>
      </c>
      <c r="AE284" s="48">
        <v>164</v>
      </c>
      <c r="AF284" s="48">
        <v>129</v>
      </c>
      <c r="AG284" s="48">
        <v>116</v>
      </c>
      <c r="AH284" s="50">
        <v>469</v>
      </c>
      <c r="AI284" s="50">
        <v>463</v>
      </c>
      <c r="AJ284" s="50">
        <v>466</v>
      </c>
      <c r="AK284" s="50">
        <v>407</v>
      </c>
      <c r="AL284" s="50">
        <v>366</v>
      </c>
      <c r="AM284" s="50">
        <v>293</v>
      </c>
      <c r="AN284" s="50">
        <v>238</v>
      </c>
      <c r="AO284" s="50">
        <v>240</v>
      </c>
      <c r="AP284" s="50">
        <v>263</v>
      </c>
      <c r="AQ284" s="50">
        <v>291</v>
      </c>
      <c r="AR284" s="50">
        <v>263</v>
      </c>
      <c r="AS284" s="50">
        <v>228</v>
      </c>
      <c r="AT284" s="50">
        <v>199</v>
      </c>
      <c r="AU284" s="50">
        <v>178</v>
      </c>
      <c r="AV284" s="50">
        <v>159</v>
      </c>
      <c r="AW284" s="50">
        <v>148</v>
      </c>
      <c r="AX284" s="50">
        <v>158</v>
      </c>
      <c r="AZ284">
        <v>0</v>
      </c>
    </row>
    <row r="285" spans="1:52" x14ac:dyDescent="0.25">
      <c r="A285" s="2" t="s">
        <v>33</v>
      </c>
      <c r="B285" s="3" t="s">
        <v>346</v>
      </c>
      <c r="C285" s="4">
        <v>15686</v>
      </c>
      <c r="D285" s="2" t="s">
        <v>35</v>
      </c>
      <c r="E285" s="2" t="s">
        <v>347</v>
      </c>
      <c r="F285" t="s">
        <v>2496</v>
      </c>
      <c r="G285">
        <v>7650</v>
      </c>
      <c r="H285">
        <v>649</v>
      </c>
      <c r="I285">
        <v>619</v>
      </c>
      <c r="J285" s="9">
        <v>95.377503852080125</v>
      </c>
      <c r="K285">
        <v>2326</v>
      </c>
      <c r="L285">
        <v>1016</v>
      </c>
      <c r="M285" s="22">
        <v>43.680137575236458</v>
      </c>
      <c r="N285" s="48">
        <v>7650</v>
      </c>
      <c r="O285" s="49">
        <v>2357</v>
      </c>
      <c r="P285" s="49">
        <v>5293</v>
      </c>
      <c r="Q285" s="48">
        <v>379</v>
      </c>
      <c r="R285" s="48">
        <v>387</v>
      </c>
      <c r="S285" s="48">
        <v>394</v>
      </c>
      <c r="T285" s="48">
        <v>354</v>
      </c>
      <c r="U285" s="48">
        <v>310</v>
      </c>
      <c r="V285" s="48">
        <v>270</v>
      </c>
      <c r="W285" s="48">
        <v>211</v>
      </c>
      <c r="X285" s="48">
        <v>194</v>
      </c>
      <c r="Y285" s="48">
        <v>213</v>
      </c>
      <c r="Z285" s="48">
        <v>255</v>
      </c>
      <c r="AA285" s="48">
        <v>245</v>
      </c>
      <c r="AB285" s="48">
        <v>219</v>
      </c>
      <c r="AC285" s="48">
        <v>181</v>
      </c>
      <c r="AD285" s="48">
        <v>130</v>
      </c>
      <c r="AE285" s="48">
        <v>104</v>
      </c>
      <c r="AF285" s="48">
        <v>72</v>
      </c>
      <c r="AG285" s="48">
        <v>75</v>
      </c>
      <c r="AH285" s="50">
        <v>357</v>
      </c>
      <c r="AI285" s="50">
        <v>350</v>
      </c>
      <c r="AJ285" s="50">
        <v>350</v>
      </c>
      <c r="AK285" s="50">
        <v>312</v>
      </c>
      <c r="AL285" s="50">
        <v>275</v>
      </c>
      <c r="AM285" s="50">
        <v>239</v>
      </c>
      <c r="AN285" s="50">
        <v>192</v>
      </c>
      <c r="AO285" s="50">
        <v>188</v>
      </c>
      <c r="AP285" s="50">
        <v>216</v>
      </c>
      <c r="AQ285" s="50">
        <v>247</v>
      </c>
      <c r="AR285" s="50">
        <v>211</v>
      </c>
      <c r="AS285" s="50">
        <v>178</v>
      </c>
      <c r="AT285" s="50">
        <v>155</v>
      </c>
      <c r="AU285" s="50">
        <v>122</v>
      </c>
      <c r="AV285" s="50">
        <v>105</v>
      </c>
      <c r="AW285" s="50">
        <v>75</v>
      </c>
      <c r="AX285" s="50">
        <v>85</v>
      </c>
      <c r="AZ285">
        <v>0</v>
      </c>
    </row>
    <row r="286" spans="1:52" x14ac:dyDescent="0.25">
      <c r="A286" s="2" t="s">
        <v>33</v>
      </c>
      <c r="B286" s="3" t="s">
        <v>812</v>
      </c>
      <c r="C286" s="4">
        <v>15690</v>
      </c>
      <c r="D286" s="2" t="s">
        <v>35</v>
      </c>
      <c r="E286" s="2" t="s">
        <v>813</v>
      </c>
      <c r="F286" t="s">
        <v>2496</v>
      </c>
      <c r="G286">
        <v>3850</v>
      </c>
      <c r="H286">
        <v>289</v>
      </c>
      <c r="I286">
        <v>292</v>
      </c>
      <c r="J286" s="9">
        <v>101.03806228373702</v>
      </c>
      <c r="K286">
        <v>1175</v>
      </c>
      <c r="L286">
        <v>512</v>
      </c>
      <c r="M286" s="22">
        <v>43.574468085106382</v>
      </c>
      <c r="N286" s="48">
        <v>3850</v>
      </c>
      <c r="O286" s="49">
        <v>2253</v>
      </c>
      <c r="P286" s="49">
        <v>1597</v>
      </c>
      <c r="Q286" s="48">
        <v>185</v>
      </c>
      <c r="R286" s="48">
        <v>180</v>
      </c>
      <c r="S286" s="48">
        <v>181</v>
      </c>
      <c r="T286" s="48">
        <v>183</v>
      </c>
      <c r="U286" s="48">
        <v>161</v>
      </c>
      <c r="V286" s="48">
        <v>138</v>
      </c>
      <c r="W286" s="48">
        <v>123</v>
      </c>
      <c r="X286" s="48">
        <v>107</v>
      </c>
      <c r="Y286" s="48">
        <v>110</v>
      </c>
      <c r="Z286" s="48">
        <v>113</v>
      </c>
      <c r="AA286" s="48">
        <v>121</v>
      </c>
      <c r="AB286" s="48">
        <v>106</v>
      </c>
      <c r="AC286" s="48">
        <v>90</v>
      </c>
      <c r="AD286" s="48">
        <v>68</v>
      </c>
      <c r="AE286" s="48">
        <v>46</v>
      </c>
      <c r="AF286" s="48">
        <v>35</v>
      </c>
      <c r="AG286" s="48">
        <v>41</v>
      </c>
      <c r="AH286" s="50">
        <v>175</v>
      </c>
      <c r="AI286" s="50">
        <v>177</v>
      </c>
      <c r="AJ286" s="50">
        <v>171</v>
      </c>
      <c r="AK286" s="50">
        <v>166</v>
      </c>
      <c r="AL286" s="50">
        <v>145</v>
      </c>
      <c r="AM286" s="50">
        <v>128</v>
      </c>
      <c r="AN286" s="50">
        <v>121</v>
      </c>
      <c r="AO286" s="50">
        <v>104</v>
      </c>
      <c r="AP286" s="50">
        <v>113</v>
      </c>
      <c r="AQ286" s="50">
        <v>112</v>
      </c>
      <c r="AR286" s="50">
        <v>115</v>
      </c>
      <c r="AS286" s="50">
        <v>93</v>
      </c>
      <c r="AT286" s="50">
        <v>73</v>
      </c>
      <c r="AU286" s="50">
        <v>55</v>
      </c>
      <c r="AV286" s="50">
        <v>39</v>
      </c>
      <c r="AW286" s="50">
        <v>32</v>
      </c>
      <c r="AX286" s="50">
        <v>43</v>
      </c>
      <c r="AZ286">
        <v>0</v>
      </c>
    </row>
    <row r="287" spans="1:52" x14ac:dyDescent="0.25">
      <c r="A287" s="2" t="s">
        <v>33</v>
      </c>
      <c r="B287" s="3" t="s">
        <v>188</v>
      </c>
      <c r="C287" s="4">
        <v>15693</v>
      </c>
      <c r="D287" s="2" t="s">
        <v>35</v>
      </c>
      <c r="E287" s="2" t="s">
        <v>189</v>
      </c>
      <c r="F287" t="s">
        <v>2496</v>
      </c>
      <c r="G287">
        <v>13402</v>
      </c>
      <c r="H287">
        <v>629</v>
      </c>
      <c r="I287">
        <v>648</v>
      </c>
      <c r="J287" s="9">
        <v>103.02066772655007</v>
      </c>
      <c r="K287">
        <v>2859</v>
      </c>
      <c r="L287">
        <v>1963</v>
      </c>
      <c r="M287" s="22">
        <v>68.660370759006653</v>
      </c>
      <c r="N287" s="48">
        <v>13402</v>
      </c>
      <c r="O287" s="49">
        <v>7156</v>
      </c>
      <c r="P287" s="49">
        <v>6246</v>
      </c>
      <c r="Q287" s="48">
        <v>508</v>
      </c>
      <c r="R287" s="48">
        <v>434</v>
      </c>
      <c r="S287" s="48">
        <v>409</v>
      </c>
      <c r="T287" s="48">
        <v>914</v>
      </c>
      <c r="U287" s="48">
        <v>985</v>
      </c>
      <c r="V287" s="48">
        <v>524</v>
      </c>
      <c r="W287" s="48">
        <v>536</v>
      </c>
      <c r="X287" s="48">
        <v>538</v>
      </c>
      <c r="Y287" s="48">
        <v>532</v>
      </c>
      <c r="Z287" s="48">
        <v>450</v>
      </c>
      <c r="AA287" s="48">
        <v>305</v>
      </c>
      <c r="AB287" s="48">
        <v>193</v>
      </c>
      <c r="AC287" s="48">
        <v>167</v>
      </c>
      <c r="AD287" s="48">
        <v>150</v>
      </c>
      <c r="AE287" s="48">
        <v>109</v>
      </c>
      <c r="AF287" s="48">
        <v>187</v>
      </c>
      <c r="AG287" s="48">
        <v>255</v>
      </c>
      <c r="AH287" s="50">
        <v>478</v>
      </c>
      <c r="AI287" s="50">
        <v>442</v>
      </c>
      <c r="AJ287" s="50">
        <v>450</v>
      </c>
      <c r="AK287" s="50">
        <v>508</v>
      </c>
      <c r="AL287" s="50">
        <v>486</v>
      </c>
      <c r="AM287" s="50">
        <v>448</v>
      </c>
      <c r="AN287" s="50">
        <v>423</v>
      </c>
      <c r="AO287" s="50">
        <v>462</v>
      </c>
      <c r="AP287" s="50">
        <v>437</v>
      </c>
      <c r="AQ287" s="50">
        <v>380</v>
      </c>
      <c r="AR287" s="50">
        <v>328</v>
      </c>
      <c r="AS287" s="50">
        <v>231</v>
      </c>
      <c r="AT287" s="50">
        <v>218</v>
      </c>
      <c r="AU287" s="50">
        <v>200</v>
      </c>
      <c r="AV287" s="50">
        <v>195</v>
      </c>
      <c r="AW287" s="50">
        <v>254</v>
      </c>
      <c r="AX287" s="50">
        <v>266</v>
      </c>
      <c r="AZ287">
        <v>0</v>
      </c>
    </row>
    <row r="288" spans="1:52" x14ac:dyDescent="0.25">
      <c r="A288" s="2" t="s">
        <v>33</v>
      </c>
      <c r="B288" s="3" t="s">
        <v>272</v>
      </c>
      <c r="C288" s="4">
        <v>15696</v>
      </c>
      <c r="D288" s="2" t="s">
        <v>35</v>
      </c>
      <c r="E288" s="2" t="s">
        <v>273</v>
      </c>
      <c r="F288" t="s">
        <v>2496</v>
      </c>
      <c r="G288">
        <v>2629</v>
      </c>
      <c r="H288">
        <v>233</v>
      </c>
      <c r="I288">
        <v>413</v>
      </c>
      <c r="J288" s="9">
        <v>177.25321888412017</v>
      </c>
      <c r="K288">
        <v>752</v>
      </c>
      <c r="L288">
        <v>563</v>
      </c>
      <c r="M288" s="22">
        <v>74.86702127659575</v>
      </c>
      <c r="N288" s="48">
        <v>2629</v>
      </c>
      <c r="O288" s="49">
        <v>708</v>
      </c>
      <c r="P288" s="49">
        <v>1921</v>
      </c>
      <c r="Q288" s="48">
        <v>120</v>
      </c>
      <c r="R288" s="48">
        <v>123</v>
      </c>
      <c r="S288" s="48">
        <v>124</v>
      </c>
      <c r="T288" s="48">
        <v>118</v>
      </c>
      <c r="U288" s="48">
        <v>99</v>
      </c>
      <c r="V288" s="48">
        <v>78</v>
      </c>
      <c r="W288" s="48">
        <v>61</v>
      </c>
      <c r="X288" s="48">
        <v>58</v>
      </c>
      <c r="Y288" s="48">
        <v>68</v>
      </c>
      <c r="Z288" s="48">
        <v>89</v>
      </c>
      <c r="AA288" s="48">
        <v>83</v>
      </c>
      <c r="AB288" s="48">
        <v>68</v>
      </c>
      <c r="AC288" s="48">
        <v>59</v>
      </c>
      <c r="AD288" s="48">
        <v>57</v>
      </c>
      <c r="AE288" s="48">
        <v>48</v>
      </c>
      <c r="AF288" s="48">
        <v>40</v>
      </c>
      <c r="AG288" s="48">
        <v>54</v>
      </c>
      <c r="AH288" s="50">
        <v>113</v>
      </c>
      <c r="AI288" s="50">
        <v>112</v>
      </c>
      <c r="AJ288" s="50">
        <v>111</v>
      </c>
      <c r="AK288" s="50">
        <v>105</v>
      </c>
      <c r="AL288" s="50">
        <v>91</v>
      </c>
      <c r="AM288" s="50">
        <v>79</v>
      </c>
      <c r="AN288" s="50">
        <v>63</v>
      </c>
      <c r="AO288" s="50">
        <v>55</v>
      </c>
      <c r="AP288" s="50">
        <v>58</v>
      </c>
      <c r="AQ288" s="50">
        <v>75</v>
      </c>
      <c r="AR288" s="50">
        <v>74</v>
      </c>
      <c r="AS288" s="50">
        <v>62</v>
      </c>
      <c r="AT288" s="50">
        <v>55</v>
      </c>
      <c r="AU288" s="50">
        <v>58</v>
      </c>
      <c r="AV288" s="50">
        <v>57</v>
      </c>
      <c r="AW288" s="50">
        <v>48</v>
      </c>
      <c r="AX288" s="50">
        <v>66</v>
      </c>
      <c r="AZ288">
        <v>0</v>
      </c>
    </row>
    <row r="289" spans="1:52" x14ac:dyDescent="0.25">
      <c r="A289" s="2" t="s">
        <v>33</v>
      </c>
      <c r="B289" s="3" t="s">
        <v>406</v>
      </c>
      <c r="C289" s="4">
        <v>15720</v>
      </c>
      <c r="D289" s="2" t="s">
        <v>35</v>
      </c>
      <c r="E289" s="2" t="s">
        <v>407</v>
      </c>
      <c r="F289" t="s">
        <v>2496</v>
      </c>
      <c r="G289">
        <v>2252</v>
      </c>
      <c r="H289">
        <v>318</v>
      </c>
      <c r="I289">
        <v>440</v>
      </c>
      <c r="J289" s="9">
        <v>138.36477987421384</v>
      </c>
      <c r="K289">
        <v>616</v>
      </c>
      <c r="L289">
        <v>476</v>
      </c>
      <c r="M289" s="22">
        <v>77.272727272727266</v>
      </c>
      <c r="N289" s="48">
        <v>2252</v>
      </c>
      <c r="O289" s="49">
        <v>517</v>
      </c>
      <c r="P289" s="49">
        <v>1735</v>
      </c>
      <c r="Q289" s="48">
        <v>94</v>
      </c>
      <c r="R289" s="48">
        <v>100</v>
      </c>
      <c r="S289" s="48">
        <v>102</v>
      </c>
      <c r="T289" s="48">
        <v>113</v>
      </c>
      <c r="U289" s="48">
        <v>109</v>
      </c>
      <c r="V289" s="48">
        <v>96</v>
      </c>
      <c r="W289" s="48">
        <v>89</v>
      </c>
      <c r="X289" s="48">
        <v>79</v>
      </c>
      <c r="Y289" s="48">
        <v>72</v>
      </c>
      <c r="Z289" s="48">
        <v>60</v>
      </c>
      <c r="AA289" s="48">
        <v>51</v>
      </c>
      <c r="AB289" s="48">
        <v>46</v>
      </c>
      <c r="AC289" s="48">
        <v>47</v>
      </c>
      <c r="AD289" s="48">
        <v>48</v>
      </c>
      <c r="AE289" s="48">
        <v>45</v>
      </c>
      <c r="AF289" s="48">
        <v>42</v>
      </c>
      <c r="AG289" s="48">
        <v>45</v>
      </c>
      <c r="AH289" s="50">
        <v>86</v>
      </c>
      <c r="AI289" s="50">
        <v>86</v>
      </c>
      <c r="AJ289" s="50">
        <v>83</v>
      </c>
      <c r="AK289" s="50">
        <v>89</v>
      </c>
      <c r="AL289" s="50">
        <v>81</v>
      </c>
      <c r="AM289" s="50">
        <v>65</v>
      </c>
      <c r="AN289" s="50">
        <v>55</v>
      </c>
      <c r="AO289" s="50">
        <v>52</v>
      </c>
      <c r="AP289" s="50">
        <v>49</v>
      </c>
      <c r="AQ289" s="50">
        <v>47</v>
      </c>
      <c r="AR289" s="50">
        <v>46</v>
      </c>
      <c r="AS289" s="50">
        <v>45</v>
      </c>
      <c r="AT289" s="50">
        <v>48</v>
      </c>
      <c r="AU289" s="50">
        <v>48</v>
      </c>
      <c r="AV289" s="50">
        <v>43</v>
      </c>
      <c r="AW289" s="50">
        <v>43</v>
      </c>
      <c r="AX289" s="50">
        <v>48</v>
      </c>
      <c r="AZ289">
        <v>0</v>
      </c>
    </row>
    <row r="290" spans="1:52" x14ac:dyDescent="0.25">
      <c r="A290" s="2" t="s">
        <v>33</v>
      </c>
      <c r="B290" s="3" t="s">
        <v>62</v>
      </c>
      <c r="C290" s="4">
        <v>15723</v>
      </c>
      <c r="D290" s="2" t="s">
        <v>35</v>
      </c>
      <c r="E290" s="2" t="s">
        <v>63</v>
      </c>
      <c r="F290" t="s">
        <v>2496</v>
      </c>
      <c r="G290">
        <v>1066</v>
      </c>
      <c r="H290">
        <v>161</v>
      </c>
      <c r="I290">
        <v>182</v>
      </c>
      <c r="J290" s="9">
        <v>113.04347826086956</v>
      </c>
      <c r="K290">
        <v>279</v>
      </c>
      <c r="L290">
        <v>208</v>
      </c>
      <c r="M290" s="22">
        <v>74.551971326164875</v>
      </c>
      <c r="N290" s="48">
        <v>1066</v>
      </c>
      <c r="O290" s="49">
        <v>259</v>
      </c>
      <c r="P290" s="49">
        <v>807</v>
      </c>
      <c r="Q290" s="48">
        <v>40</v>
      </c>
      <c r="R290" s="48">
        <v>44</v>
      </c>
      <c r="S290" s="48">
        <v>49</v>
      </c>
      <c r="T290" s="48">
        <v>43</v>
      </c>
      <c r="U290" s="48">
        <v>41</v>
      </c>
      <c r="V290" s="48">
        <v>38</v>
      </c>
      <c r="W290" s="48">
        <v>30</v>
      </c>
      <c r="X290" s="48">
        <v>25</v>
      </c>
      <c r="Y290" s="48">
        <v>27</v>
      </c>
      <c r="Z290" s="48">
        <v>34</v>
      </c>
      <c r="AA290" s="48">
        <v>30</v>
      </c>
      <c r="AB290" s="48">
        <v>28</v>
      </c>
      <c r="AC290" s="48">
        <v>26</v>
      </c>
      <c r="AD290" s="48">
        <v>21</v>
      </c>
      <c r="AE290" s="48">
        <v>15</v>
      </c>
      <c r="AF290" s="48">
        <v>11</v>
      </c>
      <c r="AG290" s="48">
        <v>16</v>
      </c>
      <c r="AH290" s="50">
        <v>38</v>
      </c>
      <c r="AI290" s="50">
        <v>40</v>
      </c>
      <c r="AJ290" s="50">
        <v>43</v>
      </c>
      <c r="AK290" s="50">
        <v>38</v>
      </c>
      <c r="AL290" s="50">
        <v>35</v>
      </c>
      <c r="AM290" s="50">
        <v>31</v>
      </c>
      <c r="AN290" s="50">
        <v>30</v>
      </c>
      <c r="AO290" s="50">
        <v>28</v>
      </c>
      <c r="AP290" s="50">
        <v>30</v>
      </c>
      <c r="AQ290" s="50">
        <v>40</v>
      </c>
      <c r="AR290" s="50">
        <v>41</v>
      </c>
      <c r="AS290" s="50">
        <v>34</v>
      </c>
      <c r="AT290" s="50">
        <v>33</v>
      </c>
      <c r="AU290" s="50">
        <v>25</v>
      </c>
      <c r="AV290" s="50">
        <v>17</v>
      </c>
      <c r="AW290" s="50">
        <v>17</v>
      </c>
      <c r="AX290" s="50">
        <v>28</v>
      </c>
      <c r="AZ290">
        <v>0</v>
      </c>
    </row>
    <row r="291" spans="1:52" x14ac:dyDescent="0.25">
      <c r="A291" s="2" t="s">
        <v>33</v>
      </c>
      <c r="B291" s="3" t="s">
        <v>53</v>
      </c>
      <c r="C291" s="4">
        <v>15740</v>
      </c>
      <c r="D291" s="2" t="s">
        <v>35</v>
      </c>
      <c r="E291" s="2" t="s">
        <v>54</v>
      </c>
      <c r="F291" t="s">
        <v>2496</v>
      </c>
      <c r="G291">
        <v>8970</v>
      </c>
      <c r="H291">
        <v>1332</v>
      </c>
      <c r="I291">
        <v>726</v>
      </c>
      <c r="J291" s="9">
        <v>54.504504504504503</v>
      </c>
      <c r="K291">
        <v>2860</v>
      </c>
      <c r="L291">
        <v>1147</v>
      </c>
      <c r="M291" s="22">
        <v>40.104895104895107</v>
      </c>
      <c r="N291" s="48">
        <v>8970</v>
      </c>
      <c r="O291" s="49">
        <v>1597</v>
      </c>
      <c r="P291" s="49">
        <v>7373</v>
      </c>
      <c r="Q291" s="48">
        <v>486</v>
      </c>
      <c r="R291" s="48">
        <v>478</v>
      </c>
      <c r="S291" s="48">
        <v>457</v>
      </c>
      <c r="T291" s="48">
        <v>420</v>
      </c>
      <c r="U291" s="48">
        <v>398</v>
      </c>
      <c r="V291" s="48">
        <v>375</v>
      </c>
      <c r="W291" s="48">
        <v>281</v>
      </c>
      <c r="X291" s="48">
        <v>239</v>
      </c>
      <c r="Y291" s="48">
        <v>272</v>
      </c>
      <c r="Z291" s="48">
        <v>256</v>
      </c>
      <c r="AA291" s="48">
        <v>236</v>
      </c>
      <c r="AB291" s="48">
        <v>209</v>
      </c>
      <c r="AC291" s="48">
        <v>187</v>
      </c>
      <c r="AD291" s="48">
        <v>147</v>
      </c>
      <c r="AE291" s="48">
        <v>99</v>
      </c>
      <c r="AF291" s="48">
        <v>79</v>
      </c>
      <c r="AG291" s="48">
        <v>98</v>
      </c>
      <c r="AH291" s="50">
        <v>468</v>
      </c>
      <c r="AI291" s="50">
        <v>448</v>
      </c>
      <c r="AJ291" s="50">
        <v>425</v>
      </c>
      <c r="AK291" s="50">
        <v>371</v>
      </c>
      <c r="AL291" s="50">
        <v>327</v>
      </c>
      <c r="AM291" s="50">
        <v>300</v>
      </c>
      <c r="AN291" s="50">
        <v>232</v>
      </c>
      <c r="AO291" s="50">
        <v>214</v>
      </c>
      <c r="AP291" s="50">
        <v>244</v>
      </c>
      <c r="AQ291" s="50">
        <v>226</v>
      </c>
      <c r="AR291" s="50">
        <v>205</v>
      </c>
      <c r="AS291" s="50">
        <v>184</v>
      </c>
      <c r="AT291" s="50">
        <v>171</v>
      </c>
      <c r="AU291" s="50">
        <v>139</v>
      </c>
      <c r="AV291" s="50">
        <v>103</v>
      </c>
      <c r="AW291" s="50">
        <v>88</v>
      </c>
      <c r="AX291" s="50">
        <v>108</v>
      </c>
      <c r="AZ291">
        <v>0</v>
      </c>
    </row>
    <row r="292" spans="1:52" x14ac:dyDescent="0.25">
      <c r="A292" s="2" t="s">
        <v>33</v>
      </c>
      <c r="B292" s="3" t="s">
        <v>338</v>
      </c>
      <c r="C292" s="4">
        <v>15753</v>
      </c>
      <c r="D292" s="2" t="s">
        <v>35</v>
      </c>
      <c r="E292" s="2" t="s">
        <v>339</v>
      </c>
      <c r="F292" t="s">
        <v>2496</v>
      </c>
      <c r="G292">
        <v>6881</v>
      </c>
      <c r="H292">
        <v>376</v>
      </c>
      <c r="I292">
        <v>770</v>
      </c>
      <c r="J292" s="9">
        <v>204.78723404255322</v>
      </c>
      <c r="K292">
        <v>1783</v>
      </c>
      <c r="L292">
        <v>1447</v>
      </c>
      <c r="M292" s="22">
        <v>81.155356141334835</v>
      </c>
      <c r="N292" s="48">
        <v>6881</v>
      </c>
      <c r="O292" s="49">
        <v>5217</v>
      </c>
      <c r="P292" s="49">
        <v>1664</v>
      </c>
      <c r="Q292" s="48">
        <v>250</v>
      </c>
      <c r="R292" s="48">
        <v>271</v>
      </c>
      <c r="S292" s="48">
        <v>283</v>
      </c>
      <c r="T292" s="48">
        <v>280</v>
      </c>
      <c r="U292" s="48">
        <v>267</v>
      </c>
      <c r="V292" s="48">
        <v>235</v>
      </c>
      <c r="W292" s="48">
        <v>181</v>
      </c>
      <c r="X292" s="48">
        <v>157</v>
      </c>
      <c r="Y292" s="48">
        <v>166</v>
      </c>
      <c r="Z292" s="48">
        <v>188</v>
      </c>
      <c r="AA292" s="48">
        <v>204</v>
      </c>
      <c r="AB292" s="48">
        <v>189</v>
      </c>
      <c r="AC292" s="48">
        <v>177</v>
      </c>
      <c r="AD292" s="48">
        <v>151</v>
      </c>
      <c r="AE292" s="48">
        <v>113</v>
      </c>
      <c r="AF292" s="48">
        <v>83</v>
      </c>
      <c r="AG292" s="48">
        <v>107</v>
      </c>
      <c r="AH292" s="50">
        <v>239</v>
      </c>
      <c r="AI292" s="50">
        <v>263</v>
      </c>
      <c r="AJ292" s="50">
        <v>274</v>
      </c>
      <c r="AK292" s="50">
        <v>269</v>
      </c>
      <c r="AL292" s="50">
        <v>249</v>
      </c>
      <c r="AM292" s="50">
        <v>226</v>
      </c>
      <c r="AN292" s="50">
        <v>189</v>
      </c>
      <c r="AO292" s="50">
        <v>175</v>
      </c>
      <c r="AP292" s="50">
        <v>190</v>
      </c>
      <c r="AQ292" s="50">
        <v>217</v>
      </c>
      <c r="AR292" s="50">
        <v>245</v>
      </c>
      <c r="AS292" s="50">
        <v>233</v>
      </c>
      <c r="AT292" s="50">
        <v>216</v>
      </c>
      <c r="AU292" s="50">
        <v>187</v>
      </c>
      <c r="AV292" s="50">
        <v>141</v>
      </c>
      <c r="AW292" s="50">
        <v>111</v>
      </c>
      <c r="AX292" s="50">
        <v>155</v>
      </c>
      <c r="AZ292">
        <v>0</v>
      </c>
    </row>
    <row r="293" spans="1:52" x14ac:dyDescent="0.25">
      <c r="A293" s="2" t="s">
        <v>33</v>
      </c>
      <c r="B293" s="3" t="s">
        <v>384</v>
      </c>
      <c r="C293" s="4">
        <v>15755</v>
      </c>
      <c r="D293" s="2" t="s">
        <v>35</v>
      </c>
      <c r="E293" s="2" t="s">
        <v>385</v>
      </c>
      <c r="F293" t="s">
        <v>2496</v>
      </c>
      <c r="G293">
        <v>7739</v>
      </c>
      <c r="H293">
        <v>1642</v>
      </c>
      <c r="I293">
        <v>1089</v>
      </c>
      <c r="J293" s="9">
        <v>66.321559074299628</v>
      </c>
      <c r="K293">
        <v>2089</v>
      </c>
      <c r="L293">
        <v>1851</v>
      </c>
      <c r="M293" s="22">
        <v>88.60698898994734</v>
      </c>
      <c r="N293" s="48">
        <v>7739</v>
      </c>
      <c r="O293" s="49">
        <v>1034</v>
      </c>
      <c r="P293" s="49">
        <v>6705</v>
      </c>
      <c r="Q293" s="48">
        <v>317</v>
      </c>
      <c r="R293" s="48">
        <v>327</v>
      </c>
      <c r="S293" s="48">
        <v>321</v>
      </c>
      <c r="T293" s="48">
        <v>356</v>
      </c>
      <c r="U293" s="48">
        <v>336</v>
      </c>
      <c r="V293" s="48">
        <v>301</v>
      </c>
      <c r="W293" s="48">
        <v>275</v>
      </c>
      <c r="X293" s="48">
        <v>243</v>
      </c>
      <c r="Y293" s="48">
        <v>219</v>
      </c>
      <c r="Z293" s="48">
        <v>187</v>
      </c>
      <c r="AA293" s="48">
        <v>164</v>
      </c>
      <c r="AB293" s="48">
        <v>158</v>
      </c>
      <c r="AC293" s="48">
        <v>179</v>
      </c>
      <c r="AD293" s="48">
        <v>194</v>
      </c>
      <c r="AE293" s="48">
        <v>183</v>
      </c>
      <c r="AF293" s="48">
        <v>167</v>
      </c>
      <c r="AG293" s="48">
        <v>176</v>
      </c>
      <c r="AH293" s="50">
        <v>296</v>
      </c>
      <c r="AI293" s="50">
        <v>299</v>
      </c>
      <c r="AJ293" s="50">
        <v>281</v>
      </c>
      <c r="AK293" s="50">
        <v>303</v>
      </c>
      <c r="AL293" s="50">
        <v>273</v>
      </c>
      <c r="AM293" s="50">
        <v>226</v>
      </c>
      <c r="AN293" s="50">
        <v>199</v>
      </c>
      <c r="AO293" s="50">
        <v>181</v>
      </c>
      <c r="AP293" s="50">
        <v>177</v>
      </c>
      <c r="AQ293" s="50">
        <v>168</v>
      </c>
      <c r="AR293" s="50">
        <v>163</v>
      </c>
      <c r="AS293" s="50">
        <v>166</v>
      </c>
      <c r="AT293" s="50">
        <v>186</v>
      </c>
      <c r="AU293" s="50">
        <v>191</v>
      </c>
      <c r="AV293" s="50">
        <v>173</v>
      </c>
      <c r="AW293" s="50">
        <v>164</v>
      </c>
      <c r="AX293" s="50">
        <v>190</v>
      </c>
      <c r="AZ293">
        <v>0</v>
      </c>
    </row>
    <row r="294" spans="1:52" x14ac:dyDescent="0.25">
      <c r="A294" s="2" t="s">
        <v>33</v>
      </c>
      <c r="B294" s="3" t="s">
        <v>602</v>
      </c>
      <c r="C294" s="4">
        <v>15757</v>
      </c>
      <c r="D294" s="2" t="s">
        <v>35</v>
      </c>
      <c r="E294" s="2" t="s">
        <v>603</v>
      </c>
      <c r="F294" t="s">
        <v>2496</v>
      </c>
      <c r="G294">
        <v>7032</v>
      </c>
      <c r="H294">
        <v>769</v>
      </c>
      <c r="I294">
        <v>587</v>
      </c>
      <c r="J294" s="9">
        <v>76.332899869960997</v>
      </c>
      <c r="K294">
        <v>2031</v>
      </c>
      <c r="L294">
        <v>1120</v>
      </c>
      <c r="M294" s="22">
        <v>55.145248645987202</v>
      </c>
      <c r="N294" s="48">
        <v>7032</v>
      </c>
      <c r="O294" s="49">
        <v>3860</v>
      </c>
      <c r="P294" s="49">
        <v>3172</v>
      </c>
      <c r="Q294" s="48">
        <v>307</v>
      </c>
      <c r="R294" s="48">
        <v>338</v>
      </c>
      <c r="S294" s="48">
        <v>368</v>
      </c>
      <c r="T294" s="48">
        <v>297</v>
      </c>
      <c r="U294" s="48">
        <v>269</v>
      </c>
      <c r="V294" s="48">
        <v>263</v>
      </c>
      <c r="W294" s="48">
        <v>246</v>
      </c>
      <c r="X294" s="48">
        <v>254</v>
      </c>
      <c r="Y294" s="48">
        <v>228</v>
      </c>
      <c r="Z294" s="48">
        <v>209</v>
      </c>
      <c r="AA294" s="48">
        <v>182</v>
      </c>
      <c r="AB294" s="48">
        <v>161</v>
      </c>
      <c r="AC294" s="48">
        <v>146</v>
      </c>
      <c r="AD294" s="48">
        <v>119</v>
      </c>
      <c r="AE294" s="48">
        <v>96</v>
      </c>
      <c r="AF294" s="48">
        <v>82</v>
      </c>
      <c r="AG294" s="48">
        <v>92</v>
      </c>
      <c r="AH294" s="50">
        <v>290</v>
      </c>
      <c r="AI294" s="50">
        <v>307</v>
      </c>
      <c r="AJ294" s="50">
        <v>321</v>
      </c>
      <c r="AK294" s="50">
        <v>259</v>
      </c>
      <c r="AL294" s="50">
        <v>232</v>
      </c>
      <c r="AM294" s="50">
        <v>209</v>
      </c>
      <c r="AN294" s="50">
        <v>193</v>
      </c>
      <c r="AO294" s="50">
        <v>206</v>
      </c>
      <c r="AP294" s="50">
        <v>204</v>
      </c>
      <c r="AQ294" s="50">
        <v>204</v>
      </c>
      <c r="AR294" s="50">
        <v>187</v>
      </c>
      <c r="AS294" s="50">
        <v>167</v>
      </c>
      <c r="AT294" s="50">
        <v>151</v>
      </c>
      <c r="AU294" s="50">
        <v>128</v>
      </c>
      <c r="AV294" s="50">
        <v>108</v>
      </c>
      <c r="AW294" s="50">
        <v>96</v>
      </c>
      <c r="AX294" s="50">
        <v>113</v>
      </c>
      <c r="AZ294">
        <v>0</v>
      </c>
    </row>
    <row r="295" spans="1:52" x14ac:dyDescent="0.25">
      <c r="A295" s="2" t="s">
        <v>33</v>
      </c>
      <c r="B295" s="3" t="s">
        <v>372</v>
      </c>
      <c r="C295" s="4">
        <v>15759</v>
      </c>
      <c r="D295" s="2" t="s">
        <v>35</v>
      </c>
      <c r="E295" s="2" t="s">
        <v>373</v>
      </c>
      <c r="F295" t="s">
        <v>2496</v>
      </c>
      <c r="G295">
        <v>112287</v>
      </c>
      <c r="H295">
        <v>1854</v>
      </c>
      <c r="I295">
        <v>1907</v>
      </c>
      <c r="J295" s="9">
        <v>102.8586839266451</v>
      </c>
      <c r="K295">
        <v>28379</v>
      </c>
      <c r="L295">
        <v>14996</v>
      </c>
      <c r="M295" s="22">
        <v>52.841890130025725</v>
      </c>
      <c r="N295" s="48">
        <v>112287</v>
      </c>
      <c r="O295" s="49">
        <v>98411</v>
      </c>
      <c r="P295" s="49">
        <v>13876</v>
      </c>
      <c r="Q295" s="48">
        <v>4005</v>
      </c>
      <c r="R295" s="48">
        <v>4370</v>
      </c>
      <c r="S295" s="48">
        <v>4851</v>
      </c>
      <c r="T295" s="48">
        <v>4760</v>
      </c>
      <c r="U295" s="48">
        <v>4259</v>
      </c>
      <c r="V295" s="48">
        <v>4280</v>
      </c>
      <c r="W295" s="48">
        <v>3787</v>
      </c>
      <c r="X295" s="48">
        <v>3247</v>
      </c>
      <c r="Y295" s="48">
        <v>2966</v>
      </c>
      <c r="Z295" s="48">
        <v>3196</v>
      </c>
      <c r="AA295" s="48">
        <v>3324</v>
      </c>
      <c r="AB295" s="48">
        <v>3044</v>
      </c>
      <c r="AC295" s="48">
        <v>2449</v>
      </c>
      <c r="AD295" s="48">
        <v>1801</v>
      </c>
      <c r="AE295" s="48">
        <v>1197</v>
      </c>
      <c r="AF295" s="48">
        <v>836</v>
      </c>
      <c r="AG295" s="48">
        <v>888</v>
      </c>
      <c r="AH295" s="50">
        <v>3922</v>
      </c>
      <c r="AI295" s="50">
        <v>4389</v>
      </c>
      <c r="AJ295" s="50">
        <v>4825</v>
      </c>
      <c r="AK295" s="50">
        <v>4794</v>
      </c>
      <c r="AL295" s="50">
        <v>4309</v>
      </c>
      <c r="AM295" s="50">
        <v>3604</v>
      </c>
      <c r="AN295" s="50">
        <v>3617</v>
      </c>
      <c r="AO295" s="50">
        <v>3838</v>
      </c>
      <c r="AP295" s="50">
        <v>3853</v>
      </c>
      <c r="AQ295" s="50">
        <v>4246</v>
      </c>
      <c r="AR295" s="50">
        <v>4303</v>
      </c>
      <c r="AS295" s="50">
        <v>3831</v>
      </c>
      <c r="AT295" s="50">
        <v>3096</v>
      </c>
      <c r="AU295" s="50">
        <v>2269</v>
      </c>
      <c r="AV295" s="50">
        <v>1630</v>
      </c>
      <c r="AW295" s="50">
        <v>1201</v>
      </c>
      <c r="AX295" s="50">
        <v>1300</v>
      </c>
      <c r="AZ295">
        <v>0</v>
      </c>
    </row>
    <row r="296" spans="1:52" x14ac:dyDescent="0.25">
      <c r="A296" s="2" t="s">
        <v>33</v>
      </c>
      <c r="B296" s="3" t="s">
        <v>278</v>
      </c>
      <c r="C296" s="4">
        <v>15761</v>
      </c>
      <c r="D296" s="2" t="s">
        <v>35</v>
      </c>
      <c r="E296" s="2" t="s">
        <v>279</v>
      </c>
      <c r="F296" t="s">
        <v>2496</v>
      </c>
      <c r="G296">
        <v>3482</v>
      </c>
      <c r="H296">
        <v>195</v>
      </c>
      <c r="I296">
        <v>460</v>
      </c>
      <c r="J296" s="9">
        <v>235.89743589743591</v>
      </c>
      <c r="K296">
        <v>841</v>
      </c>
      <c r="L296">
        <v>831</v>
      </c>
      <c r="M296" s="22">
        <v>98.810939357907259</v>
      </c>
      <c r="N296" s="48">
        <v>3482</v>
      </c>
      <c r="O296" s="49">
        <v>793</v>
      </c>
      <c r="P296" s="49">
        <v>2689</v>
      </c>
      <c r="Q296" s="48">
        <v>127</v>
      </c>
      <c r="R296" s="48">
        <v>129</v>
      </c>
      <c r="S296" s="48">
        <v>127</v>
      </c>
      <c r="T296" s="48">
        <v>138</v>
      </c>
      <c r="U296" s="48">
        <v>128</v>
      </c>
      <c r="V296" s="48">
        <v>130</v>
      </c>
      <c r="W296" s="48">
        <v>102</v>
      </c>
      <c r="X296" s="48">
        <v>95</v>
      </c>
      <c r="Y296" s="48">
        <v>108</v>
      </c>
      <c r="Z296" s="48">
        <v>120</v>
      </c>
      <c r="AA296" s="48">
        <v>105</v>
      </c>
      <c r="AB296" s="48">
        <v>97</v>
      </c>
      <c r="AC296" s="48">
        <v>79</v>
      </c>
      <c r="AD296" s="48">
        <v>72</v>
      </c>
      <c r="AE296" s="48">
        <v>64</v>
      </c>
      <c r="AF296" s="48">
        <v>61</v>
      </c>
      <c r="AG296" s="48">
        <v>86</v>
      </c>
      <c r="AH296" s="50">
        <v>121</v>
      </c>
      <c r="AI296" s="50">
        <v>128</v>
      </c>
      <c r="AJ296" s="50">
        <v>127</v>
      </c>
      <c r="AK296" s="50">
        <v>130</v>
      </c>
      <c r="AL296" s="50">
        <v>113</v>
      </c>
      <c r="AM296" s="50">
        <v>107</v>
      </c>
      <c r="AN296" s="50">
        <v>82</v>
      </c>
      <c r="AO296" s="50">
        <v>79</v>
      </c>
      <c r="AP296" s="50">
        <v>94</v>
      </c>
      <c r="AQ296" s="50">
        <v>109</v>
      </c>
      <c r="AR296" s="50">
        <v>102</v>
      </c>
      <c r="AS296" s="50">
        <v>100</v>
      </c>
      <c r="AT296" s="50">
        <v>87</v>
      </c>
      <c r="AU296" s="50">
        <v>81</v>
      </c>
      <c r="AV296" s="50">
        <v>75</v>
      </c>
      <c r="AW296" s="50">
        <v>72</v>
      </c>
      <c r="AX296" s="50">
        <v>107</v>
      </c>
      <c r="AZ296">
        <v>0</v>
      </c>
    </row>
    <row r="297" spans="1:52" x14ac:dyDescent="0.25">
      <c r="A297" s="2" t="s">
        <v>33</v>
      </c>
      <c r="B297" s="3" t="s">
        <v>55</v>
      </c>
      <c r="C297" s="4">
        <v>15762</v>
      </c>
      <c r="D297" s="2" t="s">
        <v>35</v>
      </c>
      <c r="E297" s="2" t="s">
        <v>56</v>
      </c>
      <c r="F297" t="s">
        <v>2496</v>
      </c>
      <c r="G297">
        <v>3028</v>
      </c>
      <c r="H297">
        <v>471</v>
      </c>
      <c r="I297">
        <v>304</v>
      </c>
      <c r="J297" s="9">
        <v>64.543524416135881</v>
      </c>
      <c r="K297">
        <v>971</v>
      </c>
      <c r="L297">
        <v>374</v>
      </c>
      <c r="M297" s="22">
        <v>38.516992790937174</v>
      </c>
      <c r="N297" s="48">
        <v>3028</v>
      </c>
      <c r="O297" s="49">
        <v>503</v>
      </c>
      <c r="P297" s="49">
        <v>2525</v>
      </c>
      <c r="Q297" s="48">
        <v>165</v>
      </c>
      <c r="R297" s="48">
        <v>167</v>
      </c>
      <c r="S297" s="48">
        <v>163</v>
      </c>
      <c r="T297" s="48">
        <v>146</v>
      </c>
      <c r="U297" s="48">
        <v>131</v>
      </c>
      <c r="V297" s="48">
        <v>112</v>
      </c>
      <c r="W297" s="48">
        <v>106</v>
      </c>
      <c r="X297" s="48">
        <v>94</v>
      </c>
      <c r="Y297" s="48">
        <v>88</v>
      </c>
      <c r="Z297" s="48">
        <v>85</v>
      </c>
      <c r="AA297" s="48">
        <v>65</v>
      </c>
      <c r="AB297" s="48">
        <v>60</v>
      </c>
      <c r="AC297" s="48">
        <v>56</v>
      </c>
      <c r="AD297" s="48">
        <v>51</v>
      </c>
      <c r="AE297" s="48">
        <v>33</v>
      </c>
      <c r="AF297" s="48">
        <v>23</v>
      </c>
      <c r="AG297" s="48">
        <v>25</v>
      </c>
      <c r="AH297" s="50">
        <v>153</v>
      </c>
      <c r="AI297" s="50">
        <v>155</v>
      </c>
      <c r="AJ297" s="50">
        <v>148</v>
      </c>
      <c r="AK297" s="50">
        <v>130</v>
      </c>
      <c r="AL297" s="50">
        <v>119</v>
      </c>
      <c r="AM297" s="50">
        <v>104</v>
      </c>
      <c r="AN297" s="50">
        <v>98</v>
      </c>
      <c r="AO297" s="50">
        <v>81</v>
      </c>
      <c r="AP297" s="50">
        <v>68</v>
      </c>
      <c r="AQ297" s="50">
        <v>68</v>
      </c>
      <c r="AR297" s="50">
        <v>62</v>
      </c>
      <c r="AS297" s="50">
        <v>63</v>
      </c>
      <c r="AT297" s="50">
        <v>58</v>
      </c>
      <c r="AU297" s="50">
        <v>52</v>
      </c>
      <c r="AV297" s="50">
        <v>38</v>
      </c>
      <c r="AW297" s="50">
        <v>29</v>
      </c>
      <c r="AX297" s="50">
        <v>32</v>
      </c>
      <c r="AZ297">
        <v>0</v>
      </c>
    </row>
    <row r="298" spans="1:52" x14ac:dyDescent="0.25">
      <c r="A298" s="2" t="s">
        <v>33</v>
      </c>
      <c r="B298" s="3" t="s">
        <v>142</v>
      </c>
      <c r="C298" s="4">
        <v>15763</v>
      </c>
      <c r="D298" s="2" t="s">
        <v>35</v>
      </c>
      <c r="E298" s="2" t="s">
        <v>143</v>
      </c>
      <c r="F298" t="s">
        <v>2496</v>
      </c>
      <c r="G298">
        <v>7460</v>
      </c>
      <c r="H298">
        <v>1086</v>
      </c>
      <c r="I298">
        <v>769</v>
      </c>
      <c r="J298" s="9">
        <v>70.810313075506443</v>
      </c>
      <c r="K298">
        <v>2588</v>
      </c>
      <c r="L298">
        <v>1134</v>
      </c>
      <c r="M298" s="22">
        <v>43.817619783616692</v>
      </c>
      <c r="N298" s="48">
        <v>7460</v>
      </c>
      <c r="O298" s="49">
        <v>714</v>
      </c>
      <c r="P298" s="49">
        <v>6746</v>
      </c>
      <c r="Q298" s="48">
        <v>388</v>
      </c>
      <c r="R298" s="48">
        <v>401</v>
      </c>
      <c r="S298" s="48">
        <v>418</v>
      </c>
      <c r="T298" s="48">
        <v>357</v>
      </c>
      <c r="U298" s="48">
        <v>286</v>
      </c>
      <c r="V298" s="48">
        <v>249</v>
      </c>
      <c r="W298" s="48">
        <v>213</v>
      </c>
      <c r="X298" s="48">
        <v>199</v>
      </c>
      <c r="Y298" s="48">
        <v>210</v>
      </c>
      <c r="Z298" s="48">
        <v>202</v>
      </c>
      <c r="AA298" s="48">
        <v>191</v>
      </c>
      <c r="AB298" s="48">
        <v>162</v>
      </c>
      <c r="AC298" s="48">
        <v>153</v>
      </c>
      <c r="AD298" s="48">
        <v>130</v>
      </c>
      <c r="AE298" s="48">
        <v>106</v>
      </c>
      <c r="AF298" s="48">
        <v>78</v>
      </c>
      <c r="AG298" s="48">
        <v>83</v>
      </c>
      <c r="AH298" s="50">
        <v>382</v>
      </c>
      <c r="AI298" s="50">
        <v>403</v>
      </c>
      <c r="AJ298" s="50">
        <v>415</v>
      </c>
      <c r="AK298" s="50">
        <v>347</v>
      </c>
      <c r="AL298" s="50">
        <v>256</v>
      </c>
      <c r="AM298" s="50">
        <v>218</v>
      </c>
      <c r="AN298" s="50">
        <v>186</v>
      </c>
      <c r="AO298" s="50">
        <v>179</v>
      </c>
      <c r="AP298" s="50">
        <v>184</v>
      </c>
      <c r="AQ298" s="50">
        <v>180</v>
      </c>
      <c r="AR298" s="50">
        <v>174</v>
      </c>
      <c r="AS298" s="50">
        <v>152</v>
      </c>
      <c r="AT298" s="50">
        <v>144</v>
      </c>
      <c r="AU298" s="50">
        <v>124</v>
      </c>
      <c r="AV298" s="50">
        <v>105</v>
      </c>
      <c r="AW298" s="50">
        <v>84</v>
      </c>
      <c r="AX298" s="50">
        <v>101</v>
      </c>
      <c r="AZ298">
        <v>0</v>
      </c>
    </row>
    <row r="299" spans="1:52" x14ac:dyDescent="0.25">
      <c r="A299" s="2" t="s">
        <v>33</v>
      </c>
      <c r="B299" s="3" t="s">
        <v>120</v>
      </c>
      <c r="C299" s="4">
        <v>15764</v>
      </c>
      <c r="D299" s="2" t="s">
        <v>35</v>
      </c>
      <c r="E299" s="2" t="s">
        <v>121</v>
      </c>
      <c r="F299" t="s">
        <v>2496</v>
      </c>
      <c r="G299">
        <v>5226</v>
      </c>
      <c r="H299">
        <v>998</v>
      </c>
      <c r="I299">
        <v>607</v>
      </c>
      <c r="J299" s="9">
        <v>60.821643286573149</v>
      </c>
      <c r="K299">
        <v>1663</v>
      </c>
      <c r="L299">
        <v>716</v>
      </c>
      <c r="M299" s="22">
        <v>43.054720384846661</v>
      </c>
      <c r="N299" s="48">
        <v>5226</v>
      </c>
      <c r="O299" s="49">
        <v>748</v>
      </c>
      <c r="P299" s="49">
        <v>4478</v>
      </c>
      <c r="Q299" s="48">
        <v>266</v>
      </c>
      <c r="R299" s="48">
        <v>263</v>
      </c>
      <c r="S299" s="48">
        <v>257</v>
      </c>
      <c r="T299" s="48">
        <v>247</v>
      </c>
      <c r="U299" s="48">
        <v>205</v>
      </c>
      <c r="V299" s="48">
        <v>179</v>
      </c>
      <c r="W299" s="48">
        <v>155</v>
      </c>
      <c r="X299" s="48">
        <v>142</v>
      </c>
      <c r="Y299" s="48">
        <v>148</v>
      </c>
      <c r="Z299" s="48">
        <v>150</v>
      </c>
      <c r="AA299" s="48">
        <v>142</v>
      </c>
      <c r="AB299" s="48">
        <v>132</v>
      </c>
      <c r="AC299" s="48">
        <v>113</v>
      </c>
      <c r="AD299" s="48">
        <v>96</v>
      </c>
      <c r="AE299" s="48">
        <v>67</v>
      </c>
      <c r="AF299" s="48">
        <v>47</v>
      </c>
      <c r="AG299" s="48">
        <v>48</v>
      </c>
      <c r="AH299" s="50">
        <v>251</v>
      </c>
      <c r="AI299" s="50">
        <v>251</v>
      </c>
      <c r="AJ299" s="50">
        <v>239</v>
      </c>
      <c r="AK299" s="50">
        <v>229</v>
      </c>
      <c r="AL299" s="50">
        <v>192</v>
      </c>
      <c r="AM299" s="50">
        <v>171</v>
      </c>
      <c r="AN299" s="50">
        <v>153</v>
      </c>
      <c r="AO299" s="50">
        <v>142</v>
      </c>
      <c r="AP299" s="50">
        <v>151</v>
      </c>
      <c r="AQ299" s="50">
        <v>145</v>
      </c>
      <c r="AR299" s="50">
        <v>136</v>
      </c>
      <c r="AS299" s="50">
        <v>119</v>
      </c>
      <c r="AT299" s="50">
        <v>108</v>
      </c>
      <c r="AU299" s="50">
        <v>94</v>
      </c>
      <c r="AV299" s="50">
        <v>71</v>
      </c>
      <c r="AW299" s="50">
        <v>54</v>
      </c>
      <c r="AX299" s="50">
        <v>63</v>
      </c>
      <c r="AZ299">
        <v>0</v>
      </c>
    </row>
    <row r="300" spans="1:52" x14ac:dyDescent="0.25">
      <c r="A300" s="2" t="s">
        <v>33</v>
      </c>
      <c r="B300" s="3" t="s">
        <v>160</v>
      </c>
      <c r="C300" s="4">
        <v>15774</v>
      </c>
      <c r="D300" s="2" t="s">
        <v>35</v>
      </c>
      <c r="E300" s="2" t="s">
        <v>161</v>
      </c>
      <c r="F300" t="s">
        <v>2496</v>
      </c>
      <c r="G300">
        <v>2982</v>
      </c>
      <c r="H300">
        <v>373</v>
      </c>
      <c r="I300">
        <v>491</v>
      </c>
      <c r="J300" s="9">
        <v>131.63538873994639</v>
      </c>
      <c r="K300">
        <v>864</v>
      </c>
      <c r="L300">
        <v>606</v>
      </c>
      <c r="M300" s="22">
        <v>70.138888888888886</v>
      </c>
      <c r="N300" s="48">
        <v>2982</v>
      </c>
      <c r="O300" s="49">
        <v>969</v>
      </c>
      <c r="P300" s="49">
        <v>2013</v>
      </c>
      <c r="Q300" s="48">
        <v>132</v>
      </c>
      <c r="R300" s="48">
        <v>141</v>
      </c>
      <c r="S300" s="48">
        <v>142</v>
      </c>
      <c r="T300" s="48">
        <v>159</v>
      </c>
      <c r="U300" s="48">
        <v>150</v>
      </c>
      <c r="V300" s="48">
        <v>124</v>
      </c>
      <c r="W300" s="48">
        <v>106</v>
      </c>
      <c r="X300" s="48">
        <v>91</v>
      </c>
      <c r="Y300" s="48">
        <v>81</v>
      </c>
      <c r="Z300" s="48">
        <v>69</v>
      </c>
      <c r="AA300" s="48">
        <v>60</v>
      </c>
      <c r="AB300" s="48">
        <v>56</v>
      </c>
      <c r="AC300" s="48">
        <v>59</v>
      </c>
      <c r="AD300" s="48">
        <v>61</v>
      </c>
      <c r="AE300" s="48">
        <v>57</v>
      </c>
      <c r="AF300" s="48">
        <v>53</v>
      </c>
      <c r="AG300" s="48">
        <v>58</v>
      </c>
      <c r="AH300" s="50">
        <v>125</v>
      </c>
      <c r="AI300" s="50">
        <v>128</v>
      </c>
      <c r="AJ300" s="50">
        <v>128</v>
      </c>
      <c r="AK300" s="50">
        <v>135</v>
      </c>
      <c r="AL300" s="50">
        <v>117</v>
      </c>
      <c r="AM300" s="50">
        <v>90</v>
      </c>
      <c r="AN300" s="50">
        <v>73</v>
      </c>
      <c r="AO300" s="50">
        <v>65</v>
      </c>
      <c r="AP300" s="50">
        <v>61</v>
      </c>
      <c r="AQ300" s="50">
        <v>60</v>
      </c>
      <c r="AR300" s="50">
        <v>58</v>
      </c>
      <c r="AS300" s="50">
        <v>56</v>
      </c>
      <c r="AT300" s="50">
        <v>60</v>
      </c>
      <c r="AU300" s="50">
        <v>59</v>
      </c>
      <c r="AV300" s="50">
        <v>54</v>
      </c>
      <c r="AW300" s="50">
        <v>52</v>
      </c>
      <c r="AX300" s="50">
        <v>62</v>
      </c>
      <c r="AZ300">
        <v>0</v>
      </c>
    </row>
    <row r="301" spans="1:52" x14ac:dyDescent="0.25">
      <c r="A301" s="2" t="s">
        <v>33</v>
      </c>
      <c r="B301" s="3" t="s">
        <v>224</v>
      </c>
      <c r="C301" s="4">
        <v>15776</v>
      </c>
      <c r="D301" s="2" t="s">
        <v>35</v>
      </c>
      <c r="E301" s="2" t="s">
        <v>225</v>
      </c>
      <c r="F301" t="s">
        <v>2496</v>
      </c>
      <c r="G301">
        <v>5862</v>
      </c>
      <c r="H301">
        <v>587</v>
      </c>
      <c r="I301">
        <v>631</v>
      </c>
      <c r="J301" s="9">
        <v>107.49574105621807</v>
      </c>
      <c r="K301">
        <v>1602</v>
      </c>
      <c r="L301">
        <v>899</v>
      </c>
      <c r="M301" s="22">
        <v>56.117353308364549</v>
      </c>
      <c r="N301" s="48">
        <v>5862</v>
      </c>
      <c r="O301" s="49">
        <v>1356</v>
      </c>
      <c r="P301" s="49">
        <v>4506</v>
      </c>
      <c r="Q301" s="48">
        <v>251</v>
      </c>
      <c r="R301" s="48">
        <v>259</v>
      </c>
      <c r="S301" s="48">
        <v>266</v>
      </c>
      <c r="T301" s="48">
        <v>272</v>
      </c>
      <c r="U301" s="48">
        <v>222</v>
      </c>
      <c r="V301" s="48">
        <v>190</v>
      </c>
      <c r="W301" s="48">
        <v>175</v>
      </c>
      <c r="X301" s="48">
        <v>181</v>
      </c>
      <c r="Y301" s="48">
        <v>194</v>
      </c>
      <c r="Z301" s="48">
        <v>210</v>
      </c>
      <c r="AA301" s="48">
        <v>187</v>
      </c>
      <c r="AB301" s="48">
        <v>151</v>
      </c>
      <c r="AC301" s="48">
        <v>131</v>
      </c>
      <c r="AD301" s="48">
        <v>113</v>
      </c>
      <c r="AE301" s="48">
        <v>83</v>
      </c>
      <c r="AF301" s="48">
        <v>56</v>
      </c>
      <c r="AG301" s="48">
        <v>69</v>
      </c>
      <c r="AH301" s="50">
        <v>228</v>
      </c>
      <c r="AI301" s="50">
        <v>240</v>
      </c>
      <c r="AJ301" s="50">
        <v>242</v>
      </c>
      <c r="AK301" s="50">
        <v>253</v>
      </c>
      <c r="AL301" s="50">
        <v>205</v>
      </c>
      <c r="AM301" s="50">
        <v>186</v>
      </c>
      <c r="AN301" s="50">
        <v>179</v>
      </c>
      <c r="AO301" s="50">
        <v>183</v>
      </c>
      <c r="AP301" s="50">
        <v>181</v>
      </c>
      <c r="AQ301" s="50">
        <v>188</v>
      </c>
      <c r="AR301" s="50">
        <v>157</v>
      </c>
      <c r="AS301" s="50">
        <v>130</v>
      </c>
      <c r="AT301" s="50">
        <v>121</v>
      </c>
      <c r="AU301" s="50">
        <v>117</v>
      </c>
      <c r="AV301" s="50">
        <v>90</v>
      </c>
      <c r="AW301" s="50">
        <v>64</v>
      </c>
      <c r="AX301" s="50">
        <v>88</v>
      </c>
      <c r="AZ301">
        <v>0</v>
      </c>
    </row>
    <row r="302" spans="1:52" x14ac:dyDescent="0.25">
      <c r="A302" s="2" t="s">
        <v>33</v>
      </c>
      <c r="B302" s="3" t="s">
        <v>325</v>
      </c>
      <c r="C302" s="4">
        <v>15778</v>
      </c>
      <c r="D302" s="2" t="s">
        <v>35</v>
      </c>
      <c r="E302" s="2" t="s">
        <v>326</v>
      </c>
      <c r="F302" t="s">
        <v>2496</v>
      </c>
      <c r="G302">
        <v>3988</v>
      </c>
      <c r="H302">
        <v>453</v>
      </c>
      <c r="I302">
        <v>678</v>
      </c>
      <c r="J302" s="9">
        <v>149.66887417218544</v>
      </c>
      <c r="K302">
        <v>937</v>
      </c>
      <c r="L302">
        <v>927</v>
      </c>
      <c r="M302" s="22">
        <v>98.932764140875122</v>
      </c>
      <c r="N302" s="48">
        <v>3988</v>
      </c>
      <c r="O302" s="49">
        <v>773</v>
      </c>
      <c r="P302" s="49">
        <v>3215</v>
      </c>
      <c r="Q302" s="48">
        <v>145</v>
      </c>
      <c r="R302" s="48">
        <v>145</v>
      </c>
      <c r="S302" s="48">
        <v>145</v>
      </c>
      <c r="T302" s="48">
        <v>156</v>
      </c>
      <c r="U302" s="48">
        <v>148</v>
      </c>
      <c r="V302" s="48">
        <v>146</v>
      </c>
      <c r="W302" s="48">
        <v>118</v>
      </c>
      <c r="X302" s="48">
        <v>109</v>
      </c>
      <c r="Y302" s="48">
        <v>125</v>
      </c>
      <c r="Z302" s="48">
        <v>136</v>
      </c>
      <c r="AA302" s="48">
        <v>121</v>
      </c>
      <c r="AB302" s="48">
        <v>109</v>
      </c>
      <c r="AC302" s="48">
        <v>91</v>
      </c>
      <c r="AD302" s="48">
        <v>83</v>
      </c>
      <c r="AE302" s="48">
        <v>75</v>
      </c>
      <c r="AF302" s="48">
        <v>69</v>
      </c>
      <c r="AG302" s="48">
        <v>99</v>
      </c>
      <c r="AH302" s="50">
        <v>139</v>
      </c>
      <c r="AI302" s="50">
        <v>149</v>
      </c>
      <c r="AJ302" s="50">
        <v>146</v>
      </c>
      <c r="AK302" s="50">
        <v>151</v>
      </c>
      <c r="AL302" s="50">
        <v>128</v>
      </c>
      <c r="AM302" s="50">
        <v>121</v>
      </c>
      <c r="AN302" s="50">
        <v>93</v>
      </c>
      <c r="AO302" s="50">
        <v>90</v>
      </c>
      <c r="AP302" s="50">
        <v>107</v>
      </c>
      <c r="AQ302" s="50">
        <v>126</v>
      </c>
      <c r="AR302" s="50">
        <v>116</v>
      </c>
      <c r="AS302" s="50">
        <v>117</v>
      </c>
      <c r="AT302" s="50">
        <v>100</v>
      </c>
      <c r="AU302" s="50">
        <v>93</v>
      </c>
      <c r="AV302" s="50">
        <v>85</v>
      </c>
      <c r="AW302" s="50">
        <v>84</v>
      </c>
      <c r="AX302" s="50">
        <v>123</v>
      </c>
      <c r="AZ302">
        <v>0</v>
      </c>
    </row>
    <row r="303" spans="1:52" x14ac:dyDescent="0.25">
      <c r="A303" s="2" t="s">
        <v>33</v>
      </c>
      <c r="B303" s="3" t="s">
        <v>200</v>
      </c>
      <c r="C303" s="4">
        <v>15790</v>
      </c>
      <c r="D303" s="2" t="s">
        <v>35</v>
      </c>
      <c r="E303" s="2" t="s">
        <v>201</v>
      </c>
      <c r="F303" t="s">
        <v>2496</v>
      </c>
      <c r="G303">
        <v>6237</v>
      </c>
      <c r="H303">
        <v>804</v>
      </c>
      <c r="I303">
        <v>575</v>
      </c>
      <c r="J303" s="9">
        <v>71.517412935323392</v>
      </c>
      <c r="K303">
        <v>1861</v>
      </c>
      <c r="L303">
        <v>1061</v>
      </c>
      <c r="M303" s="22">
        <v>57.012358946802799</v>
      </c>
      <c r="N303" s="48">
        <v>6237</v>
      </c>
      <c r="O303" s="49">
        <v>1912</v>
      </c>
      <c r="P303" s="49">
        <v>4325</v>
      </c>
      <c r="Q303" s="48">
        <v>278</v>
      </c>
      <c r="R303" s="48">
        <v>299</v>
      </c>
      <c r="S303" s="48">
        <v>318</v>
      </c>
      <c r="T303" s="48">
        <v>252</v>
      </c>
      <c r="U303" s="48">
        <v>220</v>
      </c>
      <c r="V303" s="48">
        <v>223</v>
      </c>
      <c r="W303" s="48">
        <v>210</v>
      </c>
      <c r="X303" s="48">
        <v>214</v>
      </c>
      <c r="Y303" s="48">
        <v>196</v>
      </c>
      <c r="Z303" s="48">
        <v>189</v>
      </c>
      <c r="AA303" s="48">
        <v>155</v>
      </c>
      <c r="AB303" s="48">
        <v>133</v>
      </c>
      <c r="AC303" s="48">
        <v>131</v>
      </c>
      <c r="AD303" s="48">
        <v>110</v>
      </c>
      <c r="AE303" s="48">
        <v>95</v>
      </c>
      <c r="AF303" s="48">
        <v>67</v>
      </c>
      <c r="AG303" s="48">
        <v>80</v>
      </c>
      <c r="AH303" s="50">
        <v>261</v>
      </c>
      <c r="AI303" s="50">
        <v>283</v>
      </c>
      <c r="AJ303" s="50">
        <v>311</v>
      </c>
      <c r="AK303" s="50">
        <v>241</v>
      </c>
      <c r="AL303" s="50">
        <v>200</v>
      </c>
      <c r="AM303" s="50">
        <v>186</v>
      </c>
      <c r="AN303" s="50">
        <v>173</v>
      </c>
      <c r="AO303" s="50">
        <v>170</v>
      </c>
      <c r="AP303" s="50">
        <v>161</v>
      </c>
      <c r="AQ303" s="50">
        <v>173</v>
      </c>
      <c r="AR303" s="50">
        <v>169</v>
      </c>
      <c r="AS303" s="50">
        <v>152</v>
      </c>
      <c r="AT303" s="50">
        <v>151</v>
      </c>
      <c r="AU303" s="50">
        <v>131</v>
      </c>
      <c r="AV303" s="50">
        <v>114</v>
      </c>
      <c r="AW303" s="50">
        <v>85</v>
      </c>
      <c r="AX303" s="50">
        <v>106</v>
      </c>
      <c r="AZ303">
        <v>0</v>
      </c>
    </row>
    <row r="304" spans="1:52" x14ac:dyDescent="0.25">
      <c r="A304" s="2" t="s">
        <v>33</v>
      </c>
      <c r="B304" s="3" t="s">
        <v>94</v>
      </c>
      <c r="C304" s="4">
        <v>15798</v>
      </c>
      <c r="D304" s="2" t="s">
        <v>35</v>
      </c>
      <c r="E304" s="2" t="s">
        <v>95</v>
      </c>
      <c r="F304" t="s">
        <v>2496</v>
      </c>
      <c r="G304">
        <v>4002</v>
      </c>
      <c r="H304">
        <v>363</v>
      </c>
      <c r="I304">
        <v>643</v>
      </c>
      <c r="J304" s="9">
        <v>177.13498622589532</v>
      </c>
      <c r="K304">
        <v>931</v>
      </c>
      <c r="L304">
        <v>947</v>
      </c>
      <c r="M304" s="22">
        <v>101.71858216970999</v>
      </c>
      <c r="N304" s="48">
        <v>4002</v>
      </c>
      <c r="O304" s="49">
        <v>1231</v>
      </c>
      <c r="P304" s="49">
        <v>2771</v>
      </c>
      <c r="Q304" s="48">
        <v>133</v>
      </c>
      <c r="R304" s="48">
        <v>148</v>
      </c>
      <c r="S304" s="48">
        <v>162</v>
      </c>
      <c r="T304" s="48">
        <v>178</v>
      </c>
      <c r="U304" s="48">
        <v>157</v>
      </c>
      <c r="V304" s="48">
        <v>137</v>
      </c>
      <c r="W304" s="48">
        <v>102</v>
      </c>
      <c r="X304" s="48">
        <v>87</v>
      </c>
      <c r="Y304" s="48">
        <v>116</v>
      </c>
      <c r="Z304" s="48">
        <v>152</v>
      </c>
      <c r="AA304" s="48">
        <v>146</v>
      </c>
      <c r="AB304" s="48">
        <v>122</v>
      </c>
      <c r="AC304" s="48">
        <v>112</v>
      </c>
      <c r="AD304" s="48">
        <v>89</v>
      </c>
      <c r="AE304" s="48">
        <v>80</v>
      </c>
      <c r="AF304" s="48">
        <v>66</v>
      </c>
      <c r="AG304" s="48">
        <v>79</v>
      </c>
      <c r="AH304" s="50">
        <v>123</v>
      </c>
      <c r="AI304" s="50">
        <v>132</v>
      </c>
      <c r="AJ304" s="50">
        <v>137</v>
      </c>
      <c r="AK304" s="50">
        <v>138</v>
      </c>
      <c r="AL304" s="50">
        <v>114</v>
      </c>
      <c r="AM304" s="50">
        <v>101</v>
      </c>
      <c r="AN304" s="50">
        <v>82</v>
      </c>
      <c r="AO304" s="50">
        <v>79</v>
      </c>
      <c r="AP304" s="50">
        <v>107</v>
      </c>
      <c r="AQ304" s="50">
        <v>137</v>
      </c>
      <c r="AR304" s="50">
        <v>133</v>
      </c>
      <c r="AS304" s="50">
        <v>124</v>
      </c>
      <c r="AT304" s="50">
        <v>126</v>
      </c>
      <c r="AU304" s="50">
        <v>108</v>
      </c>
      <c r="AV304" s="50">
        <v>100</v>
      </c>
      <c r="AW304" s="50">
        <v>88</v>
      </c>
      <c r="AX304" s="50">
        <v>107</v>
      </c>
      <c r="AZ304">
        <v>0</v>
      </c>
    </row>
    <row r="305" spans="1:52" x14ac:dyDescent="0.25">
      <c r="A305" s="2" t="s">
        <v>33</v>
      </c>
      <c r="B305" s="3" t="s">
        <v>110</v>
      </c>
      <c r="C305" s="4">
        <v>15804</v>
      </c>
      <c r="D305" s="2" t="s">
        <v>35</v>
      </c>
      <c r="E305" s="2" t="s">
        <v>111</v>
      </c>
      <c r="F305" t="s">
        <v>2496</v>
      </c>
      <c r="G305">
        <v>9080</v>
      </c>
      <c r="H305">
        <v>1069</v>
      </c>
      <c r="I305">
        <v>1217</v>
      </c>
      <c r="J305" s="9">
        <v>113.84471468662301</v>
      </c>
      <c r="K305">
        <v>2461</v>
      </c>
      <c r="L305">
        <v>1711</v>
      </c>
      <c r="M305" s="22">
        <v>69.524583502641207</v>
      </c>
      <c r="N305" s="48">
        <v>9080</v>
      </c>
      <c r="O305" s="49">
        <v>1604</v>
      </c>
      <c r="P305" s="49">
        <v>7476</v>
      </c>
      <c r="Q305" s="48">
        <v>392</v>
      </c>
      <c r="R305" s="48">
        <v>403</v>
      </c>
      <c r="S305" s="48">
        <v>408</v>
      </c>
      <c r="T305" s="48">
        <v>398</v>
      </c>
      <c r="U305" s="48">
        <v>368</v>
      </c>
      <c r="V305" s="48">
        <v>337</v>
      </c>
      <c r="W305" s="48">
        <v>270</v>
      </c>
      <c r="X305" s="48">
        <v>246</v>
      </c>
      <c r="Y305" s="48">
        <v>282</v>
      </c>
      <c r="Z305" s="48">
        <v>300</v>
      </c>
      <c r="AA305" s="48">
        <v>281</v>
      </c>
      <c r="AB305" s="48">
        <v>231</v>
      </c>
      <c r="AC305" s="48">
        <v>197</v>
      </c>
      <c r="AD305" s="48">
        <v>181</v>
      </c>
      <c r="AE305" s="48">
        <v>145</v>
      </c>
      <c r="AF305" s="48">
        <v>120</v>
      </c>
      <c r="AG305" s="48">
        <v>137</v>
      </c>
      <c r="AH305" s="50">
        <v>371</v>
      </c>
      <c r="AI305" s="50">
        <v>376</v>
      </c>
      <c r="AJ305" s="50">
        <v>376</v>
      </c>
      <c r="AK305" s="50">
        <v>350</v>
      </c>
      <c r="AL305" s="50">
        <v>296</v>
      </c>
      <c r="AM305" s="50">
        <v>254</v>
      </c>
      <c r="AN305" s="50">
        <v>217</v>
      </c>
      <c r="AO305" s="50">
        <v>211</v>
      </c>
      <c r="AP305" s="50">
        <v>248</v>
      </c>
      <c r="AQ305" s="50">
        <v>259</v>
      </c>
      <c r="AR305" s="50">
        <v>258</v>
      </c>
      <c r="AS305" s="50">
        <v>232</v>
      </c>
      <c r="AT305" s="50">
        <v>207</v>
      </c>
      <c r="AU305" s="50">
        <v>199</v>
      </c>
      <c r="AV305" s="50">
        <v>173</v>
      </c>
      <c r="AW305" s="50">
        <v>157</v>
      </c>
      <c r="AX305" s="50">
        <v>200</v>
      </c>
      <c r="AZ305">
        <v>0</v>
      </c>
    </row>
    <row r="306" spans="1:52" x14ac:dyDescent="0.25">
      <c r="A306" s="2" t="s">
        <v>33</v>
      </c>
      <c r="B306" s="3" t="s">
        <v>240</v>
      </c>
      <c r="C306" s="4">
        <v>15806</v>
      </c>
      <c r="D306" s="2" t="s">
        <v>35</v>
      </c>
      <c r="E306" s="2" t="s">
        <v>241</v>
      </c>
      <c r="F306" t="s">
        <v>2496</v>
      </c>
      <c r="G306">
        <v>14333</v>
      </c>
      <c r="H306">
        <v>760</v>
      </c>
      <c r="I306">
        <v>670</v>
      </c>
      <c r="J306" s="9">
        <v>88.157894736842096</v>
      </c>
      <c r="K306">
        <v>3913</v>
      </c>
      <c r="L306">
        <v>1820</v>
      </c>
      <c r="M306" s="22">
        <v>46.511627906976742</v>
      </c>
      <c r="N306" s="48">
        <v>14333</v>
      </c>
      <c r="O306" s="49">
        <v>4860</v>
      </c>
      <c r="P306" s="49">
        <v>9473</v>
      </c>
      <c r="Q306" s="48">
        <v>611</v>
      </c>
      <c r="R306" s="48">
        <v>656</v>
      </c>
      <c r="S306" s="48">
        <v>708</v>
      </c>
      <c r="T306" s="48">
        <v>661</v>
      </c>
      <c r="U306" s="48">
        <v>594</v>
      </c>
      <c r="V306" s="48">
        <v>520</v>
      </c>
      <c r="W306" s="48">
        <v>444</v>
      </c>
      <c r="X306" s="48">
        <v>429</v>
      </c>
      <c r="Y306" s="48">
        <v>405</v>
      </c>
      <c r="Z306" s="48">
        <v>494</v>
      </c>
      <c r="AA306" s="48">
        <v>452</v>
      </c>
      <c r="AB306" s="48">
        <v>321</v>
      </c>
      <c r="AC306" s="48">
        <v>277</v>
      </c>
      <c r="AD306" s="48">
        <v>224</v>
      </c>
      <c r="AE306" s="48">
        <v>144</v>
      </c>
      <c r="AF306" s="48">
        <v>117</v>
      </c>
      <c r="AG306" s="48">
        <v>145</v>
      </c>
      <c r="AH306" s="50">
        <v>581</v>
      </c>
      <c r="AI306" s="50">
        <v>614</v>
      </c>
      <c r="AJ306" s="50">
        <v>660</v>
      </c>
      <c r="AK306" s="50">
        <v>610</v>
      </c>
      <c r="AL306" s="50">
        <v>528</v>
      </c>
      <c r="AM306" s="50">
        <v>438</v>
      </c>
      <c r="AN306" s="50">
        <v>430</v>
      </c>
      <c r="AO306" s="50">
        <v>439</v>
      </c>
      <c r="AP306" s="50">
        <v>454</v>
      </c>
      <c r="AQ306" s="50">
        <v>515</v>
      </c>
      <c r="AR306" s="50">
        <v>463</v>
      </c>
      <c r="AS306" s="50">
        <v>345</v>
      </c>
      <c r="AT306" s="50">
        <v>275</v>
      </c>
      <c r="AU306" s="50">
        <v>235</v>
      </c>
      <c r="AV306" s="50">
        <v>181</v>
      </c>
      <c r="AW306" s="50">
        <v>153</v>
      </c>
      <c r="AX306" s="50">
        <v>210</v>
      </c>
      <c r="AZ306">
        <v>0</v>
      </c>
    </row>
    <row r="307" spans="1:52" x14ac:dyDescent="0.25">
      <c r="A307" s="2" t="s">
        <v>33</v>
      </c>
      <c r="B307" s="3" t="s">
        <v>66</v>
      </c>
      <c r="C307" s="4">
        <v>15808</v>
      </c>
      <c r="D307" s="2" t="s">
        <v>35</v>
      </c>
      <c r="E307" s="2" t="s">
        <v>67</v>
      </c>
      <c r="F307" t="s">
        <v>2496</v>
      </c>
      <c r="G307">
        <v>3042</v>
      </c>
      <c r="H307">
        <v>197</v>
      </c>
      <c r="I307">
        <v>174</v>
      </c>
      <c r="J307" s="9">
        <v>88.324873096446694</v>
      </c>
      <c r="K307">
        <v>845</v>
      </c>
      <c r="L307">
        <v>532</v>
      </c>
      <c r="M307" s="22">
        <v>62.958579881656803</v>
      </c>
      <c r="N307" s="48">
        <v>3042</v>
      </c>
      <c r="O307" s="49">
        <v>459</v>
      </c>
      <c r="P307" s="49">
        <v>2583</v>
      </c>
      <c r="Q307" s="48">
        <v>137</v>
      </c>
      <c r="R307" s="48">
        <v>143</v>
      </c>
      <c r="S307" s="48">
        <v>153</v>
      </c>
      <c r="T307" s="48">
        <v>138</v>
      </c>
      <c r="U307" s="48">
        <v>119</v>
      </c>
      <c r="V307" s="48">
        <v>106</v>
      </c>
      <c r="W307" s="48">
        <v>97</v>
      </c>
      <c r="X307" s="48">
        <v>84</v>
      </c>
      <c r="Y307" s="48">
        <v>94</v>
      </c>
      <c r="Z307" s="48">
        <v>108</v>
      </c>
      <c r="AA307" s="48">
        <v>97</v>
      </c>
      <c r="AB307" s="48">
        <v>74</v>
      </c>
      <c r="AC307" s="48">
        <v>54</v>
      </c>
      <c r="AD307" s="48">
        <v>57</v>
      </c>
      <c r="AE307" s="48">
        <v>55</v>
      </c>
      <c r="AF307" s="48">
        <v>38</v>
      </c>
      <c r="AG307" s="48">
        <v>51</v>
      </c>
      <c r="AH307" s="50">
        <v>131</v>
      </c>
      <c r="AI307" s="50">
        <v>129</v>
      </c>
      <c r="AJ307" s="50">
        <v>132</v>
      </c>
      <c r="AK307" s="50">
        <v>120</v>
      </c>
      <c r="AL307" s="50">
        <v>106</v>
      </c>
      <c r="AM307" s="50">
        <v>93</v>
      </c>
      <c r="AN307" s="50">
        <v>79</v>
      </c>
      <c r="AO307" s="50">
        <v>70</v>
      </c>
      <c r="AP307" s="50">
        <v>81</v>
      </c>
      <c r="AQ307" s="50">
        <v>95</v>
      </c>
      <c r="AR307" s="50">
        <v>83</v>
      </c>
      <c r="AS307" s="50">
        <v>59</v>
      </c>
      <c r="AT307" s="50">
        <v>42</v>
      </c>
      <c r="AU307" s="50">
        <v>47</v>
      </c>
      <c r="AV307" s="50">
        <v>52</v>
      </c>
      <c r="AW307" s="50">
        <v>47</v>
      </c>
      <c r="AX307" s="50">
        <v>71</v>
      </c>
      <c r="AZ307">
        <v>0</v>
      </c>
    </row>
    <row r="308" spans="1:52" x14ac:dyDescent="0.25">
      <c r="A308" s="2" t="s">
        <v>33</v>
      </c>
      <c r="B308" s="3" t="s">
        <v>102</v>
      </c>
      <c r="C308" s="4">
        <v>15810</v>
      </c>
      <c r="D308" s="2" t="s">
        <v>35</v>
      </c>
      <c r="E308" s="2" t="s">
        <v>103</v>
      </c>
      <c r="F308" t="s">
        <v>2496</v>
      </c>
      <c r="G308">
        <v>3093</v>
      </c>
      <c r="H308">
        <v>408</v>
      </c>
      <c r="I308">
        <v>396</v>
      </c>
      <c r="J308" s="9">
        <v>97.058823529411768</v>
      </c>
      <c r="K308">
        <v>831</v>
      </c>
      <c r="L308">
        <v>564</v>
      </c>
      <c r="M308" s="22">
        <v>67.870036101083031</v>
      </c>
      <c r="N308" s="48">
        <v>3093</v>
      </c>
      <c r="O308" s="49">
        <v>844</v>
      </c>
      <c r="P308" s="49">
        <v>2249</v>
      </c>
      <c r="Q308" s="48">
        <v>123</v>
      </c>
      <c r="R308" s="48">
        <v>136</v>
      </c>
      <c r="S308" s="48">
        <v>143</v>
      </c>
      <c r="T308" s="48">
        <v>142</v>
      </c>
      <c r="U308" s="48">
        <v>136</v>
      </c>
      <c r="V308" s="48">
        <v>119</v>
      </c>
      <c r="W308" s="48">
        <v>100</v>
      </c>
      <c r="X308" s="48">
        <v>97</v>
      </c>
      <c r="Y308" s="48">
        <v>93</v>
      </c>
      <c r="Z308" s="48">
        <v>94</v>
      </c>
      <c r="AA308" s="48">
        <v>88</v>
      </c>
      <c r="AB308" s="48">
        <v>81</v>
      </c>
      <c r="AC308" s="48">
        <v>78</v>
      </c>
      <c r="AD308" s="48">
        <v>74</v>
      </c>
      <c r="AE308" s="48">
        <v>51</v>
      </c>
      <c r="AF308" s="48">
        <v>37</v>
      </c>
      <c r="AG308" s="48">
        <v>43</v>
      </c>
      <c r="AH308" s="50">
        <v>113</v>
      </c>
      <c r="AI308" s="50">
        <v>118</v>
      </c>
      <c r="AJ308" s="50">
        <v>112</v>
      </c>
      <c r="AK308" s="50">
        <v>103</v>
      </c>
      <c r="AL308" s="50">
        <v>102</v>
      </c>
      <c r="AM308" s="50">
        <v>99</v>
      </c>
      <c r="AN308" s="50">
        <v>90</v>
      </c>
      <c r="AO308" s="50">
        <v>88</v>
      </c>
      <c r="AP308" s="50">
        <v>88</v>
      </c>
      <c r="AQ308" s="50">
        <v>93</v>
      </c>
      <c r="AR308" s="50">
        <v>90</v>
      </c>
      <c r="AS308" s="50">
        <v>80</v>
      </c>
      <c r="AT308" s="50">
        <v>75</v>
      </c>
      <c r="AU308" s="50">
        <v>70</v>
      </c>
      <c r="AV308" s="50">
        <v>53</v>
      </c>
      <c r="AW308" s="50">
        <v>38</v>
      </c>
      <c r="AX308" s="50">
        <v>46</v>
      </c>
      <c r="AZ308">
        <v>0</v>
      </c>
    </row>
    <row r="309" spans="1:52" x14ac:dyDescent="0.25">
      <c r="A309" s="2" t="s">
        <v>33</v>
      </c>
      <c r="B309" s="3" t="s">
        <v>146</v>
      </c>
      <c r="C309" s="4">
        <v>15814</v>
      </c>
      <c r="D309" s="2" t="s">
        <v>35</v>
      </c>
      <c r="E309" s="2" t="s">
        <v>147</v>
      </c>
      <c r="F309" t="s">
        <v>2496</v>
      </c>
      <c r="G309">
        <v>10050</v>
      </c>
      <c r="H309">
        <v>791</v>
      </c>
      <c r="I309">
        <v>571</v>
      </c>
      <c r="J309" s="9">
        <v>72.187104930467754</v>
      </c>
      <c r="K309">
        <v>3058</v>
      </c>
      <c r="L309">
        <v>1450</v>
      </c>
      <c r="M309" s="22">
        <v>47.416612164813607</v>
      </c>
      <c r="N309" s="48">
        <v>10050</v>
      </c>
      <c r="O309" s="49">
        <v>3645</v>
      </c>
      <c r="P309" s="49">
        <v>6405</v>
      </c>
      <c r="Q309" s="48">
        <v>467</v>
      </c>
      <c r="R309" s="48">
        <v>510</v>
      </c>
      <c r="S309" s="48">
        <v>533</v>
      </c>
      <c r="T309" s="48">
        <v>470</v>
      </c>
      <c r="U309" s="48">
        <v>408</v>
      </c>
      <c r="V309" s="48">
        <v>361</v>
      </c>
      <c r="W309" s="48">
        <v>311</v>
      </c>
      <c r="X309" s="48">
        <v>272</v>
      </c>
      <c r="Y309" s="48">
        <v>293</v>
      </c>
      <c r="Z309" s="48">
        <v>288</v>
      </c>
      <c r="AA309" s="48">
        <v>272</v>
      </c>
      <c r="AB309" s="48">
        <v>252</v>
      </c>
      <c r="AC309" s="48">
        <v>235</v>
      </c>
      <c r="AD309" s="48">
        <v>177</v>
      </c>
      <c r="AE309" s="48">
        <v>127</v>
      </c>
      <c r="AF309" s="48">
        <v>100</v>
      </c>
      <c r="AG309" s="48">
        <v>123</v>
      </c>
      <c r="AH309" s="50">
        <v>444</v>
      </c>
      <c r="AI309" s="50">
        <v>470</v>
      </c>
      <c r="AJ309" s="50">
        <v>478</v>
      </c>
      <c r="AK309" s="50">
        <v>418</v>
      </c>
      <c r="AL309" s="50">
        <v>357</v>
      </c>
      <c r="AM309" s="50">
        <v>303</v>
      </c>
      <c r="AN309" s="50">
        <v>268</v>
      </c>
      <c r="AO309" s="50">
        <v>255</v>
      </c>
      <c r="AP309" s="50">
        <v>291</v>
      </c>
      <c r="AQ309" s="50">
        <v>291</v>
      </c>
      <c r="AR309" s="50">
        <v>264</v>
      </c>
      <c r="AS309" s="50">
        <v>239</v>
      </c>
      <c r="AT309" s="50">
        <v>215</v>
      </c>
      <c r="AU309" s="50">
        <v>174</v>
      </c>
      <c r="AV309" s="50">
        <v>135</v>
      </c>
      <c r="AW309" s="50">
        <v>110</v>
      </c>
      <c r="AX309" s="50">
        <v>139</v>
      </c>
      <c r="AZ309">
        <v>0</v>
      </c>
    </row>
    <row r="310" spans="1:52" x14ac:dyDescent="0.25">
      <c r="A310" s="2" t="s">
        <v>33</v>
      </c>
      <c r="B310" s="3" t="s">
        <v>234</v>
      </c>
      <c r="C310" s="4">
        <v>15816</v>
      </c>
      <c r="D310" s="2" t="s">
        <v>35</v>
      </c>
      <c r="E310" s="2" t="s">
        <v>235</v>
      </c>
      <c r="F310" t="s">
        <v>2496</v>
      </c>
      <c r="G310">
        <v>4895</v>
      </c>
      <c r="H310">
        <v>409</v>
      </c>
      <c r="I310">
        <v>325</v>
      </c>
      <c r="J310" s="9">
        <v>79.462102689486557</v>
      </c>
      <c r="K310">
        <v>1548</v>
      </c>
      <c r="L310">
        <v>669</v>
      </c>
      <c r="M310" s="22">
        <v>43.217054263565892</v>
      </c>
      <c r="N310" s="48">
        <v>4895</v>
      </c>
      <c r="O310" s="49">
        <v>763</v>
      </c>
      <c r="P310" s="49">
        <v>4132</v>
      </c>
      <c r="Q310" s="48">
        <v>251</v>
      </c>
      <c r="R310" s="48">
        <v>255</v>
      </c>
      <c r="S310" s="48">
        <v>260</v>
      </c>
      <c r="T310" s="48">
        <v>234</v>
      </c>
      <c r="U310" s="48">
        <v>208</v>
      </c>
      <c r="V310" s="48">
        <v>190</v>
      </c>
      <c r="W310" s="48">
        <v>154</v>
      </c>
      <c r="X310" s="48">
        <v>146</v>
      </c>
      <c r="Y310" s="48">
        <v>151</v>
      </c>
      <c r="Z310" s="48">
        <v>156</v>
      </c>
      <c r="AA310" s="48">
        <v>153</v>
      </c>
      <c r="AB310" s="48">
        <v>130</v>
      </c>
      <c r="AC310" s="48">
        <v>96</v>
      </c>
      <c r="AD310" s="48">
        <v>79</v>
      </c>
      <c r="AE310" s="48">
        <v>70</v>
      </c>
      <c r="AF310" s="48">
        <v>45</v>
      </c>
      <c r="AG310" s="48">
        <v>45</v>
      </c>
      <c r="AH310" s="50">
        <v>241</v>
      </c>
      <c r="AI310" s="50">
        <v>234</v>
      </c>
      <c r="AJ310" s="50">
        <v>225</v>
      </c>
      <c r="AK310" s="50">
        <v>189</v>
      </c>
      <c r="AL310" s="50">
        <v>159</v>
      </c>
      <c r="AM310" s="50">
        <v>138</v>
      </c>
      <c r="AN310" s="50">
        <v>111</v>
      </c>
      <c r="AO310" s="50">
        <v>108</v>
      </c>
      <c r="AP310" s="50">
        <v>119</v>
      </c>
      <c r="AQ310" s="50">
        <v>133</v>
      </c>
      <c r="AR310" s="50">
        <v>142</v>
      </c>
      <c r="AS310" s="50">
        <v>124</v>
      </c>
      <c r="AT310" s="50">
        <v>94</v>
      </c>
      <c r="AU310" s="50">
        <v>77</v>
      </c>
      <c r="AV310" s="50">
        <v>71</v>
      </c>
      <c r="AW310" s="50">
        <v>50</v>
      </c>
      <c r="AX310" s="50">
        <v>57</v>
      </c>
      <c r="AZ310">
        <v>0</v>
      </c>
    </row>
    <row r="311" spans="1:52" x14ac:dyDescent="0.25">
      <c r="A311" s="2" t="s">
        <v>33</v>
      </c>
      <c r="B311" s="3" t="s">
        <v>344</v>
      </c>
      <c r="C311" s="4">
        <v>15820</v>
      </c>
      <c r="D311" s="2" t="s">
        <v>35</v>
      </c>
      <c r="E311" s="2" t="s">
        <v>345</v>
      </c>
      <c r="F311" t="s">
        <v>2496</v>
      </c>
      <c r="G311">
        <v>3693</v>
      </c>
      <c r="H311">
        <v>457</v>
      </c>
      <c r="I311">
        <v>265</v>
      </c>
      <c r="J311" s="9">
        <v>57.986870897155363</v>
      </c>
      <c r="K311">
        <v>1030</v>
      </c>
      <c r="L311">
        <v>515</v>
      </c>
      <c r="M311" s="22">
        <v>50</v>
      </c>
      <c r="N311" s="48">
        <v>3693</v>
      </c>
      <c r="O311" s="49">
        <v>1422</v>
      </c>
      <c r="P311" s="49">
        <v>2271</v>
      </c>
      <c r="Q311" s="48">
        <v>160</v>
      </c>
      <c r="R311" s="48">
        <v>162</v>
      </c>
      <c r="S311" s="48">
        <v>165</v>
      </c>
      <c r="T311" s="48">
        <v>163</v>
      </c>
      <c r="U311" s="48">
        <v>137</v>
      </c>
      <c r="V311" s="48">
        <v>132</v>
      </c>
      <c r="W311" s="48">
        <v>128</v>
      </c>
      <c r="X311" s="48">
        <v>123</v>
      </c>
      <c r="Y311" s="48">
        <v>119</v>
      </c>
      <c r="Z311" s="48">
        <v>106</v>
      </c>
      <c r="AA311" s="48">
        <v>94</v>
      </c>
      <c r="AB311" s="48">
        <v>93</v>
      </c>
      <c r="AC311" s="48">
        <v>73</v>
      </c>
      <c r="AD311" s="48">
        <v>56</v>
      </c>
      <c r="AE311" s="48">
        <v>42</v>
      </c>
      <c r="AF311" s="48">
        <v>38</v>
      </c>
      <c r="AG311" s="48">
        <v>44</v>
      </c>
      <c r="AH311" s="50">
        <v>156</v>
      </c>
      <c r="AI311" s="50">
        <v>163</v>
      </c>
      <c r="AJ311" s="50">
        <v>171</v>
      </c>
      <c r="AK311" s="50">
        <v>171</v>
      </c>
      <c r="AL311" s="50">
        <v>131</v>
      </c>
      <c r="AM311" s="50">
        <v>115</v>
      </c>
      <c r="AN311" s="50">
        <v>109</v>
      </c>
      <c r="AO311" s="50">
        <v>115</v>
      </c>
      <c r="AP311" s="50">
        <v>122</v>
      </c>
      <c r="AQ311" s="50">
        <v>114</v>
      </c>
      <c r="AR311" s="50">
        <v>104</v>
      </c>
      <c r="AS311" s="50">
        <v>95</v>
      </c>
      <c r="AT311" s="50">
        <v>76</v>
      </c>
      <c r="AU311" s="50">
        <v>64</v>
      </c>
      <c r="AV311" s="50">
        <v>48</v>
      </c>
      <c r="AW311" s="50">
        <v>48</v>
      </c>
      <c r="AX311" s="50">
        <v>56</v>
      </c>
      <c r="AZ311">
        <v>0</v>
      </c>
    </row>
    <row r="312" spans="1:52" x14ac:dyDescent="0.25">
      <c r="A312" s="2" t="s">
        <v>33</v>
      </c>
      <c r="B312" s="3" t="s">
        <v>84</v>
      </c>
      <c r="C312" s="4">
        <v>15822</v>
      </c>
      <c r="D312" s="2" t="s">
        <v>35</v>
      </c>
      <c r="E312" s="2" t="s">
        <v>85</v>
      </c>
      <c r="F312" t="s">
        <v>2496</v>
      </c>
      <c r="G312">
        <v>5308</v>
      </c>
      <c r="H312">
        <v>873</v>
      </c>
      <c r="I312">
        <v>480</v>
      </c>
      <c r="J312" s="9">
        <v>54.982817869415811</v>
      </c>
      <c r="K312">
        <v>1390</v>
      </c>
      <c r="L312">
        <v>1115</v>
      </c>
      <c r="M312" s="22">
        <v>80.2158273381295</v>
      </c>
      <c r="N312" s="48">
        <v>5308</v>
      </c>
      <c r="O312" s="49">
        <v>555</v>
      </c>
      <c r="P312" s="49">
        <v>4753</v>
      </c>
      <c r="Q312" s="48">
        <v>227</v>
      </c>
      <c r="R312" s="48">
        <v>235</v>
      </c>
      <c r="S312" s="48">
        <v>231</v>
      </c>
      <c r="T312" s="48">
        <v>258</v>
      </c>
      <c r="U312" s="48">
        <v>243</v>
      </c>
      <c r="V312" s="48">
        <v>215</v>
      </c>
      <c r="W312" s="48">
        <v>193</v>
      </c>
      <c r="X312" s="48">
        <v>172</v>
      </c>
      <c r="Y312" s="48">
        <v>155</v>
      </c>
      <c r="Z312" s="48">
        <v>132</v>
      </c>
      <c r="AA312" s="48">
        <v>117</v>
      </c>
      <c r="AB312" s="48">
        <v>109</v>
      </c>
      <c r="AC312" s="48">
        <v>115</v>
      </c>
      <c r="AD312" s="48">
        <v>118</v>
      </c>
      <c r="AE312" s="48">
        <v>110</v>
      </c>
      <c r="AF312" s="48">
        <v>101</v>
      </c>
      <c r="AG312" s="48">
        <v>109</v>
      </c>
      <c r="AH312" s="50">
        <v>211</v>
      </c>
      <c r="AI312" s="50">
        <v>213</v>
      </c>
      <c r="AJ312" s="50">
        <v>202</v>
      </c>
      <c r="AK312" s="50">
        <v>218</v>
      </c>
      <c r="AL312" s="50">
        <v>195</v>
      </c>
      <c r="AM312" s="50">
        <v>157</v>
      </c>
      <c r="AN312" s="50">
        <v>137</v>
      </c>
      <c r="AO312" s="50">
        <v>123</v>
      </c>
      <c r="AP312" s="50">
        <v>119</v>
      </c>
      <c r="AQ312" s="50">
        <v>113</v>
      </c>
      <c r="AR312" s="50">
        <v>111</v>
      </c>
      <c r="AS312" s="50">
        <v>109</v>
      </c>
      <c r="AT312" s="50">
        <v>117</v>
      </c>
      <c r="AU312" s="50">
        <v>117</v>
      </c>
      <c r="AV312" s="50">
        <v>107</v>
      </c>
      <c r="AW312" s="50">
        <v>102</v>
      </c>
      <c r="AX312" s="50">
        <v>117</v>
      </c>
      <c r="AZ312">
        <v>0</v>
      </c>
    </row>
    <row r="313" spans="1:52" x14ac:dyDescent="0.25">
      <c r="A313" s="2" t="s">
        <v>33</v>
      </c>
      <c r="B313" s="3" t="s">
        <v>232</v>
      </c>
      <c r="C313" s="4">
        <v>15832</v>
      </c>
      <c r="D313" s="2" t="s">
        <v>35</v>
      </c>
      <c r="E313" s="2" t="s">
        <v>233</v>
      </c>
      <c r="F313" t="s">
        <v>2496</v>
      </c>
      <c r="G313">
        <v>1883</v>
      </c>
      <c r="H313">
        <v>220</v>
      </c>
      <c r="I313">
        <v>144</v>
      </c>
      <c r="J313" s="9">
        <v>65.454545454545453</v>
      </c>
      <c r="K313">
        <v>516</v>
      </c>
      <c r="L313">
        <v>281</v>
      </c>
      <c r="M313" s="22">
        <v>54.457364341085267</v>
      </c>
      <c r="N313" s="48">
        <v>1883</v>
      </c>
      <c r="O313" s="49">
        <v>394</v>
      </c>
      <c r="P313" s="49">
        <v>1489</v>
      </c>
      <c r="Q313" s="48">
        <v>88</v>
      </c>
      <c r="R313" s="48">
        <v>91</v>
      </c>
      <c r="S313" s="48">
        <v>94</v>
      </c>
      <c r="T313" s="48">
        <v>87</v>
      </c>
      <c r="U313" s="48">
        <v>83</v>
      </c>
      <c r="V313" s="48">
        <v>69</v>
      </c>
      <c r="W313" s="48">
        <v>58</v>
      </c>
      <c r="X313" s="48">
        <v>56</v>
      </c>
      <c r="Y313" s="48">
        <v>61</v>
      </c>
      <c r="Z313" s="48">
        <v>70</v>
      </c>
      <c r="AA313" s="48">
        <v>64</v>
      </c>
      <c r="AB313" s="48">
        <v>52</v>
      </c>
      <c r="AC313" s="48">
        <v>41</v>
      </c>
      <c r="AD313" s="48">
        <v>34</v>
      </c>
      <c r="AE313" s="48">
        <v>29</v>
      </c>
      <c r="AF313" s="48">
        <v>23</v>
      </c>
      <c r="AG313" s="48">
        <v>21</v>
      </c>
      <c r="AH313" s="50">
        <v>81</v>
      </c>
      <c r="AI313" s="50">
        <v>80</v>
      </c>
      <c r="AJ313" s="50">
        <v>81</v>
      </c>
      <c r="AK313" s="50">
        <v>71</v>
      </c>
      <c r="AL313" s="50">
        <v>63</v>
      </c>
      <c r="AM313" s="50">
        <v>52</v>
      </c>
      <c r="AN313" s="50">
        <v>44</v>
      </c>
      <c r="AO313" s="50">
        <v>45</v>
      </c>
      <c r="AP313" s="50">
        <v>49</v>
      </c>
      <c r="AQ313" s="50">
        <v>53</v>
      </c>
      <c r="AR313" s="50">
        <v>48</v>
      </c>
      <c r="AS313" s="50">
        <v>41</v>
      </c>
      <c r="AT313" s="50">
        <v>36</v>
      </c>
      <c r="AU313" s="50">
        <v>32</v>
      </c>
      <c r="AV313" s="50">
        <v>30</v>
      </c>
      <c r="AW313" s="50">
        <v>27</v>
      </c>
      <c r="AX313" s="50">
        <v>29</v>
      </c>
      <c r="AZ313">
        <v>0</v>
      </c>
    </row>
    <row r="314" spans="1:52" x14ac:dyDescent="0.25">
      <c r="A314" s="2" t="s">
        <v>33</v>
      </c>
      <c r="B314" s="3" t="s">
        <v>126</v>
      </c>
      <c r="C314" s="4">
        <v>15835</v>
      </c>
      <c r="D314" s="2" t="s">
        <v>35</v>
      </c>
      <c r="E314" s="2" t="s">
        <v>127</v>
      </c>
      <c r="F314" t="s">
        <v>2496</v>
      </c>
      <c r="G314">
        <v>5921</v>
      </c>
      <c r="H314">
        <v>735</v>
      </c>
      <c r="I314">
        <v>909</v>
      </c>
      <c r="J314" s="9">
        <v>123.67346938775509</v>
      </c>
      <c r="K314">
        <v>1727</v>
      </c>
      <c r="L314">
        <v>1263</v>
      </c>
      <c r="M314" s="22">
        <v>73.132599884192246</v>
      </c>
      <c r="N314" s="48">
        <v>5921</v>
      </c>
      <c r="O314" s="49">
        <v>2554</v>
      </c>
      <c r="P314" s="49">
        <v>3367</v>
      </c>
      <c r="Q314" s="48">
        <v>249</v>
      </c>
      <c r="R314" s="48">
        <v>268</v>
      </c>
      <c r="S314" s="48">
        <v>294</v>
      </c>
      <c r="T314" s="48">
        <v>269</v>
      </c>
      <c r="U314" s="48">
        <v>232</v>
      </c>
      <c r="V314" s="48">
        <v>195</v>
      </c>
      <c r="W314" s="48">
        <v>151</v>
      </c>
      <c r="X314" s="48">
        <v>142</v>
      </c>
      <c r="Y314" s="48">
        <v>149</v>
      </c>
      <c r="Z314" s="48">
        <v>172</v>
      </c>
      <c r="AA314" s="48">
        <v>166</v>
      </c>
      <c r="AB314" s="48">
        <v>158</v>
      </c>
      <c r="AC314" s="48">
        <v>143</v>
      </c>
      <c r="AD314" s="48">
        <v>129</v>
      </c>
      <c r="AE314" s="48">
        <v>116</v>
      </c>
      <c r="AF314" s="48">
        <v>90</v>
      </c>
      <c r="AG314" s="48">
        <v>104</v>
      </c>
      <c r="AH314" s="50">
        <v>232</v>
      </c>
      <c r="AI314" s="50">
        <v>249</v>
      </c>
      <c r="AJ314" s="50">
        <v>265</v>
      </c>
      <c r="AK314" s="50">
        <v>235</v>
      </c>
      <c r="AL314" s="50">
        <v>189</v>
      </c>
      <c r="AM314" s="50">
        <v>157</v>
      </c>
      <c r="AN314" s="50">
        <v>131</v>
      </c>
      <c r="AO314" s="50">
        <v>137</v>
      </c>
      <c r="AP314" s="50">
        <v>151</v>
      </c>
      <c r="AQ314" s="50">
        <v>174</v>
      </c>
      <c r="AR314" s="50">
        <v>168</v>
      </c>
      <c r="AS314" s="50">
        <v>159</v>
      </c>
      <c r="AT314" s="50">
        <v>142</v>
      </c>
      <c r="AU314" s="50">
        <v>137</v>
      </c>
      <c r="AV314" s="50">
        <v>132</v>
      </c>
      <c r="AW314" s="50">
        <v>109</v>
      </c>
      <c r="AX314" s="50">
        <v>127</v>
      </c>
      <c r="AZ314">
        <v>0</v>
      </c>
    </row>
    <row r="315" spans="1:52" x14ac:dyDescent="0.25">
      <c r="A315" s="2" t="s">
        <v>33</v>
      </c>
      <c r="B315" s="3" t="s">
        <v>128</v>
      </c>
      <c r="C315" s="4">
        <v>15837</v>
      </c>
      <c r="D315" s="2" t="s">
        <v>35</v>
      </c>
      <c r="E315" s="2" t="s">
        <v>129</v>
      </c>
      <c r="F315" t="s">
        <v>2496</v>
      </c>
      <c r="G315">
        <v>9800</v>
      </c>
      <c r="H315">
        <v>1123</v>
      </c>
      <c r="I315">
        <v>930</v>
      </c>
      <c r="J315" s="9">
        <v>82.813891362422083</v>
      </c>
      <c r="K315">
        <v>2752</v>
      </c>
      <c r="L315">
        <v>1521</v>
      </c>
      <c r="M315" s="22">
        <v>55.268895348837212</v>
      </c>
      <c r="N315" s="48">
        <v>9800</v>
      </c>
      <c r="O315" s="49">
        <v>2741</v>
      </c>
      <c r="P315" s="49">
        <v>7059</v>
      </c>
      <c r="Q315" s="48">
        <v>456</v>
      </c>
      <c r="R315" s="48">
        <v>479</v>
      </c>
      <c r="S315" s="48">
        <v>467</v>
      </c>
      <c r="T315" s="48">
        <v>423</v>
      </c>
      <c r="U315" s="48">
        <v>402</v>
      </c>
      <c r="V315" s="48">
        <v>375</v>
      </c>
      <c r="W315" s="48">
        <v>301</v>
      </c>
      <c r="X315" s="48">
        <v>275</v>
      </c>
      <c r="Y315" s="48">
        <v>284</v>
      </c>
      <c r="Z315" s="48">
        <v>286</v>
      </c>
      <c r="AA315" s="48">
        <v>261</v>
      </c>
      <c r="AB315" s="48">
        <v>219</v>
      </c>
      <c r="AC315" s="48">
        <v>195</v>
      </c>
      <c r="AD315" s="48">
        <v>184</v>
      </c>
      <c r="AE315" s="48">
        <v>150</v>
      </c>
      <c r="AF315" s="48">
        <v>118</v>
      </c>
      <c r="AG315" s="48">
        <v>128</v>
      </c>
      <c r="AH315" s="50">
        <v>421</v>
      </c>
      <c r="AI315" s="50">
        <v>427</v>
      </c>
      <c r="AJ315" s="50">
        <v>436</v>
      </c>
      <c r="AK315" s="50">
        <v>384</v>
      </c>
      <c r="AL315" s="50">
        <v>331</v>
      </c>
      <c r="AM315" s="50">
        <v>297</v>
      </c>
      <c r="AN315" s="50">
        <v>290</v>
      </c>
      <c r="AO315" s="50">
        <v>273</v>
      </c>
      <c r="AP315" s="50">
        <v>272</v>
      </c>
      <c r="AQ315" s="50">
        <v>311</v>
      </c>
      <c r="AR315" s="50">
        <v>294</v>
      </c>
      <c r="AS315" s="50">
        <v>233</v>
      </c>
      <c r="AT315" s="50">
        <v>201</v>
      </c>
      <c r="AU315" s="50">
        <v>203</v>
      </c>
      <c r="AV315" s="50">
        <v>151</v>
      </c>
      <c r="AW315" s="50">
        <v>121</v>
      </c>
      <c r="AX315" s="50">
        <v>152</v>
      </c>
      <c r="AZ315">
        <v>0</v>
      </c>
    </row>
    <row r="316" spans="1:52" x14ac:dyDescent="0.25">
      <c r="A316" s="2" t="s">
        <v>33</v>
      </c>
      <c r="B316" s="3" t="s">
        <v>168</v>
      </c>
      <c r="C316" s="4">
        <v>15839</v>
      </c>
      <c r="D316" s="2" t="s">
        <v>35</v>
      </c>
      <c r="E316" s="2" t="s">
        <v>169</v>
      </c>
      <c r="F316" t="s">
        <v>2496</v>
      </c>
      <c r="G316">
        <v>1820</v>
      </c>
      <c r="H316">
        <v>376</v>
      </c>
      <c r="I316">
        <v>260</v>
      </c>
      <c r="J316" s="9">
        <v>69.148936170212778</v>
      </c>
      <c r="K316">
        <v>415</v>
      </c>
      <c r="L316">
        <v>419</v>
      </c>
      <c r="M316" s="22">
        <v>100.96385542168676</v>
      </c>
      <c r="N316" s="48">
        <v>1820</v>
      </c>
      <c r="O316" s="49">
        <v>195</v>
      </c>
      <c r="P316" s="49">
        <v>1625</v>
      </c>
      <c r="Q316" s="48">
        <v>61</v>
      </c>
      <c r="R316" s="48">
        <v>65</v>
      </c>
      <c r="S316" s="48">
        <v>71</v>
      </c>
      <c r="T316" s="48">
        <v>61</v>
      </c>
      <c r="U316" s="48">
        <v>61</v>
      </c>
      <c r="V316" s="48">
        <v>62</v>
      </c>
      <c r="W316" s="48">
        <v>54</v>
      </c>
      <c r="X316" s="48">
        <v>46</v>
      </c>
      <c r="Y316" s="48">
        <v>53</v>
      </c>
      <c r="Z316" s="48">
        <v>65</v>
      </c>
      <c r="AA316" s="48">
        <v>55</v>
      </c>
      <c r="AB316" s="48">
        <v>49</v>
      </c>
      <c r="AC316" s="48">
        <v>48</v>
      </c>
      <c r="AD316" s="48">
        <v>39</v>
      </c>
      <c r="AE316" s="48">
        <v>28</v>
      </c>
      <c r="AF316" s="48">
        <v>24</v>
      </c>
      <c r="AG316" s="48">
        <v>31</v>
      </c>
      <c r="AH316" s="50">
        <v>55</v>
      </c>
      <c r="AI316" s="50">
        <v>56</v>
      </c>
      <c r="AJ316" s="50">
        <v>54</v>
      </c>
      <c r="AK316" s="50">
        <v>50</v>
      </c>
      <c r="AL316" s="50">
        <v>52</v>
      </c>
      <c r="AM316" s="50">
        <v>49</v>
      </c>
      <c r="AN316" s="50">
        <v>51</v>
      </c>
      <c r="AO316" s="50">
        <v>49</v>
      </c>
      <c r="AP316" s="50">
        <v>54</v>
      </c>
      <c r="AQ316" s="50">
        <v>70</v>
      </c>
      <c r="AR316" s="50">
        <v>72</v>
      </c>
      <c r="AS316" s="50">
        <v>65</v>
      </c>
      <c r="AT316" s="50">
        <v>71</v>
      </c>
      <c r="AU316" s="50">
        <v>57</v>
      </c>
      <c r="AV316" s="50">
        <v>39</v>
      </c>
      <c r="AW316" s="50">
        <v>39</v>
      </c>
      <c r="AX316" s="50">
        <v>64</v>
      </c>
      <c r="AZ316">
        <v>0</v>
      </c>
    </row>
    <row r="317" spans="1:52" x14ac:dyDescent="0.25">
      <c r="A317" s="2" t="s">
        <v>33</v>
      </c>
      <c r="B317" s="3" t="s">
        <v>74</v>
      </c>
      <c r="C317" s="4">
        <v>15842</v>
      </c>
      <c r="D317" s="2" t="s">
        <v>35</v>
      </c>
      <c r="E317" s="2" t="s">
        <v>75</v>
      </c>
      <c r="F317" t="s">
        <v>2496</v>
      </c>
      <c r="G317">
        <v>10330</v>
      </c>
      <c r="H317">
        <v>868</v>
      </c>
      <c r="I317">
        <v>919</v>
      </c>
      <c r="J317" s="9">
        <v>105.87557603686636</v>
      </c>
      <c r="K317">
        <v>3492</v>
      </c>
      <c r="L317">
        <v>1583</v>
      </c>
      <c r="M317" s="22">
        <v>45.332187857961053</v>
      </c>
      <c r="N317" s="48">
        <v>10330</v>
      </c>
      <c r="O317" s="49">
        <v>1864</v>
      </c>
      <c r="P317" s="49">
        <v>8466</v>
      </c>
      <c r="Q317" s="48">
        <v>561</v>
      </c>
      <c r="R317" s="48">
        <v>591</v>
      </c>
      <c r="S317" s="48">
        <v>610</v>
      </c>
      <c r="T317" s="48">
        <v>503</v>
      </c>
      <c r="U317" s="48">
        <v>404</v>
      </c>
      <c r="V317" s="48">
        <v>338</v>
      </c>
      <c r="W317" s="48">
        <v>271</v>
      </c>
      <c r="X317" s="48">
        <v>232</v>
      </c>
      <c r="Y317" s="48">
        <v>295</v>
      </c>
      <c r="Z317" s="48">
        <v>331</v>
      </c>
      <c r="AA317" s="48">
        <v>291</v>
      </c>
      <c r="AB317" s="48">
        <v>235</v>
      </c>
      <c r="AC317" s="48">
        <v>199</v>
      </c>
      <c r="AD317" s="48">
        <v>183</v>
      </c>
      <c r="AE317" s="48">
        <v>147</v>
      </c>
      <c r="AF317" s="48">
        <v>118</v>
      </c>
      <c r="AG317" s="48">
        <v>145</v>
      </c>
      <c r="AH317" s="50">
        <v>535</v>
      </c>
      <c r="AI317" s="50">
        <v>556</v>
      </c>
      <c r="AJ317" s="50">
        <v>557</v>
      </c>
      <c r="AK317" s="50">
        <v>439</v>
      </c>
      <c r="AL317" s="50">
        <v>345</v>
      </c>
      <c r="AM317" s="50">
        <v>290</v>
      </c>
      <c r="AN317" s="50">
        <v>234</v>
      </c>
      <c r="AO317" s="50">
        <v>195</v>
      </c>
      <c r="AP317" s="50">
        <v>236</v>
      </c>
      <c r="AQ317" s="50">
        <v>258</v>
      </c>
      <c r="AR317" s="50">
        <v>228</v>
      </c>
      <c r="AS317" s="50">
        <v>192</v>
      </c>
      <c r="AT317" s="50">
        <v>175</v>
      </c>
      <c r="AU317" s="50">
        <v>177</v>
      </c>
      <c r="AV317" s="50">
        <v>157</v>
      </c>
      <c r="AW317" s="50">
        <v>134</v>
      </c>
      <c r="AX317" s="50">
        <v>168</v>
      </c>
      <c r="AZ317">
        <v>0</v>
      </c>
    </row>
    <row r="318" spans="1:52" x14ac:dyDescent="0.25">
      <c r="A318" s="2" t="s">
        <v>33</v>
      </c>
      <c r="B318" s="3" t="s">
        <v>51</v>
      </c>
      <c r="C318" s="4">
        <v>15861</v>
      </c>
      <c r="D318" s="2" t="s">
        <v>35</v>
      </c>
      <c r="E318" s="2" t="s">
        <v>52</v>
      </c>
      <c r="F318" t="s">
        <v>2496</v>
      </c>
      <c r="G318">
        <v>15627</v>
      </c>
      <c r="H318">
        <v>2587</v>
      </c>
      <c r="I318">
        <v>1580</v>
      </c>
      <c r="J318" s="9">
        <v>61.074603788171622</v>
      </c>
      <c r="K318">
        <v>4752</v>
      </c>
      <c r="L318">
        <v>1855</v>
      </c>
      <c r="M318" s="22">
        <v>39.036195286195287</v>
      </c>
      <c r="N318" s="48">
        <v>15627</v>
      </c>
      <c r="O318" s="49">
        <v>2460</v>
      </c>
      <c r="P318" s="49">
        <v>13167</v>
      </c>
      <c r="Q318" s="48">
        <v>775</v>
      </c>
      <c r="R318" s="48">
        <v>786</v>
      </c>
      <c r="S318" s="48">
        <v>794</v>
      </c>
      <c r="T318" s="48">
        <v>748</v>
      </c>
      <c r="U318" s="48">
        <v>628</v>
      </c>
      <c r="V318" s="48">
        <v>513</v>
      </c>
      <c r="W318" s="48">
        <v>482</v>
      </c>
      <c r="X318" s="48">
        <v>468</v>
      </c>
      <c r="Y318" s="48">
        <v>500</v>
      </c>
      <c r="Z318" s="48">
        <v>512</v>
      </c>
      <c r="AA318" s="48">
        <v>418</v>
      </c>
      <c r="AB318" s="48">
        <v>310</v>
      </c>
      <c r="AC318" s="48">
        <v>252</v>
      </c>
      <c r="AD318" s="48">
        <v>214</v>
      </c>
      <c r="AE318" s="48">
        <v>170</v>
      </c>
      <c r="AF318" s="48">
        <v>123</v>
      </c>
      <c r="AG318" s="48">
        <v>131</v>
      </c>
      <c r="AH318" s="50">
        <v>736</v>
      </c>
      <c r="AI318" s="50">
        <v>751</v>
      </c>
      <c r="AJ318" s="50">
        <v>780</v>
      </c>
      <c r="AK318" s="50">
        <v>754</v>
      </c>
      <c r="AL318" s="50">
        <v>612</v>
      </c>
      <c r="AM318" s="50">
        <v>488</v>
      </c>
      <c r="AN318" s="50">
        <v>468</v>
      </c>
      <c r="AO318" s="50">
        <v>450</v>
      </c>
      <c r="AP318" s="50">
        <v>498</v>
      </c>
      <c r="AQ318" s="50">
        <v>496</v>
      </c>
      <c r="AR318" s="50">
        <v>373</v>
      </c>
      <c r="AS318" s="50">
        <v>317</v>
      </c>
      <c r="AT318" s="50">
        <v>302</v>
      </c>
      <c r="AU318" s="50">
        <v>250</v>
      </c>
      <c r="AV318" s="50">
        <v>195</v>
      </c>
      <c r="AW318" s="50">
        <v>160</v>
      </c>
      <c r="AX318" s="50">
        <v>173</v>
      </c>
      <c r="AZ318">
        <v>0</v>
      </c>
    </row>
    <row r="319" spans="1:52" x14ac:dyDescent="0.25">
      <c r="A319" s="2" t="s">
        <v>33</v>
      </c>
      <c r="B319" s="3" t="s">
        <v>49</v>
      </c>
      <c r="C319" s="4">
        <v>15879</v>
      </c>
      <c r="D319" s="2" t="s">
        <v>35</v>
      </c>
      <c r="E319" s="2" t="s">
        <v>50</v>
      </c>
      <c r="F319" t="s">
        <v>2496</v>
      </c>
      <c r="G319">
        <v>3172</v>
      </c>
      <c r="H319">
        <v>475</v>
      </c>
      <c r="I319">
        <v>445</v>
      </c>
      <c r="J319" s="9">
        <v>93.684210526315795</v>
      </c>
      <c r="K319">
        <v>936</v>
      </c>
      <c r="L319">
        <v>584</v>
      </c>
      <c r="M319" s="22">
        <v>62.393162393162392</v>
      </c>
      <c r="N319" s="48">
        <v>3172</v>
      </c>
      <c r="O319" s="49">
        <v>373</v>
      </c>
      <c r="P319" s="49">
        <v>2799</v>
      </c>
      <c r="Q319" s="48">
        <v>152</v>
      </c>
      <c r="R319" s="48">
        <v>158</v>
      </c>
      <c r="S319" s="48">
        <v>161</v>
      </c>
      <c r="T319" s="48">
        <v>166</v>
      </c>
      <c r="U319" s="48">
        <v>141</v>
      </c>
      <c r="V319" s="48">
        <v>114</v>
      </c>
      <c r="W319" s="48">
        <v>86</v>
      </c>
      <c r="X319" s="48">
        <v>80</v>
      </c>
      <c r="Y319" s="48">
        <v>97</v>
      </c>
      <c r="Z319" s="48">
        <v>91</v>
      </c>
      <c r="AA319" s="48">
        <v>84</v>
      </c>
      <c r="AB319" s="48">
        <v>73</v>
      </c>
      <c r="AC319" s="48">
        <v>72</v>
      </c>
      <c r="AD319" s="48">
        <v>68</v>
      </c>
      <c r="AE319" s="48">
        <v>59</v>
      </c>
      <c r="AF319" s="48">
        <v>43</v>
      </c>
      <c r="AG319" s="48">
        <v>48</v>
      </c>
      <c r="AH319" s="50">
        <v>140</v>
      </c>
      <c r="AI319" s="50">
        <v>135</v>
      </c>
      <c r="AJ319" s="50">
        <v>127</v>
      </c>
      <c r="AK319" s="50">
        <v>125</v>
      </c>
      <c r="AL319" s="50">
        <v>104</v>
      </c>
      <c r="AM319" s="50">
        <v>85</v>
      </c>
      <c r="AN319" s="50">
        <v>67</v>
      </c>
      <c r="AO319" s="50">
        <v>69</v>
      </c>
      <c r="AP319" s="50">
        <v>86</v>
      </c>
      <c r="AQ319" s="50">
        <v>82</v>
      </c>
      <c r="AR319" s="50">
        <v>78</v>
      </c>
      <c r="AS319" s="50">
        <v>79</v>
      </c>
      <c r="AT319" s="50">
        <v>79</v>
      </c>
      <c r="AU319" s="50">
        <v>69</v>
      </c>
      <c r="AV319" s="50">
        <v>59</v>
      </c>
      <c r="AW319" s="50">
        <v>42</v>
      </c>
      <c r="AX319" s="50">
        <v>53</v>
      </c>
      <c r="AZ319">
        <v>0</v>
      </c>
    </row>
    <row r="320" spans="1:52" x14ac:dyDescent="0.25">
      <c r="A320" s="2" t="s">
        <v>33</v>
      </c>
      <c r="B320" s="3" t="s">
        <v>524</v>
      </c>
      <c r="C320" s="4">
        <v>15897</v>
      </c>
      <c r="D320" s="2" t="s">
        <v>35</v>
      </c>
      <c r="E320" s="2" t="s">
        <v>525</v>
      </c>
      <c r="F320" t="s">
        <v>2496</v>
      </c>
      <c r="G320">
        <v>4441</v>
      </c>
      <c r="H320">
        <v>546</v>
      </c>
      <c r="I320">
        <v>524</v>
      </c>
      <c r="J320" s="9">
        <v>95.970695970695971</v>
      </c>
      <c r="K320">
        <v>1271</v>
      </c>
      <c r="L320">
        <v>855</v>
      </c>
      <c r="M320" s="22">
        <v>67.269866247049563</v>
      </c>
      <c r="N320" s="48">
        <v>4441</v>
      </c>
      <c r="O320" s="49">
        <v>1053</v>
      </c>
      <c r="P320" s="49">
        <v>3388</v>
      </c>
      <c r="Q320" s="48">
        <v>204</v>
      </c>
      <c r="R320" s="48">
        <v>213</v>
      </c>
      <c r="S320" s="48">
        <v>207</v>
      </c>
      <c r="T320" s="48">
        <v>178</v>
      </c>
      <c r="U320" s="48">
        <v>175</v>
      </c>
      <c r="V320" s="48">
        <v>154</v>
      </c>
      <c r="W320" s="48">
        <v>115</v>
      </c>
      <c r="X320" s="48">
        <v>102</v>
      </c>
      <c r="Y320" s="48">
        <v>105</v>
      </c>
      <c r="Z320" s="48">
        <v>126</v>
      </c>
      <c r="AA320" s="48">
        <v>142</v>
      </c>
      <c r="AB320" s="48">
        <v>131</v>
      </c>
      <c r="AC320" s="48">
        <v>117</v>
      </c>
      <c r="AD320" s="48">
        <v>99</v>
      </c>
      <c r="AE320" s="48">
        <v>85</v>
      </c>
      <c r="AF320" s="48">
        <v>66</v>
      </c>
      <c r="AG320" s="48">
        <v>74</v>
      </c>
      <c r="AH320" s="50">
        <v>190</v>
      </c>
      <c r="AI320" s="50">
        <v>194</v>
      </c>
      <c r="AJ320" s="50">
        <v>186</v>
      </c>
      <c r="AK320" s="50">
        <v>161</v>
      </c>
      <c r="AL320" s="50">
        <v>156</v>
      </c>
      <c r="AM320" s="50">
        <v>138</v>
      </c>
      <c r="AN320" s="50">
        <v>108</v>
      </c>
      <c r="AO320" s="50">
        <v>102</v>
      </c>
      <c r="AP320" s="50">
        <v>105</v>
      </c>
      <c r="AQ320" s="50">
        <v>121</v>
      </c>
      <c r="AR320" s="50">
        <v>133</v>
      </c>
      <c r="AS320" s="50">
        <v>121</v>
      </c>
      <c r="AT320" s="50">
        <v>110</v>
      </c>
      <c r="AU320" s="50">
        <v>96</v>
      </c>
      <c r="AV320" s="50">
        <v>83</v>
      </c>
      <c r="AW320" s="50">
        <v>66</v>
      </c>
      <c r="AX320" s="50">
        <v>78</v>
      </c>
      <c r="AZ320">
        <v>0</v>
      </c>
    </row>
    <row r="321" spans="1:52" x14ac:dyDescent="0.25">
      <c r="A321" s="2" t="s">
        <v>438</v>
      </c>
      <c r="B321" s="3" t="s">
        <v>646</v>
      </c>
      <c r="C321" s="4">
        <v>17001</v>
      </c>
      <c r="D321" s="2" t="s">
        <v>237</v>
      </c>
      <c r="E321" s="2" t="s">
        <v>647</v>
      </c>
      <c r="F321" t="s">
        <v>2496</v>
      </c>
      <c r="G321">
        <v>398830</v>
      </c>
      <c r="H321">
        <v>2500</v>
      </c>
      <c r="I321">
        <v>2236</v>
      </c>
      <c r="J321" s="9">
        <v>89.44</v>
      </c>
      <c r="K321">
        <v>81326</v>
      </c>
      <c r="L321">
        <v>57443</v>
      </c>
      <c r="M321" s="22">
        <v>70.633007894154389</v>
      </c>
      <c r="N321" s="48">
        <v>398830</v>
      </c>
      <c r="O321" s="49">
        <v>371307</v>
      </c>
      <c r="P321" s="49">
        <v>27523</v>
      </c>
      <c r="Q321" s="48">
        <v>12742</v>
      </c>
      <c r="R321" s="48">
        <v>13441</v>
      </c>
      <c r="S321" s="48">
        <v>14088</v>
      </c>
      <c r="T321" s="48">
        <v>15154</v>
      </c>
      <c r="U321" s="48">
        <v>16192</v>
      </c>
      <c r="V321" s="48">
        <v>18906</v>
      </c>
      <c r="W321" s="48">
        <v>16795</v>
      </c>
      <c r="X321" s="48">
        <v>12513</v>
      </c>
      <c r="Y321" s="48">
        <v>10523</v>
      </c>
      <c r="Z321" s="48">
        <v>10807</v>
      </c>
      <c r="AA321" s="48">
        <v>11703</v>
      </c>
      <c r="AB321" s="48">
        <v>10868</v>
      </c>
      <c r="AC321" s="48">
        <v>9068</v>
      </c>
      <c r="AD321" s="48">
        <v>6826</v>
      </c>
      <c r="AE321" s="48">
        <v>4539</v>
      </c>
      <c r="AF321" s="48">
        <v>2941</v>
      </c>
      <c r="AG321" s="48">
        <v>3036</v>
      </c>
      <c r="AH321" s="50">
        <v>12206</v>
      </c>
      <c r="AI321" s="50">
        <v>12876</v>
      </c>
      <c r="AJ321" s="50">
        <v>13687</v>
      </c>
      <c r="AK321" s="50">
        <v>14626</v>
      </c>
      <c r="AL321" s="50">
        <v>15198</v>
      </c>
      <c r="AM321" s="50">
        <v>17426</v>
      </c>
      <c r="AN321" s="50">
        <v>16457</v>
      </c>
      <c r="AO321" s="50">
        <v>13629</v>
      </c>
      <c r="AP321" s="50">
        <v>12175</v>
      </c>
      <c r="AQ321" s="50">
        <v>13705</v>
      </c>
      <c r="AR321" s="50">
        <v>14919</v>
      </c>
      <c r="AS321" s="50">
        <v>14054</v>
      </c>
      <c r="AT321" s="50">
        <v>12179</v>
      </c>
      <c r="AU321" s="50">
        <v>9146</v>
      </c>
      <c r="AV321" s="50">
        <v>6347</v>
      </c>
      <c r="AW321" s="50">
        <v>4705</v>
      </c>
      <c r="AX321" s="50">
        <v>5353</v>
      </c>
      <c r="AZ321">
        <v>0</v>
      </c>
    </row>
    <row r="322" spans="1:52" x14ac:dyDescent="0.25">
      <c r="A322" s="2" t="s">
        <v>438</v>
      </c>
      <c r="B322" s="3" t="s">
        <v>1177</v>
      </c>
      <c r="C322" s="4">
        <v>17013</v>
      </c>
      <c r="D322" s="2" t="s">
        <v>237</v>
      </c>
      <c r="E322" s="2" t="s">
        <v>1178</v>
      </c>
      <c r="F322" t="s">
        <v>2496</v>
      </c>
      <c r="G322">
        <v>21653</v>
      </c>
      <c r="H322">
        <v>1629</v>
      </c>
      <c r="I322">
        <v>1047</v>
      </c>
      <c r="J322" s="9">
        <v>64.272559852670355</v>
      </c>
      <c r="K322">
        <v>5903</v>
      </c>
      <c r="L322">
        <v>3331</v>
      </c>
      <c r="M322" s="22">
        <v>56.428934440115199</v>
      </c>
      <c r="N322" s="48">
        <v>21653</v>
      </c>
      <c r="O322" s="49">
        <v>11669</v>
      </c>
      <c r="P322" s="49">
        <v>9984</v>
      </c>
      <c r="Q322" s="48">
        <v>950</v>
      </c>
      <c r="R322" s="48">
        <v>956</v>
      </c>
      <c r="S322" s="48">
        <v>961</v>
      </c>
      <c r="T322" s="48">
        <v>910</v>
      </c>
      <c r="U322" s="48">
        <v>885</v>
      </c>
      <c r="V322" s="48">
        <v>903</v>
      </c>
      <c r="W322" s="48">
        <v>661</v>
      </c>
      <c r="X322" s="48">
        <v>514</v>
      </c>
      <c r="Y322" s="48">
        <v>518</v>
      </c>
      <c r="Z322" s="48">
        <v>599</v>
      </c>
      <c r="AA322" s="48">
        <v>603</v>
      </c>
      <c r="AB322" s="48">
        <v>550</v>
      </c>
      <c r="AC322" s="48">
        <v>501</v>
      </c>
      <c r="AD322" s="48">
        <v>380</v>
      </c>
      <c r="AE322" s="48">
        <v>274</v>
      </c>
      <c r="AF322" s="48">
        <v>198</v>
      </c>
      <c r="AG322" s="48">
        <v>213</v>
      </c>
      <c r="AH322" s="50">
        <v>909</v>
      </c>
      <c r="AI322" s="50">
        <v>917</v>
      </c>
      <c r="AJ322" s="50">
        <v>917</v>
      </c>
      <c r="AK322" s="50">
        <v>868</v>
      </c>
      <c r="AL322" s="50">
        <v>834</v>
      </c>
      <c r="AM322" s="50">
        <v>867</v>
      </c>
      <c r="AN322" s="50">
        <v>677</v>
      </c>
      <c r="AO322" s="50">
        <v>557</v>
      </c>
      <c r="AP322" s="50">
        <v>587</v>
      </c>
      <c r="AQ322" s="50">
        <v>662</v>
      </c>
      <c r="AR322" s="50">
        <v>678</v>
      </c>
      <c r="AS322" s="50">
        <v>631</v>
      </c>
      <c r="AT322" s="50">
        <v>588</v>
      </c>
      <c r="AU322" s="50">
        <v>465</v>
      </c>
      <c r="AV322" s="50">
        <v>349</v>
      </c>
      <c r="AW322" s="50">
        <v>269</v>
      </c>
      <c r="AX322" s="50">
        <v>302</v>
      </c>
      <c r="AZ322">
        <v>0</v>
      </c>
    </row>
    <row r="323" spans="1:52" x14ac:dyDescent="0.25">
      <c r="A323" s="2" t="s">
        <v>438</v>
      </c>
      <c r="B323" s="3" t="s">
        <v>1063</v>
      </c>
      <c r="C323" s="4">
        <v>17042</v>
      </c>
      <c r="D323" s="2" t="s">
        <v>237</v>
      </c>
      <c r="E323" s="2" t="s">
        <v>1064</v>
      </c>
      <c r="F323" t="s">
        <v>2496</v>
      </c>
      <c r="G323">
        <v>33535</v>
      </c>
      <c r="H323">
        <v>3123</v>
      </c>
      <c r="I323">
        <v>2327</v>
      </c>
      <c r="J323" s="9">
        <v>74.511687479987188</v>
      </c>
      <c r="K323">
        <v>8571</v>
      </c>
      <c r="L323">
        <v>6190</v>
      </c>
      <c r="M323" s="22">
        <v>72.220277680550694</v>
      </c>
      <c r="N323" s="48">
        <v>33535</v>
      </c>
      <c r="O323" s="49">
        <v>21715</v>
      </c>
      <c r="P323" s="49">
        <v>11820</v>
      </c>
      <c r="Q323" s="48">
        <v>1367</v>
      </c>
      <c r="R323" s="48">
        <v>1410</v>
      </c>
      <c r="S323" s="48">
        <v>1352</v>
      </c>
      <c r="T323" s="48">
        <v>1288</v>
      </c>
      <c r="U323" s="48">
        <v>1234</v>
      </c>
      <c r="V323" s="48">
        <v>1139</v>
      </c>
      <c r="W323" s="48">
        <v>922</v>
      </c>
      <c r="X323" s="48">
        <v>796</v>
      </c>
      <c r="Y323" s="48">
        <v>836</v>
      </c>
      <c r="Z323" s="48">
        <v>912</v>
      </c>
      <c r="AA323" s="48">
        <v>939</v>
      </c>
      <c r="AB323" s="48">
        <v>908</v>
      </c>
      <c r="AC323" s="48">
        <v>914</v>
      </c>
      <c r="AD323" s="48">
        <v>763</v>
      </c>
      <c r="AE323" s="48">
        <v>531</v>
      </c>
      <c r="AF323" s="48">
        <v>392</v>
      </c>
      <c r="AG323" s="48">
        <v>454</v>
      </c>
      <c r="AH323" s="50">
        <v>1313</v>
      </c>
      <c r="AI323" s="50">
        <v>1377</v>
      </c>
      <c r="AJ323" s="50">
        <v>1421</v>
      </c>
      <c r="AK323" s="50">
        <v>1279</v>
      </c>
      <c r="AL323" s="50">
        <v>1242</v>
      </c>
      <c r="AM323" s="50">
        <v>1125</v>
      </c>
      <c r="AN323" s="50">
        <v>911</v>
      </c>
      <c r="AO323" s="50">
        <v>868</v>
      </c>
      <c r="AP323" s="50">
        <v>851</v>
      </c>
      <c r="AQ323" s="50">
        <v>986</v>
      </c>
      <c r="AR323" s="50">
        <v>1039</v>
      </c>
      <c r="AS323" s="50">
        <v>1074</v>
      </c>
      <c r="AT323" s="50">
        <v>1110</v>
      </c>
      <c r="AU323" s="50">
        <v>903</v>
      </c>
      <c r="AV323" s="50">
        <v>705</v>
      </c>
      <c r="AW323" s="50">
        <v>538</v>
      </c>
      <c r="AX323" s="50">
        <v>636</v>
      </c>
      <c r="AZ323">
        <v>0</v>
      </c>
    </row>
    <row r="324" spans="1:52" x14ac:dyDescent="0.25">
      <c r="A324" s="2" t="s">
        <v>438</v>
      </c>
      <c r="B324" s="3" t="s">
        <v>967</v>
      </c>
      <c r="C324" s="4">
        <v>17050</v>
      </c>
      <c r="D324" s="2" t="s">
        <v>237</v>
      </c>
      <c r="E324" s="2" t="s">
        <v>968</v>
      </c>
      <c r="F324" t="s">
        <v>2496</v>
      </c>
      <c r="G324">
        <v>11164</v>
      </c>
      <c r="H324">
        <v>602</v>
      </c>
      <c r="I324">
        <v>418</v>
      </c>
      <c r="J324" s="9">
        <v>69.435215946843854</v>
      </c>
      <c r="K324">
        <v>3217</v>
      </c>
      <c r="L324">
        <v>1592</v>
      </c>
      <c r="M324" s="22">
        <v>49.48709978240597</v>
      </c>
      <c r="N324" s="48">
        <v>11164</v>
      </c>
      <c r="O324" s="49">
        <v>6581</v>
      </c>
      <c r="P324" s="49">
        <v>4583</v>
      </c>
      <c r="Q324" s="48">
        <v>524</v>
      </c>
      <c r="R324" s="48">
        <v>530</v>
      </c>
      <c r="S324" s="48">
        <v>524</v>
      </c>
      <c r="T324" s="48">
        <v>461</v>
      </c>
      <c r="U324" s="48">
        <v>462</v>
      </c>
      <c r="V324" s="48">
        <v>469</v>
      </c>
      <c r="W324" s="48">
        <v>367</v>
      </c>
      <c r="X324" s="48">
        <v>273</v>
      </c>
      <c r="Y324" s="48">
        <v>270</v>
      </c>
      <c r="Z324" s="48">
        <v>300</v>
      </c>
      <c r="AA324" s="48">
        <v>313</v>
      </c>
      <c r="AB324" s="48">
        <v>316</v>
      </c>
      <c r="AC324" s="48">
        <v>282</v>
      </c>
      <c r="AD324" s="48">
        <v>205</v>
      </c>
      <c r="AE324" s="48">
        <v>145</v>
      </c>
      <c r="AF324" s="48">
        <v>111</v>
      </c>
      <c r="AG324" s="48">
        <v>110</v>
      </c>
      <c r="AH324" s="50">
        <v>504</v>
      </c>
      <c r="AI324" s="50">
        <v>505</v>
      </c>
      <c r="AJ324" s="50">
        <v>500</v>
      </c>
      <c r="AK324" s="50">
        <v>439</v>
      </c>
      <c r="AL324" s="50">
        <v>441</v>
      </c>
      <c r="AM324" s="50">
        <v>444</v>
      </c>
      <c r="AN324" s="50">
        <v>353</v>
      </c>
      <c r="AO324" s="50">
        <v>270</v>
      </c>
      <c r="AP324" s="50">
        <v>280</v>
      </c>
      <c r="AQ324" s="50">
        <v>310</v>
      </c>
      <c r="AR324" s="50">
        <v>321</v>
      </c>
      <c r="AS324" s="50">
        <v>308</v>
      </c>
      <c r="AT324" s="50">
        <v>266</v>
      </c>
      <c r="AU324" s="50">
        <v>194</v>
      </c>
      <c r="AV324" s="50">
        <v>140</v>
      </c>
      <c r="AW324" s="50">
        <v>112</v>
      </c>
      <c r="AX324" s="50">
        <v>115</v>
      </c>
      <c r="AZ324">
        <v>0</v>
      </c>
    </row>
    <row r="325" spans="1:52" x14ac:dyDescent="0.25">
      <c r="A325" s="2" t="s">
        <v>438</v>
      </c>
      <c r="B325" s="3" t="s">
        <v>820</v>
      </c>
      <c r="C325" s="4">
        <v>17088</v>
      </c>
      <c r="D325" s="2" t="s">
        <v>237</v>
      </c>
      <c r="E325" s="2" t="s">
        <v>821</v>
      </c>
      <c r="F325" t="s">
        <v>2496</v>
      </c>
      <c r="G325">
        <v>10651</v>
      </c>
      <c r="H325">
        <v>712</v>
      </c>
      <c r="I325">
        <v>377</v>
      </c>
      <c r="J325" s="9">
        <v>52.949438202247187</v>
      </c>
      <c r="K325">
        <v>2973</v>
      </c>
      <c r="L325">
        <v>1583</v>
      </c>
      <c r="M325" s="22">
        <v>53.245879582912877</v>
      </c>
      <c r="N325" s="48">
        <v>10651</v>
      </c>
      <c r="O325" s="49">
        <v>5062</v>
      </c>
      <c r="P325" s="49">
        <v>5589</v>
      </c>
      <c r="Q325" s="48">
        <v>492</v>
      </c>
      <c r="R325" s="48">
        <v>501</v>
      </c>
      <c r="S325" s="48">
        <v>496</v>
      </c>
      <c r="T325" s="48">
        <v>444</v>
      </c>
      <c r="U325" s="48">
        <v>447</v>
      </c>
      <c r="V325" s="48">
        <v>449</v>
      </c>
      <c r="W325" s="48">
        <v>340</v>
      </c>
      <c r="X325" s="48">
        <v>249</v>
      </c>
      <c r="Y325" s="48">
        <v>244</v>
      </c>
      <c r="Z325" s="48">
        <v>273</v>
      </c>
      <c r="AA325" s="48">
        <v>285</v>
      </c>
      <c r="AB325" s="48">
        <v>294</v>
      </c>
      <c r="AC325" s="48">
        <v>266</v>
      </c>
      <c r="AD325" s="48">
        <v>197</v>
      </c>
      <c r="AE325" s="48">
        <v>140</v>
      </c>
      <c r="AF325" s="48">
        <v>106</v>
      </c>
      <c r="AG325" s="48">
        <v>103</v>
      </c>
      <c r="AH325" s="50">
        <v>463</v>
      </c>
      <c r="AI325" s="50">
        <v>453</v>
      </c>
      <c r="AJ325" s="50">
        <v>445</v>
      </c>
      <c r="AK325" s="50">
        <v>398</v>
      </c>
      <c r="AL325" s="50">
        <v>410</v>
      </c>
      <c r="AM325" s="50">
        <v>420</v>
      </c>
      <c r="AN325" s="50">
        <v>336</v>
      </c>
      <c r="AO325" s="50">
        <v>264</v>
      </c>
      <c r="AP325" s="50">
        <v>279</v>
      </c>
      <c r="AQ325" s="50">
        <v>315</v>
      </c>
      <c r="AR325" s="50">
        <v>324</v>
      </c>
      <c r="AS325" s="50">
        <v>320</v>
      </c>
      <c r="AT325" s="50">
        <v>284</v>
      </c>
      <c r="AU325" s="50">
        <v>212</v>
      </c>
      <c r="AV325" s="50">
        <v>154</v>
      </c>
      <c r="AW325" s="50">
        <v>123</v>
      </c>
      <c r="AX325" s="50">
        <v>125</v>
      </c>
      <c r="AZ325">
        <v>1</v>
      </c>
    </row>
    <row r="326" spans="1:52" x14ac:dyDescent="0.25">
      <c r="A326" s="2" t="s">
        <v>438</v>
      </c>
      <c r="B326" s="3" t="s">
        <v>684</v>
      </c>
      <c r="C326" s="4">
        <v>17174</v>
      </c>
      <c r="D326" s="2" t="s">
        <v>237</v>
      </c>
      <c r="E326" s="2" t="s">
        <v>685</v>
      </c>
      <c r="F326" t="s">
        <v>2496</v>
      </c>
      <c r="G326">
        <v>51076</v>
      </c>
      <c r="H326">
        <v>923</v>
      </c>
      <c r="I326">
        <v>519</v>
      </c>
      <c r="J326" s="9">
        <v>56.229685807150595</v>
      </c>
      <c r="K326">
        <v>13566</v>
      </c>
      <c r="L326">
        <v>6893</v>
      </c>
      <c r="M326" s="22">
        <v>50.810850656051898</v>
      </c>
      <c r="N326" s="48">
        <v>51076</v>
      </c>
      <c r="O326" s="49">
        <v>45926</v>
      </c>
      <c r="P326" s="49">
        <v>5150</v>
      </c>
      <c r="Q326" s="48">
        <v>2185</v>
      </c>
      <c r="R326" s="48">
        <v>2221</v>
      </c>
      <c r="S326" s="48">
        <v>2249</v>
      </c>
      <c r="T326" s="48">
        <v>2103</v>
      </c>
      <c r="U326" s="48">
        <v>2026</v>
      </c>
      <c r="V326" s="48">
        <v>2055</v>
      </c>
      <c r="W326" s="48">
        <v>1529</v>
      </c>
      <c r="X326" s="48">
        <v>1250</v>
      </c>
      <c r="Y326" s="48">
        <v>1235</v>
      </c>
      <c r="Z326" s="48">
        <v>1399</v>
      </c>
      <c r="AA326" s="48">
        <v>1455</v>
      </c>
      <c r="AB326" s="48">
        <v>1315</v>
      </c>
      <c r="AC326" s="48">
        <v>1144</v>
      </c>
      <c r="AD326" s="48">
        <v>828</v>
      </c>
      <c r="AE326" s="48">
        <v>566</v>
      </c>
      <c r="AF326" s="48">
        <v>409</v>
      </c>
      <c r="AG326" s="48">
        <v>437</v>
      </c>
      <c r="AH326" s="50">
        <v>2091</v>
      </c>
      <c r="AI326" s="50">
        <v>2142</v>
      </c>
      <c r="AJ326" s="50">
        <v>2201</v>
      </c>
      <c r="AK326" s="50">
        <v>2098</v>
      </c>
      <c r="AL326" s="50">
        <v>2060</v>
      </c>
      <c r="AM326" s="50">
        <v>2196</v>
      </c>
      <c r="AN326" s="50">
        <v>1753</v>
      </c>
      <c r="AO326" s="50">
        <v>1500</v>
      </c>
      <c r="AP326" s="50">
        <v>1514</v>
      </c>
      <c r="AQ326" s="50">
        <v>1692</v>
      </c>
      <c r="AR326" s="50">
        <v>1746</v>
      </c>
      <c r="AS326" s="50">
        <v>1544</v>
      </c>
      <c r="AT326" s="50">
        <v>1312</v>
      </c>
      <c r="AU326" s="50">
        <v>973</v>
      </c>
      <c r="AV326" s="50">
        <v>703</v>
      </c>
      <c r="AW326" s="50">
        <v>546</v>
      </c>
      <c r="AX326" s="50">
        <v>599</v>
      </c>
      <c r="AZ326">
        <v>0</v>
      </c>
    </row>
    <row r="327" spans="1:52" x14ac:dyDescent="0.25">
      <c r="A327" s="2" t="s">
        <v>438</v>
      </c>
      <c r="B327" s="3" t="s">
        <v>552</v>
      </c>
      <c r="C327" s="4">
        <v>17272</v>
      </c>
      <c r="D327" s="2" t="s">
        <v>237</v>
      </c>
      <c r="E327" s="2" t="s">
        <v>553</v>
      </c>
      <c r="F327" t="s">
        <v>2496</v>
      </c>
      <c r="G327">
        <v>10713</v>
      </c>
      <c r="H327">
        <v>1347</v>
      </c>
      <c r="I327">
        <v>1030</v>
      </c>
      <c r="J327" s="9">
        <v>76.466221232368227</v>
      </c>
      <c r="K327">
        <v>3077</v>
      </c>
      <c r="L327">
        <v>1607</v>
      </c>
      <c r="M327" s="22">
        <v>52.226194345141373</v>
      </c>
      <c r="N327" s="48">
        <v>10713</v>
      </c>
      <c r="O327" s="49">
        <v>4179</v>
      </c>
      <c r="P327" s="49">
        <v>6534</v>
      </c>
      <c r="Q327" s="48">
        <v>493</v>
      </c>
      <c r="R327" s="48">
        <v>503</v>
      </c>
      <c r="S327" s="48">
        <v>500</v>
      </c>
      <c r="T327" s="48">
        <v>439</v>
      </c>
      <c r="U327" s="48">
        <v>431</v>
      </c>
      <c r="V327" s="48">
        <v>428</v>
      </c>
      <c r="W327" s="48">
        <v>330</v>
      </c>
      <c r="X327" s="48">
        <v>248</v>
      </c>
      <c r="Y327" s="48">
        <v>254</v>
      </c>
      <c r="Z327" s="48">
        <v>291</v>
      </c>
      <c r="AA327" s="48">
        <v>310</v>
      </c>
      <c r="AB327" s="48">
        <v>314</v>
      </c>
      <c r="AC327" s="48">
        <v>284</v>
      </c>
      <c r="AD327" s="48">
        <v>209</v>
      </c>
      <c r="AE327" s="48">
        <v>149</v>
      </c>
      <c r="AF327" s="48">
        <v>114</v>
      </c>
      <c r="AG327" s="48">
        <v>111</v>
      </c>
      <c r="AH327" s="50">
        <v>471</v>
      </c>
      <c r="AI327" s="50">
        <v>472</v>
      </c>
      <c r="AJ327" s="50">
        <v>470</v>
      </c>
      <c r="AK327" s="50">
        <v>413</v>
      </c>
      <c r="AL327" s="50">
        <v>415</v>
      </c>
      <c r="AM327" s="50">
        <v>414</v>
      </c>
      <c r="AN327" s="50">
        <v>328</v>
      </c>
      <c r="AO327" s="50">
        <v>257</v>
      </c>
      <c r="AP327" s="50">
        <v>278</v>
      </c>
      <c r="AQ327" s="50">
        <v>317</v>
      </c>
      <c r="AR327" s="50">
        <v>330</v>
      </c>
      <c r="AS327" s="50">
        <v>312</v>
      </c>
      <c r="AT327" s="50">
        <v>266</v>
      </c>
      <c r="AU327" s="50">
        <v>192</v>
      </c>
      <c r="AV327" s="50">
        <v>138</v>
      </c>
      <c r="AW327" s="50">
        <v>111</v>
      </c>
      <c r="AX327" s="50">
        <v>121</v>
      </c>
      <c r="AZ327">
        <v>0</v>
      </c>
    </row>
    <row r="328" spans="1:52" x14ac:dyDescent="0.25">
      <c r="A328" s="2" t="s">
        <v>438</v>
      </c>
      <c r="B328" s="3" t="s">
        <v>1342</v>
      </c>
      <c r="C328" s="4">
        <v>17380</v>
      </c>
      <c r="D328" s="2" t="s">
        <v>237</v>
      </c>
      <c r="E328" s="2" t="s">
        <v>1343</v>
      </c>
      <c r="F328" t="s">
        <v>2496</v>
      </c>
      <c r="G328">
        <v>77735</v>
      </c>
      <c r="H328">
        <v>506</v>
      </c>
      <c r="I328">
        <v>210</v>
      </c>
      <c r="J328" s="9">
        <v>41.501976284584977</v>
      </c>
      <c r="K328">
        <v>20832</v>
      </c>
      <c r="L328">
        <v>9206</v>
      </c>
      <c r="M328" s="22">
        <v>44.191628264208909</v>
      </c>
      <c r="N328" s="48">
        <v>77735</v>
      </c>
      <c r="O328" s="49">
        <v>69764</v>
      </c>
      <c r="P328" s="49">
        <v>7971</v>
      </c>
      <c r="Q328" s="48">
        <v>3582</v>
      </c>
      <c r="R328" s="48">
        <v>3526</v>
      </c>
      <c r="S328" s="48">
        <v>3441</v>
      </c>
      <c r="T328" s="48">
        <v>3253</v>
      </c>
      <c r="U328" s="48">
        <v>3326</v>
      </c>
      <c r="V328" s="48">
        <v>3536</v>
      </c>
      <c r="W328" s="48">
        <v>2548</v>
      </c>
      <c r="X328" s="48">
        <v>2142</v>
      </c>
      <c r="Y328" s="48">
        <v>2259</v>
      </c>
      <c r="Z328" s="48">
        <v>2083</v>
      </c>
      <c r="AA328" s="48">
        <v>2132</v>
      </c>
      <c r="AB328" s="48">
        <v>1877</v>
      </c>
      <c r="AC328" s="48">
        <v>1538</v>
      </c>
      <c r="AD328" s="48">
        <v>1151</v>
      </c>
      <c r="AE328" s="48">
        <v>760</v>
      </c>
      <c r="AF328" s="48">
        <v>553</v>
      </c>
      <c r="AG328" s="48">
        <v>592</v>
      </c>
      <c r="AH328" s="50">
        <v>3413</v>
      </c>
      <c r="AI328" s="50">
        <v>3370</v>
      </c>
      <c r="AJ328" s="50">
        <v>3339</v>
      </c>
      <c r="AK328" s="50">
        <v>3141</v>
      </c>
      <c r="AL328" s="50">
        <v>3107</v>
      </c>
      <c r="AM328" s="50">
        <v>3353</v>
      </c>
      <c r="AN328" s="50">
        <v>2753</v>
      </c>
      <c r="AO328" s="50">
        <v>2288</v>
      </c>
      <c r="AP328" s="50">
        <v>2342</v>
      </c>
      <c r="AQ328" s="50">
        <v>2425</v>
      </c>
      <c r="AR328" s="50">
        <v>2379</v>
      </c>
      <c r="AS328" s="50">
        <v>2065</v>
      </c>
      <c r="AT328" s="50">
        <v>1706</v>
      </c>
      <c r="AU328" s="50">
        <v>1314</v>
      </c>
      <c r="AV328" s="50">
        <v>917</v>
      </c>
      <c r="AW328" s="50">
        <v>725</v>
      </c>
      <c r="AX328" s="50">
        <v>799</v>
      </c>
      <c r="AZ328">
        <v>0</v>
      </c>
    </row>
    <row r="329" spans="1:52" x14ac:dyDescent="0.25">
      <c r="A329" s="2" t="s">
        <v>438</v>
      </c>
      <c r="B329" s="3" t="s">
        <v>1206</v>
      </c>
      <c r="C329" s="4">
        <v>17388</v>
      </c>
      <c r="D329" s="2" t="s">
        <v>237</v>
      </c>
      <c r="E329" s="2" t="s">
        <v>1207</v>
      </c>
      <c r="F329" t="s">
        <v>2496</v>
      </c>
      <c r="G329">
        <v>5281</v>
      </c>
      <c r="H329">
        <v>812</v>
      </c>
      <c r="I329">
        <v>706</v>
      </c>
      <c r="J329" s="9">
        <v>86.945812807881779</v>
      </c>
      <c r="K329">
        <v>1508</v>
      </c>
      <c r="L329">
        <v>834</v>
      </c>
      <c r="M329" s="22">
        <v>55.305039787798407</v>
      </c>
      <c r="N329" s="48">
        <v>5281</v>
      </c>
      <c r="O329" s="49">
        <v>2230</v>
      </c>
      <c r="P329" s="49">
        <v>3051</v>
      </c>
      <c r="Q329" s="48">
        <v>240</v>
      </c>
      <c r="R329" s="48">
        <v>238</v>
      </c>
      <c r="S329" s="48">
        <v>238</v>
      </c>
      <c r="T329" s="48">
        <v>217</v>
      </c>
      <c r="U329" s="48">
        <v>224</v>
      </c>
      <c r="V329" s="48">
        <v>227</v>
      </c>
      <c r="W329" s="48">
        <v>172</v>
      </c>
      <c r="X329" s="48">
        <v>123</v>
      </c>
      <c r="Y329" s="48">
        <v>120</v>
      </c>
      <c r="Z329" s="48">
        <v>135</v>
      </c>
      <c r="AA329" s="48">
        <v>144</v>
      </c>
      <c r="AB329" s="48">
        <v>151</v>
      </c>
      <c r="AC329" s="48">
        <v>142</v>
      </c>
      <c r="AD329" s="48">
        <v>107</v>
      </c>
      <c r="AE329" s="48">
        <v>76</v>
      </c>
      <c r="AF329" s="48">
        <v>59</v>
      </c>
      <c r="AG329" s="48">
        <v>57</v>
      </c>
      <c r="AH329" s="50">
        <v>230</v>
      </c>
      <c r="AI329" s="50">
        <v>226</v>
      </c>
      <c r="AJ329" s="50">
        <v>222</v>
      </c>
      <c r="AK329" s="50">
        <v>198</v>
      </c>
      <c r="AL329" s="50">
        <v>206</v>
      </c>
      <c r="AM329" s="50">
        <v>210</v>
      </c>
      <c r="AN329" s="50">
        <v>167</v>
      </c>
      <c r="AO329" s="50">
        <v>126</v>
      </c>
      <c r="AP329" s="50">
        <v>132</v>
      </c>
      <c r="AQ329" s="50">
        <v>149</v>
      </c>
      <c r="AR329" s="50">
        <v>156</v>
      </c>
      <c r="AS329" s="50">
        <v>155</v>
      </c>
      <c r="AT329" s="50">
        <v>137</v>
      </c>
      <c r="AU329" s="50">
        <v>101</v>
      </c>
      <c r="AV329" s="50">
        <v>74</v>
      </c>
      <c r="AW329" s="50">
        <v>59</v>
      </c>
      <c r="AX329" s="50">
        <v>63</v>
      </c>
      <c r="AZ329">
        <v>0</v>
      </c>
    </row>
    <row r="330" spans="1:52" x14ac:dyDescent="0.25">
      <c r="A330" s="2" t="s">
        <v>438</v>
      </c>
      <c r="B330" s="3" t="s">
        <v>999</v>
      </c>
      <c r="C330" s="4">
        <v>17433</v>
      </c>
      <c r="D330" s="2" t="s">
        <v>237</v>
      </c>
      <c r="E330" s="2" t="s">
        <v>1000</v>
      </c>
      <c r="F330" t="s">
        <v>2496</v>
      </c>
      <c r="G330">
        <v>22947</v>
      </c>
      <c r="H330">
        <v>797</v>
      </c>
      <c r="I330">
        <v>517</v>
      </c>
      <c r="J330" s="9">
        <v>64.868255959849435</v>
      </c>
      <c r="K330">
        <v>6505</v>
      </c>
      <c r="L330">
        <v>3331</v>
      </c>
      <c r="M330" s="22">
        <v>51.206764027671028</v>
      </c>
      <c r="N330" s="48">
        <v>22947</v>
      </c>
      <c r="O330" s="49">
        <v>9978</v>
      </c>
      <c r="P330" s="49">
        <v>12969</v>
      </c>
      <c r="Q330" s="48">
        <v>1084</v>
      </c>
      <c r="R330" s="48">
        <v>1070</v>
      </c>
      <c r="S330" s="48">
        <v>1026</v>
      </c>
      <c r="T330" s="48">
        <v>1079</v>
      </c>
      <c r="U330" s="48">
        <v>1027</v>
      </c>
      <c r="V330" s="48">
        <v>985</v>
      </c>
      <c r="W330" s="48">
        <v>677</v>
      </c>
      <c r="X330" s="48">
        <v>536</v>
      </c>
      <c r="Y330" s="48">
        <v>528</v>
      </c>
      <c r="Z330" s="48">
        <v>615</v>
      </c>
      <c r="AA330" s="48">
        <v>640</v>
      </c>
      <c r="AB330" s="48">
        <v>571</v>
      </c>
      <c r="AC330" s="48">
        <v>548</v>
      </c>
      <c r="AD330" s="48">
        <v>402</v>
      </c>
      <c r="AE330" s="48">
        <v>295</v>
      </c>
      <c r="AF330" s="48">
        <v>229</v>
      </c>
      <c r="AG330" s="48">
        <v>237</v>
      </c>
      <c r="AH330" s="50">
        <v>1038</v>
      </c>
      <c r="AI330" s="50">
        <v>1015</v>
      </c>
      <c r="AJ330" s="50">
        <v>963</v>
      </c>
      <c r="AK330" s="50">
        <v>1008</v>
      </c>
      <c r="AL330" s="50">
        <v>943</v>
      </c>
      <c r="AM330" s="50">
        <v>904</v>
      </c>
      <c r="AN330" s="50">
        <v>658</v>
      </c>
      <c r="AO330" s="50">
        <v>556</v>
      </c>
      <c r="AP330" s="50">
        <v>567</v>
      </c>
      <c r="AQ330" s="50">
        <v>646</v>
      </c>
      <c r="AR330" s="50">
        <v>663</v>
      </c>
      <c r="AS330" s="50">
        <v>586</v>
      </c>
      <c r="AT330" s="50">
        <v>548</v>
      </c>
      <c r="AU330" s="50">
        <v>416</v>
      </c>
      <c r="AV330" s="50">
        <v>328</v>
      </c>
      <c r="AW330" s="50">
        <v>275</v>
      </c>
      <c r="AX330" s="50">
        <v>284</v>
      </c>
      <c r="AZ330">
        <v>0</v>
      </c>
    </row>
    <row r="331" spans="1:52" x14ac:dyDescent="0.25">
      <c r="A331" s="2" t="s">
        <v>438</v>
      </c>
      <c r="B331" s="3" t="s">
        <v>475</v>
      </c>
      <c r="C331" s="4">
        <v>17442</v>
      </c>
      <c r="D331" s="2" t="s">
        <v>237</v>
      </c>
      <c r="E331" s="2" t="s">
        <v>476</v>
      </c>
      <c r="F331" t="s">
        <v>2496</v>
      </c>
      <c r="G331">
        <v>9214</v>
      </c>
      <c r="H331">
        <v>1227</v>
      </c>
      <c r="I331">
        <v>523</v>
      </c>
      <c r="J331" s="9">
        <v>42.624286878565613</v>
      </c>
      <c r="K331">
        <v>2845</v>
      </c>
      <c r="L331">
        <v>791</v>
      </c>
      <c r="M331" s="22">
        <v>27.803163444639718</v>
      </c>
      <c r="N331" s="48">
        <v>9214</v>
      </c>
      <c r="O331" s="49">
        <v>1043</v>
      </c>
      <c r="P331" s="49">
        <v>8171</v>
      </c>
      <c r="Q331" s="48">
        <v>494</v>
      </c>
      <c r="R331" s="48">
        <v>478</v>
      </c>
      <c r="S331" s="48">
        <v>476</v>
      </c>
      <c r="T331" s="48">
        <v>469</v>
      </c>
      <c r="U331" s="48">
        <v>435</v>
      </c>
      <c r="V331" s="48">
        <v>406</v>
      </c>
      <c r="W331" s="48">
        <v>303</v>
      </c>
      <c r="X331" s="48">
        <v>253</v>
      </c>
      <c r="Y331" s="48">
        <v>278</v>
      </c>
      <c r="Z331" s="48">
        <v>281</v>
      </c>
      <c r="AA331" s="48">
        <v>233</v>
      </c>
      <c r="AB331" s="48">
        <v>189</v>
      </c>
      <c r="AC331" s="48">
        <v>144</v>
      </c>
      <c r="AD331" s="48">
        <v>107</v>
      </c>
      <c r="AE331" s="48">
        <v>78</v>
      </c>
      <c r="AF331" s="48">
        <v>52</v>
      </c>
      <c r="AG331" s="48">
        <v>52</v>
      </c>
      <c r="AH331" s="50">
        <v>478</v>
      </c>
      <c r="AI331" s="50">
        <v>462</v>
      </c>
      <c r="AJ331" s="50">
        <v>445</v>
      </c>
      <c r="AK331" s="50">
        <v>428</v>
      </c>
      <c r="AL331" s="50">
        <v>389</v>
      </c>
      <c r="AM331" s="50">
        <v>366</v>
      </c>
      <c r="AN331" s="50">
        <v>293</v>
      </c>
      <c r="AO331" s="50">
        <v>262</v>
      </c>
      <c r="AP331" s="50">
        <v>287</v>
      </c>
      <c r="AQ331" s="50">
        <v>272</v>
      </c>
      <c r="AR331" s="50">
        <v>211</v>
      </c>
      <c r="AS331" s="50">
        <v>172</v>
      </c>
      <c r="AT331" s="50">
        <v>132</v>
      </c>
      <c r="AU331" s="50">
        <v>101</v>
      </c>
      <c r="AV331" s="50">
        <v>79</v>
      </c>
      <c r="AW331" s="50">
        <v>54</v>
      </c>
      <c r="AX331" s="50">
        <v>55</v>
      </c>
      <c r="AZ331">
        <v>0</v>
      </c>
    </row>
    <row r="332" spans="1:52" x14ac:dyDescent="0.25">
      <c r="A332" s="2" t="s">
        <v>438</v>
      </c>
      <c r="B332" s="3" t="s">
        <v>1654</v>
      </c>
      <c r="C332" s="4">
        <v>17444</v>
      </c>
      <c r="D332" s="2" t="s">
        <v>237</v>
      </c>
      <c r="E332" s="2" t="s">
        <v>1655</v>
      </c>
      <c r="F332" t="s">
        <v>2496</v>
      </c>
      <c r="G332">
        <v>15006</v>
      </c>
      <c r="H332">
        <v>1702</v>
      </c>
      <c r="I332">
        <v>1052</v>
      </c>
      <c r="J332" s="9">
        <v>61.809635722679204</v>
      </c>
      <c r="K332">
        <v>4620</v>
      </c>
      <c r="L332">
        <v>1277</v>
      </c>
      <c r="M332" s="22">
        <v>27.640692640692642</v>
      </c>
      <c r="N332" s="48">
        <v>15006</v>
      </c>
      <c r="O332" s="49">
        <v>6534</v>
      </c>
      <c r="P332" s="49">
        <v>8472</v>
      </c>
      <c r="Q332" s="48">
        <v>787</v>
      </c>
      <c r="R332" s="48">
        <v>804</v>
      </c>
      <c r="S332" s="48">
        <v>759</v>
      </c>
      <c r="T332" s="48">
        <v>777</v>
      </c>
      <c r="U332" s="48">
        <v>716</v>
      </c>
      <c r="V332" s="48">
        <v>618</v>
      </c>
      <c r="W332" s="48">
        <v>551</v>
      </c>
      <c r="X332" s="48">
        <v>485</v>
      </c>
      <c r="Y332" s="48">
        <v>511</v>
      </c>
      <c r="Z332" s="48">
        <v>493</v>
      </c>
      <c r="AA332" s="48">
        <v>362</v>
      </c>
      <c r="AB332" s="48">
        <v>298</v>
      </c>
      <c r="AC332" s="48">
        <v>222</v>
      </c>
      <c r="AD332" s="48">
        <v>160</v>
      </c>
      <c r="AE332" s="48">
        <v>124</v>
      </c>
      <c r="AF332" s="48">
        <v>78</v>
      </c>
      <c r="AG332" s="48">
        <v>82</v>
      </c>
      <c r="AH332" s="50">
        <v>738</v>
      </c>
      <c r="AI332" s="50">
        <v>727</v>
      </c>
      <c r="AJ332" s="50">
        <v>709</v>
      </c>
      <c r="AK332" s="50">
        <v>646</v>
      </c>
      <c r="AL332" s="50">
        <v>631</v>
      </c>
      <c r="AM332" s="50">
        <v>542</v>
      </c>
      <c r="AN332" s="50">
        <v>456</v>
      </c>
      <c r="AO332" s="50">
        <v>483</v>
      </c>
      <c r="AP332" s="50">
        <v>494</v>
      </c>
      <c r="AQ332" s="50">
        <v>429</v>
      </c>
      <c r="AR332" s="50">
        <v>362</v>
      </c>
      <c r="AS332" s="50">
        <v>289</v>
      </c>
      <c r="AT332" s="50">
        <v>213</v>
      </c>
      <c r="AU332" s="50">
        <v>161</v>
      </c>
      <c r="AV332" s="50">
        <v>123</v>
      </c>
      <c r="AW332" s="50">
        <v>87</v>
      </c>
      <c r="AX332" s="50">
        <v>89</v>
      </c>
      <c r="AZ332">
        <v>0</v>
      </c>
    </row>
    <row r="333" spans="1:52" x14ac:dyDescent="0.25">
      <c r="A333" s="2" t="s">
        <v>438</v>
      </c>
      <c r="B333" s="3" t="s">
        <v>1757</v>
      </c>
      <c r="C333" s="4">
        <v>17446</v>
      </c>
      <c r="D333" s="2" t="s">
        <v>237</v>
      </c>
      <c r="E333" s="2" t="s">
        <v>1758</v>
      </c>
      <c r="F333" t="s">
        <v>2496</v>
      </c>
      <c r="G333">
        <v>3393</v>
      </c>
      <c r="H333">
        <v>319</v>
      </c>
      <c r="I333">
        <v>88</v>
      </c>
      <c r="J333" s="9">
        <v>27.586206896551722</v>
      </c>
      <c r="K333">
        <v>1085</v>
      </c>
      <c r="L333">
        <v>395</v>
      </c>
      <c r="M333" s="22">
        <v>36.405529953917046</v>
      </c>
      <c r="N333" s="48">
        <v>3393</v>
      </c>
      <c r="O333" s="49">
        <v>1301</v>
      </c>
      <c r="P333" s="49">
        <v>2092</v>
      </c>
      <c r="Q333" s="48">
        <v>191</v>
      </c>
      <c r="R333" s="48">
        <v>184</v>
      </c>
      <c r="S333" s="48">
        <v>175</v>
      </c>
      <c r="T333" s="48">
        <v>159</v>
      </c>
      <c r="U333" s="48">
        <v>149</v>
      </c>
      <c r="V333" s="48">
        <v>144</v>
      </c>
      <c r="W333" s="48">
        <v>107</v>
      </c>
      <c r="X333" s="48">
        <v>86</v>
      </c>
      <c r="Y333" s="48">
        <v>89</v>
      </c>
      <c r="Z333" s="48">
        <v>95</v>
      </c>
      <c r="AA333" s="48">
        <v>96</v>
      </c>
      <c r="AB333" s="48">
        <v>86</v>
      </c>
      <c r="AC333" s="48">
        <v>66</v>
      </c>
      <c r="AD333" s="48">
        <v>47</v>
      </c>
      <c r="AE333" s="48">
        <v>33</v>
      </c>
      <c r="AF333" s="48">
        <v>26</v>
      </c>
      <c r="AG333" s="48">
        <v>31</v>
      </c>
      <c r="AH333" s="50">
        <v>182</v>
      </c>
      <c r="AI333" s="50">
        <v>174</v>
      </c>
      <c r="AJ333" s="50">
        <v>167</v>
      </c>
      <c r="AK333" s="50">
        <v>149</v>
      </c>
      <c r="AL333" s="50">
        <v>137</v>
      </c>
      <c r="AM333" s="50">
        <v>130</v>
      </c>
      <c r="AN333" s="50">
        <v>92</v>
      </c>
      <c r="AO333" s="50">
        <v>72</v>
      </c>
      <c r="AP333" s="50">
        <v>71</v>
      </c>
      <c r="AQ333" s="50">
        <v>80</v>
      </c>
      <c r="AR333" s="50">
        <v>83</v>
      </c>
      <c r="AS333" s="50">
        <v>77</v>
      </c>
      <c r="AT333" s="50">
        <v>62</v>
      </c>
      <c r="AU333" s="50">
        <v>50</v>
      </c>
      <c r="AV333" s="50">
        <v>37</v>
      </c>
      <c r="AW333" s="50">
        <v>30</v>
      </c>
      <c r="AX333" s="50">
        <v>36</v>
      </c>
      <c r="AZ333">
        <v>0</v>
      </c>
    </row>
    <row r="334" spans="1:52" x14ac:dyDescent="0.25">
      <c r="A334" s="2" t="s">
        <v>438</v>
      </c>
      <c r="B334" s="3" t="s">
        <v>439</v>
      </c>
      <c r="C334" s="4">
        <v>17486</v>
      </c>
      <c r="D334" s="2" t="s">
        <v>237</v>
      </c>
      <c r="E334" s="2" t="s">
        <v>440</v>
      </c>
      <c r="F334" t="s">
        <v>2496</v>
      </c>
      <c r="G334">
        <v>30963</v>
      </c>
      <c r="H334">
        <v>1743</v>
      </c>
      <c r="I334">
        <v>1265</v>
      </c>
      <c r="J334" s="9">
        <v>72.576018359150879</v>
      </c>
      <c r="K334">
        <v>9384</v>
      </c>
      <c r="L334">
        <v>3877</v>
      </c>
      <c r="M334" s="22">
        <v>41.315004262574597</v>
      </c>
      <c r="N334" s="48">
        <v>30963</v>
      </c>
      <c r="O334" s="49">
        <v>16665</v>
      </c>
      <c r="P334" s="49">
        <v>14298</v>
      </c>
      <c r="Q334" s="48">
        <v>1633</v>
      </c>
      <c r="R334" s="48">
        <v>1673</v>
      </c>
      <c r="S334" s="48">
        <v>1620</v>
      </c>
      <c r="T334" s="48">
        <v>1467</v>
      </c>
      <c r="U334" s="48">
        <v>1391</v>
      </c>
      <c r="V334" s="48">
        <v>1181</v>
      </c>
      <c r="W334" s="48">
        <v>923</v>
      </c>
      <c r="X334" s="48">
        <v>913</v>
      </c>
      <c r="Y334" s="48">
        <v>872</v>
      </c>
      <c r="Z334" s="48">
        <v>957</v>
      </c>
      <c r="AA334" s="48">
        <v>844</v>
      </c>
      <c r="AB334" s="48">
        <v>829</v>
      </c>
      <c r="AC334" s="48">
        <v>676</v>
      </c>
      <c r="AD334" s="48">
        <v>477</v>
      </c>
      <c r="AE334" s="48">
        <v>315</v>
      </c>
      <c r="AF334" s="48">
        <v>276</v>
      </c>
      <c r="AG334" s="48">
        <v>343</v>
      </c>
      <c r="AH334" s="50">
        <v>1546</v>
      </c>
      <c r="AI334" s="50">
        <v>1567</v>
      </c>
      <c r="AJ334" s="50">
        <v>1503</v>
      </c>
      <c r="AK334" s="50">
        <v>1362</v>
      </c>
      <c r="AL334" s="50">
        <v>1219</v>
      </c>
      <c r="AM334" s="50">
        <v>999</v>
      </c>
      <c r="AN334" s="50">
        <v>770</v>
      </c>
      <c r="AO334" s="50">
        <v>640</v>
      </c>
      <c r="AP334" s="50">
        <v>634</v>
      </c>
      <c r="AQ334" s="50">
        <v>661</v>
      </c>
      <c r="AR334" s="50">
        <v>788</v>
      </c>
      <c r="AS334" s="50">
        <v>724</v>
      </c>
      <c r="AT334" s="50">
        <v>583</v>
      </c>
      <c r="AU334" s="50">
        <v>513</v>
      </c>
      <c r="AV334" s="50">
        <v>395</v>
      </c>
      <c r="AW334" s="50">
        <v>299</v>
      </c>
      <c r="AX334" s="50">
        <v>370</v>
      </c>
      <c r="AZ334">
        <v>0</v>
      </c>
    </row>
    <row r="335" spans="1:52" x14ac:dyDescent="0.25">
      <c r="A335" s="2" t="s">
        <v>438</v>
      </c>
      <c r="B335" s="3" t="s">
        <v>1991</v>
      </c>
      <c r="C335" s="4">
        <v>17495</v>
      </c>
      <c r="D335" s="2" t="s">
        <v>237</v>
      </c>
      <c r="E335" s="2" t="s">
        <v>1992</v>
      </c>
      <c r="F335" t="s">
        <v>2496</v>
      </c>
      <c r="G335">
        <v>6272</v>
      </c>
      <c r="H335">
        <v>174</v>
      </c>
      <c r="I335">
        <v>75</v>
      </c>
      <c r="J335" s="9">
        <v>43.103448275862064</v>
      </c>
      <c r="K335">
        <v>2121</v>
      </c>
      <c r="L335">
        <v>589</v>
      </c>
      <c r="M335" s="22">
        <v>27.769919849127771</v>
      </c>
      <c r="N335" s="48">
        <v>6272</v>
      </c>
      <c r="O335" s="49">
        <v>4286</v>
      </c>
      <c r="P335" s="49">
        <v>1986</v>
      </c>
      <c r="Q335" s="48">
        <v>359</v>
      </c>
      <c r="R335" s="48">
        <v>344</v>
      </c>
      <c r="S335" s="48">
        <v>352</v>
      </c>
      <c r="T335" s="48">
        <v>332</v>
      </c>
      <c r="U335" s="48">
        <v>297</v>
      </c>
      <c r="V335" s="48">
        <v>320</v>
      </c>
      <c r="W335" s="48">
        <v>245</v>
      </c>
      <c r="X335" s="48">
        <v>167</v>
      </c>
      <c r="Y335" s="48">
        <v>151</v>
      </c>
      <c r="Z335" s="48">
        <v>154</v>
      </c>
      <c r="AA335" s="48">
        <v>135</v>
      </c>
      <c r="AB335" s="48">
        <v>111</v>
      </c>
      <c r="AC335" s="48">
        <v>89</v>
      </c>
      <c r="AD335" s="48">
        <v>68</v>
      </c>
      <c r="AE335" s="48">
        <v>53</v>
      </c>
      <c r="AF335" s="48">
        <v>37</v>
      </c>
      <c r="AG335" s="48">
        <v>38</v>
      </c>
      <c r="AH335" s="50">
        <v>342</v>
      </c>
      <c r="AI335" s="50">
        <v>321</v>
      </c>
      <c r="AJ335" s="50">
        <v>306</v>
      </c>
      <c r="AK335" s="50">
        <v>286</v>
      </c>
      <c r="AL335" s="50">
        <v>241</v>
      </c>
      <c r="AM335" s="50">
        <v>262</v>
      </c>
      <c r="AN335" s="50">
        <v>204</v>
      </c>
      <c r="AO335" s="50">
        <v>159</v>
      </c>
      <c r="AP335" s="50">
        <v>179</v>
      </c>
      <c r="AQ335" s="50">
        <v>163</v>
      </c>
      <c r="AR335" s="50">
        <v>133</v>
      </c>
      <c r="AS335" s="50">
        <v>113</v>
      </c>
      <c r="AT335" s="50">
        <v>95</v>
      </c>
      <c r="AU335" s="50">
        <v>72</v>
      </c>
      <c r="AV335" s="50">
        <v>57</v>
      </c>
      <c r="AW335" s="50">
        <v>43</v>
      </c>
      <c r="AX335" s="50">
        <v>44</v>
      </c>
      <c r="AZ335">
        <v>0</v>
      </c>
    </row>
    <row r="336" spans="1:52" x14ac:dyDescent="0.25">
      <c r="A336" s="2" t="s">
        <v>438</v>
      </c>
      <c r="B336" s="3" t="s">
        <v>634</v>
      </c>
      <c r="C336" s="4">
        <v>17513</v>
      </c>
      <c r="D336" s="2" t="s">
        <v>237</v>
      </c>
      <c r="E336" s="2" t="s">
        <v>635</v>
      </c>
      <c r="F336" t="s">
        <v>2496</v>
      </c>
      <c r="G336">
        <v>11399</v>
      </c>
      <c r="H336">
        <v>901</v>
      </c>
      <c r="I336">
        <v>567</v>
      </c>
      <c r="J336" s="9">
        <v>62.930077691453945</v>
      </c>
      <c r="K336">
        <v>4450</v>
      </c>
      <c r="L336">
        <v>997</v>
      </c>
      <c r="M336" s="22">
        <v>22.40449438202247</v>
      </c>
      <c r="N336" s="48">
        <v>11399</v>
      </c>
      <c r="O336" s="49">
        <v>5472</v>
      </c>
      <c r="P336" s="49">
        <v>5927</v>
      </c>
      <c r="Q336" s="48">
        <v>708</v>
      </c>
      <c r="R336" s="48">
        <v>729</v>
      </c>
      <c r="S336" s="48">
        <v>753</v>
      </c>
      <c r="T336" s="48">
        <v>604</v>
      </c>
      <c r="U336" s="48">
        <v>560</v>
      </c>
      <c r="V336" s="48">
        <v>488</v>
      </c>
      <c r="W336" s="48">
        <v>394</v>
      </c>
      <c r="X336" s="48">
        <v>312</v>
      </c>
      <c r="Y336" s="48">
        <v>255</v>
      </c>
      <c r="Z336" s="48">
        <v>245</v>
      </c>
      <c r="AA336" s="48">
        <v>209</v>
      </c>
      <c r="AB336" s="48">
        <v>177</v>
      </c>
      <c r="AC336" s="48">
        <v>147</v>
      </c>
      <c r="AD336" s="48">
        <v>111</v>
      </c>
      <c r="AE336" s="48">
        <v>88</v>
      </c>
      <c r="AF336" s="48">
        <v>60</v>
      </c>
      <c r="AG336" s="48">
        <v>69</v>
      </c>
      <c r="AH336" s="50">
        <v>665</v>
      </c>
      <c r="AI336" s="50">
        <v>665</v>
      </c>
      <c r="AJ336" s="50">
        <v>637</v>
      </c>
      <c r="AK336" s="50">
        <v>618</v>
      </c>
      <c r="AL336" s="50">
        <v>506</v>
      </c>
      <c r="AM336" s="50">
        <v>448</v>
      </c>
      <c r="AN336" s="50">
        <v>353</v>
      </c>
      <c r="AO336" s="50">
        <v>282</v>
      </c>
      <c r="AP336" s="50">
        <v>281</v>
      </c>
      <c r="AQ336" s="50">
        <v>233</v>
      </c>
      <c r="AR336" s="50">
        <v>195</v>
      </c>
      <c r="AS336" s="50">
        <v>166</v>
      </c>
      <c r="AT336" s="50">
        <v>136</v>
      </c>
      <c r="AU336" s="50">
        <v>102</v>
      </c>
      <c r="AV336" s="50">
        <v>82</v>
      </c>
      <c r="AW336" s="50">
        <v>58</v>
      </c>
      <c r="AX336" s="50">
        <v>63</v>
      </c>
      <c r="AZ336">
        <v>0</v>
      </c>
    </row>
    <row r="337" spans="1:52" x14ac:dyDescent="0.25">
      <c r="A337" s="2" t="s">
        <v>438</v>
      </c>
      <c r="B337" s="3" t="s">
        <v>876</v>
      </c>
      <c r="C337" s="4">
        <v>17524</v>
      </c>
      <c r="D337" s="2" t="s">
        <v>237</v>
      </c>
      <c r="E337" s="2" t="s">
        <v>877</v>
      </c>
      <c r="F337" t="s">
        <v>2496</v>
      </c>
      <c r="G337">
        <v>17674</v>
      </c>
      <c r="H337">
        <v>779</v>
      </c>
      <c r="I337">
        <v>461</v>
      </c>
      <c r="J337" s="9">
        <v>59.178433889602054</v>
      </c>
      <c r="K337">
        <v>5088</v>
      </c>
      <c r="L337">
        <v>2068</v>
      </c>
      <c r="M337" s="22">
        <v>40.644654088050316</v>
      </c>
      <c r="N337" s="48">
        <v>17674</v>
      </c>
      <c r="O337" s="49">
        <v>6848</v>
      </c>
      <c r="P337" s="49">
        <v>10826</v>
      </c>
      <c r="Q337" s="48">
        <v>836</v>
      </c>
      <c r="R337" s="48">
        <v>850</v>
      </c>
      <c r="S337" s="48">
        <v>880</v>
      </c>
      <c r="T337" s="48">
        <v>763</v>
      </c>
      <c r="U337" s="48">
        <v>779</v>
      </c>
      <c r="V337" s="48">
        <v>780</v>
      </c>
      <c r="W337" s="48">
        <v>553</v>
      </c>
      <c r="X337" s="48">
        <v>419</v>
      </c>
      <c r="Y337" s="48">
        <v>449</v>
      </c>
      <c r="Z337" s="48">
        <v>510</v>
      </c>
      <c r="AA337" s="48">
        <v>513</v>
      </c>
      <c r="AB337" s="48">
        <v>456</v>
      </c>
      <c r="AC337" s="48">
        <v>395</v>
      </c>
      <c r="AD337" s="48">
        <v>289</v>
      </c>
      <c r="AE337" s="48">
        <v>180</v>
      </c>
      <c r="AF337" s="48">
        <v>129</v>
      </c>
      <c r="AG337" s="48">
        <v>139</v>
      </c>
      <c r="AH337" s="50">
        <v>796</v>
      </c>
      <c r="AI337" s="50">
        <v>802</v>
      </c>
      <c r="AJ337" s="50">
        <v>814</v>
      </c>
      <c r="AK337" s="50">
        <v>698</v>
      </c>
      <c r="AL337" s="50">
        <v>700</v>
      </c>
      <c r="AM337" s="50">
        <v>734</v>
      </c>
      <c r="AN337" s="50">
        <v>567</v>
      </c>
      <c r="AO337" s="50">
        <v>472</v>
      </c>
      <c r="AP337" s="50">
        <v>506</v>
      </c>
      <c r="AQ337" s="50">
        <v>550</v>
      </c>
      <c r="AR337" s="50">
        <v>520</v>
      </c>
      <c r="AS337" s="50">
        <v>449</v>
      </c>
      <c r="AT337" s="50">
        <v>381</v>
      </c>
      <c r="AU337" s="50">
        <v>287</v>
      </c>
      <c r="AV337" s="50">
        <v>186</v>
      </c>
      <c r="AW337" s="50">
        <v>135</v>
      </c>
      <c r="AX337" s="50">
        <v>157</v>
      </c>
      <c r="AZ337">
        <v>0</v>
      </c>
    </row>
    <row r="338" spans="1:52" x14ac:dyDescent="0.25">
      <c r="A338" s="2" t="s">
        <v>438</v>
      </c>
      <c r="B338" s="3" t="s">
        <v>1916</v>
      </c>
      <c r="C338" s="4">
        <v>17541</v>
      </c>
      <c r="D338" s="2" t="s">
        <v>237</v>
      </c>
      <c r="E338" s="2" t="s">
        <v>1917</v>
      </c>
      <c r="F338" t="s">
        <v>2496</v>
      </c>
      <c r="G338">
        <v>26347</v>
      </c>
      <c r="H338">
        <v>1164</v>
      </c>
      <c r="I338">
        <v>730</v>
      </c>
      <c r="J338" s="9">
        <v>62.714776632302403</v>
      </c>
      <c r="K338">
        <v>7294</v>
      </c>
      <c r="L338">
        <v>2919</v>
      </c>
      <c r="M338" s="22">
        <v>40.019193857965455</v>
      </c>
      <c r="N338" s="48">
        <v>26347</v>
      </c>
      <c r="O338" s="49">
        <v>8489</v>
      </c>
      <c r="P338" s="49">
        <v>17858</v>
      </c>
      <c r="Q338" s="48">
        <v>1205</v>
      </c>
      <c r="R338" s="48">
        <v>1259</v>
      </c>
      <c r="S338" s="48">
        <v>1246</v>
      </c>
      <c r="T338" s="48">
        <v>1090</v>
      </c>
      <c r="U338" s="48">
        <v>1097</v>
      </c>
      <c r="V338" s="48">
        <v>1052</v>
      </c>
      <c r="W338" s="48">
        <v>833</v>
      </c>
      <c r="X338" s="48">
        <v>757</v>
      </c>
      <c r="Y338" s="48">
        <v>813</v>
      </c>
      <c r="Z338" s="48">
        <v>924</v>
      </c>
      <c r="AA338" s="48">
        <v>844</v>
      </c>
      <c r="AB338" s="48">
        <v>745</v>
      </c>
      <c r="AC338" s="48">
        <v>609</v>
      </c>
      <c r="AD338" s="48">
        <v>442</v>
      </c>
      <c r="AE338" s="48">
        <v>274</v>
      </c>
      <c r="AF338" s="48">
        <v>194</v>
      </c>
      <c r="AG338" s="48">
        <v>232</v>
      </c>
      <c r="AH338" s="50">
        <v>1150</v>
      </c>
      <c r="AI338" s="50">
        <v>1190</v>
      </c>
      <c r="AJ338" s="50">
        <v>1177</v>
      </c>
      <c r="AK338" s="50">
        <v>975</v>
      </c>
      <c r="AL338" s="50">
        <v>1038</v>
      </c>
      <c r="AM338" s="50">
        <v>984</v>
      </c>
      <c r="AN338" s="50">
        <v>886</v>
      </c>
      <c r="AO338" s="50">
        <v>840</v>
      </c>
      <c r="AP338" s="50">
        <v>845</v>
      </c>
      <c r="AQ338" s="50">
        <v>837</v>
      </c>
      <c r="AR338" s="50">
        <v>792</v>
      </c>
      <c r="AS338" s="50">
        <v>615</v>
      </c>
      <c r="AT338" s="50">
        <v>479</v>
      </c>
      <c r="AU338" s="50">
        <v>345</v>
      </c>
      <c r="AV338" s="50">
        <v>225</v>
      </c>
      <c r="AW338" s="50">
        <v>166</v>
      </c>
      <c r="AX338" s="50">
        <v>187</v>
      </c>
      <c r="AZ338">
        <v>0</v>
      </c>
    </row>
    <row r="339" spans="1:52" x14ac:dyDescent="0.25">
      <c r="A339" s="2" t="s">
        <v>438</v>
      </c>
      <c r="B339" s="3" t="s">
        <v>973</v>
      </c>
      <c r="C339" s="4">
        <v>17614</v>
      </c>
      <c r="D339" s="2" t="s">
        <v>237</v>
      </c>
      <c r="E339" s="2" t="s">
        <v>974</v>
      </c>
      <c r="F339" t="s">
        <v>2496</v>
      </c>
      <c r="G339">
        <v>63045</v>
      </c>
      <c r="H339">
        <v>6684</v>
      </c>
      <c r="I339">
        <v>4706</v>
      </c>
      <c r="J339" s="9">
        <v>70.406941950927589</v>
      </c>
      <c r="K339">
        <v>15228</v>
      </c>
      <c r="L339">
        <v>10291</v>
      </c>
      <c r="M339" s="22">
        <v>67.579458891515628</v>
      </c>
      <c r="N339" s="48">
        <v>63045</v>
      </c>
      <c r="O339" s="49">
        <v>19770</v>
      </c>
      <c r="P339" s="49">
        <v>43275</v>
      </c>
      <c r="Q339" s="48">
        <v>2679</v>
      </c>
      <c r="R339" s="48">
        <v>2673</v>
      </c>
      <c r="S339" s="48">
        <v>2567</v>
      </c>
      <c r="T339" s="48">
        <v>2495</v>
      </c>
      <c r="U339" s="48">
        <v>2361</v>
      </c>
      <c r="V339" s="48">
        <v>2484</v>
      </c>
      <c r="W339" s="48">
        <v>1807</v>
      </c>
      <c r="X339" s="48">
        <v>1569</v>
      </c>
      <c r="Y339" s="48">
        <v>1652</v>
      </c>
      <c r="Z339" s="48">
        <v>1585</v>
      </c>
      <c r="AA339" s="48">
        <v>1811</v>
      </c>
      <c r="AB339" s="48">
        <v>1869</v>
      </c>
      <c r="AC339" s="48">
        <v>1514</v>
      </c>
      <c r="AD339" s="48">
        <v>1156</v>
      </c>
      <c r="AE339" s="48">
        <v>919</v>
      </c>
      <c r="AF339" s="48">
        <v>679</v>
      </c>
      <c r="AG339" s="48">
        <v>759</v>
      </c>
      <c r="AH339" s="50">
        <v>2549</v>
      </c>
      <c r="AI339" s="50">
        <v>2514</v>
      </c>
      <c r="AJ339" s="50">
        <v>2380</v>
      </c>
      <c r="AK339" s="50">
        <v>2314</v>
      </c>
      <c r="AL339" s="50">
        <v>2350</v>
      </c>
      <c r="AM339" s="50">
        <v>2476</v>
      </c>
      <c r="AN339" s="50">
        <v>1993</v>
      </c>
      <c r="AO339" s="50">
        <v>1849</v>
      </c>
      <c r="AP339" s="50">
        <v>1797</v>
      </c>
      <c r="AQ339" s="50">
        <v>1960</v>
      </c>
      <c r="AR339" s="50">
        <v>1969</v>
      </c>
      <c r="AS339" s="50">
        <v>1893</v>
      </c>
      <c r="AT339" s="50">
        <v>1670</v>
      </c>
      <c r="AU339" s="50">
        <v>1415</v>
      </c>
      <c r="AV339" s="50">
        <v>1181</v>
      </c>
      <c r="AW339" s="50">
        <v>990</v>
      </c>
      <c r="AX339" s="50">
        <v>1166</v>
      </c>
      <c r="AZ339">
        <v>4</v>
      </c>
    </row>
    <row r="340" spans="1:52" x14ac:dyDescent="0.25">
      <c r="A340" s="2" t="s">
        <v>438</v>
      </c>
      <c r="B340" s="3" t="s">
        <v>1203</v>
      </c>
      <c r="C340" s="4">
        <v>17616</v>
      </c>
      <c r="D340" s="2" t="s">
        <v>237</v>
      </c>
      <c r="E340" s="2" t="s">
        <v>743</v>
      </c>
      <c r="F340" t="s">
        <v>2496</v>
      </c>
      <c r="G340">
        <v>9362</v>
      </c>
      <c r="H340">
        <v>643</v>
      </c>
      <c r="I340">
        <v>529</v>
      </c>
      <c r="J340" s="9">
        <v>82.27060653188181</v>
      </c>
      <c r="K340">
        <v>2800</v>
      </c>
      <c r="L340">
        <v>1249</v>
      </c>
      <c r="M340" s="22">
        <v>44.607142857142854</v>
      </c>
      <c r="N340" s="48">
        <v>9362</v>
      </c>
      <c r="O340" s="49">
        <v>4638</v>
      </c>
      <c r="P340" s="49">
        <v>4724</v>
      </c>
      <c r="Q340" s="48">
        <v>448</v>
      </c>
      <c r="R340" s="48">
        <v>462</v>
      </c>
      <c r="S340" s="48">
        <v>480</v>
      </c>
      <c r="T340" s="48">
        <v>432</v>
      </c>
      <c r="U340" s="48">
        <v>410</v>
      </c>
      <c r="V340" s="48">
        <v>396</v>
      </c>
      <c r="W340" s="48">
        <v>292</v>
      </c>
      <c r="X340" s="48">
        <v>245</v>
      </c>
      <c r="Y340" s="48">
        <v>231</v>
      </c>
      <c r="Z340" s="48">
        <v>261</v>
      </c>
      <c r="AA340" s="48">
        <v>280</v>
      </c>
      <c r="AB340" s="48">
        <v>271</v>
      </c>
      <c r="AC340" s="48">
        <v>246</v>
      </c>
      <c r="AD340" s="48">
        <v>187</v>
      </c>
      <c r="AE340" s="48">
        <v>114</v>
      </c>
      <c r="AF340" s="48">
        <v>76</v>
      </c>
      <c r="AG340" s="48">
        <v>77</v>
      </c>
      <c r="AH340" s="50">
        <v>419</v>
      </c>
      <c r="AI340" s="50">
        <v>413</v>
      </c>
      <c r="AJ340" s="50">
        <v>412</v>
      </c>
      <c r="AK340" s="50">
        <v>365</v>
      </c>
      <c r="AL340" s="50">
        <v>336</v>
      </c>
      <c r="AM340" s="50">
        <v>328</v>
      </c>
      <c r="AN340" s="50">
        <v>258</v>
      </c>
      <c r="AO340" s="50">
        <v>244</v>
      </c>
      <c r="AP340" s="50">
        <v>244</v>
      </c>
      <c r="AQ340" s="50">
        <v>267</v>
      </c>
      <c r="AR340" s="50">
        <v>270</v>
      </c>
      <c r="AS340" s="50">
        <v>247</v>
      </c>
      <c r="AT340" s="50">
        <v>213</v>
      </c>
      <c r="AU340" s="50">
        <v>162</v>
      </c>
      <c r="AV340" s="50">
        <v>109</v>
      </c>
      <c r="AW340" s="50">
        <v>80</v>
      </c>
      <c r="AX340" s="50">
        <v>87</v>
      </c>
      <c r="AZ340">
        <v>1</v>
      </c>
    </row>
    <row r="341" spans="1:52" x14ac:dyDescent="0.25">
      <c r="A341" s="2" t="s">
        <v>438</v>
      </c>
      <c r="B341" s="3" t="s">
        <v>995</v>
      </c>
      <c r="C341" s="4">
        <v>17653</v>
      </c>
      <c r="D341" s="2" t="s">
        <v>237</v>
      </c>
      <c r="E341" s="2" t="s">
        <v>996</v>
      </c>
      <c r="F341" t="s">
        <v>2496</v>
      </c>
      <c r="G341">
        <v>16005</v>
      </c>
      <c r="H341">
        <v>1424</v>
      </c>
      <c r="I341">
        <v>1030</v>
      </c>
      <c r="J341" s="9">
        <v>72.331460674157299</v>
      </c>
      <c r="K341">
        <v>4895</v>
      </c>
      <c r="L341">
        <v>1948</v>
      </c>
      <c r="M341" s="22">
        <v>39.795709908069462</v>
      </c>
      <c r="N341" s="48">
        <v>16005</v>
      </c>
      <c r="O341" s="49">
        <v>9782</v>
      </c>
      <c r="P341" s="49">
        <v>6223</v>
      </c>
      <c r="Q341" s="48">
        <v>766</v>
      </c>
      <c r="R341" s="48">
        <v>797</v>
      </c>
      <c r="S341" s="48">
        <v>796</v>
      </c>
      <c r="T341" s="48">
        <v>744</v>
      </c>
      <c r="U341" s="48">
        <v>709</v>
      </c>
      <c r="V341" s="48">
        <v>647</v>
      </c>
      <c r="W341" s="48">
        <v>529</v>
      </c>
      <c r="X341" s="48">
        <v>506</v>
      </c>
      <c r="Y341" s="48">
        <v>455</v>
      </c>
      <c r="Z341" s="48">
        <v>525</v>
      </c>
      <c r="AA341" s="48">
        <v>535</v>
      </c>
      <c r="AB341" s="48">
        <v>480</v>
      </c>
      <c r="AC341" s="48">
        <v>395</v>
      </c>
      <c r="AD341" s="48">
        <v>292</v>
      </c>
      <c r="AE341" s="48">
        <v>175</v>
      </c>
      <c r="AF341" s="48">
        <v>109</v>
      </c>
      <c r="AG341" s="48">
        <v>124</v>
      </c>
      <c r="AH341" s="50">
        <v>728</v>
      </c>
      <c r="AI341" s="50">
        <v>746</v>
      </c>
      <c r="AJ341" s="50">
        <v>744</v>
      </c>
      <c r="AK341" s="50">
        <v>658</v>
      </c>
      <c r="AL341" s="50">
        <v>627</v>
      </c>
      <c r="AM341" s="50">
        <v>528</v>
      </c>
      <c r="AN341" s="50">
        <v>432</v>
      </c>
      <c r="AO341" s="50">
        <v>447</v>
      </c>
      <c r="AP341" s="50">
        <v>421</v>
      </c>
      <c r="AQ341" s="50">
        <v>425</v>
      </c>
      <c r="AR341" s="50">
        <v>424</v>
      </c>
      <c r="AS341" s="50">
        <v>368</v>
      </c>
      <c r="AT341" s="50">
        <v>289</v>
      </c>
      <c r="AU341" s="50">
        <v>208</v>
      </c>
      <c r="AV341" s="50">
        <v>141</v>
      </c>
      <c r="AW341" s="50">
        <v>110</v>
      </c>
      <c r="AX341" s="50">
        <v>125</v>
      </c>
      <c r="AZ341">
        <v>0</v>
      </c>
    </row>
    <row r="342" spans="1:52" x14ac:dyDescent="0.25">
      <c r="A342" s="2" t="s">
        <v>438</v>
      </c>
      <c r="B342" s="3" t="s">
        <v>2168</v>
      </c>
      <c r="C342" s="4">
        <v>17662</v>
      </c>
      <c r="D342" s="2" t="s">
        <v>237</v>
      </c>
      <c r="E342" s="2" t="s">
        <v>2169</v>
      </c>
      <c r="F342" t="s">
        <v>2496</v>
      </c>
      <c r="G342">
        <v>25789</v>
      </c>
      <c r="H342">
        <v>1410</v>
      </c>
      <c r="I342">
        <v>861</v>
      </c>
      <c r="J342" s="9">
        <v>61.063829787234049</v>
      </c>
      <c r="K342">
        <v>7391</v>
      </c>
      <c r="L342">
        <v>3211</v>
      </c>
      <c r="M342" s="22">
        <v>43.444730077120823</v>
      </c>
      <c r="N342" s="48">
        <v>25789</v>
      </c>
      <c r="O342" s="49">
        <v>5161</v>
      </c>
      <c r="P342" s="49">
        <v>20628</v>
      </c>
      <c r="Q342" s="48">
        <v>1292</v>
      </c>
      <c r="R342" s="48">
        <v>1248</v>
      </c>
      <c r="S342" s="48">
        <v>1199</v>
      </c>
      <c r="T342" s="48">
        <v>1199</v>
      </c>
      <c r="U342" s="48">
        <v>1246</v>
      </c>
      <c r="V342" s="48">
        <v>1294</v>
      </c>
      <c r="W342" s="48">
        <v>889</v>
      </c>
      <c r="X342" s="48">
        <v>694</v>
      </c>
      <c r="Y342" s="48">
        <v>668</v>
      </c>
      <c r="Z342" s="48">
        <v>713</v>
      </c>
      <c r="AA342" s="48">
        <v>703</v>
      </c>
      <c r="AB342" s="48">
        <v>602</v>
      </c>
      <c r="AC342" s="48">
        <v>512</v>
      </c>
      <c r="AD342" s="48">
        <v>417</v>
      </c>
      <c r="AE342" s="48">
        <v>302</v>
      </c>
      <c r="AF342" s="48">
        <v>221</v>
      </c>
      <c r="AG342" s="48">
        <v>243</v>
      </c>
      <c r="AH342" s="50">
        <v>1237</v>
      </c>
      <c r="AI342" s="50">
        <v>1178</v>
      </c>
      <c r="AJ342" s="50">
        <v>1084</v>
      </c>
      <c r="AK342" s="50">
        <v>1036</v>
      </c>
      <c r="AL342" s="50">
        <v>1033</v>
      </c>
      <c r="AM342" s="50">
        <v>1052</v>
      </c>
      <c r="AN342" s="50">
        <v>741</v>
      </c>
      <c r="AO342" s="50">
        <v>615</v>
      </c>
      <c r="AP342" s="50">
        <v>638</v>
      </c>
      <c r="AQ342" s="50">
        <v>700</v>
      </c>
      <c r="AR342" s="50">
        <v>687</v>
      </c>
      <c r="AS342" s="50">
        <v>602</v>
      </c>
      <c r="AT342" s="50">
        <v>517</v>
      </c>
      <c r="AU342" s="50">
        <v>426</v>
      </c>
      <c r="AV342" s="50">
        <v>309</v>
      </c>
      <c r="AW342" s="50">
        <v>232</v>
      </c>
      <c r="AX342" s="50">
        <v>260</v>
      </c>
      <c r="AZ342">
        <v>0</v>
      </c>
    </row>
    <row r="343" spans="1:52" x14ac:dyDescent="0.25">
      <c r="A343" s="2" t="s">
        <v>438</v>
      </c>
      <c r="B343" s="3" t="s">
        <v>780</v>
      </c>
      <c r="C343" s="4">
        <v>17665</v>
      </c>
      <c r="D343" s="2" t="s">
        <v>237</v>
      </c>
      <c r="E343" s="2" t="s">
        <v>781</v>
      </c>
      <c r="F343" t="s">
        <v>2496</v>
      </c>
      <c r="G343">
        <v>7588</v>
      </c>
      <c r="H343">
        <v>952</v>
      </c>
      <c r="I343">
        <v>594</v>
      </c>
      <c r="J343" s="9">
        <v>62.394957983193279</v>
      </c>
      <c r="K343">
        <v>2093</v>
      </c>
      <c r="L343">
        <v>1079</v>
      </c>
      <c r="M343" s="22">
        <v>51.552795031055901</v>
      </c>
      <c r="N343" s="48">
        <v>7588</v>
      </c>
      <c r="O343" s="49">
        <v>1869</v>
      </c>
      <c r="P343" s="49">
        <v>5719</v>
      </c>
      <c r="Q343" s="48">
        <v>361</v>
      </c>
      <c r="R343" s="48">
        <v>354</v>
      </c>
      <c r="S343" s="48">
        <v>344</v>
      </c>
      <c r="T343" s="48">
        <v>309</v>
      </c>
      <c r="U343" s="48">
        <v>315</v>
      </c>
      <c r="V343" s="48">
        <v>319</v>
      </c>
      <c r="W343" s="48">
        <v>243</v>
      </c>
      <c r="X343" s="48">
        <v>175</v>
      </c>
      <c r="Y343" s="48">
        <v>170</v>
      </c>
      <c r="Z343" s="48">
        <v>188</v>
      </c>
      <c r="AA343" s="48">
        <v>199</v>
      </c>
      <c r="AB343" s="48">
        <v>206</v>
      </c>
      <c r="AC343" s="48">
        <v>189</v>
      </c>
      <c r="AD343" s="48">
        <v>140</v>
      </c>
      <c r="AE343" s="48">
        <v>99</v>
      </c>
      <c r="AF343" s="48">
        <v>75</v>
      </c>
      <c r="AG343" s="48">
        <v>74</v>
      </c>
      <c r="AH343" s="50">
        <v>347</v>
      </c>
      <c r="AI343" s="50">
        <v>340</v>
      </c>
      <c r="AJ343" s="50">
        <v>332</v>
      </c>
      <c r="AK343" s="50">
        <v>301</v>
      </c>
      <c r="AL343" s="50">
        <v>310</v>
      </c>
      <c r="AM343" s="50">
        <v>315</v>
      </c>
      <c r="AN343" s="50">
        <v>245</v>
      </c>
      <c r="AO343" s="50">
        <v>183</v>
      </c>
      <c r="AP343" s="50">
        <v>190</v>
      </c>
      <c r="AQ343" s="50">
        <v>213</v>
      </c>
      <c r="AR343" s="50">
        <v>223</v>
      </c>
      <c r="AS343" s="50">
        <v>220</v>
      </c>
      <c r="AT343" s="50">
        <v>195</v>
      </c>
      <c r="AU343" s="50">
        <v>144</v>
      </c>
      <c r="AV343" s="50">
        <v>104</v>
      </c>
      <c r="AW343" s="50">
        <v>83</v>
      </c>
      <c r="AX343" s="50">
        <v>83</v>
      </c>
      <c r="AZ343">
        <v>1</v>
      </c>
    </row>
    <row r="344" spans="1:52" x14ac:dyDescent="0.25">
      <c r="A344" s="2" t="s">
        <v>438</v>
      </c>
      <c r="B344" s="3" t="s">
        <v>956</v>
      </c>
      <c r="C344" s="4">
        <v>17777</v>
      </c>
      <c r="D344" s="2" t="s">
        <v>237</v>
      </c>
      <c r="E344" s="2" t="s">
        <v>957</v>
      </c>
      <c r="F344" t="s">
        <v>2496</v>
      </c>
      <c r="G344">
        <v>27099</v>
      </c>
      <c r="H344">
        <v>3069</v>
      </c>
      <c r="I344">
        <v>1786</v>
      </c>
      <c r="J344" s="9">
        <v>58.194851743238843</v>
      </c>
      <c r="K344">
        <v>7137</v>
      </c>
      <c r="L344">
        <v>3546</v>
      </c>
      <c r="M344" s="22">
        <v>49.68474148802018</v>
      </c>
      <c r="N344" s="48">
        <v>27099</v>
      </c>
      <c r="O344" s="49">
        <v>13198</v>
      </c>
      <c r="P344" s="49">
        <v>13901</v>
      </c>
      <c r="Q344" s="48">
        <v>1205</v>
      </c>
      <c r="R344" s="48">
        <v>1225</v>
      </c>
      <c r="S344" s="48">
        <v>1192</v>
      </c>
      <c r="T344" s="48">
        <v>1112</v>
      </c>
      <c r="U344" s="48">
        <v>1117</v>
      </c>
      <c r="V344" s="48">
        <v>1138</v>
      </c>
      <c r="W344" s="48">
        <v>792</v>
      </c>
      <c r="X344" s="48">
        <v>670</v>
      </c>
      <c r="Y344" s="48">
        <v>721</v>
      </c>
      <c r="Z344" s="48">
        <v>758</v>
      </c>
      <c r="AA344" s="48">
        <v>784</v>
      </c>
      <c r="AB344" s="48">
        <v>698</v>
      </c>
      <c r="AC344" s="48">
        <v>598</v>
      </c>
      <c r="AD344" s="48">
        <v>437</v>
      </c>
      <c r="AE344" s="48">
        <v>291</v>
      </c>
      <c r="AF344" s="48">
        <v>210</v>
      </c>
      <c r="AG344" s="48">
        <v>230</v>
      </c>
      <c r="AH344" s="50">
        <v>1159</v>
      </c>
      <c r="AI344" s="50">
        <v>1177</v>
      </c>
      <c r="AJ344" s="50">
        <v>1164</v>
      </c>
      <c r="AK344" s="50">
        <v>1088</v>
      </c>
      <c r="AL344" s="50">
        <v>1090</v>
      </c>
      <c r="AM344" s="50">
        <v>1132</v>
      </c>
      <c r="AN344" s="50">
        <v>842</v>
      </c>
      <c r="AO344" s="50">
        <v>781</v>
      </c>
      <c r="AP344" s="50">
        <v>863</v>
      </c>
      <c r="AQ344" s="50">
        <v>859</v>
      </c>
      <c r="AR344" s="50">
        <v>834</v>
      </c>
      <c r="AS344" s="50">
        <v>748</v>
      </c>
      <c r="AT344" s="50">
        <v>670</v>
      </c>
      <c r="AU344" s="50">
        <v>512</v>
      </c>
      <c r="AV344" s="50">
        <v>362</v>
      </c>
      <c r="AW344" s="50">
        <v>286</v>
      </c>
      <c r="AX344" s="50">
        <v>354</v>
      </c>
      <c r="AZ344">
        <v>1</v>
      </c>
    </row>
    <row r="345" spans="1:52" x14ac:dyDescent="0.25">
      <c r="A345" s="2" t="s">
        <v>438</v>
      </c>
      <c r="B345" s="3" t="s">
        <v>1336</v>
      </c>
      <c r="C345" s="4">
        <v>17867</v>
      </c>
      <c r="D345" s="2" t="s">
        <v>237</v>
      </c>
      <c r="E345" s="2" t="s">
        <v>1337</v>
      </c>
      <c r="F345" t="s">
        <v>2496</v>
      </c>
      <c r="G345">
        <v>8224</v>
      </c>
      <c r="H345">
        <v>872</v>
      </c>
      <c r="I345">
        <v>576</v>
      </c>
      <c r="J345" s="9">
        <v>66.055045871559642</v>
      </c>
      <c r="K345">
        <v>2258</v>
      </c>
      <c r="L345">
        <v>1238</v>
      </c>
      <c r="M345" s="22">
        <v>54.827280779450838</v>
      </c>
      <c r="N345" s="48">
        <v>8224</v>
      </c>
      <c r="O345" s="49">
        <v>3644</v>
      </c>
      <c r="P345" s="49">
        <v>4580</v>
      </c>
      <c r="Q345" s="48">
        <v>381</v>
      </c>
      <c r="R345" s="48">
        <v>368</v>
      </c>
      <c r="S345" s="48">
        <v>341</v>
      </c>
      <c r="T345" s="48">
        <v>341</v>
      </c>
      <c r="U345" s="48">
        <v>350</v>
      </c>
      <c r="V345" s="48">
        <v>341</v>
      </c>
      <c r="W345" s="48">
        <v>229</v>
      </c>
      <c r="X345" s="48">
        <v>170</v>
      </c>
      <c r="Y345" s="48">
        <v>209</v>
      </c>
      <c r="Z345" s="48">
        <v>244</v>
      </c>
      <c r="AA345" s="48">
        <v>265</v>
      </c>
      <c r="AB345" s="48">
        <v>235</v>
      </c>
      <c r="AC345" s="48">
        <v>204</v>
      </c>
      <c r="AD345" s="48">
        <v>162</v>
      </c>
      <c r="AE345" s="48">
        <v>112</v>
      </c>
      <c r="AF345" s="48">
        <v>79</v>
      </c>
      <c r="AG345" s="48">
        <v>89</v>
      </c>
      <c r="AH345" s="50">
        <v>368</v>
      </c>
      <c r="AI345" s="50">
        <v>353</v>
      </c>
      <c r="AJ345" s="50">
        <v>316</v>
      </c>
      <c r="AK345" s="50">
        <v>320</v>
      </c>
      <c r="AL345" s="50">
        <v>326</v>
      </c>
      <c r="AM345" s="50">
        <v>342</v>
      </c>
      <c r="AN345" s="50">
        <v>246</v>
      </c>
      <c r="AO345" s="50">
        <v>200</v>
      </c>
      <c r="AP345" s="50">
        <v>246</v>
      </c>
      <c r="AQ345" s="50">
        <v>269</v>
      </c>
      <c r="AR345" s="50">
        <v>260</v>
      </c>
      <c r="AS345" s="50">
        <v>211</v>
      </c>
      <c r="AT345" s="50">
        <v>181</v>
      </c>
      <c r="AU345" s="50">
        <v>151</v>
      </c>
      <c r="AV345" s="50">
        <v>116</v>
      </c>
      <c r="AW345" s="50">
        <v>90</v>
      </c>
      <c r="AX345" s="50">
        <v>109</v>
      </c>
      <c r="AZ345">
        <v>0</v>
      </c>
    </row>
    <row r="346" spans="1:52" x14ac:dyDescent="0.25">
      <c r="A346" s="2" t="s">
        <v>438</v>
      </c>
      <c r="B346" s="3" t="s">
        <v>598</v>
      </c>
      <c r="C346" s="4">
        <v>17873</v>
      </c>
      <c r="D346" s="2" t="s">
        <v>237</v>
      </c>
      <c r="E346" s="2" t="s">
        <v>599</v>
      </c>
      <c r="F346" t="s">
        <v>2496</v>
      </c>
      <c r="G346">
        <v>58481</v>
      </c>
      <c r="H346">
        <v>703</v>
      </c>
      <c r="I346">
        <v>494</v>
      </c>
      <c r="J346" s="9">
        <v>70.270270270270274</v>
      </c>
      <c r="K346">
        <v>13270</v>
      </c>
      <c r="L346">
        <v>7233</v>
      </c>
      <c r="M346" s="22">
        <v>54.506405425772421</v>
      </c>
      <c r="N346" s="48">
        <v>58481</v>
      </c>
      <c r="O346" s="49">
        <v>48636</v>
      </c>
      <c r="P346" s="49">
        <v>9845</v>
      </c>
      <c r="Q346" s="48">
        <v>2317</v>
      </c>
      <c r="R346" s="48">
        <v>2380</v>
      </c>
      <c r="S346" s="48">
        <v>2374</v>
      </c>
      <c r="T346" s="48">
        <v>2341</v>
      </c>
      <c r="U346" s="48">
        <v>2412</v>
      </c>
      <c r="V346" s="48">
        <v>2613</v>
      </c>
      <c r="W346" s="48">
        <v>2089</v>
      </c>
      <c r="X346" s="48">
        <v>1582</v>
      </c>
      <c r="Y346" s="48">
        <v>1447</v>
      </c>
      <c r="Z346" s="48">
        <v>1549</v>
      </c>
      <c r="AA346" s="48">
        <v>1640</v>
      </c>
      <c r="AB346" s="48">
        <v>1552</v>
      </c>
      <c r="AC346" s="48">
        <v>1291</v>
      </c>
      <c r="AD346" s="48">
        <v>922</v>
      </c>
      <c r="AE346" s="48">
        <v>643</v>
      </c>
      <c r="AF346" s="48">
        <v>428</v>
      </c>
      <c r="AG346" s="48">
        <v>418</v>
      </c>
      <c r="AH346" s="50">
        <v>2190</v>
      </c>
      <c r="AI346" s="50">
        <v>2213</v>
      </c>
      <c r="AJ346" s="50">
        <v>2268</v>
      </c>
      <c r="AK346" s="50">
        <v>2183</v>
      </c>
      <c r="AL346" s="50">
        <v>2363</v>
      </c>
      <c r="AM346" s="50">
        <v>2666</v>
      </c>
      <c r="AN346" s="50">
        <v>2325</v>
      </c>
      <c r="AO346" s="50">
        <v>1932</v>
      </c>
      <c r="AP346" s="50">
        <v>1766</v>
      </c>
      <c r="AQ346" s="50">
        <v>1950</v>
      </c>
      <c r="AR346" s="50">
        <v>1992</v>
      </c>
      <c r="AS346" s="50">
        <v>1848</v>
      </c>
      <c r="AT346" s="50">
        <v>1525</v>
      </c>
      <c r="AU346" s="50">
        <v>1134</v>
      </c>
      <c r="AV346" s="50">
        <v>796</v>
      </c>
      <c r="AW346" s="50">
        <v>637</v>
      </c>
      <c r="AX346" s="50">
        <v>695</v>
      </c>
      <c r="AZ346">
        <v>0</v>
      </c>
    </row>
    <row r="347" spans="1:52" x14ac:dyDescent="0.25">
      <c r="A347" s="2" t="s">
        <v>438</v>
      </c>
      <c r="B347" s="3" t="s">
        <v>1153</v>
      </c>
      <c r="C347" s="4">
        <v>17877</v>
      </c>
      <c r="D347" s="2" t="s">
        <v>237</v>
      </c>
      <c r="E347" s="2" t="s">
        <v>1154</v>
      </c>
      <c r="F347" t="s">
        <v>2496</v>
      </c>
      <c r="G347">
        <v>12414</v>
      </c>
      <c r="H347">
        <v>242</v>
      </c>
      <c r="I347">
        <v>154</v>
      </c>
      <c r="J347" s="9">
        <v>63.636363636363633</v>
      </c>
      <c r="K347">
        <v>3557</v>
      </c>
      <c r="L347">
        <v>1667</v>
      </c>
      <c r="M347" s="22">
        <v>46.865335957267362</v>
      </c>
      <c r="N347" s="48">
        <v>12414</v>
      </c>
      <c r="O347" s="49">
        <v>10282</v>
      </c>
      <c r="P347" s="49">
        <v>2132</v>
      </c>
      <c r="Q347" s="48">
        <v>591</v>
      </c>
      <c r="R347" s="48">
        <v>590</v>
      </c>
      <c r="S347" s="48">
        <v>575</v>
      </c>
      <c r="T347" s="48">
        <v>583</v>
      </c>
      <c r="U347" s="48">
        <v>532</v>
      </c>
      <c r="V347" s="48">
        <v>527</v>
      </c>
      <c r="W347" s="48">
        <v>362</v>
      </c>
      <c r="X347" s="48">
        <v>275</v>
      </c>
      <c r="Y347" s="48">
        <v>265</v>
      </c>
      <c r="Z347" s="48">
        <v>297</v>
      </c>
      <c r="AA347" s="48">
        <v>314</v>
      </c>
      <c r="AB347" s="48">
        <v>282</v>
      </c>
      <c r="AC347" s="48">
        <v>240</v>
      </c>
      <c r="AD347" s="48">
        <v>177</v>
      </c>
      <c r="AE347" s="48">
        <v>137</v>
      </c>
      <c r="AF347" s="48">
        <v>93</v>
      </c>
      <c r="AG347" s="48">
        <v>97</v>
      </c>
      <c r="AH347" s="50">
        <v>561</v>
      </c>
      <c r="AI347" s="50">
        <v>549</v>
      </c>
      <c r="AJ347" s="50">
        <v>552</v>
      </c>
      <c r="AK347" s="50">
        <v>550</v>
      </c>
      <c r="AL347" s="50">
        <v>503</v>
      </c>
      <c r="AM347" s="50">
        <v>513</v>
      </c>
      <c r="AN347" s="50">
        <v>405</v>
      </c>
      <c r="AO347" s="50">
        <v>350</v>
      </c>
      <c r="AP347" s="50">
        <v>344</v>
      </c>
      <c r="AQ347" s="50">
        <v>372</v>
      </c>
      <c r="AR347" s="50">
        <v>395</v>
      </c>
      <c r="AS347" s="50">
        <v>347</v>
      </c>
      <c r="AT347" s="50">
        <v>295</v>
      </c>
      <c r="AU347" s="50">
        <v>232</v>
      </c>
      <c r="AV347" s="50">
        <v>201</v>
      </c>
      <c r="AW347" s="50">
        <v>151</v>
      </c>
      <c r="AX347" s="50">
        <v>157</v>
      </c>
      <c r="AZ347">
        <v>0</v>
      </c>
    </row>
    <row r="348" spans="1:52" x14ac:dyDescent="0.25">
      <c r="A348" s="2" t="s">
        <v>1145</v>
      </c>
      <c r="B348" s="3" t="s">
        <v>2081</v>
      </c>
      <c r="C348" s="4">
        <v>18001</v>
      </c>
      <c r="D348" s="2" t="s">
        <v>1147</v>
      </c>
      <c r="E348" s="2" t="s">
        <v>1660</v>
      </c>
      <c r="F348" t="s">
        <v>2254</v>
      </c>
      <c r="G348">
        <v>178450</v>
      </c>
      <c r="H348">
        <v>1471</v>
      </c>
      <c r="I348">
        <v>675</v>
      </c>
      <c r="J348" s="9">
        <v>45.88715159755268</v>
      </c>
      <c r="K348">
        <v>50287</v>
      </c>
      <c r="L348">
        <v>15533</v>
      </c>
      <c r="M348" s="22">
        <v>30.888698868494842</v>
      </c>
      <c r="N348" s="48">
        <v>178450</v>
      </c>
      <c r="O348" s="49">
        <v>157035</v>
      </c>
      <c r="P348" s="49">
        <v>21415</v>
      </c>
      <c r="Q348" s="48">
        <v>8588</v>
      </c>
      <c r="R348" s="48">
        <v>8371</v>
      </c>
      <c r="S348" s="48">
        <v>8660</v>
      </c>
      <c r="T348" s="48">
        <v>8742</v>
      </c>
      <c r="U348" s="48">
        <v>8503</v>
      </c>
      <c r="V348" s="48">
        <v>7974</v>
      </c>
      <c r="W348" s="48">
        <v>7228</v>
      </c>
      <c r="X348" s="48">
        <v>5814</v>
      </c>
      <c r="Y348" s="48">
        <v>4277</v>
      </c>
      <c r="Z348" s="48">
        <v>4068</v>
      </c>
      <c r="AA348" s="48">
        <v>3990</v>
      </c>
      <c r="AB348" s="48">
        <v>3331</v>
      </c>
      <c r="AC348" s="48">
        <v>2699</v>
      </c>
      <c r="AD348" s="48">
        <v>2026</v>
      </c>
      <c r="AE348" s="48">
        <v>1452</v>
      </c>
      <c r="AF348" s="48">
        <v>965</v>
      </c>
      <c r="AG348" s="48">
        <v>1046</v>
      </c>
      <c r="AH348" s="50">
        <v>8369</v>
      </c>
      <c r="AI348" s="50">
        <v>8328</v>
      </c>
      <c r="AJ348" s="50">
        <v>8409</v>
      </c>
      <c r="AK348" s="50">
        <v>8522</v>
      </c>
      <c r="AL348" s="50">
        <v>8158</v>
      </c>
      <c r="AM348" s="50">
        <v>7623</v>
      </c>
      <c r="AN348" s="50">
        <v>6556</v>
      </c>
      <c r="AO348" s="50">
        <v>5694</v>
      </c>
      <c r="AP348" s="50">
        <v>5225</v>
      </c>
      <c r="AQ348" s="50">
        <v>5431</v>
      </c>
      <c r="AR348" s="50">
        <v>4969</v>
      </c>
      <c r="AS348" s="50">
        <v>3962</v>
      </c>
      <c r="AT348" s="50">
        <v>3273</v>
      </c>
      <c r="AU348" s="50">
        <v>2414</v>
      </c>
      <c r="AV348" s="50">
        <v>1579</v>
      </c>
      <c r="AW348" s="50">
        <v>1139</v>
      </c>
      <c r="AX348" s="50">
        <v>1065</v>
      </c>
      <c r="AZ348">
        <v>2</v>
      </c>
    </row>
    <row r="349" spans="1:52" x14ac:dyDescent="0.25">
      <c r="A349" s="2" t="s">
        <v>1145</v>
      </c>
      <c r="B349" s="3" t="s">
        <v>2057</v>
      </c>
      <c r="C349" s="4">
        <v>18029</v>
      </c>
      <c r="D349" s="2" t="s">
        <v>1147</v>
      </c>
      <c r="E349" s="2" t="s">
        <v>203</v>
      </c>
      <c r="F349" t="s">
        <v>2254</v>
      </c>
      <c r="G349">
        <v>6435</v>
      </c>
      <c r="H349">
        <v>447</v>
      </c>
      <c r="I349">
        <v>200</v>
      </c>
      <c r="J349" s="9">
        <v>44.742729306487696</v>
      </c>
      <c r="K349">
        <v>2295</v>
      </c>
      <c r="L349">
        <v>463</v>
      </c>
      <c r="M349" s="22">
        <v>20.174291938997822</v>
      </c>
      <c r="N349" s="48">
        <v>6435</v>
      </c>
      <c r="O349" s="49">
        <v>2479</v>
      </c>
      <c r="P349" s="49">
        <v>3956</v>
      </c>
      <c r="Q349" s="48">
        <v>391</v>
      </c>
      <c r="R349" s="48">
        <v>373</v>
      </c>
      <c r="S349" s="48">
        <v>365</v>
      </c>
      <c r="T349" s="48">
        <v>349</v>
      </c>
      <c r="U349" s="48">
        <v>309</v>
      </c>
      <c r="V349" s="48">
        <v>266</v>
      </c>
      <c r="W349" s="48">
        <v>204</v>
      </c>
      <c r="X349" s="48">
        <v>168</v>
      </c>
      <c r="Y349" s="48">
        <v>159</v>
      </c>
      <c r="Z349" s="48">
        <v>150</v>
      </c>
      <c r="AA349" s="48">
        <v>138</v>
      </c>
      <c r="AB349" s="48">
        <v>111</v>
      </c>
      <c r="AC349" s="48">
        <v>82</v>
      </c>
      <c r="AD349" s="48">
        <v>66</v>
      </c>
      <c r="AE349" s="48">
        <v>48</v>
      </c>
      <c r="AF349" s="48">
        <v>32</v>
      </c>
      <c r="AG349" s="48">
        <v>29</v>
      </c>
      <c r="AH349" s="50">
        <v>376</v>
      </c>
      <c r="AI349" s="50">
        <v>363</v>
      </c>
      <c r="AJ349" s="50">
        <v>353</v>
      </c>
      <c r="AK349" s="50">
        <v>331</v>
      </c>
      <c r="AL349" s="50">
        <v>296</v>
      </c>
      <c r="AM349" s="50">
        <v>274</v>
      </c>
      <c r="AN349" s="50">
        <v>224</v>
      </c>
      <c r="AO349" s="50">
        <v>184</v>
      </c>
      <c r="AP349" s="50">
        <v>165</v>
      </c>
      <c r="AQ349" s="50">
        <v>152</v>
      </c>
      <c r="AR349" s="50">
        <v>137</v>
      </c>
      <c r="AS349" s="50">
        <v>106</v>
      </c>
      <c r="AT349" s="50">
        <v>74</v>
      </c>
      <c r="AU349" s="50">
        <v>58</v>
      </c>
      <c r="AV349" s="50">
        <v>42</v>
      </c>
      <c r="AW349" s="50">
        <v>29</v>
      </c>
      <c r="AX349" s="50">
        <v>31</v>
      </c>
      <c r="AZ349">
        <v>1</v>
      </c>
    </row>
    <row r="350" spans="1:52" x14ac:dyDescent="0.25">
      <c r="A350" s="2" t="s">
        <v>1145</v>
      </c>
      <c r="B350" s="3" t="s">
        <v>2079</v>
      </c>
      <c r="C350" s="4">
        <v>18094</v>
      </c>
      <c r="D350" s="2" t="s">
        <v>1147</v>
      </c>
      <c r="E350" s="2" t="s">
        <v>2080</v>
      </c>
      <c r="F350" t="s">
        <v>2254</v>
      </c>
      <c r="G350">
        <v>11663</v>
      </c>
      <c r="H350">
        <v>598</v>
      </c>
      <c r="I350">
        <v>200</v>
      </c>
      <c r="J350" s="9">
        <v>33.444816053511708</v>
      </c>
      <c r="K350">
        <v>4491</v>
      </c>
      <c r="L350">
        <v>861</v>
      </c>
      <c r="M350" s="22">
        <v>19.171676686706746</v>
      </c>
      <c r="N350" s="48">
        <v>11663</v>
      </c>
      <c r="O350" s="49">
        <v>6669</v>
      </c>
      <c r="P350" s="49">
        <v>4994</v>
      </c>
      <c r="Q350" s="48">
        <v>814</v>
      </c>
      <c r="R350" s="48">
        <v>749</v>
      </c>
      <c r="S350" s="48">
        <v>688</v>
      </c>
      <c r="T350" s="48">
        <v>602</v>
      </c>
      <c r="U350" s="48">
        <v>539</v>
      </c>
      <c r="V350" s="48">
        <v>439</v>
      </c>
      <c r="W350" s="48">
        <v>338</v>
      </c>
      <c r="X350" s="48">
        <v>274</v>
      </c>
      <c r="Y350" s="48">
        <v>235</v>
      </c>
      <c r="Z350" s="48">
        <v>223</v>
      </c>
      <c r="AA350" s="48">
        <v>214</v>
      </c>
      <c r="AB350" s="48">
        <v>162</v>
      </c>
      <c r="AC350" s="48">
        <v>138</v>
      </c>
      <c r="AD350" s="48">
        <v>110</v>
      </c>
      <c r="AE350" s="48">
        <v>75</v>
      </c>
      <c r="AF350" s="48">
        <v>59</v>
      </c>
      <c r="AG350" s="48">
        <v>58</v>
      </c>
      <c r="AH350" s="50">
        <v>792</v>
      </c>
      <c r="AI350" s="50">
        <v>743</v>
      </c>
      <c r="AJ350" s="50">
        <v>730</v>
      </c>
      <c r="AK350" s="50">
        <v>651</v>
      </c>
      <c r="AL350" s="50">
        <v>596</v>
      </c>
      <c r="AM350" s="50">
        <v>462</v>
      </c>
      <c r="AN350" s="50">
        <v>355</v>
      </c>
      <c r="AO350" s="50">
        <v>299</v>
      </c>
      <c r="AP350" s="50">
        <v>260</v>
      </c>
      <c r="AQ350" s="50">
        <v>234</v>
      </c>
      <c r="AR350" s="50">
        <v>211</v>
      </c>
      <c r="AS350" s="50">
        <v>172</v>
      </c>
      <c r="AT350" s="50">
        <v>154</v>
      </c>
      <c r="AU350" s="50">
        <v>107</v>
      </c>
      <c r="AV350" s="50">
        <v>65</v>
      </c>
      <c r="AW350" s="50">
        <v>51</v>
      </c>
      <c r="AX350" s="50">
        <v>64</v>
      </c>
      <c r="AZ350">
        <v>2</v>
      </c>
    </row>
    <row r="351" spans="1:52" x14ac:dyDescent="0.25">
      <c r="A351" s="2" t="s">
        <v>1145</v>
      </c>
      <c r="B351" s="3" t="s">
        <v>1895</v>
      </c>
      <c r="C351" s="4">
        <v>18150</v>
      </c>
      <c r="D351" s="2" t="s">
        <v>1147</v>
      </c>
      <c r="E351" s="2" t="s">
        <v>1896</v>
      </c>
      <c r="F351" t="s">
        <v>2254</v>
      </c>
      <c r="G351">
        <v>34429</v>
      </c>
      <c r="H351">
        <v>2704</v>
      </c>
      <c r="I351">
        <v>593</v>
      </c>
      <c r="J351" s="9">
        <v>21.930473372781066</v>
      </c>
      <c r="K351">
        <v>12674</v>
      </c>
      <c r="L351">
        <v>2446</v>
      </c>
      <c r="M351" s="22">
        <v>19.299353006154334</v>
      </c>
      <c r="N351" s="48">
        <v>34429</v>
      </c>
      <c r="O351" s="49">
        <v>12746</v>
      </c>
      <c r="P351" s="49">
        <v>21683</v>
      </c>
      <c r="Q351" s="48">
        <v>2361</v>
      </c>
      <c r="R351" s="48">
        <v>2152</v>
      </c>
      <c r="S351" s="48">
        <v>2111</v>
      </c>
      <c r="T351" s="48">
        <v>1760</v>
      </c>
      <c r="U351" s="48">
        <v>1552</v>
      </c>
      <c r="V351" s="48">
        <v>1243</v>
      </c>
      <c r="W351" s="48">
        <v>927</v>
      </c>
      <c r="X351" s="48">
        <v>873</v>
      </c>
      <c r="Y351" s="48">
        <v>817</v>
      </c>
      <c r="Z351" s="48">
        <v>754</v>
      </c>
      <c r="AA351" s="48">
        <v>712</v>
      </c>
      <c r="AB351" s="48">
        <v>581</v>
      </c>
      <c r="AC351" s="48">
        <v>500</v>
      </c>
      <c r="AD351" s="48">
        <v>354</v>
      </c>
      <c r="AE351" s="48">
        <v>274</v>
      </c>
      <c r="AF351" s="48">
        <v>193</v>
      </c>
      <c r="AG351" s="48">
        <v>133</v>
      </c>
      <c r="AH351" s="50">
        <v>2260</v>
      </c>
      <c r="AI351" s="50">
        <v>2030</v>
      </c>
      <c r="AJ351" s="50">
        <v>2060</v>
      </c>
      <c r="AK351" s="50">
        <v>1780</v>
      </c>
      <c r="AL351" s="50">
        <v>1633</v>
      </c>
      <c r="AM351" s="50">
        <v>1293</v>
      </c>
      <c r="AN351" s="50">
        <v>965</v>
      </c>
      <c r="AO351" s="50">
        <v>911</v>
      </c>
      <c r="AP351" s="50">
        <v>869</v>
      </c>
      <c r="AQ351" s="50">
        <v>770</v>
      </c>
      <c r="AR351" s="50">
        <v>694</v>
      </c>
      <c r="AS351" s="50">
        <v>559</v>
      </c>
      <c r="AT351" s="50">
        <v>461</v>
      </c>
      <c r="AU351" s="50">
        <v>315</v>
      </c>
      <c r="AV351" s="50">
        <v>230</v>
      </c>
      <c r="AW351" s="50">
        <v>161</v>
      </c>
      <c r="AX351" s="50">
        <v>141</v>
      </c>
      <c r="AZ351">
        <v>0</v>
      </c>
    </row>
    <row r="352" spans="1:52" x14ac:dyDescent="0.25">
      <c r="A352" s="2" t="s">
        <v>1145</v>
      </c>
      <c r="B352" s="3" t="s">
        <v>2032</v>
      </c>
      <c r="C352" s="4">
        <v>18205</v>
      </c>
      <c r="D352" s="2" t="s">
        <v>1147</v>
      </c>
      <c r="E352" s="2" t="s">
        <v>2033</v>
      </c>
      <c r="F352" t="s">
        <v>2254</v>
      </c>
      <c r="G352">
        <v>11789</v>
      </c>
      <c r="H352">
        <v>635</v>
      </c>
      <c r="I352">
        <v>157</v>
      </c>
      <c r="J352" s="9">
        <v>24.7244094488189</v>
      </c>
      <c r="K352">
        <v>4071</v>
      </c>
      <c r="L352">
        <v>850</v>
      </c>
      <c r="M352" s="22">
        <v>20.879390813068042</v>
      </c>
      <c r="N352" s="48">
        <v>11789</v>
      </c>
      <c r="O352" s="49">
        <v>6201</v>
      </c>
      <c r="P352" s="49">
        <v>5588</v>
      </c>
      <c r="Q352" s="48">
        <v>710</v>
      </c>
      <c r="R352" s="48">
        <v>671</v>
      </c>
      <c r="S352" s="48">
        <v>650</v>
      </c>
      <c r="T352" s="48">
        <v>633</v>
      </c>
      <c r="U352" s="48">
        <v>578</v>
      </c>
      <c r="V352" s="48">
        <v>517</v>
      </c>
      <c r="W352" s="48">
        <v>404</v>
      </c>
      <c r="X352" s="48">
        <v>333</v>
      </c>
      <c r="Y352" s="48">
        <v>308</v>
      </c>
      <c r="Z352" s="48">
        <v>287</v>
      </c>
      <c r="AA352" s="48">
        <v>255</v>
      </c>
      <c r="AB352" s="48">
        <v>205</v>
      </c>
      <c r="AC352" s="48">
        <v>149</v>
      </c>
      <c r="AD352" s="48">
        <v>122</v>
      </c>
      <c r="AE352" s="48">
        <v>89</v>
      </c>
      <c r="AF352" s="48">
        <v>60</v>
      </c>
      <c r="AG352" s="48">
        <v>56</v>
      </c>
      <c r="AH352" s="50">
        <v>678</v>
      </c>
      <c r="AI352" s="50">
        <v>648</v>
      </c>
      <c r="AJ352" s="50">
        <v>623</v>
      </c>
      <c r="AK352" s="50">
        <v>592</v>
      </c>
      <c r="AL352" s="50">
        <v>537</v>
      </c>
      <c r="AM352" s="50">
        <v>504</v>
      </c>
      <c r="AN352" s="50">
        <v>411</v>
      </c>
      <c r="AO352" s="50">
        <v>336</v>
      </c>
      <c r="AP352" s="50">
        <v>296</v>
      </c>
      <c r="AQ352" s="50">
        <v>272</v>
      </c>
      <c r="AR352" s="50">
        <v>243</v>
      </c>
      <c r="AS352" s="50">
        <v>191</v>
      </c>
      <c r="AT352" s="50">
        <v>134</v>
      </c>
      <c r="AU352" s="50">
        <v>108</v>
      </c>
      <c r="AV352" s="50">
        <v>79</v>
      </c>
      <c r="AW352" s="50">
        <v>54</v>
      </c>
      <c r="AX352" s="50">
        <v>56</v>
      </c>
      <c r="AZ352">
        <v>0</v>
      </c>
    </row>
    <row r="353" spans="1:52" x14ac:dyDescent="0.25">
      <c r="A353" s="2" t="s">
        <v>1145</v>
      </c>
      <c r="B353" s="3" t="s">
        <v>1998</v>
      </c>
      <c r="C353" s="4">
        <v>18247</v>
      </c>
      <c r="D353" s="2" t="s">
        <v>1147</v>
      </c>
      <c r="E353" s="2" t="s">
        <v>1999</v>
      </c>
      <c r="F353" t="s">
        <v>2254</v>
      </c>
      <c r="G353">
        <v>22227</v>
      </c>
      <c r="H353">
        <v>368</v>
      </c>
      <c r="I353">
        <v>190</v>
      </c>
      <c r="J353" s="9">
        <v>51.630434782608688</v>
      </c>
      <c r="K353">
        <v>6990</v>
      </c>
      <c r="L353">
        <v>2215</v>
      </c>
      <c r="M353" s="22">
        <v>31.68812589413448</v>
      </c>
      <c r="N353" s="48">
        <v>22227</v>
      </c>
      <c r="O353" s="49">
        <v>14546</v>
      </c>
      <c r="P353" s="49">
        <v>7681</v>
      </c>
      <c r="Q353" s="48">
        <v>1190</v>
      </c>
      <c r="R353" s="48">
        <v>1158</v>
      </c>
      <c r="S353" s="48">
        <v>1130</v>
      </c>
      <c r="T353" s="48">
        <v>1138</v>
      </c>
      <c r="U353" s="48">
        <v>1080</v>
      </c>
      <c r="V353" s="48">
        <v>943</v>
      </c>
      <c r="W353" s="48">
        <v>699</v>
      </c>
      <c r="X353" s="48">
        <v>564</v>
      </c>
      <c r="Y353" s="48">
        <v>553</v>
      </c>
      <c r="Z353" s="48">
        <v>543</v>
      </c>
      <c r="AA353" s="48">
        <v>490</v>
      </c>
      <c r="AB353" s="48">
        <v>426</v>
      </c>
      <c r="AC353" s="48">
        <v>374</v>
      </c>
      <c r="AD353" s="48">
        <v>269</v>
      </c>
      <c r="AE353" s="48">
        <v>191</v>
      </c>
      <c r="AF353" s="48">
        <v>146</v>
      </c>
      <c r="AG353" s="48">
        <v>154</v>
      </c>
      <c r="AH353" s="50">
        <v>1150</v>
      </c>
      <c r="AI353" s="50">
        <v>1097</v>
      </c>
      <c r="AJ353" s="50">
        <v>1067</v>
      </c>
      <c r="AK353" s="50">
        <v>1079</v>
      </c>
      <c r="AL353" s="50">
        <v>1045</v>
      </c>
      <c r="AM353" s="50">
        <v>932</v>
      </c>
      <c r="AN353" s="50">
        <v>719</v>
      </c>
      <c r="AO353" s="50">
        <v>621</v>
      </c>
      <c r="AP353" s="50">
        <v>637</v>
      </c>
      <c r="AQ353" s="50">
        <v>625</v>
      </c>
      <c r="AR353" s="50">
        <v>532</v>
      </c>
      <c r="AS353" s="50">
        <v>452</v>
      </c>
      <c r="AT353" s="50">
        <v>402</v>
      </c>
      <c r="AU353" s="50">
        <v>286</v>
      </c>
      <c r="AV353" s="50">
        <v>203</v>
      </c>
      <c r="AW353" s="50">
        <v>154</v>
      </c>
      <c r="AX353" s="50">
        <v>178</v>
      </c>
      <c r="AZ353">
        <v>0</v>
      </c>
    </row>
    <row r="354" spans="1:52" x14ac:dyDescent="0.25">
      <c r="A354" s="2" t="s">
        <v>1145</v>
      </c>
      <c r="B354" s="3" t="s">
        <v>2030</v>
      </c>
      <c r="C354" s="4">
        <v>18256</v>
      </c>
      <c r="D354" s="2" t="s">
        <v>1147</v>
      </c>
      <c r="E354" s="2" t="s">
        <v>2031</v>
      </c>
      <c r="F354" t="s">
        <v>2254</v>
      </c>
      <c r="G354">
        <v>20832</v>
      </c>
      <c r="H354">
        <v>765</v>
      </c>
      <c r="I354">
        <v>319</v>
      </c>
      <c r="J354" s="9">
        <v>41.699346405228759</v>
      </c>
      <c r="K354">
        <v>7381</v>
      </c>
      <c r="L354">
        <v>1793</v>
      </c>
      <c r="M354" s="22">
        <v>24.292101341281668</v>
      </c>
      <c r="N354" s="48">
        <v>20832</v>
      </c>
      <c r="O354" s="49">
        <v>10994</v>
      </c>
      <c r="P354" s="49">
        <v>9838</v>
      </c>
      <c r="Q354" s="48">
        <v>1380</v>
      </c>
      <c r="R354" s="48">
        <v>1275</v>
      </c>
      <c r="S354" s="48">
        <v>1187</v>
      </c>
      <c r="T354" s="48">
        <v>1100</v>
      </c>
      <c r="U354" s="48">
        <v>889</v>
      </c>
      <c r="V354" s="48">
        <v>743</v>
      </c>
      <c r="W354" s="48">
        <v>524</v>
      </c>
      <c r="X354" s="48">
        <v>420</v>
      </c>
      <c r="Y354" s="48">
        <v>394</v>
      </c>
      <c r="Z354" s="48">
        <v>426</v>
      </c>
      <c r="AA354" s="48">
        <v>392</v>
      </c>
      <c r="AB354" s="48">
        <v>345</v>
      </c>
      <c r="AC354" s="48">
        <v>309</v>
      </c>
      <c r="AD354" s="48">
        <v>236</v>
      </c>
      <c r="AE354" s="48">
        <v>176</v>
      </c>
      <c r="AF354" s="48">
        <v>144</v>
      </c>
      <c r="AG354" s="48">
        <v>125</v>
      </c>
      <c r="AH354" s="50">
        <v>1312</v>
      </c>
      <c r="AI354" s="50">
        <v>1196</v>
      </c>
      <c r="AJ354" s="50">
        <v>1168</v>
      </c>
      <c r="AK354" s="50">
        <v>1181</v>
      </c>
      <c r="AL354" s="50">
        <v>1032</v>
      </c>
      <c r="AM354" s="50">
        <v>878</v>
      </c>
      <c r="AN354" s="50">
        <v>640</v>
      </c>
      <c r="AO354" s="50">
        <v>521</v>
      </c>
      <c r="AP354" s="50">
        <v>509</v>
      </c>
      <c r="AQ354" s="50">
        <v>524</v>
      </c>
      <c r="AR354" s="50">
        <v>463</v>
      </c>
      <c r="AS354" s="50">
        <v>374</v>
      </c>
      <c r="AT354" s="50">
        <v>306</v>
      </c>
      <c r="AU354" s="50">
        <v>223</v>
      </c>
      <c r="AV354" s="50">
        <v>157</v>
      </c>
      <c r="AW354" s="50">
        <v>122</v>
      </c>
      <c r="AX354" s="50">
        <v>161</v>
      </c>
      <c r="AZ354">
        <v>0</v>
      </c>
    </row>
    <row r="355" spans="1:52" x14ac:dyDescent="0.25">
      <c r="A355" s="2" t="s">
        <v>1145</v>
      </c>
      <c r="B355" s="3" t="s">
        <v>1854</v>
      </c>
      <c r="C355" s="4">
        <v>18410</v>
      </c>
      <c r="D355" s="2" t="s">
        <v>1147</v>
      </c>
      <c r="E355" s="2" t="s">
        <v>1855</v>
      </c>
      <c r="F355" t="s">
        <v>2254</v>
      </c>
      <c r="G355">
        <v>23962</v>
      </c>
      <c r="H355">
        <v>1119</v>
      </c>
      <c r="I355">
        <v>400</v>
      </c>
      <c r="J355" s="9">
        <v>35.746201966041106</v>
      </c>
      <c r="K355">
        <v>8443</v>
      </c>
      <c r="L355">
        <v>1641</v>
      </c>
      <c r="M355" s="22">
        <v>19.436219353310435</v>
      </c>
      <c r="N355" s="48">
        <v>23962</v>
      </c>
      <c r="O355" s="49">
        <v>5047</v>
      </c>
      <c r="P355" s="49">
        <v>18915</v>
      </c>
      <c r="Q355" s="48">
        <v>1464</v>
      </c>
      <c r="R355" s="48">
        <v>1419</v>
      </c>
      <c r="S355" s="48">
        <v>1402</v>
      </c>
      <c r="T355" s="48">
        <v>1337</v>
      </c>
      <c r="U355" s="48">
        <v>1187</v>
      </c>
      <c r="V355" s="48">
        <v>1033</v>
      </c>
      <c r="W355" s="48">
        <v>808</v>
      </c>
      <c r="X355" s="48">
        <v>664</v>
      </c>
      <c r="Y355" s="48">
        <v>619</v>
      </c>
      <c r="Z355" s="48">
        <v>567</v>
      </c>
      <c r="AA355" s="48">
        <v>507</v>
      </c>
      <c r="AB355" s="48">
        <v>404</v>
      </c>
      <c r="AC355" s="48">
        <v>301</v>
      </c>
      <c r="AD355" s="48">
        <v>246</v>
      </c>
      <c r="AE355" s="48">
        <v>181</v>
      </c>
      <c r="AF355" s="48">
        <v>121</v>
      </c>
      <c r="AG355" s="48">
        <v>105</v>
      </c>
      <c r="AH355" s="50">
        <v>1390</v>
      </c>
      <c r="AI355" s="50">
        <v>1355</v>
      </c>
      <c r="AJ355" s="50">
        <v>1322</v>
      </c>
      <c r="AK355" s="50">
        <v>1236</v>
      </c>
      <c r="AL355" s="50">
        <v>1100</v>
      </c>
      <c r="AM355" s="50">
        <v>1013</v>
      </c>
      <c r="AN355" s="50">
        <v>828</v>
      </c>
      <c r="AO355" s="50">
        <v>670</v>
      </c>
      <c r="AP355" s="50">
        <v>584</v>
      </c>
      <c r="AQ355" s="50">
        <v>515</v>
      </c>
      <c r="AR355" s="50">
        <v>449</v>
      </c>
      <c r="AS355" s="50">
        <v>343</v>
      </c>
      <c r="AT355" s="50">
        <v>246</v>
      </c>
      <c r="AU355" s="50">
        <v>197</v>
      </c>
      <c r="AV355" s="50">
        <v>145</v>
      </c>
      <c r="AW355" s="50">
        <v>97</v>
      </c>
      <c r="AX355" s="50">
        <v>107</v>
      </c>
      <c r="AZ355">
        <v>1</v>
      </c>
    </row>
    <row r="356" spans="1:52" x14ac:dyDescent="0.25">
      <c r="A356" s="2" t="s">
        <v>1145</v>
      </c>
      <c r="B356" s="3" t="s">
        <v>1820</v>
      </c>
      <c r="C356" s="4">
        <v>18460</v>
      </c>
      <c r="D356" s="2" t="s">
        <v>1147</v>
      </c>
      <c r="E356" s="2" t="s">
        <v>1821</v>
      </c>
      <c r="F356" t="s">
        <v>2254</v>
      </c>
      <c r="G356">
        <v>11802</v>
      </c>
      <c r="H356">
        <v>948</v>
      </c>
      <c r="I356">
        <v>188</v>
      </c>
      <c r="J356" s="9">
        <v>19.831223628691983</v>
      </c>
      <c r="K356">
        <v>4384</v>
      </c>
      <c r="L356">
        <v>868</v>
      </c>
      <c r="M356" s="22">
        <v>19.799270072992702</v>
      </c>
      <c r="N356" s="48">
        <v>11802</v>
      </c>
      <c r="O356" s="49">
        <v>1878</v>
      </c>
      <c r="P356" s="49">
        <v>9924</v>
      </c>
      <c r="Q356" s="48">
        <v>776</v>
      </c>
      <c r="R356" s="48">
        <v>709</v>
      </c>
      <c r="S356" s="48">
        <v>685</v>
      </c>
      <c r="T356" s="48">
        <v>656</v>
      </c>
      <c r="U356" s="48">
        <v>565</v>
      </c>
      <c r="V356" s="48">
        <v>466</v>
      </c>
      <c r="W356" s="48">
        <v>346</v>
      </c>
      <c r="X356" s="48">
        <v>289</v>
      </c>
      <c r="Y356" s="48">
        <v>262</v>
      </c>
      <c r="Z356" s="48">
        <v>258</v>
      </c>
      <c r="AA356" s="48">
        <v>238</v>
      </c>
      <c r="AB356" s="48">
        <v>193</v>
      </c>
      <c r="AC356" s="48">
        <v>156</v>
      </c>
      <c r="AD356" s="48">
        <v>120</v>
      </c>
      <c r="AE356" s="48">
        <v>78</v>
      </c>
      <c r="AF356" s="48">
        <v>63</v>
      </c>
      <c r="AG356" s="48">
        <v>55</v>
      </c>
      <c r="AH356" s="50">
        <v>748</v>
      </c>
      <c r="AI356" s="50">
        <v>679</v>
      </c>
      <c r="AJ356" s="50">
        <v>665</v>
      </c>
      <c r="AK356" s="50">
        <v>635</v>
      </c>
      <c r="AL356" s="50">
        <v>553</v>
      </c>
      <c r="AM356" s="50">
        <v>461</v>
      </c>
      <c r="AN356" s="50">
        <v>363</v>
      </c>
      <c r="AO356" s="50">
        <v>325</v>
      </c>
      <c r="AP356" s="50">
        <v>307</v>
      </c>
      <c r="AQ356" s="50">
        <v>285</v>
      </c>
      <c r="AR356" s="50">
        <v>244</v>
      </c>
      <c r="AS356" s="50">
        <v>177</v>
      </c>
      <c r="AT356" s="50">
        <v>148</v>
      </c>
      <c r="AU356" s="50">
        <v>115</v>
      </c>
      <c r="AV356" s="50">
        <v>67</v>
      </c>
      <c r="AW356" s="50">
        <v>50</v>
      </c>
      <c r="AX356" s="50">
        <v>65</v>
      </c>
      <c r="AZ356">
        <v>8</v>
      </c>
    </row>
    <row r="357" spans="1:52" x14ac:dyDescent="0.25">
      <c r="A357" s="2" t="s">
        <v>1145</v>
      </c>
      <c r="B357" s="3" t="s">
        <v>2122</v>
      </c>
      <c r="C357" s="4">
        <v>18479</v>
      </c>
      <c r="D357" s="2" t="s">
        <v>1147</v>
      </c>
      <c r="E357" s="2" t="s">
        <v>2123</v>
      </c>
      <c r="F357" t="s">
        <v>2254</v>
      </c>
      <c r="G357">
        <v>3863</v>
      </c>
      <c r="H357">
        <v>455</v>
      </c>
      <c r="I357">
        <v>159</v>
      </c>
      <c r="J357" s="9">
        <v>34.945054945054942</v>
      </c>
      <c r="K357">
        <v>1344</v>
      </c>
      <c r="L357">
        <v>260</v>
      </c>
      <c r="M357" s="22">
        <v>19.345238095238095</v>
      </c>
      <c r="N357" s="48">
        <v>3863</v>
      </c>
      <c r="O357" s="49">
        <v>1954</v>
      </c>
      <c r="P357" s="49">
        <v>1909</v>
      </c>
      <c r="Q357" s="48">
        <v>234</v>
      </c>
      <c r="R357" s="48">
        <v>223</v>
      </c>
      <c r="S357" s="48">
        <v>217</v>
      </c>
      <c r="T357" s="48">
        <v>209</v>
      </c>
      <c r="U357" s="48">
        <v>189</v>
      </c>
      <c r="V357" s="48">
        <v>167</v>
      </c>
      <c r="W357" s="48">
        <v>130</v>
      </c>
      <c r="X357" s="48">
        <v>107</v>
      </c>
      <c r="Y357" s="48">
        <v>100</v>
      </c>
      <c r="Z357" s="48">
        <v>94</v>
      </c>
      <c r="AA357" s="48">
        <v>83</v>
      </c>
      <c r="AB357" s="48">
        <v>64</v>
      </c>
      <c r="AC357" s="48">
        <v>45</v>
      </c>
      <c r="AD357" s="48">
        <v>36</v>
      </c>
      <c r="AE357" s="48">
        <v>26</v>
      </c>
      <c r="AF357" s="48">
        <v>17</v>
      </c>
      <c r="AG357" s="48">
        <v>17</v>
      </c>
      <c r="AH357" s="50">
        <v>226</v>
      </c>
      <c r="AI357" s="50">
        <v>217</v>
      </c>
      <c r="AJ357" s="50">
        <v>209</v>
      </c>
      <c r="AK357" s="50">
        <v>199</v>
      </c>
      <c r="AL357" s="50">
        <v>177</v>
      </c>
      <c r="AM357" s="50">
        <v>165</v>
      </c>
      <c r="AN357" s="50">
        <v>136</v>
      </c>
      <c r="AO357" s="50">
        <v>112</v>
      </c>
      <c r="AP357" s="50">
        <v>101</v>
      </c>
      <c r="AQ357" s="50">
        <v>91</v>
      </c>
      <c r="AR357" s="50">
        <v>80</v>
      </c>
      <c r="AS357" s="50">
        <v>60</v>
      </c>
      <c r="AT357" s="50">
        <v>42</v>
      </c>
      <c r="AU357" s="50">
        <v>33</v>
      </c>
      <c r="AV357" s="50">
        <v>24</v>
      </c>
      <c r="AW357" s="50">
        <v>16</v>
      </c>
      <c r="AX357" s="50">
        <v>17</v>
      </c>
      <c r="AZ357">
        <v>0</v>
      </c>
    </row>
    <row r="358" spans="1:52" x14ac:dyDescent="0.25">
      <c r="A358" s="2" t="s">
        <v>1145</v>
      </c>
      <c r="B358" s="3" t="s">
        <v>1831</v>
      </c>
      <c r="C358" s="4">
        <v>18592</v>
      </c>
      <c r="D358" s="2" t="s">
        <v>1147</v>
      </c>
      <c r="E358" s="2" t="s">
        <v>1776</v>
      </c>
      <c r="F358" t="s">
        <v>2254</v>
      </c>
      <c r="G358">
        <v>33543</v>
      </c>
      <c r="H358">
        <v>1060</v>
      </c>
      <c r="I358">
        <v>282</v>
      </c>
      <c r="J358" s="9">
        <v>26.60377358490566</v>
      </c>
      <c r="K358">
        <v>11820</v>
      </c>
      <c r="L358">
        <v>2015</v>
      </c>
      <c r="M358" s="22">
        <v>17.047377326565144</v>
      </c>
      <c r="N358" s="48">
        <v>33543</v>
      </c>
      <c r="O358" s="49">
        <v>14436</v>
      </c>
      <c r="P358" s="49">
        <v>19107</v>
      </c>
      <c r="Q358" s="48">
        <v>2068</v>
      </c>
      <c r="R358" s="48">
        <v>1965</v>
      </c>
      <c r="S358" s="48">
        <v>1901</v>
      </c>
      <c r="T358" s="48">
        <v>1825</v>
      </c>
      <c r="U358" s="48">
        <v>1649</v>
      </c>
      <c r="V358" s="48">
        <v>1493</v>
      </c>
      <c r="W358" s="48">
        <v>1209</v>
      </c>
      <c r="X358" s="48">
        <v>1036</v>
      </c>
      <c r="Y358" s="48">
        <v>964</v>
      </c>
      <c r="Z358" s="48">
        <v>876</v>
      </c>
      <c r="AA358" s="48">
        <v>734</v>
      </c>
      <c r="AB358" s="48">
        <v>538</v>
      </c>
      <c r="AC358" s="48">
        <v>357</v>
      </c>
      <c r="AD358" s="48">
        <v>277</v>
      </c>
      <c r="AE358" s="48">
        <v>201</v>
      </c>
      <c r="AF358" s="48">
        <v>136</v>
      </c>
      <c r="AG358" s="48">
        <v>124</v>
      </c>
      <c r="AH358" s="50">
        <v>1958</v>
      </c>
      <c r="AI358" s="50">
        <v>1862</v>
      </c>
      <c r="AJ358" s="50">
        <v>1788</v>
      </c>
      <c r="AK358" s="50">
        <v>1696</v>
      </c>
      <c r="AL358" s="50">
        <v>1536</v>
      </c>
      <c r="AM358" s="50">
        <v>1459</v>
      </c>
      <c r="AN358" s="50">
        <v>1207</v>
      </c>
      <c r="AO358" s="50">
        <v>999</v>
      </c>
      <c r="AP358" s="50">
        <v>868</v>
      </c>
      <c r="AQ358" s="50">
        <v>770</v>
      </c>
      <c r="AR358" s="50">
        <v>646</v>
      </c>
      <c r="AS358" s="50">
        <v>462</v>
      </c>
      <c r="AT358" s="50">
        <v>301</v>
      </c>
      <c r="AU358" s="50">
        <v>230</v>
      </c>
      <c r="AV358" s="50">
        <v>170</v>
      </c>
      <c r="AW358" s="50">
        <v>114</v>
      </c>
      <c r="AX358" s="50">
        <v>124</v>
      </c>
      <c r="AZ358">
        <v>4</v>
      </c>
    </row>
    <row r="359" spans="1:52" x14ac:dyDescent="0.25">
      <c r="A359" s="2" t="s">
        <v>1145</v>
      </c>
      <c r="B359" s="3" t="s">
        <v>2015</v>
      </c>
      <c r="C359" s="4">
        <v>18610</v>
      </c>
      <c r="D359" s="2" t="s">
        <v>1147</v>
      </c>
      <c r="E359" s="2" t="s">
        <v>2016</v>
      </c>
      <c r="F359" t="s">
        <v>2254</v>
      </c>
      <c r="G359">
        <v>15125</v>
      </c>
      <c r="H359">
        <v>864</v>
      </c>
      <c r="I359">
        <v>289</v>
      </c>
      <c r="J359" s="9">
        <v>33.449074074074076</v>
      </c>
      <c r="K359">
        <v>5220</v>
      </c>
      <c r="L359">
        <v>1000</v>
      </c>
      <c r="M359" s="22">
        <v>19.157088122605366</v>
      </c>
      <c r="N359" s="48">
        <v>15125</v>
      </c>
      <c r="O359" s="49">
        <v>6380</v>
      </c>
      <c r="P359" s="49">
        <v>8745</v>
      </c>
      <c r="Q359" s="48">
        <v>922</v>
      </c>
      <c r="R359" s="48">
        <v>881</v>
      </c>
      <c r="S359" s="48">
        <v>858</v>
      </c>
      <c r="T359" s="48">
        <v>832</v>
      </c>
      <c r="U359" s="48">
        <v>759</v>
      </c>
      <c r="V359" s="48">
        <v>684</v>
      </c>
      <c r="W359" s="48">
        <v>542</v>
      </c>
      <c r="X359" s="48">
        <v>447</v>
      </c>
      <c r="Y359" s="48">
        <v>410</v>
      </c>
      <c r="Z359" s="48">
        <v>369</v>
      </c>
      <c r="AA359" s="48">
        <v>321</v>
      </c>
      <c r="AB359" s="48">
        <v>252</v>
      </c>
      <c r="AC359" s="48">
        <v>181</v>
      </c>
      <c r="AD359" s="48">
        <v>145</v>
      </c>
      <c r="AE359" s="48">
        <v>106</v>
      </c>
      <c r="AF359" s="48">
        <v>72</v>
      </c>
      <c r="AG359" s="48">
        <v>65</v>
      </c>
      <c r="AH359" s="50">
        <v>871</v>
      </c>
      <c r="AI359" s="50">
        <v>823</v>
      </c>
      <c r="AJ359" s="50">
        <v>786</v>
      </c>
      <c r="AK359" s="50">
        <v>747</v>
      </c>
      <c r="AL359" s="50">
        <v>688</v>
      </c>
      <c r="AM359" s="50">
        <v>655</v>
      </c>
      <c r="AN359" s="50">
        <v>542</v>
      </c>
      <c r="AO359" s="50">
        <v>437</v>
      </c>
      <c r="AP359" s="50">
        <v>379</v>
      </c>
      <c r="AQ359" s="50">
        <v>335</v>
      </c>
      <c r="AR359" s="50">
        <v>297</v>
      </c>
      <c r="AS359" s="50">
        <v>228</v>
      </c>
      <c r="AT359" s="50">
        <v>157</v>
      </c>
      <c r="AU359" s="50">
        <v>121</v>
      </c>
      <c r="AV359" s="50">
        <v>89</v>
      </c>
      <c r="AW359" s="50">
        <v>59</v>
      </c>
      <c r="AX359" s="50">
        <v>65</v>
      </c>
      <c r="AZ359">
        <v>5</v>
      </c>
    </row>
    <row r="360" spans="1:52" x14ac:dyDescent="0.25">
      <c r="A360" s="2" t="s">
        <v>1145</v>
      </c>
      <c r="B360" s="3" t="s">
        <v>1604</v>
      </c>
      <c r="C360" s="4">
        <v>18753</v>
      </c>
      <c r="D360" s="2" t="s">
        <v>1147</v>
      </c>
      <c r="E360" s="2" t="s">
        <v>1605</v>
      </c>
      <c r="F360" t="s">
        <v>2254</v>
      </c>
      <c r="G360">
        <v>70453</v>
      </c>
      <c r="H360">
        <v>216</v>
      </c>
      <c r="I360">
        <v>28</v>
      </c>
      <c r="J360" s="9">
        <v>12.962962962962962</v>
      </c>
      <c r="K360">
        <v>23483</v>
      </c>
      <c r="L360">
        <v>4825</v>
      </c>
      <c r="M360" s="22">
        <v>20.546778520631946</v>
      </c>
      <c r="N360" s="48">
        <v>70453</v>
      </c>
      <c r="O360" s="49">
        <v>44375</v>
      </c>
      <c r="P360" s="49">
        <v>26078</v>
      </c>
      <c r="Q360" s="48">
        <v>4273</v>
      </c>
      <c r="R360" s="48">
        <v>4050</v>
      </c>
      <c r="S360" s="48">
        <v>3859</v>
      </c>
      <c r="T360" s="48">
        <v>3774</v>
      </c>
      <c r="U360" s="48">
        <v>3534</v>
      </c>
      <c r="V360" s="48">
        <v>3061</v>
      </c>
      <c r="W360" s="48">
        <v>2262</v>
      </c>
      <c r="X360" s="48">
        <v>1945</v>
      </c>
      <c r="Y360" s="48">
        <v>1827</v>
      </c>
      <c r="Z360" s="48">
        <v>1674</v>
      </c>
      <c r="AA360" s="48">
        <v>1478</v>
      </c>
      <c r="AB360" s="48">
        <v>1172</v>
      </c>
      <c r="AC360" s="48">
        <v>879</v>
      </c>
      <c r="AD360" s="48">
        <v>702</v>
      </c>
      <c r="AE360" s="48">
        <v>519</v>
      </c>
      <c r="AF360" s="48">
        <v>345</v>
      </c>
      <c r="AG360" s="48">
        <v>372</v>
      </c>
      <c r="AH360" s="50">
        <v>4089</v>
      </c>
      <c r="AI360" s="50">
        <v>3869</v>
      </c>
      <c r="AJ360" s="50">
        <v>3786</v>
      </c>
      <c r="AK360" s="50">
        <v>3579</v>
      </c>
      <c r="AL360" s="50">
        <v>3134</v>
      </c>
      <c r="AM360" s="50">
        <v>3020</v>
      </c>
      <c r="AN360" s="50">
        <v>2605</v>
      </c>
      <c r="AO360" s="50">
        <v>2036</v>
      </c>
      <c r="AP360" s="50">
        <v>1776</v>
      </c>
      <c r="AQ360" s="50">
        <v>1644</v>
      </c>
      <c r="AR360" s="50">
        <v>1485</v>
      </c>
      <c r="AS360" s="50">
        <v>1166</v>
      </c>
      <c r="AT360" s="50">
        <v>807</v>
      </c>
      <c r="AU360" s="50">
        <v>651</v>
      </c>
      <c r="AV360" s="50">
        <v>473</v>
      </c>
      <c r="AW360" s="50">
        <v>318</v>
      </c>
      <c r="AX360" s="50">
        <v>289</v>
      </c>
      <c r="AZ360">
        <v>4</v>
      </c>
    </row>
    <row r="361" spans="1:52" x14ac:dyDescent="0.25">
      <c r="A361" s="2" t="s">
        <v>1145</v>
      </c>
      <c r="B361" s="3" t="s">
        <v>1146</v>
      </c>
      <c r="C361" s="4">
        <v>18756</v>
      </c>
      <c r="D361" s="2" t="s">
        <v>1147</v>
      </c>
      <c r="E361" s="2" t="s">
        <v>1148</v>
      </c>
      <c r="F361" t="s">
        <v>2254</v>
      </c>
      <c r="G361">
        <v>24603</v>
      </c>
      <c r="H361">
        <v>2303</v>
      </c>
      <c r="I361">
        <v>319</v>
      </c>
      <c r="J361" s="9">
        <v>13.851498046026922</v>
      </c>
      <c r="K361">
        <v>8172</v>
      </c>
      <c r="L361">
        <v>1710</v>
      </c>
      <c r="M361" s="22">
        <v>20.92511013215859</v>
      </c>
      <c r="N361" s="48">
        <v>24603</v>
      </c>
      <c r="O361" s="49">
        <v>1951</v>
      </c>
      <c r="P361" s="49">
        <v>22652</v>
      </c>
      <c r="Q361" s="48">
        <v>1493</v>
      </c>
      <c r="R361" s="48">
        <v>1404</v>
      </c>
      <c r="S361" s="48">
        <v>1361</v>
      </c>
      <c r="T361" s="48">
        <v>1314</v>
      </c>
      <c r="U361" s="48">
        <v>1184</v>
      </c>
      <c r="V361" s="48">
        <v>1039</v>
      </c>
      <c r="W361" s="48">
        <v>806</v>
      </c>
      <c r="X361" s="48">
        <v>660</v>
      </c>
      <c r="Y361" s="48">
        <v>620</v>
      </c>
      <c r="Z361" s="48">
        <v>587</v>
      </c>
      <c r="AA361" s="48">
        <v>532</v>
      </c>
      <c r="AB361" s="48">
        <v>426</v>
      </c>
      <c r="AC361" s="48">
        <v>312</v>
      </c>
      <c r="AD361" s="48">
        <v>252</v>
      </c>
      <c r="AE361" s="48">
        <v>183</v>
      </c>
      <c r="AF361" s="48">
        <v>123</v>
      </c>
      <c r="AG361" s="48">
        <v>115</v>
      </c>
      <c r="AH361" s="50">
        <v>1433</v>
      </c>
      <c r="AI361" s="50">
        <v>1365</v>
      </c>
      <c r="AJ361" s="50">
        <v>1314</v>
      </c>
      <c r="AK361" s="50">
        <v>1247</v>
      </c>
      <c r="AL361" s="50">
        <v>1130</v>
      </c>
      <c r="AM361" s="50">
        <v>1060</v>
      </c>
      <c r="AN361" s="50">
        <v>871</v>
      </c>
      <c r="AO361" s="50">
        <v>710</v>
      </c>
      <c r="AP361" s="50">
        <v>629</v>
      </c>
      <c r="AQ361" s="50">
        <v>578</v>
      </c>
      <c r="AR361" s="50">
        <v>519</v>
      </c>
      <c r="AS361" s="50">
        <v>406</v>
      </c>
      <c r="AT361" s="50">
        <v>290</v>
      </c>
      <c r="AU361" s="50">
        <v>232</v>
      </c>
      <c r="AV361" s="50">
        <v>170</v>
      </c>
      <c r="AW361" s="50">
        <v>114</v>
      </c>
      <c r="AX361" s="50">
        <v>124</v>
      </c>
      <c r="AZ361">
        <v>20</v>
      </c>
    </row>
    <row r="362" spans="1:52" x14ac:dyDescent="0.25">
      <c r="A362" s="2" t="s">
        <v>1145</v>
      </c>
      <c r="B362" s="3" t="s">
        <v>2051</v>
      </c>
      <c r="C362" s="4">
        <v>18785</v>
      </c>
      <c r="D362" s="2" t="s">
        <v>1147</v>
      </c>
      <c r="E362" s="2" t="s">
        <v>2052</v>
      </c>
      <c r="F362" t="s">
        <v>2254</v>
      </c>
      <c r="G362">
        <v>9149</v>
      </c>
      <c r="H362">
        <v>448</v>
      </c>
      <c r="I362">
        <v>132</v>
      </c>
      <c r="J362" s="9">
        <v>29.464285714285715</v>
      </c>
      <c r="K362">
        <v>3213</v>
      </c>
      <c r="L362">
        <v>675</v>
      </c>
      <c r="M362" s="22">
        <v>21.008403361344538</v>
      </c>
      <c r="N362" s="48">
        <v>9149</v>
      </c>
      <c r="O362" s="49">
        <v>4150</v>
      </c>
      <c r="P362" s="49">
        <v>4999</v>
      </c>
      <c r="Q362" s="48">
        <v>554</v>
      </c>
      <c r="R362" s="48">
        <v>525</v>
      </c>
      <c r="S362" s="48">
        <v>512</v>
      </c>
      <c r="T362" s="48">
        <v>496</v>
      </c>
      <c r="U362" s="48">
        <v>445</v>
      </c>
      <c r="V362" s="48">
        <v>392</v>
      </c>
      <c r="W362" s="48">
        <v>301</v>
      </c>
      <c r="X362" s="48">
        <v>246</v>
      </c>
      <c r="Y362" s="48">
        <v>231</v>
      </c>
      <c r="Z362" s="48">
        <v>217</v>
      </c>
      <c r="AA362" s="48">
        <v>197</v>
      </c>
      <c r="AB362" s="48">
        <v>159</v>
      </c>
      <c r="AC362" s="48">
        <v>117</v>
      </c>
      <c r="AD362" s="48">
        <v>96</v>
      </c>
      <c r="AE362" s="48">
        <v>70</v>
      </c>
      <c r="AF362" s="48">
        <v>47</v>
      </c>
      <c r="AG362" s="48">
        <v>43</v>
      </c>
      <c r="AH362" s="50">
        <v>527</v>
      </c>
      <c r="AI362" s="50">
        <v>499</v>
      </c>
      <c r="AJ362" s="50">
        <v>481</v>
      </c>
      <c r="AK362" s="50">
        <v>459</v>
      </c>
      <c r="AL362" s="50">
        <v>417</v>
      </c>
      <c r="AM362" s="50">
        <v>393</v>
      </c>
      <c r="AN362" s="50">
        <v>322</v>
      </c>
      <c r="AO362" s="50">
        <v>263</v>
      </c>
      <c r="AP362" s="50">
        <v>234</v>
      </c>
      <c r="AQ362" s="50">
        <v>217</v>
      </c>
      <c r="AR362" s="50">
        <v>195</v>
      </c>
      <c r="AS362" s="50">
        <v>153</v>
      </c>
      <c r="AT362" s="50">
        <v>108</v>
      </c>
      <c r="AU362" s="50">
        <v>84</v>
      </c>
      <c r="AV362" s="50">
        <v>62</v>
      </c>
      <c r="AW362" s="50">
        <v>41</v>
      </c>
      <c r="AX362" s="50">
        <v>46</v>
      </c>
      <c r="AZ362">
        <v>1</v>
      </c>
    </row>
    <row r="363" spans="1:52" x14ac:dyDescent="0.25">
      <c r="A363" s="2" t="s">
        <v>1145</v>
      </c>
      <c r="B363" s="3" t="s">
        <v>1986</v>
      </c>
      <c r="C363" s="4">
        <v>18860</v>
      </c>
      <c r="D363" s="2" t="s">
        <v>1147</v>
      </c>
      <c r="E363" s="2" t="s">
        <v>1102</v>
      </c>
      <c r="F363" t="s">
        <v>2254</v>
      </c>
      <c r="G363">
        <v>11731</v>
      </c>
      <c r="H363">
        <v>889</v>
      </c>
      <c r="I363">
        <v>364</v>
      </c>
      <c r="J363" s="9">
        <v>40.944881889763778</v>
      </c>
      <c r="K363">
        <v>4065</v>
      </c>
      <c r="L363">
        <v>852</v>
      </c>
      <c r="M363" s="22">
        <v>20.959409594095941</v>
      </c>
      <c r="N363" s="48">
        <v>11731</v>
      </c>
      <c r="O363" s="49">
        <v>3892</v>
      </c>
      <c r="P363" s="49">
        <v>7839</v>
      </c>
      <c r="Q363" s="48">
        <v>711</v>
      </c>
      <c r="R363" s="48">
        <v>675</v>
      </c>
      <c r="S363" s="48">
        <v>656</v>
      </c>
      <c r="T363" s="48">
        <v>635</v>
      </c>
      <c r="U363" s="48">
        <v>571</v>
      </c>
      <c r="V363" s="48">
        <v>502</v>
      </c>
      <c r="W363" s="48">
        <v>386</v>
      </c>
      <c r="X363" s="48">
        <v>316</v>
      </c>
      <c r="Y363" s="48">
        <v>296</v>
      </c>
      <c r="Z363" s="48">
        <v>279</v>
      </c>
      <c r="AA363" s="48">
        <v>253</v>
      </c>
      <c r="AB363" s="48">
        <v>204</v>
      </c>
      <c r="AC363" s="48">
        <v>149</v>
      </c>
      <c r="AD363" s="48">
        <v>122</v>
      </c>
      <c r="AE363" s="48">
        <v>89</v>
      </c>
      <c r="AF363" s="48">
        <v>61</v>
      </c>
      <c r="AG363" s="48">
        <v>55</v>
      </c>
      <c r="AH363" s="50">
        <v>676</v>
      </c>
      <c r="AI363" s="50">
        <v>641</v>
      </c>
      <c r="AJ363" s="50">
        <v>616</v>
      </c>
      <c r="AK363" s="50">
        <v>588</v>
      </c>
      <c r="AL363" s="50">
        <v>536</v>
      </c>
      <c r="AM363" s="50">
        <v>503</v>
      </c>
      <c r="AN363" s="50">
        <v>412</v>
      </c>
      <c r="AO363" s="50">
        <v>338</v>
      </c>
      <c r="AP363" s="50">
        <v>301</v>
      </c>
      <c r="AQ363" s="50">
        <v>278</v>
      </c>
      <c r="AR363" s="50">
        <v>251</v>
      </c>
      <c r="AS363" s="50">
        <v>196</v>
      </c>
      <c r="AT363" s="50">
        <v>137</v>
      </c>
      <c r="AU363" s="50">
        <v>108</v>
      </c>
      <c r="AV363" s="50">
        <v>79</v>
      </c>
      <c r="AW363" s="50">
        <v>53</v>
      </c>
      <c r="AX363" s="50">
        <v>58</v>
      </c>
      <c r="AZ363">
        <v>0</v>
      </c>
    </row>
    <row r="364" spans="1:52" x14ac:dyDescent="0.25">
      <c r="A364" s="2" t="s">
        <v>321</v>
      </c>
      <c r="B364" s="3" t="s">
        <v>1828</v>
      </c>
      <c r="C364" s="4">
        <v>19001</v>
      </c>
      <c r="D364" s="2" t="s">
        <v>323</v>
      </c>
      <c r="E364" s="2" t="s">
        <v>1829</v>
      </c>
      <c r="F364" t="s">
        <v>2496</v>
      </c>
      <c r="G364">
        <v>282453</v>
      </c>
      <c r="H364">
        <v>6248</v>
      </c>
      <c r="I364">
        <v>3663</v>
      </c>
      <c r="J364" s="9">
        <v>58.626760563380287</v>
      </c>
      <c r="K364">
        <v>59877</v>
      </c>
      <c r="L364">
        <v>33117</v>
      </c>
      <c r="M364" s="22">
        <v>55.308382183476127</v>
      </c>
      <c r="N364" s="48">
        <v>282453</v>
      </c>
      <c r="O364" s="49">
        <v>252457</v>
      </c>
      <c r="P364" s="49">
        <v>29996</v>
      </c>
      <c r="Q364" s="48">
        <v>9388</v>
      </c>
      <c r="R364" s="48">
        <v>9610</v>
      </c>
      <c r="S364" s="48">
        <v>10433</v>
      </c>
      <c r="T364" s="48">
        <v>11348</v>
      </c>
      <c r="U364" s="48">
        <v>11961</v>
      </c>
      <c r="V364" s="48">
        <v>11866</v>
      </c>
      <c r="W364" s="48">
        <v>12295</v>
      </c>
      <c r="X364" s="48">
        <v>11665</v>
      </c>
      <c r="Y364" s="48">
        <v>9387</v>
      </c>
      <c r="Z364" s="48">
        <v>8252</v>
      </c>
      <c r="AA364" s="48">
        <v>8061</v>
      </c>
      <c r="AB364" s="48">
        <v>6794</v>
      </c>
      <c r="AC364" s="48">
        <v>5319</v>
      </c>
      <c r="AD364" s="48">
        <v>4086</v>
      </c>
      <c r="AE364" s="48">
        <v>2874</v>
      </c>
      <c r="AF364" s="48">
        <v>1943</v>
      </c>
      <c r="AG364" s="48">
        <v>1747</v>
      </c>
      <c r="AH364" s="50">
        <v>9045</v>
      </c>
      <c r="AI364" s="50">
        <v>9325</v>
      </c>
      <c r="AJ364" s="50">
        <v>9951</v>
      </c>
      <c r="AK364" s="50">
        <v>11213</v>
      </c>
      <c r="AL364" s="50">
        <v>11716</v>
      </c>
      <c r="AM364" s="50">
        <v>11906</v>
      </c>
      <c r="AN364" s="50">
        <v>12371</v>
      </c>
      <c r="AO364" s="50">
        <v>11470</v>
      </c>
      <c r="AP364" s="50">
        <v>9846</v>
      </c>
      <c r="AQ364" s="50">
        <v>9404</v>
      </c>
      <c r="AR364" s="50">
        <v>9586</v>
      </c>
      <c r="AS364" s="50">
        <v>8537</v>
      </c>
      <c r="AT364" s="50">
        <v>6592</v>
      </c>
      <c r="AU364" s="50">
        <v>5123</v>
      </c>
      <c r="AV364" s="50">
        <v>3784</v>
      </c>
      <c r="AW364" s="50">
        <v>2700</v>
      </c>
      <c r="AX364" s="50">
        <v>2855</v>
      </c>
      <c r="AZ364">
        <v>3</v>
      </c>
    </row>
    <row r="365" spans="1:52" x14ac:dyDescent="0.25">
      <c r="A365" s="2" t="s">
        <v>321</v>
      </c>
      <c r="B365" s="3" t="s">
        <v>1173</v>
      </c>
      <c r="C365" s="4">
        <v>19022</v>
      </c>
      <c r="D365" s="2" t="s">
        <v>323</v>
      </c>
      <c r="E365" s="2" t="s">
        <v>1174</v>
      </c>
      <c r="F365" t="s">
        <v>2496</v>
      </c>
      <c r="G365">
        <v>21322</v>
      </c>
      <c r="H365">
        <v>1979</v>
      </c>
      <c r="I365">
        <v>1312</v>
      </c>
      <c r="J365" s="9">
        <v>66.296109146033359</v>
      </c>
      <c r="K365">
        <v>6020</v>
      </c>
      <c r="L365">
        <v>2653</v>
      </c>
      <c r="M365" s="22">
        <v>44.069767441860463</v>
      </c>
      <c r="N365" s="48">
        <v>21322</v>
      </c>
      <c r="O365" s="49">
        <v>1598</v>
      </c>
      <c r="P365" s="49">
        <v>19724</v>
      </c>
      <c r="Q365" s="48">
        <v>1026</v>
      </c>
      <c r="R365" s="48">
        <v>951</v>
      </c>
      <c r="S365" s="48">
        <v>974</v>
      </c>
      <c r="T365" s="48">
        <v>1013</v>
      </c>
      <c r="U365" s="48">
        <v>1012</v>
      </c>
      <c r="V365" s="48">
        <v>951</v>
      </c>
      <c r="W365" s="48">
        <v>952</v>
      </c>
      <c r="X365" s="48">
        <v>868</v>
      </c>
      <c r="Y365" s="48">
        <v>611</v>
      </c>
      <c r="Z365" s="48">
        <v>501</v>
      </c>
      <c r="AA365" s="48">
        <v>488</v>
      </c>
      <c r="AB365" s="48">
        <v>475</v>
      </c>
      <c r="AC365" s="48">
        <v>420</v>
      </c>
      <c r="AD365" s="48">
        <v>331</v>
      </c>
      <c r="AE365" s="48">
        <v>254</v>
      </c>
      <c r="AF365" s="48">
        <v>176</v>
      </c>
      <c r="AG365" s="48">
        <v>170</v>
      </c>
      <c r="AH365" s="50">
        <v>982</v>
      </c>
      <c r="AI365" s="50">
        <v>923</v>
      </c>
      <c r="AJ365" s="50">
        <v>922</v>
      </c>
      <c r="AK365" s="50">
        <v>910</v>
      </c>
      <c r="AL365" s="50">
        <v>848</v>
      </c>
      <c r="AM365" s="50">
        <v>749</v>
      </c>
      <c r="AN365" s="50">
        <v>727</v>
      </c>
      <c r="AO365" s="50">
        <v>672</v>
      </c>
      <c r="AP365" s="50">
        <v>528</v>
      </c>
      <c r="AQ365" s="50">
        <v>481</v>
      </c>
      <c r="AR365" s="50">
        <v>494</v>
      </c>
      <c r="AS365" s="50">
        <v>473</v>
      </c>
      <c r="AT365" s="50">
        <v>415</v>
      </c>
      <c r="AU365" s="50">
        <v>341</v>
      </c>
      <c r="AV365" s="50">
        <v>267</v>
      </c>
      <c r="AW365" s="50">
        <v>200</v>
      </c>
      <c r="AX365" s="50">
        <v>217</v>
      </c>
      <c r="AZ365">
        <v>1</v>
      </c>
    </row>
    <row r="366" spans="1:52" x14ac:dyDescent="0.25">
      <c r="A366" s="2" t="s">
        <v>321</v>
      </c>
      <c r="B366" s="3" t="s">
        <v>1770</v>
      </c>
      <c r="C366" s="4">
        <v>19050</v>
      </c>
      <c r="D366" s="2" t="s">
        <v>323</v>
      </c>
      <c r="E366" s="2" t="s">
        <v>1403</v>
      </c>
      <c r="F366" t="s">
        <v>2252</v>
      </c>
      <c r="G366">
        <v>27221</v>
      </c>
      <c r="H366">
        <v>1743</v>
      </c>
      <c r="I366">
        <v>898</v>
      </c>
      <c r="J366" s="9">
        <v>51.52036718301779</v>
      </c>
      <c r="K366">
        <v>8162</v>
      </c>
      <c r="L366">
        <v>2693</v>
      </c>
      <c r="M366" s="22">
        <v>32.994364126439599</v>
      </c>
      <c r="N366" s="48">
        <v>27221</v>
      </c>
      <c r="O366" s="49">
        <v>4066</v>
      </c>
      <c r="P366" s="49">
        <v>23155</v>
      </c>
      <c r="Q366" s="48">
        <v>1467</v>
      </c>
      <c r="R366" s="48">
        <v>1287</v>
      </c>
      <c r="S366" s="48">
        <v>1271</v>
      </c>
      <c r="T366" s="48">
        <v>1280</v>
      </c>
      <c r="U366" s="48">
        <v>1292</v>
      </c>
      <c r="V366" s="48">
        <v>1112</v>
      </c>
      <c r="W366" s="48">
        <v>921</v>
      </c>
      <c r="X366" s="48">
        <v>799</v>
      </c>
      <c r="Y366" s="48">
        <v>702</v>
      </c>
      <c r="Z366" s="48">
        <v>683</v>
      </c>
      <c r="AA366" s="48">
        <v>647</v>
      </c>
      <c r="AB366" s="48">
        <v>568</v>
      </c>
      <c r="AC366" s="48">
        <v>452</v>
      </c>
      <c r="AD366" s="48">
        <v>348</v>
      </c>
      <c r="AE366" s="48">
        <v>250</v>
      </c>
      <c r="AF366" s="48">
        <v>184</v>
      </c>
      <c r="AG366" s="48">
        <v>172</v>
      </c>
      <c r="AH366" s="50">
        <v>1428</v>
      </c>
      <c r="AI366" s="50">
        <v>1297</v>
      </c>
      <c r="AJ366" s="50">
        <v>1276</v>
      </c>
      <c r="AK366" s="50">
        <v>1281</v>
      </c>
      <c r="AL366" s="50">
        <v>1274</v>
      </c>
      <c r="AM366" s="50">
        <v>1094</v>
      </c>
      <c r="AN366" s="50">
        <v>920</v>
      </c>
      <c r="AO366" s="50">
        <v>810</v>
      </c>
      <c r="AP366" s="50">
        <v>740</v>
      </c>
      <c r="AQ366" s="50">
        <v>737</v>
      </c>
      <c r="AR366" s="50">
        <v>704</v>
      </c>
      <c r="AS366" s="50">
        <v>611</v>
      </c>
      <c r="AT366" s="50">
        <v>488</v>
      </c>
      <c r="AU366" s="50">
        <v>382</v>
      </c>
      <c r="AV366" s="50">
        <v>288</v>
      </c>
      <c r="AW366" s="50">
        <v>225</v>
      </c>
      <c r="AX366" s="50">
        <v>231</v>
      </c>
      <c r="AZ366">
        <v>0</v>
      </c>
    </row>
    <row r="367" spans="1:52" x14ac:dyDescent="0.25">
      <c r="A367" s="2" t="s">
        <v>321</v>
      </c>
      <c r="B367" s="3" t="s">
        <v>1658</v>
      </c>
      <c r="C367" s="4">
        <v>19075</v>
      </c>
      <c r="D367" s="2" t="s">
        <v>323</v>
      </c>
      <c r="E367" s="2" t="s">
        <v>1410</v>
      </c>
      <c r="F367" t="s">
        <v>2252</v>
      </c>
      <c r="G367">
        <v>26005</v>
      </c>
      <c r="H367">
        <v>1954</v>
      </c>
      <c r="I367">
        <v>1126</v>
      </c>
      <c r="J367" s="9">
        <v>57.625383828045038</v>
      </c>
      <c r="K367">
        <v>7751</v>
      </c>
      <c r="L367">
        <v>2340</v>
      </c>
      <c r="M367" s="22">
        <v>30.189652948006707</v>
      </c>
      <c r="N367" s="48">
        <v>26005</v>
      </c>
      <c r="O367" s="49">
        <v>7698</v>
      </c>
      <c r="P367" s="49">
        <v>18307</v>
      </c>
      <c r="Q367" s="48">
        <v>1343</v>
      </c>
      <c r="R367" s="48">
        <v>1269</v>
      </c>
      <c r="S367" s="48">
        <v>1321</v>
      </c>
      <c r="T367" s="48">
        <v>1256</v>
      </c>
      <c r="U367" s="48">
        <v>1226</v>
      </c>
      <c r="V367" s="48">
        <v>1139</v>
      </c>
      <c r="W367" s="48">
        <v>1077</v>
      </c>
      <c r="X367" s="48">
        <v>997</v>
      </c>
      <c r="Y367" s="48">
        <v>804</v>
      </c>
      <c r="Z367" s="48">
        <v>720</v>
      </c>
      <c r="AA367" s="48">
        <v>628</v>
      </c>
      <c r="AB367" s="48">
        <v>533</v>
      </c>
      <c r="AC367" s="48">
        <v>437</v>
      </c>
      <c r="AD367" s="48">
        <v>317</v>
      </c>
      <c r="AE367" s="48">
        <v>227</v>
      </c>
      <c r="AF367" s="48">
        <v>162</v>
      </c>
      <c r="AG367" s="48">
        <v>155</v>
      </c>
      <c r="AH367" s="50">
        <v>1286</v>
      </c>
      <c r="AI367" s="50">
        <v>1172</v>
      </c>
      <c r="AJ367" s="50">
        <v>1219</v>
      </c>
      <c r="AK367" s="50">
        <v>1141</v>
      </c>
      <c r="AL367" s="50">
        <v>1109</v>
      </c>
      <c r="AM367" s="50">
        <v>991</v>
      </c>
      <c r="AN367" s="50">
        <v>929</v>
      </c>
      <c r="AO367" s="50">
        <v>865</v>
      </c>
      <c r="AP367" s="50">
        <v>713</v>
      </c>
      <c r="AQ367" s="50">
        <v>648</v>
      </c>
      <c r="AR367" s="50">
        <v>574</v>
      </c>
      <c r="AS367" s="50">
        <v>479</v>
      </c>
      <c r="AT367" s="50">
        <v>392</v>
      </c>
      <c r="AU367" s="50">
        <v>300</v>
      </c>
      <c r="AV367" s="50">
        <v>226</v>
      </c>
      <c r="AW367" s="50">
        <v>175</v>
      </c>
      <c r="AX367" s="50">
        <v>175</v>
      </c>
      <c r="AZ367">
        <v>0</v>
      </c>
    </row>
    <row r="368" spans="1:52" x14ac:dyDescent="0.25">
      <c r="A368" s="2" t="s">
        <v>321</v>
      </c>
      <c r="B368" s="3" t="s">
        <v>1508</v>
      </c>
      <c r="C368" s="4">
        <v>19100</v>
      </c>
      <c r="D368" s="2" t="s">
        <v>323</v>
      </c>
      <c r="E368" s="2" t="s">
        <v>303</v>
      </c>
      <c r="F368" t="s">
        <v>2496</v>
      </c>
      <c r="G368">
        <v>44793</v>
      </c>
      <c r="H368">
        <v>4130</v>
      </c>
      <c r="I368">
        <v>3411</v>
      </c>
      <c r="J368" s="9">
        <v>82.590799031477005</v>
      </c>
      <c r="K368">
        <v>11768</v>
      </c>
      <c r="L368">
        <v>5631</v>
      </c>
      <c r="M368" s="22">
        <v>47.850101971447998</v>
      </c>
      <c r="N368" s="48">
        <v>44793</v>
      </c>
      <c r="O368" s="49">
        <v>5289</v>
      </c>
      <c r="P368" s="49">
        <v>39504</v>
      </c>
      <c r="Q368" s="48">
        <v>1967</v>
      </c>
      <c r="R368" s="48">
        <v>1873</v>
      </c>
      <c r="S368" s="48">
        <v>1943</v>
      </c>
      <c r="T368" s="48">
        <v>2056</v>
      </c>
      <c r="U368" s="48">
        <v>2103</v>
      </c>
      <c r="V368" s="48">
        <v>2004</v>
      </c>
      <c r="W368" s="48">
        <v>1889</v>
      </c>
      <c r="X368" s="48">
        <v>1689</v>
      </c>
      <c r="Y368" s="48">
        <v>1378</v>
      </c>
      <c r="Z368" s="48">
        <v>1241</v>
      </c>
      <c r="AA368" s="48">
        <v>1147</v>
      </c>
      <c r="AB368" s="48">
        <v>996</v>
      </c>
      <c r="AC368" s="48">
        <v>856</v>
      </c>
      <c r="AD368" s="48">
        <v>682</v>
      </c>
      <c r="AE368" s="48">
        <v>540</v>
      </c>
      <c r="AF368" s="48">
        <v>387</v>
      </c>
      <c r="AG368" s="48">
        <v>370</v>
      </c>
      <c r="AH368" s="50">
        <v>1890</v>
      </c>
      <c r="AI368" s="50">
        <v>1794</v>
      </c>
      <c r="AJ368" s="50">
        <v>1816</v>
      </c>
      <c r="AK368" s="50">
        <v>1890</v>
      </c>
      <c r="AL368" s="50">
        <v>1879</v>
      </c>
      <c r="AM368" s="50">
        <v>1680</v>
      </c>
      <c r="AN368" s="50">
        <v>1539</v>
      </c>
      <c r="AO368" s="50">
        <v>1410</v>
      </c>
      <c r="AP368" s="50">
        <v>1249</v>
      </c>
      <c r="AQ368" s="50">
        <v>1225</v>
      </c>
      <c r="AR368" s="50">
        <v>1163</v>
      </c>
      <c r="AS368" s="50">
        <v>1024</v>
      </c>
      <c r="AT368" s="50">
        <v>877</v>
      </c>
      <c r="AU368" s="50">
        <v>720</v>
      </c>
      <c r="AV368" s="50">
        <v>591</v>
      </c>
      <c r="AW368" s="50">
        <v>453</v>
      </c>
      <c r="AX368" s="50">
        <v>472</v>
      </c>
      <c r="AZ368">
        <v>0</v>
      </c>
    </row>
    <row r="369" spans="1:52" x14ac:dyDescent="0.25">
      <c r="A369" s="2" t="s">
        <v>321</v>
      </c>
      <c r="B369" s="3" t="s">
        <v>1667</v>
      </c>
      <c r="C369" s="4">
        <v>19110</v>
      </c>
      <c r="D369" s="2" t="s">
        <v>323</v>
      </c>
      <c r="E369" s="2" t="s">
        <v>1668</v>
      </c>
      <c r="F369" t="s">
        <v>2252</v>
      </c>
      <c r="G369">
        <v>33435</v>
      </c>
      <c r="H369">
        <v>4794</v>
      </c>
      <c r="I369">
        <v>2103</v>
      </c>
      <c r="J369" s="9">
        <v>43.867334167709636</v>
      </c>
      <c r="K369">
        <v>9458</v>
      </c>
      <c r="L369">
        <v>2691</v>
      </c>
      <c r="M369" s="22">
        <v>28.45210403890886</v>
      </c>
      <c r="N369" s="48">
        <v>33435</v>
      </c>
      <c r="O369" s="49">
        <v>2561</v>
      </c>
      <c r="P369" s="49">
        <v>30874</v>
      </c>
      <c r="Q369" s="48">
        <v>1685</v>
      </c>
      <c r="R369" s="48">
        <v>1566</v>
      </c>
      <c r="S369" s="48">
        <v>1543</v>
      </c>
      <c r="T369" s="48">
        <v>1728</v>
      </c>
      <c r="U369" s="48">
        <v>1637</v>
      </c>
      <c r="V369" s="48">
        <v>1508</v>
      </c>
      <c r="W369" s="48">
        <v>1456</v>
      </c>
      <c r="X369" s="48">
        <v>1289</v>
      </c>
      <c r="Y369" s="48">
        <v>1016</v>
      </c>
      <c r="Z369" s="48">
        <v>820</v>
      </c>
      <c r="AA369" s="48">
        <v>714</v>
      </c>
      <c r="AB369" s="48">
        <v>596</v>
      </c>
      <c r="AC369" s="48">
        <v>490</v>
      </c>
      <c r="AD369" s="48">
        <v>347</v>
      </c>
      <c r="AE369" s="48">
        <v>258</v>
      </c>
      <c r="AF369" s="48">
        <v>181</v>
      </c>
      <c r="AG369" s="48">
        <v>170</v>
      </c>
      <c r="AH369" s="50">
        <v>1620</v>
      </c>
      <c r="AI369" s="50">
        <v>1506</v>
      </c>
      <c r="AJ369" s="50">
        <v>1493</v>
      </c>
      <c r="AK369" s="50">
        <v>1655</v>
      </c>
      <c r="AL369" s="50">
        <v>1528</v>
      </c>
      <c r="AM369" s="50">
        <v>1387</v>
      </c>
      <c r="AN369" s="50">
        <v>1375</v>
      </c>
      <c r="AO369" s="50">
        <v>1224</v>
      </c>
      <c r="AP369" s="50">
        <v>977</v>
      </c>
      <c r="AQ369" s="50">
        <v>800</v>
      </c>
      <c r="AR369" s="50">
        <v>719</v>
      </c>
      <c r="AS369" s="50">
        <v>602</v>
      </c>
      <c r="AT369" s="50">
        <v>473</v>
      </c>
      <c r="AU369" s="50">
        <v>344</v>
      </c>
      <c r="AV369" s="50">
        <v>277</v>
      </c>
      <c r="AW369" s="50">
        <v>223</v>
      </c>
      <c r="AX369" s="50">
        <v>228</v>
      </c>
      <c r="AZ369">
        <v>2</v>
      </c>
    </row>
    <row r="370" spans="1:52" x14ac:dyDescent="0.25">
      <c r="A370" s="2" t="s">
        <v>321</v>
      </c>
      <c r="B370" s="3" t="s">
        <v>1262</v>
      </c>
      <c r="C370" s="4">
        <v>19130</v>
      </c>
      <c r="D370" s="2" t="s">
        <v>323</v>
      </c>
      <c r="E370" s="2" t="s">
        <v>1263</v>
      </c>
      <c r="F370" t="s">
        <v>2252</v>
      </c>
      <c r="G370">
        <v>38149</v>
      </c>
      <c r="H370">
        <v>3930</v>
      </c>
      <c r="I370">
        <v>1792</v>
      </c>
      <c r="J370" s="9">
        <v>45.597964376590333</v>
      </c>
      <c r="K370">
        <v>11768</v>
      </c>
      <c r="L370">
        <v>4040</v>
      </c>
      <c r="M370" s="22">
        <v>34.330387491502378</v>
      </c>
      <c r="N370" s="48">
        <v>38149</v>
      </c>
      <c r="O370" s="49">
        <v>1755</v>
      </c>
      <c r="P370" s="49">
        <v>36394</v>
      </c>
      <c r="Q370" s="48">
        <v>2116</v>
      </c>
      <c r="R370" s="48">
        <v>1937</v>
      </c>
      <c r="S370" s="48">
        <v>1983</v>
      </c>
      <c r="T370" s="48">
        <v>1967</v>
      </c>
      <c r="U370" s="48">
        <v>1933</v>
      </c>
      <c r="V370" s="48">
        <v>1717</v>
      </c>
      <c r="W370" s="48">
        <v>1459</v>
      </c>
      <c r="X370" s="48">
        <v>1304</v>
      </c>
      <c r="Y370" s="48">
        <v>1085</v>
      </c>
      <c r="Z370" s="48">
        <v>1011</v>
      </c>
      <c r="AA370" s="48">
        <v>916</v>
      </c>
      <c r="AB370" s="48">
        <v>830</v>
      </c>
      <c r="AC370" s="48">
        <v>716</v>
      </c>
      <c r="AD370" s="48">
        <v>585</v>
      </c>
      <c r="AE370" s="48">
        <v>427</v>
      </c>
      <c r="AF370" s="48">
        <v>297</v>
      </c>
      <c r="AG370" s="48">
        <v>269</v>
      </c>
      <c r="AH370" s="50">
        <v>2025</v>
      </c>
      <c r="AI370" s="50">
        <v>1835</v>
      </c>
      <c r="AJ370" s="50">
        <v>1757</v>
      </c>
      <c r="AK370" s="50">
        <v>1690</v>
      </c>
      <c r="AL370" s="50">
        <v>1616</v>
      </c>
      <c r="AM370" s="50">
        <v>1413</v>
      </c>
      <c r="AN370" s="50">
        <v>1185</v>
      </c>
      <c r="AO370" s="50">
        <v>1052</v>
      </c>
      <c r="AP370" s="50">
        <v>868</v>
      </c>
      <c r="AQ370" s="50">
        <v>784</v>
      </c>
      <c r="AR370" s="50">
        <v>710</v>
      </c>
      <c r="AS370" s="50">
        <v>646</v>
      </c>
      <c r="AT370" s="50">
        <v>564</v>
      </c>
      <c r="AU370" s="50">
        <v>472</v>
      </c>
      <c r="AV370" s="50">
        <v>374</v>
      </c>
      <c r="AW370" s="50">
        <v>295</v>
      </c>
      <c r="AX370" s="50">
        <v>311</v>
      </c>
      <c r="AZ370">
        <v>2</v>
      </c>
    </row>
    <row r="371" spans="1:52" x14ac:dyDescent="0.25">
      <c r="A371" s="2" t="s">
        <v>321</v>
      </c>
      <c r="B371" s="3" t="s">
        <v>842</v>
      </c>
      <c r="C371" s="4">
        <v>19137</v>
      </c>
      <c r="D371" s="2" t="s">
        <v>323</v>
      </c>
      <c r="E371" s="2" t="s">
        <v>843</v>
      </c>
      <c r="F371" t="s">
        <v>2252</v>
      </c>
      <c r="G371">
        <v>33653</v>
      </c>
      <c r="H371">
        <v>7062</v>
      </c>
      <c r="I371">
        <v>2379</v>
      </c>
      <c r="J371" s="9">
        <v>33.687340696686491</v>
      </c>
      <c r="K371">
        <v>11345</v>
      </c>
      <c r="L371">
        <v>3036</v>
      </c>
      <c r="M371" s="22">
        <v>26.760687527545173</v>
      </c>
      <c r="N371" s="48">
        <v>33653</v>
      </c>
      <c r="O371" s="49">
        <v>1477</v>
      </c>
      <c r="P371" s="49">
        <v>32176</v>
      </c>
      <c r="Q371" s="48">
        <v>2079</v>
      </c>
      <c r="R371" s="48">
        <v>1806</v>
      </c>
      <c r="S371" s="48">
        <v>1767</v>
      </c>
      <c r="T371" s="48">
        <v>1788</v>
      </c>
      <c r="U371" s="48">
        <v>1652</v>
      </c>
      <c r="V371" s="48">
        <v>1443</v>
      </c>
      <c r="W371" s="48">
        <v>1210</v>
      </c>
      <c r="X371" s="48">
        <v>1107</v>
      </c>
      <c r="Y371" s="48">
        <v>922</v>
      </c>
      <c r="Z371" s="48">
        <v>776</v>
      </c>
      <c r="AA371" s="48">
        <v>677</v>
      </c>
      <c r="AB371" s="48">
        <v>600</v>
      </c>
      <c r="AC371" s="48">
        <v>507</v>
      </c>
      <c r="AD371" s="48">
        <v>405</v>
      </c>
      <c r="AE371" s="48">
        <v>305</v>
      </c>
      <c r="AF371" s="48">
        <v>210</v>
      </c>
      <c r="AG371" s="48">
        <v>187</v>
      </c>
      <c r="AH371" s="50">
        <v>2030</v>
      </c>
      <c r="AI371" s="50">
        <v>1781</v>
      </c>
      <c r="AJ371" s="50">
        <v>1728</v>
      </c>
      <c r="AK371" s="50">
        <v>1718</v>
      </c>
      <c r="AL371" s="50">
        <v>1535</v>
      </c>
      <c r="AM371" s="50">
        <v>1269</v>
      </c>
      <c r="AN371" s="50">
        <v>1002</v>
      </c>
      <c r="AO371" s="50">
        <v>925</v>
      </c>
      <c r="AP371" s="50">
        <v>809</v>
      </c>
      <c r="AQ371" s="50">
        <v>701</v>
      </c>
      <c r="AR371" s="50">
        <v>605</v>
      </c>
      <c r="AS371" s="50">
        <v>527</v>
      </c>
      <c r="AT371" s="50">
        <v>459</v>
      </c>
      <c r="AU371" s="50">
        <v>379</v>
      </c>
      <c r="AV371" s="50">
        <v>299</v>
      </c>
      <c r="AW371" s="50">
        <v>222</v>
      </c>
      <c r="AX371" s="50">
        <v>223</v>
      </c>
      <c r="AZ371">
        <v>6</v>
      </c>
    </row>
    <row r="372" spans="1:52" x14ac:dyDescent="0.25">
      <c r="A372" s="2" t="s">
        <v>321</v>
      </c>
      <c r="B372" s="3" t="s">
        <v>1914</v>
      </c>
      <c r="C372" s="4">
        <v>19142</v>
      </c>
      <c r="D372" s="2" t="s">
        <v>323</v>
      </c>
      <c r="E372" s="2" t="s">
        <v>1915</v>
      </c>
      <c r="F372" t="s">
        <v>2252</v>
      </c>
      <c r="G372">
        <v>17713</v>
      </c>
      <c r="H372">
        <v>3137</v>
      </c>
      <c r="I372">
        <v>1311</v>
      </c>
      <c r="J372" s="9">
        <v>41.791520561045587</v>
      </c>
      <c r="K372">
        <v>4691</v>
      </c>
      <c r="L372">
        <v>1820</v>
      </c>
      <c r="M372" s="22">
        <v>38.797697719036449</v>
      </c>
      <c r="N372" s="48">
        <v>17713</v>
      </c>
      <c r="O372" s="49">
        <v>4639</v>
      </c>
      <c r="P372" s="49">
        <v>13074</v>
      </c>
      <c r="Q372" s="48">
        <v>765</v>
      </c>
      <c r="R372" s="48">
        <v>746</v>
      </c>
      <c r="S372" s="48">
        <v>763</v>
      </c>
      <c r="T372" s="48">
        <v>852</v>
      </c>
      <c r="U372" s="48">
        <v>845</v>
      </c>
      <c r="V372" s="48">
        <v>747</v>
      </c>
      <c r="W372" s="48">
        <v>672</v>
      </c>
      <c r="X372" s="48">
        <v>614</v>
      </c>
      <c r="Y372" s="48">
        <v>539</v>
      </c>
      <c r="Z372" s="48">
        <v>468</v>
      </c>
      <c r="AA372" s="48">
        <v>428</v>
      </c>
      <c r="AB372" s="48">
        <v>370</v>
      </c>
      <c r="AC372" s="48">
        <v>299</v>
      </c>
      <c r="AD372" s="48">
        <v>226</v>
      </c>
      <c r="AE372" s="48">
        <v>157</v>
      </c>
      <c r="AF372" s="48">
        <v>113</v>
      </c>
      <c r="AG372" s="48">
        <v>107</v>
      </c>
      <c r="AH372" s="50">
        <v>742</v>
      </c>
      <c r="AI372" s="50">
        <v>728</v>
      </c>
      <c r="AJ372" s="50">
        <v>745</v>
      </c>
      <c r="AK372" s="50">
        <v>799</v>
      </c>
      <c r="AL372" s="50">
        <v>858</v>
      </c>
      <c r="AM372" s="50">
        <v>772</v>
      </c>
      <c r="AN372" s="50">
        <v>654</v>
      </c>
      <c r="AO372" s="50">
        <v>633</v>
      </c>
      <c r="AP372" s="50">
        <v>594</v>
      </c>
      <c r="AQ372" s="50">
        <v>520</v>
      </c>
      <c r="AR372" s="50">
        <v>481</v>
      </c>
      <c r="AS372" s="50">
        <v>418</v>
      </c>
      <c r="AT372" s="50">
        <v>333</v>
      </c>
      <c r="AU372" s="50">
        <v>252</v>
      </c>
      <c r="AV372" s="50">
        <v>186</v>
      </c>
      <c r="AW372" s="50">
        <v>141</v>
      </c>
      <c r="AX372" s="50">
        <v>146</v>
      </c>
      <c r="AZ372">
        <v>3</v>
      </c>
    </row>
    <row r="373" spans="1:52" x14ac:dyDescent="0.25">
      <c r="A373" s="2" t="s">
        <v>321</v>
      </c>
      <c r="B373" s="3" t="s">
        <v>1700</v>
      </c>
      <c r="C373" s="4">
        <v>19212</v>
      </c>
      <c r="D373" s="2" t="s">
        <v>323</v>
      </c>
      <c r="E373" s="2" t="s">
        <v>1701</v>
      </c>
      <c r="F373" t="s">
        <v>2252</v>
      </c>
      <c r="G373">
        <v>32707</v>
      </c>
      <c r="H373">
        <v>335</v>
      </c>
      <c r="I373">
        <v>417</v>
      </c>
      <c r="J373" s="9">
        <v>124.47761194029852</v>
      </c>
      <c r="K373">
        <v>9322</v>
      </c>
      <c r="L373">
        <v>2694</v>
      </c>
      <c r="M373" s="22">
        <v>28.89937781591933</v>
      </c>
      <c r="N373" s="48">
        <v>32707</v>
      </c>
      <c r="O373" s="49">
        <v>13148</v>
      </c>
      <c r="P373" s="49">
        <v>19559</v>
      </c>
      <c r="Q373" s="48">
        <v>1654</v>
      </c>
      <c r="R373" s="48">
        <v>1518</v>
      </c>
      <c r="S373" s="48">
        <v>1477</v>
      </c>
      <c r="T373" s="48">
        <v>1741</v>
      </c>
      <c r="U373" s="48">
        <v>1738</v>
      </c>
      <c r="V373" s="48">
        <v>1503</v>
      </c>
      <c r="W373" s="48">
        <v>1307</v>
      </c>
      <c r="X373" s="48">
        <v>1173</v>
      </c>
      <c r="Y373" s="48">
        <v>916</v>
      </c>
      <c r="Z373" s="48">
        <v>823</v>
      </c>
      <c r="AA373" s="48">
        <v>723</v>
      </c>
      <c r="AB373" s="48">
        <v>612</v>
      </c>
      <c r="AC373" s="48">
        <v>500</v>
      </c>
      <c r="AD373" s="48">
        <v>365</v>
      </c>
      <c r="AE373" s="48">
        <v>243</v>
      </c>
      <c r="AF373" s="48">
        <v>151</v>
      </c>
      <c r="AG373" s="48">
        <v>148</v>
      </c>
      <c r="AH373" s="50">
        <v>1592</v>
      </c>
      <c r="AI373" s="50">
        <v>1462</v>
      </c>
      <c r="AJ373" s="50">
        <v>1441</v>
      </c>
      <c r="AK373" s="50">
        <v>1633</v>
      </c>
      <c r="AL373" s="50">
        <v>1551</v>
      </c>
      <c r="AM373" s="50">
        <v>1357</v>
      </c>
      <c r="AN373" s="50">
        <v>1135</v>
      </c>
      <c r="AO373" s="50">
        <v>1115</v>
      </c>
      <c r="AP373" s="50">
        <v>949</v>
      </c>
      <c r="AQ373" s="50">
        <v>857</v>
      </c>
      <c r="AR373" s="50">
        <v>758</v>
      </c>
      <c r="AS373" s="50">
        <v>669</v>
      </c>
      <c r="AT373" s="50">
        <v>532</v>
      </c>
      <c r="AU373" s="50">
        <v>370</v>
      </c>
      <c r="AV373" s="50">
        <v>268</v>
      </c>
      <c r="AW373" s="50">
        <v>208</v>
      </c>
      <c r="AX373" s="50">
        <v>218</v>
      </c>
      <c r="AZ373">
        <v>1</v>
      </c>
    </row>
    <row r="374" spans="1:52" x14ac:dyDescent="0.25">
      <c r="A374" s="2" t="s">
        <v>321</v>
      </c>
      <c r="B374" s="3" t="s">
        <v>1726</v>
      </c>
      <c r="C374" s="4">
        <v>19256</v>
      </c>
      <c r="D374" s="2" t="s">
        <v>323</v>
      </c>
      <c r="E374" s="2" t="s">
        <v>1479</v>
      </c>
      <c r="F374" t="s">
        <v>2252</v>
      </c>
      <c r="G374">
        <v>47818</v>
      </c>
      <c r="H374">
        <v>6675</v>
      </c>
      <c r="I374">
        <v>4408</v>
      </c>
      <c r="J374" s="9">
        <v>66.037453183520597</v>
      </c>
      <c r="K374">
        <v>13318</v>
      </c>
      <c r="L374">
        <v>7191</v>
      </c>
      <c r="M374" s="22">
        <v>53.994593782850274</v>
      </c>
      <c r="N374" s="48">
        <v>47818</v>
      </c>
      <c r="O374" s="49">
        <v>7014</v>
      </c>
      <c r="P374" s="49">
        <v>40804</v>
      </c>
      <c r="Q374" s="48">
        <v>2326</v>
      </c>
      <c r="R374" s="48">
        <v>2180</v>
      </c>
      <c r="S374" s="48">
        <v>2277</v>
      </c>
      <c r="T374" s="48">
        <v>1850</v>
      </c>
      <c r="U374" s="48">
        <v>1961</v>
      </c>
      <c r="V374" s="48">
        <v>1846</v>
      </c>
      <c r="W374" s="48">
        <v>1693</v>
      </c>
      <c r="X374" s="48">
        <v>1556</v>
      </c>
      <c r="Y374" s="48">
        <v>1325</v>
      </c>
      <c r="Z374" s="48">
        <v>1268</v>
      </c>
      <c r="AA374" s="48">
        <v>1381</v>
      </c>
      <c r="AB374" s="48">
        <v>1247</v>
      </c>
      <c r="AC374" s="48">
        <v>1128</v>
      </c>
      <c r="AD374" s="48">
        <v>934</v>
      </c>
      <c r="AE374" s="48">
        <v>744</v>
      </c>
      <c r="AF374" s="48">
        <v>564</v>
      </c>
      <c r="AG374" s="48">
        <v>500</v>
      </c>
      <c r="AH374" s="50">
        <v>2208</v>
      </c>
      <c r="AI374" s="50">
        <v>2033</v>
      </c>
      <c r="AJ374" s="50">
        <v>2099</v>
      </c>
      <c r="AK374" s="50">
        <v>1703</v>
      </c>
      <c r="AL374" s="50">
        <v>1808</v>
      </c>
      <c r="AM374" s="50">
        <v>1634</v>
      </c>
      <c r="AN374" s="50">
        <v>1465</v>
      </c>
      <c r="AO374" s="50">
        <v>1363</v>
      </c>
      <c r="AP374" s="50">
        <v>1202</v>
      </c>
      <c r="AQ374" s="50">
        <v>1207</v>
      </c>
      <c r="AR374" s="50">
        <v>1341</v>
      </c>
      <c r="AS374" s="50">
        <v>1198</v>
      </c>
      <c r="AT374" s="50">
        <v>1052</v>
      </c>
      <c r="AU374" s="50">
        <v>857</v>
      </c>
      <c r="AV374" s="50">
        <v>707</v>
      </c>
      <c r="AW374" s="50">
        <v>582</v>
      </c>
      <c r="AX374" s="50">
        <v>579</v>
      </c>
      <c r="AZ374">
        <v>1</v>
      </c>
    </row>
    <row r="375" spans="1:52" x14ac:dyDescent="0.25">
      <c r="A375" s="2" t="s">
        <v>321</v>
      </c>
      <c r="B375" s="3" t="s">
        <v>1659</v>
      </c>
      <c r="C375" s="4">
        <v>19290</v>
      </c>
      <c r="D375" s="2" t="s">
        <v>323</v>
      </c>
      <c r="E375" s="2" t="s">
        <v>1660</v>
      </c>
      <c r="F375" t="s">
        <v>2496</v>
      </c>
      <c r="G375">
        <v>6160</v>
      </c>
      <c r="H375">
        <v>723</v>
      </c>
      <c r="I375">
        <v>402</v>
      </c>
      <c r="J375" s="9">
        <v>55.601659751037346</v>
      </c>
      <c r="K375">
        <v>1656</v>
      </c>
      <c r="L375">
        <v>827</v>
      </c>
      <c r="M375" s="22">
        <v>49.939613526570049</v>
      </c>
      <c r="N375" s="48">
        <v>6160</v>
      </c>
      <c r="O375" s="49">
        <v>1409</v>
      </c>
      <c r="P375" s="49">
        <v>4751</v>
      </c>
      <c r="Q375" s="48">
        <v>281</v>
      </c>
      <c r="R375" s="48">
        <v>253</v>
      </c>
      <c r="S375" s="48">
        <v>256</v>
      </c>
      <c r="T375" s="48">
        <v>273</v>
      </c>
      <c r="U375" s="48">
        <v>289</v>
      </c>
      <c r="V375" s="48">
        <v>270</v>
      </c>
      <c r="W375" s="48">
        <v>218</v>
      </c>
      <c r="X375" s="48">
        <v>186</v>
      </c>
      <c r="Y375" s="48">
        <v>176</v>
      </c>
      <c r="Z375" s="48">
        <v>167</v>
      </c>
      <c r="AA375" s="48">
        <v>162</v>
      </c>
      <c r="AB375" s="48">
        <v>163</v>
      </c>
      <c r="AC375" s="48">
        <v>145</v>
      </c>
      <c r="AD375" s="48">
        <v>115</v>
      </c>
      <c r="AE375" s="48">
        <v>85</v>
      </c>
      <c r="AF375" s="48">
        <v>54</v>
      </c>
      <c r="AG375" s="48">
        <v>59</v>
      </c>
      <c r="AH375" s="50">
        <v>275</v>
      </c>
      <c r="AI375" s="50">
        <v>260</v>
      </c>
      <c r="AJ375" s="50">
        <v>260</v>
      </c>
      <c r="AK375" s="50">
        <v>270</v>
      </c>
      <c r="AL375" s="50">
        <v>270</v>
      </c>
      <c r="AM375" s="50">
        <v>245</v>
      </c>
      <c r="AN375" s="50">
        <v>192</v>
      </c>
      <c r="AO375" s="50">
        <v>165</v>
      </c>
      <c r="AP375" s="50">
        <v>165</v>
      </c>
      <c r="AQ375" s="50">
        <v>166</v>
      </c>
      <c r="AR375" s="50">
        <v>153</v>
      </c>
      <c r="AS375" s="50">
        <v>149</v>
      </c>
      <c r="AT375" s="50">
        <v>125</v>
      </c>
      <c r="AU375" s="50">
        <v>105</v>
      </c>
      <c r="AV375" s="50">
        <v>81</v>
      </c>
      <c r="AW375" s="50">
        <v>57</v>
      </c>
      <c r="AX375" s="50">
        <v>70</v>
      </c>
      <c r="AZ375">
        <v>0</v>
      </c>
    </row>
    <row r="376" spans="1:52" x14ac:dyDescent="0.25">
      <c r="A376" s="2" t="s">
        <v>321</v>
      </c>
      <c r="B376" s="3" t="s">
        <v>632</v>
      </c>
      <c r="C376" s="4">
        <v>19300</v>
      </c>
      <c r="D376" s="2" t="s">
        <v>323</v>
      </c>
      <c r="E376" s="2" t="s">
        <v>633</v>
      </c>
      <c r="F376" t="s">
        <v>2496</v>
      </c>
      <c r="G376">
        <v>19896</v>
      </c>
      <c r="H376">
        <v>977</v>
      </c>
      <c r="I376">
        <v>602</v>
      </c>
      <c r="J376" s="9">
        <v>61.617195496417608</v>
      </c>
      <c r="K376">
        <v>6546</v>
      </c>
      <c r="L376">
        <v>1730</v>
      </c>
      <c r="M376" s="22">
        <v>26.428353192789487</v>
      </c>
      <c r="N376" s="48">
        <v>19896</v>
      </c>
      <c r="O376" s="49">
        <v>5129</v>
      </c>
      <c r="P376" s="49">
        <v>14767</v>
      </c>
      <c r="Q376" s="48">
        <v>1156</v>
      </c>
      <c r="R376" s="48">
        <v>1019</v>
      </c>
      <c r="S376" s="48">
        <v>1003</v>
      </c>
      <c r="T376" s="48">
        <v>942</v>
      </c>
      <c r="U376" s="48">
        <v>951</v>
      </c>
      <c r="V376" s="48">
        <v>823</v>
      </c>
      <c r="W376" s="48">
        <v>716</v>
      </c>
      <c r="X376" s="48">
        <v>678</v>
      </c>
      <c r="Y376" s="48">
        <v>580</v>
      </c>
      <c r="Z376" s="48">
        <v>451</v>
      </c>
      <c r="AA376" s="48">
        <v>380</v>
      </c>
      <c r="AB376" s="48">
        <v>306</v>
      </c>
      <c r="AC376" s="48">
        <v>242</v>
      </c>
      <c r="AD376" s="48">
        <v>206</v>
      </c>
      <c r="AE376" s="48">
        <v>166</v>
      </c>
      <c r="AF376" s="48">
        <v>127</v>
      </c>
      <c r="AG376" s="48">
        <v>120</v>
      </c>
      <c r="AH376" s="50">
        <v>1130</v>
      </c>
      <c r="AI376" s="50">
        <v>1015</v>
      </c>
      <c r="AJ376" s="50">
        <v>1027</v>
      </c>
      <c r="AK376" s="50">
        <v>1012</v>
      </c>
      <c r="AL376" s="50">
        <v>990</v>
      </c>
      <c r="AM376" s="50">
        <v>843</v>
      </c>
      <c r="AN376" s="50">
        <v>759</v>
      </c>
      <c r="AO376" s="50">
        <v>672</v>
      </c>
      <c r="AP376" s="50">
        <v>555</v>
      </c>
      <c r="AQ376" s="50">
        <v>447</v>
      </c>
      <c r="AR376" s="50">
        <v>393</v>
      </c>
      <c r="AS376" s="50">
        <v>304</v>
      </c>
      <c r="AT376" s="50">
        <v>244</v>
      </c>
      <c r="AU376" s="50">
        <v>201</v>
      </c>
      <c r="AV376" s="50">
        <v>158</v>
      </c>
      <c r="AW376" s="50">
        <v>132</v>
      </c>
      <c r="AX376" s="50">
        <v>148</v>
      </c>
      <c r="AZ376">
        <v>0</v>
      </c>
    </row>
    <row r="377" spans="1:52" x14ac:dyDescent="0.25">
      <c r="A377" s="2" t="s">
        <v>321</v>
      </c>
      <c r="B377" s="3" t="s">
        <v>1910</v>
      </c>
      <c r="C377" s="4">
        <v>19318</v>
      </c>
      <c r="D377" s="2" t="s">
        <v>323</v>
      </c>
      <c r="E377" s="2" t="s">
        <v>1911</v>
      </c>
      <c r="F377" t="s">
        <v>2265</v>
      </c>
      <c r="G377">
        <v>29867</v>
      </c>
      <c r="H377">
        <v>5623</v>
      </c>
      <c r="I377">
        <v>1522</v>
      </c>
      <c r="J377" s="9">
        <v>27.067401742841902</v>
      </c>
      <c r="K377">
        <v>11826</v>
      </c>
      <c r="L377">
        <v>2501</v>
      </c>
      <c r="M377" s="22">
        <v>21.148317267038728</v>
      </c>
      <c r="N377" s="48">
        <v>29867</v>
      </c>
      <c r="O377" s="49">
        <v>18277</v>
      </c>
      <c r="P377" s="49">
        <v>11590</v>
      </c>
      <c r="Q377" s="48">
        <v>2083</v>
      </c>
      <c r="R377" s="48">
        <v>1994</v>
      </c>
      <c r="S377" s="48">
        <v>1995</v>
      </c>
      <c r="T377" s="48">
        <v>1944</v>
      </c>
      <c r="U377" s="48">
        <v>1681</v>
      </c>
      <c r="V377" s="48">
        <v>1334</v>
      </c>
      <c r="W377" s="48">
        <v>853</v>
      </c>
      <c r="X377" s="48">
        <v>522</v>
      </c>
      <c r="Y377" s="48">
        <v>427</v>
      </c>
      <c r="Z377" s="48">
        <v>398</v>
      </c>
      <c r="AA377" s="48">
        <v>407</v>
      </c>
      <c r="AB377" s="48">
        <v>371</v>
      </c>
      <c r="AC377" s="48">
        <v>314</v>
      </c>
      <c r="AD377" s="48">
        <v>272</v>
      </c>
      <c r="AE377" s="48">
        <v>180</v>
      </c>
      <c r="AF377" s="48">
        <v>132</v>
      </c>
      <c r="AG377" s="48">
        <v>149</v>
      </c>
      <c r="AH377" s="50">
        <v>1997</v>
      </c>
      <c r="AI377" s="50">
        <v>1872</v>
      </c>
      <c r="AJ377" s="50">
        <v>1800</v>
      </c>
      <c r="AK377" s="50">
        <v>1663</v>
      </c>
      <c r="AL377" s="50">
        <v>1498</v>
      </c>
      <c r="AM377" s="50">
        <v>1224</v>
      </c>
      <c r="AN377" s="50">
        <v>758</v>
      </c>
      <c r="AO377" s="50">
        <v>568</v>
      </c>
      <c r="AP377" s="50">
        <v>498</v>
      </c>
      <c r="AQ377" s="50">
        <v>480</v>
      </c>
      <c r="AR377" s="50">
        <v>449</v>
      </c>
      <c r="AS377" s="50">
        <v>440</v>
      </c>
      <c r="AT377" s="50">
        <v>454</v>
      </c>
      <c r="AU377" s="50">
        <v>361</v>
      </c>
      <c r="AV377" s="50">
        <v>250</v>
      </c>
      <c r="AW377" s="50">
        <v>231</v>
      </c>
      <c r="AX377" s="50">
        <v>268</v>
      </c>
      <c r="AZ377">
        <v>0</v>
      </c>
    </row>
    <row r="378" spans="1:52" x14ac:dyDescent="0.25">
      <c r="A378" s="2" t="s">
        <v>321</v>
      </c>
      <c r="B378" s="3" t="s">
        <v>498</v>
      </c>
      <c r="C378" s="4">
        <v>19355</v>
      </c>
      <c r="D378" s="2" t="s">
        <v>323</v>
      </c>
      <c r="E378" s="2" t="s">
        <v>499</v>
      </c>
      <c r="F378" t="s">
        <v>2496</v>
      </c>
      <c r="G378">
        <v>31701</v>
      </c>
      <c r="H378">
        <v>3881</v>
      </c>
      <c r="I378">
        <v>1375</v>
      </c>
      <c r="J378" s="9">
        <v>35.429013140943056</v>
      </c>
      <c r="K378">
        <v>10987</v>
      </c>
      <c r="L378">
        <v>2872</v>
      </c>
      <c r="M378" s="22">
        <v>26.13998361700191</v>
      </c>
      <c r="N378" s="48">
        <v>31701</v>
      </c>
      <c r="O378" s="49">
        <v>2297</v>
      </c>
      <c r="P378" s="49">
        <v>29404</v>
      </c>
      <c r="Q378" s="48">
        <v>2120</v>
      </c>
      <c r="R378" s="48">
        <v>1813</v>
      </c>
      <c r="S378" s="48">
        <v>1715</v>
      </c>
      <c r="T378" s="48">
        <v>1768</v>
      </c>
      <c r="U378" s="48">
        <v>1649</v>
      </c>
      <c r="V378" s="48">
        <v>1343</v>
      </c>
      <c r="W378" s="48">
        <v>1081</v>
      </c>
      <c r="X378" s="48">
        <v>942</v>
      </c>
      <c r="Y378" s="48">
        <v>795</v>
      </c>
      <c r="Z378" s="48">
        <v>696</v>
      </c>
      <c r="AA378" s="48">
        <v>608</v>
      </c>
      <c r="AB378" s="48">
        <v>555</v>
      </c>
      <c r="AC378" s="48">
        <v>460</v>
      </c>
      <c r="AD378" s="48">
        <v>403</v>
      </c>
      <c r="AE378" s="48">
        <v>314</v>
      </c>
      <c r="AF378" s="48">
        <v>216</v>
      </c>
      <c r="AG378" s="48">
        <v>180</v>
      </c>
      <c r="AH378" s="50">
        <v>2050</v>
      </c>
      <c r="AI378" s="50">
        <v>1770</v>
      </c>
      <c r="AJ378" s="50">
        <v>1627</v>
      </c>
      <c r="AK378" s="50">
        <v>1638</v>
      </c>
      <c r="AL378" s="50">
        <v>1467</v>
      </c>
      <c r="AM378" s="50">
        <v>1156</v>
      </c>
      <c r="AN378" s="50">
        <v>909</v>
      </c>
      <c r="AO378" s="50">
        <v>786</v>
      </c>
      <c r="AP378" s="50">
        <v>677</v>
      </c>
      <c r="AQ378" s="50">
        <v>575</v>
      </c>
      <c r="AR378" s="50">
        <v>478</v>
      </c>
      <c r="AS378" s="50">
        <v>442</v>
      </c>
      <c r="AT378" s="50">
        <v>395</v>
      </c>
      <c r="AU378" s="50">
        <v>356</v>
      </c>
      <c r="AV378" s="50">
        <v>283</v>
      </c>
      <c r="AW378" s="50">
        <v>210</v>
      </c>
      <c r="AX378" s="50">
        <v>224</v>
      </c>
      <c r="AZ378">
        <v>6</v>
      </c>
    </row>
    <row r="379" spans="1:52" x14ac:dyDescent="0.25">
      <c r="A379" s="2" t="s">
        <v>321</v>
      </c>
      <c r="B379" s="3" t="s">
        <v>1225</v>
      </c>
      <c r="C379" s="4">
        <v>19364</v>
      </c>
      <c r="D379" s="2" t="s">
        <v>323</v>
      </c>
      <c r="E379" s="2" t="s">
        <v>1226</v>
      </c>
      <c r="F379" t="s">
        <v>2252</v>
      </c>
      <c r="G379">
        <v>18303</v>
      </c>
      <c r="H379">
        <v>3471</v>
      </c>
      <c r="I379">
        <v>1003</v>
      </c>
      <c r="J379" s="9">
        <v>28.896571593200811</v>
      </c>
      <c r="K379">
        <v>6318</v>
      </c>
      <c r="L379">
        <v>1159</v>
      </c>
      <c r="M379" s="22">
        <v>18.344412788857234</v>
      </c>
      <c r="N379" s="48">
        <v>18303</v>
      </c>
      <c r="O379" s="49">
        <v>1252</v>
      </c>
      <c r="P379" s="49">
        <v>17051</v>
      </c>
      <c r="Q379" s="48">
        <v>1231</v>
      </c>
      <c r="R379" s="48">
        <v>1049</v>
      </c>
      <c r="S379" s="48">
        <v>985</v>
      </c>
      <c r="T379" s="48">
        <v>1031</v>
      </c>
      <c r="U379" s="48">
        <v>938</v>
      </c>
      <c r="V379" s="48">
        <v>827</v>
      </c>
      <c r="W379" s="48">
        <v>743</v>
      </c>
      <c r="X379" s="48">
        <v>604</v>
      </c>
      <c r="Y379" s="48">
        <v>460</v>
      </c>
      <c r="Z379" s="48">
        <v>354</v>
      </c>
      <c r="AA379" s="48">
        <v>315</v>
      </c>
      <c r="AB379" s="48">
        <v>277</v>
      </c>
      <c r="AC379" s="48">
        <v>197</v>
      </c>
      <c r="AD379" s="48">
        <v>176</v>
      </c>
      <c r="AE379" s="48">
        <v>144</v>
      </c>
      <c r="AF379" s="48">
        <v>92</v>
      </c>
      <c r="AG379" s="48">
        <v>75</v>
      </c>
      <c r="AH379" s="50">
        <v>1191</v>
      </c>
      <c r="AI379" s="50">
        <v>1012</v>
      </c>
      <c r="AJ379" s="50">
        <v>978</v>
      </c>
      <c r="AK379" s="50">
        <v>1012</v>
      </c>
      <c r="AL379" s="50">
        <v>906</v>
      </c>
      <c r="AM379" s="50">
        <v>752</v>
      </c>
      <c r="AN379" s="50">
        <v>653</v>
      </c>
      <c r="AO379" s="50">
        <v>519</v>
      </c>
      <c r="AP379" s="50">
        <v>403</v>
      </c>
      <c r="AQ379" s="50">
        <v>314</v>
      </c>
      <c r="AR379" s="50">
        <v>276</v>
      </c>
      <c r="AS379" s="50">
        <v>231</v>
      </c>
      <c r="AT379" s="50">
        <v>162</v>
      </c>
      <c r="AU379" s="50">
        <v>137</v>
      </c>
      <c r="AV379" s="50">
        <v>111</v>
      </c>
      <c r="AW379" s="50">
        <v>73</v>
      </c>
      <c r="AX379" s="50">
        <v>75</v>
      </c>
      <c r="AZ379">
        <v>1</v>
      </c>
    </row>
    <row r="380" spans="1:52" x14ac:dyDescent="0.25">
      <c r="A380" s="2" t="s">
        <v>321</v>
      </c>
      <c r="B380" s="3" t="s">
        <v>1317</v>
      </c>
      <c r="C380" s="4">
        <v>19392</v>
      </c>
      <c r="D380" s="2" t="s">
        <v>323</v>
      </c>
      <c r="E380" s="2" t="s">
        <v>1318</v>
      </c>
      <c r="F380" t="s">
        <v>2496</v>
      </c>
      <c r="G380">
        <v>10609</v>
      </c>
      <c r="H380">
        <v>1120</v>
      </c>
      <c r="I380">
        <v>850</v>
      </c>
      <c r="J380" s="9">
        <v>75.892857142857139</v>
      </c>
      <c r="K380">
        <v>2535</v>
      </c>
      <c r="L380">
        <v>1618</v>
      </c>
      <c r="M380" s="22">
        <v>63.826429980276131</v>
      </c>
      <c r="N380" s="48">
        <v>10609</v>
      </c>
      <c r="O380" s="49">
        <v>1508</v>
      </c>
      <c r="P380" s="49">
        <v>9101</v>
      </c>
      <c r="Q380" s="48">
        <v>431</v>
      </c>
      <c r="R380" s="48">
        <v>404</v>
      </c>
      <c r="S380" s="48">
        <v>405</v>
      </c>
      <c r="T380" s="48">
        <v>476</v>
      </c>
      <c r="U380" s="48">
        <v>537</v>
      </c>
      <c r="V380" s="48">
        <v>506</v>
      </c>
      <c r="W380" s="48">
        <v>423</v>
      </c>
      <c r="X380" s="48">
        <v>378</v>
      </c>
      <c r="Y380" s="48">
        <v>350</v>
      </c>
      <c r="Z380" s="48">
        <v>322</v>
      </c>
      <c r="AA380" s="48">
        <v>295</v>
      </c>
      <c r="AB380" s="48">
        <v>287</v>
      </c>
      <c r="AC380" s="48">
        <v>254</v>
      </c>
      <c r="AD380" s="48">
        <v>216</v>
      </c>
      <c r="AE380" s="48">
        <v>178</v>
      </c>
      <c r="AF380" s="48">
        <v>128</v>
      </c>
      <c r="AG380" s="48">
        <v>115</v>
      </c>
      <c r="AH380" s="50">
        <v>414</v>
      </c>
      <c r="AI380" s="50">
        <v>381</v>
      </c>
      <c r="AJ380" s="50">
        <v>367</v>
      </c>
      <c r="AK380" s="50">
        <v>415</v>
      </c>
      <c r="AL380" s="50">
        <v>439</v>
      </c>
      <c r="AM380" s="50">
        <v>400</v>
      </c>
      <c r="AN380" s="50">
        <v>328</v>
      </c>
      <c r="AO380" s="50">
        <v>303</v>
      </c>
      <c r="AP380" s="50">
        <v>289</v>
      </c>
      <c r="AQ380" s="50">
        <v>269</v>
      </c>
      <c r="AR380" s="50">
        <v>248</v>
      </c>
      <c r="AS380" s="50">
        <v>243</v>
      </c>
      <c r="AT380" s="50">
        <v>213</v>
      </c>
      <c r="AU380" s="50">
        <v>179</v>
      </c>
      <c r="AV380" s="50">
        <v>156</v>
      </c>
      <c r="AW380" s="50">
        <v>128</v>
      </c>
      <c r="AX380" s="50">
        <v>132</v>
      </c>
      <c r="AZ380">
        <v>1</v>
      </c>
    </row>
    <row r="381" spans="1:52" x14ac:dyDescent="0.25">
      <c r="A381" s="2" t="s">
        <v>321</v>
      </c>
      <c r="B381" s="3" t="s">
        <v>698</v>
      </c>
      <c r="C381" s="4">
        <v>19397</v>
      </c>
      <c r="D381" s="2" t="s">
        <v>323</v>
      </c>
      <c r="E381" s="2" t="s">
        <v>458</v>
      </c>
      <c r="F381" t="s">
        <v>2496</v>
      </c>
      <c r="G381">
        <v>46561</v>
      </c>
      <c r="H381">
        <v>1209</v>
      </c>
      <c r="I381">
        <v>1007</v>
      </c>
      <c r="J381" s="9">
        <v>83.29197684036393</v>
      </c>
      <c r="K381">
        <v>13387</v>
      </c>
      <c r="L381">
        <v>6734</v>
      </c>
      <c r="M381" s="22">
        <v>50.302532307462464</v>
      </c>
      <c r="N381" s="48">
        <v>46561</v>
      </c>
      <c r="O381" s="49">
        <v>3340</v>
      </c>
      <c r="P381" s="49">
        <v>43221</v>
      </c>
      <c r="Q381" s="48">
        <v>2446</v>
      </c>
      <c r="R381" s="48">
        <v>2166</v>
      </c>
      <c r="S381" s="48">
        <v>2142</v>
      </c>
      <c r="T381" s="48">
        <v>2166</v>
      </c>
      <c r="U381" s="48">
        <v>2022</v>
      </c>
      <c r="V381" s="48">
        <v>1658</v>
      </c>
      <c r="W381" s="48">
        <v>1358</v>
      </c>
      <c r="X381" s="48">
        <v>1497</v>
      </c>
      <c r="Y381" s="48">
        <v>1394</v>
      </c>
      <c r="Z381" s="48">
        <v>1241</v>
      </c>
      <c r="AA381" s="48">
        <v>1140</v>
      </c>
      <c r="AB381" s="48">
        <v>1023</v>
      </c>
      <c r="AC381" s="48">
        <v>964</v>
      </c>
      <c r="AD381" s="48">
        <v>974</v>
      </c>
      <c r="AE381" s="48">
        <v>767</v>
      </c>
      <c r="AF381" s="48">
        <v>485</v>
      </c>
      <c r="AG381" s="48">
        <v>484</v>
      </c>
      <c r="AH381" s="50">
        <v>2363</v>
      </c>
      <c r="AI381" s="50">
        <v>2097</v>
      </c>
      <c r="AJ381" s="50">
        <v>2089</v>
      </c>
      <c r="AK381" s="50">
        <v>2111</v>
      </c>
      <c r="AL381" s="50">
        <v>1949</v>
      </c>
      <c r="AM381" s="50">
        <v>1517</v>
      </c>
      <c r="AN381" s="50">
        <v>1211</v>
      </c>
      <c r="AO381" s="50">
        <v>1345</v>
      </c>
      <c r="AP381" s="50">
        <v>1246</v>
      </c>
      <c r="AQ381" s="50">
        <v>1130</v>
      </c>
      <c r="AR381" s="50">
        <v>1066</v>
      </c>
      <c r="AS381" s="50">
        <v>1001</v>
      </c>
      <c r="AT381" s="50">
        <v>909</v>
      </c>
      <c r="AU381" s="50">
        <v>881</v>
      </c>
      <c r="AV381" s="50">
        <v>698</v>
      </c>
      <c r="AW381" s="50">
        <v>483</v>
      </c>
      <c r="AX381" s="50">
        <v>538</v>
      </c>
      <c r="AZ381">
        <v>2</v>
      </c>
    </row>
    <row r="382" spans="1:52" x14ac:dyDescent="0.25">
      <c r="A382" s="2" t="s">
        <v>321</v>
      </c>
      <c r="B382" s="3" t="s">
        <v>1908</v>
      </c>
      <c r="C382" s="4">
        <v>19418</v>
      </c>
      <c r="D382" s="2" t="s">
        <v>323</v>
      </c>
      <c r="E382" s="2" t="s">
        <v>1909</v>
      </c>
      <c r="F382" t="s">
        <v>2265</v>
      </c>
      <c r="G382">
        <v>20581</v>
      </c>
      <c r="H382">
        <v>6309</v>
      </c>
      <c r="I382">
        <v>1072</v>
      </c>
      <c r="J382" s="9">
        <v>16.991599302583609</v>
      </c>
      <c r="K382">
        <v>7535</v>
      </c>
      <c r="L382">
        <v>1196</v>
      </c>
      <c r="M382" s="22">
        <v>15.872594558725945</v>
      </c>
      <c r="N382" s="48">
        <v>20581</v>
      </c>
      <c r="O382" s="49">
        <v>5973</v>
      </c>
      <c r="P382" s="49">
        <v>14608</v>
      </c>
      <c r="Q382" s="48">
        <v>1412</v>
      </c>
      <c r="R382" s="48">
        <v>1185</v>
      </c>
      <c r="S382" s="48">
        <v>1098</v>
      </c>
      <c r="T382" s="48">
        <v>1213</v>
      </c>
      <c r="U382" s="48">
        <v>1084</v>
      </c>
      <c r="V382" s="48">
        <v>908</v>
      </c>
      <c r="W382" s="48">
        <v>748</v>
      </c>
      <c r="X382" s="48">
        <v>682</v>
      </c>
      <c r="Y382" s="48">
        <v>565</v>
      </c>
      <c r="Z382" s="48">
        <v>424</v>
      </c>
      <c r="AA382" s="48">
        <v>339</v>
      </c>
      <c r="AB382" s="48">
        <v>273</v>
      </c>
      <c r="AC382" s="48">
        <v>214</v>
      </c>
      <c r="AD382" s="48">
        <v>163</v>
      </c>
      <c r="AE382" s="48">
        <v>100</v>
      </c>
      <c r="AF382" s="48">
        <v>79</v>
      </c>
      <c r="AG382" s="48">
        <v>82</v>
      </c>
      <c r="AH382" s="50">
        <v>1371</v>
      </c>
      <c r="AI382" s="50">
        <v>1173</v>
      </c>
      <c r="AJ382" s="50">
        <v>1099</v>
      </c>
      <c r="AK382" s="50">
        <v>1231</v>
      </c>
      <c r="AL382" s="50">
        <v>1095</v>
      </c>
      <c r="AM382" s="50">
        <v>873</v>
      </c>
      <c r="AN382" s="50">
        <v>671</v>
      </c>
      <c r="AO382" s="50">
        <v>591</v>
      </c>
      <c r="AP382" s="50">
        <v>484</v>
      </c>
      <c r="AQ382" s="50">
        <v>349</v>
      </c>
      <c r="AR382" s="50">
        <v>270</v>
      </c>
      <c r="AS382" s="50">
        <v>215</v>
      </c>
      <c r="AT382" s="50">
        <v>178</v>
      </c>
      <c r="AU382" s="50">
        <v>145</v>
      </c>
      <c r="AV382" s="50">
        <v>95</v>
      </c>
      <c r="AW382" s="50">
        <v>81</v>
      </c>
      <c r="AX382" s="50">
        <v>91</v>
      </c>
      <c r="AZ382">
        <v>4</v>
      </c>
    </row>
    <row r="383" spans="1:52" x14ac:dyDescent="0.25">
      <c r="A383" s="2" t="s">
        <v>321</v>
      </c>
      <c r="B383" s="3" t="s">
        <v>1982</v>
      </c>
      <c r="C383" s="4">
        <v>19450</v>
      </c>
      <c r="D383" s="2" t="s">
        <v>323</v>
      </c>
      <c r="E383" s="2" t="s">
        <v>1983</v>
      </c>
      <c r="F383" t="s">
        <v>2252</v>
      </c>
      <c r="G383">
        <v>18151</v>
      </c>
      <c r="H383">
        <v>1825</v>
      </c>
      <c r="I383">
        <v>1313</v>
      </c>
      <c r="J383" s="9">
        <v>71.945205479452056</v>
      </c>
      <c r="K383">
        <v>5119</v>
      </c>
      <c r="L383">
        <v>2257</v>
      </c>
      <c r="M383" s="22">
        <v>44.090642703653053</v>
      </c>
      <c r="N383" s="48">
        <v>18151</v>
      </c>
      <c r="O383" s="49">
        <v>5200</v>
      </c>
      <c r="P383" s="49">
        <v>12951</v>
      </c>
      <c r="Q383" s="48">
        <v>874</v>
      </c>
      <c r="R383" s="48">
        <v>810</v>
      </c>
      <c r="S383" s="48">
        <v>829</v>
      </c>
      <c r="T383" s="48">
        <v>863</v>
      </c>
      <c r="U383" s="48">
        <v>862</v>
      </c>
      <c r="V383" s="48">
        <v>808</v>
      </c>
      <c r="W383" s="48">
        <v>811</v>
      </c>
      <c r="X383" s="48">
        <v>739</v>
      </c>
      <c r="Y383" s="48">
        <v>520</v>
      </c>
      <c r="Z383" s="48">
        <v>426</v>
      </c>
      <c r="AA383" s="48">
        <v>415</v>
      </c>
      <c r="AB383" s="48">
        <v>404</v>
      </c>
      <c r="AC383" s="48">
        <v>358</v>
      </c>
      <c r="AD383" s="48">
        <v>282</v>
      </c>
      <c r="AE383" s="48">
        <v>216</v>
      </c>
      <c r="AF383" s="48">
        <v>150</v>
      </c>
      <c r="AG383" s="48">
        <v>145</v>
      </c>
      <c r="AH383" s="50">
        <v>836</v>
      </c>
      <c r="AI383" s="50">
        <v>786</v>
      </c>
      <c r="AJ383" s="50">
        <v>785</v>
      </c>
      <c r="AK383" s="50">
        <v>775</v>
      </c>
      <c r="AL383" s="50">
        <v>722</v>
      </c>
      <c r="AM383" s="50">
        <v>637</v>
      </c>
      <c r="AN383" s="50">
        <v>620</v>
      </c>
      <c r="AO383" s="50">
        <v>573</v>
      </c>
      <c r="AP383" s="50">
        <v>449</v>
      </c>
      <c r="AQ383" s="50">
        <v>409</v>
      </c>
      <c r="AR383" s="50">
        <v>420</v>
      </c>
      <c r="AS383" s="50">
        <v>402</v>
      </c>
      <c r="AT383" s="50">
        <v>353</v>
      </c>
      <c r="AU383" s="50">
        <v>290</v>
      </c>
      <c r="AV383" s="50">
        <v>227</v>
      </c>
      <c r="AW383" s="50">
        <v>170</v>
      </c>
      <c r="AX383" s="50">
        <v>185</v>
      </c>
      <c r="AZ383">
        <v>0</v>
      </c>
    </row>
    <row r="384" spans="1:52" x14ac:dyDescent="0.25">
      <c r="A384" s="2" t="s">
        <v>321</v>
      </c>
      <c r="B384" s="3" t="s">
        <v>1448</v>
      </c>
      <c r="C384" s="4">
        <v>19455</v>
      </c>
      <c r="D384" s="2" t="s">
        <v>323</v>
      </c>
      <c r="E384" s="2" t="s">
        <v>1449</v>
      </c>
      <c r="F384" t="s">
        <v>2252</v>
      </c>
      <c r="G384">
        <v>41202</v>
      </c>
      <c r="H384">
        <v>1562</v>
      </c>
      <c r="I384">
        <v>635</v>
      </c>
      <c r="J384" s="9">
        <v>40.653008962868121</v>
      </c>
      <c r="K384">
        <v>12569</v>
      </c>
      <c r="L384">
        <v>3547</v>
      </c>
      <c r="M384" s="22">
        <v>28.220224361524387</v>
      </c>
      <c r="N384" s="48">
        <v>41202</v>
      </c>
      <c r="O384" s="49">
        <v>29899</v>
      </c>
      <c r="P384" s="49">
        <v>11303</v>
      </c>
      <c r="Q384" s="48">
        <v>2261</v>
      </c>
      <c r="R384" s="48">
        <v>2113</v>
      </c>
      <c r="S384" s="48">
        <v>2088</v>
      </c>
      <c r="T384" s="48">
        <v>2192</v>
      </c>
      <c r="U384" s="48">
        <v>2069</v>
      </c>
      <c r="V384" s="48">
        <v>1747</v>
      </c>
      <c r="W384" s="48">
        <v>1508</v>
      </c>
      <c r="X384" s="48">
        <v>1248</v>
      </c>
      <c r="Y384" s="48">
        <v>1069</v>
      </c>
      <c r="Z384" s="48">
        <v>1018</v>
      </c>
      <c r="AA384" s="48">
        <v>930</v>
      </c>
      <c r="AB384" s="48">
        <v>776</v>
      </c>
      <c r="AC384" s="48">
        <v>612</v>
      </c>
      <c r="AD384" s="48">
        <v>451</v>
      </c>
      <c r="AE384" s="48">
        <v>323</v>
      </c>
      <c r="AF384" s="48">
        <v>244</v>
      </c>
      <c r="AG384" s="48">
        <v>230</v>
      </c>
      <c r="AH384" s="50">
        <v>2177</v>
      </c>
      <c r="AI384" s="50">
        <v>2027</v>
      </c>
      <c r="AJ384" s="50">
        <v>2124</v>
      </c>
      <c r="AK384" s="50">
        <v>1975</v>
      </c>
      <c r="AL384" s="50">
        <v>1944</v>
      </c>
      <c r="AM384" s="50">
        <v>1661</v>
      </c>
      <c r="AN384" s="50">
        <v>1305</v>
      </c>
      <c r="AO384" s="50">
        <v>1173</v>
      </c>
      <c r="AP384" s="50">
        <v>1067</v>
      </c>
      <c r="AQ384" s="50">
        <v>1029</v>
      </c>
      <c r="AR384" s="50">
        <v>961</v>
      </c>
      <c r="AS384" s="50">
        <v>813</v>
      </c>
      <c r="AT384" s="50">
        <v>620</v>
      </c>
      <c r="AU384" s="50">
        <v>488</v>
      </c>
      <c r="AV384" s="50">
        <v>365</v>
      </c>
      <c r="AW384" s="50">
        <v>283</v>
      </c>
      <c r="AX384" s="50">
        <v>311</v>
      </c>
      <c r="AZ384">
        <v>1</v>
      </c>
    </row>
    <row r="385" spans="1:52" x14ac:dyDescent="0.25">
      <c r="A385" s="2" t="s">
        <v>321</v>
      </c>
      <c r="B385" s="3" t="s">
        <v>1722</v>
      </c>
      <c r="C385" s="4">
        <v>19473</v>
      </c>
      <c r="D385" s="2" t="s">
        <v>323</v>
      </c>
      <c r="E385" s="2" t="s">
        <v>1723</v>
      </c>
      <c r="F385" t="s">
        <v>2252</v>
      </c>
      <c r="G385">
        <v>26358</v>
      </c>
      <c r="H385">
        <v>5145</v>
      </c>
      <c r="I385">
        <v>1760</v>
      </c>
      <c r="J385" s="9">
        <v>34.207968901846456</v>
      </c>
      <c r="K385">
        <v>8134</v>
      </c>
      <c r="L385">
        <v>2558</v>
      </c>
      <c r="M385" s="22">
        <v>31.448241947381362</v>
      </c>
      <c r="N385" s="48">
        <v>26358</v>
      </c>
      <c r="O385" s="49">
        <v>1560</v>
      </c>
      <c r="P385" s="49">
        <v>24798</v>
      </c>
      <c r="Q385" s="48">
        <v>1497</v>
      </c>
      <c r="R385" s="48">
        <v>1335</v>
      </c>
      <c r="S385" s="48">
        <v>1273</v>
      </c>
      <c r="T385" s="48">
        <v>1407</v>
      </c>
      <c r="U385" s="48">
        <v>1379</v>
      </c>
      <c r="V385" s="48">
        <v>1143</v>
      </c>
      <c r="W385" s="48">
        <v>976</v>
      </c>
      <c r="X385" s="48">
        <v>916</v>
      </c>
      <c r="Y385" s="48">
        <v>726</v>
      </c>
      <c r="Z385" s="48">
        <v>609</v>
      </c>
      <c r="AA385" s="48">
        <v>590</v>
      </c>
      <c r="AB385" s="48">
        <v>526</v>
      </c>
      <c r="AC385" s="48">
        <v>424</v>
      </c>
      <c r="AD385" s="48">
        <v>361</v>
      </c>
      <c r="AE385" s="48">
        <v>295</v>
      </c>
      <c r="AF385" s="48">
        <v>201</v>
      </c>
      <c r="AG385" s="48">
        <v>178</v>
      </c>
      <c r="AH385" s="50">
        <v>1439</v>
      </c>
      <c r="AI385" s="50">
        <v>1253</v>
      </c>
      <c r="AJ385" s="50">
        <v>1194</v>
      </c>
      <c r="AK385" s="50">
        <v>1301</v>
      </c>
      <c r="AL385" s="50">
        <v>1261</v>
      </c>
      <c r="AM385" s="50">
        <v>1021</v>
      </c>
      <c r="AN385" s="50">
        <v>855</v>
      </c>
      <c r="AO385" s="50">
        <v>795</v>
      </c>
      <c r="AP385" s="50">
        <v>633</v>
      </c>
      <c r="AQ385" s="50">
        <v>539</v>
      </c>
      <c r="AR385" s="50">
        <v>525</v>
      </c>
      <c r="AS385" s="50">
        <v>454</v>
      </c>
      <c r="AT385" s="50">
        <v>359</v>
      </c>
      <c r="AU385" s="50">
        <v>299</v>
      </c>
      <c r="AV385" s="50">
        <v>244</v>
      </c>
      <c r="AW385" s="50">
        <v>174</v>
      </c>
      <c r="AX385" s="50">
        <v>176</v>
      </c>
      <c r="AZ385">
        <v>6</v>
      </c>
    </row>
    <row r="386" spans="1:52" x14ac:dyDescent="0.25">
      <c r="A386" s="2" t="s">
        <v>321</v>
      </c>
      <c r="B386" s="3" t="s">
        <v>642</v>
      </c>
      <c r="C386" s="4">
        <v>19513</v>
      </c>
      <c r="D386" s="2" t="s">
        <v>323</v>
      </c>
      <c r="E386" s="2" t="s">
        <v>643</v>
      </c>
      <c r="F386" t="s">
        <v>2496</v>
      </c>
      <c r="G386">
        <v>7794</v>
      </c>
      <c r="H386">
        <v>404</v>
      </c>
      <c r="I386">
        <v>420</v>
      </c>
      <c r="J386" s="9">
        <v>103.96039603960396</v>
      </c>
      <c r="K386">
        <v>2288</v>
      </c>
      <c r="L386">
        <v>929</v>
      </c>
      <c r="M386" s="22">
        <v>40.603146853146853</v>
      </c>
      <c r="N386" s="48">
        <v>7794</v>
      </c>
      <c r="O386" s="49">
        <v>4115</v>
      </c>
      <c r="P386" s="49">
        <v>3679</v>
      </c>
      <c r="Q386" s="48">
        <v>371</v>
      </c>
      <c r="R386" s="48">
        <v>356</v>
      </c>
      <c r="S386" s="48">
        <v>374</v>
      </c>
      <c r="T386" s="48">
        <v>352</v>
      </c>
      <c r="U386" s="48">
        <v>367</v>
      </c>
      <c r="V386" s="48">
        <v>323</v>
      </c>
      <c r="W386" s="48">
        <v>291</v>
      </c>
      <c r="X386" s="48">
        <v>235</v>
      </c>
      <c r="Y386" s="48">
        <v>195</v>
      </c>
      <c r="Z386" s="48">
        <v>183</v>
      </c>
      <c r="AA386" s="48">
        <v>170</v>
      </c>
      <c r="AB386" s="48">
        <v>161</v>
      </c>
      <c r="AC386" s="48">
        <v>145</v>
      </c>
      <c r="AD386" s="48">
        <v>104</v>
      </c>
      <c r="AE386" s="48">
        <v>81</v>
      </c>
      <c r="AF386" s="48">
        <v>74</v>
      </c>
      <c r="AG386" s="48">
        <v>70</v>
      </c>
      <c r="AH386" s="50">
        <v>358</v>
      </c>
      <c r="AI386" s="50">
        <v>344</v>
      </c>
      <c r="AJ386" s="50">
        <v>371</v>
      </c>
      <c r="AK386" s="50">
        <v>353</v>
      </c>
      <c r="AL386" s="50">
        <v>364</v>
      </c>
      <c r="AM386" s="50">
        <v>310</v>
      </c>
      <c r="AN386" s="50">
        <v>286</v>
      </c>
      <c r="AO386" s="50">
        <v>258</v>
      </c>
      <c r="AP386" s="50">
        <v>233</v>
      </c>
      <c r="AQ386" s="50">
        <v>227</v>
      </c>
      <c r="AR386" s="50">
        <v>193</v>
      </c>
      <c r="AS386" s="50">
        <v>165</v>
      </c>
      <c r="AT386" s="50">
        <v>135</v>
      </c>
      <c r="AU386" s="50">
        <v>97</v>
      </c>
      <c r="AV386" s="50">
        <v>82</v>
      </c>
      <c r="AW386" s="50">
        <v>79</v>
      </c>
      <c r="AX386" s="50">
        <v>87</v>
      </c>
      <c r="AZ386">
        <v>0</v>
      </c>
    </row>
    <row r="387" spans="1:52" x14ac:dyDescent="0.25">
      <c r="A387" s="2" t="s">
        <v>321</v>
      </c>
      <c r="B387" s="3" t="s">
        <v>1031</v>
      </c>
      <c r="C387" s="4">
        <v>19517</v>
      </c>
      <c r="D387" s="2" t="s">
        <v>323</v>
      </c>
      <c r="E387" s="2" t="s">
        <v>1032</v>
      </c>
      <c r="F387" t="s">
        <v>2496</v>
      </c>
      <c r="G387">
        <v>35871</v>
      </c>
      <c r="H387">
        <v>4485</v>
      </c>
      <c r="I387">
        <v>1053</v>
      </c>
      <c r="J387" s="9">
        <v>23.478260869565219</v>
      </c>
      <c r="K387">
        <v>12856</v>
      </c>
      <c r="L387">
        <v>2938</v>
      </c>
      <c r="M387" s="22">
        <v>22.853142501555691</v>
      </c>
      <c r="N387" s="48">
        <v>35871</v>
      </c>
      <c r="O387" s="49">
        <v>2713</v>
      </c>
      <c r="P387" s="49">
        <v>33158</v>
      </c>
      <c r="Q387" s="48">
        <v>2474</v>
      </c>
      <c r="R387" s="48">
        <v>2114</v>
      </c>
      <c r="S387" s="48">
        <v>2003</v>
      </c>
      <c r="T387" s="48">
        <v>2067</v>
      </c>
      <c r="U387" s="48">
        <v>1860</v>
      </c>
      <c r="V387" s="48">
        <v>1513</v>
      </c>
      <c r="W387" s="48">
        <v>1239</v>
      </c>
      <c r="X387" s="48">
        <v>1053</v>
      </c>
      <c r="Y387" s="48">
        <v>866</v>
      </c>
      <c r="Z387" s="48">
        <v>739</v>
      </c>
      <c r="AA387" s="48">
        <v>665</v>
      </c>
      <c r="AB387" s="48">
        <v>590</v>
      </c>
      <c r="AC387" s="48">
        <v>457</v>
      </c>
      <c r="AD387" s="48">
        <v>405</v>
      </c>
      <c r="AE387" s="48">
        <v>312</v>
      </c>
      <c r="AF387" s="48">
        <v>205</v>
      </c>
      <c r="AG387" s="48">
        <v>191</v>
      </c>
      <c r="AH387" s="50">
        <v>2386</v>
      </c>
      <c r="AI387" s="50">
        <v>1991</v>
      </c>
      <c r="AJ387" s="50">
        <v>1874</v>
      </c>
      <c r="AK387" s="50">
        <v>1912</v>
      </c>
      <c r="AL387" s="50">
        <v>1706</v>
      </c>
      <c r="AM387" s="50">
        <v>1330</v>
      </c>
      <c r="AN387" s="50">
        <v>1049</v>
      </c>
      <c r="AO387" s="50">
        <v>877</v>
      </c>
      <c r="AP387" s="50">
        <v>748</v>
      </c>
      <c r="AQ387" s="50">
        <v>658</v>
      </c>
      <c r="AR387" s="50">
        <v>586</v>
      </c>
      <c r="AS387" s="50">
        <v>502</v>
      </c>
      <c r="AT387" s="50">
        <v>385</v>
      </c>
      <c r="AU387" s="50">
        <v>357</v>
      </c>
      <c r="AV387" s="50">
        <v>301</v>
      </c>
      <c r="AW387" s="50">
        <v>220</v>
      </c>
      <c r="AX387" s="50">
        <v>236</v>
      </c>
      <c r="AZ387">
        <v>15</v>
      </c>
    </row>
    <row r="388" spans="1:52" x14ac:dyDescent="0.25">
      <c r="A388" s="2" t="s">
        <v>321</v>
      </c>
      <c r="B388" s="3" t="s">
        <v>1610</v>
      </c>
      <c r="C388" s="4">
        <v>19532</v>
      </c>
      <c r="D388" s="2" t="s">
        <v>323</v>
      </c>
      <c r="E388" s="2" t="s">
        <v>1611</v>
      </c>
      <c r="F388" t="s">
        <v>2252</v>
      </c>
      <c r="G388">
        <v>36895</v>
      </c>
      <c r="H388">
        <v>1487</v>
      </c>
      <c r="I388">
        <v>1279</v>
      </c>
      <c r="J388" s="9">
        <v>86.012104909213178</v>
      </c>
      <c r="K388">
        <v>10837</v>
      </c>
      <c r="L388">
        <v>3123</v>
      </c>
      <c r="M388" s="22">
        <v>28.817938543877457</v>
      </c>
      <c r="N388" s="48">
        <v>36895</v>
      </c>
      <c r="O388" s="49">
        <v>13816</v>
      </c>
      <c r="P388" s="49">
        <v>23079</v>
      </c>
      <c r="Q388" s="48">
        <v>1896</v>
      </c>
      <c r="R388" s="48">
        <v>1788</v>
      </c>
      <c r="S388" s="48">
        <v>1782</v>
      </c>
      <c r="T388" s="48">
        <v>2031</v>
      </c>
      <c r="U388" s="48">
        <v>1960</v>
      </c>
      <c r="V388" s="48">
        <v>1676</v>
      </c>
      <c r="W388" s="48">
        <v>1416</v>
      </c>
      <c r="X388" s="48">
        <v>1298</v>
      </c>
      <c r="Y388" s="48">
        <v>1025</v>
      </c>
      <c r="Z388" s="48">
        <v>907</v>
      </c>
      <c r="AA388" s="48">
        <v>791</v>
      </c>
      <c r="AB388" s="48">
        <v>693</v>
      </c>
      <c r="AC388" s="48">
        <v>578</v>
      </c>
      <c r="AD388" s="48">
        <v>425</v>
      </c>
      <c r="AE388" s="48">
        <v>285</v>
      </c>
      <c r="AF388" s="48">
        <v>185</v>
      </c>
      <c r="AG388" s="48">
        <v>176</v>
      </c>
      <c r="AH388" s="50">
        <v>1800</v>
      </c>
      <c r="AI388" s="50">
        <v>1663</v>
      </c>
      <c r="AJ388" s="50">
        <v>1634</v>
      </c>
      <c r="AK388" s="50">
        <v>1833</v>
      </c>
      <c r="AL388" s="50">
        <v>1760</v>
      </c>
      <c r="AM388" s="50">
        <v>1500</v>
      </c>
      <c r="AN388" s="50">
        <v>1298</v>
      </c>
      <c r="AO388" s="50">
        <v>1235</v>
      </c>
      <c r="AP388" s="50">
        <v>1015</v>
      </c>
      <c r="AQ388" s="50">
        <v>920</v>
      </c>
      <c r="AR388" s="50">
        <v>814</v>
      </c>
      <c r="AS388" s="50">
        <v>715</v>
      </c>
      <c r="AT388" s="50">
        <v>585</v>
      </c>
      <c r="AU388" s="50">
        <v>428</v>
      </c>
      <c r="AV388" s="50">
        <v>309</v>
      </c>
      <c r="AW388" s="50">
        <v>227</v>
      </c>
      <c r="AX388" s="50">
        <v>247</v>
      </c>
      <c r="AZ388">
        <v>0</v>
      </c>
    </row>
    <row r="389" spans="1:52" x14ac:dyDescent="0.25">
      <c r="A389" s="2" t="s">
        <v>321</v>
      </c>
      <c r="B389" s="3" t="s">
        <v>2001</v>
      </c>
      <c r="C389" s="4">
        <v>19533</v>
      </c>
      <c r="D389" s="2" t="s">
        <v>323</v>
      </c>
      <c r="E389" s="2" t="s">
        <v>2002</v>
      </c>
      <c r="F389" t="s">
        <v>2496</v>
      </c>
      <c r="G389">
        <v>7417</v>
      </c>
      <c r="H389">
        <v>883</v>
      </c>
      <c r="I389">
        <v>172</v>
      </c>
      <c r="J389" s="9">
        <v>19.479048697621746</v>
      </c>
      <c r="K389">
        <v>2490</v>
      </c>
      <c r="L389">
        <v>467</v>
      </c>
      <c r="M389" s="22">
        <v>18.755020080321287</v>
      </c>
      <c r="N389" s="48">
        <v>7417</v>
      </c>
      <c r="O389" s="49">
        <v>643</v>
      </c>
      <c r="P389" s="49">
        <v>6774</v>
      </c>
      <c r="Q389" s="48">
        <v>461</v>
      </c>
      <c r="R389" s="48">
        <v>395</v>
      </c>
      <c r="S389" s="48">
        <v>382</v>
      </c>
      <c r="T389" s="48">
        <v>438</v>
      </c>
      <c r="U389" s="48">
        <v>400</v>
      </c>
      <c r="V389" s="48">
        <v>343</v>
      </c>
      <c r="W389" s="48">
        <v>335</v>
      </c>
      <c r="X389" s="48">
        <v>277</v>
      </c>
      <c r="Y389" s="48">
        <v>217</v>
      </c>
      <c r="Z389" s="48">
        <v>172</v>
      </c>
      <c r="AA389" s="48">
        <v>135</v>
      </c>
      <c r="AB389" s="48">
        <v>103</v>
      </c>
      <c r="AC389" s="48">
        <v>81</v>
      </c>
      <c r="AD389" s="48">
        <v>66</v>
      </c>
      <c r="AE389" s="48">
        <v>46</v>
      </c>
      <c r="AF389" s="48">
        <v>33</v>
      </c>
      <c r="AG389" s="48">
        <v>31</v>
      </c>
      <c r="AH389" s="50">
        <v>439</v>
      </c>
      <c r="AI389" s="50">
        <v>365</v>
      </c>
      <c r="AJ389" s="50">
        <v>343</v>
      </c>
      <c r="AK389" s="50">
        <v>391</v>
      </c>
      <c r="AL389" s="50">
        <v>355</v>
      </c>
      <c r="AM389" s="50">
        <v>290</v>
      </c>
      <c r="AN389" s="50">
        <v>274</v>
      </c>
      <c r="AO389" s="50">
        <v>229</v>
      </c>
      <c r="AP389" s="50">
        <v>189</v>
      </c>
      <c r="AQ389" s="50">
        <v>159</v>
      </c>
      <c r="AR389" s="50">
        <v>128</v>
      </c>
      <c r="AS389" s="50">
        <v>99</v>
      </c>
      <c r="AT389" s="50">
        <v>75</v>
      </c>
      <c r="AU389" s="50">
        <v>60</v>
      </c>
      <c r="AV389" s="50">
        <v>43</v>
      </c>
      <c r="AW389" s="50">
        <v>31</v>
      </c>
      <c r="AX389" s="50">
        <v>32</v>
      </c>
      <c r="AZ389">
        <v>6</v>
      </c>
    </row>
    <row r="390" spans="1:52" x14ac:dyDescent="0.25">
      <c r="A390" s="2" t="s">
        <v>321</v>
      </c>
      <c r="B390" s="3" t="s">
        <v>1007</v>
      </c>
      <c r="C390" s="4">
        <v>19548</v>
      </c>
      <c r="D390" s="2" t="s">
        <v>323</v>
      </c>
      <c r="E390" s="2" t="s">
        <v>1008</v>
      </c>
      <c r="F390" t="s">
        <v>2252</v>
      </c>
      <c r="G390">
        <v>44535</v>
      </c>
      <c r="H390">
        <v>3691</v>
      </c>
      <c r="I390">
        <v>1994</v>
      </c>
      <c r="J390" s="9">
        <v>54.023299918721214</v>
      </c>
      <c r="K390">
        <v>11928</v>
      </c>
      <c r="L390">
        <v>4487</v>
      </c>
      <c r="M390" s="22">
        <v>37.617370892018783</v>
      </c>
      <c r="N390" s="48">
        <v>44535</v>
      </c>
      <c r="O390" s="49">
        <v>15191</v>
      </c>
      <c r="P390" s="49">
        <v>29344</v>
      </c>
      <c r="Q390" s="48">
        <v>2154</v>
      </c>
      <c r="R390" s="48">
        <v>2014</v>
      </c>
      <c r="S390" s="48">
        <v>2024</v>
      </c>
      <c r="T390" s="48">
        <v>2127</v>
      </c>
      <c r="U390" s="48">
        <v>2110</v>
      </c>
      <c r="V390" s="48">
        <v>1922</v>
      </c>
      <c r="W390" s="48">
        <v>1617</v>
      </c>
      <c r="X390" s="48">
        <v>1527</v>
      </c>
      <c r="Y390" s="48">
        <v>1263</v>
      </c>
      <c r="Z390" s="48">
        <v>1156</v>
      </c>
      <c r="AA390" s="48">
        <v>1109</v>
      </c>
      <c r="AB390" s="48">
        <v>940</v>
      </c>
      <c r="AC390" s="48">
        <v>757</v>
      </c>
      <c r="AD390" s="48">
        <v>591</v>
      </c>
      <c r="AE390" s="48">
        <v>463</v>
      </c>
      <c r="AF390" s="48">
        <v>341</v>
      </c>
      <c r="AG390" s="48">
        <v>317</v>
      </c>
      <c r="AH390" s="50">
        <v>2073</v>
      </c>
      <c r="AI390" s="50">
        <v>1930</v>
      </c>
      <c r="AJ390" s="50">
        <v>1923</v>
      </c>
      <c r="AK390" s="50">
        <v>2035</v>
      </c>
      <c r="AL390" s="50">
        <v>2066</v>
      </c>
      <c r="AM390" s="50">
        <v>1880</v>
      </c>
      <c r="AN390" s="50">
        <v>1593</v>
      </c>
      <c r="AO390" s="50">
        <v>1547</v>
      </c>
      <c r="AP390" s="50">
        <v>1318</v>
      </c>
      <c r="AQ390" s="50">
        <v>1216</v>
      </c>
      <c r="AR390" s="50">
        <v>1141</v>
      </c>
      <c r="AS390" s="50">
        <v>949</v>
      </c>
      <c r="AT390" s="50">
        <v>749</v>
      </c>
      <c r="AU390" s="50">
        <v>564</v>
      </c>
      <c r="AV390" s="50">
        <v>437</v>
      </c>
      <c r="AW390" s="50">
        <v>335</v>
      </c>
      <c r="AX390" s="50">
        <v>347</v>
      </c>
      <c r="AZ390">
        <v>4</v>
      </c>
    </row>
    <row r="391" spans="1:52" x14ac:dyDescent="0.25">
      <c r="A391" s="2" t="s">
        <v>321</v>
      </c>
      <c r="B391" s="3" t="s">
        <v>776</v>
      </c>
      <c r="C391" s="4">
        <v>19573</v>
      </c>
      <c r="D391" s="2" t="s">
        <v>323</v>
      </c>
      <c r="E391" s="2" t="s">
        <v>777</v>
      </c>
      <c r="F391" t="s">
        <v>2496</v>
      </c>
      <c r="G391">
        <v>45976</v>
      </c>
      <c r="H391">
        <v>434</v>
      </c>
      <c r="I391">
        <v>444</v>
      </c>
      <c r="J391" s="9">
        <v>102.30414746543779</v>
      </c>
      <c r="K391">
        <v>12288</v>
      </c>
      <c r="L391">
        <v>4302</v>
      </c>
      <c r="M391" s="22">
        <v>35.009765625</v>
      </c>
      <c r="N391" s="48">
        <v>45976</v>
      </c>
      <c r="O391" s="49">
        <v>40590</v>
      </c>
      <c r="P391" s="49">
        <v>5386</v>
      </c>
      <c r="Q391" s="48">
        <v>2023</v>
      </c>
      <c r="R391" s="48">
        <v>1950</v>
      </c>
      <c r="S391" s="48">
        <v>1988</v>
      </c>
      <c r="T391" s="48">
        <v>2176</v>
      </c>
      <c r="U391" s="48">
        <v>2316</v>
      </c>
      <c r="V391" s="48">
        <v>1925</v>
      </c>
      <c r="W391" s="48">
        <v>1588</v>
      </c>
      <c r="X391" s="48">
        <v>1438</v>
      </c>
      <c r="Y391" s="48">
        <v>1382</v>
      </c>
      <c r="Z391" s="48">
        <v>1240</v>
      </c>
      <c r="AA391" s="48">
        <v>1114</v>
      </c>
      <c r="AB391" s="48">
        <v>955</v>
      </c>
      <c r="AC391" s="48">
        <v>714</v>
      </c>
      <c r="AD391" s="48">
        <v>524</v>
      </c>
      <c r="AE391" s="48">
        <v>371</v>
      </c>
      <c r="AF391" s="48">
        <v>273</v>
      </c>
      <c r="AG391" s="48">
        <v>256</v>
      </c>
      <c r="AH391" s="50">
        <v>1943</v>
      </c>
      <c r="AI391" s="50">
        <v>1866</v>
      </c>
      <c r="AJ391" s="50">
        <v>1950</v>
      </c>
      <c r="AK391" s="50">
        <v>2103</v>
      </c>
      <c r="AL391" s="50">
        <v>2207</v>
      </c>
      <c r="AM391" s="50">
        <v>2031</v>
      </c>
      <c r="AN391" s="50">
        <v>1734</v>
      </c>
      <c r="AO391" s="50">
        <v>1639</v>
      </c>
      <c r="AP391" s="50">
        <v>1614</v>
      </c>
      <c r="AQ391" s="50">
        <v>1512</v>
      </c>
      <c r="AR391" s="50">
        <v>1407</v>
      </c>
      <c r="AS391" s="50">
        <v>1150</v>
      </c>
      <c r="AT391" s="50">
        <v>864</v>
      </c>
      <c r="AU391" s="50">
        <v>615</v>
      </c>
      <c r="AV391" s="50">
        <v>427</v>
      </c>
      <c r="AW391" s="50">
        <v>323</v>
      </c>
      <c r="AX391" s="50">
        <v>358</v>
      </c>
      <c r="AZ391">
        <v>0</v>
      </c>
    </row>
    <row r="392" spans="1:52" x14ac:dyDescent="0.25">
      <c r="A392" s="2" t="s">
        <v>321</v>
      </c>
      <c r="B392" s="3" t="s">
        <v>719</v>
      </c>
      <c r="C392" s="4">
        <v>19585</v>
      </c>
      <c r="D392" s="2" t="s">
        <v>323</v>
      </c>
      <c r="E392" s="2" t="s">
        <v>720</v>
      </c>
      <c r="F392" t="s">
        <v>2496</v>
      </c>
      <c r="G392">
        <v>15274</v>
      </c>
      <c r="H392">
        <v>2204</v>
      </c>
      <c r="I392">
        <v>854</v>
      </c>
      <c r="J392" s="9">
        <v>38.74773139745917</v>
      </c>
      <c r="K392">
        <v>4654</v>
      </c>
      <c r="L392">
        <v>1410</v>
      </c>
      <c r="M392" s="22">
        <v>30.296519123334765</v>
      </c>
      <c r="N392" s="48">
        <v>15274</v>
      </c>
      <c r="O392" s="49">
        <v>1701</v>
      </c>
      <c r="P392" s="49">
        <v>13573</v>
      </c>
      <c r="Q392" s="48">
        <v>827</v>
      </c>
      <c r="R392" s="48">
        <v>739</v>
      </c>
      <c r="S392" s="48">
        <v>711</v>
      </c>
      <c r="T392" s="48">
        <v>826</v>
      </c>
      <c r="U392" s="48">
        <v>850</v>
      </c>
      <c r="V392" s="48">
        <v>707</v>
      </c>
      <c r="W392" s="48">
        <v>560</v>
      </c>
      <c r="X392" s="48">
        <v>484</v>
      </c>
      <c r="Y392" s="48">
        <v>432</v>
      </c>
      <c r="Z392" s="48">
        <v>381</v>
      </c>
      <c r="AA392" s="48">
        <v>345</v>
      </c>
      <c r="AB392" s="48">
        <v>284</v>
      </c>
      <c r="AC392" s="48">
        <v>220</v>
      </c>
      <c r="AD392" s="48">
        <v>190</v>
      </c>
      <c r="AE392" s="48">
        <v>150</v>
      </c>
      <c r="AF392" s="48">
        <v>99</v>
      </c>
      <c r="AG392" s="48">
        <v>91</v>
      </c>
      <c r="AH392" s="50">
        <v>799</v>
      </c>
      <c r="AI392" s="50">
        <v>712</v>
      </c>
      <c r="AJ392" s="50">
        <v>661</v>
      </c>
      <c r="AK392" s="50">
        <v>773</v>
      </c>
      <c r="AL392" s="50">
        <v>762</v>
      </c>
      <c r="AM392" s="50">
        <v>619</v>
      </c>
      <c r="AN392" s="50">
        <v>491</v>
      </c>
      <c r="AO392" s="50">
        <v>450</v>
      </c>
      <c r="AP392" s="50">
        <v>423</v>
      </c>
      <c r="AQ392" s="50">
        <v>372</v>
      </c>
      <c r="AR392" s="50">
        <v>332</v>
      </c>
      <c r="AS392" s="50">
        <v>272</v>
      </c>
      <c r="AT392" s="50">
        <v>211</v>
      </c>
      <c r="AU392" s="50">
        <v>179</v>
      </c>
      <c r="AV392" s="50">
        <v>136</v>
      </c>
      <c r="AW392" s="50">
        <v>91</v>
      </c>
      <c r="AX392" s="50">
        <v>95</v>
      </c>
      <c r="AZ392">
        <v>4</v>
      </c>
    </row>
    <row r="393" spans="1:52" x14ac:dyDescent="0.25">
      <c r="A393" s="2" t="s">
        <v>321</v>
      </c>
      <c r="B393" s="3" t="s">
        <v>1542</v>
      </c>
      <c r="C393" s="4">
        <v>19622</v>
      </c>
      <c r="D393" s="2" t="s">
        <v>323</v>
      </c>
      <c r="E393" s="2" t="s">
        <v>1543</v>
      </c>
      <c r="F393" t="s">
        <v>2496</v>
      </c>
      <c r="G393">
        <v>13470</v>
      </c>
      <c r="H393">
        <v>1340</v>
      </c>
      <c r="I393">
        <v>1235</v>
      </c>
      <c r="J393" s="9">
        <v>92.164179104477611</v>
      </c>
      <c r="K393">
        <v>3306</v>
      </c>
      <c r="L393">
        <v>1928</v>
      </c>
      <c r="M393" s="22">
        <v>58.31820931639443</v>
      </c>
      <c r="N393" s="48">
        <v>13470</v>
      </c>
      <c r="O393" s="49">
        <v>1751</v>
      </c>
      <c r="P393" s="49">
        <v>11719</v>
      </c>
      <c r="Q393" s="48">
        <v>569</v>
      </c>
      <c r="R393" s="48">
        <v>539</v>
      </c>
      <c r="S393" s="48">
        <v>546</v>
      </c>
      <c r="T393" s="48">
        <v>581</v>
      </c>
      <c r="U393" s="48">
        <v>610</v>
      </c>
      <c r="V393" s="48">
        <v>568</v>
      </c>
      <c r="W393" s="48">
        <v>553</v>
      </c>
      <c r="X393" s="48">
        <v>539</v>
      </c>
      <c r="Y393" s="48">
        <v>434</v>
      </c>
      <c r="Z393" s="48">
        <v>412</v>
      </c>
      <c r="AA393" s="48">
        <v>389</v>
      </c>
      <c r="AB393" s="48">
        <v>354</v>
      </c>
      <c r="AC393" s="48">
        <v>315</v>
      </c>
      <c r="AD393" s="48">
        <v>252</v>
      </c>
      <c r="AE393" s="48">
        <v>200</v>
      </c>
      <c r="AF393" s="48">
        <v>147</v>
      </c>
      <c r="AG393" s="48">
        <v>157</v>
      </c>
      <c r="AH393" s="50">
        <v>553</v>
      </c>
      <c r="AI393" s="50">
        <v>515</v>
      </c>
      <c r="AJ393" s="50">
        <v>511</v>
      </c>
      <c r="AK393" s="50">
        <v>532</v>
      </c>
      <c r="AL393" s="50">
        <v>547</v>
      </c>
      <c r="AM393" s="50">
        <v>471</v>
      </c>
      <c r="AN393" s="50">
        <v>440</v>
      </c>
      <c r="AO393" s="50">
        <v>425</v>
      </c>
      <c r="AP393" s="50">
        <v>360</v>
      </c>
      <c r="AQ393" s="50">
        <v>337</v>
      </c>
      <c r="AR393" s="50">
        <v>334</v>
      </c>
      <c r="AS393" s="50">
        <v>300</v>
      </c>
      <c r="AT393" s="50">
        <v>271</v>
      </c>
      <c r="AU393" s="50">
        <v>218</v>
      </c>
      <c r="AV393" s="50">
        <v>182</v>
      </c>
      <c r="AW393" s="50">
        <v>146</v>
      </c>
      <c r="AX393" s="50">
        <v>163</v>
      </c>
      <c r="AZ393">
        <v>0</v>
      </c>
    </row>
    <row r="394" spans="1:52" x14ac:dyDescent="0.25">
      <c r="A394" s="2" t="s">
        <v>321</v>
      </c>
      <c r="B394" s="3" t="s">
        <v>1065</v>
      </c>
      <c r="C394" s="4">
        <v>19693</v>
      </c>
      <c r="D394" s="2" t="s">
        <v>323</v>
      </c>
      <c r="E394" s="2" t="s">
        <v>1066</v>
      </c>
      <c r="F394" t="s">
        <v>2496</v>
      </c>
      <c r="G394">
        <v>14186</v>
      </c>
      <c r="H394">
        <v>915</v>
      </c>
      <c r="I394">
        <v>769</v>
      </c>
      <c r="J394" s="9">
        <v>84.043715846994544</v>
      </c>
      <c r="K394">
        <v>3311</v>
      </c>
      <c r="L394">
        <v>1676</v>
      </c>
      <c r="M394" s="22">
        <v>50.619148293566894</v>
      </c>
      <c r="N394" s="48">
        <v>14186</v>
      </c>
      <c r="O394" s="49">
        <v>1301</v>
      </c>
      <c r="P394" s="49">
        <v>12885</v>
      </c>
      <c r="Q394" s="48">
        <v>581</v>
      </c>
      <c r="R394" s="48">
        <v>548</v>
      </c>
      <c r="S394" s="48">
        <v>557</v>
      </c>
      <c r="T394" s="48">
        <v>723</v>
      </c>
      <c r="U394" s="48">
        <v>1256</v>
      </c>
      <c r="V394" s="48">
        <v>761</v>
      </c>
      <c r="W394" s="48">
        <v>611</v>
      </c>
      <c r="X394" s="48">
        <v>520</v>
      </c>
      <c r="Y394" s="48">
        <v>417</v>
      </c>
      <c r="Z394" s="48">
        <v>369</v>
      </c>
      <c r="AA394" s="48">
        <v>339</v>
      </c>
      <c r="AB394" s="48">
        <v>299</v>
      </c>
      <c r="AC394" s="48">
        <v>257</v>
      </c>
      <c r="AD394" s="48">
        <v>208</v>
      </c>
      <c r="AE394" s="48">
        <v>165</v>
      </c>
      <c r="AF394" s="48">
        <v>122</v>
      </c>
      <c r="AG394" s="48">
        <v>113</v>
      </c>
      <c r="AH394" s="50">
        <v>539</v>
      </c>
      <c r="AI394" s="50">
        <v>508</v>
      </c>
      <c r="AJ394" s="50">
        <v>516</v>
      </c>
      <c r="AK394" s="50">
        <v>542</v>
      </c>
      <c r="AL394" s="50">
        <v>542</v>
      </c>
      <c r="AM394" s="50">
        <v>500</v>
      </c>
      <c r="AN394" s="50">
        <v>468</v>
      </c>
      <c r="AO394" s="50">
        <v>423</v>
      </c>
      <c r="AP394" s="50">
        <v>367</v>
      </c>
      <c r="AQ394" s="50">
        <v>357</v>
      </c>
      <c r="AR394" s="50">
        <v>337</v>
      </c>
      <c r="AS394" s="50">
        <v>300</v>
      </c>
      <c r="AT394" s="50">
        <v>263</v>
      </c>
      <c r="AU394" s="50">
        <v>217</v>
      </c>
      <c r="AV394" s="50">
        <v>179</v>
      </c>
      <c r="AW394" s="50">
        <v>139</v>
      </c>
      <c r="AX394" s="50">
        <v>143</v>
      </c>
      <c r="AZ394">
        <v>2</v>
      </c>
    </row>
    <row r="395" spans="1:52" x14ac:dyDescent="0.25">
      <c r="A395" s="2" t="s">
        <v>321</v>
      </c>
      <c r="B395" s="3" t="s">
        <v>1465</v>
      </c>
      <c r="C395" s="4">
        <v>19698</v>
      </c>
      <c r="D395" s="2" t="s">
        <v>323</v>
      </c>
      <c r="E395" s="2" t="s">
        <v>1466</v>
      </c>
      <c r="F395" t="s">
        <v>2252</v>
      </c>
      <c r="G395">
        <v>96518</v>
      </c>
      <c r="H395">
        <v>6614</v>
      </c>
      <c r="I395">
        <v>2952</v>
      </c>
      <c r="J395" s="9">
        <v>44.632597520411252</v>
      </c>
      <c r="K395">
        <v>24610</v>
      </c>
      <c r="L395">
        <v>9464</v>
      </c>
      <c r="M395" s="22">
        <v>38.455912230800486</v>
      </c>
      <c r="N395" s="48">
        <v>96518</v>
      </c>
      <c r="O395" s="49">
        <v>55729</v>
      </c>
      <c r="P395" s="49">
        <v>40789</v>
      </c>
      <c r="Q395" s="48">
        <v>4178</v>
      </c>
      <c r="R395" s="48">
        <v>4067</v>
      </c>
      <c r="S395" s="48">
        <v>4174</v>
      </c>
      <c r="T395" s="48">
        <v>4663</v>
      </c>
      <c r="U395" s="48">
        <v>4603</v>
      </c>
      <c r="V395" s="48">
        <v>4054</v>
      </c>
      <c r="W395" s="48">
        <v>3640</v>
      </c>
      <c r="X395" s="48">
        <v>3337</v>
      </c>
      <c r="Y395" s="48">
        <v>2930</v>
      </c>
      <c r="Z395" s="48">
        <v>2548</v>
      </c>
      <c r="AA395" s="48">
        <v>2329</v>
      </c>
      <c r="AB395" s="48">
        <v>2009</v>
      </c>
      <c r="AC395" s="48">
        <v>1623</v>
      </c>
      <c r="AD395" s="48">
        <v>1223</v>
      </c>
      <c r="AE395" s="48">
        <v>849</v>
      </c>
      <c r="AF395" s="48">
        <v>610</v>
      </c>
      <c r="AG395" s="48">
        <v>578</v>
      </c>
      <c r="AH395" s="50">
        <v>4062</v>
      </c>
      <c r="AI395" s="50">
        <v>3986</v>
      </c>
      <c r="AJ395" s="50">
        <v>4082</v>
      </c>
      <c r="AK395" s="50">
        <v>4369</v>
      </c>
      <c r="AL395" s="50">
        <v>4689</v>
      </c>
      <c r="AM395" s="50">
        <v>4200</v>
      </c>
      <c r="AN395" s="50">
        <v>3548</v>
      </c>
      <c r="AO395" s="50">
        <v>3442</v>
      </c>
      <c r="AP395" s="50">
        <v>3240</v>
      </c>
      <c r="AQ395" s="50">
        <v>2838</v>
      </c>
      <c r="AR395" s="50">
        <v>2628</v>
      </c>
      <c r="AS395" s="50">
        <v>2278</v>
      </c>
      <c r="AT395" s="50">
        <v>1813</v>
      </c>
      <c r="AU395" s="50">
        <v>1368</v>
      </c>
      <c r="AV395" s="50">
        <v>1006</v>
      </c>
      <c r="AW395" s="50">
        <v>760</v>
      </c>
      <c r="AX395" s="50">
        <v>794</v>
      </c>
      <c r="AZ395">
        <v>6</v>
      </c>
    </row>
    <row r="396" spans="1:52" x14ac:dyDescent="0.25">
      <c r="A396" s="2" t="s">
        <v>321</v>
      </c>
      <c r="B396" s="3" t="s">
        <v>1281</v>
      </c>
      <c r="C396" s="4">
        <v>19701</v>
      </c>
      <c r="D396" s="2" t="s">
        <v>323</v>
      </c>
      <c r="E396" s="2" t="s">
        <v>1080</v>
      </c>
      <c r="F396" t="s">
        <v>2496</v>
      </c>
      <c r="G396">
        <v>10688</v>
      </c>
      <c r="H396">
        <v>967</v>
      </c>
      <c r="I396">
        <v>411</v>
      </c>
      <c r="J396" s="9">
        <v>42.502585315408481</v>
      </c>
      <c r="K396">
        <v>3489</v>
      </c>
      <c r="L396">
        <v>985</v>
      </c>
      <c r="M396" s="22">
        <v>28.231584981370023</v>
      </c>
      <c r="N396" s="48">
        <v>10688</v>
      </c>
      <c r="O396" s="49">
        <v>1958</v>
      </c>
      <c r="P396" s="49">
        <v>8730</v>
      </c>
      <c r="Q396" s="48">
        <v>643</v>
      </c>
      <c r="R396" s="48">
        <v>567</v>
      </c>
      <c r="S396" s="48">
        <v>552</v>
      </c>
      <c r="T396" s="48">
        <v>541</v>
      </c>
      <c r="U396" s="48">
        <v>477</v>
      </c>
      <c r="V396" s="48">
        <v>426</v>
      </c>
      <c r="W396" s="48">
        <v>378</v>
      </c>
      <c r="X396" s="48">
        <v>332</v>
      </c>
      <c r="Y396" s="48">
        <v>284</v>
      </c>
      <c r="Z396" s="48">
        <v>259</v>
      </c>
      <c r="AA396" s="48">
        <v>246</v>
      </c>
      <c r="AB396" s="48">
        <v>190</v>
      </c>
      <c r="AC396" s="48">
        <v>155</v>
      </c>
      <c r="AD396" s="48">
        <v>131</v>
      </c>
      <c r="AE396" s="48">
        <v>100</v>
      </c>
      <c r="AF396" s="48">
        <v>70</v>
      </c>
      <c r="AG396" s="48">
        <v>59</v>
      </c>
      <c r="AH396" s="50">
        <v>614</v>
      </c>
      <c r="AI396" s="50">
        <v>527</v>
      </c>
      <c r="AJ396" s="50">
        <v>524</v>
      </c>
      <c r="AK396" s="50">
        <v>524</v>
      </c>
      <c r="AL396" s="50">
        <v>477</v>
      </c>
      <c r="AM396" s="50">
        <v>412</v>
      </c>
      <c r="AN396" s="50">
        <v>362</v>
      </c>
      <c r="AO396" s="50">
        <v>325</v>
      </c>
      <c r="AP396" s="50">
        <v>281</v>
      </c>
      <c r="AQ396" s="50">
        <v>253</v>
      </c>
      <c r="AR396" s="50">
        <v>231</v>
      </c>
      <c r="AS396" s="50">
        <v>189</v>
      </c>
      <c r="AT396" s="50">
        <v>163</v>
      </c>
      <c r="AU396" s="50">
        <v>141</v>
      </c>
      <c r="AV396" s="50">
        <v>106</v>
      </c>
      <c r="AW396" s="50">
        <v>76</v>
      </c>
      <c r="AX396" s="50">
        <v>73</v>
      </c>
      <c r="AZ396">
        <v>4</v>
      </c>
    </row>
    <row r="397" spans="1:52" x14ac:dyDescent="0.25">
      <c r="A397" s="2" t="s">
        <v>321</v>
      </c>
      <c r="B397" s="3" t="s">
        <v>388</v>
      </c>
      <c r="C397" s="4">
        <v>19743</v>
      </c>
      <c r="D397" s="2" t="s">
        <v>323</v>
      </c>
      <c r="E397" s="2" t="s">
        <v>389</v>
      </c>
      <c r="F397" t="s">
        <v>2496</v>
      </c>
      <c r="G397">
        <v>32462</v>
      </c>
      <c r="H397">
        <v>7106</v>
      </c>
      <c r="I397">
        <v>2449</v>
      </c>
      <c r="J397" s="9">
        <v>34.46383338024205</v>
      </c>
      <c r="K397">
        <v>10001</v>
      </c>
      <c r="L397">
        <v>3128</v>
      </c>
      <c r="M397" s="22">
        <v>31.276872312768724</v>
      </c>
      <c r="N397" s="48">
        <v>32462</v>
      </c>
      <c r="O397" s="49">
        <v>4344</v>
      </c>
      <c r="P397" s="49">
        <v>28118</v>
      </c>
      <c r="Q397" s="48">
        <v>1768</v>
      </c>
      <c r="R397" s="48">
        <v>1594</v>
      </c>
      <c r="S397" s="48">
        <v>1558</v>
      </c>
      <c r="T397" s="48">
        <v>1777</v>
      </c>
      <c r="U397" s="48">
        <v>1690</v>
      </c>
      <c r="V397" s="48">
        <v>1394</v>
      </c>
      <c r="W397" s="48">
        <v>1140</v>
      </c>
      <c r="X397" s="48">
        <v>1046</v>
      </c>
      <c r="Y397" s="48">
        <v>909</v>
      </c>
      <c r="Z397" s="48">
        <v>793</v>
      </c>
      <c r="AA397" s="48">
        <v>690</v>
      </c>
      <c r="AB397" s="48">
        <v>588</v>
      </c>
      <c r="AC397" s="48">
        <v>506</v>
      </c>
      <c r="AD397" s="48">
        <v>411</v>
      </c>
      <c r="AE397" s="48">
        <v>311</v>
      </c>
      <c r="AF397" s="48">
        <v>212</v>
      </c>
      <c r="AG397" s="48">
        <v>180</v>
      </c>
      <c r="AH397" s="50">
        <v>1700</v>
      </c>
      <c r="AI397" s="50">
        <v>1522</v>
      </c>
      <c r="AJ397" s="50">
        <v>1483</v>
      </c>
      <c r="AK397" s="50">
        <v>1684</v>
      </c>
      <c r="AL397" s="50">
        <v>1606</v>
      </c>
      <c r="AM397" s="50">
        <v>1301</v>
      </c>
      <c r="AN397" s="50">
        <v>1048</v>
      </c>
      <c r="AO397" s="50">
        <v>968</v>
      </c>
      <c r="AP397" s="50">
        <v>878</v>
      </c>
      <c r="AQ397" s="50">
        <v>774</v>
      </c>
      <c r="AR397" s="50">
        <v>673</v>
      </c>
      <c r="AS397" s="50">
        <v>568</v>
      </c>
      <c r="AT397" s="50">
        <v>496</v>
      </c>
      <c r="AU397" s="50">
        <v>414</v>
      </c>
      <c r="AV397" s="50">
        <v>322</v>
      </c>
      <c r="AW397" s="50">
        <v>237</v>
      </c>
      <c r="AX397" s="50">
        <v>221</v>
      </c>
      <c r="AZ397">
        <v>6</v>
      </c>
    </row>
    <row r="398" spans="1:52" x14ac:dyDescent="0.25">
      <c r="A398" s="2" t="s">
        <v>321</v>
      </c>
      <c r="B398" s="3" t="s">
        <v>443</v>
      </c>
      <c r="C398" s="4">
        <v>19760</v>
      </c>
      <c r="D398" s="2" t="s">
        <v>323</v>
      </c>
      <c r="E398" s="2" t="s">
        <v>444</v>
      </c>
      <c r="F398" t="s">
        <v>2496</v>
      </c>
      <c r="G398">
        <v>17273</v>
      </c>
      <c r="H398">
        <v>1844</v>
      </c>
      <c r="I398">
        <v>1442</v>
      </c>
      <c r="J398" s="9">
        <v>78.199566160520604</v>
      </c>
      <c r="K398">
        <v>4396</v>
      </c>
      <c r="L398">
        <v>2056</v>
      </c>
      <c r="M398" s="22">
        <v>46.769790718835303</v>
      </c>
      <c r="N398" s="48">
        <v>17273</v>
      </c>
      <c r="O398" s="49">
        <v>348</v>
      </c>
      <c r="P398" s="49">
        <v>16925</v>
      </c>
      <c r="Q398" s="48">
        <v>761</v>
      </c>
      <c r="R398" s="48">
        <v>719</v>
      </c>
      <c r="S398" s="48">
        <v>727</v>
      </c>
      <c r="T398" s="48">
        <v>816</v>
      </c>
      <c r="U398" s="48">
        <v>838</v>
      </c>
      <c r="V398" s="48">
        <v>730</v>
      </c>
      <c r="W398" s="48">
        <v>696</v>
      </c>
      <c r="X398" s="48">
        <v>672</v>
      </c>
      <c r="Y398" s="48">
        <v>584</v>
      </c>
      <c r="Z398" s="48">
        <v>532</v>
      </c>
      <c r="AA398" s="48">
        <v>455</v>
      </c>
      <c r="AB398" s="48">
        <v>399</v>
      </c>
      <c r="AC398" s="48">
        <v>313</v>
      </c>
      <c r="AD398" s="48">
        <v>242</v>
      </c>
      <c r="AE398" s="48">
        <v>208</v>
      </c>
      <c r="AF398" s="48">
        <v>160</v>
      </c>
      <c r="AG398" s="48">
        <v>154</v>
      </c>
      <c r="AH398" s="50">
        <v>727</v>
      </c>
      <c r="AI398" s="50">
        <v>679</v>
      </c>
      <c r="AJ398" s="50">
        <v>681</v>
      </c>
      <c r="AK398" s="50">
        <v>752</v>
      </c>
      <c r="AL398" s="50">
        <v>772</v>
      </c>
      <c r="AM398" s="50">
        <v>642</v>
      </c>
      <c r="AN398" s="50">
        <v>605</v>
      </c>
      <c r="AO398" s="50">
        <v>566</v>
      </c>
      <c r="AP398" s="50">
        <v>499</v>
      </c>
      <c r="AQ398" s="50">
        <v>471</v>
      </c>
      <c r="AR398" s="50">
        <v>414</v>
      </c>
      <c r="AS398" s="50">
        <v>367</v>
      </c>
      <c r="AT398" s="50">
        <v>274</v>
      </c>
      <c r="AU398" s="50">
        <v>220</v>
      </c>
      <c r="AV398" s="50">
        <v>208</v>
      </c>
      <c r="AW398" s="50">
        <v>186</v>
      </c>
      <c r="AX398" s="50">
        <v>204</v>
      </c>
      <c r="AZ398">
        <v>3</v>
      </c>
    </row>
    <row r="399" spans="1:52" x14ac:dyDescent="0.25">
      <c r="A399" s="2" t="s">
        <v>321</v>
      </c>
      <c r="B399" s="3" t="s">
        <v>2124</v>
      </c>
      <c r="C399" s="4">
        <v>19780</v>
      </c>
      <c r="D399" s="2" t="s">
        <v>323</v>
      </c>
      <c r="E399" s="2" t="s">
        <v>401</v>
      </c>
      <c r="F399" t="s">
        <v>2252</v>
      </c>
      <c r="G399">
        <v>18550</v>
      </c>
      <c r="H399">
        <v>2504</v>
      </c>
      <c r="I399">
        <v>1012</v>
      </c>
      <c r="J399" s="9">
        <v>40.415335463258785</v>
      </c>
      <c r="K399">
        <v>6114</v>
      </c>
      <c r="L399">
        <v>1906</v>
      </c>
      <c r="M399" s="22">
        <v>31.174353941772981</v>
      </c>
      <c r="N399" s="48">
        <v>18550</v>
      </c>
      <c r="O399" s="49">
        <v>3043</v>
      </c>
      <c r="P399" s="49">
        <v>15507</v>
      </c>
      <c r="Q399" s="48">
        <v>1036</v>
      </c>
      <c r="R399" s="48">
        <v>963</v>
      </c>
      <c r="S399" s="48">
        <v>974</v>
      </c>
      <c r="T399" s="48">
        <v>1028</v>
      </c>
      <c r="U399" s="48">
        <v>973</v>
      </c>
      <c r="V399" s="48">
        <v>801</v>
      </c>
      <c r="W399" s="48">
        <v>640</v>
      </c>
      <c r="X399" s="48">
        <v>563</v>
      </c>
      <c r="Y399" s="48">
        <v>480</v>
      </c>
      <c r="Z399" s="48">
        <v>410</v>
      </c>
      <c r="AA399" s="48">
        <v>391</v>
      </c>
      <c r="AB399" s="48">
        <v>372</v>
      </c>
      <c r="AC399" s="48">
        <v>332</v>
      </c>
      <c r="AD399" s="48">
        <v>261</v>
      </c>
      <c r="AE399" s="48">
        <v>180</v>
      </c>
      <c r="AF399" s="48">
        <v>131</v>
      </c>
      <c r="AG399" s="48">
        <v>124</v>
      </c>
      <c r="AH399" s="50">
        <v>994</v>
      </c>
      <c r="AI399" s="50">
        <v>932</v>
      </c>
      <c r="AJ399" s="50">
        <v>910</v>
      </c>
      <c r="AK399" s="50">
        <v>934</v>
      </c>
      <c r="AL399" s="50">
        <v>838</v>
      </c>
      <c r="AM399" s="50">
        <v>684</v>
      </c>
      <c r="AN399" s="50">
        <v>560</v>
      </c>
      <c r="AO399" s="50">
        <v>517</v>
      </c>
      <c r="AP399" s="50">
        <v>452</v>
      </c>
      <c r="AQ399" s="50">
        <v>371</v>
      </c>
      <c r="AR399" s="50">
        <v>345</v>
      </c>
      <c r="AS399" s="50">
        <v>344</v>
      </c>
      <c r="AT399" s="50">
        <v>317</v>
      </c>
      <c r="AU399" s="50">
        <v>257</v>
      </c>
      <c r="AV399" s="50">
        <v>174</v>
      </c>
      <c r="AW399" s="50">
        <v>132</v>
      </c>
      <c r="AX399" s="50">
        <v>130</v>
      </c>
      <c r="AZ399">
        <v>0</v>
      </c>
    </row>
    <row r="400" spans="1:52" x14ac:dyDescent="0.25">
      <c r="A400" s="2" t="s">
        <v>321</v>
      </c>
      <c r="B400" s="3" t="s">
        <v>1816</v>
      </c>
      <c r="C400" s="4">
        <v>19785</v>
      </c>
      <c r="D400" s="2" t="s">
        <v>323</v>
      </c>
      <c r="E400" s="2" t="s">
        <v>663</v>
      </c>
      <c r="F400" t="s">
        <v>2496</v>
      </c>
      <c r="G400">
        <v>8885</v>
      </c>
      <c r="H400">
        <v>513</v>
      </c>
      <c r="I400">
        <v>354</v>
      </c>
      <c r="J400" s="9">
        <v>69.005847953216374</v>
      </c>
      <c r="K400">
        <v>2340</v>
      </c>
      <c r="L400">
        <v>1128</v>
      </c>
      <c r="M400" s="22">
        <v>48.205128205128204</v>
      </c>
      <c r="N400" s="48">
        <v>8885</v>
      </c>
      <c r="O400" s="49">
        <v>1472</v>
      </c>
      <c r="P400" s="49">
        <v>7413</v>
      </c>
      <c r="Q400" s="48">
        <v>387</v>
      </c>
      <c r="R400" s="48">
        <v>370</v>
      </c>
      <c r="S400" s="48">
        <v>385</v>
      </c>
      <c r="T400" s="48">
        <v>410</v>
      </c>
      <c r="U400" s="48">
        <v>424</v>
      </c>
      <c r="V400" s="48">
        <v>399</v>
      </c>
      <c r="W400" s="48">
        <v>377</v>
      </c>
      <c r="X400" s="48">
        <v>338</v>
      </c>
      <c r="Y400" s="48">
        <v>276</v>
      </c>
      <c r="Z400" s="48">
        <v>248</v>
      </c>
      <c r="AA400" s="48">
        <v>229</v>
      </c>
      <c r="AB400" s="48">
        <v>199</v>
      </c>
      <c r="AC400" s="48">
        <v>172</v>
      </c>
      <c r="AD400" s="48">
        <v>136</v>
      </c>
      <c r="AE400" s="48">
        <v>107</v>
      </c>
      <c r="AF400" s="48">
        <v>78</v>
      </c>
      <c r="AG400" s="48">
        <v>74</v>
      </c>
      <c r="AH400" s="50">
        <v>371</v>
      </c>
      <c r="AI400" s="50">
        <v>354</v>
      </c>
      <c r="AJ400" s="50">
        <v>357</v>
      </c>
      <c r="AK400" s="50">
        <v>371</v>
      </c>
      <c r="AL400" s="50">
        <v>368</v>
      </c>
      <c r="AM400" s="50">
        <v>330</v>
      </c>
      <c r="AN400" s="50">
        <v>303</v>
      </c>
      <c r="AO400" s="50">
        <v>279</v>
      </c>
      <c r="AP400" s="50">
        <v>248</v>
      </c>
      <c r="AQ400" s="50">
        <v>243</v>
      </c>
      <c r="AR400" s="50">
        <v>230</v>
      </c>
      <c r="AS400" s="50">
        <v>204</v>
      </c>
      <c r="AT400" s="50">
        <v>174</v>
      </c>
      <c r="AU400" s="50">
        <v>142</v>
      </c>
      <c r="AV400" s="50">
        <v>117</v>
      </c>
      <c r="AW400" s="50">
        <v>91</v>
      </c>
      <c r="AX400" s="50">
        <v>94</v>
      </c>
      <c r="AZ400">
        <v>0</v>
      </c>
    </row>
    <row r="401" spans="1:52" x14ac:dyDescent="0.25">
      <c r="A401" s="2" t="s">
        <v>321</v>
      </c>
      <c r="B401" s="3" t="s">
        <v>1482</v>
      </c>
      <c r="C401" s="4">
        <v>19807</v>
      </c>
      <c r="D401" s="2" t="s">
        <v>323</v>
      </c>
      <c r="E401" s="2" t="s">
        <v>1483</v>
      </c>
      <c r="F401" t="s">
        <v>2496</v>
      </c>
      <c r="G401">
        <v>34757</v>
      </c>
      <c r="H401">
        <v>3653</v>
      </c>
      <c r="I401">
        <v>2921</v>
      </c>
      <c r="J401" s="9">
        <v>79.961675335340814</v>
      </c>
      <c r="K401">
        <v>8137</v>
      </c>
      <c r="L401">
        <v>4567</v>
      </c>
      <c r="M401" s="22">
        <v>56.126336487649006</v>
      </c>
      <c r="N401" s="48">
        <v>34757</v>
      </c>
      <c r="O401" s="49">
        <v>13709</v>
      </c>
      <c r="P401" s="49">
        <v>21048</v>
      </c>
      <c r="Q401" s="48">
        <v>1387</v>
      </c>
      <c r="R401" s="48">
        <v>1375</v>
      </c>
      <c r="S401" s="48">
        <v>1438</v>
      </c>
      <c r="T401" s="48">
        <v>1509</v>
      </c>
      <c r="U401" s="48">
        <v>1652</v>
      </c>
      <c r="V401" s="48">
        <v>1476</v>
      </c>
      <c r="W401" s="48">
        <v>1288</v>
      </c>
      <c r="X401" s="48">
        <v>1224</v>
      </c>
      <c r="Y401" s="48">
        <v>1057</v>
      </c>
      <c r="Z401" s="48">
        <v>1038</v>
      </c>
      <c r="AA401" s="48">
        <v>1026</v>
      </c>
      <c r="AB401" s="48">
        <v>878</v>
      </c>
      <c r="AC401" s="48">
        <v>730</v>
      </c>
      <c r="AD401" s="48">
        <v>575</v>
      </c>
      <c r="AE401" s="48">
        <v>450</v>
      </c>
      <c r="AF401" s="48">
        <v>326</v>
      </c>
      <c r="AG401" s="48">
        <v>325</v>
      </c>
      <c r="AH401" s="50">
        <v>1314</v>
      </c>
      <c r="AI401" s="50">
        <v>1277</v>
      </c>
      <c r="AJ401" s="50">
        <v>1289</v>
      </c>
      <c r="AK401" s="50">
        <v>1335</v>
      </c>
      <c r="AL401" s="50">
        <v>1458</v>
      </c>
      <c r="AM401" s="50">
        <v>1382</v>
      </c>
      <c r="AN401" s="50">
        <v>1233</v>
      </c>
      <c r="AO401" s="50">
        <v>1205</v>
      </c>
      <c r="AP401" s="50">
        <v>1038</v>
      </c>
      <c r="AQ401" s="50">
        <v>1030</v>
      </c>
      <c r="AR401" s="50">
        <v>1032</v>
      </c>
      <c r="AS401" s="50">
        <v>850</v>
      </c>
      <c r="AT401" s="50">
        <v>711</v>
      </c>
      <c r="AU401" s="50">
        <v>572</v>
      </c>
      <c r="AV401" s="50">
        <v>479</v>
      </c>
      <c r="AW401" s="50">
        <v>380</v>
      </c>
      <c r="AX401" s="50">
        <v>418</v>
      </c>
      <c r="AZ401">
        <v>0</v>
      </c>
    </row>
    <row r="402" spans="1:52" x14ac:dyDescent="0.25">
      <c r="A402" s="2" t="s">
        <v>321</v>
      </c>
      <c r="B402" s="3" t="s">
        <v>2073</v>
      </c>
      <c r="C402" s="4">
        <v>19809</v>
      </c>
      <c r="D402" s="2" t="s">
        <v>323</v>
      </c>
      <c r="E402" s="2" t="s">
        <v>2074</v>
      </c>
      <c r="F402" t="s">
        <v>2265</v>
      </c>
      <c r="G402">
        <v>21862</v>
      </c>
      <c r="H402">
        <v>7041</v>
      </c>
      <c r="I402">
        <v>1353</v>
      </c>
      <c r="J402" s="9">
        <v>19.216020451640393</v>
      </c>
      <c r="K402">
        <v>8518</v>
      </c>
      <c r="L402">
        <v>1541</v>
      </c>
      <c r="M402" s="22">
        <v>18.091101197464194</v>
      </c>
      <c r="N402" s="48">
        <v>21862</v>
      </c>
      <c r="O402" s="49">
        <v>4399</v>
      </c>
      <c r="P402" s="49">
        <v>17463</v>
      </c>
      <c r="Q402" s="48">
        <v>1636</v>
      </c>
      <c r="R402" s="48">
        <v>1381</v>
      </c>
      <c r="S402" s="48">
        <v>1290</v>
      </c>
      <c r="T402" s="48">
        <v>1329</v>
      </c>
      <c r="U402" s="48">
        <v>1221</v>
      </c>
      <c r="V402" s="48">
        <v>1000</v>
      </c>
      <c r="W402" s="48">
        <v>752</v>
      </c>
      <c r="X402" s="48">
        <v>597</v>
      </c>
      <c r="Y402" s="48">
        <v>434</v>
      </c>
      <c r="Z402" s="48">
        <v>380</v>
      </c>
      <c r="AA402" s="48">
        <v>336</v>
      </c>
      <c r="AB402" s="48">
        <v>280</v>
      </c>
      <c r="AC402" s="48">
        <v>200</v>
      </c>
      <c r="AD402" s="48">
        <v>170</v>
      </c>
      <c r="AE402" s="48">
        <v>136</v>
      </c>
      <c r="AF402" s="48">
        <v>91</v>
      </c>
      <c r="AG402" s="48">
        <v>92</v>
      </c>
      <c r="AH402" s="50">
        <v>1567</v>
      </c>
      <c r="AI402" s="50">
        <v>1305</v>
      </c>
      <c r="AJ402" s="50">
        <v>1213</v>
      </c>
      <c r="AK402" s="50">
        <v>1290</v>
      </c>
      <c r="AL402" s="50">
        <v>1084</v>
      </c>
      <c r="AM402" s="50">
        <v>800</v>
      </c>
      <c r="AN402" s="50">
        <v>602</v>
      </c>
      <c r="AO402" s="50">
        <v>459</v>
      </c>
      <c r="AP402" s="50">
        <v>378</v>
      </c>
      <c r="AQ402" s="50">
        <v>365</v>
      </c>
      <c r="AR402" s="50">
        <v>310</v>
      </c>
      <c r="AS402" s="50">
        <v>281</v>
      </c>
      <c r="AT402" s="50">
        <v>233</v>
      </c>
      <c r="AU402" s="50">
        <v>198</v>
      </c>
      <c r="AV402" s="50">
        <v>160</v>
      </c>
      <c r="AW402" s="50">
        <v>138</v>
      </c>
      <c r="AX402" s="50">
        <v>154</v>
      </c>
      <c r="AZ402">
        <v>4</v>
      </c>
    </row>
    <row r="403" spans="1:52" x14ac:dyDescent="0.25">
      <c r="A403" s="2" t="s">
        <v>321</v>
      </c>
      <c r="B403" s="3" t="s">
        <v>1708</v>
      </c>
      <c r="C403" s="4">
        <v>19821</v>
      </c>
      <c r="D403" s="2" t="s">
        <v>323</v>
      </c>
      <c r="E403" s="2" t="s">
        <v>1709</v>
      </c>
      <c r="F403" t="s">
        <v>2252</v>
      </c>
      <c r="G403">
        <v>29818</v>
      </c>
      <c r="H403">
        <v>5617</v>
      </c>
      <c r="I403">
        <v>1462</v>
      </c>
      <c r="J403" s="9">
        <v>26.028128894427631</v>
      </c>
      <c r="K403">
        <v>10114</v>
      </c>
      <c r="L403">
        <v>2045</v>
      </c>
      <c r="M403" s="22">
        <v>20.219497725924462</v>
      </c>
      <c r="N403" s="48">
        <v>29818</v>
      </c>
      <c r="O403" s="49">
        <v>1761</v>
      </c>
      <c r="P403" s="49">
        <v>28057</v>
      </c>
      <c r="Q403" s="48">
        <v>1881</v>
      </c>
      <c r="R403" s="48">
        <v>1635</v>
      </c>
      <c r="S403" s="48">
        <v>1572</v>
      </c>
      <c r="T403" s="48">
        <v>1680</v>
      </c>
      <c r="U403" s="48">
        <v>1604</v>
      </c>
      <c r="V403" s="48">
        <v>1437</v>
      </c>
      <c r="W403" s="48">
        <v>1196</v>
      </c>
      <c r="X403" s="48">
        <v>1040</v>
      </c>
      <c r="Y403" s="48">
        <v>812</v>
      </c>
      <c r="Z403" s="48">
        <v>630</v>
      </c>
      <c r="AA403" s="48">
        <v>523</v>
      </c>
      <c r="AB403" s="48">
        <v>436</v>
      </c>
      <c r="AC403" s="48">
        <v>369</v>
      </c>
      <c r="AD403" s="48">
        <v>293</v>
      </c>
      <c r="AE403" s="48">
        <v>204</v>
      </c>
      <c r="AF403" s="48">
        <v>133</v>
      </c>
      <c r="AG403" s="48">
        <v>116</v>
      </c>
      <c r="AH403" s="50">
        <v>1813</v>
      </c>
      <c r="AI403" s="50">
        <v>1580</v>
      </c>
      <c r="AJ403" s="50">
        <v>1499</v>
      </c>
      <c r="AK403" s="50">
        <v>1571</v>
      </c>
      <c r="AL403" s="50">
        <v>1450</v>
      </c>
      <c r="AM403" s="50">
        <v>1238</v>
      </c>
      <c r="AN403" s="50">
        <v>1008</v>
      </c>
      <c r="AO403" s="50">
        <v>878</v>
      </c>
      <c r="AP403" s="50">
        <v>710</v>
      </c>
      <c r="AQ403" s="50">
        <v>557</v>
      </c>
      <c r="AR403" s="50">
        <v>464</v>
      </c>
      <c r="AS403" s="50">
        <v>390</v>
      </c>
      <c r="AT403" s="50">
        <v>340</v>
      </c>
      <c r="AU403" s="50">
        <v>278</v>
      </c>
      <c r="AV403" s="50">
        <v>201</v>
      </c>
      <c r="AW403" s="50">
        <v>140</v>
      </c>
      <c r="AX403" s="50">
        <v>140</v>
      </c>
      <c r="AZ403">
        <v>3</v>
      </c>
    </row>
    <row r="404" spans="1:52" x14ac:dyDescent="0.25">
      <c r="A404" s="2" t="s">
        <v>321</v>
      </c>
      <c r="B404" s="3" t="s">
        <v>322</v>
      </c>
      <c r="C404" s="4">
        <v>19824</v>
      </c>
      <c r="D404" s="2" t="s">
        <v>323</v>
      </c>
      <c r="E404" s="2" t="s">
        <v>324</v>
      </c>
      <c r="F404" t="s">
        <v>2496</v>
      </c>
      <c r="G404">
        <v>20720</v>
      </c>
      <c r="H404">
        <v>4257</v>
      </c>
      <c r="I404">
        <v>1222</v>
      </c>
      <c r="J404" s="9">
        <v>28.705661263800796</v>
      </c>
      <c r="K404">
        <v>6873</v>
      </c>
      <c r="L404">
        <v>1734</v>
      </c>
      <c r="M404" s="22">
        <v>25.229157573112175</v>
      </c>
      <c r="N404" s="48">
        <v>20720</v>
      </c>
      <c r="O404" s="49">
        <v>1971</v>
      </c>
      <c r="P404" s="49">
        <v>18749</v>
      </c>
      <c r="Q404" s="48">
        <v>1247</v>
      </c>
      <c r="R404" s="48">
        <v>1128</v>
      </c>
      <c r="S404" s="48">
        <v>1132</v>
      </c>
      <c r="T404" s="48">
        <v>1111</v>
      </c>
      <c r="U404" s="48">
        <v>970</v>
      </c>
      <c r="V404" s="48">
        <v>849</v>
      </c>
      <c r="W404" s="48">
        <v>739</v>
      </c>
      <c r="X404" s="48">
        <v>638</v>
      </c>
      <c r="Y404" s="48">
        <v>538</v>
      </c>
      <c r="Z404" s="48">
        <v>493</v>
      </c>
      <c r="AA404" s="48">
        <v>467</v>
      </c>
      <c r="AB404" s="48">
        <v>357</v>
      </c>
      <c r="AC404" s="48">
        <v>283</v>
      </c>
      <c r="AD404" s="48">
        <v>239</v>
      </c>
      <c r="AE404" s="48">
        <v>182</v>
      </c>
      <c r="AF404" s="48">
        <v>127</v>
      </c>
      <c r="AG404" s="48">
        <v>106</v>
      </c>
      <c r="AH404" s="50">
        <v>1209</v>
      </c>
      <c r="AI404" s="50">
        <v>1074</v>
      </c>
      <c r="AJ404" s="50">
        <v>1088</v>
      </c>
      <c r="AK404" s="50">
        <v>1070</v>
      </c>
      <c r="AL404" s="50">
        <v>936</v>
      </c>
      <c r="AM404" s="50">
        <v>784</v>
      </c>
      <c r="AN404" s="50">
        <v>677</v>
      </c>
      <c r="AO404" s="50">
        <v>608</v>
      </c>
      <c r="AP404" s="50">
        <v>523</v>
      </c>
      <c r="AQ404" s="50">
        <v>467</v>
      </c>
      <c r="AR404" s="50">
        <v>415</v>
      </c>
      <c r="AS404" s="50">
        <v>328</v>
      </c>
      <c r="AT404" s="50">
        <v>272</v>
      </c>
      <c r="AU404" s="50">
        <v>235</v>
      </c>
      <c r="AV404" s="50">
        <v>177</v>
      </c>
      <c r="AW404" s="50">
        <v>128</v>
      </c>
      <c r="AX404" s="50">
        <v>123</v>
      </c>
      <c r="AZ404">
        <v>5</v>
      </c>
    </row>
    <row r="405" spans="1:52" x14ac:dyDescent="0.25">
      <c r="A405" s="2" t="s">
        <v>321</v>
      </c>
      <c r="B405" s="3" t="s">
        <v>1260</v>
      </c>
      <c r="C405" s="4">
        <v>19845</v>
      </c>
      <c r="D405" s="2" t="s">
        <v>323</v>
      </c>
      <c r="E405" s="2" t="s">
        <v>1261</v>
      </c>
      <c r="F405" t="s">
        <v>2496</v>
      </c>
      <c r="G405">
        <v>16596</v>
      </c>
      <c r="H405">
        <v>79</v>
      </c>
      <c r="I405">
        <v>270</v>
      </c>
      <c r="J405" s="9">
        <v>341.77215189873419</v>
      </c>
      <c r="K405">
        <v>4866</v>
      </c>
      <c r="L405">
        <v>1367</v>
      </c>
      <c r="M405" s="22">
        <v>28.092889436909164</v>
      </c>
      <c r="N405" s="48">
        <v>16596</v>
      </c>
      <c r="O405" s="49">
        <v>13061</v>
      </c>
      <c r="P405" s="49">
        <v>3535</v>
      </c>
      <c r="Q405" s="48">
        <v>824</v>
      </c>
      <c r="R405" s="48">
        <v>792</v>
      </c>
      <c r="S405" s="48">
        <v>833</v>
      </c>
      <c r="T405" s="48">
        <v>836</v>
      </c>
      <c r="U405" s="48">
        <v>802</v>
      </c>
      <c r="V405" s="48">
        <v>683</v>
      </c>
      <c r="W405" s="48">
        <v>619</v>
      </c>
      <c r="X405" s="48">
        <v>563</v>
      </c>
      <c r="Y405" s="48">
        <v>458</v>
      </c>
      <c r="Z405" s="48">
        <v>427</v>
      </c>
      <c r="AA405" s="48">
        <v>361</v>
      </c>
      <c r="AB405" s="48">
        <v>284</v>
      </c>
      <c r="AC405" s="48">
        <v>211</v>
      </c>
      <c r="AD405" s="48">
        <v>157</v>
      </c>
      <c r="AE405" s="48">
        <v>115</v>
      </c>
      <c r="AF405" s="48">
        <v>82</v>
      </c>
      <c r="AG405" s="48">
        <v>79</v>
      </c>
      <c r="AH405" s="50">
        <v>794</v>
      </c>
      <c r="AI405" s="50">
        <v>764</v>
      </c>
      <c r="AJ405" s="50">
        <v>808</v>
      </c>
      <c r="AK405" s="50">
        <v>799</v>
      </c>
      <c r="AL405" s="50">
        <v>779</v>
      </c>
      <c r="AM405" s="50">
        <v>669</v>
      </c>
      <c r="AN405" s="50">
        <v>626</v>
      </c>
      <c r="AO405" s="50">
        <v>624</v>
      </c>
      <c r="AP405" s="50">
        <v>526</v>
      </c>
      <c r="AQ405" s="50">
        <v>479</v>
      </c>
      <c r="AR405" s="50">
        <v>432</v>
      </c>
      <c r="AS405" s="50">
        <v>321</v>
      </c>
      <c r="AT405" s="50">
        <v>266</v>
      </c>
      <c r="AU405" s="50">
        <v>197</v>
      </c>
      <c r="AV405" s="50">
        <v>146</v>
      </c>
      <c r="AW405" s="50">
        <v>118</v>
      </c>
      <c r="AX405" s="50">
        <v>122</v>
      </c>
      <c r="AZ405">
        <v>0</v>
      </c>
    </row>
    <row r="406" spans="1:52" x14ac:dyDescent="0.25">
      <c r="A406" s="2" t="s">
        <v>1149</v>
      </c>
      <c r="B406" s="3" t="s">
        <v>1802</v>
      </c>
      <c r="C406" s="4">
        <v>20001</v>
      </c>
      <c r="D406" s="2" t="s">
        <v>1151</v>
      </c>
      <c r="E406" s="2" t="s">
        <v>1803</v>
      </c>
      <c r="F406" t="s">
        <v>2261</v>
      </c>
      <c r="G406">
        <v>473251</v>
      </c>
      <c r="H406">
        <v>8039</v>
      </c>
      <c r="I406">
        <v>1486</v>
      </c>
      <c r="J406" s="9">
        <v>18.484886179873119</v>
      </c>
      <c r="K406">
        <v>134490</v>
      </c>
      <c r="L406">
        <v>34894</v>
      </c>
      <c r="M406" s="22">
        <v>25.945423451557737</v>
      </c>
      <c r="N406" s="48">
        <v>473251</v>
      </c>
      <c r="O406" s="49">
        <v>405056</v>
      </c>
      <c r="P406" s="49">
        <v>68195</v>
      </c>
      <c r="Q406" s="48">
        <v>22903</v>
      </c>
      <c r="R406" s="48">
        <v>22925</v>
      </c>
      <c r="S406" s="48">
        <v>23467</v>
      </c>
      <c r="T406" s="48">
        <v>23715</v>
      </c>
      <c r="U406" s="48">
        <v>22096</v>
      </c>
      <c r="V406" s="48">
        <v>21035</v>
      </c>
      <c r="W406" s="48">
        <v>16974</v>
      </c>
      <c r="X406" s="48">
        <v>14282</v>
      </c>
      <c r="Y406" s="48">
        <v>13238</v>
      </c>
      <c r="Z406" s="48">
        <v>11946</v>
      </c>
      <c r="AA406" s="48">
        <v>10891</v>
      </c>
      <c r="AB406" s="48">
        <v>8839</v>
      </c>
      <c r="AC406" s="48">
        <v>6521</v>
      </c>
      <c r="AD406" s="48">
        <v>4862</v>
      </c>
      <c r="AE406" s="48">
        <v>3296</v>
      </c>
      <c r="AF406" s="48">
        <v>2093</v>
      </c>
      <c r="AG406" s="48">
        <v>1994</v>
      </c>
      <c r="AH406" s="50">
        <v>21940</v>
      </c>
      <c r="AI406" s="50">
        <v>22390</v>
      </c>
      <c r="AJ406" s="50">
        <v>22935</v>
      </c>
      <c r="AK406" s="50">
        <v>22873</v>
      </c>
      <c r="AL406" s="50">
        <v>21653</v>
      </c>
      <c r="AM406" s="50">
        <v>19994</v>
      </c>
      <c r="AN406" s="50">
        <v>18766</v>
      </c>
      <c r="AO406" s="50">
        <v>16972</v>
      </c>
      <c r="AP406" s="50">
        <v>14870</v>
      </c>
      <c r="AQ406" s="50">
        <v>14142</v>
      </c>
      <c r="AR406" s="50">
        <v>12832</v>
      </c>
      <c r="AS406" s="50">
        <v>10493</v>
      </c>
      <c r="AT406" s="50">
        <v>7979</v>
      </c>
      <c r="AU406" s="50">
        <v>5749</v>
      </c>
      <c r="AV406" s="50">
        <v>3807</v>
      </c>
      <c r="AW406" s="50">
        <v>2427</v>
      </c>
      <c r="AX406" s="50">
        <v>2352</v>
      </c>
      <c r="AZ406">
        <v>3</v>
      </c>
    </row>
    <row r="407" spans="1:52" x14ac:dyDescent="0.25">
      <c r="A407" s="2" t="s">
        <v>1149</v>
      </c>
      <c r="B407" s="3" t="s">
        <v>1787</v>
      </c>
      <c r="C407" s="4">
        <v>20011</v>
      </c>
      <c r="D407" s="2" t="s">
        <v>1151</v>
      </c>
      <c r="E407" s="2" t="s">
        <v>1788</v>
      </c>
      <c r="F407" t="s">
        <v>2496</v>
      </c>
      <c r="G407">
        <v>94864</v>
      </c>
      <c r="H407">
        <v>1218</v>
      </c>
      <c r="I407">
        <v>408</v>
      </c>
      <c r="J407" s="9">
        <v>33.497536945812804</v>
      </c>
      <c r="K407">
        <v>28879</v>
      </c>
      <c r="L407">
        <v>8284</v>
      </c>
      <c r="M407" s="22">
        <v>28.685203781294366</v>
      </c>
      <c r="N407" s="48">
        <v>94864</v>
      </c>
      <c r="O407" s="49">
        <v>82976</v>
      </c>
      <c r="P407" s="49">
        <v>11888</v>
      </c>
      <c r="Q407" s="48">
        <v>4946</v>
      </c>
      <c r="R407" s="48">
        <v>4865</v>
      </c>
      <c r="S407" s="48">
        <v>4813</v>
      </c>
      <c r="T407" s="48">
        <v>4579</v>
      </c>
      <c r="U407" s="48">
        <v>4417</v>
      </c>
      <c r="V407" s="48">
        <v>4120</v>
      </c>
      <c r="W407" s="48">
        <v>2903</v>
      </c>
      <c r="X407" s="48">
        <v>2326</v>
      </c>
      <c r="Y407" s="48">
        <v>2475</v>
      </c>
      <c r="Z407" s="48">
        <v>2362</v>
      </c>
      <c r="AA407" s="48">
        <v>2163</v>
      </c>
      <c r="AB407" s="48">
        <v>1830</v>
      </c>
      <c r="AC407" s="48">
        <v>1485</v>
      </c>
      <c r="AD407" s="48">
        <v>1157</v>
      </c>
      <c r="AE407" s="48">
        <v>829</v>
      </c>
      <c r="AF407" s="48">
        <v>546</v>
      </c>
      <c r="AG407" s="48">
        <v>508</v>
      </c>
      <c r="AH407" s="50">
        <v>4739</v>
      </c>
      <c r="AI407" s="50">
        <v>4738</v>
      </c>
      <c r="AJ407" s="50">
        <v>4595</v>
      </c>
      <c r="AK407" s="50">
        <v>4677</v>
      </c>
      <c r="AL407" s="50">
        <v>4569</v>
      </c>
      <c r="AM407" s="50">
        <v>4052</v>
      </c>
      <c r="AN407" s="50">
        <v>3384</v>
      </c>
      <c r="AO407" s="50">
        <v>2992</v>
      </c>
      <c r="AP407" s="50">
        <v>2876</v>
      </c>
      <c r="AQ407" s="50">
        <v>2767</v>
      </c>
      <c r="AR407" s="50">
        <v>2471</v>
      </c>
      <c r="AS407" s="50">
        <v>1961</v>
      </c>
      <c r="AT407" s="50">
        <v>1576</v>
      </c>
      <c r="AU407" s="50">
        <v>1223</v>
      </c>
      <c r="AV407" s="50">
        <v>823</v>
      </c>
      <c r="AW407" s="50">
        <v>559</v>
      </c>
      <c r="AX407" s="50">
        <v>538</v>
      </c>
      <c r="AZ407">
        <v>0</v>
      </c>
    </row>
    <row r="408" spans="1:52" x14ac:dyDescent="0.25">
      <c r="A408" s="2" t="s">
        <v>1149</v>
      </c>
      <c r="B408" s="3" t="s">
        <v>2095</v>
      </c>
      <c r="C408" s="4">
        <v>20013</v>
      </c>
      <c r="D408" s="2" t="s">
        <v>1151</v>
      </c>
      <c r="E408" s="2" t="s">
        <v>2096</v>
      </c>
      <c r="F408" t="s">
        <v>2261</v>
      </c>
      <c r="G408">
        <v>50055</v>
      </c>
      <c r="H408">
        <v>1617</v>
      </c>
      <c r="I408">
        <v>442</v>
      </c>
      <c r="J408" s="9">
        <v>27.334570191713048</v>
      </c>
      <c r="K408">
        <v>17591</v>
      </c>
      <c r="L408">
        <v>4733</v>
      </c>
      <c r="M408" s="22">
        <v>26.905804104371555</v>
      </c>
      <c r="N408" s="48">
        <v>50055</v>
      </c>
      <c r="O408" s="49">
        <v>38619</v>
      </c>
      <c r="P408" s="49">
        <v>11436</v>
      </c>
      <c r="Q408" s="48">
        <v>2912</v>
      </c>
      <c r="R408" s="48">
        <v>2845</v>
      </c>
      <c r="S408" s="48">
        <v>2786</v>
      </c>
      <c r="T408" s="48">
        <v>2622</v>
      </c>
      <c r="U408" s="48">
        <v>2379</v>
      </c>
      <c r="V408" s="48">
        <v>2093</v>
      </c>
      <c r="W408" s="48">
        <v>1448</v>
      </c>
      <c r="X408" s="48">
        <v>1217</v>
      </c>
      <c r="Y408" s="48">
        <v>1128</v>
      </c>
      <c r="Z408" s="48">
        <v>1182</v>
      </c>
      <c r="AA408" s="48">
        <v>1206</v>
      </c>
      <c r="AB408" s="48">
        <v>1021</v>
      </c>
      <c r="AC408" s="48">
        <v>788</v>
      </c>
      <c r="AD408" s="48">
        <v>677</v>
      </c>
      <c r="AE408" s="48">
        <v>517</v>
      </c>
      <c r="AF408" s="48">
        <v>316</v>
      </c>
      <c r="AG408" s="48">
        <v>298</v>
      </c>
      <c r="AH408" s="50">
        <v>2778</v>
      </c>
      <c r="AI408" s="50">
        <v>2717</v>
      </c>
      <c r="AJ408" s="50">
        <v>2666</v>
      </c>
      <c r="AK408" s="50">
        <v>2501</v>
      </c>
      <c r="AL408" s="50">
        <v>2299</v>
      </c>
      <c r="AM408" s="50">
        <v>1868</v>
      </c>
      <c r="AN408" s="50">
        <v>1471</v>
      </c>
      <c r="AO408" s="50">
        <v>1320</v>
      </c>
      <c r="AP408" s="50">
        <v>1262</v>
      </c>
      <c r="AQ408" s="50">
        <v>1277</v>
      </c>
      <c r="AR408" s="50">
        <v>1147</v>
      </c>
      <c r="AS408" s="50">
        <v>916</v>
      </c>
      <c r="AT408" s="50">
        <v>749</v>
      </c>
      <c r="AU408" s="50">
        <v>575</v>
      </c>
      <c r="AV408" s="50">
        <v>441</v>
      </c>
      <c r="AW408" s="50">
        <v>336</v>
      </c>
      <c r="AX408" s="50">
        <v>297</v>
      </c>
      <c r="AZ408">
        <v>2</v>
      </c>
    </row>
    <row r="409" spans="1:52" x14ac:dyDescent="0.25">
      <c r="A409" s="2" t="s">
        <v>1149</v>
      </c>
      <c r="B409" s="3" t="s">
        <v>1554</v>
      </c>
      <c r="C409" s="4">
        <v>20032</v>
      </c>
      <c r="D409" s="2" t="s">
        <v>1151</v>
      </c>
      <c r="E409" s="2" t="s">
        <v>1555</v>
      </c>
      <c r="F409" t="s">
        <v>2496</v>
      </c>
      <c r="G409">
        <v>19305</v>
      </c>
      <c r="H409">
        <v>371</v>
      </c>
      <c r="I409">
        <v>301</v>
      </c>
      <c r="J409" s="9">
        <v>81.132075471698116</v>
      </c>
      <c r="K409">
        <v>7404</v>
      </c>
      <c r="L409">
        <v>1660</v>
      </c>
      <c r="M409" s="22">
        <v>22.420313344138304</v>
      </c>
      <c r="N409" s="48">
        <v>19305</v>
      </c>
      <c r="O409" s="49">
        <v>10071</v>
      </c>
      <c r="P409" s="49">
        <v>9234</v>
      </c>
      <c r="Q409" s="48">
        <v>1349</v>
      </c>
      <c r="R409" s="48">
        <v>1274</v>
      </c>
      <c r="S409" s="48">
        <v>1208</v>
      </c>
      <c r="T409" s="48">
        <v>1005</v>
      </c>
      <c r="U409" s="48">
        <v>939</v>
      </c>
      <c r="V409" s="48">
        <v>765</v>
      </c>
      <c r="W409" s="48">
        <v>534</v>
      </c>
      <c r="X409" s="48">
        <v>408</v>
      </c>
      <c r="Y409" s="48">
        <v>394</v>
      </c>
      <c r="Z409" s="48">
        <v>419</v>
      </c>
      <c r="AA409" s="48">
        <v>392</v>
      </c>
      <c r="AB409" s="48">
        <v>332</v>
      </c>
      <c r="AC409" s="48">
        <v>286</v>
      </c>
      <c r="AD409" s="48">
        <v>239</v>
      </c>
      <c r="AE409" s="48">
        <v>197</v>
      </c>
      <c r="AF409" s="48">
        <v>127</v>
      </c>
      <c r="AG409" s="48">
        <v>106</v>
      </c>
      <c r="AH409" s="50">
        <v>1274</v>
      </c>
      <c r="AI409" s="50">
        <v>1171</v>
      </c>
      <c r="AJ409" s="50">
        <v>1087</v>
      </c>
      <c r="AK409" s="50">
        <v>912</v>
      </c>
      <c r="AL409" s="50">
        <v>861</v>
      </c>
      <c r="AM409" s="50">
        <v>743</v>
      </c>
      <c r="AN409" s="50">
        <v>541</v>
      </c>
      <c r="AO409" s="50">
        <v>436</v>
      </c>
      <c r="AP409" s="50">
        <v>419</v>
      </c>
      <c r="AQ409" s="50">
        <v>427</v>
      </c>
      <c r="AR409" s="50">
        <v>356</v>
      </c>
      <c r="AS409" s="50">
        <v>278</v>
      </c>
      <c r="AT409" s="50">
        <v>235</v>
      </c>
      <c r="AU409" s="50">
        <v>201</v>
      </c>
      <c r="AV409" s="50">
        <v>167</v>
      </c>
      <c r="AW409" s="50">
        <v>110</v>
      </c>
      <c r="AX409" s="50">
        <v>113</v>
      </c>
      <c r="AZ409">
        <v>0</v>
      </c>
    </row>
    <row r="410" spans="1:52" x14ac:dyDescent="0.25">
      <c r="A410" s="2" t="s">
        <v>1149</v>
      </c>
      <c r="B410" s="3" t="s">
        <v>2135</v>
      </c>
      <c r="C410" s="4">
        <v>20045</v>
      </c>
      <c r="D410" s="2" t="s">
        <v>1151</v>
      </c>
      <c r="E410" s="2" t="s">
        <v>2136</v>
      </c>
      <c r="F410" t="s">
        <v>2261</v>
      </c>
      <c r="G410">
        <v>13322</v>
      </c>
      <c r="H410">
        <v>1017</v>
      </c>
      <c r="I410">
        <v>215</v>
      </c>
      <c r="J410" s="9">
        <v>21.140609636184855</v>
      </c>
      <c r="K410">
        <v>4866</v>
      </c>
      <c r="L410">
        <v>1023</v>
      </c>
      <c r="M410" s="22">
        <v>21.023427866831074</v>
      </c>
      <c r="N410" s="48">
        <v>13322</v>
      </c>
      <c r="O410" s="49">
        <v>10390</v>
      </c>
      <c r="P410" s="49">
        <v>2932</v>
      </c>
      <c r="Q410" s="48">
        <v>862</v>
      </c>
      <c r="R410" s="48">
        <v>801</v>
      </c>
      <c r="S410" s="48">
        <v>767</v>
      </c>
      <c r="T410" s="48">
        <v>785</v>
      </c>
      <c r="U410" s="48">
        <v>706</v>
      </c>
      <c r="V410" s="48">
        <v>548</v>
      </c>
      <c r="W410" s="48">
        <v>438</v>
      </c>
      <c r="X410" s="48">
        <v>388</v>
      </c>
      <c r="Y410" s="48">
        <v>342</v>
      </c>
      <c r="Z410" s="48">
        <v>313</v>
      </c>
      <c r="AA410" s="48">
        <v>283</v>
      </c>
      <c r="AB410" s="48">
        <v>233</v>
      </c>
      <c r="AC410" s="48">
        <v>180</v>
      </c>
      <c r="AD410" s="48">
        <v>155</v>
      </c>
      <c r="AE410" s="48">
        <v>109</v>
      </c>
      <c r="AF410" s="48">
        <v>76</v>
      </c>
      <c r="AG410" s="48">
        <v>66</v>
      </c>
      <c r="AH410" s="50">
        <v>803</v>
      </c>
      <c r="AI410" s="50">
        <v>709</v>
      </c>
      <c r="AJ410" s="50">
        <v>671</v>
      </c>
      <c r="AK410" s="50">
        <v>675</v>
      </c>
      <c r="AL410" s="50">
        <v>613</v>
      </c>
      <c r="AM410" s="50">
        <v>479</v>
      </c>
      <c r="AN410" s="50">
        <v>394</v>
      </c>
      <c r="AO410" s="50">
        <v>363</v>
      </c>
      <c r="AP410" s="50">
        <v>330</v>
      </c>
      <c r="AQ410" s="50">
        <v>302</v>
      </c>
      <c r="AR410" s="50">
        <v>252</v>
      </c>
      <c r="AS410" s="50">
        <v>195</v>
      </c>
      <c r="AT410" s="50">
        <v>148</v>
      </c>
      <c r="AU410" s="50">
        <v>125</v>
      </c>
      <c r="AV410" s="50">
        <v>87</v>
      </c>
      <c r="AW410" s="50">
        <v>61</v>
      </c>
      <c r="AX410" s="50">
        <v>63</v>
      </c>
      <c r="AZ410">
        <v>2</v>
      </c>
    </row>
    <row r="411" spans="1:52" x14ac:dyDescent="0.25">
      <c r="A411" s="2" t="s">
        <v>1149</v>
      </c>
      <c r="B411" s="3" t="s">
        <v>1926</v>
      </c>
      <c r="C411" s="4">
        <v>20060</v>
      </c>
      <c r="D411" s="2" t="s">
        <v>1151</v>
      </c>
      <c r="E411" s="2" t="s">
        <v>1927</v>
      </c>
      <c r="F411" t="s">
        <v>2496</v>
      </c>
      <c r="G411">
        <v>38490</v>
      </c>
      <c r="H411">
        <v>219</v>
      </c>
      <c r="I411">
        <v>81</v>
      </c>
      <c r="J411" s="9">
        <v>36.986301369863014</v>
      </c>
      <c r="K411">
        <v>13477</v>
      </c>
      <c r="L411">
        <v>2608</v>
      </c>
      <c r="M411" s="22">
        <v>19.351487719818948</v>
      </c>
      <c r="N411" s="48">
        <v>38490</v>
      </c>
      <c r="O411" s="49">
        <v>35051</v>
      </c>
      <c r="P411" s="49">
        <v>3439</v>
      </c>
      <c r="Q411" s="48">
        <v>2416</v>
      </c>
      <c r="R411" s="48">
        <v>2340</v>
      </c>
      <c r="S411" s="48">
        <v>2311</v>
      </c>
      <c r="T411" s="48">
        <v>2046</v>
      </c>
      <c r="U411" s="48">
        <v>1848</v>
      </c>
      <c r="V411" s="48">
        <v>1571</v>
      </c>
      <c r="W411" s="48">
        <v>1245</v>
      </c>
      <c r="X411" s="48">
        <v>997</v>
      </c>
      <c r="Y411" s="48">
        <v>898</v>
      </c>
      <c r="Z411" s="48">
        <v>858</v>
      </c>
      <c r="AA411" s="48">
        <v>810</v>
      </c>
      <c r="AB411" s="48">
        <v>695</v>
      </c>
      <c r="AC411" s="48">
        <v>479</v>
      </c>
      <c r="AD411" s="48">
        <v>391</v>
      </c>
      <c r="AE411" s="48">
        <v>314</v>
      </c>
      <c r="AF411" s="48">
        <v>193</v>
      </c>
      <c r="AG411" s="48">
        <v>149</v>
      </c>
      <c r="AH411" s="50">
        <v>2313</v>
      </c>
      <c r="AI411" s="50">
        <v>2213</v>
      </c>
      <c r="AJ411" s="50">
        <v>2158</v>
      </c>
      <c r="AK411" s="50">
        <v>1912</v>
      </c>
      <c r="AL411" s="50">
        <v>1717</v>
      </c>
      <c r="AM411" s="50">
        <v>1493</v>
      </c>
      <c r="AN411" s="50">
        <v>1235</v>
      </c>
      <c r="AO411" s="50">
        <v>1065</v>
      </c>
      <c r="AP411" s="50">
        <v>976</v>
      </c>
      <c r="AQ411" s="50">
        <v>898</v>
      </c>
      <c r="AR411" s="50">
        <v>832</v>
      </c>
      <c r="AS411" s="50">
        <v>699</v>
      </c>
      <c r="AT411" s="50">
        <v>467</v>
      </c>
      <c r="AU411" s="50">
        <v>362</v>
      </c>
      <c r="AV411" s="50">
        <v>267</v>
      </c>
      <c r="AW411" s="50">
        <v>160</v>
      </c>
      <c r="AX411" s="50">
        <v>162</v>
      </c>
      <c r="AZ411">
        <v>0</v>
      </c>
    </row>
    <row r="412" spans="1:52" x14ac:dyDescent="0.25">
      <c r="A412" s="2" t="s">
        <v>1149</v>
      </c>
      <c r="B412" s="3" t="s">
        <v>1459</v>
      </c>
      <c r="C412" s="4">
        <v>20175</v>
      </c>
      <c r="D412" s="2" t="s">
        <v>1151</v>
      </c>
      <c r="E412" s="2" t="s">
        <v>1460</v>
      </c>
      <c r="F412" t="s">
        <v>2496</v>
      </c>
      <c r="G412">
        <v>30493</v>
      </c>
      <c r="H412">
        <v>284</v>
      </c>
      <c r="I412">
        <v>366</v>
      </c>
      <c r="J412" s="9">
        <v>128.87323943661971</v>
      </c>
      <c r="K412">
        <v>11668</v>
      </c>
      <c r="L412">
        <v>2620</v>
      </c>
      <c r="M412" s="22">
        <v>22.45457661981488</v>
      </c>
      <c r="N412" s="48">
        <v>30493</v>
      </c>
      <c r="O412" s="49">
        <v>11731</v>
      </c>
      <c r="P412" s="49">
        <v>18762</v>
      </c>
      <c r="Q412" s="48">
        <v>2050</v>
      </c>
      <c r="R412" s="48">
        <v>1978</v>
      </c>
      <c r="S412" s="48">
        <v>1909</v>
      </c>
      <c r="T412" s="48">
        <v>1748</v>
      </c>
      <c r="U412" s="48">
        <v>1592</v>
      </c>
      <c r="V412" s="48">
        <v>1356</v>
      </c>
      <c r="W412" s="48">
        <v>949</v>
      </c>
      <c r="X412" s="48">
        <v>703</v>
      </c>
      <c r="Y412" s="48">
        <v>663</v>
      </c>
      <c r="Z412" s="48">
        <v>689</v>
      </c>
      <c r="AA412" s="48">
        <v>639</v>
      </c>
      <c r="AB412" s="48">
        <v>547</v>
      </c>
      <c r="AC412" s="48">
        <v>460</v>
      </c>
      <c r="AD412" s="48">
        <v>379</v>
      </c>
      <c r="AE412" s="48">
        <v>258</v>
      </c>
      <c r="AF412" s="48">
        <v>176</v>
      </c>
      <c r="AG412" s="48">
        <v>183</v>
      </c>
      <c r="AH412" s="50">
        <v>1937</v>
      </c>
      <c r="AI412" s="50">
        <v>1798</v>
      </c>
      <c r="AJ412" s="50">
        <v>1654</v>
      </c>
      <c r="AK412" s="50">
        <v>1468</v>
      </c>
      <c r="AL412" s="50">
        <v>1289</v>
      </c>
      <c r="AM412" s="50">
        <v>1098</v>
      </c>
      <c r="AN412" s="50">
        <v>796</v>
      </c>
      <c r="AO412" s="50">
        <v>626</v>
      </c>
      <c r="AP412" s="50">
        <v>604</v>
      </c>
      <c r="AQ412" s="50">
        <v>611</v>
      </c>
      <c r="AR412" s="50">
        <v>567</v>
      </c>
      <c r="AS412" s="50">
        <v>482</v>
      </c>
      <c r="AT412" s="50">
        <v>396</v>
      </c>
      <c r="AU412" s="50">
        <v>316</v>
      </c>
      <c r="AV412" s="50">
        <v>223</v>
      </c>
      <c r="AW412" s="50">
        <v>164</v>
      </c>
      <c r="AX412" s="50">
        <v>185</v>
      </c>
      <c r="AZ412">
        <v>0</v>
      </c>
    </row>
    <row r="413" spans="1:52" x14ac:dyDescent="0.25">
      <c r="A413" s="2" t="s">
        <v>1149</v>
      </c>
      <c r="B413" s="3" t="s">
        <v>2026</v>
      </c>
      <c r="C413" s="4">
        <v>20178</v>
      </c>
      <c r="D413" s="2" t="s">
        <v>1151</v>
      </c>
      <c r="E413" s="2" t="s">
        <v>2027</v>
      </c>
      <c r="F413" t="s">
        <v>2496</v>
      </c>
      <c r="G413">
        <v>19121</v>
      </c>
      <c r="H413">
        <v>306</v>
      </c>
      <c r="I413">
        <v>110</v>
      </c>
      <c r="J413" s="9">
        <v>35.947712418300654</v>
      </c>
      <c r="K413">
        <v>6970</v>
      </c>
      <c r="L413">
        <v>1725</v>
      </c>
      <c r="M413" s="22">
        <v>24.748923959827835</v>
      </c>
      <c r="N413" s="48">
        <v>19121</v>
      </c>
      <c r="O413" s="49">
        <v>14647</v>
      </c>
      <c r="P413" s="49">
        <v>4474</v>
      </c>
      <c r="Q413" s="48">
        <v>1135</v>
      </c>
      <c r="R413" s="48">
        <v>1114</v>
      </c>
      <c r="S413" s="48">
        <v>1103</v>
      </c>
      <c r="T413" s="48">
        <v>960</v>
      </c>
      <c r="U413" s="48">
        <v>891</v>
      </c>
      <c r="V413" s="48">
        <v>778</v>
      </c>
      <c r="W413" s="48">
        <v>574</v>
      </c>
      <c r="X413" s="48">
        <v>495</v>
      </c>
      <c r="Y413" s="48">
        <v>471</v>
      </c>
      <c r="Z413" s="48">
        <v>459</v>
      </c>
      <c r="AA413" s="48">
        <v>433</v>
      </c>
      <c r="AB413" s="48">
        <v>349</v>
      </c>
      <c r="AC413" s="48">
        <v>278</v>
      </c>
      <c r="AD413" s="48">
        <v>230</v>
      </c>
      <c r="AE413" s="48">
        <v>158</v>
      </c>
      <c r="AF413" s="48">
        <v>105</v>
      </c>
      <c r="AG413" s="48">
        <v>106</v>
      </c>
      <c r="AH413" s="50">
        <v>1082</v>
      </c>
      <c r="AI413" s="50">
        <v>1058</v>
      </c>
      <c r="AJ413" s="50">
        <v>1048</v>
      </c>
      <c r="AK413" s="50">
        <v>917</v>
      </c>
      <c r="AL413" s="50">
        <v>845</v>
      </c>
      <c r="AM413" s="50">
        <v>761</v>
      </c>
      <c r="AN413" s="50">
        <v>587</v>
      </c>
      <c r="AO413" s="50">
        <v>534</v>
      </c>
      <c r="AP413" s="50">
        <v>516</v>
      </c>
      <c r="AQ413" s="50">
        <v>484</v>
      </c>
      <c r="AR413" s="50">
        <v>436</v>
      </c>
      <c r="AS413" s="50">
        <v>340</v>
      </c>
      <c r="AT413" s="50">
        <v>267</v>
      </c>
      <c r="AU413" s="50">
        <v>225</v>
      </c>
      <c r="AV413" s="50">
        <v>156</v>
      </c>
      <c r="AW413" s="50">
        <v>109</v>
      </c>
      <c r="AX413" s="50">
        <v>117</v>
      </c>
      <c r="AZ413">
        <v>0</v>
      </c>
    </row>
    <row r="414" spans="1:52" x14ac:dyDescent="0.25">
      <c r="A414" s="2" t="s">
        <v>1149</v>
      </c>
      <c r="B414" s="3" t="s">
        <v>2142</v>
      </c>
      <c r="C414" s="4">
        <v>20228</v>
      </c>
      <c r="D414" s="2" t="s">
        <v>1151</v>
      </c>
      <c r="E414" s="2" t="s">
        <v>2143</v>
      </c>
      <c r="F414" t="s">
        <v>2496</v>
      </c>
      <c r="G414">
        <v>23699</v>
      </c>
      <c r="H414">
        <v>558</v>
      </c>
      <c r="I414">
        <v>242</v>
      </c>
      <c r="J414" s="9">
        <v>43.369175627240139</v>
      </c>
      <c r="K414">
        <v>8383</v>
      </c>
      <c r="L414">
        <v>2401</v>
      </c>
      <c r="M414" s="22">
        <v>28.641297864726234</v>
      </c>
      <c r="N414" s="48">
        <v>23699</v>
      </c>
      <c r="O414" s="49">
        <v>19177</v>
      </c>
      <c r="P414" s="49">
        <v>4522</v>
      </c>
      <c r="Q414" s="48">
        <v>1409</v>
      </c>
      <c r="R414" s="48">
        <v>1338</v>
      </c>
      <c r="S414" s="48">
        <v>1232</v>
      </c>
      <c r="T414" s="48">
        <v>1169</v>
      </c>
      <c r="U414" s="48">
        <v>1074</v>
      </c>
      <c r="V414" s="48">
        <v>944</v>
      </c>
      <c r="W414" s="48">
        <v>700</v>
      </c>
      <c r="X414" s="48">
        <v>606</v>
      </c>
      <c r="Y414" s="48">
        <v>575</v>
      </c>
      <c r="Z414" s="48">
        <v>567</v>
      </c>
      <c r="AA414" s="48">
        <v>502</v>
      </c>
      <c r="AB414" s="48">
        <v>422</v>
      </c>
      <c r="AC414" s="48">
        <v>349</v>
      </c>
      <c r="AD414" s="48">
        <v>309</v>
      </c>
      <c r="AE414" s="48">
        <v>230</v>
      </c>
      <c r="AF414" s="48">
        <v>175</v>
      </c>
      <c r="AG414" s="48">
        <v>157</v>
      </c>
      <c r="AH414" s="50">
        <v>1351</v>
      </c>
      <c r="AI414" s="50">
        <v>1276</v>
      </c>
      <c r="AJ414" s="50">
        <v>1188</v>
      </c>
      <c r="AK414" s="50">
        <v>1166</v>
      </c>
      <c r="AL414" s="50">
        <v>1083</v>
      </c>
      <c r="AM414" s="50">
        <v>971</v>
      </c>
      <c r="AN414" s="50">
        <v>760</v>
      </c>
      <c r="AO414" s="50">
        <v>697</v>
      </c>
      <c r="AP414" s="50">
        <v>668</v>
      </c>
      <c r="AQ414" s="50">
        <v>618</v>
      </c>
      <c r="AR414" s="50">
        <v>517</v>
      </c>
      <c r="AS414" s="50">
        <v>426</v>
      </c>
      <c r="AT414" s="50">
        <v>347</v>
      </c>
      <c r="AU414" s="50">
        <v>300</v>
      </c>
      <c r="AV414" s="50">
        <v>219</v>
      </c>
      <c r="AW414" s="50">
        <v>171</v>
      </c>
      <c r="AX414" s="50">
        <v>183</v>
      </c>
      <c r="AZ414">
        <v>0</v>
      </c>
    </row>
    <row r="415" spans="1:52" x14ac:dyDescent="0.25">
      <c r="A415" s="2" t="s">
        <v>1149</v>
      </c>
      <c r="B415" s="3" t="s">
        <v>1944</v>
      </c>
      <c r="C415" s="4">
        <v>20238</v>
      </c>
      <c r="D415" s="2" t="s">
        <v>1151</v>
      </c>
      <c r="E415" s="2" t="s">
        <v>1945</v>
      </c>
      <c r="F415" t="s">
        <v>2496</v>
      </c>
      <c r="G415">
        <v>26701</v>
      </c>
      <c r="H415">
        <v>322</v>
      </c>
      <c r="I415">
        <v>166</v>
      </c>
      <c r="J415" s="9">
        <v>51.552795031055901</v>
      </c>
      <c r="K415">
        <v>9289</v>
      </c>
      <c r="L415">
        <v>2172</v>
      </c>
      <c r="M415" s="22">
        <v>23.382495424695875</v>
      </c>
      <c r="N415" s="48">
        <v>26701</v>
      </c>
      <c r="O415" s="49">
        <v>20850</v>
      </c>
      <c r="P415" s="49">
        <v>5851</v>
      </c>
      <c r="Q415" s="48">
        <v>1655</v>
      </c>
      <c r="R415" s="48">
        <v>1542</v>
      </c>
      <c r="S415" s="48">
        <v>1449</v>
      </c>
      <c r="T415" s="48">
        <v>1415</v>
      </c>
      <c r="U415" s="48">
        <v>1295</v>
      </c>
      <c r="V415" s="48">
        <v>1132</v>
      </c>
      <c r="W415" s="48">
        <v>852</v>
      </c>
      <c r="X415" s="48">
        <v>700</v>
      </c>
      <c r="Y415" s="48">
        <v>656</v>
      </c>
      <c r="Z415" s="48">
        <v>617</v>
      </c>
      <c r="AA415" s="48">
        <v>581</v>
      </c>
      <c r="AB415" s="48">
        <v>504</v>
      </c>
      <c r="AC415" s="48">
        <v>388</v>
      </c>
      <c r="AD415" s="48">
        <v>308</v>
      </c>
      <c r="AE415" s="48">
        <v>231</v>
      </c>
      <c r="AF415" s="48">
        <v>166</v>
      </c>
      <c r="AG415" s="48">
        <v>143</v>
      </c>
      <c r="AH415" s="50">
        <v>1577</v>
      </c>
      <c r="AI415" s="50">
        <v>1482</v>
      </c>
      <c r="AJ415" s="50">
        <v>1400</v>
      </c>
      <c r="AK415" s="50">
        <v>1379</v>
      </c>
      <c r="AL415" s="50">
        <v>1206</v>
      </c>
      <c r="AM415" s="50">
        <v>1058</v>
      </c>
      <c r="AN415" s="50">
        <v>824</v>
      </c>
      <c r="AO415" s="50">
        <v>717</v>
      </c>
      <c r="AP415" s="50">
        <v>683</v>
      </c>
      <c r="AQ415" s="50">
        <v>611</v>
      </c>
      <c r="AR415" s="50">
        <v>559</v>
      </c>
      <c r="AS415" s="50">
        <v>476</v>
      </c>
      <c r="AT415" s="50">
        <v>359</v>
      </c>
      <c r="AU415" s="50">
        <v>270</v>
      </c>
      <c r="AV415" s="50">
        <v>187</v>
      </c>
      <c r="AW415" s="50">
        <v>131</v>
      </c>
      <c r="AX415" s="50">
        <v>148</v>
      </c>
      <c r="AZ415">
        <v>0</v>
      </c>
    </row>
    <row r="416" spans="1:52" x14ac:dyDescent="0.25">
      <c r="A416" s="2" t="s">
        <v>1149</v>
      </c>
      <c r="B416" s="3" t="s">
        <v>1677</v>
      </c>
      <c r="C416" s="4">
        <v>20250</v>
      </c>
      <c r="D416" s="2" t="s">
        <v>1151</v>
      </c>
      <c r="E416" s="2" t="s">
        <v>1678</v>
      </c>
      <c r="F416" t="s">
        <v>2496</v>
      </c>
      <c r="G416">
        <v>23187</v>
      </c>
      <c r="H416">
        <v>446</v>
      </c>
      <c r="I416">
        <v>216</v>
      </c>
      <c r="J416" s="9">
        <v>48.430493273542602</v>
      </c>
      <c r="K416">
        <v>8376</v>
      </c>
      <c r="L416">
        <v>1473</v>
      </c>
      <c r="M416" s="22">
        <v>17.585959885386821</v>
      </c>
      <c r="N416" s="48">
        <v>23187</v>
      </c>
      <c r="O416" s="49">
        <v>4006</v>
      </c>
      <c r="P416" s="49">
        <v>19181</v>
      </c>
      <c r="Q416" s="48">
        <v>1501</v>
      </c>
      <c r="R416" s="48">
        <v>1404</v>
      </c>
      <c r="S416" s="48">
        <v>1350</v>
      </c>
      <c r="T416" s="48">
        <v>1246</v>
      </c>
      <c r="U416" s="48">
        <v>1106</v>
      </c>
      <c r="V416" s="48">
        <v>920</v>
      </c>
      <c r="W416" s="48">
        <v>709</v>
      </c>
      <c r="X416" s="48">
        <v>586</v>
      </c>
      <c r="Y416" s="48">
        <v>564</v>
      </c>
      <c r="Z416" s="48">
        <v>566</v>
      </c>
      <c r="AA416" s="48">
        <v>510</v>
      </c>
      <c r="AB416" s="48">
        <v>388</v>
      </c>
      <c r="AC416" s="48">
        <v>275</v>
      </c>
      <c r="AD416" s="48">
        <v>219</v>
      </c>
      <c r="AE416" s="48">
        <v>150</v>
      </c>
      <c r="AF416" s="48">
        <v>95</v>
      </c>
      <c r="AG416" s="48">
        <v>85</v>
      </c>
      <c r="AH416" s="50">
        <v>1429</v>
      </c>
      <c r="AI416" s="50">
        <v>1325</v>
      </c>
      <c r="AJ416" s="50">
        <v>1299</v>
      </c>
      <c r="AK416" s="50">
        <v>1223</v>
      </c>
      <c r="AL416" s="50">
        <v>1096</v>
      </c>
      <c r="AM416" s="50">
        <v>938</v>
      </c>
      <c r="AN416" s="50">
        <v>763</v>
      </c>
      <c r="AO416" s="50">
        <v>670</v>
      </c>
      <c r="AP416" s="50">
        <v>634</v>
      </c>
      <c r="AQ416" s="50">
        <v>580</v>
      </c>
      <c r="AR416" s="50">
        <v>472</v>
      </c>
      <c r="AS416" s="50">
        <v>326</v>
      </c>
      <c r="AT416" s="50">
        <v>234</v>
      </c>
      <c r="AU416" s="50">
        <v>192</v>
      </c>
      <c r="AV416" s="50">
        <v>141</v>
      </c>
      <c r="AW416" s="50">
        <v>93</v>
      </c>
      <c r="AX416" s="50">
        <v>98</v>
      </c>
      <c r="AZ416">
        <v>0</v>
      </c>
    </row>
    <row r="417" spans="1:52" x14ac:dyDescent="0.25">
      <c r="A417" s="2" t="s">
        <v>1149</v>
      </c>
      <c r="B417" s="3" t="s">
        <v>1150</v>
      </c>
      <c r="C417" s="4">
        <v>20295</v>
      </c>
      <c r="D417" s="2" t="s">
        <v>1151</v>
      </c>
      <c r="E417" s="2" t="s">
        <v>1152</v>
      </c>
      <c r="F417" t="s">
        <v>2496</v>
      </c>
      <c r="G417">
        <v>17061</v>
      </c>
      <c r="H417">
        <v>130</v>
      </c>
      <c r="I417">
        <v>80</v>
      </c>
      <c r="J417" s="9">
        <v>61.53846153846154</v>
      </c>
      <c r="K417">
        <v>4634</v>
      </c>
      <c r="L417">
        <v>1628</v>
      </c>
      <c r="M417" s="22">
        <v>35.131635735865338</v>
      </c>
      <c r="N417" s="48">
        <v>17061</v>
      </c>
      <c r="O417" s="49">
        <v>9693</v>
      </c>
      <c r="P417" s="49">
        <v>7368</v>
      </c>
      <c r="Q417" s="48">
        <v>801</v>
      </c>
      <c r="R417" s="48">
        <v>790</v>
      </c>
      <c r="S417" s="48">
        <v>776</v>
      </c>
      <c r="T417" s="48">
        <v>811</v>
      </c>
      <c r="U417" s="48">
        <v>819</v>
      </c>
      <c r="V417" s="48">
        <v>798</v>
      </c>
      <c r="W417" s="48">
        <v>652</v>
      </c>
      <c r="X417" s="48">
        <v>545</v>
      </c>
      <c r="Y417" s="48">
        <v>504</v>
      </c>
      <c r="Z417" s="48">
        <v>517</v>
      </c>
      <c r="AA417" s="48">
        <v>524</v>
      </c>
      <c r="AB417" s="48">
        <v>453</v>
      </c>
      <c r="AC417" s="48">
        <v>358</v>
      </c>
      <c r="AD417" s="48">
        <v>252</v>
      </c>
      <c r="AE417" s="48">
        <v>179</v>
      </c>
      <c r="AF417" s="48">
        <v>117</v>
      </c>
      <c r="AG417" s="48">
        <v>105</v>
      </c>
      <c r="AH417" s="50">
        <v>771</v>
      </c>
      <c r="AI417" s="50">
        <v>757</v>
      </c>
      <c r="AJ417" s="50">
        <v>743</v>
      </c>
      <c r="AK417" s="50">
        <v>766</v>
      </c>
      <c r="AL417" s="50">
        <v>747</v>
      </c>
      <c r="AM417" s="50">
        <v>719</v>
      </c>
      <c r="AN417" s="50">
        <v>586</v>
      </c>
      <c r="AO417" s="50">
        <v>510</v>
      </c>
      <c r="AP417" s="50">
        <v>465</v>
      </c>
      <c r="AQ417" s="50">
        <v>444</v>
      </c>
      <c r="AR417" s="50">
        <v>405</v>
      </c>
      <c r="AS417" s="50">
        <v>329</v>
      </c>
      <c r="AT417" s="50">
        <v>272</v>
      </c>
      <c r="AU417" s="50">
        <v>201</v>
      </c>
      <c r="AV417" s="50">
        <v>147</v>
      </c>
      <c r="AW417" s="50">
        <v>97</v>
      </c>
      <c r="AX417" s="50">
        <v>101</v>
      </c>
      <c r="AZ417">
        <v>0</v>
      </c>
    </row>
    <row r="418" spans="1:52" x14ac:dyDescent="0.25">
      <c r="A418" s="2" t="s">
        <v>1149</v>
      </c>
      <c r="B418" s="3" t="s">
        <v>1181</v>
      </c>
      <c r="C418" s="4">
        <v>20310</v>
      </c>
      <c r="D418" s="2" t="s">
        <v>1151</v>
      </c>
      <c r="E418" s="2" t="s">
        <v>1182</v>
      </c>
      <c r="F418" t="s">
        <v>2496</v>
      </c>
      <c r="G418">
        <v>6593</v>
      </c>
      <c r="H418">
        <v>527</v>
      </c>
      <c r="I418">
        <v>274</v>
      </c>
      <c r="J418" s="9">
        <v>51.992409867172675</v>
      </c>
      <c r="K418">
        <v>2076</v>
      </c>
      <c r="L418">
        <v>874</v>
      </c>
      <c r="M418" s="22">
        <v>42.100192678227359</v>
      </c>
      <c r="N418" s="48">
        <v>6593</v>
      </c>
      <c r="O418" s="49">
        <v>1314</v>
      </c>
      <c r="P418" s="49">
        <v>5279</v>
      </c>
      <c r="Q418" s="48">
        <v>315</v>
      </c>
      <c r="R418" s="48">
        <v>315</v>
      </c>
      <c r="S418" s="48">
        <v>317</v>
      </c>
      <c r="T418" s="48">
        <v>320</v>
      </c>
      <c r="U418" s="48">
        <v>322</v>
      </c>
      <c r="V418" s="48">
        <v>285</v>
      </c>
      <c r="W418" s="48">
        <v>204</v>
      </c>
      <c r="X418" s="48">
        <v>180</v>
      </c>
      <c r="Y418" s="48">
        <v>181</v>
      </c>
      <c r="Z418" s="48">
        <v>183</v>
      </c>
      <c r="AA418" s="48">
        <v>171</v>
      </c>
      <c r="AB418" s="48">
        <v>148</v>
      </c>
      <c r="AC418" s="48">
        <v>124</v>
      </c>
      <c r="AD418" s="48">
        <v>100</v>
      </c>
      <c r="AE418" s="48">
        <v>78</v>
      </c>
      <c r="AF418" s="48">
        <v>54</v>
      </c>
      <c r="AG418" s="48">
        <v>49</v>
      </c>
      <c r="AH418" s="50">
        <v>300</v>
      </c>
      <c r="AI418" s="50">
        <v>297</v>
      </c>
      <c r="AJ418" s="50">
        <v>290</v>
      </c>
      <c r="AK418" s="50">
        <v>282</v>
      </c>
      <c r="AL418" s="50">
        <v>293</v>
      </c>
      <c r="AM418" s="50">
        <v>247</v>
      </c>
      <c r="AN418" s="50">
        <v>199</v>
      </c>
      <c r="AO418" s="50">
        <v>194</v>
      </c>
      <c r="AP418" s="50">
        <v>174</v>
      </c>
      <c r="AQ418" s="50">
        <v>182</v>
      </c>
      <c r="AR418" s="50">
        <v>175</v>
      </c>
      <c r="AS418" s="50">
        <v>140</v>
      </c>
      <c r="AT418" s="50">
        <v>130</v>
      </c>
      <c r="AU418" s="50">
        <v>115</v>
      </c>
      <c r="AV418" s="50">
        <v>95</v>
      </c>
      <c r="AW418" s="50">
        <v>71</v>
      </c>
      <c r="AX418" s="50">
        <v>63</v>
      </c>
      <c r="AZ418">
        <v>0</v>
      </c>
    </row>
    <row r="419" spans="1:52" x14ac:dyDescent="0.25">
      <c r="A419" s="2" t="s">
        <v>1149</v>
      </c>
      <c r="B419" s="3" t="s">
        <v>1874</v>
      </c>
      <c r="C419" s="4">
        <v>20383</v>
      </c>
      <c r="D419" s="2" t="s">
        <v>1151</v>
      </c>
      <c r="E419" s="2" t="s">
        <v>1875</v>
      </c>
      <c r="F419" t="s">
        <v>2496</v>
      </c>
      <c r="G419">
        <v>12591</v>
      </c>
      <c r="H419">
        <v>621</v>
      </c>
      <c r="I419">
        <v>161</v>
      </c>
      <c r="J419" s="9">
        <v>25.925925925925924</v>
      </c>
      <c r="K419">
        <v>4373</v>
      </c>
      <c r="L419">
        <v>1241</v>
      </c>
      <c r="M419" s="22">
        <v>28.378687399954266</v>
      </c>
      <c r="N419" s="48">
        <v>12591</v>
      </c>
      <c r="O419" s="49">
        <v>6256</v>
      </c>
      <c r="P419" s="49">
        <v>6335</v>
      </c>
      <c r="Q419" s="48">
        <v>697</v>
      </c>
      <c r="R419" s="48">
        <v>710</v>
      </c>
      <c r="S419" s="48">
        <v>731</v>
      </c>
      <c r="T419" s="48">
        <v>641</v>
      </c>
      <c r="U419" s="48">
        <v>606</v>
      </c>
      <c r="V419" s="48">
        <v>506</v>
      </c>
      <c r="W419" s="48">
        <v>371</v>
      </c>
      <c r="X419" s="48">
        <v>293</v>
      </c>
      <c r="Y419" s="48">
        <v>309</v>
      </c>
      <c r="Z419" s="48">
        <v>343</v>
      </c>
      <c r="AA419" s="48">
        <v>311</v>
      </c>
      <c r="AB419" s="48">
        <v>256</v>
      </c>
      <c r="AC419" s="48">
        <v>223</v>
      </c>
      <c r="AD419" s="48">
        <v>168</v>
      </c>
      <c r="AE419" s="48">
        <v>112</v>
      </c>
      <c r="AF419" s="48">
        <v>70</v>
      </c>
      <c r="AG419" s="48">
        <v>71</v>
      </c>
      <c r="AH419" s="50">
        <v>661</v>
      </c>
      <c r="AI419" s="50">
        <v>655</v>
      </c>
      <c r="AJ419" s="50">
        <v>647</v>
      </c>
      <c r="AK419" s="50">
        <v>569</v>
      </c>
      <c r="AL419" s="50">
        <v>542</v>
      </c>
      <c r="AM419" s="50">
        <v>488</v>
      </c>
      <c r="AN419" s="50">
        <v>388</v>
      </c>
      <c r="AO419" s="50">
        <v>317</v>
      </c>
      <c r="AP419" s="50">
        <v>330</v>
      </c>
      <c r="AQ419" s="50">
        <v>341</v>
      </c>
      <c r="AR419" s="50">
        <v>310</v>
      </c>
      <c r="AS419" s="50">
        <v>255</v>
      </c>
      <c r="AT419" s="50">
        <v>221</v>
      </c>
      <c r="AU419" s="50">
        <v>172</v>
      </c>
      <c r="AV419" s="50">
        <v>117</v>
      </c>
      <c r="AW419" s="50">
        <v>78</v>
      </c>
      <c r="AX419" s="50">
        <v>82</v>
      </c>
      <c r="AZ419">
        <v>0</v>
      </c>
    </row>
    <row r="420" spans="1:52" x14ac:dyDescent="0.25">
      <c r="A420" s="2" t="s">
        <v>1149</v>
      </c>
      <c r="B420" s="3" t="s">
        <v>2063</v>
      </c>
      <c r="C420" s="4">
        <v>20400</v>
      </c>
      <c r="D420" s="2" t="s">
        <v>1151</v>
      </c>
      <c r="E420" s="2" t="s">
        <v>2064</v>
      </c>
      <c r="F420" t="s">
        <v>2261</v>
      </c>
      <c r="G420">
        <v>22341</v>
      </c>
      <c r="H420">
        <v>927</v>
      </c>
      <c r="I420">
        <v>274</v>
      </c>
      <c r="J420" s="9">
        <v>29.557713052858688</v>
      </c>
      <c r="K420">
        <v>7485</v>
      </c>
      <c r="L420">
        <v>1715</v>
      </c>
      <c r="M420" s="22">
        <v>22.912491649966597</v>
      </c>
      <c r="N420" s="48">
        <v>22341</v>
      </c>
      <c r="O420" s="49">
        <v>19136</v>
      </c>
      <c r="P420" s="49">
        <v>3205</v>
      </c>
      <c r="Q420" s="48">
        <v>1286</v>
      </c>
      <c r="R420" s="48">
        <v>1238</v>
      </c>
      <c r="S420" s="48">
        <v>1249</v>
      </c>
      <c r="T420" s="48">
        <v>1144</v>
      </c>
      <c r="U420" s="48">
        <v>1135</v>
      </c>
      <c r="V420" s="48">
        <v>956</v>
      </c>
      <c r="W420" s="48">
        <v>788</v>
      </c>
      <c r="X420" s="48">
        <v>679</v>
      </c>
      <c r="Y420" s="48">
        <v>567</v>
      </c>
      <c r="Z420" s="48">
        <v>560</v>
      </c>
      <c r="AA420" s="48">
        <v>523</v>
      </c>
      <c r="AB420" s="48">
        <v>436</v>
      </c>
      <c r="AC420" s="48">
        <v>335</v>
      </c>
      <c r="AD420" s="48">
        <v>250</v>
      </c>
      <c r="AE420" s="48">
        <v>187</v>
      </c>
      <c r="AF420" s="48">
        <v>130</v>
      </c>
      <c r="AG420" s="48">
        <v>104</v>
      </c>
      <c r="AH420" s="50">
        <v>1211</v>
      </c>
      <c r="AI420" s="50">
        <v>1147</v>
      </c>
      <c r="AJ420" s="50">
        <v>1106</v>
      </c>
      <c r="AK420" s="50">
        <v>1005</v>
      </c>
      <c r="AL420" s="50">
        <v>986</v>
      </c>
      <c r="AM420" s="50">
        <v>882</v>
      </c>
      <c r="AN420" s="50">
        <v>762</v>
      </c>
      <c r="AO420" s="50">
        <v>690</v>
      </c>
      <c r="AP420" s="50">
        <v>603</v>
      </c>
      <c r="AQ420" s="50">
        <v>586</v>
      </c>
      <c r="AR420" s="50">
        <v>519</v>
      </c>
      <c r="AS420" s="50">
        <v>394</v>
      </c>
      <c r="AT420" s="50">
        <v>285</v>
      </c>
      <c r="AU420" s="50">
        <v>209</v>
      </c>
      <c r="AV420" s="50">
        <v>161</v>
      </c>
      <c r="AW420" s="50">
        <v>118</v>
      </c>
      <c r="AX420" s="50">
        <v>110</v>
      </c>
      <c r="AZ420">
        <v>0</v>
      </c>
    </row>
    <row r="421" spans="1:52" x14ac:dyDescent="0.25">
      <c r="A421" s="2" t="s">
        <v>1149</v>
      </c>
      <c r="B421" s="3" t="s">
        <v>1924</v>
      </c>
      <c r="C421" s="4">
        <v>20443</v>
      </c>
      <c r="D421" s="2" t="s">
        <v>1151</v>
      </c>
      <c r="E421" s="2" t="s">
        <v>1925</v>
      </c>
      <c r="F421" t="s">
        <v>2261</v>
      </c>
      <c r="G421">
        <v>15200</v>
      </c>
      <c r="H421">
        <v>391</v>
      </c>
      <c r="I421">
        <v>151</v>
      </c>
      <c r="J421" s="9">
        <v>38.618925831202041</v>
      </c>
      <c r="K421">
        <v>4907</v>
      </c>
      <c r="L421">
        <v>1173</v>
      </c>
      <c r="M421" s="22">
        <v>23.90462604442633</v>
      </c>
      <c r="N421" s="48">
        <v>15200</v>
      </c>
      <c r="O421" s="49">
        <v>9792</v>
      </c>
      <c r="P421" s="49">
        <v>5408</v>
      </c>
      <c r="Q421" s="48">
        <v>886</v>
      </c>
      <c r="R421" s="48">
        <v>861</v>
      </c>
      <c r="S421" s="48">
        <v>856</v>
      </c>
      <c r="T421" s="48">
        <v>816</v>
      </c>
      <c r="U421" s="48">
        <v>691</v>
      </c>
      <c r="V421" s="48">
        <v>583</v>
      </c>
      <c r="W421" s="48">
        <v>470</v>
      </c>
      <c r="X421" s="48">
        <v>414</v>
      </c>
      <c r="Y421" s="48">
        <v>385</v>
      </c>
      <c r="Z421" s="48">
        <v>403</v>
      </c>
      <c r="AA421" s="48">
        <v>380</v>
      </c>
      <c r="AB421" s="48">
        <v>306</v>
      </c>
      <c r="AC421" s="48">
        <v>246</v>
      </c>
      <c r="AD421" s="48">
        <v>188</v>
      </c>
      <c r="AE421" s="48">
        <v>123</v>
      </c>
      <c r="AF421" s="48">
        <v>78</v>
      </c>
      <c r="AG421" s="48">
        <v>71</v>
      </c>
      <c r="AH421" s="50">
        <v>842</v>
      </c>
      <c r="AI421" s="50">
        <v>801</v>
      </c>
      <c r="AJ421" s="50">
        <v>798</v>
      </c>
      <c r="AK421" s="50">
        <v>761</v>
      </c>
      <c r="AL421" s="50">
        <v>647</v>
      </c>
      <c r="AM421" s="50">
        <v>554</v>
      </c>
      <c r="AN421" s="50">
        <v>479</v>
      </c>
      <c r="AO421" s="50">
        <v>441</v>
      </c>
      <c r="AP421" s="50">
        <v>414</v>
      </c>
      <c r="AQ421" s="50">
        <v>411</v>
      </c>
      <c r="AR421" s="50">
        <v>366</v>
      </c>
      <c r="AS421" s="50">
        <v>276</v>
      </c>
      <c r="AT421" s="50">
        <v>217</v>
      </c>
      <c r="AU421" s="50">
        <v>166</v>
      </c>
      <c r="AV421" s="50">
        <v>115</v>
      </c>
      <c r="AW421" s="50">
        <v>77</v>
      </c>
      <c r="AX421" s="50">
        <v>78</v>
      </c>
      <c r="AZ421">
        <v>0</v>
      </c>
    </row>
    <row r="422" spans="1:52" x14ac:dyDescent="0.25">
      <c r="A422" s="2" t="s">
        <v>1149</v>
      </c>
      <c r="B422" s="3" t="s">
        <v>2140</v>
      </c>
      <c r="C422" s="4">
        <v>20517</v>
      </c>
      <c r="D422" s="2" t="s">
        <v>1151</v>
      </c>
      <c r="E422" s="2" t="s">
        <v>2141</v>
      </c>
      <c r="F422" t="s">
        <v>2496</v>
      </c>
      <c r="G422">
        <v>17369</v>
      </c>
      <c r="H422">
        <v>342</v>
      </c>
      <c r="I422">
        <v>126</v>
      </c>
      <c r="J422" s="9">
        <v>36.84210526315789</v>
      </c>
      <c r="K422">
        <v>5354</v>
      </c>
      <c r="L422">
        <v>1605</v>
      </c>
      <c r="M422" s="22">
        <v>29.977586850952559</v>
      </c>
      <c r="N422" s="48">
        <v>17369</v>
      </c>
      <c r="O422" s="49">
        <v>13510</v>
      </c>
      <c r="P422" s="49">
        <v>3859</v>
      </c>
      <c r="Q422" s="48">
        <v>917</v>
      </c>
      <c r="R422" s="48">
        <v>889</v>
      </c>
      <c r="S422" s="48">
        <v>862</v>
      </c>
      <c r="T422" s="48">
        <v>824</v>
      </c>
      <c r="U422" s="48">
        <v>807</v>
      </c>
      <c r="V422" s="48">
        <v>736</v>
      </c>
      <c r="W422" s="48">
        <v>589</v>
      </c>
      <c r="X422" s="48">
        <v>517</v>
      </c>
      <c r="Y422" s="48">
        <v>476</v>
      </c>
      <c r="Z422" s="48">
        <v>484</v>
      </c>
      <c r="AA422" s="48">
        <v>438</v>
      </c>
      <c r="AB422" s="48">
        <v>368</v>
      </c>
      <c r="AC422" s="48">
        <v>297</v>
      </c>
      <c r="AD422" s="48">
        <v>252</v>
      </c>
      <c r="AE422" s="48">
        <v>170</v>
      </c>
      <c r="AF422" s="48">
        <v>108</v>
      </c>
      <c r="AG422" s="48">
        <v>109</v>
      </c>
      <c r="AH422" s="50">
        <v>887</v>
      </c>
      <c r="AI422" s="50">
        <v>859</v>
      </c>
      <c r="AJ422" s="50">
        <v>844</v>
      </c>
      <c r="AK422" s="50">
        <v>807</v>
      </c>
      <c r="AL422" s="50">
        <v>777</v>
      </c>
      <c r="AM422" s="50">
        <v>708</v>
      </c>
      <c r="AN422" s="50">
        <v>587</v>
      </c>
      <c r="AO422" s="50">
        <v>523</v>
      </c>
      <c r="AP422" s="50">
        <v>479</v>
      </c>
      <c r="AQ422" s="50">
        <v>474</v>
      </c>
      <c r="AR422" s="50">
        <v>420</v>
      </c>
      <c r="AS422" s="50">
        <v>337</v>
      </c>
      <c r="AT422" s="50">
        <v>255</v>
      </c>
      <c r="AU422" s="50">
        <v>214</v>
      </c>
      <c r="AV422" s="50">
        <v>146</v>
      </c>
      <c r="AW422" s="50">
        <v>98</v>
      </c>
      <c r="AX422" s="50">
        <v>111</v>
      </c>
      <c r="AZ422">
        <v>0</v>
      </c>
    </row>
    <row r="423" spans="1:52" x14ac:dyDescent="0.25">
      <c r="A423" s="2" t="s">
        <v>1149</v>
      </c>
      <c r="B423" s="3" t="s">
        <v>2059</v>
      </c>
      <c r="C423" s="4">
        <v>20550</v>
      </c>
      <c r="D423" s="2" t="s">
        <v>1151</v>
      </c>
      <c r="E423" s="2" t="s">
        <v>2060</v>
      </c>
      <c r="F423" t="s">
        <v>2496</v>
      </c>
      <c r="G423">
        <v>18134</v>
      </c>
      <c r="H423">
        <v>475</v>
      </c>
      <c r="I423">
        <v>141</v>
      </c>
      <c r="J423" s="9">
        <v>29.684210526315791</v>
      </c>
      <c r="K423">
        <v>6085</v>
      </c>
      <c r="L423">
        <v>1554</v>
      </c>
      <c r="M423" s="22">
        <v>25.538208709942484</v>
      </c>
      <c r="N423" s="48">
        <v>18134</v>
      </c>
      <c r="O423" s="49">
        <v>12255</v>
      </c>
      <c r="P423" s="49">
        <v>5879</v>
      </c>
      <c r="Q423" s="48">
        <v>1058</v>
      </c>
      <c r="R423" s="48">
        <v>1042</v>
      </c>
      <c r="S423" s="48">
        <v>1000</v>
      </c>
      <c r="T423" s="48">
        <v>920</v>
      </c>
      <c r="U423" s="48">
        <v>885</v>
      </c>
      <c r="V423" s="48">
        <v>782</v>
      </c>
      <c r="W423" s="48">
        <v>531</v>
      </c>
      <c r="X423" s="48">
        <v>417</v>
      </c>
      <c r="Y423" s="48">
        <v>431</v>
      </c>
      <c r="Z423" s="48">
        <v>427</v>
      </c>
      <c r="AA423" s="48">
        <v>389</v>
      </c>
      <c r="AB423" s="48">
        <v>336</v>
      </c>
      <c r="AC423" s="48">
        <v>294</v>
      </c>
      <c r="AD423" s="48">
        <v>233</v>
      </c>
      <c r="AE423" s="48">
        <v>164</v>
      </c>
      <c r="AF423" s="48">
        <v>102</v>
      </c>
      <c r="AG423" s="48">
        <v>91</v>
      </c>
      <c r="AH423" s="50">
        <v>1016</v>
      </c>
      <c r="AI423" s="50">
        <v>993</v>
      </c>
      <c r="AJ423" s="50">
        <v>955</v>
      </c>
      <c r="AK423" s="50">
        <v>886</v>
      </c>
      <c r="AL423" s="50">
        <v>875</v>
      </c>
      <c r="AM423" s="50">
        <v>794</v>
      </c>
      <c r="AN423" s="50">
        <v>567</v>
      </c>
      <c r="AO423" s="50">
        <v>460</v>
      </c>
      <c r="AP423" s="50">
        <v>474</v>
      </c>
      <c r="AQ423" s="50">
        <v>449</v>
      </c>
      <c r="AR423" s="50">
        <v>396</v>
      </c>
      <c r="AS423" s="50">
        <v>330</v>
      </c>
      <c r="AT423" s="50">
        <v>274</v>
      </c>
      <c r="AU423" s="50">
        <v>214</v>
      </c>
      <c r="AV423" s="50">
        <v>151</v>
      </c>
      <c r="AW423" s="50">
        <v>98</v>
      </c>
      <c r="AX423" s="50">
        <v>100</v>
      </c>
      <c r="AZ423">
        <v>0</v>
      </c>
    </row>
    <row r="424" spans="1:52" x14ac:dyDescent="0.25">
      <c r="A424" s="2" t="s">
        <v>1149</v>
      </c>
      <c r="B424" s="3" t="s">
        <v>1804</v>
      </c>
      <c r="C424" s="4">
        <v>20570</v>
      </c>
      <c r="D424" s="2" t="s">
        <v>1151</v>
      </c>
      <c r="E424" s="2" t="s">
        <v>1805</v>
      </c>
      <c r="F424" t="s">
        <v>2261</v>
      </c>
      <c r="G424">
        <v>23404</v>
      </c>
      <c r="H424">
        <v>3939</v>
      </c>
      <c r="I424">
        <v>579</v>
      </c>
      <c r="J424" s="9">
        <v>14.6991622239147</v>
      </c>
      <c r="K424">
        <v>8630</v>
      </c>
      <c r="L424">
        <v>1396</v>
      </c>
      <c r="M424" s="22">
        <v>16.176129779837776</v>
      </c>
      <c r="N424" s="48">
        <v>23404</v>
      </c>
      <c r="O424" s="49">
        <v>5719</v>
      </c>
      <c r="P424" s="49">
        <v>17685</v>
      </c>
      <c r="Q424" s="48">
        <v>1682</v>
      </c>
      <c r="R424" s="48">
        <v>1548</v>
      </c>
      <c r="S424" s="48">
        <v>1439</v>
      </c>
      <c r="T424" s="48">
        <v>1519</v>
      </c>
      <c r="U424" s="48">
        <v>1271</v>
      </c>
      <c r="V424" s="48">
        <v>1012</v>
      </c>
      <c r="W424" s="48">
        <v>781</v>
      </c>
      <c r="X424" s="48">
        <v>623</v>
      </c>
      <c r="Y424" s="48">
        <v>520</v>
      </c>
      <c r="Z424" s="48">
        <v>439</v>
      </c>
      <c r="AA424" s="48">
        <v>390</v>
      </c>
      <c r="AB424" s="48">
        <v>324</v>
      </c>
      <c r="AC424" s="48">
        <v>257</v>
      </c>
      <c r="AD424" s="48">
        <v>214</v>
      </c>
      <c r="AE424" s="48">
        <v>152</v>
      </c>
      <c r="AF424" s="48">
        <v>119</v>
      </c>
      <c r="AG424" s="48">
        <v>108</v>
      </c>
      <c r="AH424" s="50">
        <v>1591</v>
      </c>
      <c r="AI424" s="50">
        <v>1413</v>
      </c>
      <c r="AJ424" s="50">
        <v>1278</v>
      </c>
      <c r="AK424" s="50">
        <v>1331</v>
      </c>
      <c r="AL424" s="50">
        <v>1112</v>
      </c>
      <c r="AM424" s="50">
        <v>911</v>
      </c>
      <c r="AN424" s="50">
        <v>717</v>
      </c>
      <c r="AO424" s="50">
        <v>585</v>
      </c>
      <c r="AP424" s="50">
        <v>475</v>
      </c>
      <c r="AQ424" s="50">
        <v>367</v>
      </c>
      <c r="AR424" s="50">
        <v>302</v>
      </c>
      <c r="AS424" s="50">
        <v>242</v>
      </c>
      <c r="AT424" s="50">
        <v>196</v>
      </c>
      <c r="AU424" s="50">
        <v>171</v>
      </c>
      <c r="AV424" s="50">
        <v>120</v>
      </c>
      <c r="AW424" s="50">
        <v>93</v>
      </c>
      <c r="AX424" s="50">
        <v>102</v>
      </c>
      <c r="AZ424">
        <v>2</v>
      </c>
    </row>
    <row r="425" spans="1:52" x14ac:dyDescent="0.25">
      <c r="A425" s="2" t="s">
        <v>1149</v>
      </c>
      <c r="B425" s="3" t="s">
        <v>1286</v>
      </c>
      <c r="C425" s="4">
        <v>20614</v>
      </c>
      <c r="D425" s="2" t="s">
        <v>1151</v>
      </c>
      <c r="E425" s="2" t="s">
        <v>1287</v>
      </c>
      <c r="F425" t="s">
        <v>2496</v>
      </c>
      <c r="G425">
        <v>13946</v>
      </c>
      <c r="H425">
        <v>1226</v>
      </c>
      <c r="I425">
        <v>417</v>
      </c>
      <c r="J425" s="9">
        <v>34.013050570962477</v>
      </c>
      <c r="K425">
        <v>3897</v>
      </c>
      <c r="L425">
        <v>1631</v>
      </c>
      <c r="M425" s="22">
        <v>41.852707210674879</v>
      </c>
      <c r="N425" s="48">
        <v>13946</v>
      </c>
      <c r="O425" s="49">
        <v>6164</v>
      </c>
      <c r="P425" s="49">
        <v>7782</v>
      </c>
      <c r="Q425" s="48">
        <v>648</v>
      </c>
      <c r="R425" s="48">
        <v>632</v>
      </c>
      <c r="S425" s="48">
        <v>625</v>
      </c>
      <c r="T425" s="48">
        <v>646</v>
      </c>
      <c r="U425" s="48">
        <v>703</v>
      </c>
      <c r="V425" s="48">
        <v>636</v>
      </c>
      <c r="W425" s="48">
        <v>486</v>
      </c>
      <c r="X425" s="48">
        <v>444</v>
      </c>
      <c r="Y425" s="48">
        <v>415</v>
      </c>
      <c r="Z425" s="48">
        <v>422</v>
      </c>
      <c r="AA425" s="48">
        <v>389</v>
      </c>
      <c r="AB425" s="48">
        <v>312</v>
      </c>
      <c r="AC425" s="48">
        <v>261</v>
      </c>
      <c r="AD425" s="48">
        <v>207</v>
      </c>
      <c r="AE425" s="48">
        <v>161</v>
      </c>
      <c r="AF425" s="48">
        <v>112</v>
      </c>
      <c r="AG425" s="48">
        <v>105</v>
      </c>
      <c r="AH425" s="50">
        <v>619</v>
      </c>
      <c r="AI425" s="50">
        <v>597</v>
      </c>
      <c r="AJ425" s="50">
        <v>573</v>
      </c>
      <c r="AK425" s="50">
        <v>575</v>
      </c>
      <c r="AL425" s="50">
        <v>593</v>
      </c>
      <c r="AM425" s="50">
        <v>539</v>
      </c>
      <c r="AN425" s="50">
        <v>433</v>
      </c>
      <c r="AO425" s="50">
        <v>419</v>
      </c>
      <c r="AP425" s="50">
        <v>407</v>
      </c>
      <c r="AQ425" s="50">
        <v>415</v>
      </c>
      <c r="AR425" s="50">
        <v>379</v>
      </c>
      <c r="AS425" s="50">
        <v>299</v>
      </c>
      <c r="AT425" s="50">
        <v>252</v>
      </c>
      <c r="AU425" s="50">
        <v>211</v>
      </c>
      <c r="AV425" s="50">
        <v>176</v>
      </c>
      <c r="AW425" s="50">
        <v>129</v>
      </c>
      <c r="AX425" s="50">
        <v>126</v>
      </c>
      <c r="AZ425">
        <v>0</v>
      </c>
    </row>
    <row r="426" spans="1:52" x14ac:dyDescent="0.25">
      <c r="A426" s="2" t="s">
        <v>1149</v>
      </c>
      <c r="B426" s="3" t="s">
        <v>1993</v>
      </c>
      <c r="C426" s="4">
        <v>20621</v>
      </c>
      <c r="D426" s="2" t="s">
        <v>1151</v>
      </c>
      <c r="E426" s="2" t="s">
        <v>448</v>
      </c>
      <c r="F426" t="s">
        <v>2261</v>
      </c>
      <c r="G426">
        <v>22929</v>
      </c>
      <c r="H426">
        <v>645</v>
      </c>
      <c r="I426">
        <v>266</v>
      </c>
      <c r="J426" s="9">
        <v>41.240310077519382</v>
      </c>
      <c r="K426">
        <v>7857</v>
      </c>
      <c r="L426">
        <v>1887</v>
      </c>
      <c r="M426" s="22">
        <v>24.016800305460098</v>
      </c>
      <c r="N426" s="48">
        <v>22929</v>
      </c>
      <c r="O426" s="49">
        <v>15089</v>
      </c>
      <c r="P426" s="49">
        <v>7840</v>
      </c>
      <c r="Q426" s="48">
        <v>1337</v>
      </c>
      <c r="R426" s="48">
        <v>1293</v>
      </c>
      <c r="S426" s="48">
        <v>1285</v>
      </c>
      <c r="T426" s="48">
        <v>1231</v>
      </c>
      <c r="U426" s="48">
        <v>1050</v>
      </c>
      <c r="V426" s="48">
        <v>893</v>
      </c>
      <c r="W426" s="48">
        <v>724</v>
      </c>
      <c r="X426" s="48">
        <v>638</v>
      </c>
      <c r="Y426" s="48">
        <v>588</v>
      </c>
      <c r="Z426" s="48">
        <v>601</v>
      </c>
      <c r="AA426" s="48">
        <v>558</v>
      </c>
      <c r="AB426" s="48">
        <v>453</v>
      </c>
      <c r="AC426" s="48">
        <v>370</v>
      </c>
      <c r="AD426" s="48">
        <v>283</v>
      </c>
      <c r="AE426" s="48">
        <v>187</v>
      </c>
      <c r="AF426" s="48">
        <v>119</v>
      </c>
      <c r="AG426" s="48">
        <v>107</v>
      </c>
      <c r="AH426" s="50">
        <v>1273</v>
      </c>
      <c r="AI426" s="50">
        <v>1207</v>
      </c>
      <c r="AJ426" s="50">
        <v>1207</v>
      </c>
      <c r="AK426" s="50">
        <v>1155</v>
      </c>
      <c r="AL426" s="50">
        <v>984</v>
      </c>
      <c r="AM426" s="50">
        <v>841</v>
      </c>
      <c r="AN426" s="50">
        <v>720</v>
      </c>
      <c r="AO426" s="50">
        <v>660</v>
      </c>
      <c r="AP426" s="50">
        <v>617</v>
      </c>
      <c r="AQ426" s="50">
        <v>609</v>
      </c>
      <c r="AR426" s="50">
        <v>539</v>
      </c>
      <c r="AS426" s="50">
        <v>412</v>
      </c>
      <c r="AT426" s="50">
        <v>326</v>
      </c>
      <c r="AU426" s="50">
        <v>251</v>
      </c>
      <c r="AV426" s="50">
        <v>174</v>
      </c>
      <c r="AW426" s="50">
        <v>118</v>
      </c>
      <c r="AX426" s="50">
        <v>119</v>
      </c>
      <c r="AZ426">
        <v>3</v>
      </c>
    </row>
    <row r="427" spans="1:52" x14ac:dyDescent="0.25">
      <c r="A427" s="2" t="s">
        <v>1149</v>
      </c>
      <c r="B427" s="3" t="s">
        <v>1468</v>
      </c>
      <c r="C427" s="4">
        <v>20710</v>
      </c>
      <c r="D427" s="2" t="s">
        <v>1151</v>
      </c>
      <c r="E427" s="2" t="s">
        <v>1469</v>
      </c>
      <c r="F427" t="s">
        <v>2496</v>
      </c>
      <c r="G427">
        <v>25603</v>
      </c>
      <c r="H427">
        <v>98</v>
      </c>
      <c r="I427">
        <v>71</v>
      </c>
      <c r="J427" s="9">
        <v>72.448979591836732</v>
      </c>
      <c r="K427">
        <v>7284</v>
      </c>
      <c r="L427">
        <v>1778</v>
      </c>
      <c r="M427" s="22">
        <v>24.40966501922021</v>
      </c>
      <c r="N427" s="48">
        <v>25603</v>
      </c>
      <c r="O427" s="49">
        <v>19078</v>
      </c>
      <c r="P427" s="49">
        <v>6525</v>
      </c>
      <c r="Q427" s="48">
        <v>1316</v>
      </c>
      <c r="R427" s="48">
        <v>1269</v>
      </c>
      <c r="S427" s="48">
        <v>1213</v>
      </c>
      <c r="T427" s="48">
        <v>1167</v>
      </c>
      <c r="U427" s="48">
        <v>1270</v>
      </c>
      <c r="V427" s="48">
        <v>1170</v>
      </c>
      <c r="W427" s="48">
        <v>897</v>
      </c>
      <c r="X427" s="48">
        <v>844</v>
      </c>
      <c r="Y427" s="48">
        <v>853</v>
      </c>
      <c r="Z427" s="48">
        <v>758</v>
      </c>
      <c r="AA427" s="48">
        <v>628</v>
      </c>
      <c r="AB427" s="48">
        <v>501</v>
      </c>
      <c r="AC427" s="48">
        <v>377</v>
      </c>
      <c r="AD427" s="48">
        <v>269</v>
      </c>
      <c r="AE427" s="48">
        <v>187</v>
      </c>
      <c r="AF427" s="48">
        <v>112</v>
      </c>
      <c r="AG427" s="48">
        <v>90</v>
      </c>
      <c r="AH427" s="50">
        <v>1265</v>
      </c>
      <c r="AI427" s="50">
        <v>1235</v>
      </c>
      <c r="AJ427" s="50">
        <v>1201</v>
      </c>
      <c r="AK427" s="50">
        <v>1163</v>
      </c>
      <c r="AL427" s="50">
        <v>1262</v>
      </c>
      <c r="AM427" s="50">
        <v>1189</v>
      </c>
      <c r="AN427" s="50">
        <v>930</v>
      </c>
      <c r="AO427" s="50">
        <v>860</v>
      </c>
      <c r="AP427" s="50">
        <v>816</v>
      </c>
      <c r="AQ427" s="50">
        <v>694</v>
      </c>
      <c r="AR427" s="50">
        <v>585</v>
      </c>
      <c r="AS427" s="50">
        <v>474</v>
      </c>
      <c r="AT427" s="50">
        <v>358</v>
      </c>
      <c r="AU427" s="50">
        <v>252</v>
      </c>
      <c r="AV427" s="50">
        <v>178</v>
      </c>
      <c r="AW427" s="50">
        <v>115</v>
      </c>
      <c r="AX427" s="50">
        <v>105</v>
      </c>
      <c r="AZ427">
        <v>0</v>
      </c>
    </row>
    <row r="428" spans="1:52" x14ac:dyDescent="0.25">
      <c r="A428" s="2" t="s">
        <v>1149</v>
      </c>
      <c r="B428" s="3" t="s">
        <v>2160</v>
      </c>
      <c r="C428" s="4">
        <v>20750</v>
      </c>
      <c r="D428" s="2" t="s">
        <v>1151</v>
      </c>
      <c r="E428" s="2" t="s">
        <v>2161</v>
      </c>
      <c r="F428" t="s">
        <v>2261</v>
      </c>
      <c r="G428">
        <v>13266</v>
      </c>
      <c r="H428">
        <v>187</v>
      </c>
      <c r="I428">
        <v>97</v>
      </c>
      <c r="J428" s="9">
        <v>51.871657754010691</v>
      </c>
      <c r="K428">
        <v>4476</v>
      </c>
      <c r="L428">
        <v>1274</v>
      </c>
      <c r="M428" s="22">
        <v>28.462913315460231</v>
      </c>
      <c r="N428" s="48">
        <v>13266</v>
      </c>
      <c r="O428" s="49">
        <v>7456</v>
      </c>
      <c r="P428" s="49">
        <v>5810</v>
      </c>
      <c r="Q428" s="48">
        <v>734</v>
      </c>
      <c r="R428" s="48">
        <v>747</v>
      </c>
      <c r="S428" s="48">
        <v>769</v>
      </c>
      <c r="T428" s="48">
        <v>675</v>
      </c>
      <c r="U428" s="48">
        <v>639</v>
      </c>
      <c r="V428" s="48">
        <v>532</v>
      </c>
      <c r="W428" s="48">
        <v>391</v>
      </c>
      <c r="X428" s="48">
        <v>309</v>
      </c>
      <c r="Y428" s="48">
        <v>326</v>
      </c>
      <c r="Z428" s="48">
        <v>362</v>
      </c>
      <c r="AA428" s="48">
        <v>328</v>
      </c>
      <c r="AB428" s="48">
        <v>270</v>
      </c>
      <c r="AC428" s="48">
        <v>235</v>
      </c>
      <c r="AD428" s="48">
        <v>177</v>
      </c>
      <c r="AE428" s="48">
        <v>118</v>
      </c>
      <c r="AF428" s="48">
        <v>74</v>
      </c>
      <c r="AG428" s="48">
        <v>75</v>
      </c>
      <c r="AH428" s="50">
        <v>696</v>
      </c>
      <c r="AI428" s="50">
        <v>690</v>
      </c>
      <c r="AJ428" s="50">
        <v>681</v>
      </c>
      <c r="AK428" s="50">
        <v>600</v>
      </c>
      <c r="AL428" s="50">
        <v>571</v>
      </c>
      <c r="AM428" s="50">
        <v>515</v>
      </c>
      <c r="AN428" s="50">
        <v>409</v>
      </c>
      <c r="AO428" s="50">
        <v>334</v>
      </c>
      <c r="AP428" s="50">
        <v>348</v>
      </c>
      <c r="AQ428" s="50">
        <v>360</v>
      </c>
      <c r="AR428" s="50">
        <v>327</v>
      </c>
      <c r="AS428" s="50">
        <v>269</v>
      </c>
      <c r="AT428" s="50">
        <v>233</v>
      </c>
      <c r="AU428" s="50">
        <v>181</v>
      </c>
      <c r="AV428" s="50">
        <v>123</v>
      </c>
      <c r="AW428" s="50">
        <v>82</v>
      </c>
      <c r="AX428" s="50">
        <v>86</v>
      </c>
      <c r="AZ428">
        <v>0</v>
      </c>
    </row>
    <row r="429" spans="1:52" x14ac:dyDescent="0.25">
      <c r="A429" s="2" t="s">
        <v>1149</v>
      </c>
      <c r="B429" s="3" t="s">
        <v>1720</v>
      </c>
      <c r="C429" s="4">
        <v>20770</v>
      </c>
      <c r="D429" s="2" t="s">
        <v>1151</v>
      </c>
      <c r="E429" s="2" t="s">
        <v>1721</v>
      </c>
      <c r="F429" t="s">
        <v>2496</v>
      </c>
      <c r="G429">
        <v>18748</v>
      </c>
      <c r="H429">
        <v>576</v>
      </c>
      <c r="I429">
        <v>193</v>
      </c>
      <c r="J429" s="9">
        <v>33.506944444444443</v>
      </c>
      <c r="K429">
        <v>5945</v>
      </c>
      <c r="L429">
        <v>1361</v>
      </c>
      <c r="M429" s="22">
        <v>22.89318755256518</v>
      </c>
      <c r="N429" s="48">
        <v>18748</v>
      </c>
      <c r="O429" s="49">
        <v>9223</v>
      </c>
      <c r="P429" s="49">
        <v>9525</v>
      </c>
      <c r="Q429" s="48">
        <v>1075</v>
      </c>
      <c r="R429" s="48">
        <v>1001</v>
      </c>
      <c r="S429" s="48">
        <v>944</v>
      </c>
      <c r="T429" s="48">
        <v>937</v>
      </c>
      <c r="U429" s="48">
        <v>957</v>
      </c>
      <c r="V429" s="48">
        <v>808</v>
      </c>
      <c r="W429" s="48">
        <v>598</v>
      </c>
      <c r="X429" s="48">
        <v>579</v>
      </c>
      <c r="Y429" s="48">
        <v>584</v>
      </c>
      <c r="Z429" s="48">
        <v>531</v>
      </c>
      <c r="AA429" s="48">
        <v>432</v>
      </c>
      <c r="AB429" s="48">
        <v>340</v>
      </c>
      <c r="AC429" s="48">
        <v>274</v>
      </c>
      <c r="AD429" s="48">
        <v>195</v>
      </c>
      <c r="AE429" s="48">
        <v>141</v>
      </c>
      <c r="AF429" s="48">
        <v>99</v>
      </c>
      <c r="AG429" s="48">
        <v>82</v>
      </c>
      <c r="AH429" s="50">
        <v>1005</v>
      </c>
      <c r="AI429" s="50">
        <v>934</v>
      </c>
      <c r="AJ429" s="50">
        <v>887</v>
      </c>
      <c r="AK429" s="50">
        <v>892</v>
      </c>
      <c r="AL429" s="50">
        <v>918</v>
      </c>
      <c r="AM429" s="50">
        <v>809</v>
      </c>
      <c r="AN429" s="50">
        <v>631</v>
      </c>
      <c r="AO429" s="50">
        <v>620</v>
      </c>
      <c r="AP429" s="50">
        <v>601</v>
      </c>
      <c r="AQ429" s="50">
        <v>508</v>
      </c>
      <c r="AR429" s="50">
        <v>388</v>
      </c>
      <c r="AS429" s="50">
        <v>287</v>
      </c>
      <c r="AT429" s="50">
        <v>221</v>
      </c>
      <c r="AU429" s="50">
        <v>164</v>
      </c>
      <c r="AV429" s="50">
        <v>125</v>
      </c>
      <c r="AW429" s="50">
        <v>93</v>
      </c>
      <c r="AX429" s="50">
        <v>88</v>
      </c>
      <c r="AZ429">
        <v>0</v>
      </c>
    </row>
    <row r="430" spans="1:52" x14ac:dyDescent="0.25">
      <c r="A430" s="2" t="s">
        <v>1149</v>
      </c>
      <c r="B430" s="3" t="s">
        <v>1411</v>
      </c>
      <c r="C430" s="4">
        <v>20787</v>
      </c>
      <c r="D430" s="2" t="s">
        <v>1151</v>
      </c>
      <c r="E430" s="2" t="s">
        <v>1412</v>
      </c>
      <c r="F430" t="s">
        <v>2496</v>
      </c>
      <c r="G430">
        <v>13802</v>
      </c>
      <c r="H430">
        <v>153</v>
      </c>
      <c r="I430">
        <v>143</v>
      </c>
      <c r="J430" s="9">
        <v>93.464052287581694</v>
      </c>
      <c r="K430">
        <v>4636</v>
      </c>
      <c r="L430">
        <v>1315</v>
      </c>
      <c r="M430" s="22">
        <v>28.364969801553062</v>
      </c>
      <c r="N430" s="48">
        <v>13802</v>
      </c>
      <c r="O430" s="49">
        <v>5655</v>
      </c>
      <c r="P430" s="49">
        <v>8147</v>
      </c>
      <c r="Q430" s="48">
        <v>764</v>
      </c>
      <c r="R430" s="48">
        <v>778</v>
      </c>
      <c r="S430" s="48">
        <v>801</v>
      </c>
      <c r="T430" s="48">
        <v>703</v>
      </c>
      <c r="U430" s="48">
        <v>664</v>
      </c>
      <c r="V430" s="48">
        <v>553</v>
      </c>
      <c r="W430" s="48">
        <v>407</v>
      </c>
      <c r="X430" s="48">
        <v>321</v>
      </c>
      <c r="Y430" s="48">
        <v>339</v>
      </c>
      <c r="Z430" s="48">
        <v>376</v>
      </c>
      <c r="AA430" s="48">
        <v>341</v>
      </c>
      <c r="AB430" s="48">
        <v>281</v>
      </c>
      <c r="AC430" s="48">
        <v>244</v>
      </c>
      <c r="AD430" s="48">
        <v>184</v>
      </c>
      <c r="AE430" s="48">
        <v>123</v>
      </c>
      <c r="AF430" s="48">
        <v>77</v>
      </c>
      <c r="AG430" s="48">
        <v>78</v>
      </c>
      <c r="AH430" s="50">
        <v>725</v>
      </c>
      <c r="AI430" s="50">
        <v>718</v>
      </c>
      <c r="AJ430" s="50">
        <v>709</v>
      </c>
      <c r="AK430" s="50">
        <v>624</v>
      </c>
      <c r="AL430" s="50">
        <v>594</v>
      </c>
      <c r="AM430" s="50">
        <v>535</v>
      </c>
      <c r="AN430" s="50">
        <v>425</v>
      </c>
      <c r="AO430" s="50">
        <v>347</v>
      </c>
      <c r="AP430" s="50">
        <v>362</v>
      </c>
      <c r="AQ430" s="50">
        <v>374</v>
      </c>
      <c r="AR430" s="50">
        <v>340</v>
      </c>
      <c r="AS430" s="50">
        <v>280</v>
      </c>
      <c r="AT430" s="50">
        <v>242</v>
      </c>
      <c r="AU430" s="50">
        <v>189</v>
      </c>
      <c r="AV430" s="50">
        <v>128</v>
      </c>
      <c r="AW430" s="50">
        <v>86</v>
      </c>
      <c r="AX430" s="50">
        <v>90</v>
      </c>
      <c r="AZ430">
        <v>0</v>
      </c>
    </row>
    <row r="431" spans="1:52" x14ac:dyDescent="0.25">
      <c r="A431" s="2" t="s">
        <v>530</v>
      </c>
      <c r="B431" s="3" t="s">
        <v>1637</v>
      </c>
      <c r="C431" s="4">
        <v>23001</v>
      </c>
      <c r="D431" s="2" t="s">
        <v>532</v>
      </c>
      <c r="E431" s="2" t="s">
        <v>1638</v>
      </c>
      <c r="F431" t="s">
        <v>2496</v>
      </c>
      <c r="G431">
        <v>453931</v>
      </c>
      <c r="H431">
        <v>4180</v>
      </c>
      <c r="I431">
        <v>2862</v>
      </c>
      <c r="J431" s="9">
        <v>68.4688995215311</v>
      </c>
      <c r="K431">
        <v>122364</v>
      </c>
      <c r="L431">
        <v>40823</v>
      </c>
      <c r="M431" s="22">
        <v>33.361936517276327</v>
      </c>
      <c r="N431" s="48">
        <v>453931</v>
      </c>
      <c r="O431" s="49">
        <v>352300</v>
      </c>
      <c r="P431" s="49">
        <v>101631</v>
      </c>
      <c r="Q431" s="48">
        <v>20492</v>
      </c>
      <c r="R431" s="48">
        <v>20721</v>
      </c>
      <c r="S431" s="48">
        <v>20808</v>
      </c>
      <c r="T431" s="48">
        <v>20700</v>
      </c>
      <c r="U431" s="48">
        <v>21116</v>
      </c>
      <c r="V431" s="48">
        <v>20181</v>
      </c>
      <c r="W431" s="48">
        <v>17038</v>
      </c>
      <c r="X431" s="48">
        <v>14531</v>
      </c>
      <c r="Y431" s="48">
        <v>12358</v>
      </c>
      <c r="Z431" s="48">
        <v>11264</v>
      </c>
      <c r="AA431" s="48">
        <v>11010</v>
      </c>
      <c r="AB431" s="48">
        <v>9293</v>
      </c>
      <c r="AC431" s="48">
        <v>7144</v>
      </c>
      <c r="AD431" s="48">
        <v>5240</v>
      </c>
      <c r="AE431" s="48">
        <v>3520</v>
      </c>
      <c r="AF431" s="48">
        <v>2509</v>
      </c>
      <c r="AG431" s="48">
        <v>2346</v>
      </c>
      <c r="AH431" s="50">
        <v>19766</v>
      </c>
      <c r="AI431" s="50">
        <v>20207</v>
      </c>
      <c r="AJ431" s="50">
        <v>20703</v>
      </c>
      <c r="AK431" s="50">
        <v>20422</v>
      </c>
      <c r="AL431" s="50">
        <v>20626</v>
      </c>
      <c r="AM431" s="50">
        <v>19427</v>
      </c>
      <c r="AN431" s="50">
        <v>18404</v>
      </c>
      <c r="AO431" s="50">
        <v>16816</v>
      </c>
      <c r="AP431" s="50">
        <v>14179</v>
      </c>
      <c r="AQ431" s="50">
        <v>13481</v>
      </c>
      <c r="AR431" s="50">
        <v>12907</v>
      </c>
      <c r="AS431" s="50">
        <v>11063</v>
      </c>
      <c r="AT431" s="50">
        <v>8605</v>
      </c>
      <c r="AU431" s="50">
        <v>6336</v>
      </c>
      <c r="AV431" s="50">
        <v>4450</v>
      </c>
      <c r="AW431" s="50">
        <v>2853</v>
      </c>
      <c r="AX431" s="50">
        <v>3415</v>
      </c>
      <c r="AZ431">
        <v>0</v>
      </c>
    </row>
    <row r="432" spans="1:52" x14ac:dyDescent="0.25">
      <c r="A432" s="2" t="s">
        <v>530</v>
      </c>
      <c r="B432" s="3" t="s">
        <v>1268</v>
      </c>
      <c r="C432" s="4">
        <v>23068</v>
      </c>
      <c r="D432" s="2" t="s">
        <v>532</v>
      </c>
      <c r="E432" s="2" t="s">
        <v>1269</v>
      </c>
      <c r="F432" t="s">
        <v>2496</v>
      </c>
      <c r="G432">
        <v>53152</v>
      </c>
      <c r="H432">
        <v>720</v>
      </c>
      <c r="I432">
        <v>565</v>
      </c>
      <c r="J432" s="9">
        <v>78.472222222222214</v>
      </c>
      <c r="K432">
        <v>17102</v>
      </c>
      <c r="L432">
        <v>4110</v>
      </c>
      <c r="M432" s="22">
        <v>24.032276926675241</v>
      </c>
      <c r="N432" s="48">
        <v>53152</v>
      </c>
      <c r="O432" s="49">
        <v>27679</v>
      </c>
      <c r="P432" s="49">
        <v>25473</v>
      </c>
      <c r="Q432" s="48">
        <v>3200</v>
      </c>
      <c r="R432" s="48">
        <v>3040</v>
      </c>
      <c r="S432" s="48">
        <v>2917</v>
      </c>
      <c r="T432" s="48">
        <v>2857</v>
      </c>
      <c r="U432" s="48">
        <v>2788</v>
      </c>
      <c r="V432" s="48">
        <v>2362</v>
      </c>
      <c r="W432" s="48">
        <v>1741</v>
      </c>
      <c r="X432" s="48">
        <v>1447</v>
      </c>
      <c r="Y432" s="48">
        <v>1365</v>
      </c>
      <c r="Z432" s="48">
        <v>1408</v>
      </c>
      <c r="AA432" s="48">
        <v>1243</v>
      </c>
      <c r="AB432" s="48">
        <v>960</v>
      </c>
      <c r="AC432" s="48">
        <v>762</v>
      </c>
      <c r="AD432" s="48">
        <v>589</v>
      </c>
      <c r="AE432" s="48">
        <v>405</v>
      </c>
      <c r="AF432" s="48">
        <v>307</v>
      </c>
      <c r="AG432" s="48">
        <v>304</v>
      </c>
      <c r="AH432" s="50">
        <v>3028</v>
      </c>
      <c r="AI432" s="50">
        <v>2786</v>
      </c>
      <c r="AJ432" s="50">
        <v>2532</v>
      </c>
      <c r="AK432" s="50">
        <v>2414</v>
      </c>
      <c r="AL432" s="50">
        <v>2374</v>
      </c>
      <c r="AM432" s="50">
        <v>2148</v>
      </c>
      <c r="AN432" s="50">
        <v>1753</v>
      </c>
      <c r="AO432" s="50">
        <v>1519</v>
      </c>
      <c r="AP432" s="50">
        <v>1404</v>
      </c>
      <c r="AQ432" s="50">
        <v>1344</v>
      </c>
      <c r="AR432" s="50">
        <v>1133</v>
      </c>
      <c r="AS432" s="50">
        <v>874</v>
      </c>
      <c r="AT432" s="50">
        <v>680</v>
      </c>
      <c r="AU432" s="50">
        <v>520</v>
      </c>
      <c r="AV432" s="50">
        <v>347</v>
      </c>
      <c r="AW432" s="50">
        <v>280</v>
      </c>
      <c r="AX432" s="50">
        <v>321</v>
      </c>
      <c r="AZ432">
        <v>0</v>
      </c>
    </row>
    <row r="433" spans="1:52" x14ac:dyDescent="0.25">
      <c r="A433" s="2" t="s">
        <v>530</v>
      </c>
      <c r="B433" s="3" t="s">
        <v>1490</v>
      </c>
      <c r="C433" s="4">
        <v>23079</v>
      </c>
      <c r="D433" s="2" t="s">
        <v>532</v>
      </c>
      <c r="E433" s="2" t="s">
        <v>940</v>
      </c>
      <c r="F433" t="s">
        <v>2496</v>
      </c>
      <c r="G433">
        <v>22191</v>
      </c>
      <c r="H433">
        <v>243</v>
      </c>
      <c r="I433">
        <v>290</v>
      </c>
      <c r="J433" s="9">
        <v>119.34156378600822</v>
      </c>
      <c r="K433">
        <v>7278</v>
      </c>
      <c r="L433">
        <v>1749</v>
      </c>
      <c r="M433" s="22">
        <v>24.031327287716405</v>
      </c>
      <c r="N433" s="48">
        <v>22191</v>
      </c>
      <c r="O433" s="49">
        <v>8586</v>
      </c>
      <c r="P433" s="49">
        <v>13605</v>
      </c>
      <c r="Q433" s="48">
        <v>1336</v>
      </c>
      <c r="R433" s="48">
        <v>1269</v>
      </c>
      <c r="S433" s="48">
        <v>1218</v>
      </c>
      <c r="T433" s="48">
        <v>1193</v>
      </c>
      <c r="U433" s="48">
        <v>1164</v>
      </c>
      <c r="V433" s="48">
        <v>986</v>
      </c>
      <c r="W433" s="48">
        <v>727</v>
      </c>
      <c r="X433" s="48">
        <v>604</v>
      </c>
      <c r="Y433" s="48">
        <v>570</v>
      </c>
      <c r="Z433" s="48">
        <v>588</v>
      </c>
      <c r="AA433" s="48">
        <v>519</v>
      </c>
      <c r="AB433" s="48">
        <v>401</v>
      </c>
      <c r="AC433" s="48">
        <v>318</v>
      </c>
      <c r="AD433" s="48">
        <v>246</v>
      </c>
      <c r="AE433" s="48">
        <v>169</v>
      </c>
      <c r="AF433" s="48">
        <v>128</v>
      </c>
      <c r="AG433" s="48">
        <v>127</v>
      </c>
      <c r="AH433" s="50">
        <v>1264</v>
      </c>
      <c r="AI433" s="50">
        <v>1163</v>
      </c>
      <c r="AJ433" s="50">
        <v>1057</v>
      </c>
      <c r="AK433" s="50">
        <v>1008</v>
      </c>
      <c r="AL433" s="50">
        <v>991</v>
      </c>
      <c r="AM433" s="50">
        <v>897</v>
      </c>
      <c r="AN433" s="50">
        <v>732</v>
      </c>
      <c r="AO433" s="50">
        <v>634</v>
      </c>
      <c r="AP433" s="50">
        <v>586</v>
      </c>
      <c r="AQ433" s="50">
        <v>561</v>
      </c>
      <c r="AR433" s="50">
        <v>473</v>
      </c>
      <c r="AS433" s="50">
        <v>365</v>
      </c>
      <c r="AT433" s="50">
        <v>284</v>
      </c>
      <c r="AU433" s="50">
        <v>217</v>
      </c>
      <c r="AV433" s="50">
        <v>145</v>
      </c>
      <c r="AW433" s="50">
        <v>117</v>
      </c>
      <c r="AX433" s="50">
        <v>134</v>
      </c>
      <c r="AZ433">
        <v>0</v>
      </c>
    </row>
    <row r="434" spans="1:52" x14ac:dyDescent="0.25">
      <c r="A434" s="2" t="s">
        <v>530</v>
      </c>
      <c r="B434" s="3" t="s">
        <v>1494</v>
      </c>
      <c r="C434" s="4">
        <v>23090</v>
      </c>
      <c r="D434" s="2" t="s">
        <v>532</v>
      </c>
      <c r="E434" s="2" t="s">
        <v>1495</v>
      </c>
      <c r="F434" t="s">
        <v>2496</v>
      </c>
      <c r="G434">
        <v>22542</v>
      </c>
      <c r="H434">
        <v>1435</v>
      </c>
      <c r="I434">
        <v>479</v>
      </c>
      <c r="J434" s="9">
        <v>33.379790940766554</v>
      </c>
      <c r="K434">
        <v>7028</v>
      </c>
      <c r="L434">
        <v>1653</v>
      </c>
      <c r="M434" s="22">
        <v>23.520204894706886</v>
      </c>
      <c r="N434" s="48">
        <v>22542</v>
      </c>
      <c r="O434" s="49">
        <v>4361</v>
      </c>
      <c r="P434" s="49">
        <v>18181</v>
      </c>
      <c r="Q434" s="48">
        <v>1402</v>
      </c>
      <c r="R434" s="48">
        <v>1277</v>
      </c>
      <c r="S434" s="48">
        <v>1198</v>
      </c>
      <c r="T434" s="48">
        <v>1237</v>
      </c>
      <c r="U434" s="48">
        <v>1340</v>
      </c>
      <c r="V434" s="48">
        <v>1124</v>
      </c>
      <c r="W434" s="48">
        <v>795</v>
      </c>
      <c r="X434" s="48">
        <v>618</v>
      </c>
      <c r="Y434" s="48">
        <v>571</v>
      </c>
      <c r="Z434" s="48">
        <v>570</v>
      </c>
      <c r="AA434" s="48">
        <v>531</v>
      </c>
      <c r="AB434" s="48">
        <v>401</v>
      </c>
      <c r="AC434" s="48">
        <v>297</v>
      </c>
      <c r="AD434" s="48">
        <v>236</v>
      </c>
      <c r="AE434" s="48">
        <v>178</v>
      </c>
      <c r="AF434" s="48">
        <v>126</v>
      </c>
      <c r="AG434" s="48">
        <v>122</v>
      </c>
      <c r="AH434" s="50">
        <v>1314</v>
      </c>
      <c r="AI434" s="50">
        <v>1114</v>
      </c>
      <c r="AJ434" s="50">
        <v>981</v>
      </c>
      <c r="AK434" s="50">
        <v>970</v>
      </c>
      <c r="AL434" s="50">
        <v>1047</v>
      </c>
      <c r="AM434" s="50">
        <v>909</v>
      </c>
      <c r="AN434" s="50">
        <v>703</v>
      </c>
      <c r="AO434" s="50">
        <v>612</v>
      </c>
      <c r="AP434" s="50">
        <v>598</v>
      </c>
      <c r="AQ434" s="50">
        <v>555</v>
      </c>
      <c r="AR434" s="50">
        <v>484</v>
      </c>
      <c r="AS434" s="50">
        <v>353</v>
      </c>
      <c r="AT434" s="50">
        <v>261</v>
      </c>
      <c r="AU434" s="50">
        <v>215</v>
      </c>
      <c r="AV434" s="50">
        <v>158</v>
      </c>
      <c r="AW434" s="50">
        <v>117</v>
      </c>
      <c r="AX434" s="50">
        <v>128</v>
      </c>
      <c r="AZ434">
        <v>0</v>
      </c>
    </row>
    <row r="435" spans="1:52" x14ac:dyDescent="0.25">
      <c r="A435" s="2" t="s">
        <v>530</v>
      </c>
      <c r="B435" s="3" t="s">
        <v>1011</v>
      </c>
      <c r="C435" s="4">
        <v>23162</v>
      </c>
      <c r="D435" s="2" t="s">
        <v>532</v>
      </c>
      <c r="E435" s="2" t="s">
        <v>1012</v>
      </c>
      <c r="F435" t="s">
        <v>2496</v>
      </c>
      <c r="G435">
        <v>93039</v>
      </c>
      <c r="H435">
        <v>5158</v>
      </c>
      <c r="I435">
        <v>2994</v>
      </c>
      <c r="J435" s="9">
        <v>58.045754168282279</v>
      </c>
      <c r="K435">
        <v>24735</v>
      </c>
      <c r="L435">
        <v>10069</v>
      </c>
      <c r="M435" s="22">
        <v>40.707499494643216</v>
      </c>
      <c r="N435" s="48">
        <v>93039</v>
      </c>
      <c r="O435" s="49">
        <v>53796</v>
      </c>
      <c r="P435" s="49">
        <v>39243</v>
      </c>
      <c r="Q435" s="48">
        <v>4130</v>
      </c>
      <c r="R435" s="48">
        <v>4135</v>
      </c>
      <c r="S435" s="48">
        <v>4056</v>
      </c>
      <c r="T435" s="48">
        <v>4085</v>
      </c>
      <c r="U435" s="48">
        <v>4181</v>
      </c>
      <c r="V435" s="48">
        <v>3865</v>
      </c>
      <c r="W435" s="48">
        <v>3155</v>
      </c>
      <c r="X435" s="48">
        <v>2766</v>
      </c>
      <c r="Y435" s="48">
        <v>2545</v>
      </c>
      <c r="Z435" s="48">
        <v>2511</v>
      </c>
      <c r="AA435" s="48">
        <v>2555</v>
      </c>
      <c r="AB435" s="48">
        <v>2156</v>
      </c>
      <c r="AC435" s="48">
        <v>1588</v>
      </c>
      <c r="AD435" s="48">
        <v>1269</v>
      </c>
      <c r="AE435" s="48">
        <v>914</v>
      </c>
      <c r="AF435" s="48">
        <v>697</v>
      </c>
      <c r="AG435" s="48">
        <v>650</v>
      </c>
      <c r="AH435" s="50">
        <v>3967</v>
      </c>
      <c r="AI435" s="50">
        <v>4022</v>
      </c>
      <c r="AJ435" s="50">
        <v>4151</v>
      </c>
      <c r="AK435" s="50">
        <v>4096</v>
      </c>
      <c r="AL435" s="50">
        <v>4161</v>
      </c>
      <c r="AM435" s="50">
        <v>3882</v>
      </c>
      <c r="AN435" s="50">
        <v>3471</v>
      </c>
      <c r="AO435" s="50">
        <v>3186</v>
      </c>
      <c r="AP435" s="50">
        <v>2895</v>
      </c>
      <c r="AQ435" s="50">
        <v>2878</v>
      </c>
      <c r="AR435" s="50">
        <v>2818</v>
      </c>
      <c r="AS435" s="50">
        <v>2355</v>
      </c>
      <c r="AT435" s="50">
        <v>1754</v>
      </c>
      <c r="AU435" s="50">
        <v>1462</v>
      </c>
      <c r="AV435" s="50">
        <v>1066</v>
      </c>
      <c r="AW435" s="50">
        <v>721</v>
      </c>
      <c r="AX435" s="50">
        <v>896</v>
      </c>
      <c r="AZ435">
        <v>0</v>
      </c>
    </row>
    <row r="436" spans="1:52" x14ac:dyDescent="0.25">
      <c r="A436" s="2" t="s">
        <v>530</v>
      </c>
      <c r="B436" s="3" t="s">
        <v>531</v>
      </c>
      <c r="C436" s="4">
        <v>23168</v>
      </c>
      <c r="D436" s="2" t="s">
        <v>532</v>
      </c>
      <c r="E436" s="2" t="s">
        <v>533</v>
      </c>
      <c r="F436" t="s">
        <v>2496</v>
      </c>
      <c r="G436">
        <v>15304</v>
      </c>
      <c r="H436">
        <v>470</v>
      </c>
      <c r="I436">
        <v>310</v>
      </c>
      <c r="J436" s="9">
        <v>65.957446808510639</v>
      </c>
      <c r="K436">
        <v>4380</v>
      </c>
      <c r="L436">
        <v>1858</v>
      </c>
      <c r="M436" s="22">
        <v>42.420091324200918</v>
      </c>
      <c r="N436" s="48">
        <v>15304</v>
      </c>
      <c r="O436" s="49">
        <v>3227</v>
      </c>
      <c r="P436" s="49">
        <v>12077</v>
      </c>
      <c r="Q436" s="48">
        <v>753</v>
      </c>
      <c r="R436" s="48">
        <v>757</v>
      </c>
      <c r="S436" s="48">
        <v>758</v>
      </c>
      <c r="T436" s="48">
        <v>686</v>
      </c>
      <c r="U436" s="48">
        <v>658</v>
      </c>
      <c r="V436" s="48">
        <v>604</v>
      </c>
      <c r="W436" s="48">
        <v>529</v>
      </c>
      <c r="X436" s="48">
        <v>476</v>
      </c>
      <c r="Y436" s="48">
        <v>440</v>
      </c>
      <c r="Z436" s="48">
        <v>444</v>
      </c>
      <c r="AA436" s="48">
        <v>429</v>
      </c>
      <c r="AB436" s="48">
        <v>384</v>
      </c>
      <c r="AC436" s="48">
        <v>324</v>
      </c>
      <c r="AD436" s="48">
        <v>246</v>
      </c>
      <c r="AE436" s="48">
        <v>183</v>
      </c>
      <c r="AF436" s="48">
        <v>143</v>
      </c>
      <c r="AG436" s="48">
        <v>150</v>
      </c>
      <c r="AH436" s="50">
        <v>702</v>
      </c>
      <c r="AI436" s="50">
        <v>699</v>
      </c>
      <c r="AJ436" s="50">
        <v>711</v>
      </c>
      <c r="AK436" s="50">
        <v>634</v>
      </c>
      <c r="AL436" s="50">
        <v>587</v>
      </c>
      <c r="AM436" s="50">
        <v>528</v>
      </c>
      <c r="AN436" s="50">
        <v>480</v>
      </c>
      <c r="AO436" s="50">
        <v>438</v>
      </c>
      <c r="AP436" s="50">
        <v>419</v>
      </c>
      <c r="AQ436" s="50">
        <v>411</v>
      </c>
      <c r="AR436" s="50">
        <v>393</v>
      </c>
      <c r="AS436" s="50">
        <v>345</v>
      </c>
      <c r="AT436" s="50">
        <v>290</v>
      </c>
      <c r="AU436" s="50">
        <v>218</v>
      </c>
      <c r="AV436" s="50">
        <v>165</v>
      </c>
      <c r="AW436" s="50">
        <v>140</v>
      </c>
      <c r="AX436" s="50">
        <v>180</v>
      </c>
      <c r="AZ436">
        <v>0</v>
      </c>
    </row>
    <row r="437" spans="1:52" x14ac:dyDescent="0.25">
      <c r="A437" s="2" t="s">
        <v>530</v>
      </c>
      <c r="B437" s="3" t="s">
        <v>899</v>
      </c>
      <c r="C437" s="4">
        <v>23182</v>
      </c>
      <c r="D437" s="2" t="s">
        <v>532</v>
      </c>
      <c r="E437" s="2" t="s">
        <v>900</v>
      </c>
      <c r="F437" t="s">
        <v>2496</v>
      </c>
      <c r="G437">
        <v>49362</v>
      </c>
      <c r="H437">
        <v>3375</v>
      </c>
      <c r="I437">
        <v>1991</v>
      </c>
      <c r="J437" s="9">
        <v>58.992592592592594</v>
      </c>
      <c r="K437">
        <v>12843</v>
      </c>
      <c r="L437">
        <v>5604</v>
      </c>
      <c r="M437" s="22">
        <v>43.634664797944403</v>
      </c>
      <c r="N437" s="48">
        <v>49362</v>
      </c>
      <c r="O437" s="49">
        <v>24657</v>
      </c>
      <c r="P437" s="49">
        <v>24705</v>
      </c>
      <c r="Q437" s="48">
        <v>2217</v>
      </c>
      <c r="R437" s="48">
        <v>2149</v>
      </c>
      <c r="S437" s="48">
        <v>2081</v>
      </c>
      <c r="T437" s="48">
        <v>2054</v>
      </c>
      <c r="U437" s="48">
        <v>2231</v>
      </c>
      <c r="V437" s="48">
        <v>2212</v>
      </c>
      <c r="W437" s="48">
        <v>1816</v>
      </c>
      <c r="X437" s="48">
        <v>1491</v>
      </c>
      <c r="Y437" s="48">
        <v>1386</v>
      </c>
      <c r="Z437" s="48">
        <v>1512</v>
      </c>
      <c r="AA437" s="48">
        <v>1508</v>
      </c>
      <c r="AB437" s="48">
        <v>1241</v>
      </c>
      <c r="AC437" s="48">
        <v>971</v>
      </c>
      <c r="AD437" s="48">
        <v>729</v>
      </c>
      <c r="AE437" s="48">
        <v>536</v>
      </c>
      <c r="AF437" s="48">
        <v>415</v>
      </c>
      <c r="AG437" s="48">
        <v>445</v>
      </c>
      <c r="AH437" s="50">
        <v>2159</v>
      </c>
      <c r="AI437" s="50">
        <v>2152</v>
      </c>
      <c r="AJ437" s="50">
        <v>2073</v>
      </c>
      <c r="AK437" s="50">
        <v>2032</v>
      </c>
      <c r="AL437" s="50">
        <v>2121</v>
      </c>
      <c r="AM437" s="50">
        <v>2084</v>
      </c>
      <c r="AN437" s="50">
        <v>1716</v>
      </c>
      <c r="AO437" s="50">
        <v>1458</v>
      </c>
      <c r="AP437" s="50">
        <v>1374</v>
      </c>
      <c r="AQ437" s="50">
        <v>1493</v>
      </c>
      <c r="AR437" s="50">
        <v>1456</v>
      </c>
      <c r="AS437" s="50">
        <v>1185</v>
      </c>
      <c r="AT437" s="50">
        <v>913</v>
      </c>
      <c r="AU437" s="50">
        <v>692</v>
      </c>
      <c r="AV437" s="50">
        <v>520</v>
      </c>
      <c r="AW437" s="50">
        <v>432</v>
      </c>
      <c r="AX437" s="50">
        <v>508</v>
      </c>
      <c r="AZ437">
        <v>0</v>
      </c>
    </row>
    <row r="438" spans="1:52" x14ac:dyDescent="0.25">
      <c r="A438" s="2" t="s">
        <v>530</v>
      </c>
      <c r="B438" s="3" t="s">
        <v>564</v>
      </c>
      <c r="C438" s="4">
        <v>23189</v>
      </c>
      <c r="D438" s="2" t="s">
        <v>532</v>
      </c>
      <c r="E438" s="2" t="s">
        <v>565</v>
      </c>
      <c r="F438" t="s">
        <v>2496</v>
      </c>
      <c r="G438">
        <v>66703</v>
      </c>
      <c r="H438">
        <v>3911</v>
      </c>
      <c r="I438">
        <v>2312</v>
      </c>
      <c r="J438" s="9">
        <v>59.115315776016367</v>
      </c>
      <c r="K438">
        <v>18904</v>
      </c>
      <c r="L438">
        <v>6706</v>
      </c>
      <c r="M438" s="22">
        <v>35.473973762166736</v>
      </c>
      <c r="N438" s="48">
        <v>66703</v>
      </c>
      <c r="O438" s="49">
        <v>26795</v>
      </c>
      <c r="P438" s="49">
        <v>39908</v>
      </c>
      <c r="Q438" s="48">
        <v>3385</v>
      </c>
      <c r="R438" s="48">
        <v>3351</v>
      </c>
      <c r="S438" s="48">
        <v>3283</v>
      </c>
      <c r="T438" s="48">
        <v>3180</v>
      </c>
      <c r="U438" s="48">
        <v>3205</v>
      </c>
      <c r="V438" s="48">
        <v>2834</v>
      </c>
      <c r="W438" s="48">
        <v>2281</v>
      </c>
      <c r="X438" s="48">
        <v>1937</v>
      </c>
      <c r="Y438" s="48">
        <v>1821</v>
      </c>
      <c r="Z438" s="48">
        <v>1869</v>
      </c>
      <c r="AA438" s="48">
        <v>1742</v>
      </c>
      <c r="AB438" s="48">
        <v>1427</v>
      </c>
      <c r="AC438" s="48">
        <v>1130</v>
      </c>
      <c r="AD438" s="48">
        <v>891</v>
      </c>
      <c r="AE438" s="48">
        <v>654</v>
      </c>
      <c r="AF438" s="48">
        <v>470</v>
      </c>
      <c r="AG438" s="48">
        <v>498</v>
      </c>
      <c r="AH438" s="50">
        <v>3219</v>
      </c>
      <c r="AI438" s="50">
        <v>3123</v>
      </c>
      <c r="AJ438" s="50">
        <v>3070</v>
      </c>
      <c r="AK438" s="50">
        <v>2974</v>
      </c>
      <c r="AL438" s="50">
        <v>2971</v>
      </c>
      <c r="AM438" s="50">
        <v>2638</v>
      </c>
      <c r="AN438" s="50">
        <v>2191</v>
      </c>
      <c r="AO438" s="50">
        <v>1947</v>
      </c>
      <c r="AP438" s="50">
        <v>1841</v>
      </c>
      <c r="AQ438" s="50">
        <v>1869</v>
      </c>
      <c r="AR438" s="50">
        <v>1732</v>
      </c>
      <c r="AS438" s="50">
        <v>1387</v>
      </c>
      <c r="AT438" s="50">
        <v>1102</v>
      </c>
      <c r="AU438" s="50">
        <v>883</v>
      </c>
      <c r="AV438" s="50">
        <v>671</v>
      </c>
      <c r="AW438" s="50">
        <v>514</v>
      </c>
      <c r="AX438" s="50">
        <v>613</v>
      </c>
      <c r="AZ438">
        <v>0</v>
      </c>
    </row>
    <row r="439" spans="1:52" x14ac:dyDescent="0.25">
      <c r="A439" s="2" t="s">
        <v>530</v>
      </c>
      <c r="B439" s="3" t="s">
        <v>1404</v>
      </c>
      <c r="C439" s="4">
        <v>23300</v>
      </c>
      <c r="D439" s="2" t="s">
        <v>532</v>
      </c>
      <c r="E439" s="2" t="s">
        <v>1405</v>
      </c>
      <c r="F439" t="s">
        <v>2496</v>
      </c>
      <c r="G439">
        <v>15513</v>
      </c>
      <c r="H439">
        <v>750</v>
      </c>
      <c r="I439">
        <v>769</v>
      </c>
      <c r="J439" s="9">
        <v>102.53333333333335</v>
      </c>
      <c r="K439">
        <v>3978</v>
      </c>
      <c r="L439">
        <v>1959</v>
      </c>
      <c r="M439" s="22">
        <v>49.24585218702866</v>
      </c>
      <c r="N439" s="48">
        <v>15513</v>
      </c>
      <c r="O439" s="49">
        <v>4073</v>
      </c>
      <c r="P439" s="49">
        <v>11440</v>
      </c>
      <c r="Q439" s="48">
        <v>675</v>
      </c>
      <c r="R439" s="48">
        <v>651</v>
      </c>
      <c r="S439" s="48">
        <v>624</v>
      </c>
      <c r="T439" s="48">
        <v>671</v>
      </c>
      <c r="U439" s="48">
        <v>682</v>
      </c>
      <c r="V439" s="48">
        <v>626</v>
      </c>
      <c r="W439" s="48">
        <v>545</v>
      </c>
      <c r="X439" s="48">
        <v>501</v>
      </c>
      <c r="Y439" s="48">
        <v>483</v>
      </c>
      <c r="Z439" s="48">
        <v>505</v>
      </c>
      <c r="AA439" s="48">
        <v>487</v>
      </c>
      <c r="AB439" s="48">
        <v>403</v>
      </c>
      <c r="AC439" s="48">
        <v>315</v>
      </c>
      <c r="AD439" s="48">
        <v>243</v>
      </c>
      <c r="AE439" s="48">
        <v>191</v>
      </c>
      <c r="AF439" s="48">
        <v>133</v>
      </c>
      <c r="AG439" s="48">
        <v>124</v>
      </c>
      <c r="AH439" s="50">
        <v>645</v>
      </c>
      <c r="AI439" s="50">
        <v>614</v>
      </c>
      <c r="AJ439" s="50">
        <v>591</v>
      </c>
      <c r="AK439" s="50">
        <v>635</v>
      </c>
      <c r="AL439" s="50">
        <v>657</v>
      </c>
      <c r="AM439" s="50">
        <v>601</v>
      </c>
      <c r="AN439" s="50">
        <v>533</v>
      </c>
      <c r="AO439" s="50">
        <v>499</v>
      </c>
      <c r="AP439" s="50">
        <v>474</v>
      </c>
      <c r="AQ439" s="50">
        <v>479</v>
      </c>
      <c r="AR439" s="50">
        <v>451</v>
      </c>
      <c r="AS439" s="50">
        <v>370</v>
      </c>
      <c r="AT439" s="50">
        <v>303</v>
      </c>
      <c r="AU439" s="50">
        <v>250</v>
      </c>
      <c r="AV439" s="50">
        <v>210</v>
      </c>
      <c r="AW439" s="50">
        <v>163</v>
      </c>
      <c r="AX439" s="50">
        <v>179</v>
      </c>
      <c r="AZ439">
        <v>0</v>
      </c>
    </row>
    <row r="440" spans="1:52" x14ac:dyDescent="0.25">
      <c r="A440" s="2" t="s">
        <v>530</v>
      </c>
      <c r="B440" s="3" t="s">
        <v>1673</v>
      </c>
      <c r="C440" s="4">
        <v>23350</v>
      </c>
      <c r="D440" s="2" t="s">
        <v>532</v>
      </c>
      <c r="E440" s="2" t="s">
        <v>1674</v>
      </c>
      <c r="F440" t="s">
        <v>2496</v>
      </c>
      <c r="G440">
        <v>15766</v>
      </c>
      <c r="H440">
        <v>180</v>
      </c>
      <c r="I440">
        <v>70</v>
      </c>
      <c r="J440" s="9">
        <v>38.888888888888893</v>
      </c>
      <c r="K440">
        <v>5224</v>
      </c>
      <c r="L440">
        <v>1239</v>
      </c>
      <c r="M440" s="22">
        <v>23.717457886676875</v>
      </c>
      <c r="N440" s="48">
        <v>15766</v>
      </c>
      <c r="O440" s="49">
        <v>13573</v>
      </c>
      <c r="P440" s="49">
        <v>2193</v>
      </c>
      <c r="Q440" s="48">
        <v>970</v>
      </c>
      <c r="R440" s="48">
        <v>899</v>
      </c>
      <c r="S440" s="48">
        <v>843</v>
      </c>
      <c r="T440" s="48">
        <v>814</v>
      </c>
      <c r="U440" s="48">
        <v>763</v>
      </c>
      <c r="V440" s="48">
        <v>620</v>
      </c>
      <c r="W440" s="48">
        <v>471</v>
      </c>
      <c r="X440" s="48">
        <v>380</v>
      </c>
      <c r="Y440" s="48">
        <v>341</v>
      </c>
      <c r="Z440" s="48">
        <v>341</v>
      </c>
      <c r="AA440" s="48">
        <v>308</v>
      </c>
      <c r="AB440" s="48">
        <v>271</v>
      </c>
      <c r="AC440" s="48">
        <v>210</v>
      </c>
      <c r="AD440" s="48">
        <v>159</v>
      </c>
      <c r="AE440" s="48">
        <v>121</v>
      </c>
      <c r="AF440" s="48">
        <v>91</v>
      </c>
      <c r="AG440" s="48">
        <v>83</v>
      </c>
      <c r="AH440" s="50">
        <v>931</v>
      </c>
      <c r="AI440" s="50">
        <v>884</v>
      </c>
      <c r="AJ440" s="50">
        <v>832</v>
      </c>
      <c r="AK440" s="50">
        <v>812</v>
      </c>
      <c r="AL440" s="50">
        <v>771</v>
      </c>
      <c r="AM440" s="50">
        <v>679</v>
      </c>
      <c r="AN440" s="50">
        <v>548</v>
      </c>
      <c r="AO440" s="50">
        <v>455</v>
      </c>
      <c r="AP440" s="50">
        <v>410</v>
      </c>
      <c r="AQ440" s="50">
        <v>394</v>
      </c>
      <c r="AR440" s="50">
        <v>345</v>
      </c>
      <c r="AS440" s="50">
        <v>298</v>
      </c>
      <c r="AT440" s="50">
        <v>225</v>
      </c>
      <c r="AU440" s="50">
        <v>171</v>
      </c>
      <c r="AV440" s="50">
        <v>128</v>
      </c>
      <c r="AW440" s="50">
        <v>99</v>
      </c>
      <c r="AX440" s="50">
        <v>99</v>
      </c>
      <c r="AZ440">
        <v>0</v>
      </c>
    </row>
    <row r="441" spans="1:52" x14ac:dyDescent="0.25">
      <c r="A441" s="2" t="s">
        <v>530</v>
      </c>
      <c r="B441" s="3" t="s">
        <v>573</v>
      </c>
      <c r="C441" s="4">
        <v>23417</v>
      </c>
      <c r="D441" s="2" t="s">
        <v>532</v>
      </c>
      <c r="E441" s="2" t="s">
        <v>574</v>
      </c>
      <c r="F441" t="s">
        <v>2496</v>
      </c>
      <c r="G441">
        <v>119838</v>
      </c>
      <c r="H441">
        <v>3521</v>
      </c>
      <c r="I441">
        <v>2257</v>
      </c>
      <c r="J441" s="9">
        <v>64.101107639875039</v>
      </c>
      <c r="K441">
        <v>35729</v>
      </c>
      <c r="L441">
        <v>12016</v>
      </c>
      <c r="M441" s="22">
        <v>33.630944051050967</v>
      </c>
      <c r="N441" s="48">
        <v>119838</v>
      </c>
      <c r="O441" s="49">
        <v>56275</v>
      </c>
      <c r="P441" s="49">
        <v>63563</v>
      </c>
      <c r="Q441" s="48">
        <v>6197</v>
      </c>
      <c r="R441" s="48">
        <v>6090</v>
      </c>
      <c r="S441" s="48">
        <v>5930</v>
      </c>
      <c r="T441" s="48">
        <v>5483</v>
      </c>
      <c r="U441" s="48">
        <v>5677</v>
      </c>
      <c r="V441" s="48">
        <v>5190</v>
      </c>
      <c r="W441" s="48">
        <v>3982</v>
      </c>
      <c r="X441" s="48">
        <v>3248</v>
      </c>
      <c r="Y441" s="48">
        <v>3195</v>
      </c>
      <c r="Z441" s="48">
        <v>3185</v>
      </c>
      <c r="AA441" s="48">
        <v>2988</v>
      </c>
      <c r="AB441" s="48">
        <v>2478</v>
      </c>
      <c r="AC441" s="48">
        <v>1946</v>
      </c>
      <c r="AD441" s="48">
        <v>1481</v>
      </c>
      <c r="AE441" s="48">
        <v>1103</v>
      </c>
      <c r="AF441" s="48">
        <v>867</v>
      </c>
      <c r="AG441" s="48">
        <v>861</v>
      </c>
      <c r="AH441" s="50">
        <v>5918</v>
      </c>
      <c r="AI441" s="50">
        <v>5770</v>
      </c>
      <c r="AJ441" s="50">
        <v>5589</v>
      </c>
      <c r="AK441" s="50">
        <v>5347</v>
      </c>
      <c r="AL441" s="50">
        <v>5418</v>
      </c>
      <c r="AM441" s="50">
        <v>4857</v>
      </c>
      <c r="AN441" s="50">
        <v>4153</v>
      </c>
      <c r="AO441" s="50">
        <v>3778</v>
      </c>
      <c r="AP441" s="50">
        <v>3449</v>
      </c>
      <c r="AQ441" s="50">
        <v>3418</v>
      </c>
      <c r="AR441" s="50">
        <v>3063</v>
      </c>
      <c r="AS441" s="50">
        <v>2531</v>
      </c>
      <c r="AT441" s="50">
        <v>2038</v>
      </c>
      <c r="AU441" s="50">
        <v>1564</v>
      </c>
      <c r="AV441" s="50">
        <v>1178</v>
      </c>
      <c r="AW441" s="50">
        <v>834</v>
      </c>
      <c r="AX441" s="50">
        <v>1032</v>
      </c>
      <c r="AZ441">
        <v>0</v>
      </c>
    </row>
    <row r="442" spans="1:52" x14ac:dyDescent="0.25">
      <c r="A442" s="2" t="s">
        <v>530</v>
      </c>
      <c r="B442" s="3" t="s">
        <v>1552</v>
      </c>
      <c r="C442" s="4">
        <v>23419</v>
      </c>
      <c r="D442" s="2" t="s">
        <v>532</v>
      </c>
      <c r="E442" s="2" t="s">
        <v>1553</v>
      </c>
      <c r="F442" t="s">
        <v>2496</v>
      </c>
      <c r="G442">
        <v>25208</v>
      </c>
      <c r="H442">
        <v>1548</v>
      </c>
      <c r="I442">
        <v>636</v>
      </c>
      <c r="J442" s="9">
        <v>41.085271317829459</v>
      </c>
      <c r="K442">
        <v>8712</v>
      </c>
      <c r="L442">
        <v>1784</v>
      </c>
      <c r="M442" s="22">
        <v>20.477502295684115</v>
      </c>
      <c r="N442" s="48">
        <v>25208</v>
      </c>
      <c r="O442" s="49">
        <v>4919</v>
      </c>
      <c r="P442" s="49">
        <v>20289</v>
      </c>
      <c r="Q442" s="48">
        <v>1776</v>
      </c>
      <c r="R442" s="48">
        <v>1568</v>
      </c>
      <c r="S442" s="48">
        <v>1424</v>
      </c>
      <c r="T442" s="48">
        <v>1368</v>
      </c>
      <c r="U442" s="48">
        <v>1294</v>
      </c>
      <c r="V442" s="48">
        <v>1050</v>
      </c>
      <c r="W442" s="48">
        <v>744</v>
      </c>
      <c r="X442" s="48">
        <v>625</v>
      </c>
      <c r="Y442" s="48">
        <v>572</v>
      </c>
      <c r="Z442" s="48">
        <v>544</v>
      </c>
      <c r="AA442" s="48">
        <v>532</v>
      </c>
      <c r="AB442" s="48">
        <v>438</v>
      </c>
      <c r="AC442" s="48">
        <v>346</v>
      </c>
      <c r="AD442" s="48">
        <v>257</v>
      </c>
      <c r="AE442" s="48">
        <v>190</v>
      </c>
      <c r="AF442" s="48">
        <v>143</v>
      </c>
      <c r="AG442" s="48">
        <v>131</v>
      </c>
      <c r="AH442" s="50">
        <v>1696</v>
      </c>
      <c r="AI442" s="50">
        <v>1497</v>
      </c>
      <c r="AJ442" s="50">
        <v>1348</v>
      </c>
      <c r="AK442" s="50">
        <v>1270</v>
      </c>
      <c r="AL442" s="50">
        <v>1158</v>
      </c>
      <c r="AM442" s="50">
        <v>943</v>
      </c>
      <c r="AN442" s="50">
        <v>729</v>
      </c>
      <c r="AO442" s="50">
        <v>639</v>
      </c>
      <c r="AP442" s="50">
        <v>572</v>
      </c>
      <c r="AQ442" s="50">
        <v>509</v>
      </c>
      <c r="AR442" s="50">
        <v>481</v>
      </c>
      <c r="AS442" s="50">
        <v>404</v>
      </c>
      <c r="AT442" s="50">
        <v>318</v>
      </c>
      <c r="AU442" s="50">
        <v>228</v>
      </c>
      <c r="AV442" s="50">
        <v>159</v>
      </c>
      <c r="AW442" s="50">
        <v>121</v>
      </c>
      <c r="AX442" s="50">
        <v>134</v>
      </c>
      <c r="AZ442">
        <v>0</v>
      </c>
    </row>
    <row r="443" spans="1:52" x14ac:dyDescent="0.25">
      <c r="A443" s="2" t="s">
        <v>530</v>
      </c>
      <c r="B443" s="3" t="s">
        <v>737</v>
      </c>
      <c r="C443" s="4">
        <v>23464</v>
      </c>
      <c r="D443" s="2" t="s">
        <v>532</v>
      </c>
      <c r="E443" s="2" t="s">
        <v>738</v>
      </c>
      <c r="F443" t="s">
        <v>2496</v>
      </c>
      <c r="G443">
        <v>15074</v>
      </c>
      <c r="H443">
        <v>827</v>
      </c>
      <c r="I443">
        <v>441</v>
      </c>
      <c r="J443" s="9">
        <v>53.325272067714636</v>
      </c>
      <c r="K443">
        <v>4323</v>
      </c>
      <c r="L443">
        <v>1761</v>
      </c>
      <c r="M443" s="22">
        <v>40.735600277585007</v>
      </c>
      <c r="N443" s="48">
        <v>15074</v>
      </c>
      <c r="O443" s="49">
        <v>9649</v>
      </c>
      <c r="P443" s="49">
        <v>5425</v>
      </c>
      <c r="Q443" s="48">
        <v>765</v>
      </c>
      <c r="R443" s="48">
        <v>737</v>
      </c>
      <c r="S443" s="48">
        <v>703</v>
      </c>
      <c r="T443" s="48">
        <v>702</v>
      </c>
      <c r="U443" s="48">
        <v>679</v>
      </c>
      <c r="V443" s="48">
        <v>590</v>
      </c>
      <c r="W443" s="48">
        <v>439</v>
      </c>
      <c r="X443" s="48">
        <v>377</v>
      </c>
      <c r="Y443" s="48">
        <v>398</v>
      </c>
      <c r="Z443" s="48">
        <v>473</v>
      </c>
      <c r="AA443" s="48">
        <v>445</v>
      </c>
      <c r="AB443" s="48">
        <v>345</v>
      </c>
      <c r="AC443" s="48">
        <v>254</v>
      </c>
      <c r="AD443" s="48">
        <v>217</v>
      </c>
      <c r="AE443" s="48">
        <v>173</v>
      </c>
      <c r="AF443" s="48">
        <v>111</v>
      </c>
      <c r="AG443" s="48">
        <v>131</v>
      </c>
      <c r="AH443" s="50">
        <v>722</v>
      </c>
      <c r="AI443" s="50">
        <v>688</v>
      </c>
      <c r="AJ443" s="50">
        <v>667</v>
      </c>
      <c r="AK443" s="50">
        <v>684</v>
      </c>
      <c r="AL443" s="50">
        <v>682</v>
      </c>
      <c r="AM443" s="50">
        <v>614</v>
      </c>
      <c r="AN443" s="50">
        <v>480</v>
      </c>
      <c r="AO443" s="50">
        <v>418</v>
      </c>
      <c r="AP443" s="50">
        <v>428</v>
      </c>
      <c r="AQ443" s="50">
        <v>467</v>
      </c>
      <c r="AR443" s="50">
        <v>413</v>
      </c>
      <c r="AS443" s="50">
        <v>316</v>
      </c>
      <c r="AT443" s="50">
        <v>247</v>
      </c>
      <c r="AU443" s="50">
        <v>226</v>
      </c>
      <c r="AV443" s="50">
        <v>184</v>
      </c>
      <c r="AW443" s="50">
        <v>124</v>
      </c>
      <c r="AX443" s="50">
        <v>175</v>
      </c>
      <c r="AZ443">
        <v>0</v>
      </c>
    </row>
    <row r="444" spans="1:52" x14ac:dyDescent="0.25">
      <c r="A444" s="2" t="s">
        <v>530</v>
      </c>
      <c r="B444" s="3" t="s">
        <v>2003</v>
      </c>
      <c r="C444" s="4">
        <v>23466</v>
      </c>
      <c r="D444" s="2" t="s">
        <v>532</v>
      </c>
      <c r="E444" s="2" t="s">
        <v>2004</v>
      </c>
      <c r="F444" t="s">
        <v>2264</v>
      </c>
      <c r="G444">
        <v>85012</v>
      </c>
      <c r="H444">
        <v>1552</v>
      </c>
      <c r="I444">
        <v>488</v>
      </c>
      <c r="J444" s="9">
        <v>31.443298969072163</v>
      </c>
      <c r="K444">
        <v>26072</v>
      </c>
      <c r="L444">
        <v>5364</v>
      </c>
      <c r="M444" s="22">
        <v>20.573795642835226</v>
      </c>
      <c r="N444" s="48">
        <v>85012</v>
      </c>
      <c r="O444" s="49">
        <v>67224</v>
      </c>
      <c r="P444" s="49">
        <v>17788</v>
      </c>
      <c r="Q444" s="48">
        <v>4786</v>
      </c>
      <c r="R444" s="48">
        <v>4534</v>
      </c>
      <c r="S444" s="48">
        <v>4328</v>
      </c>
      <c r="T444" s="48">
        <v>4089</v>
      </c>
      <c r="U444" s="48">
        <v>4094</v>
      </c>
      <c r="V444" s="48">
        <v>3836</v>
      </c>
      <c r="W444" s="48">
        <v>3236</v>
      </c>
      <c r="X444" s="48">
        <v>2655</v>
      </c>
      <c r="Y444" s="48">
        <v>2182</v>
      </c>
      <c r="Z444" s="48">
        <v>1971</v>
      </c>
      <c r="AA444" s="48">
        <v>1771</v>
      </c>
      <c r="AB444" s="48">
        <v>1395</v>
      </c>
      <c r="AC444" s="48">
        <v>1064</v>
      </c>
      <c r="AD444" s="48">
        <v>710</v>
      </c>
      <c r="AE444" s="48">
        <v>485</v>
      </c>
      <c r="AF444" s="48">
        <v>313</v>
      </c>
      <c r="AG444" s="48">
        <v>316</v>
      </c>
      <c r="AH444" s="50">
        <v>4615</v>
      </c>
      <c r="AI444" s="50">
        <v>4425</v>
      </c>
      <c r="AJ444" s="50">
        <v>4324</v>
      </c>
      <c r="AK444" s="50">
        <v>4204</v>
      </c>
      <c r="AL444" s="50">
        <v>4107</v>
      </c>
      <c r="AM444" s="50">
        <v>3959</v>
      </c>
      <c r="AN444" s="50">
        <v>3380</v>
      </c>
      <c r="AO444" s="50">
        <v>2907</v>
      </c>
      <c r="AP444" s="50">
        <v>2422</v>
      </c>
      <c r="AQ444" s="50">
        <v>2142</v>
      </c>
      <c r="AR444" s="50">
        <v>1917</v>
      </c>
      <c r="AS444" s="50">
        <v>1565</v>
      </c>
      <c r="AT444" s="50">
        <v>1165</v>
      </c>
      <c r="AU444" s="50">
        <v>781</v>
      </c>
      <c r="AV444" s="50">
        <v>521</v>
      </c>
      <c r="AW444" s="50">
        <v>372</v>
      </c>
      <c r="AX444" s="50">
        <v>441</v>
      </c>
      <c r="AZ444">
        <v>0</v>
      </c>
    </row>
    <row r="445" spans="1:52" x14ac:dyDescent="0.25">
      <c r="A445" s="2" t="s">
        <v>530</v>
      </c>
      <c r="B445" s="3" t="s">
        <v>1251</v>
      </c>
      <c r="C445" s="4">
        <v>23500</v>
      </c>
      <c r="D445" s="2" t="s">
        <v>532</v>
      </c>
      <c r="E445" s="2" t="s">
        <v>1252</v>
      </c>
      <c r="F445" t="s">
        <v>2496</v>
      </c>
      <c r="G445">
        <v>28294</v>
      </c>
      <c r="H445">
        <v>1039</v>
      </c>
      <c r="I445">
        <v>372</v>
      </c>
      <c r="J445" s="9">
        <v>35.803657362848895</v>
      </c>
      <c r="K445">
        <v>9650</v>
      </c>
      <c r="L445">
        <v>1876</v>
      </c>
      <c r="M445" s="22">
        <v>19.440414507772022</v>
      </c>
      <c r="N445" s="48">
        <v>28294</v>
      </c>
      <c r="O445" s="49">
        <v>7101</v>
      </c>
      <c r="P445" s="49">
        <v>21193</v>
      </c>
      <c r="Q445" s="48">
        <v>1844</v>
      </c>
      <c r="R445" s="48">
        <v>1698</v>
      </c>
      <c r="S445" s="48">
        <v>1558</v>
      </c>
      <c r="T445" s="48">
        <v>1412</v>
      </c>
      <c r="U445" s="48">
        <v>1398</v>
      </c>
      <c r="V445" s="48">
        <v>1271</v>
      </c>
      <c r="W445" s="48">
        <v>938</v>
      </c>
      <c r="X445" s="48">
        <v>776</v>
      </c>
      <c r="Y445" s="48">
        <v>724</v>
      </c>
      <c r="Z445" s="48">
        <v>693</v>
      </c>
      <c r="AA445" s="48">
        <v>612</v>
      </c>
      <c r="AB445" s="48">
        <v>495</v>
      </c>
      <c r="AC445" s="48">
        <v>366</v>
      </c>
      <c r="AD445" s="48">
        <v>260</v>
      </c>
      <c r="AE445" s="48">
        <v>184</v>
      </c>
      <c r="AF445" s="48">
        <v>134</v>
      </c>
      <c r="AG445" s="48">
        <v>130</v>
      </c>
      <c r="AH445" s="50">
        <v>1748</v>
      </c>
      <c r="AI445" s="50">
        <v>1592</v>
      </c>
      <c r="AJ445" s="50">
        <v>1464</v>
      </c>
      <c r="AK445" s="50">
        <v>1330</v>
      </c>
      <c r="AL445" s="50">
        <v>1308</v>
      </c>
      <c r="AM445" s="50">
        <v>1206</v>
      </c>
      <c r="AN445" s="50">
        <v>933</v>
      </c>
      <c r="AO445" s="50">
        <v>788</v>
      </c>
      <c r="AP445" s="50">
        <v>732</v>
      </c>
      <c r="AQ445" s="50">
        <v>673</v>
      </c>
      <c r="AR445" s="50">
        <v>583</v>
      </c>
      <c r="AS445" s="50">
        <v>457</v>
      </c>
      <c r="AT445" s="50">
        <v>324</v>
      </c>
      <c r="AU445" s="50">
        <v>231</v>
      </c>
      <c r="AV445" s="50">
        <v>167</v>
      </c>
      <c r="AW445" s="50">
        <v>131</v>
      </c>
      <c r="AX445" s="50">
        <v>134</v>
      </c>
      <c r="AZ445">
        <v>0</v>
      </c>
    </row>
    <row r="446" spans="1:52" x14ac:dyDescent="0.25">
      <c r="A446" s="2" t="s">
        <v>530</v>
      </c>
      <c r="B446" s="3" t="s">
        <v>1480</v>
      </c>
      <c r="C446" s="4">
        <v>23555</v>
      </c>
      <c r="D446" s="2" t="s">
        <v>532</v>
      </c>
      <c r="E446" s="2" t="s">
        <v>1481</v>
      </c>
      <c r="F446" t="s">
        <v>2496</v>
      </c>
      <c r="G446">
        <v>68309</v>
      </c>
      <c r="H446">
        <v>1516</v>
      </c>
      <c r="I446">
        <v>823</v>
      </c>
      <c r="J446" s="9">
        <v>54.287598944591032</v>
      </c>
      <c r="K446">
        <v>20335</v>
      </c>
      <c r="L446">
        <v>6353</v>
      </c>
      <c r="M446" s="22">
        <v>31.24170149987706</v>
      </c>
      <c r="N446" s="48">
        <v>68309</v>
      </c>
      <c r="O446" s="49">
        <v>43258</v>
      </c>
      <c r="P446" s="49">
        <v>25051</v>
      </c>
      <c r="Q446" s="48">
        <v>3503</v>
      </c>
      <c r="R446" s="48">
        <v>3459</v>
      </c>
      <c r="S446" s="48">
        <v>3336</v>
      </c>
      <c r="T446" s="48">
        <v>3214</v>
      </c>
      <c r="U446" s="48">
        <v>3298</v>
      </c>
      <c r="V446" s="48">
        <v>3033</v>
      </c>
      <c r="W446" s="48">
        <v>2323</v>
      </c>
      <c r="X446" s="48">
        <v>1909</v>
      </c>
      <c r="Y446" s="48">
        <v>1729</v>
      </c>
      <c r="Z446" s="48">
        <v>1742</v>
      </c>
      <c r="AA446" s="48">
        <v>1646</v>
      </c>
      <c r="AB446" s="48">
        <v>1424</v>
      </c>
      <c r="AC446" s="48">
        <v>1083</v>
      </c>
      <c r="AD446" s="48">
        <v>777</v>
      </c>
      <c r="AE446" s="48">
        <v>563</v>
      </c>
      <c r="AF446" s="48">
        <v>419</v>
      </c>
      <c r="AG446" s="48">
        <v>445</v>
      </c>
      <c r="AH446" s="50">
        <v>3354</v>
      </c>
      <c r="AI446" s="50">
        <v>3327</v>
      </c>
      <c r="AJ446" s="50">
        <v>3226</v>
      </c>
      <c r="AK446" s="50">
        <v>3095</v>
      </c>
      <c r="AL446" s="50">
        <v>3144</v>
      </c>
      <c r="AM446" s="50">
        <v>2946</v>
      </c>
      <c r="AN446" s="50">
        <v>2355</v>
      </c>
      <c r="AO446" s="50">
        <v>2050</v>
      </c>
      <c r="AP446" s="50">
        <v>1926</v>
      </c>
      <c r="AQ446" s="50">
        <v>1955</v>
      </c>
      <c r="AR446" s="50">
        <v>1806</v>
      </c>
      <c r="AS446" s="50">
        <v>1525</v>
      </c>
      <c r="AT446" s="50">
        <v>1166</v>
      </c>
      <c r="AU446" s="50">
        <v>858</v>
      </c>
      <c r="AV446" s="50">
        <v>626</v>
      </c>
      <c r="AW446" s="50">
        <v>486</v>
      </c>
      <c r="AX446" s="50">
        <v>561</v>
      </c>
      <c r="AZ446">
        <v>0</v>
      </c>
    </row>
    <row r="447" spans="1:52" x14ac:dyDescent="0.25">
      <c r="A447" s="2" t="s">
        <v>530</v>
      </c>
      <c r="B447" s="3" t="s">
        <v>1321</v>
      </c>
      <c r="C447" s="4">
        <v>23570</v>
      </c>
      <c r="D447" s="2" t="s">
        <v>532</v>
      </c>
      <c r="E447" s="2" t="s">
        <v>1322</v>
      </c>
      <c r="F447" t="s">
        <v>2496</v>
      </c>
      <c r="G447">
        <v>40129</v>
      </c>
      <c r="H447">
        <v>3338</v>
      </c>
      <c r="I447">
        <v>1705</v>
      </c>
      <c r="J447" s="9">
        <v>51.078490113840623</v>
      </c>
      <c r="K447">
        <v>12565</v>
      </c>
      <c r="L447">
        <v>3617</v>
      </c>
      <c r="M447" s="22">
        <v>28.786311181854359</v>
      </c>
      <c r="N447" s="48">
        <v>40129</v>
      </c>
      <c r="O447" s="49">
        <v>15760</v>
      </c>
      <c r="P447" s="49">
        <v>24369</v>
      </c>
      <c r="Q447" s="48">
        <v>2371</v>
      </c>
      <c r="R447" s="48">
        <v>2217</v>
      </c>
      <c r="S447" s="48">
        <v>2081</v>
      </c>
      <c r="T447" s="48">
        <v>1962</v>
      </c>
      <c r="U447" s="48">
        <v>1953</v>
      </c>
      <c r="V447" s="48">
        <v>1754</v>
      </c>
      <c r="W447" s="48">
        <v>1415</v>
      </c>
      <c r="X447" s="48">
        <v>1133</v>
      </c>
      <c r="Y447" s="48">
        <v>1025</v>
      </c>
      <c r="Z447" s="48">
        <v>988</v>
      </c>
      <c r="AA447" s="48">
        <v>884</v>
      </c>
      <c r="AB447" s="48">
        <v>747</v>
      </c>
      <c r="AC447" s="48">
        <v>655</v>
      </c>
      <c r="AD447" s="48">
        <v>497</v>
      </c>
      <c r="AE447" s="48">
        <v>373</v>
      </c>
      <c r="AF447" s="48">
        <v>292</v>
      </c>
      <c r="AG447" s="48">
        <v>286</v>
      </c>
      <c r="AH447" s="50">
        <v>2243</v>
      </c>
      <c r="AI447" s="50">
        <v>2100</v>
      </c>
      <c r="AJ447" s="50">
        <v>1959</v>
      </c>
      <c r="AK447" s="50">
        <v>1813</v>
      </c>
      <c r="AL447" s="50">
        <v>1780</v>
      </c>
      <c r="AM447" s="50">
        <v>1617</v>
      </c>
      <c r="AN447" s="50">
        <v>1323</v>
      </c>
      <c r="AO447" s="50">
        <v>1096</v>
      </c>
      <c r="AP447" s="50">
        <v>1003</v>
      </c>
      <c r="AQ447" s="50">
        <v>987</v>
      </c>
      <c r="AR447" s="50">
        <v>883</v>
      </c>
      <c r="AS447" s="50">
        <v>749</v>
      </c>
      <c r="AT447" s="50">
        <v>637</v>
      </c>
      <c r="AU447" s="50">
        <v>449</v>
      </c>
      <c r="AV447" s="50">
        <v>318</v>
      </c>
      <c r="AW447" s="50">
        <v>252</v>
      </c>
      <c r="AX447" s="50">
        <v>287</v>
      </c>
      <c r="AZ447">
        <v>0</v>
      </c>
    </row>
    <row r="448" spans="1:52" x14ac:dyDescent="0.25">
      <c r="A448" s="2" t="s">
        <v>530</v>
      </c>
      <c r="B448" s="3" t="s">
        <v>1163</v>
      </c>
      <c r="C448" s="4">
        <v>23574</v>
      </c>
      <c r="D448" s="2" t="s">
        <v>532</v>
      </c>
      <c r="E448" s="2" t="s">
        <v>1164</v>
      </c>
      <c r="F448" t="s">
        <v>2496</v>
      </c>
      <c r="G448">
        <v>30923</v>
      </c>
      <c r="H448">
        <v>2682</v>
      </c>
      <c r="I448">
        <v>1045</v>
      </c>
      <c r="J448" s="9">
        <v>38.963460104399701</v>
      </c>
      <c r="K448">
        <v>10059</v>
      </c>
      <c r="L448">
        <v>2376</v>
      </c>
      <c r="M448" s="22">
        <v>23.620638234416941</v>
      </c>
      <c r="N448" s="48">
        <v>30923</v>
      </c>
      <c r="O448" s="49">
        <v>5201</v>
      </c>
      <c r="P448" s="49">
        <v>25722</v>
      </c>
      <c r="Q448" s="48">
        <v>2019</v>
      </c>
      <c r="R448" s="48">
        <v>1858</v>
      </c>
      <c r="S448" s="48">
        <v>1728</v>
      </c>
      <c r="T448" s="48">
        <v>1648</v>
      </c>
      <c r="U448" s="48">
        <v>1639</v>
      </c>
      <c r="V448" s="48">
        <v>1420</v>
      </c>
      <c r="W448" s="48">
        <v>1044</v>
      </c>
      <c r="X448" s="48">
        <v>833</v>
      </c>
      <c r="Y448" s="48">
        <v>742</v>
      </c>
      <c r="Z448" s="48">
        <v>731</v>
      </c>
      <c r="AA448" s="48">
        <v>652</v>
      </c>
      <c r="AB448" s="48">
        <v>542</v>
      </c>
      <c r="AC448" s="48">
        <v>438</v>
      </c>
      <c r="AD448" s="48">
        <v>339</v>
      </c>
      <c r="AE448" s="48">
        <v>229</v>
      </c>
      <c r="AF448" s="48">
        <v>171</v>
      </c>
      <c r="AG448" s="48">
        <v>185</v>
      </c>
      <c r="AH448" s="50">
        <v>1916</v>
      </c>
      <c r="AI448" s="50">
        <v>1711</v>
      </c>
      <c r="AJ448" s="50">
        <v>1529</v>
      </c>
      <c r="AK448" s="50">
        <v>1429</v>
      </c>
      <c r="AL448" s="50">
        <v>1403</v>
      </c>
      <c r="AM448" s="50">
        <v>1225</v>
      </c>
      <c r="AN448" s="50">
        <v>927</v>
      </c>
      <c r="AO448" s="50">
        <v>765</v>
      </c>
      <c r="AP448" s="50">
        <v>704</v>
      </c>
      <c r="AQ448" s="50">
        <v>677</v>
      </c>
      <c r="AR448" s="50">
        <v>583</v>
      </c>
      <c r="AS448" s="50">
        <v>493</v>
      </c>
      <c r="AT448" s="50">
        <v>417</v>
      </c>
      <c r="AU448" s="50">
        <v>337</v>
      </c>
      <c r="AV448" s="50">
        <v>217</v>
      </c>
      <c r="AW448" s="50">
        <v>167</v>
      </c>
      <c r="AX448" s="50">
        <v>205</v>
      </c>
      <c r="AZ448">
        <v>0</v>
      </c>
    </row>
    <row r="449" spans="1:52" x14ac:dyDescent="0.25">
      <c r="A449" s="2" t="s">
        <v>530</v>
      </c>
      <c r="B449" s="3" t="s">
        <v>2077</v>
      </c>
      <c r="C449" s="4">
        <v>23580</v>
      </c>
      <c r="D449" s="2" t="s">
        <v>532</v>
      </c>
      <c r="E449" s="2" t="s">
        <v>2078</v>
      </c>
      <c r="F449" t="s">
        <v>2264</v>
      </c>
      <c r="G449">
        <v>50755</v>
      </c>
      <c r="H449">
        <v>1035</v>
      </c>
      <c r="I449">
        <v>408</v>
      </c>
      <c r="J449" s="9">
        <v>39.420289855072468</v>
      </c>
      <c r="K449">
        <v>16625</v>
      </c>
      <c r="L449">
        <v>2780</v>
      </c>
      <c r="M449" s="22">
        <v>16.721804511278197</v>
      </c>
      <c r="N449" s="48">
        <v>50755</v>
      </c>
      <c r="O449" s="49">
        <v>20964</v>
      </c>
      <c r="P449" s="49">
        <v>29791</v>
      </c>
      <c r="Q449" s="48">
        <v>3237</v>
      </c>
      <c r="R449" s="48">
        <v>3030</v>
      </c>
      <c r="S449" s="48">
        <v>2857</v>
      </c>
      <c r="T449" s="48">
        <v>2696</v>
      </c>
      <c r="U449" s="48">
        <v>2550</v>
      </c>
      <c r="V449" s="48">
        <v>2260</v>
      </c>
      <c r="W449" s="48">
        <v>1916</v>
      </c>
      <c r="X449" s="48">
        <v>1714</v>
      </c>
      <c r="Y449" s="48">
        <v>1440</v>
      </c>
      <c r="Z449" s="48">
        <v>1193</v>
      </c>
      <c r="AA449" s="48">
        <v>995</v>
      </c>
      <c r="AB449" s="48">
        <v>801</v>
      </c>
      <c r="AC449" s="48">
        <v>614</v>
      </c>
      <c r="AD449" s="48">
        <v>433</v>
      </c>
      <c r="AE449" s="48">
        <v>300</v>
      </c>
      <c r="AF449" s="48">
        <v>225</v>
      </c>
      <c r="AG449" s="48">
        <v>193</v>
      </c>
      <c r="AH449" s="50">
        <v>3085</v>
      </c>
      <c r="AI449" s="50">
        <v>2841</v>
      </c>
      <c r="AJ449" s="50">
        <v>2686</v>
      </c>
      <c r="AK449" s="50">
        <v>2516</v>
      </c>
      <c r="AL449" s="50">
        <v>2390</v>
      </c>
      <c r="AM449" s="50">
        <v>2080</v>
      </c>
      <c r="AN449" s="50">
        <v>1756</v>
      </c>
      <c r="AO449" s="50">
        <v>1582</v>
      </c>
      <c r="AP449" s="50">
        <v>1340</v>
      </c>
      <c r="AQ449" s="50">
        <v>1076</v>
      </c>
      <c r="AR449" s="50">
        <v>845</v>
      </c>
      <c r="AS449" s="50">
        <v>648</v>
      </c>
      <c r="AT449" s="50">
        <v>502</v>
      </c>
      <c r="AU449" s="50">
        <v>358</v>
      </c>
      <c r="AV449" s="50">
        <v>239</v>
      </c>
      <c r="AW449" s="50">
        <v>174</v>
      </c>
      <c r="AX449" s="50">
        <v>183</v>
      </c>
      <c r="AZ449">
        <v>1</v>
      </c>
    </row>
    <row r="450" spans="1:52" x14ac:dyDescent="0.25">
      <c r="A450" s="2" t="s">
        <v>530</v>
      </c>
      <c r="B450" s="3" t="s">
        <v>791</v>
      </c>
      <c r="C450" s="4">
        <v>23586</v>
      </c>
      <c r="D450" s="2" t="s">
        <v>532</v>
      </c>
      <c r="E450" s="2" t="s">
        <v>792</v>
      </c>
      <c r="F450" t="s">
        <v>2496</v>
      </c>
      <c r="G450">
        <v>15142</v>
      </c>
      <c r="H450">
        <v>1091</v>
      </c>
      <c r="I450">
        <v>665</v>
      </c>
      <c r="J450" s="9">
        <v>60.953253895508709</v>
      </c>
      <c r="K450">
        <v>4754</v>
      </c>
      <c r="L450">
        <v>1715</v>
      </c>
      <c r="M450" s="22">
        <v>36.074884307951201</v>
      </c>
      <c r="N450" s="48">
        <v>15142</v>
      </c>
      <c r="O450" s="49">
        <v>6462</v>
      </c>
      <c r="P450" s="49">
        <v>8680</v>
      </c>
      <c r="Q450" s="48">
        <v>820</v>
      </c>
      <c r="R450" s="48">
        <v>808</v>
      </c>
      <c r="S450" s="48">
        <v>787</v>
      </c>
      <c r="T450" s="48">
        <v>743</v>
      </c>
      <c r="U450" s="48">
        <v>705</v>
      </c>
      <c r="V450" s="48">
        <v>628</v>
      </c>
      <c r="W450" s="48">
        <v>482</v>
      </c>
      <c r="X450" s="48">
        <v>392</v>
      </c>
      <c r="Y450" s="48">
        <v>366</v>
      </c>
      <c r="Z450" s="48">
        <v>399</v>
      </c>
      <c r="AA450" s="48">
        <v>358</v>
      </c>
      <c r="AB450" s="48">
        <v>284</v>
      </c>
      <c r="AC450" s="48">
        <v>247</v>
      </c>
      <c r="AD450" s="48">
        <v>197</v>
      </c>
      <c r="AE450" s="48">
        <v>152</v>
      </c>
      <c r="AF450" s="48">
        <v>111</v>
      </c>
      <c r="AG450" s="48">
        <v>126</v>
      </c>
      <c r="AH450" s="50">
        <v>787</v>
      </c>
      <c r="AI450" s="50">
        <v>747</v>
      </c>
      <c r="AJ450" s="50">
        <v>724</v>
      </c>
      <c r="AK450" s="50">
        <v>691</v>
      </c>
      <c r="AL450" s="50">
        <v>684</v>
      </c>
      <c r="AM450" s="50">
        <v>624</v>
      </c>
      <c r="AN450" s="50">
        <v>494</v>
      </c>
      <c r="AO450" s="50">
        <v>415</v>
      </c>
      <c r="AP450" s="50">
        <v>382</v>
      </c>
      <c r="AQ450" s="50">
        <v>392</v>
      </c>
      <c r="AR450" s="50">
        <v>342</v>
      </c>
      <c r="AS450" s="50">
        <v>284</v>
      </c>
      <c r="AT450" s="50">
        <v>266</v>
      </c>
      <c r="AU450" s="50">
        <v>224</v>
      </c>
      <c r="AV450" s="50">
        <v>171</v>
      </c>
      <c r="AW450" s="50">
        <v>133</v>
      </c>
      <c r="AX450" s="50">
        <v>177</v>
      </c>
      <c r="AZ450">
        <v>0</v>
      </c>
    </row>
    <row r="451" spans="1:52" x14ac:dyDescent="0.25">
      <c r="A451" s="2" t="s">
        <v>530</v>
      </c>
      <c r="B451" s="3" t="s">
        <v>764</v>
      </c>
      <c r="C451" s="4">
        <v>23660</v>
      </c>
      <c r="D451" s="2" t="s">
        <v>532</v>
      </c>
      <c r="E451" s="2" t="s">
        <v>765</v>
      </c>
      <c r="F451" t="s">
        <v>2496</v>
      </c>
      <c r="G451">
        <v>90274</v>
      </c>
      <c r="H451">
        <v>5799</v>
      </c>
      <c r="I451">
        <v>3345</v>
      </c>
      <c r="J451" s="9">
        <v>57.682359027418514</v>
      </c>
      <c r="K451">
        <v>25560</v>
      </c>
      <c r="L451">
        <v>10669</v>
      </c>
      <c r="M451" s="22">
        <v>41.741001564945229</v>
      </c>
      <c r="N451" s="48">
        <v>90274</v>
      </c>
      <c r="O451" s="49">
        <v>48608</v>
      </c>
      <c r="P451" s="49">
        <v>41666</v>
      </c>
      <c r="Q451" s="48">
        <v>4294</v>
      </c>
      <c r="R451" s="48">
        <v>4255</v>
      </c>
      <c r="S451" s="48">
        <v>4155</v>
      </c>
      <c r="T451" s="48">
        <v>4080</v>
      </c>
      <c r="U451" s="48">
        <v>4197</v>
      </c>
      <c r="V451" s="48">
        <v>3878</v>
      </c>
      <c r="W451" s="48">
        <v>2995</v>
      </c>
      <c r="X451" s="48">
        <v>2470</v>
      </c>
      <c r="Y451" s="48">
        <v>2227</v>
      </c>
      <c r="Z451" s="48">
        <v>2320</v>
      </c>
      <c r="AA451" s="48">
        <v>2379</v>
      </c>
      <c r="AB451" s="48">
        <v>2104</v>
      </c>
      <c r="AC451" s="48">
        <v>1698</v>
      </c>
      <c r="AD451" s="48">
        <v>1290</v>
      </c>
      <c r="AE451" s="48">
        <v>965</v>
      </c>
      <c r="AF451" s="48">
        <v>728</v>
      </c>
      <c r="AG451" s="48">
        <v>702</v>
      </c>
      <c r="AH451" s="50">
        <v>4120</v>
      </c>
      <c r="AI451" s="50">
        <v>4088</v>
      </c>
      <c r="AJ451" s="50">
        <v>4017</v>
      </c>
      <c r="AK451" s="50">
        <v>3946</v>
      </c>
      <c r="AL451" s="50">
        <v>4011</v>
      </c>
      <c r="AM451" s="50">
        <v>3643</v>
      </c>
      <c r="AN451" s="50">
        <v>3054</v>
      </c>
      <c r="AO451" s="50">
        <v>2632</v>
      </c>
      <c r="AP451" s="50">
        <v>2554</v>
      </c>
      <c r="AQ451" s="50">
        <v>2696</v>
      </c>
      <c r="AR451" s="50">
        <v>2450</v>
      </c>
      <c r="AS451" s="50">
        <v>2146</v>
      </c>
      <c r="AT451" s="50">
        <v>1876</v>
      </c>
      <c r="AU451" s="50">
        <v>1498</v>
      </c>
      <c r="AV451" s="50">
        <v>1103</v>
      </c>
      <c r="AW451" s="50">
        <v>767</v>
      </c>
      <c r="AX451" s="50">
        <v>936</v>
      </c>
      <c r="AZ451">
        <v>0</v>
      </c>
    </row>
    <row r="452" spans="1:52" x14ac:dyDescent="0.25">
      <c r="A452" s="2" t="s">
        <v>530</v>
      </c>
      <c r="B452" s="3" t="s">
        <v>711</v>
      </c>
      <c r="C452" s="4">
        <v>23670</v>
      </c>
      <c r="D452" s="2" t="s">
        <v>532</v>
      </c>
      <c r="E452" s="2" t="s">
        <v>712</v>
      </c>
      <c r="F452" t="s">
        <v>2496</v>
      </c>
      <c r="G452">
        <v>45006</v>
      </c>
      <c r="H452">
        <v>4651</v>
      </c>
      <c r="I452">
        <v>1807</v>
      </c>
      <c r="J452" s="9">
        <v>38.851859815093526</v>
      </c>
      <c r="K452">
        <v>14987</v>
      </c>
      <c r="L452">
        <v>2869</v>
      </c>
      <c r="M452" s="22">
        <v>19.143257489824514</v>
      </c>
      <c r="N452" s="48">
        <v>45006</v>
      </c>
      <c r="O452" s="49">
        <v>13362</v>
      </c>
      <c r="P452" s="49">
        <v>31644</v>
      </c>
      <c r="Q452" s="48">
        <v>3015</v>
      </c>
      <c r="R452" s="48">
        <v>2595</v>
      </c>
      <c r="S452" s="48">
        <v>2465</v>
      </c>
      <c r="T452" s="48">
        <v>2400</v>
      </c>
      <c r="U452" s="48">
        <v>2454</v>
      </c>
      <c r="V452" s="48">
        <v>2094</v>
      </c>
      <c r="W452" s="48">
        <v>1671</v>
      </c>
      <c r="X452" s="48">
        <v>1283</v>
      </c>
      <c r="Y452" s="48">
        <v>1113</v>
      </c>
      <c r="Z452" s="48">
        <v>940</v>
      </c>
      <c r="AA452" s="48">
        <v>839</v>
      </c>
      <c r="AB452" s="48">
        <v>649</v>
      </c>
      <c r="AC452" s="48">
        <v>534</v>
      </c>
      <c r="AD452" s="48">
        <v>376</v>
      </c>
      <c r="AE452" s="48">
        <v>246</v>
      </c>
      <c r="AF452" s="48">
        <v>211</v>
      </c>
      <c r="AG452" s="48">
        <v>221</v>
      </c>
      <c r="AH452" s="50">
        <v>2974</v>
      </c>
      <c r="AI452" s="50">
        <v>2590</v>
      </c>
      <c r="AJ452" s="50">
        <v>2218</v>
      </c>
      <c r="AK452" s="50">
        <v>2257</v>
      </c>
      <c r="AL452" s="50">
        <v>2309</v>
      </c>
      <c r="AM452" s="50">
        <v>2017</v>
      </c>
      <c r="AN452" s="50">
        <v>1557</v>
      </c>
      <c r="AO452" s="50">
        <v>1164</v>
      </c>
      <c r="AP452" s="50">
        <v>1041</v>
      </c>
      <c r="AQ452" s="50">
        <v>862</v>
      </c>
      <c r="AR452" s="50">
        <v>806</v>
      </c>
      <c r="AS452" s="50">
        <v>587</v>
      </c>
      <c r="AT452" s="50">
        <v>452</v>
      </c>
      <c r="AU452" s="50">
        <v>338</v>
      </c>
      <c r="AV452" s="50">
        <v>295</v>
      </c>
      <c r="AW452" s="50">
        <v>162</v>
      </c>
      <c r="AX452" s="50">
        <v>271</v>
      </c>
      <c r="AZ452">
        <v>1</v>
      </c>
    </row>
    <row r="453" spans="1:52" x14ac:dyDescent="0.25">
      <c r="A453" s="2" t="s">
        <v>530</v>
      </c>
      <c r="B453" s="3" t="s">
        <v>554</v>
      </c>
      <c r="C453" s="4">
        <v>23672</v>
      </c>
      <c r="D453" s="2" t="s">
        <v>532</v>
      </c>
      <c r="E453" s="2" t="s">
        <v>555</v>
      </c>
      <c r="F453" t="s">
        <v>2496</v>
      </c>
      <c r="G453">
        <v>32526</v>
      </c>
      <c r="H453">
        <v>1530</v>
      </c>
      <c r="I453">
        <v>449</v>
      </c>
      <c r="J453" s="9">
        <v>29.346405228758172</v>
      </c>
      <c r="K453">
        <v>9313</v>
      </c>
      <c r="L453">
        <v>2565</v>
      </c>
      <c r="M453" s="22">
        <v>27.542145388167079</v>
      </c>
      <c r="N453" s="48">
        <v>32526</v>
      </c>
      <c r="O453" s="49">
        <v>18190</v>
      </c>
      <c r="P453" s="49">
        <v>14336</v>
      </c>
      <c r="Q453" s="48">
        <v>1679</v>
      </c>
      <c r="R453" s="48">
        <v>1595</v>
      </c>
      <c r="S453" s="48">
        <v>1538</v>
      </c>
      <c r="T453" s="48">
        <v>1531</v>
      </c>
      <c r="U453" s="48">
        <v>1607</v>
      </c>
      <c r="V453" s="48">
        <v>1465</v>
      </c>
      <c r="W453" s="48">
        <v>1184</v>
      </c>
      <c r="X453" s="48">
        <v>1048</v>
      </c>
      <c r="Y453" s="48">
        <v>992</v>
      </c>
      <c r="Z453" s="48">
        <v>987</v>
      </c>
      <c r="AA453" s="48">
        <v>865</v>
      </c>
      <c r="AB453" s="48">
        <v>608</v>
      </c>
      <c r="AC453" s="48">
        <v>438</v>
      </c>
      <c r="AD453" s="48">
        <v>321</v>
      </c>
      <c r="AE453" s="48">
        <v>248</v>
      </c>
      <c r="AF453" s="48">
        <v>178</v>
      </c>
      <c r="AG453" s="48">
        <v>164</v>
      </c>
      <c r="AH453" s="50">
        <v>1613</v>
      </c>
      <c r="AI453" s="50">
        <v>1559</v>
      </c>
      <c r="AJ453" s="50">
        <v>1479</v>
      </c>
      <c r="AK453" s="50">
        <v>1454</v>
      </c>
      <c r="AL453" s="50">
        <v>1507</v>
      </c>
      <c r="AM453" s="50">
        <v>1419</v>
      </c>
      <c r="AN453" s="50">
        <v>1174</v>
      </c>
      <c r="AO453" s="50">
        <v>1047</v>
      </c>
      <c r="AP453" s="50">
        <v>979</v>
      </c>
      <c r="AQ453" s="50">
        <v>952</v>
      </c>
      <c r="AR453" s="50">
        <v>825</v>
      </c>
      <c r="AS453" s="50">
        <v>598</v>
      </c>
      <c r="AT453" s="50">
        <v>447</v>
      </c>
      <c r="AU453" s="50">
        <v>340</v>
      </c>
      <c r="AV453" s="50">
        <v>261</v>
      </c>
      <c r="AW453" s="50">
        <v>202</v>
      </c>
      <c r="AX453" s="50">
        <v>222</v>
      </c>
      <c r="AZ453">
        <v>0</v>
      </c>
    </row>
    <row r="454" spans="1:52" x14ac:dyDescent="0.25">
      <c r="A454" s="2" t="s">
        <v>530</v>
      </c>
      <c r="B454" s="3" t="s">
        <v>795</v>
      </c>
      <c r="C454" s="4">
        <v>23675</v>
      </c>
      <c r="D454" s="2" t="s">
        <v>532</v>
      </c>
      <c r="E454" s="2" t="s">
        <v>796</v>
      </c>
      <c r="F454" t="s">
        <v>2496</v>
      </c>
      <c r="G454">
        <v>35518</v>
      </c>
      <c r="H454">
        <v>1956</v>
      </c>
      <c r="I454">
        <v>1284</v>
      </c>
      <c r="J454" s="9">
        <v>65.644171779141104</v>
      </c>
      <c r="K454">
        <v>10855</v>
      </c>
      <c r="L454">
        <v>3469</v>
      </c>
      <c r="M454" s="22">
        <v>31.957623215108242</v>
      </c>
      <c r="N454" s="48">
        <v>35518</v>
      </c>
      <c r="O454" s="49">
        <v>9401</v>
      </c>
      <c r="P454" s="49">
        <v>26117</v>
      </c>
      <c r="Q454" s="48">
        <v>2011</v>
      </c>
      <c r="R454" s="48">
        <v>1893</v>
      </c>
      <c r="S454" s="48">
        <v>1753</v>
      </c>
      <c r="T454" s="48">
        <v>1678</v>
      </c>
      <c r="U454" s="48">
        <v>1722</v>
      </c>
      <c r="V454" s="48">
        <v>1570</v>
      </c>
      <c r="W454" s="48">
        <v>1224</v>
      </c>
      <c r="X454" s="48">
        <v>981</v>
      </c>
      <c r="Y454" s="48">
        <v>922</v>
      </c>
      <c r="Z454" s="48">
        <v>984</v>
      </c>
      <c r="AA454" s="48">
        <v>910</v>
      </c>
      <c r="AB454" s="48">
        <v>766</v>
      </c>
      <c r="AC454" s="48">
        <v>594</v>
      </c>
      <c r="AD454" s="48">
        <v>448</v>
      </c>
      <c r="AE454" s="48">
        <v>358</v>
      </c>
      <c r="AF454" s="48">
        <v>249</v>
      </c>
      <c r="AG454" s="48">
        <v>250</v>
      </c>
      <c r="AH454" s="50">
        <v>1918</v>
      </c>
      <c r="AI454" s="50">
        <v>1740</v>
      </c>
      <c r="AJ454" s="50">
        <v>1568</v>
      </c>
      <c r="AK454" s="50">
        <v>1499</v>
      </c>
      <c r="AL454" s="50">
        <v>1543</v>
      </c>
      <c r="AM454" s="50">
        <v>1449</v>
      </c>
      <c r="AN454" s="50">
        <v>1163</v>
      </c>
      <c r="AO454" s="50">
        <v>968</v>
      </c>
      <c r="AP454" s="50">
        <v>917</v>
      </c>
      <c r="AQ454" s="50">
        <v>959</v>
      </c>
      <c r="AR454" s="50">
        <v>879</v>
      </c>
      <c r="AS454" s="50">
        <v>720</v>
      </c>
      <c r="AT454" s="50">
        <v>558</v>
      </c>
      <c r="AU454" s="50">
        <v>431</v>
      </c>
      <c r="AV454" s="50">
        <v>351</v>
      </c>
      <c r="AW454" s="50">
        <v>258</v>
      </c>
      <c r="AX454" s="50">
        <v>284</v>
      </c>
      <c r="AZ454">
        <v>0</v>
      </c>
    </row>
    <row r="455" spans="1:52" x14ac:dyDescent="0.25">
      <c r="A455" s="2" t="s">
        <v>530</v>
      </c>
      <c r="B455" s="3" t="s">
        <v>929</v>
      </c>
      <c r="C455" s="4">
        <v>23678</v>
      </c>
      <c r="D455" s="2" t="s">
        <v>532</v>
      </c>
      <c r="E455" s="2" t="s">
        <v>930</v>
      </c>
      <c r="F455" t="s">
        <v>2496</v>
      </c>
      <c r="G455">
        <v>27858</v>
      </c>
      <c r="H455">
        <v>1985</v>
      </c>
      <c r="I455">
        <v>980</v>
      </c>
      <c r="J455" s="9">
        <v>49.370277078085643</v>
      </c>
      <c r="K455">
        <v>8489</v>
      </c>
      <c r="L455">
        <v>3154</v>
      </c>
      <c r="M455" s="22">
        <v>37.153963953351393</v>
      </c>
      <c r="N455" s="48">
        <v>27858</v>
      </c>
      <c r="O455" s="49">
        <v>5887</v>
      </c>
      <c r="P455" s="49">
        <v>21971</v>
      </c>
      <c r="Q455" s="48">
        <v>1550</v>
      </c>
      <c r="R455" s="48">
        <v>1455</v>
      </c>
      <c r="S455" s="48">
        <v>1376</v>
      </c>
      <c r="T455" s="48">
        <v>1270</v>
      </c>
      <c r="U455" s="48">
        <v>1224</v>
      </c>
      <c r="V455" s="48">
        <v>1080</v>
      </c>
      <c r="W455" s="48">
        <v>842</v>
      </c>
      <c r="X455" s="48">
        <v>734</v>
      </c>
      <c r="Y455" s="48">
        <v>746</v>
      </c>
      <c r="Z455" s="48">
        <v>763</v>
      </c>
      <c r="AA455" s="48">
        <v>743</v>
      </c>
      <c r="AB455" s="48">
        <v>646</v>
      </c>
      <c r="AC455" s="48">
        <v>521</v>
      </c>
      <c r="AD455" s="48">
        <v>434</v>
      </c>
      <c r="AE455" s="48">
        <v>335</v>
      </c>
      <c r="AF455" s="48">
        <v>244</v>
      </c>
      <c r="AG455" s="48">
        <v>262</v>
      </c>
      <c r="AH455" s="50">
        <v>1491</v>
      </c>
      <c r="AI455" s="50">
        <v>1406</v>
      </c>
      <c r="AJ455" s="50">
        <v>1333</v>
      </c>
      <c r="AK455" s="50">
        <v>1231</v>
      </c>
      <c r="AL455" s="50">
        <v>1174</v>
      </c>
      <c r="AM455" s="50">
        <v>1040</v>
      </c>
      <c r="AN455" s="50">
        <v>847</v>
      </c>
      <c r="AO455" s="50">
        <v>766</v>
      </c>
      <c r="AP455" s="50">
        <v>757</v>
      </c>
      <c r="AQ455" s="50">
        <v>718</v>
      </c>
      <c r="AR455" s="50">
        <v>651</v>
      </c>
      <c r="AS455" s="50">
        <v>554</v>
      </c>
      <c r="AT455" s="50">
        <v>455</v>
      </c>
      <c r="AU455" s="50">
        <v>389</v>
      </c>
      <c r="AV455" s="50">
        <v>305</v>
      </c>
      <c r="AW455" s="50">
        <v>233</v>
      </c>
      <c r="AX455" s="50">
        <v>283</v>
      </c>
      <c r="AZ455">
        <v>0</v>
      </c>
    </row>
    <row r="456" spans="1:52" x14ac:dyDescent="0.25">
      <c r="A456" s="2" t="s">
        <v>530</v>
      </c>
      <c r="B456" s="3" t="s">
        <v>1880</v>
      </c>
      <c r="C456" s="4">
        <v>23682</v>
      </c>
      <c r="D456" s="2" t="s">
        <v>1881</v>
      </c>
      <c r="E456" s="2" t="s">
        <v>1882</v>
      </c>
      <c r="F456" t="s">
        <v>2264</v>
      </c>
      <c r="G456">
        <v>11357</v>
      </c>
      <c r="H456">
        <v>401</v>
      </c>
      <c r="I456">
        <v>133</v>
      </c>
      <c r="J456" s="9">
        <v>33.16708229426434</v>
      </c>
      <c r="K456">
        <v>4013</v>
      </c>
      <c r="L456">
        <v>694</v>
      </c>
      <c r="M456" s="22">
        <v>17.293795165711437</v>
      </c>
      <c r="N456" s="48">
        <v>11357</v>
      </c>
      <c r="O456" s="49">
        <v>5763</v>
      </c>
      <c r="P456" s="49">
        <v>5594</v>
      </c>
      <c r="Q456" s="48">
        <v>778</v>
      </c>
      <c r="R456" s="48">
        <v>683</v>
      </c>
      <c r="S456" s="48">
        <v>633</v>
      </c>
      <c r="T456" s="48">
        <v>590</v>
      </c>
      <c r="U456" s="48">
        <v>539</v>
      </c>
      <c r="V456" s="48">
        <v>482</v>
      </c>
      <c r="W456" s="48">
        <v>401</v>
      </c>
      <c r="X456" s="48">
        <v>359</v>
      </c>
      <c r="Y456" s="48">
        <v>295</v>
      </c>
      <c r="Z456" s="48">
        <v>264</v>
      </c>
      <c r="AA456" s="48">
        <v>217</v>
      </c>
      <c r="AB456" s="48">
        <v>253</v>
      </c>
      <c r="AC456" s="48">
        <v>138</v>
      </c>
      <c r="AD456" s="48">
        <v>116</v>
      </c>
      <c r="AE456" s="48">
        <v>52</v>
      </c>
      <c r="AF456" s="48">
        <v>45</v>
      </c>
      <c r="AG456" s="48">
        <v>48</v>
      </c>
      <c r="AH456" s="50">
        <v>744</v>
      </c>
      <c r="AI456" s="50">
        <v>657</v>
      </c>
      <c r="AJ456" s="50">
        <v>605</v>
      </c>
      <c r="AK456" s="50">
        <v>504</v>
      </c>
      <c r="AL456" s="50">
        <v>556</v>
      </c>
      <c r="AM456" s="50">
        <v>425</v>
      </c>
      <c r="AN456" s="50">
        <v>366</v>
      </c>
      <c r="AO456" s="50">
        <v>298</v>
      </c>
      <c r="AP456" s="50">
        <v>255</v>
      </c>
      <c r="AQ456" s="50">
        <v>271</v>
      </c>
      <c r="AR456" s="50">
        <v>219</v>
      </c>
      <c r="AS456" s="50">
        <v>194</v>
      </c>
      <c r="AT456" s="50">
        <v>113</v>
      </c>
      <c r="AU456" s="50">
        <v>99</v>
      </c>
      <c r="AV456" s="50">
        <v>57</v>
      </c>
      <c r="AW456" s="50">
        <v>45</v>
      </c>
      <c r="AX456" s="50">
        <v>56</v>
      </c>
      <c r="AZ456">
        <v>0</v>
      </c>
    </row>
    <row r="457" spans="1:52" x14ac:dyDescent="0.25">
      <c r="A457" s="2" t="s">
        <v>530</v>
      </c>
      <c r="B457" s="3" t="s">
        <v>1293</v>
      </c>
      <c r="C457" s="4">
        <v>23686</v>
      </c>
      <c r="D457" s="2" t="s">
        <v>532</v>
      </c>
      <c r="E457" s="2" t="s">
        <v>1294</v>
      </c>
      <c r="F457" t="s">
        <v>2496</v>
      </c>
      <c r="G457">
        <v>44530</v>
      </c>
      <c r="H457">
        <v>3680</v>
      </c>
      <c r="I457">
        <v>2686</v>
      </c>
      <c r="J457" s="9">
        <v>72.989130434782609</v>
      </c>
      <c r="K457">
        <v>11920</v>
      </c>
      <c r="L457">
        <v>5306</v>
      </c>
      <c r="M457" s="22">
        <v>44.513422818791945</v>
      </c>
      <c r="N457" s="48">
        <v>44530</v>
      </c>
      <c r="O457" s="49">
        <v>8446</v>
      </c>
      <c r="P457" s="49">
        <v>36084</v>
      </c>
      <c r="Q457" s="48">
        <v>2086</v>
      </c>
      <c r="R457" s="48">
        <v>2034</v>
      </c>
      <c r="S457" s="48">
        <v>1981</v>
      </c>
      <c r="T457" s="48">
        <v>1989</v>
      </c>
      <c r="U457" s="48">
        <v>2021</v>
      </c>
      <c r="V457" s="48">
        <v>1814</v>
      </c>
      <c r="W457" s="48">
        <v>1453</v>
      </c>
      <c r="X457" s="48">
        <v>1278</v>
      </c>
      <c r="Y457" s="48">
        <v>1255</v>
      </c>
      <c r="Z457" s="48">
        <v>1337</v>
      </c>
      <c r="AA457" s="48">
        <v>1298</v>
      </c>
      <c r="AB457" s="48">
        <v>1085</v>
      </c>
      <c r="AC457" s="48">
        <v>821</v>
      </c>
      <c r="AD457" s="48">
        <v>659</v>
      </c>
      <c r="AE457" s="48">
        <v>502</v>
      </c>
      <c r="AF457" s="48">
        <v>364</v>
      </c>
      <c r="AG457" s="48">
        <v>399</v>
      </c>
      <c r="AH457" s="50">
        <v>1989</v>
      </c>
      <c r="AI457" s="50">
        <v>1928</v>
      </c>
      <c r="AJ457" s="50">
        <v>1913</v>
      </c>
      <c r="AK457" s="50">
        <v>1935</v>
      </c>
      <c r="AL457" s="50">
        <v>1968</v>
      </c>
      <c r="AM457" s="50">
        <v>1761</v>
      </c>
      <c r="AN457" s="50">
        <v>1455</v>
      </c>
      <c r="AO457" s="50">
        <v>1322</v>
      </c>
      <c r="AP457" s="50">
        <v>1285</v>
      </c>
      <c r="AQ457" s="50">
        <v>1312</v>
      </c>
      <c r="AR457" s="50">
        <v>1245</v>
      </c>
      <c r="AS457" s="50">
        <v>1049</v>
      </c>
      <c r="AT457" s="50">
        <v>833</v>
      </c>
      <c r="AU457" s="50">
        <v>706</v>
      </c>
      <c r="AV457" s="50">
        <v>541</v>
      </c>
      <c r="AW457" s="50">
        <v>411</v>
      </c>
      <c r="AX457" s="50">
        <v>501</v>
      </c>
      <c r="AZ457">
        <v>0</v>
      </c>
    </row>
    <row r="458" spans="1:52" x14ac:dyDescent="0.25">
      <c r="A458" s="2" t="s">
        <v>530</v>
      </c>
      <c r="B458" s="3" t="s">
        <v>1960</v>
      </c>
      <c r="C458" s="4">
        <v>23807</v>
      </c>
      <c r="D458" s="2" t="s">
        <v>532</v>
      </c>
      <c r="E458" s="2" t="s">
        <v>1961</v>
      </c>
      <c r="F458" t="s">
        <v>2264</v>
      </c>
      <c r="G458">
        <v>104817</v>
      </c>
      <c r="H458">
        <v>3655</v>
      </c>
      <c r="I458">
        <v>1107</v>
      </c>
      <c r="J458" s="9">
        <v>30.287277701778386</v>
      </c>
      <c r="K458">
        <v>35338</v>
      </c>
      <c r="L458">
        <v>6948</v>
      </c>
      <c r="M458" s="22">
        <v>19.661554134359612</v>
      </c>
      <c r="N458" s="48">
        <v>104817</v>
      </c>
      <c r="O458" s="49">
        <v>46375</v>
      </c>
      <c r="P458" s="49">
        <v>58442</v>
      </c>
      <c r="Q458" s="48">
        <v>6805</v>
      </c>
      <c r="R458" s="48">
        <v>6284</v>
      </c>
      <c r="S458" s="48">
        <v>5810</v>
      </c>
      <c r="T458" s="48">
        <v>5528</v>
      </c>
      <c r="U458" s="48">
        <v>5277</v>
      </c>
      <c r="V458" s="48">
        <v>4606</v>
      </c>
      <c r="W458" s="48">
        <v>3585</v>
      </c>
      <c r="X458" s="48">
        <v>2881</v>
      </c>
      <c r="Y458" s="48">
        <v>2405</v>
      </c>
      <c r="Z458" s="48">
        <v>2288</v>
      </c>
      <c r="AA458" s="48">
        <v>2043</v>
      </c>
      <c r="AB458" s="48">
        <v>1677</v>
      </c>
      <c r="AC458" s="48">
        <v>1353</v>
      </c>
      <c r="AD458" s="48">
        <v>980</v>
      </c>
      <c r="AE458" s="48">
        <v>665</v>
      </c>
      <c r="AF458" s="48">
        <v>493</v>
      </c>
      <c r="AG458" s="48">
        <v>515</v>
      </c>
      <c r="AH458" s="50">
        <v>6540</v>
      </c>
      <c r="AI458" s="50">
        <v>6028</v>
      </c>
      <c r="AJ458" s="50">
        <v>5572</v>
      </c>
      <c r="AK458" s="50">
        <v>5289</v>
      </c>
      <c r="AL458" s="50">
        <v>5030</v>
      </c>
      <c r="AM458" s="50">
        <v>4443</v>
      </c>
      <c r="AN458" s="50">
        <v>3550</v>
      </c>
      <c r="AO458" s="50">
        <v>2941</v>
      </c>
      <c r="AP458" s="50">
        <v>2478</v>
      </c>
      <c r="AQ458" s="50">
        <v>2323</v>
      </c>
      <c r="AR458" s="50">
        <v>2023</v>
      </c>
      <c r="AS458" s="50">
        <v>1594</v>
      </c>
      <c r="AT458" s="50">
        <v>1229</v>
      </c>
      <c r="AU458" s="50">
        <v>906</v>
      </c>
      <c r="AV458" s="50">
        <v>643</v>
      </c>
      <c r="AW458" s="50">
        <v>503</v>
      </c>
      <c r="AX458" s="50">
        <v>530</v>
      </c>
      <c r="AZ458">
        <v>1</v>
      </c>
    </row>
    <row r="459" spans="1:52" x14ac:dyDescent="0.25">
      <c r="A459" s="2" t="s">
        <v>703</v>
      </c>
      <c r="B459" s="3" t="s">
        <v>704</v>
      </c>
      <c r="C459" s="4">
        <v>23815</v>
      </c>
      <c r="D459" s="2" t="s">
        <v>532</v>
      </c>
      <c r="E459" s="5" t="s">
        <v>705</v>
      </c>
      <c r="F459" t="s">
        <v>2496</v>
      </c>
      <c r="G459">
        <v>39511</v>
      </c>
      <c r="H459">
        <v>5694</v>
      </c>
      <c r="I459">
        <v>1531</v>
      </c>
      <c r="J459" s="9">
        <v>26.887952230417984</v>
      </c>
      <c r="K459">
        <v>15345</v>
      </c>
      <c r="L459">
        <v>2828</v>
      </c>
      <c r="M459" s="22">
        <v>18.42945584881069</v>
      </c>
      <c r="N459" s="48">
        <v>39511</v>
      </c>
      <c r="O459" s="49">
        <v>6456</v>
      </c>
      <c r="P459" s="49">
        <v>33055</v>
      </c>
      <c r="Q459" s="48">
        <v>3059</v>
      </c>
      <c r="R459" s="48">
        <v>2788</v>
      </c>
      <c r="S459" s="48">
        <v>2401</v>
      </c>
      <c r="T459" s="48">
        <v>2223</v>
      </c>
      <c r="U459" s="48">
        <v>1964</v>
      </c>
      <c r="V459" s="48">
        <v>1650</v>
      </c>
      <c r="W459" s="48">
        <v>1177</v>
      </c>
      <c r="X459" s="48">
        <v>1029</v>
      </c>
      <c r="Y459" s="48">
        <v>726</v>
      </c>
      <c r="Z459" s="48">
        <v>736</v>
      </c>
      <c r="AA459" s="48">
        <v>642</v>
      </c>
      <c r="AB459" s="48">
        <v>552</v>
      </c>
      <c r="AC459" s="48">
        <v>388</v>
      </c>
      <c r="AD459" s="48">
        <v>369</v>
      </c>
      <c r="AE459" s="48">
        <v>301</v>
      </c>
      <c r="AF459" s="48">
        <v>189</v>
      </c>
      <c r="AG459" s="48">
        <v>221</v>
      </c>
      <c r="AH459" s="50">
        <v>2895</v>
      </c>
      <c r="AI459" s="50">
        <v>2628</v>
      </c>
      <c r="AJ459" s="50">
        <v>2399</v>
      </c>
      <c r="AK459" s="50">
        <v>2052</v>
      </c>
      <c r="AL459" s="50">
        <v>1735</v>
      </c>
      <c r="AM459" s="50">
        <v>1380</v>
      </c>
      <c r="AN459" s="50">
        <v>1037</v>
      </c>
      <c r="AO459" s="50">
        <v>960</v>
      </c>
      <c r="AP459" s="50">
        <v>683</v>
      </c>
      <c r="AQ459" s="50">
        <v>685</v>
      </c>
      <c r="AR459" s="50">
        <v>560</v>
      </c>
      <c r="AS459" s="50">
        <v>511</v>
      </c>
      <c r="AT459" s="50">
        <v>418</v>
      </c>
      <c r="AU459" s="50">
        <v>388</v>
      </c>
      <c r="AV459" s="50">
        <v>264</v>
      </c>
      <c r="AW459" s="50">
        <v>269</v>
      </c>
      <c r="AX459" s="50">
        <v>232</v>
      </c>
      <c r="AZ459">
        <v>1</v>
      </c>
    </row>
    <row r="460" spans="1:52" x14ac:dyDescent="0.25">
      <c r="A460" s="2" t="s">
        <v>530</v>
      </c>
      <c r="B460" s="3" t="s">
        <v>2082</v>
      </c>
      <c r="C460" s="4">
        <v>23855</v>
      </c>
      <c r="D460" s="2" t="s">
        <v>532</v>
      </c>
      <c r="E460" s="2" t="s">
        <v>2083</v>
      </c>
      <c r="F460" t="s">
        <v>2264</v>
      </c>
      <c r="G460">
        <v>44946</v>
      </c>
      <c r="H460">
        <v>796</v>
      </c>
      <c r="I460">
        <v>229</v>
      </c>
      <c r="J460" s="9">
        <v>28.768844221105528</v>
      </c>
      <c r="K460">
        <v>14561</v>
      </c>
      <c r="L460">
        <v>3438</v>
      </c>
      <c r="M460" s="22">
        <v>23.611015726941829</v>
      </c>
      <c r="N460" s="48">
        <v>44946</v>
      </c>
      <c r="O460" s="49">
        <v>16335</v>
      </c>
      <c r="P460" s="49">
        <v>28611</v>
      </c>
      <c r="Q460" s="48">
        <v>2768</v>
      </c>
      <c r="R460" s="48">
        <v>2591</v>
      </c>
      <c r="S460" s="48">
        <v>2436</v>
      </c>
      <c r="T460" s="48">
        <v>2320</v>
      </c>
      <c r="U460" s="48">
        <v>2228</v>
      </c>
      <c r="V460" s="48">
        <v>1936</v>
      </c>
      <c r="W460" s="48">
        <v>1483</v>
      </c>
      <c r="X460" s="48">
        <v>1216</v>
      </c>
      <c r="Y460" s="48">
        <v>1103</v>
      </c>
      <c r="Z460" s="48">
        <v>1151</v>
      </c>
      <c r="AA460" s="48">
        <v>1095</v>
      </c>
      <c r="AB460" s="48">
        <v>899</v>
      </c>
      <c r="AC460" s="48">
        <v>686</v>
      </c>
      <c r="AD460" s="48">
        <v>509</v>
      </c>
      <c r="AE460" s="48">
        <v>370</v>
      </c>
      <c r="AF460" s="48">
        <v>276</v>
      </c>
      <c r="AG460" s="48">
        <v>256</v>
      </c>
      <c r="AH460" s="50">
        <v>2643</v>
      </c>
      <c r="AI460" s="50">
        <v>2437</v>
      </c>
      <c r="AJ460" s="50">
        <v>2241</v>
      </c>
      <c r="AK460" s="50">
        <v>2134</v>
      </c>
      <c r="AL460" s="50">
        <v>2019</v>
      </c>
      <c r="AM460" s="50">
        <v>1808</v>
      </c>
      <c r="AN460" s="50">
        <v>1442</v>
      </c>
      <c r="AO460" s="50">
        <v>1236</v>
      </c>
      <c r="AP460" s="50">
        <v>1111</v>
      </c>
      <c r="AQ460" s="50">
        <v>1060</v>
      </c>
      <c r="AR460" s="50">
        <v>938</v>
      </c>
      <c r="AS460" s="50">
        <v>749</v>
      </c>
      <c r="AT460" s="50">
        <v>586</v>
      </c>
      <c r="AU460" s="50">
        <v>433</v>
      </c>
      <c r="AV460" s="50">
        <v>299</v>
      </c>
      <c r="AW460" s="50">
        <v>226</v>
      </c>
      <c r="AX460" s="50">
        <v>261</v>
      </c>
      <c r="AZ460">
        <v>0</v>
      </c>
    </row>
    <row r="461" spans="1:52" x14ac:dyDescent="0.25">
      <c r="A461" s="2" t="s">
        <v>27</v>
      </c>
      <c r="B461" s="3" t="s">
        <v>86</v>
      </c>
      <c r="C461" s="4">
        <v>25001</v>
      </c>
      <c r="D461" s="2" t="s">
        <v>29</v>
      </c>
      <c r="E461" s="2" t="s">
        <v>87</v>
      </c>
      <c r="F461" t="s">
        <v>2496</v>
      </c>
      <c r="G461">
        <v>10823</v>
      </c>
      <c r="H461">
        <v>131</v>
      </c>
      <c r="I461">
        <v>277</v>
      </c>
      <c r="J461" s="9">
        <v>211.4503816793893</v>
      </c>
      <c r="K461">
        <v>2736</v>
      </c>
      <c r="L461">
        <v>1910</v>
      </c>
      <c r="M461" s="22">
        <v>69.809941520467831</v>
      </c>
      <c r="N461" s="48">
        <v>10823</v>
      </c>
      <c r="O461" s="49">
        <v>8340</v>
      </c>
      <c r="P461" s="49">
        <v>2483</v>
      </c>
      <c r="Q461" s="48">
        <v>450</v>
      </c>
      <c r="R461" s="48">
        <v>453</v>
      </c>
      <c r="S461" s="48">
        <v>448</v>
      </c>
      <c r="T461" s="48">
        <v>420</v>
      </c>
      <c r="U461" s="48">
        <v>438</v>
      </c>
      <c r="V461" s="48">
        <v>426</v>
      </c>
      <c r="W461" s="48">
        <v>331</v>
      </c>
      <c r="X461" s="48">
        <v>285</v>
      </c>
      <c r="Y461" s="48">
        <v>305</v>
      </c>
      <c r="Z461" s="48">
        <v>324</v>
      </c>
      <c r="AA461" s="48">
        <v>339</v>
      </c>
      <c r="AB461" s="48">
        <v>335</v>
      </c>
      <c r="AC461" s="48">
        <v>276</v>
      </c>
      <c r="AD461" s="48">
        <v>210</v>
      </c>
      <c r="AE461" s="48">
        <v>163</v>
      </c>
      <c r="AF461" s="48">
        <v>124</v>
      </c>
      <c r="AG461" s="48">
        <v>141</v>
      </c>
      <c r="AH461" s="50">
        <v>423</v>
      </c>
      <c r="AI461" s="50">
        <v>420</v>
      </c>
      <c r="AJ461" s="50">
        <v>416</v>
      </c>
      <c r="AK461" s="50">
        <v>403</v>
      </c>
      <c r="AL461" s="50">
        <v>408</v>
      </c>
      <c r="AM461" s="50">
        <v>424</v>
      </c>
      <c r="AN461" s="50">
        <v>337</v>
      </c>
      <c r="AO461" s="50">
        <v>282</v>
      </c>
      <c r="AP461" s="50">
        <v>299</v>
      </c>
      <c r="AQ461" s="50">
        <v>315</v>
      </c>
      <c r="AR461" s="50">
        <v>297</v>
      </c>
      <c r="AS461" s="50">
        <v>295</v>
      </c>
      <c r="AT461" s="50">
        <v>276</v>
      </c>
      <c r="AU461" s="50">
        <v>220</v>
      </c>
      <c r="AV461" s="50">
        <v>194</v>
      </c>
      <c r="AW461" s="50">
        <v>163</v>
      </c>
      <c r="AX461" s="50">
        <v>183</v>
      </c>
      <c r="AZ461">
        <v>0</v>
      </c>
    </row>
    <row r="462" spans="1:52" x14ac:dyDescent="0.25">
      <c r="A462" s="2" t="s">
        <v>27</v>
      </c>
      <c r="B462" s="3" t="s">
        <v>465</v>
      </c>
      <c r="C462" s="4">
        <v>25019</v>
      </c>
      <c r="D462" s="2" t="s">
        <v>29</v>
      </c>
      <c r="E462" s="2" t="s">
        <v>466</v>
      </c>
      <c r="F462" t="s">
        <v>2496</v>
      </c>
      <c r="G462">
        <v>5956</v>
      </c>
      <c r="H462">
        <v>792</v>
      </c>
      <c r="I462">
        <v>770</v>
      </c>
      <c r="J462" s="9">
        <v>97.222222222222214</v>
      </c>
      <c r="K462">
        <v>1609</v>
      </c>
      <c r="L462">
        <v>849</v>
      </c>
      <c r="M462" s="22">
        <v>52.765692977004349</v>
      </c>
      <c r="N462" s="48">
        <v>5956</v>
      </c>
      <c r="O462" s="49">
        <v>1613</v>
      </c>
      <c r="P462" s="49">
        <v>4343</v>
      </c>
      <c r="Q462" s="48">
        <v>278</v>
      </c>
      <c r="R462" s="48">
        <v>264</v>
      </c>
      <c r="S462" s="48">
        <v>238</v>
      </c>
      <c r="T462" s="48">
        <v>256</v>
      </c>
      <c r="U462" s="48">
        <v>259</v>
      </c>
      <c r="V462" s="48">
        <v>243</v>
      </c>
      <c r="W462" s="48">
        <v>197</v>
      </c>
      <c r="X462" s="48">
        <v>155</v>
      </c>
      <c r="Y462" s="48">
        <v>145</v>
      </c>
      <c r="Z462" s="48">
        <v>157</v>
      </c>
      <c r="AA462" s="48">
        <v>164</v>
      </c>
      <c r="AB462" s="48">
        <v>158</v>
      </c>
      <c r="AC462" s="48">
        <v>146</v>
      </c>
      <c r="AD462" s="48">
        <v>110</v>
      </c>
      <c r="AE462" s="48">
        <v>81</v>
      </c>
      <c r="AF462" s="48">
        <v>67</v>
      </c>
      <c r="AG462" s="48">
        <v>76</v>
      </c>
      <c r="AH462" s="50">
        <v>268</v>
      </c>
      <c r="AI462" s="50">
        <v>255</v>
      </c>
      <c r="AJ462" s="50">
        <v>257</v>
      </c>
      <c r="AK462" s="50">
        <v>259</v>
      </c>
      <c r="AL462" s="50">
        <v>258</v>
      </c>
      <c r="AM462" s="50">
        <v>248</v>
      </c>
      <c r="AN462" s="50">
        <v>194</v>
      </c>
      <c r="AO462" s="50">
        <v>150</v>
      </c>
      <c r="AP462" s="50">
        <v>173</v>
      </c>
      <c r="AQ462" s="50">
        <v>176</v>
      </c>
      <c r="AR462" s="50">
        <v>165</v>
      </c>
      <c r="AS462" s="50">
        <v>144</v>
      </c>
      <c r="AT462" s="50">
        <v>115</v>
      </c>
      <c r="AU462" s="50">
        <v>95</v>
      </c>
      <c r="AV462" s="50">
        <v>78</v>
      </c>
      <c r="AW462" s="50">
        <v>61</v>
      </c>
      <c r="AX462" s="50">
        <v>66</v>
      </c>
      <c r="AZ462">
        <v>0</v>
      </c>
    </row>
    <row r="463" spans="1:52" x14ac:dyDescent="0.25">
      <c r="A463" s="2" t="s">
        <v>27</v>
      </c>
      <c r="B463" s="3" t="s">
        <v>356</v>
      </c>
      <c r="C463" s="4">
        <v>25035</v>
      </c>
      <c r="D463" s="2" t="s">
        <v>29</v>
      </c>
      <c r="E463" s="2" t="s">
        <v>357</v>
      </c>
      <c r="F463" t="s">
        <v>2496</v>
      </c>
      <c r="G463">
        <v>13713</v>
      </c>
      <c r="H463">
        <v>664</v>
      </c>
      <c r="I463">
        <v>711</v>
      </c>
      <c r="J463" s="9">
        <v>107.07831325301204</v>
      </c>
      <c r="K463">
        <v>3085</v>
      </c>
      <c r="L463">
        <v>2035</v>
      </c>
      <c r="M463" s="22">
        <v>65.964343598055109</v>
      </c>
      <c r="N463" s="48">
        <v>13713</v>
      </c>
      <c r="O463" s="49">
        <v>5892</v>
      </c>
      <c r="P463" s="49">
        <v>7821</v>
      </c>
      <c r="Q463" s="48">
        <v>580</v>
      </c>
      <c r="R463" s="48">
        <v>530</v>
      </c>
      <c r="S463" s="48">
        <v>509</v>
      </c>
      <c r="T463" s="48">
        <v>575</v>
      </c>
      <c r="U463" s="48">
        <v>658</v>
      </c>
      <c r="V463" s="48">
        <v>632</v>
      </c>
      <c r="W463" s="48">
        <v>416</v>
      </c>
      <c r="X463" s="48">
        <v>352</v>
      </c>
      <c r="Y463" s="48">
        <v>389</v>
      </c>
      <c r="Z463" s="48">
        <v>403</v>
      </c>
      <c r="AA463" s="48">
        <v>415</v>
      </c>
      <c r="AB463" s="48">
        <v>386</v>
      </c>
      <c r="AC463" s="48">
        <v>308</v>
      </c>
      <c r="AD463" s="48">
        <v>228</v>
      </c>
      <c r="AE463" s="48">
        <v>177</v>
      </c>
      <c r="AF463" s="48">
        <v>144</v>
      </c>
      <c r="AG463" s="48">
        <v>155</v>
      </c>
      <c r="AH463" s="50">
        <v>554</v>
      </c>
      <c r="AI463" s="50">
        <v>519</v>
      </c>
      <c r="AJ463" s="50">
        <v>492</v>
      </c>
      <c r="AK463" s="50">
        <v>556</v>
      </c>
      <c r="AL463" s="50">
        <v>630</v>
      </c>
      <c r="AM463" s="50">
        <v>610</v>
      </c>
      <c r="AN463" s="50">
        <v>404</v>
      </c>
      <c r="AO463" s="50">
        <v>347</v>
      </c>
      <c r="AP463" s="50">
        <v>398</v>
      </c>
      <c r="AQ463" s="50">
        <v>412</v>
      </c>
      <c r="AR463" s="50">
        <v>409</v>
      </c>
      <c r="AS463" s="50">
        <v>364</v>
      </c>
      <c r="AT463" s="50">
        <v>290</v>
      </c>
      <c r="AU463" s="50">
        <v>229</v>
      </c>
      <c r="AV463" s="50">
        <v>205</v>
      </c>
      <c r="AW463" s="50">
        <v>196</v>
      </c>
      <c r="AX463" s="50">
        <v>241</v>
      </c>
      <c r="AZ463">
        <v>0</v>
      </c>
    </row>
    <row r="464" spans="1:52" x14ac:dyDescent="0.25">
      <c r="A464" s="2" t="s">
        <v>27</v>
      </c>
      <c r="B464" s="3" t="s">
        <v>486</v>
      </c>
      <c r="C464" s="4">
        <v>25040</v>
      </c>
      <c r="D464" s="2" t="s">
        <v>29</v>
      </c>
      <c r="E464" s="2" t="s">
        <v>487</v>
      </c>
      <c r="F464" t="s">
        <v>2496</v>
      </c>
      <c r="G464">
        <v>12110</v>
      </c>
      <c r="H464">
        <v>842</v>
      </c>
      <c r="I464">
        <v>1311</v>
      </c>
      <c r="J464" s="9">
        <v>155.70071258907362</v>
      </c>
      <c r="K464">
        <v>3061</v>
      </c>
      <c r="L464">
        <v>2302</v>
      </c>
      <c r="M464" s="22">
        <v>75.204181639986928</v>
      </c>
      <c r="N464" s="48">
        <v>12110</v>
      </c>
      <c r="O464" s="49">
        <v>3642</v>
      </c>
      <c r="P464" s="49">
        <v>8468</v>
      </c>
      <c r="Q464" s="48">
        <v>519</v>
      </c>
      <c r="R464" s="48">
        <v>504</v>
      </c>
      <c r="S464" s="48">
        <v>502</v>
      </c>
      <c r="T464" s="48">
        <v>445</v>
      </c>
      <c r="U464" s="48">
        <v>501</v>
      </c>
      <c r="V464" s="48">
        <v>526</v>
      </c>
      <c r="W464" s="48">
        <v>387</v>
      </c>
      <c r="X464" s="48">
        <v>308</v>
      </c>
      <c r="Y464" s="48">
        <v>328</v>
      </c>
      <c r="Z464" s="48">
        <v>361</v>
      </c>
      <c r="AA464" s="48">
        <v>383</v>
      </c>
      <c r="AB464" s="48">
        <v>362</v>
      </c>
      <c r="AC464" s="48">
        <v>318</v>
      </c>
      <c r="AD464" s="48">
        <v>275</v>
      </c>
      <c r="AE464" s="48">
        <v>231</v>
      </c>
      <c r="AF464" s="48">
        <v>168</v>
      </c>
      <c r="AG464" s="48">
        <v>180</v>
      </c>
      <c r="AH464" s="50">
        <v>494</v>
      </c>
      <c r="AI464" s="50">
        <v>484</v>
      </c>
      <c r="AJ464" s="50">
        <v>469</v>
      </c>
      <c r="AK464" s="50">
        <v>405</v>
      </c>
      <c r="AL464" s="50">
        <v>442</v>
      </c>
      <c r="AM464" s="50">
        <v>455</v>
      </c>
      <c r="AN464" s="50">
        <v>331</v>
      </c>
      <c r="AO464" s="50">
        <v>279</v>
      </c>
      <c r="AP464" s="50">
        <v>303</v>
      </c>
      <c r="AQ464" s="50">
        <v>336</v>
      </c>
      <c r="AR464" s="50">
        <v>335</v>
      </c>
      <c r="AS464" s="50">
        <v>322</v>
      </c>
      <c r="AT464" s="50">
        <v>293</v>
      </c>
      <c r="AU464" s="50">
        <v>259</v>
      </c>
      <c r="AV464" s="50">
        <v>223</v>
      </c>
      <c r="AW464" s="50">
        <v>172</v>
      </c>
      <c r="AX464" s="50">
        <v>210</v>
      </c>
      <c r="AZ464">
        <v>0</v>
      </c>
    </row>
    <row r="465" spans="1:52" x14ac:dyDescent="0.25">
      <c r="A465" s="2" t="s">
        <v>27</v>
      </c>
      <c r="B465" s="3" t="s">
        <v>362</v>
      </c>
      <c r="C465" s="4">
        <v>25053</v>
      </c>
      <c r="D465" s="2" t="s">
        <v>29</v>
      </c>
      <c r="E465" s="2" t="s">
        <v>363</v>
      </c>
      <c r="F465" t="s">
        <v>2496</v>
      </c>
      <c r="G465">
        <v>12374</v>
      </c>
      <c r="H465">
        <v>640</v>
      </c>
      <c r="I465">
        <v>669</v>
      </c>
      <c r="J465" s="9">
        <v>104.53125000000001</v>
      </c>
      <c r="K465">
        <v>3761</v>
      </c>
      <c r="L465">
        <v>1343</v>
      </c>
      <c r="M465" s="22">
        <v>35.708588141451742</v>
      </c>
      <c r="N465" s="48">
        <v>12374</v>
      </c>
      <c r="O465" s="49">
        <v>5365</v>
      </c>
      <c r="P465" s="49">
        <v>7009</v>
      </c>
      <c r="Q465" s="48">
        <v>663</v>
      </c>
      <c r="R465" s="48">
        <v>628</v>
      </c>
      <c r="S465" s="48">
        <v>618</v>
      </c>
      <c r="T465" s="48">
        <v>571</v>
      </c>
      <c r="U465" s="48">
        <v>536</v>
      </c>
      <c r="V465" s="48">
        <v>549</v>
      </c>
      <c r="W465" s="48">
        <v>462</v>
      </c>
      <c r="X465" s="48">
        <v>352</v>
      </c>
      <c r="Y465" s="48">
        <v>326</v>
      </c>
      <c r="Z465" s="48">
        <v>354</v>
      </c>
      <c r="AA465" s="48">
        <v>327</v>
      </c>
      <c r="AB465" s="48">
        <v>278</v>
      </c>
      <c r="AC465" s="48">
        <v>252</v>
      </c>
      <c r="AD465" s="48">
        <v>172</v>
      </c>
      <c r="AE465" s="48">
        <v>123</v>
      </c>
      <c r="AF465" s="48">
        <v>100</v>
      </c>
      <c r="AG465" s="48">
        <v>93</v>
      </c>
      <c r="AH465" s="50">
        <v>632</v>
      </c>
      <c r="AI465" s="50">
        <v>609</v>
      </c>
      <c r="AJ465" s="50">
        <v>582</v>
      </c>
      <c r="AK465" s="50">
        <v>592</v>
      </c>
      <c r="AL465" s="50">
        <v>534</v>
      </c>
      <c r="AM465" s="50">
        <v>508</v>
      </c>
      <c r="AN465" s="50">
        <v>435</v>
      </c>
      <c r="AO465" s="50">
        <v>326</v>
      </c>
      <c r="AP465" s="50">
        <v>279</v>
      </c>
      <c r="AQ465" s="50">
        <v>296</v>
      </c>
      <c r="AR465" s="50">
        <v>285</v>
      </c>
      <c r="AS465" s="50">
        <v>235</v>
      </c>
      <c r="AT465" s="50">
        <v>186</v>
      </c>
      <c r="AU465" s="50">
        <v>147</v>
      </c>
      <c r="AV465" s="50">
        <v>134</v>
      </c>
      <c r="AW465" s="50">
        <v>95</v>
      </c>
      <c r="AX465" s="50">
        <v>95</v>
      </c>
      <c r="AZ465">
        <v>0</v>
      </c>
    </row>
    <row r="466" spans="1:52" x14ac:dyDescent="0.25">
      <c r="A466" s="2" t="s">
        <v>27</v>
      </c>
      <c r="B466" s="3" t="s">
        <v>836</v>
      </c>
      <c r="C466" s="4">
        <v>25086</v>
      </c>
      <c r="D466" s="2" t="s">
        <v>29</v>
      </c>
      <c r="E466" s="2" t="s">
        <v>837</v>
      </c>
      <c r="F466" t="s">
        <v>2496</v>
      </c>
      <c r="G466">
        <v>2256</v>
      </c>
      <c r="H466">
        <v>56</v>
      </c>
      <c r="I466">
        <v>59</v>
      </c>
      <c r="J466" s="9">
        <v>105.35714285714286</v>
      </c>
      <c r="K466">
        <v>608</v>
      </c>
      <c r="L466">
        <v>253</v>
      </c>
      <c r="M466" s="22">
        <v>41.611842105263158</v>
      </c>
      <c r="N466" s="48">
        <v>2256</v>
      </c>
      <c r="O466" s="49">
        <v>449</v>
      </c>
      <c r="P466" s="49">
        <v>1807</v>
      </c>
      <c r="Q466" s="48">
        <v>116</v>
      </c>
      <c r="R466" s="48">
        <v>102</v>
      </c>
      <c r="S466" s="48">
        <v>95</v>
      </c>
      <c r="T466" s="48">
        <v>98</v>
      </c>
      <c r="U466" s="48">
        <v>102</v>
      </c>
      <c r="V466" s="48">
        <v>98</v>
      </c>
      <c r="W466" s="48">
        <v>82</v>
      </c>
      <c r="X466" s="48">
        <v>61</v>
      </c>
      <c r="Y466" s="48">
        <v>59</v>
      </c>
      <c r="Z466" s="48">
        <v>55</v>
      </c>
      <c r="AA466" s="48">
        <v>54</v>
      </c>
      <c r="AB466" s="48">
        <v>49</v>
      </c>
      <c r="AC466" s="48">
        <v>41</v>
      </c>
      <c r="AD466" s="48">
        <v>30</v>
      </c>
      <c r="AE466" s="48">
        <v>23</v>
      </c>
      <c r="AF466" s="48">
        <v>18</v>
      </c>
      <c r="AG466" s="48">
        <v>19</v>
      </c>
      <c r="AH466" s="50">
        <v>111</v>
      </c>
      <c r="AI466" s="50">
        <v>101</v>
      </c>
      <c r="AJ466" s="50">
        <v>97</v>
      </c>
      <c r="AK466" s="50">
        <v>103</v>
      </c>
      <c r="AL466" s="50">
        <v>108</v>
      </c>
      <c r="AM466" s="50">
        <v>107</v>
      </c>
      <c r="AN466" s="50">
        <v>90</v>
      </c>
      <c r="AO466" s="50">
        <v>70</v>
      </c>
      <c r="AP466" s="50">
        <v>67</v>
      </c>
      <c r="AQ466" s="50">
        <v>62</v>
      </c>
      <c r="AR466" s="50">
        <v>56</v>
      </c>
      <c r="AS466" s="50">
        <v>48</v>
      </c>
      <c r="AT466" s="50">
        <v>40</v>
      </c>
      <c r="AU466" s="50">
        <v>30</v>
      </c>
      <c r="AV466" s="50">
        <v>24</v>
      </c>
      <c r="AW466" s="50">
        <v>19</v>
      </c>
      <c r="AX466" s="50">
        <v>21</v>
      </c>
      <c r="AZ466">
        <v>0</v>
      </c>
    </row>
    <row r="467" spans="1:52" x14ac:dyDescent="0.25">
      <c r="A467" s="2" t="s">
        <v>27</v>
      </c>
      <c r="B467" s="3" t="s">
        <v>1231</v>
      </c>
      <c r="C467" s="4">
        <v>25095</v>
      </c>
      <c r="D467" s="2" t="s">
        <v>29</v>
      </c>
      <c r="E467" s="2" t="s">
        <v>1232</v>
      </c>
      <c r="F467" t="s">
        <v>2496</v>
      </c>
      <c r="G467">
        <v>2500</v>
      </c>
      <c r="H467">
        <v>224</v>
      </c>
      <c r="I467">
        <v>334</v>
      </c>
      <c r="J467" s="9">
        <v>149.10714285714286</v>
      </c>
      <c r="K467">
        <v>725</v>
      </c>
      <c r="L467">
        <v>338</v>
      </c>
      <c r="M467" s="22">
        <v>46.620689655172413</v>
      </c>
      <c r="N467" s="48">
        <v>2500</v>
      </c>
      <c r="O467" s="49">
        <v>446</v>
      </c>
      <c r="P467" s="49">
        <v>2054</v>
      </c>
      <c r="Q467" s="48">
        <v>129</v>
      </c>
      <c r="R467" s="48">
        <v>129</v>
      </c>
      <c r="S467" s="48">
        <v>117</v>
      </c>
      <c r="T467" s="48">
        <v>138</v>
      </c>
      <c r="U467" s="48">
        <v>136</v>
      </c>
      <c r="V467" s="48">
        <v>112</v>
      </c>
      <c r="W467" s="48">
        <v>75</v>
      </c>
      <c r="X467" s="48">
        <v>61</v>
      </c>
      <c r="Y467" s="48">
        <v>70</v>
      </c>
      <c r="Z467" s="48">
        <v>63</v>
      </c>
      <c r="AA467" s="48">
        <v>50</v>
      </c>
      <c r="AB467" s="48">
        <v>57</v>
      </c>
      <c r="AC467" s="48">
        <v>49</v>
      </c>
      <c r="AD467" s="48">
        <v>45</v>
      </c>
      <c r="AE467" s="48">
        <v>34</v>
      </c>
      <c r="AF467" s="48">
        <v>19</v>
      </c>
      <c r="AG467" s="48">
        <v>21</v>
      </c>
      <c r="AH467" s="50">
        <v>118</v>
      </c>
      <c r="AI467" s="50">
        <v>107</v>
      </c>
      <c r="AJ467" s="50">
        <v>97</v>
      </c>
      <c r="AK467" s="50">
        <v>113</v>
      </c>
      <c r="AL467" s="50">
        <v>113</v>
      </c>
      <c r="AM467" s="50">
        <v>100</v>
      </c>
      <c r="AN467" s="50">
        <v>77</v>
      </c>
      <c r="AO467" s="50">
        <v>68</v>
      </c>
      <c r="AP467" s="50">
        <v>74</v>
      </c>
      <c r="AQ467" s="50">
        <v>63</v>
      </c>
      <c r="AR467" s="50">
        <v>50</v>
      </c>
      <c r="AS467" s="50">
        <v>50</v>
      </c>
      <c r="AT467" s="50">
        <v>43</v>
      </c>
      <c r="AU467" s="50">
        <v>43</v>
      </c>
      <c r="AV467" s="50">
        <v>36</v>
      </c>
      <c r="AW467" s="50">
        <v>19</v>
      </c>
      <c r="AX467" s="50">
        <v>24</v>
      </c>
      <c r="AZ467">
        <v>0</v>
      </c>
    </row>
    <row r="468" spans="1:52" x14ac:dyDescent="0.25">
      <c r="A468" s="2" t="s">
        <v>27</v>
      </c>
      <c r="B468" s="3" t="s">
        <v>844</v>
      </c>
      <c r="C468" s="4">
        <v>25099</v>
      </c>
      <c r="D468" s="2" t="s">
        <v>29</v>
      </c>
      <c r="E468" s="2" t="s">
        <v>845</v>
      </c>
      <c r="F468" t="s">
        <v>2496</v>
      </c>
      <c r="G468">
        <v>12140</v>
      </c>
      <c r="H468">
        <v>368</v>
      </c>
      <c r="I468">
        <v>224</v>
      </c>
      <c r="J468" s="9">
        <v>60.869565217391312</v>
      </c>
      <c r="K468">
        <v>3716</v>
      </c>
      <c r="L468">
        <v>894</v>
      </c>
      <c r="M468" s="22">
        <v>24.058127018299245</v>
      </c>
      <c r="N468" s="48">
        <v>12140</v>
      </c>
      <c r="O468" s="49">
        <v>9764</v>
      </c>
      <c r="P468" s="49">
        <v>2376</v>
      </c>
      <c r="Q468" s="48">
        <v>693</v>
      </c>
      <c r="R468" s="48">
        <v>639</v>
      </c>
      <c r="S468" s="48">
        <v>668</v>
      </c>
      <c r="T468" s="48">
        <v>574</v>
      </c>
      <c r="U468" s="48">
        <v>581</v>
      </c>
      <c r="V468" s="48">
        <v>473</v>
      </c>
      <c r="W468" s="48">
        <v>379</v>
      </c>
      <c r="X468" s="48">
        <v>376</v>
      </c>
      <c r="Y468" s="48">
        <v>373</v>
      </c>
      <c r="Z468" s="48">
        <v>316</v>
      </c>
      <c r="AA468" s="48">
        <v>278</v>
      </c>
      <c r="AB468" s="48">
        <v>256</v>
      </c>
      <c r="AC468" s="48">
        <v>169</v>
      </c>
      <c r="AD468" s="48">
        <v>97</v>
      </c>
      <c r="AE468" s="48">
        <v>104</v>
      </c>
      <c r="AF468" s="48">
        <v>70</v>
      </c>
      <c r="AG468" s="48">
        <v>50</v>
      </c>
      <c r="AH468" s="50">
        <v>661</v>
      </c>
      <c r="AI468" s="50">
        <v>629</v>
      </c>
      <c r="AJ468" s="50">
        <v>648</v>
      </c>
      <c r="AK468" s="50">
        <v>555</v>
      </c>
      <c r="AL468" s="50">
        <v>558</v>
      </c>
      <c r="AM468" s="50">
        <v>467</v>
      </c>
      <c r="AN468" s="50">
        <v>381</v>
      </c>
      <c r="AO468" s="50">
        <v>380</v>
      </c>
      <c r="AP468" s="50">
        <v>381</v>
      </c>
      <c r="AQ468" s="50">
        <v>319</v>
      </c>
      <c r="AR468" s="50">
        <v>277</v>
      </c>
      <c r="AS468" s="50">
        <v>252</v>
      </c>
      <c r="AT468" s="50">
        <v>177</v>
      </c>
      <c r="AU468" s="50">
        <v>105</v>
      </c>
      <c r="AV468" s="50">
        <v>110</v>
      </c>
      <c r="AW468" s="50">
        <v>77</v>
      </c>
      <c r="AX468" s="50">
        <v>67</v>
      </c>
      <c r="AZ468">
        <v>0</v>
      </c>
    </row>
    <row r="469" spans="1:52" x14ac:dyDescent="0.25">
      <c r="A469" s="2" t="s">
        <v>27</v>
      </c>
      <c r="B469" s="3" t="s">
        <v>479</v>
      </c>
      <c r="C469" s="4">
        <v>25120</v>
      </c>
      <c r="D469" s="2" t="s">
        <v>29</v>
      </c>
      <c r="E469" s="2" t="s">
        <v>177</v>
      </c>
      <c r="F469" t="s">
        <v>2496</v>
      </c>
      <c r="G469">
        <v>4456</v>
      </c>
      <c r="H469">
        <v>382</v>
      </c>
      <c r="I469">
        <v>220</v>
      </c>
      <c r="J469" s="9">
        <v>57.591623036649217</v>
      </c>
      <c r="K469">
        <v>1467</v>
      </c>
      <c r="L469">
        <v>341</v>
      </c>
      <c r="M469" s="22">
        <v>23.244717109747786</v>
      </c>
      <c r="N469" s="48">
        <v>4456</v>
      </c>
      <c r="O469" s="49">
        <v>1050</v>
      </c>
      <c r="P469" s="49">
        <v>3406</v>
      </c>
      <c r="Q469" s="48">
        <v>263</v>
      </c>
      <c r="R469" s="48">
        <v>243</v>
      </c>
      <c r="S469" s="48">
        <v>232</v>
      </c>
      <c r="T469" s="48">
        <v>187</v>
      </c>
      <c r="U469" s="48">
        <v>182</v>
      </c>
      <c r="V469" s="48">
        <v>135</v>
      </c>
      <c r="W469" s="48">
        <v>122</v>
      </c>
      <c r="X469" s="48">
        <v>143</v>
      </c>
      <c r="Y469" s="48">
        <v>146</v>
      </c>
      <c r="Z469" s="48">
        <v>121</v>
      </c>
      <c r="AA469" s="48">
        <v>106</v>
      </c>
      <c r="AB469" s="48">
        <v>96</v>
      </c>
      <c r="AC469" s="48">
        <v>58</v>
      </c>
      <c r="AD469" s="48">
        <v>32</v>
      </c>
      <c r="AE469" s="48">
        <v>33</v>
      </c>
      <c r="AF469" s="48">
        <v>22</v>
      </c>
      <c r="AG469" s="48">
        <v>16</v>
      </c>
      <c r="AH469" s="50">
        <v>244</v>
      </c>
      <c r="AI469" s="50">
        <v>227</v>
      </c>
      <c r="AJ469" s="50">
        <v>223</v>
      </c>
      <c r="AK469" s="50">
        <v>195</v>
      </c>
      <c r="AL469" s="50">
        <v>210</v>
      </c>
      <c r="AM469" s="50">
        <v>171</v>
      </c>
      <c r="AN469" s="50">
        <v>157</v>
      </c>
      <c r="AO469" s="50">
        <v>178</v>
      </c>
      <c r="AP469" s="50">
        <v>173</v>
      </c>
      <c r="AQ469" s="50">
        <v>136</v>
      </c>
      <c r="AR469" s="50">
        <v>115</v>
      </c>
      <c r="AS469" s="50">
        <v>101</v>
      </c>
      <c r="AT469" s="50">
        <v>65</v>
      </c>
      <c r="AU469" s="50">
        <v>38</v>
      </c>
      <c r="AV469" s="50">
        <v>38</v>
      </c>
      <c r="AW469" s="50">
        <v>26</v>
      </c>
      <c r="AX469" s="50">
        <v>22</v>
      </c>
      <c r="AZ469">
        <v>0</v>
      </c>
    </row>
    <row r="470" spans="1:52" x14ac:dyDescent="0.25">
      <c r="A470" s="2" t="s">
        <v>27</v>
      </c>
      <c r="B470" s="3" t="s">
        <v>528</v>
      </c>
      <c r="C470" s="4">
        <v>25123</v>
      </c>
      <c r="D470" s="2" t="s">
        <v>29</v>
      </c>
      <c r="E470" s="2" t="s">
        <v>529</v>
      </c>
      <c r="F470" t="s">
        <v>2496</v>
      </c>
      <c r="G470">
        <v>9788</v>
      </c>
      <c r="H470">
        <v>875</v>
      </c>
      <c r="I470">
        <v>1171</v>
      </c>
      <c r="J470" s="9">
        <v>133.82857142857142</v>
      </c>
      <c r="K470">
        <v>3151</v>
      </c>
      <c r="L470">
        <v>789</v>
      </c>
      <c r="M470" s="22">
        <v>25.039669946048875</v>
      </c>
      <c r="N470" s="48">
        <v>9788</v>
      </c>
      <c r="O470" s="49">
        <v>3138</v>
      </c>
      <c r="P470" s="49">
        <v>6650</v>
      </c>
      <c r="Q470" s="48">
        <v>533</v>
      </c>
      <c r="R470" s="48">
        <v>531</v>
      </c>
      <c r="S470" s="48">
        <v>518</v>
      </c>
      <c r="T470" s="48">
        <v>504</v>
      </c>
      <c r="U470" s="48">
        <v>501</v>
      </c>
      <c r="V470" s="48">
        <v>464</v>
      </c>
      <c r="W470" s="48">
        <v>338</v>
      </c>
      <c r="X470" s="48">
        <v>320</v>
      </c>
      <c r="Y470" s="48">
        <v>313</v>
      </c>
      <c r="Z470" s="48">
        <v>287</v>
      </c>
      <c r="AA470" s="48">
        <v>246</v>
      </c>
      <c r="AB470" s="48">
        <v>170</v>
      </c>
      <c r="AC470" s="48">
        <v>113</v>
      </c>
      <c r="AD470" s="48">
        <v>93</v>
      </c>
      <c r="AE470" s="48">
        <v>81</v>
      </c>
      <c r="AF470" s="48">
        <v>58</v>
      </c>
      <c r="AG470" s="48">
        <v>50</v>
      </c>
      <c r="AH470" s="50">
        <v>510</v>
      </c>
      <c r="AI470" s="50">
        <v>523</v>
      </c>
      <c r="AJ470" s="50">
        <v>503</v>
      </c>
      <c r="AK470" s="50">
        <v>486</v>
      </c>
      <c r="AL470" s="50">
        <v>461</v>
      </c>
      <c r="AM470" s="50">
        <v>420</v>
      </c>
      <c r="AN470" s="50">
        <v>302</v>
      </c>
      <c r="AO470" s="50">
        <v>285</v>
      </c>
      <c r="AP470" s="50">
        <v>262</v>
      </c>
      <c r="AQ470" s="50">
        <v>242</v>
      </c>
      <c r="AR470" s="50">
        <v>204</v>
      </c>
      <c r="AS470" s="50">
        <v>138</v>
      </c>
      <c r="AT470" s="50">
        <v>92</v>
      </c>
      <c r="AU470" s="50">
        <v>74</v>
      </c>
      <c r="AV470" s="50">
        <v>68</v>
      </c>
      <c r="AW470" s="50">
        <v>49</v>
      </c>
      <c r="AX470" s="50">
        <v>49</v>
      </c>
      <c r="AZ470">
        <v>0</v>
      </c>
    </row>
    <row r="471" spans="1:52" x14ac:dyDescent="0.25">
      <c r="A471" s="2" t="s">
        <v>27</v>
      </c>
      <c r="B471" s="3" t="s">
        <v>305</v>
      </c>
      <c r="C471" s="4">
        <v>25126</v>
      </c>
      <c r="D471" s="2" t="s">
        <v>29</v>
      </c>
      <c r="E471" s="2" t="s">
        <v>306</v>
      </c>
      <c r="F471" t="s">
        <v>2496</v>
      </c>
      <c r="G471">
        <v>59198</v>
      </c>
      <c r="H471">
        <v>105</v>
      </c>
      <c r="I471">
        <v>596</v>
      </c>
      <c r="J471" s="9">
        <v>567.61904761904759</v>
      </c>
      <c r="K471">
        <v>14982</v>
      </c>
      <c r="L471">
        <v>4996</v>
      </c>
      <c r="M471" s="22">
        <v>33.346682685889732</v>
      </c>
      <c r="N471" s="48">
        <v>59198</v>
      </c>
      <c r="O471" s="49">
        <v>37365</v>
      </c>
      <c r="P471" s="49">
        <v>21833</v>
      </c>
      <c r="Q471" s="48">
        <v>2499</v>
      </c>
      <c r="R471" s="48">
        <v>2628</v>
      </c>
      <c r="S471" s="48">
        <v>2876</v>
      </c>
      <c r="T471" s="48">
        <v>2675</v>
      </c>
      <c r="U471" s="48">
        <v>2582</v>
      </c>
      <c r="V471" s="48">
        <v>2898</v>
      </c>
      <c r="W471" s="48">
        <v>2597</v>
      </c>
      <c r="X471" s="48">
        <v>2022</v>
      </c>
      <c r="Y471" s="48">
        <v>1776</v>
      </c>
      <c r="Z471" s="48">
        <v>1693</v>
      </c>
      <c r="AA471" s="48">
        <v>1627</v>
      </c>
      <c r="AB471" s="48">
        <v>1280</v>
      </c>
      <c r="AC471" s="48">
        <v>879</v>
      </c>
      <c r="AD471" s="48">
        <v>665</v>
      </c>
      <c r="AE471" s="48">
        <v>446</v>
      </c>
      <c r="AF471" s="48">
        <v>268</v>
      </c>
      <c r="AG471" s="48">
        <v>246</v>
      </c>
      <c r="AH471" s="50">
        <v>2373</v>
      </c>
      <c r="AI471" s="50">
        <v>2468</v>
      </c>
      <c r="AJ471" s="50">
        <v>2504</v>
      </c>
      <c r="AK471" s="50">
        <v>2533</v>
      </c>
      <c r="AL471" s="50">
        <v>2530</v>
      </c>
      <c r="AM471" s="50">
        <v>2543</v>
      </c>
      <c r="AN471" s="50">
        <v>2404</v>
      </c>
      <c r="AO471" s="50">
        <v>2081</v>
      </c>
      <c r="AP471" s="50">
        <v>1803</v>
      </c>
      <c r="AQ471" s="50">
        <v>1873</v>
      </c>
      <c r="AR471" s="50">
        <v>1797</v>
      </c>
      <c r="AS471" s="50">
        <v>1436</v>
      </c>
      <c r="AT471" s="50">
        <v>1062</v>
      </c>
      <c r="AU471" s="50">
        <v>791</v>
      </c>
      <c r="AV471" s="50">
        <v>546</v>
      </c>
      <c r="AW471" s="50">
        <v>382</v>
      </c>
      <c r="AX471" s="50">
        <v>415</v>
      </c>
      <c r="AZ471">
        <v>0</v>
      </c>
    </row>
    <row r="472" spans="1:52" x14ac:dyDescent="0.25">
      <c r="A472" s="2" t="s">
        <v>27</v>
      </c>
      <c r="B472" s="3" t="s">
        <v>144</v>
      </c>
      <c r="C472" s="4">
        <v>25148</v>
      </c>
      <c r="D472" s="2" t="s">
        <v>29</v>
      </c>
      <c r="E472" s="2" t="s">
        <v>145</v>
      </c>
      <c r="F472" t="s">
        <v>2496</v>
      </c>
      <c r="G472">
        <v>16720</v>
      </c>
      <c r="H472">
        <v>1273</v>
      </c>
      <c r="I472">
        <v>1503</v>
      </c>
      <c r="J472" s="9">
        <v>118.06755695208169</v>
      </c>
      <c r="K472">
        <v>4363</v>
      </c>
      <c r="L472">
        <v>2717</v>
      </c>
      <c r="M472" s="22">
        <v>62.273664909465964</v>
      </c>
      <c r="N472" s="48">
        <v>16720</v>
      </c>
      <c r="O472" s="49">
        <v>2762</v>
      </c>
      <c r="P472" s="49">
        <v>13958</v>
      </c>
      <c r="Q472" s="48">
        <v>787</v>
      </c>
      <c r="R472" s="48">
        <v>733</v>
      </c>
      <c r="S472" s="48">
        <v>724</v>
      </c>
      <c r="T472" s="48">
        <v>704</v>
      </c>
      <c r="U472" s="48">
        <v>748</v>
      </c>
      <c r="V472" s="48">
        <v>754</v>
      </c>
      <c r="W472" s="48">
        <v>540</v>
      </c>
      <c r="X472" s="48">
        <v>413</v>
      </c>
      <c r="Y472" s="48">
        <v>458</v>
      </c>
      <c r="Z472" s="48">
        <v>525</v>
      </c>
      <c r="AA472" s="48">
        <v>525</v>
      </c>
      <c r="AB472" s="48">
        <v>516</v>
      </c>
      <c r="AC472" s="48">
        <v>448</v>
      </c>
      <c r="AD472" s="48">
        <v>362</v>
      </c>
      <c r="AE472" s="48">
        <v>307</v>
      </c>
      <c r="AF472" s="48">
        <v>234</v>
      </c>
      <c r="AG472" s="48">
        <v>217</v>
      </c>
      <c r="AH472" s="50">
        <v>745</v>
      </c>
      <c r="AI472" s="50">
        <v>686</v>
      </c>
      <c r="AJ472" s="50">
        <v>668</v>
      </c>
      <c r="AK472" s="50">
        <v>629</v>
      </c>
      <c r="AL472" s="50">
        <v>637</v>
      </c>
      <c r="AM472" s="50">
        <v>624</v>
      </c>
      <c r="AN472" s="50">
        <v>452</v>
      </c>
      <c r="AO472" s="50">
        <v>360</v>
      </c>
      <c r="AP472" s="50">
        <v>403</v>
      </c>
      <c r="AQ472" s="50">
        <v>445</v>
      </c>
      <c r="AR472" s="50">
        <v>424</v>
      </c>
      <c r="AS472" s="50">
        <v>403</v>
      </c>
      <c r="AT472" s="50">
        <v>343</v>
      </c>
      <c r="AU472" s="50">
        <v>274</v>
      </c>
      <c r="AV472" s="50">
        <v>235</v>
      </c>
      <c r="AW472" s="50">
        <v>192</v>
      </c>
      <c r="AX472" s="50">
        <v>205</v>
      </c>
      <c r="AZ472">
        <v>0</v>
      </c>
    </row>
    <row r="473" spans="1:52" x14ac:dyDescent="0.25">
      <c r="A473" s="2" t="s">
        <v>27</v>
      </c>
      <c r="B473" s="3" t="s">
        <v>822</v>
      </c>
      <c r="C473" s="4">
        <v>25151</v>
      </c>
      <c r="D473" s="2" t="s">
        <v>29</v>
      </c>
      <c r="E473" s="2" t="s">
        <v>823</v>
      </c>
      <c r="F473" t="s">
        <v>2496</v>
      </c>
      <c r="G473">
        <v>17214</v>
      </c>
      <c r="H473">
        <v>1459</v>
      </c>
      <c r="I473">
        <v>1328</v>
      </c>
      <c r="J473" s="9">
        <v>91.021247429746396</v>
      </c>
      <c r="K473">
        <v>4441</v>
      </c>
      <c r="L473">
        <v>2217</v>
      </c>
      <c r="M473" s="22">
        <v>49.921188921414092</v>
      </c>
      <c r="N473" s="48">
        <v>17214</v>
      </c>
      <c r="O473" s="49">
        <v>7482</v>
      </c>
      <c r="P473" s="49">
        <v>9732</v>
      </c>
      <c r="Q473" s="48">
        <v>758</v>
      </c>
      <c r="R473" s="48">
        <v>754</v>
      </c>
      <c r="S473" s="48">
        <v>745</v>
      </c>
      <c r="T473" s="48">
        <v>732</v>
      </c>
      <c r="U473" s="48">
        <v>740</v>
      </c>
      <c r="V473" s="48">
        <v>813</v>
      </c>
      <c r="W473" s="48">
        <v>679</v>
      </c>
      <c r="X473" s="48">
        <v>521</v>
      </c>
      <c r="Y473" s="48">
        <v>486</v>
      </c>
      <c r="Z473" s="48">
        <v>497</v>
      </c>
      <c r="AA473" s="48">
        <v>494</v>
      </c>
      <c r="AB473" s="48">
        <v>448</v>
      </c>
      <c r="AC473" s="48">
        <v>364</v>
      </c>
      <c r="AD473" s="48">
        <v>258</v>
      </c>
      <c r="AE473" s="48">
        <v>199</v>
      </c>
      <c r="AF473" s="48">
        <v>151</v>
      </c>
      <c r="AG473" s="48">
        <v>154</v>
      </c>
      <c r="AH473" s="50">
        <v>724</v>
      </c>
      <c r="AI473" s="50">
        <v>722</v>
      </c>
      <c r="AJ473" s="50">
        <v>699</v>
      </c>
      <c r="AK473" s="50">
        <v>682</v>
      </c>
      <c r="AL473" s="50">
        <v>671</v>
      </c>
      <c r="AM473" s="50">
        <v>747</v>
      </c>
      <c r="AN473" s="50">
        <v>631</v>
      </c>
      <c r="AO473" s="50">
        <v>487</v>
      </c>
      <c r="AP473" s="50">
        <v>456</v>
      </c>
      <c r="AQ473" s="50">
        <v>475</v>
      </c>
      <c r="AR473" s="50">
        <v>474</v>
      </c>
      <c r="AS473" s="50">
        <v>430</v>
      </c>
      <c r="AT473" s="50">
        <v>351</v>
      </c>
      <c r="AU473" s="50">
        <v>267</v>
      </c>
      <c r="AV473" s="50">
        <v>222</v>
      </c>
      <c r="AW473" s="50">
        <v>181</v>
      </c>
      <c r="AX473" s="50">
        <v>202</v>
      </c>
      <c r="AZ473">
        <v>0</v>
      </c>
    </row>
    <row r="474" spans="1:52" x14ac:dyDescent="0.25">
      <c r="A474" s="2" t="s">
        <v>27</v>
      </c>
      <c r="B474" s="3" t="s">
        <v>1221</v>
      </c>
      <c r="C474" s="4">
        <v>25154</v>
      </c>
      <c r="D474" s="2" t="s">
        <v>29</v>
      </c>
      <c r="E474" s="2" t="s">
        <v>1222</v>
      </c>
      <c r="F474" t="s">
        <v>2496</v>
      </c>
      <c r="G474">
        <v>9276</v>
      </c>
      <c r="H474">
        <v>1164</v>
      </c>
      <c r="I474">
        <v>866</v>
      </c>
      <c r="J474" s="9">
        <v>74.398625429553263</v>
      </c>
      <c r="K474">
        <v>2293</v>
      </c>
      <c r="L474">
        <v>1193</v>
      </c>
      <c r="M474" s="22">
        <v>52.027911033580466</v>
      </c>
      <c r="N474" s="48">
        <v>9276</v>
      </c>
      <c r="O474" s="49">
        <v>2545</v>
      </c>
      <c r="P474" s="49">
        <v>6731</v>
      </c>
      <c r="Q474" s="48">
        <v>397</v>
      </c>
      <c r="R474" s="48">
        <v>406</v>
      </c>
      <c r="S474" s="48">
        <v>391</v>
      </c>
      <c r="T474" s="48">
        <v>404</v>
      </c>
      <c r="U474" s="48">
        <v>393</v>
      </c>
      <c r="V474" s="48">
        <v>388</v>
      </c>
      <c r="W474" s="48">
        <v>325</v>
      </c>
      <c r="X474" s="48">
        <v>280</v>
      </c>
      <c r="Y474" s="48">
        <v>281</v>
      </c>
      <c r="Z474" s="48">
        <v>283</v>
      </c>
      <c r="AA474" s="48">
        <v>267</v>
      </c>
      <c r="AB474" s="48">
        <v>246</v>
      </c>
      <c r="AC474" s="48">
        <v>188</v>
      </c>
      <c r="AD474" s="48">
        <v>127</v>
      </c>
      <c r="AE474" s="48">
        <v>96</v>
      </c>
      <c r="AF474" s="48">
        <v>72</v>
      </c>
      <c r="AG474" s="48">
        <v>73</v>
      </c>
      <c r="AH474" s="50">
        <v>373</v>
      </c>
      <c r="AI474" s="50">
        <v>370</v>
      </c>
      <c r="AJ474" s="50">
        <v>351</v>
      </c>
      <c r="AK474" s="50">
        <v>359</v>
      </c>
      <c r="AL474" s="50">
        <v>373</v>
      </c>
      <c r="AM474" s="50">
        <v>377</v>
      </c>
      <c r="AN474" s="50">
        <v>356</v>
      </c>
      <c r="AO474" s="50">
        <v>311</v>
      </c>
      <c r="AP474" s="50">
        <v>275</v>
      </c>
      <c r="AQ474" s="50">
        <v>281</v>
      </c>
      <c r="AR474" s="50">
        <v>281</v>
      </c>
      <c r="AS474" s="50">
        <v>238</v>
      </c>
      <c r="AT474" s="50">
        <v>207</v>
      </c>
      <c r="AU474" s="50">
        <v>160</v>
      </c>
      <c r="AV474" s="50">
        <v>129</v>
      </c>
      <c r="AW474" s="50">
        <v>102</v>
      </c>
      <c r="AX474" s="50">
        <v>116</v>
      </c>
      <c r="AZ474">
        <v>0</v>
      </c>
    </row>
    <row r="475" spans="1:52" x14ac:dyDescent="0.25">
      <c r="A475" s="2" t="s">
        <v>27</v>
      </c>
      <c r="B475" s="3" t="s">
        <v>414</v>
      </c>
      <c r="C475" s="4">
        <v>25168</v>
      </c>
      <c r="D475" s="2" t="s">
        <v>29</v>
      </c>
      <c r="E475" s="2" t="s">
        <v>415</v>
      </c>
      <c r="F475" t="s">
        <v>2496</v>
      </c>
      <c r="G475">
        <v>3968</v>
      </c>
      <c r="H475">
        <v>475</v>
      </c>
      <c r="I475">
        <v>618</v>
      </c>
      <c r="J475" s="9">
        <v>130.10526315789474</v>
      </c>
      <c r="K475">
        <v>1116</v>
      </c>
      <c r="L475">
        <v>518</v>
      </c>
      <c r="M475" s="22">
        <v>46.415770609318997</v>
      </c>
      <c r="N475" s="48">
        <v>3968</v>
      </c>
      <c r="O475" s="49">
        <v>744</v>
      </c>
      <c r="P475" s="49">
        <v>3224</v>
      </c>
      <c r="Q475" s="48">
        <v>202</v>
      </c>
      <c r="R475" s="48">
        <v>188</v>
      </c>
      <c r="S475" s="48">
        <v>179</v>
      </c>
      <c r="T475" s="48">
        <v>180</v>
      </c>
      <c r="U475" s="48">
        <v>188</v>
      </c>
      <c r="V475" s="48">
        <v>188</v>
      </c>
      <c r="W475" s="48">
        <v>158</v>
      </c>
      <c r="X475" s="48">
        <v>131</v>
      </c>
      <c r="Y475" s="48">
        <v>113</v>
      </c>
      <c r="Z475" s="48">
        <v>112</v>
      </c>
      <c r="AA475" s="48">
        <v>105</v>
      </c>
      <c r="AB475" s="48">
        <v>87</v>
      </c>
      <c r="AC475" s="48">
        <v>68</v>
      </c>
      <c r="AD475" s="48">
        <v>54</v>
      </c>
      <c r="AE475" s="48">
        <v>48</v>
      </c>
      <c r="AF475" s="48">
        <v>38</v>
      </c>
      <c r="AG475" s="48">
        <v>35</v>
      </c>
      <c r="AH475" s="50">
        <v>193</v>
      </c>
      <c r="AI475" s="50">
        <v>176</v>
      </c>
      <c r="AJ475" s="50">
        <v>166</v>
      </c>
      <c r="AK475" s="50">
        <v>165</v>
      </c>
      <c r="AL475" s="50">
        <v>172</v>
      </c>
      <c r="AM475" s="50">
        <v>159</v>
      </c>
      <c r="AN475" s="50">
        <v>127</v>
      </c>
      <c r="AO475" s="50">
        <v>103</v>
      </c>
      <c r="AP475" s="50">
        <v>95</v>
      </c>
      <c r="AQ475" s="50">
        <v>99</v>
      </c>
      <c r="AR475" s="50">
        <v>94</v>
      </c>
      <c r="AS475" s="50">
        <v>83</v>
      </c>
      <c r="AT475" s="50">
        <v>69</v>
      </c>
      <c r="AU475" s="50">
        <v>58</v>
      </c>
      <c r="AV475" s="50">
        <v>53</v>
      </c>
      <c r="AW475" s="50">
        <v>42</v>
      </c>
      <c r="AX475" s="50">
        <v>40</v>
      </c>
      <c r="AZ475">
        <v>0</v>
      </c>
    </row>
    <row r="476" spans="1:52" x14ac:dyDescent="0.25">
      <c r="A476" s="2" t="s">
        <v>27</v>
      </c>
      <c r="B476" s="3" t="s">
        <v>178</v>
      </c>
      <c r="C476" s="4">
        <v>25175</v>
      </c>
      <c r="D476" s="2" t="s">
        <v>29</v>
      </c>
      <c r="E476" s="2" t="s">
        <v>179</v>
      </c>
      <c r="F476" t="s">
        <v>2496</v>
      </c>
      <c r="G476">
        <v>132691</v>
      </c>
      <c r="H476">
        <v>4109</v>
      </c>
      <c r="I476">
        <v>2296</v>
      </c>
      <c r="J476" s="9">
        <v>55.877342419080065</v>
      </c>
      <c r="K476">
        <v>31104</v>
      </c>
      <c r="L476">
        <v>13786</v>
      </c>
      <c r="M476" s="22">
        <v>44.322273662551446</v>
      </c>
      <c r="N476" s="48">
        <v>132691</v>
      </c>
      <c r="O476" s="49">
        <v>104214</v>
      </c>
      <c r="P476" s="49">
        <v>28477</v>
      </c>
      <c r="Q476" s="48">
        <v>5343</v>
      </c>
      <c r="R476" s="48">
        <v>5433</v>
      </c>
      <c r="S476" s="48">
        <v>5608</v>
      </c>
      <c r="T476" s="48">
        <v>5322</v>
      </c>
      <c r="U476" s="48">
        <v>5460</v>
      </c>
      <c r="V476" s="48">
        <v>5822</v>
      </c>
      <c r="W476" s="48">
        <v>5278</v>
      </c>
      <c r="X476" s="48">
        <v>4334</v>
      </c>
      <c r="Y476" s="48">
        <v>3594</v>
      </c>
      <c r="Z476" s="48">
        <v>3597</v>
      </c>
      <c r="AA476" s="48">
        <v>3773</v>
      </c>
      <c r="AB476" s="48">
        <v>3246</v>
      </c>
      <c r="AC476" s="48">
        <v>2495</v>
      </c>
      <c r="AD476" s="48">
        <v>1816</v>
      </c>
      <c r="AE476" s="48">
        <v>1213</v>
      </c>
      <c r="AF476" s="48">
        <v>775</v>
      </c>
      <c r="AG476" s="48">
        <v>727</v>
      </c>
      <c r="AH476" s="50">
        <v>5095</v>
      </c>
      <c r="AI476" s="50">
        <v>5238</v>
      </c>
      <c r="AJ476" s="50">
        <v>5368</v>
      </c>
      <c r="AK476" s="50">
        <v>5500</v>
      </c>
      <c r="AL476" s="50">
        <v>5454</v>
      </c>
      <c r="AM476" s="50">
        <v>5991</v>
      </c>
      <c r="AN476" s="50">
        <v>5512</v>
      </c>
      <c r="AO476" s="50">
        <v>4671</v>
      </c>
      <c r="AP476" s="50">
        <v>4369</v>
      </c>
      <c r="AQ476" s="50">
        <v>4401</v>
      </c>
      <c r="AR476" s="50">
        <v>4520</v>
      </c>
      <c r="AS476" s="50">
        <v>3828</v>
      </c>
      <c r="AT476" s="50">
        <v>2840</v>
      </c>
      <c r="AU476" s="50">
        <v>2111</v>
      </c>
      <c r="AV476" s="50">
        <v>1555</v>
      </c>
      <c r="AW476" s="50">
        <v>1135</v>
      </c>
      <c r="AX476" s="50">
        <v>1267</v>
      </c>
      <c r="AZ476">
        <v>1</v>
      </c>
    </row>
    <row r="477" spans="1:52" x14ac:dyDescent="0.25">
      <c r="A477" s="2" t="s">
        <v>27</v>
      </c>
      <c r="B477" s="3" t="s">
        <v>1047</v>
      </c>
      <c r="C477" s="4">
        <v>25178</v>
      </c>
      <c r="D477" s="2" t="s">
        <v>29</v>
      </c>
      <c r="E477" s="2" t="s">
        <v>1048</v>
      </c>
      <c r="F477" t="s">
        <v>2496</v>
      </c>
      <c r="G477">
        <v>8401</v>
      </c>
      <c r="H477">
        <v>871</v>
      </c>
      <c r="I477">
        <v>713</v>
      </c>
      <c r="J477" s="9">
        <v>81.859931113662455</v>
      </c>
      <c r="K477">
        <v>2445</v>
      </c>
      <c r="L477">
        <v>1094</v>
      </c>
      <c r="M477" s="22">
        <v>44.744376278118608</v>
      </c>
      <c r="N477" s="48">
        <v>8401</v>
      </c>
      <c r="O477" s="49">
        <v>2550</v>
      </c>
      <c r="P477" s="49">
        <v>5851</v>
      </c>
      <c r="Q477" s="48">
        <v>426</v>
      </c>
      <c r="R477" s="48">
        <v>420</v>
      </c>
      <c r="S477" s="48">
        <v>413</v>
      </c>
      <c r="T477" s="48">
        <v>378</v>
      </c>
      <c r="U477" s="48">
        <v>350</v>
      </c>
      <c r="V477" s="48">
        <v>353</v>
      </c>
      <c r="W477" s="48">
        <v>284</v>
      </c>
      <c r="X477" s="48">
        <v>240</v>
      </c>
      <c r="Y477" s="48">
        <v>253</v>
      </c>
      <c r="Z477" s="48">
        <v>271</v>
      </c>
      <c r="AA477" s="48">
        <v>270</v>
      </c>
      <c r="AB477" s="48">
        <v>218</v>
      </c>
      <c r="AC477" s="48">
        <v>157</v>
      </c>
      <c r="AD477" s="48">
        <v>120</v>
      </c>
      <c r="AE477" s="48">
        <v>88</v>
      </c>
      <c r="AF477" s="48">
        <v>67</v>
      </c>
      <c r="AG477" s="48">
        <v>73</v>
      </c>
      <c r="AH477" s="50">
        <v>389</v>
      </c>
      <c r="AI477" s="50">
        <v>381</v>
      </c>
      <c r="AJ477" s="50">
        <v>373</v>
      </c>
      <c r="AK477" s="50">
        <v>339</v>
      </c>
      <c r="AL477" s="50">
        <v>314</v>
      </c>
      <c r="AM477" s="50">
        <v>317</v>
      </c>
      <c r="AN477" s="50">
        <v>250</v>
      </c>
      <c r="AO477" s="50">
        <v>207</v>
      </c>
      <c r="AP477" s="50">
        <v>211</v>
      </c>
      <c r="AQ477" s="50">
        <v>224</v>
      </c>
      <c r="AR477" s="50">
        <v>222</v>
      </c>
      <c r="AS477" s="50">
        <v>188</v>
      </c>
      <c r="AT477" s="50">
        <v>149</v>
      </c>
      <c r="AU477" s="50">
        <v>133</v>
      </c>
      <c r="AV477" s="50">
        <v>112</v>
      </c>
      <c r="AW477" s="50">
        <v>95</v>
      </c>
      <c r="AX477" s="50">
        <v>116</v>
      </c>
      <c r="AZ477">
        <v>0</v>
      </c>
    </row>
    <row r="478" spans="1:52" x14ac:dyDescent="0.25">
      <c r="A478" s="2" t="s">
        <v>27</v>
      </c>
      <c r="B478" s="3" t="s">
        <v>1013</v>
      </c>
      <c r="C478" s="4">
        <v>25181</v>
      </c>
      <c r="D478" s="2" t="s">
        <v>29</v>
      </c>
      <c r="E478" s="2" t="s">
        <v>1014</v>
      </c>
      <c r="F478" t="s">
        <v>2496</v>
      </c>
      <c r="G478">
        <v>10614</v>
      </c>
      <c r="H478">
        <v>1236</v>
      </c>
      <c r="I478">
        <v>1419</v>
      </c>
      <c r="J478" s="9">
        <v>114.80582524271846</v>
      </c>
      <c r="K478">
        <v>3052</v>
      </c>
      <c r="L478">
        <v>1607</v>
      </c>
      <c r="M478" s="22">
        <v>52.653997378768025</v>
      </c>
      <c r="N478" s="48">
        <v>10614</v>
      </c>
      <c r="O478" s="49">
        <v>3628</v>
      </c>
      <c r="P478" s="49">
        <v>6986</v>
      </c>
      <c r="Q478" s="48">
        <v>506</v>
      </c>
      <c r="R478" s="48">
        <v>507</v>
      </c>
      <c r="S478" s="48">
        <v>505</v>
      </c>
      <c r="T478" s="48">
        <v>438</v>
      </c>
      <c r="U478" s="48">
        <v>433</v>
      </c>
      <c r="V478" s="48">
        <v>454</v>
      </c>
      <c r="W478" s="48">
        <v>356</v>
      </c>
      <c r="X478" s="48">
        <v>302</v>
      </c>
      <c r="Y478" s="48">
        <v>311</v>
      </c>
      <c r="Z478" s="48">
        <v>333</v>
      </c>
      <c r="AA478" s="48">
        <v>319</v>
      </c>
      <c r="AB478" s="48">
        <v>270</v>
      </c>
      <c r="AC478" s="48">
        <v>216</v>
      </c>
      <c r="AD478" s="48">
        <v>177</v>
      </c>
      <c r="AE478" s="48">
        <v>144</v>
      </c>
      <c r="AF478" s="48">
        <v>120</v>
      </c>
      <c r="AG478" s="48">
        <v>129</v>
      </c>
      <c r="AH478" s="50">
        <v>483</v>
      </c>
      <c r="AI478" s="50">
        <v>488</v>
      </c>
      <c r="AJ478" s="50">
        <v>485</v>
      </c>
      <c r="AK478" s="50">
        <v>412</v>
      </c>
      <c r="AL478" s="50">
        <v>398</v>
      </c>
      <c r="AM478" s="50">
        <v>397</v>
      </c>
      <c r="AN478" s="50">
        <v>306</v>
      </c>
      <c r="AO478" s="50">
        <v>260</v>
      </c>
      <c r="AP478" s="50">
        <v>259</v>
      </c>
      <c r="AQ478" s="50">
        <v>274</v>
      </c>
      <c r="AR478" s="50">
        <v>262</v>
      </c>
      <c r="AS478" s="50">
        <v>239</v>
      </c>
      <c r="AT478" s="50">
        <v>208</v>
      </c>
      <c r="AU478" s="50">
        <v>181</v>
      </c>
      <c r="AV478" s="50">
        <v>155</v>
      </c>
      <c r="AW478" s="50">
        <v>133</v>
      </c>
      <c r="AX478" s="50">
        <v>154</v>
      </c>
      <c r="AZ478">
        <v>0</v>
      </c>
    </row>
    <row r="479" spans="1:52" x14ac:dyDescent="0.25">
      <c r="A479" s="2" t="s">
        <v>27</v>
      </c>
      <c r="B479" s="3" t="s">
        <v>526</v>
      </c>
      <c r="C479" s="4">
        <v>25183</v>
      </c>
      <c r="D479" s="2" t="s">
        <v>29</v>
      </c>
      <c r="E479" s="2" t="s">
        <v>527</v>
      </c>
      <c r="F479" t="s">
        <v>2496</v>
      </c>
      <c r="G479">
        <v>26562</v>
      </c>
      <c r="H479">
        <v>1557</v>
      </c>
      <c r="I479">
        <v>906</v>
      </c>
      <c r="J479" s="9">
        <v>58.188824662813097</v>
      </c>
      <c r="K479">
        <v>6683</v>
      </c>
      <c r="L479">
        <v>3755</v>
      </c>
      <c r="M479" s="22">
        <v>56.187341014514438</v>
      </c>
      <c r="N479" s="48">
        <v>26562</v>
      </c>
      <c r="O479" s="49">
        <v>13618</v>
      </c>
      <c r="P479" s="49">
        <v>12944</v>
      </c>
      <c r="Q479" s="48">
        <v>1278</v>
      </c>
      <c r="R479" s="48">
        <v>1203</v>
      </c>
      <c r="S479" s="48">
        <v>1159</v>
      </c>
      <c r="T479" s="48">
        <v>1108</v>
      </c>
      <c r="U479" s="48">
        <v>1161</v>
      </c>
      <c r="V479" s="48">
        <v>1092</v>
      </c>
      <c r="W479" s="48">
        <v>849</v>
      </c>
      <c r="X479" s="48">
        <v>741</v>
      </c>
      <c r="Y479" s="48">
        <v>740</v>
      </c>
      <c r="Z479" s="48">
        <v>781</v>
      </c>
      <c r="AA479" s="48">
        <v>765</v>
      </c>
      <c r="AB479" s="48">
        <v>657</v>
      </c>
      <c r="AC479" s="48">
        <v>536</v>
      </c>
      <c r="AD479" s="48">
        <v>440</v>
      </c>
      <c r="AE479" s="48">
        <v>354</v>
      </c>
      <c r="AF479" s="48">
        <v>289</v>
      </c>
      <c r="AG479" s="48">
        <v>311</v>
      </c>
      <c r="AH479" s="50">
        <v>1218</v>
      </c>
      <c r="AI479" s="50">
        <v>1160</v>
      </c>
      <c r="AJ479" s="50">
        <v>1133</v>
      </c>
      <c r="AK479" s="50">
        <v>1089</v>
      </c>
      <c r="AL479" s="50">
        <v>1151</v>
      </c>
      <c r="AM479" s="50">
        <v>1053</v>
      </c>
      <c r="AN479" s="50">
        <v>807</v>
      </c>
      <c r="AO479" s="50">
        <v>698</v>
      </c>
      <c r="AP479" s="50">
        <v>657</v>
      </c>
      <c r="AQ479" s="50">
        <v>669</v>
      </c>
      <c r="AR479" s="50">
        <v>653</v>
      </c>
      <c r="AS479" s="50">
        <v>613</v>
      </c>
      <c r="AT479" s="50">
        <v>554</v>
      </c>
      <c r="AU479" s="50">
        <v>487</v>
      </c>
      <c r="AV479" s="50">
        <v>407</v>
      </c>
      <c r="AW479" s="50">
        <v>347</v>
      </c>
      <c r="AX479" s="50">
        <v>402</v>
      </c>
      <c r="AZ479">
        <v>0</v>
      </c>
    </row>
    <row r="480" spans="1:52" x14ac:dyDescent="0.25">
      <c r="A480" s="2" t="s">
        <v>27</v>
      </c>
      <c r="B480" s="3" t="s">
        <v>721</v>
      </c>
      <c r="C480" s="4">
        <v>25200</v>
      </c>
      <c r="D480" s="2" t="s">
        <v>29</v>
      </c>
      <c r="E480" s="2" t="s">
        <v>722</v>
      </c>
      <c r="F480" t="s">
        <v>2496</v>
      </c>
      <c r="G480">
        <v>23214</v>
      </c>
      <c r="H480">
        <v>1850</v>
      </c>
      <c r="I480">
        <v>1011</v>
      </c>
      <c r="J480" s="9">
        <v>54.648648648648646</v>
      </c>
      <c r="K480">
        <v>6037</v>
      </c>
      <c r="L480">
        <v>2177</v>
      </c>
      <c r="M480" s="22">
        <v>36.060957429186679</v>
      </c>
      <c r="N480" s="48">
        <v>23214</v>
      </c>
      <c r="O480" s="49">
        <v>7264</v>
      </c>
      <c r="P480" s="49">
        <v>15950</v>
      </c>
      <c r="Q480" s="48">
        <v>1056</v>
      </c>
      <c r="R480" s="48">
        <v>1031</v>
      </c>
      <c r="S480" s="48">
        <v>1005</v>
      </c>
      <c r="T480" s="48">
        <v>1094</v>
      </c>
      <c r="U480" s="48">
        <v>1088</v>
      </c>
      <c r="V480" s="48">
        <v>989</v>
      </c>
      <c r="W480" s="48">
        <v>843</v>
      </c>
      <c r="X480" s="48">
        <v>733</v>
      </c>
      <c r="Y480" s="48">
        <v>701</v>
      </c>
      <c r="Z480" s="48">
        <v>731</v>
      </c>
      <c r="AA480" s="48">
        <v>682</v>
      </c>
      <c r="AB480" s="48">
        <v>544</v>
      </c>
      <c r="AC480" s="48">
        <v>375</v>
      </c>
      <c r="AD480" s="48">
        <v>262</v>
      </c>
      <c r="AE480" s="48">
        <v>193</v>
      </c>
      <c r="AF480" s="48">
        <v>143</v>
      </c>
      <c r="AG480" s="48">
        <v>146</v>
      </c>
      <c r="AH480" s="50">
        <v>1019</v>
      </c>
      <c r="AI480" s="50">
        <v>1019</v>
      </c>
      <c r="AJ480" s="50">
        <v>1073</v>
      </c>
      <c r="AK480" s="50">
        <v>996</v>
      </c>
      <c r="AL480" s="50">
        <v>1009</v>
      </c>
      <c r="AM480" s="50">
        <v>1010</v>
      </c>
      <c r="AN480" s="50">
        <v>844</v>
      </c>
      <c r="AO480" s="50">
        <v>736</v>
      </c>
      <c r="AP480" s="50">
        <v>708</v>
      </c>
      <c r="AQ480" s="50">
        <v>696</v>
      </c>
      <c r="AR480" s="50">
        <v>673</v>
      </c>
      <c r="AS480" s="50">
        <v>545</v>
      </c>
      <c r="AT480" s="50">
        <v>367</v>
      </c>
      <c r="AU480" s="50">
        <v>285</v>
      </c>
      <c r="AV480" s="50">
        <v>228</v>
      </c>
      <c r="AW480" s="50">
        <v>182</v>
      </c>
      <c r="AX480" s="50">
        <v>208</v>
      </c>
      <c r="AZ480">
        <v>0</v>
      </c>
    </row>
    <row r="481" spans="1:52" x14ac:dyDescent="0.25">
      <c r="A481" s="2" t="s">
        <v>27</v>
      </c>
      <c r="B481" s="3" t="s">
        <v>480</v>
      </c>
      <c r="C481" s="4">
        <v>25214</v>
      </c>
      <c r="D481" s="2" t="s">
        <v>29</v>
      </c>
      <c r="E481" s="2" t="s">
        <v>481</v>
      </c>
      <c r="F481" t="s">
        <v>2496</v>
      </c>
      <c r="G481">
        <v>25945</v>
      </c>
      <c r="H481">
        <v>869</v>
      </c>
      <c r="I481">
        <v>534</v>
      </c>
      <c r="J481" s="9">
        <v>61.449942462600696</v>
      </c>
      <c r="K481">
        <v>6374</v>
      </c>
      <c r="L481">
        <v>2432</v>
      </c>
      <c r="M481" s="22">
        <v>38.155004706620652</v>
      </c>
      <c r="N481" s="48">
        <v>25945</v>
      </c>
      <c r="O481" s="49">
        <v>15034</v>
      </c>
      <c r="P481" s="49">
        <v>10911</v>
      </c>
      <c r="Q481" s="48">
        <v>1099</v>
      </c>
      <c r="R481" s="48">
        <v>1114</v>
      </c>
      <c r="S481" s="48">
        <v>1128</v>
      </c>
      <c r="T481" s="48">
        <v>1085</v>
      </c>
      <c r="U481" s="48">
        <v>1108</v>
      </c>
      <c r="V481" s="48">
        <v>1175</v>
      </c>
      <c r="W481" s="48">
        <v>1041</v>
      </c>
      <c r="X481" s="48">
        <v>899</v>
      </c>
      <c r="Y481" s="48">
        <v>832</v>
      </c>
      <c r="Z481" s="48">
        <v>751</v>
      </c>
      <c r="AA481" s="48">
        <v>651</v>
      </c>
      <c r="AB481" s="48">
        <v>570</v>
      </c>
      <c r="AC481" s="48">
        <v>477</v>
      </c>
      <c r="AD481" s="48">
        <v>342</v>
      </c>
      <c r="AE481" s="48">
        <v>234</v>
      </c>
      <c r="AF481" s="48">
        <v>149</v>
      </c>
      <c r="AG481" s="48">
        <v>112</v>
      </c>
      <c r="AH481" s="50">
        <v>1049</v>
      </c>
      <c r="AI481" s="50">
        <v>1059</v>
      </c>
      <c r="AJ481" s="50">
        <v>1110</v>
      </c>
      <c r="AK481" s="50">
        <v>1087</v>
      </c>
      <c r="AL481" s="50">
        <v>1126</v>
      </c>
      <c r="AM481" s="50">
        <v>1170</v>
      </c>
      <c r="AN481" s="50">
        <v>1044</v>
      </c>
      <c r="AO481" s="50">
        <v>929</v>
      </c>
      <c r="AP481" s="50">
        <v>879</v>
      </c>
      <c r="AQ481" s="50">
        <v>828</v>
      </c>
      <c r="AR481" s="50">
        <v>734</v>
      </c>
      <c r="AS481" s="50">
        <v>645</v>
      </c>
      <c r="AT481" s="50">
        <v>517</v>
      </c>
      <c r="AU481" s="50">
        <v>356</v>
      </c>
      <c r="AV481" s="50">
        <v>260</v>
      </c>
      <c r="AW481" s="50">
        <v>192</v>
      </c>
      <c r="AX481" s="50">
        <v>193</v>
      </c>
      <c r="AZ481">
        <v>0</v>
      </c>
    </row>
    <row r="482" spans="1:52" x14ac:dyDescent="0.25">
      <c r="A482" s="2" t="s">
        <v>27</v>
      </c>
      <c r="B482" s="3" t="s">
        <v>1099</v>
      </c>
      <c r="C482" s="4">
        <v>25224</v>
      </c>
      <c r="D482" s="2" t="s">
        <v>29</v>
      </c>
      <c r="E482" s="2" t="s">
        <v>1100</v>
      </c>
      <c r="F482" t="s">
        <v>2496</v>
      </c>
      <c r="G482">
        <v>7561</v>
      </c>
      <c r="H482">
        <v>740</v>
      </c>
      <c r="I482">
        <v>455</v>
      </c>
      <c r="J482" s="9">
        <v>61.486486486486491</v>
      </c>
      <c r="K482">
        <v>2495</v>
      </c>
      <c r="L482">
        <v>630</v>
      </c>
      <c r="M482" s="22">
        <v>25.250501002004004</v>
      </c>
      <c r="N482" s="48">
        <v>7561</v>
      </c>
      <c r="O482" s="49">
        <v>1431</v>
      </c>
      <c r="P482" s="49">
        <v>6130</v>
      </c>
      <c r="Q482" s="48">
        <v>440</v>
      </c>
      <c r="R482" s="48">
        <v>433</v>
      </c>
      <c r="S482" s="48">
        <v>432</v>
      </c>
      <c r="T482" s="48">
        <v>364</v>
      </c>
      <c r="U482" s="48">
        <v>350</v>
      </c>
      <c r="V482" s="48">
        <v>344</v>
      </c>
      <c r="W482" s="48">
        <v>316</v>
      </c>
      <c r="X482" s="48">
        <v>255</v>
      </c>
      <c r="Y482" s="48">
        <v>205</v>
      </c>
      <c r="Z482" s="48">
        <v>188</v>
      </c>
      <c r="AA482" s="48">
        <v>164</v>
      </c>
      <c r="AB482" s="48">
        <v>143</v>
      </c>
      <c r="AC482" s="48">
        <v>106</v>
      </c>
      <c r="AD482" s="48">
        <v>82</v>
      </c>
      <c r="AE482" s="48">
        <v>55</v>
      </c>
      <c r="AF482" s="48">
        <v>33</v>
      </c>
      <c r="AG482" s="48">
        <v>32</v>
      </c>
      <c r="AH482" s="50">
        <v>414</v>
      </c>
      <c r="AI482" s="50">
        <v>404</v>
      </c>
      <c r="AJ482" s="50">
        <v>399</v>
      </c>
      <c r="AK482" s="50">
        <v>336</v>
      </c>
      <c r="AL482" s="50">
        <v>320</v>
      </c>
      <c r="AM482" s="50">
        <v>312</v>
      </c>
      <c r="AN482" s="50">
        <v>280</v>
      </c>
      <c r="AO482" s="50">
        <v>219</v>
      </c>
      <c r="AP482" s="50">
        <v>170</v>
      </c>
      <c r="AQ482" s="50">
        <v>152</v>
      </c>
      <c r="AR482" s="50">
        <v>138</v>
      </c>
      <c r="AS482" s="50">
        <v>130</v>
      </c>
      <c r="AT482" s="50">
        <v>106</v>
      </c>
      <c r="AU482" s="50">
        <v>87</v>
      </c>
      <c r="AV482" s="50">
        <v>61</v>
      </c>
      <c r="AW482" s="50">
        <v>41</v>
      </c>
      <c r="AX482" s="50">
        <v>50</v>
      </c>
      <c r="AZ482">
        <v>0</v>
      </c>
    </row>
    <row r="483" spans="1:52" x14ac:dyDescent="0.25">
      <c r="A483" s="2" t="s">
        <v>27</v>
      </c>
      <c r="B483" s="3" t="s">
        <v>334</v>
      </c>
      <c r="C483" s="4">
        <v>25245</v>
      </c>
      <c r="D483" s="2" t="s">
        <v>29</v>
      </c>
      <c r="E483" s="2" t="s">
        <v>335</v>
      </c>
      <c r="F483" t="s">
        <v>2496</v>
      </c>
      <c r="G483">
        <v>22060</v>
      </c>
      <c r="H483">
        <v>1069</v>
      </c>
      <c r="I483">
        <v>2112</v>
      </c>
      <c r="J483" s="9">
        <v>197.56782039289055</v>
      </c>
      <c r="K483">
        <v>5329</v>
      </c>
      <c r="L483">
        <v>2160</v>
      </c>
      <c r="M483" s="22">
        <v>40.532933008069058</v>
      </c>
      <c r="N483" s="48">
        <v>22060</v>
      </c>
      <c r="O483" s="49">
        <v>8449</v>
      </c>
      <c r="P483" s="49">
        <v>13611</v>
      </c>
      <c r="Q483" s="48">
        <v>874</v>
      </c>
      <c r="R483" s="48">
        <v>887</v>
      </c>
      <c r="S483" s="48">
        <v>886</v>
      </c>
      <c r="T483" s="48">
        <v>934</v>
      </c>
      <c r="U483" s="48">
        <v>970</v>
      </c>
      <c r="V483" s="48">
        <v>864</v>
      </c>
      <c r="W483" s="48">
        <v>807</v>
      </c>
      <c r="X483" s="48">
        <v>757</v>
      </c>
      <c r="Y483" s="48">
        <v>706</v>
      </c>
      <c r="Z483" s="48">
        <v>732</v>
      </c>
      <c r="AA483" s="48">
        <v>723</v>
      </c>
      <c r="AB483" s="48">
        <v>613</v>
      </c>
      <c r="AC483" s="48">
        <v>436</v>
      </c>
      <c r="AD483" s="48">
        <v>293</v>
      </c>
      <c r="AE483" s="48">
        <v>183</v>
      </c>
      <c r="AF483" s="48">
        <v>107</v>
      </c>
      <c r="AG483" s="48">
        <v>100</v>
      </c>
      <c r="AH483" s="50">
        <v>832</v>
      </c>
      <c r="AI483" s="50">
        <v>852</v>
      </c>
      <c r="AJ483" s="50">
        <v>894</v>
      </c>
      <c r="AK483" s="50">
        <v>875</v>
      </c>
      <c r="AL483" s="50">
        <v>932</v>
      </c>
      <c r="AM483" s="50">
        <v>914</v>
      </c>
      <c r="AN483" s="50">
        <v>859</v>
      </c>
      <c r="AO483" s="50">
        <v>825</v>
      </c>
      <c r="AP483" s="50">
        <v>749</v>
      </c>
      <c r="AQ483" s="50">
        <v>787</v>
      </c>
      <c r="AR483" s="50">
        <v>779</v>
      </c>
      <c r="AS483" s="50">
        <v>630</v>
      </c>
      <c r="AT483" s="50">
        <v>456</v>
      </c>
      <c r="AU483" s="50">
        <v>301</v>
      </c>
      <c r="AV483" s="50">
        <v>204</v>
      </c>
      <c r="AW483" s="50">
        <v>147</v>
      </c>
      <c r="AX483" s="50">
        <v>152</v>
      </c>
      <c r="AZ483">
        <v>0</v>
      </c>
    </row>
    <row r="484" spans="1:52" x14ac:dyDescent="0.25">
      <c r="A484" s="2" t="s">
        <v>27</v>
      </c>
      <c r="B484" s="3" t="s">
        <v>264</v>
      </c>
      <c r="C484" s="4">
        <v>25258</v>
      </c>
      <c r="D484" s="2" t="s">
        <v>29</v>
      </c>
      <c r="E484" s="2" t="s">
        <v>265</v>
      </c>
      <c r="F484" t="s">
        <v>2496</v>
      </c>
      <c r="G484">
        <v>4786</v>
      </c>
      <c r="H484">
        <v>394</v>
      </c>
      <c r="I484">
        <v>587</v>
      </c>
      <c r="J484" s="9">
        <v>148.98477157360406</v>
      </c>
      <c r="K484">
        <v>1127</v>
      </c>
      <c r="L484">
        <v>922</v>
      </c>
      <c r="M484" s="22">
        <v>81.810115350488019</v>
      </c>
      <c r="N484" s="48">
        <v>4786</v>
      </c>
      <c r="O484" s="49">
        <v>445</v>
      </c>
      <c r="P484" s="49">
        <v>4341</v>
      </c>
      <c r="Q484" s="48">
        <v>202</v>
      </c>
      <c r="R484" s="48">
        <v>191</v>
      </c>
      <c r="S484" s="48">
        <v>187</v>
      </c>
      <c r="T484" s="48">
        <v>183</v>
      </c>
      <c r="U484" s="48">
        <v>211</v>
      </c>
      <c r="V484" s="48">
        <v>189</v>
      </c>
      <c r="W484" s="48">
        <v>128</v>
      </c>
      <c r="X484" s="48">
        <v>110</v>
      </c>
      <c r="Y484" s="48">
        <v>115</v>
      </c>
      <c r="Z484" s="48">
        <v>122</v>
      </c>
      <c r="AA484" s="48">
        <v>125</v>
      </c>
      <c r="AB484" s="48">
        <v>119</v>
      </c>
      <c r="AC484" s="48">
        <v>112</v>
      </c>
      <c r="AD484" s="48">
        <v>97</v>
      </c>
      <c r="AE484" s="48">
        <v>81</v>
      </c>
      <c r="AF484" s="48">
        <v>67</v>
      </c>
      <c r="AG484" s="48">
        <v>71</v>
      </c>
      <c r="AH484" s="50">
        <v>191</v>
      </c>
      <c r="AI484" s="50">
        <v>178</v>
      </c>
      <c r="AJ484" s="50">
        <v>159</v>
      </c>
      <c r="AK484" s="50">
        <v>183</v>
      </c>
      <c r="AL484" s="50">
        <v>202</v>
      </c>
      <c r="AM484" s="50">
        <v>201</v>
      </c>
      <c r="AN484" s="50">
        <v>157</v>
      </c>
      <c r="AO484" s="50">
        <v>136</v>
      </c>
      <c r="AP484" s="50">
        <v>142</v>
      </c>
      <c r="AQ484" s="50">
        <v>147</v>
      </c>
      <c r="AR484" s="50">
        <v>148</v>
      </c>
      <c r="AS484" s="50">
        <v>134</v>
      </c>
      <c r="AT484" s="50">
        <v>116</v>
      </c>
      <c r="AU484" s="50">
        <v>106</v>
      </c>
      <c r="AV484" s="50">
        <v>92</v>
      </c>
      <c r="AW484" s="50">
        <v>85</v>
      </c>
      <c r="AX484" s="50">
        <v>99</v>
      </c>
      <c r="AZ484">
        <v>0</v>
      </c>
    </row>
    <row r="485" spans="1:52" x14ac:dyDescent="0.25">
      <c r="A485" s="2" t="s">
        <v>27</v>
      </c>
      <c r="B485" s="3" t="s">
        <v>293</v>
      </c>
      <c r="C485" s="4">
        <v>25260</v>
      </c>
      <c r="D485" s="2" t="s">
        <v>29</v>
      </c>
      <c r="E485" s="2" t="s">
        <v>294</v>
      </c>
      <c r="F485" t="s">
        <v>2496</v>
      </c>
      <c r="G485">
        <v>18045</v>
      </c>
      <c r="H485">
        <v>351</v>
      </c>
      <c r="I485">
        <v>168</v>
      </c>
      <c r="J485" s="9">
        <v>47.863247863247864</v>
      </c>
      <c r="K485">
        <v>5278</v>
      </c>
      <c r="L485">
        <v>1004</v>
      </c>
      <c r="M485" s="22">
        <v>19.022356953391437</v>
      </c>
      <c r="N485" s="48">
        <v>18045</v>
      </c>
      <c r="O485" s="49">
        <v>12974</v>
      </c>
      <c r="P485" s="49">
        <v>5071</v>
      </c>
      <c r="Q485" s="48">
        <v>919</v>
      </c>
      <c r="R485" s="48">
        <v>905</v>
      </c>
      <c r="S485" s="48">
        <v>911</v>
      </c>
      <c r="T485" s="48">
        <v>897</v>
      </c>
      <c r="U485" s="48">
        <v>838</v>
      </c>
      <c r="V485" s="48">
        <v>775</v>
      </c>
      <c r="W485" s="48">
        <v>747</v>
      </c>
      <c r="X485" s="48">
        <v>709</v>
      </c>
      <c r="Y485" s="48">
        <v>626</v>
      </c>
      <c r="Z485" s="48">
        <v>523</v>
      </c>
      <c r="AA485" s="48">
        <v>415</v>
      </c>
      <c r="AB485" s="48">
        <v>289</v>
      </c>
      <c r="AC485" s="48">
        <v>222</v>
      </c>
      <c r="AD485" s="48">
        <v>153</v>
      </c>
      <c r="AE485" s="48">
        <v>86</v>
      </c>
      <c r="AF485" s="48">
        <v>50</v>
      </c>
      <c r="AG485" s="48">
        <v>46</v>
      </c>
      <c r="AH485" s="50">
        <v>875</v>
      </c>
      <c r="AI485" s="50">
        <v>874</v>
      </c>
      <c r="AJ485" s="50">
        <v>908</v>
      </c>
      <c r="AK485" s="50">
        <v>899</v>
      </c>
      <c r="AL485" s="50">
        <v>818</v>
      </c>
      <c r="AM485" s="50">
        <v>743</v>
      </c>
      <c r="AN485" s="50">
        <v>709</v>
      </c>
      <c r="AO485" s="50">
        <v>677</v>
      </c>
      <c r="AP485" s="50">
        <v>596</v>
      </c>
      <c r="AQ485" s="50">
        <v>514</v>
      </c>
      <c r="AR485" s="50">
        <v>425</v>
      </c>
      <c r="AS485" s="50">
        <v>299</v>
      </c>
      <c r="AT485" s="50">
        <v>219</v>
      </c>
      <c r="AU485" s="50">
        <v>152</v>
      </c>
      <c r="AV485" s="50">
        <v>94</v>
      </c>
      <c r="AW485" s="50">
        <v>65</v>
      </c>
      <c r="AX485" s="50">
        <v>67</v>
      </c>
      <c r="AZ485">
        <v>0</v>
      </c>
    </row>
    <row r="486" spans="1:52" x14ac:dyDescent="0.25">
      <c r="A486" s="2" t="s">
        <v>27</v>
      </c>
      <c r="B486" s="3" t="s">
        <v>122</v>
      </c>
      <c r="C486" s="4">
        <v>25269</v>
      </c>
      <c r="D486" s="2" t="s">
        <v>29</v>
      </c>
      <c r="E486" s="2" t="s">
        <v>123</v>
      </c>
      <c r="F486" t="s">
        <v>2496</v>
      </c>
      <c r="G486">
        <v>136950</v>
      </c>
      <c r="H486">
        <v>1786</v>
      </c>
      <c r="I486">
        <v>860</v>
      </c>
      <c r="J486" s="9">
        <v>48.152295632698767</v>
      </c>
      <c r="K486">
        <v>36098</v>
      </c>
      <c r="L486">
        <v>11473</v>
      </c>
      <c r="M486" s="22">
        <v>31.782924261731953</v>
      </c>
      <c r="N486" s="48">
        <v>136950</v>
      </c>
      <c r="O486" s="49">
        <v>123931</v>
      </c>
      <c r="P486" s="49">
        <v>13019</v>
      </c>
      <c r="Q486" s="48">
        <v>6158</v>
      </c>
      <c r="R486" s="48">
        <v>6258</v>
      </c>
      <c r="S486" s="48">
        <v>6386</v>
      </c>
      <c r="T486" s="48">
        <v>6201</v>
      </c>
      <c r="U486" s="48">
        <v>5712</v>
      </c>
      <c r="V486" s="48">
        <v>6305</v>
      </c>
      <c r="W486" s="48">
        <v>6001</v>
      </c>
      <c r="X486" s="48">
        <v>5124</v>
      </c>
      <c r="Y486" s="48">
        <v>4145</v>
      </c>
      <c r="Z486" s="48">
        <v>3745</v>
      </c>
      <c r="AA486" s="48">
        <v>3534</v>
      </c>
      <c r="AB486" s="48">
        <v>2929</v>
      </c>
      <c r="AC486" s="48">
        <v>2119</v>
      </c>
      <c r="AD486" s="48">
        <v>1518</v>
      </c>
      <c r="AE486" s="48">
        <v>995</v>
      </c>
      <c r="AF486" s="48">
        <v>643</v>
      </c>
      <c r="AG486" s="48">
        <v>635</v>
      </c>
      <c r="AH486" s="50">
        <v>5849</v>
      </c>
      <c r="AI486" s="50">
        <v>5956</v>
      </c>
      <c r="AJ486" s="50">
        <v>6145</v>
      </c>
      <c r="AK486" s="50">
        <v>5794</v>
      </c>
      <c r="AL486" s="50">
        <v>5660</v>
      </c>
      <c r="AM486" s="50">
        <v>5976</v>
      </c>
      <c r="AN486" s="50">
        <v>5582</v>
      </c>
      <c r="AO486" s="50">
        <v>4870</v>
      </c>
      <c r="AP486" s="50">
        <v>4299</v>
      </c>
      <c r="AQ486" s="50">
        <v>4117</v>
      </c>
      <c r="AR486" s="50">
        <v>3904</v>
      </c>
      <c r="AS486" s="50">
        <v>3225</v>
      </c>
      <c r="AT486" s="50">
        <v>2365</v>
      </c>
      <c r="AU486" s="50">
        <v>1711</v>
      </c>
      <c r="AV486" s="50">
        <v>1208</v>
      </c>
      <c r="AW486" s="50">
        <v>899</v>
      </c>
      <c r="AX486" s="50">
        <v>982</v>
      </c>
      <c r="AZ486">
        <v>0</v>
      </c>
    </row>
    <row r="487" spans="1:52" x14ac:dyDescent="0.25">
      <c r="A487" s="2" t="s">
        <v>27</v>
      </c>
      <c r="B487" s="3" t="s">
        <v>1061</v>
      </c>
      <c r="C487" s="4">
        <v>25279</v>
      </c>
      <c r="D487" s="2" t="s">
        <v>29</v>
      </c>
      <c r="E487" s="2" t="s">
        <v>1062</v>
      </c>
      <c r="F487" t="s">
        <v>2496</v>
      </c>
      <c r="G487">
        <v>12231</v>
      </c>
      <c r="H487">
        <v>765</v>
      </c>
      <c r="I487">
        <v>875</v>
      </c>
      <c r="J487" s="9">
        <v>114.37908496732025</v>
      </c>
      <c r="K487">
        <v>3022</v>
      </c>
      <c r="L487">
        <v>1805</v>
      </c>
      <c r="M487" s="22">
        <v>59.728656518861676</v>
      </c>
      <c r="N487" s="48">
        <v>12231</v>
      </c>
      <c r="O487" s="49">
        <v>4758</v>
      </c>
      <c r="P487" s="49">
        <v>7473</v>
      </c>
      <c r="Q487" s="48">
        <v>534</v>
      </c>
      <c r="R487" s="48">
        <v>524</v>
      </c>
      <c r="S487" s="48">
        <v>501</v>
      </c>
      <c r="T487" s="48">
        <v>494</v>
      </c>
      <c r="U487" s="48">
        <v>501</v>
      </c>
      <c r="V487" s="48">
        <v>552</v>
      </c>
      <c r="W487" s="48">
        <v>513</v>
      </c>
      <c r="X487" s="48">
        <v>452</v>
      </c>
      <c r="Y487" s="48">
        <v>404</v>
      </c>
      <c r="Z487" s="48">
        <v>352</v>
      </c>
      <c r="AA487" s="48">
        <v>338</v>
      </c>
      <c r="AB487" s="48">
        <v>312</v>
      </c>
      <c r="AC487" s="48">
        <v>271</v>
      </c>
      <c r="AD487" s="48">
        <v>220</v>
      </c>
      <c r="AE487" s="48">
        <v>175</v>
      </c>
      <c r="AF487" s="48">
        <v>120</v>
      </c>
      <c r="AG487" s="48">
        <v>131</v>
      </c>
      <c r="AH487" s="50">
        <v>499</v>
      </c>
      <c r="AI487" s="50">
        <v>479</v>
      </c>
      <c r="AJ487" s="50">
        <v>454</v>
      </c>
      <c r="AK487" s="50">
        <v>453</v>
      </c>
      <c r="AL487" s="50">
        <v>480</v>
      </c>
      <c r="AM487" s="50">
        <v>536</v>
      </c>
      <c r="AN487" s="50">
        <v>452</v>
      </c>
      <c r="AO487" s="50">
        <v>357</v>
      </c>
      <c r="AP487" s="50">
        <v>315</v>
      </c>
      <c r="AQ487" s="50">
        <v>294</v>
      </c>
      <c r="AR487" s="50">
        <v>311</v>
      </c>
      <c r="AS487" s="50">
        <v>289</v>
      </c>
      <c r="AT487" s="50">
        <v>242</v>
      </c>
      <c r="AU487" s="50">
        <v>201</v>
      </c>
      <c r="AV487" s="50">
        <v>174</v>
      </c>
      <c r="AW487" s="50">
        <v>139</v>
      </c>
      <c r="AX487" s="50">
        <v>162</v>
      </c>
      <c r="AZ487">
        <v>0</v>
      </c>
    </row>
    <row r="488" spans="1:52" x14ac:dyDescent="0.25">
      <c r="A488" s="2" t="s">
        <v>27</v>
      </c>
      <c r="B488" s="3" t="s">
        <v>1694</v>
      </c>
      <c r="C488" s="4">
        <v>25281</v>
      </c>
      <c r="D488" s="2" t="s">
        <v>29</v>
      </c>
      <c r="E488" s="2" t="s">
        <v>1695</v>
      </c>
      <c r="F488" t="s">
        <v>2496</v>
      </c>
      <c r="G488">
        <v>7740</v>
      </c>
      <c r="H488">
        <v>750</v>
      </c>
      <c r="I488">
        <v>453</v>
      </c>
      <c r="J488" s="9">
        <v>60.4</v>
      </c>
      <c r="K488">
        <v>2173</v>
      </c>
      <c r="L488">
        <v>715</v>
      </c>
      <c r="M488" s="22">
        <v>32.903819604233782</v>
      </c>
      <c r="N488" s="48">
        <v>7740</v>
      </c>
      <c r="O488" s="49">
        <v>2002</v>
      </c>
      <c r="P488" s="49">
        <v>5738</v>
      </c>
      <c r="Q488" s="48">
        <v>375</v>
      </c>
      <c r="R488" s="48">
        <v>370</v>
      </c>
      <c r="S488" s="48">
        <v>374</v>
      </c>
      <c r="T488" s="48">
        <v>389</v>
      </c>
      <c r="U488" s="48">
        <v>375</v>
      </c>
      <c r="V488" s="48">
        <v>357</v>
      </c>
      <c r="W488" s="48">
        <v>295</v>
      </c>
      <c r="X488" s="48">
        <v>242</v>
      </c>
      <c r="Y488" s="48">
        <v>222</v>
      </c>
      <c r="Z488" s="48">
        <v>215</v>
      </c>
      <c r="AA488" s="48">
        <v>214</v>
      </c>
      <c r="AB488" s="48">
        <v>164</v>
      </c>
      <c r="AC488" s="48">
        <v>119</v>
      </c>
      <c r="AD488" s="48">
        <v>96</v>
      </c>
      <c r="AE488" s="48">
        <v>67</v>
      </c>
      <c r="AF488" s="48">
        <v>40</v>
      </c>
      <c r="AG488" s="48">
        <v>43</v>
      </c>
      <c r="AH488" s="50">
        <v>359</v>
      </c>
      <c r="AI488" s="50">
        <v>360</v>
      </c>
      <c r="AJ488" s="50">
        <v>354</v>
      </c>
      <c r="AK488" s="50">
        <v>351</v>
      </c>
      <c r="AL488" s="50">
        <v>338</v>
      </c>
      <c r="AM488" s="50">
        <v>332</v>
      </c>
      <c r="AN488" s="50">
        <v>285</v>
      </c>
      <c r="AO488" s="50">
        <v>240</v>
      </c>
      <c r="AP488" s="50">
        <v>216</v>
      </c>
      <c r="AQ488" s="50">
        <v>206</v>
      </c>
      <c r="AR488" s="50">
        <v>200</v>
      </c>
      <c r="AS488" s="50">
        <v>149</v>
      </c>
      <c r="AT488" s="50">
        <v>112</v>
      </c>
      <c r="AU488" s="50">
        <v>97</v>
      </c>
      <c r="AV488" s="50">
        <v>75</v>
      </c>
      <c r="AW488" s="50">
        <v>50</v>
      </c>
      <c r="AX488" s="50">
        <v>59</v>
      </c>
      <c r="AZ488">
        <v>0</v>
      </c>
    </row>
    <row r="489" spans="1:52" x14ac:dyDescent="0.25">
      <c r="A489" s="2" t="s">
        <v>27</v>
      </c>
      <c r="B489" s="3" t="s">
        <v>190</v>
      </c>
      <c r="C489" s="4">
        <v>25286</v>
      </c>
      <c r="D489" s="2" t="s">
        <v>29</v>
      </c>
      <c r="E489" s="2" t="s">
        <v>191</v>
      </c>
      <c r="F489" t="s">
        <v>2496</v>
      </c>
      <c r="G489">
        <v>78146</v>
      </c>
      <c r="H489">
        <v>340</v>
      </c>
      <c r="I489">
        <v>168</v>
      </c>
      <c r="J489" s="9">
        <v>49.411764705882355</v>
      </c>
      <c r="K489">
        <v>19838</v>
      </c>
      <c r="L489">
        <v>6036</v>
      </c>
      <c r="M489" s="22">
        <v>30.42645427966529</v>
      </c>
      <c r="N489" s="48">
        <v>78146</v>
      </c>
      <c r="O489" s="49">
        <v>73309</v>
      </c>
      <c r="P489" s="49">
        <v>4837</v>
      </c>
      <c r="Q489" s="48">
        <v>3446</v>
      </c>
      <c r="R489" s="48">
        <v>3366</v>
      </c>
      <c r="S489" s="48">
        <v>3277</v>
      </c>
      <c r="T489" s="48">
        <v>3360</v>
      </c>
      <c r="U489" s="48">
        <v>3201</v>
      </c>
      <c r="V489" s="48">
        <v>3433</v>
      </c>
      <c r="W489" s="48">
        <v>3058</v>
      </c>
      <c r="X489" s="48">
        <v>2750</v>
      </c>
      <c r="Y489" s="48">
        <v>2468</v>
      </c>
      <c r="Z489" s="48">
        <v>2431</v>
      </c>
      <c r="AA489" s="48">
        <v>2179</v>
      </c>
      <c r="AB489" s="48">
        <v>1598</v>
      </c>
      <c r="AC489" s="48">
        <v>1120</v>
      </c>
      <c r="AD489" s="48">
        <v>823</v>
      </c>
      <c r="AE489" s="48">
        <v>527</v>
      </c>
      <c r="AF489" s="48">
        <v>313</v>
      </c>
      <c r="AG489" s="48">
        <v>262</v>
      </c>
      <c r="AH489" s="50">
        <v>3304</v>
      </c>
      <c r="AI489" s="50">
        <v>3293</v>
      </c>
      <c r="AJ489" s="50">
        <v>3477</v>
      </c>
      <c r="AK489" s="50">
        <v>3402</v>
      </c>
      <c r="AL489" s="50">
        <v>3569</v>
      </c>
      <c r="AM489" s="50">
        <v>3733</v>
      </c>
      <c r="AN489" s="50">
        <v>3244</v>
      </c>
      <c r="AO489" s="50">
        <v>2925</v>
      </c>
      <c r="AP489" s="50">
        <v>2745</v>
      </c>
      <c r="AQ489" s="50">
        <v>2662</v>
      </c>
      <c r="AR489" s="50">
        <v>2413</v>
      </c>
      <c r="AS489" s="50">
        <v>1899</v>
      </c>
      <c r="AT489" s="50">
        <v>1369</v>
      </c>
      <c r="AU489" s="50">
        <v>975</v>
      </c>
      <c r="AV489" s="50">
        <v>649</v>
      </c>
      <c r="AW489" s="50">
        <v>441</v>
      </c>
      <c r="AX489" s="50">
        <v>434</v>
      </c>
      <c r="AZ489">
        <v>0</v>
      </c>
    </row>
    <row r="490" spans="1:52" x14ac:dyDescent="0.25">
      <c r="A490" s="2" t="s">
        <v>27</v>
      </c>
      <c r="B490" s="3" t="s">
        <v>1641</v>
      </c>
      <c r="C490" s="4">
        <v>25288</v>
      </c>
      <c r="D490" s="2" t="s">
        <v>29</v>
      </c>
      <c r="E490" s="2" t="s">
        <v>1642</v>
      </c>
      <c r="F490" t="s">
        <v>2496</v>
      </c>
      <c r="G490">
        <v>5723</v>
      </c>
      <c r="H490">
        <v>927</v>
      </c>
      <c r="I490">
        <v>612</v>
      </c>
      <c r="J490" s="9">
        <v>66.019417475728162</v>
      </c>
      <c r="K490">
        <v>1553</v>
      </c>
      <c r="L490">
        <v>698</v>
      </c>
      <c r="M490" s="22">
        <v>44.945267224726337</v>
      </c>
      <c r="N490" s="48">
        <v>5723</v>
      </c>
      <c r="O490" s="49">
        <v>269</v>
      </c>
      <c r="P490" s="49">
        <v>5454</v>
      </c>
      <c r="Q490" s="48">
        <v>278</v>
      </c>
      <c r="R490" s="48">
        <v>266</v>
      </c>
      <c r="S490" s="48">
        <v>267</v>
      </c>
      <c r="T490" s="48">
        <v>254</v>
      </c>
      <c r="U490" s="48">
        <v>272</v>
      </c>
      <c r="V490" s="48">
        <v>279</v>
      </c>
      <c r="W490" s="48">
        <v>215</v>
      </c>
      <c r="X490" s="48">
        <v>169</v>
      </c>
      <c r="Y490" s="48">
        <v>163</v>
      </c>
      <c r="Z490" s="48">
        <v>155</v>
      </c>
      <c r="AA490" s="48">
        <v>143</v>
      </c>
      <c r="AB490" s="48">
        <v>112</v>
      </c>
      <c r="AC490" s="48">
        <v>86</v>
      </c>
      <c r="AD490" s="48">
        <v>73</v>
      </c>
      <c r="AE490" s="48">
        <v>61</v>
      </c>
      <c r="AF490" s="48">
        <v>44</v>
      </c>
      <c r="AG490" s="48">
        <v>47</v>
      </c>
      <c r="AH490" s="50">
        <v>264</v>
      </c>
      <c r="AI490" s="50">
        <v>252</v>
      </c>
      <c r="AJ490" s="50">
        <v>245</v>
      </c>
      <c r="AK490" s="50">
        <v>230</v>
      </c>
      <c r="AL490" s="50">
        <v>240</v>
      </c>
      <c r="AM490" s="50">
        <v>244</v>
      </c>
      <c r="AN490" s="50">
        <v>201</v>
      </c>
      <c r="AO490" s="50">
        <v>166</v>
      </c>
      <c r="AP490" s="50">
        <v>164</v>
      </c>
      <c r="AQ490" s="50">
        <v>156</v>
      </c>
      <c r="AR490" s="50">
        <v>149</v>
      </c>
      <c r="AS490" s="50">
        <v>128</v>
      </c>
      <c r="AT490" s="50">
        <v>98</v>
      </c>
      <c r="AU490" s="50">
        <v>86</v>
      </c>
      <c r="AV490" s="50">
        <v>77</v>
      </c>
      <c r="AW490" s="50">
        <v>64</v>
      </c>
      <c r="AX490" s="50">
        <v>75</v>
      </c>
      <c r="AZ490">
        <v>0</v>
      </c>
    </row>
    <row r="491" spans="1:52" x14ac:dyDescent="0.25">
      <c r="A491" s="2" t="s">
        <v>27</v>
      </c>
      <c r="B491" s="3" t="s">
        <v>64</v>
      </c>
      <c r="C491" s="4">
        <v>25290</v>
      </c>
      <c r="D491" s="2" t="s">
        <v>29</v>
      </c>
      <c r="E491" s="2" t="s">
        <v>65</v>
      </c>
      <c r="F491" t="s">
        <v>2496</v>
      </c>
      <c r="G491">
        <v>139805</v>
      </c>
      <c r="H491">
        <v>2244</v>
      </c>
      <c r="I491">
        <v>2212</v>
      </c>
      <c r="J491" s="9">
        <v>98.573975044563284</v>
      </c>
      <c r="K491">
        <v>31690</v>
      </c>
      <c r="L491">
        <v>22088</v>
      </c>
      <c r="M491" s="22">
        <v>69.700220889870621</v>
      </c>
      <c r="N491" s="48">
        <v>139805</v>
      </c>
      <c r="O491" s="49">
        <v>112616</v>
      </c>
      <c r="P491" s="49">
        <v>27189</v>
      </c>
      <c r="Q491" s="48">
        <v>5509</v>
      </c>
      <c r="R491" s="48">
        <v>5471</v>
      </c>
      <c r="S491" s="48">
        <v>5597</v>
      </c>
      <c r="T491" s="48">
        <v>4534</v>
      </c>
      <c r="U491" s="48">
        <v>5763</v>
      </c>
      <c r="V491" s="48">
        <v>6705</v>
      </c>
      <c r="W491" s="48">
        <v>6104</v>
      </c>
      <c r="X491" s="48">
        <v>4438</v>
      </c>
      <c r="Y491" s="48">
        <v>3357</v>
      </c>
      <c r="Z491" s="48">
        <v>3238</v>
      </c>
      <c r="AA491" s="48">
        <v>3498</v>
      </c>
      <c r="AB491" s="48">
        <v>3437</v>
      </c>
      <c r="AC491" s="48">
        <v>3081</v>
      </c>
      <c r="AD491" s="48">
        <v>2637</v>
      </c>
      <c r="AE491" s="48">
        <v>2175</v>
      </c>
      <c r="AF491" s="48">
        <v>1734</v>
      </c>
      <c r="AG491" s="48">
        <v>1899</v>
      </c>
      <c r="AH491" s="50">
        <v>5261</v>
      </c>
      <c r="AI491" s="50">
        <v>5268</v>
      </c>
      <c r="AJ491" s="50">
        <v>5164</v>
      </c>
      <c r="AK491" s="50">
        <v>5249</v>
      </c>
      <c r="AL491" s="50">
        <v>5482</v>
      </c>
      <c r="AM491" s="50">
        <v>6040</v>
      </c>
      <c r="AN491" s="50">
        <v>5014</v>
      </c>
      <c r="AO491" s="50">
        <v>4097</v>
      </c>
      <c r="AP491" s="50">
        <v>3908</v>
      </c>
      <c r="AQ491" s="50">
        <v>4049</v>
      </c>
      <c r="AR491" s="50">
        <v>4137</v>
      </c>
      <c r="AS491" s="50">
        <v>3914</v>
      </c>
      <c r="AT491" s="50">
        <v>3368</v>
      </c>
      <c r="AU491" s="50">
        <v>2785</v>
      </c>
      <c r="AV491" s="50">
        <v>2430</v>
      </c>
      <c r="AW491" s="50">
        <v>2053</v>
      </c>
      <c r="AX491" s="50">
        <v>2409</v>
      </c>
      <c r="AZ491">
        <v>0</v>
      </c>
    </row>
    <row r="492" spans="1:52" x14ac:dyDescent="0.25">
      <c r="A492" s="2" t="s">
        <v>27</v>
      </c>
      <c r="B492" s="3" t="s">
        <v>868</v>
      </c>
      <c r="C492" s="4">
        <v>25293</v>
      </c>
      <c r="D492" s="2" t="s">
        <v>29</v>
      </c>
      <c r="E492" s="2" t="s">
        <v>869</v>
      </c>
      <c r="F492" t="s">
        <v>2496</v>
      </c>
      <c r="G492">
        <v>5687</v>
      </c>
      <c r="H492">
        <v>203</v>
      </c>
      <c r="I492">
        <v>401</v>
      </c>
      <c r="J492" s="9">
        <v>197.53694581280789</v>
      </c>
      <c r="K492">
        <v>1937</v>
      </c>
      <c r="L492">
        <v>366</v>
      </c>
      <c r="M492" s="22">
        <v>18.895198760970572</v>
      </c>
      <c r="N492" s="48">
        <v>5687</v>
      </c>
      <c r="O492" s="49">
        <v>2034</v>
      </c>
      <c r="P492" s="49">
        <v>3653</v>
      </c>
      <c r="Q492" s="48">
        <v>330</v>
      </c>
      <c r="R492" s="48">
        <v>315</v>
      </c>
      <c r="S492" s="48">
        <v>310</v>
      </c>
      <c r="T492" s="48">
        <v>290</v>
      </c>
      <c r="U492" s="48">
        <v>260</v>
      </c>
      <c r="V492" s="48">
        <v>226</v>
      </c>
      <c r="W492" s="48">
        <v>199</v>
      </c>
      <c r="X492" s="48">
        <v>182</v>
      </c>
      <c r="Y492" s="48">
        <v>160</v>
      </c>
      <c r="Z492" s="48">
        <v>151</v>
      </c>
      <c r="AA492" s="48">
        <v>123</v>
      </c>
      <c r="AB492" s="48">
        <v>88</v>
      </c>
      <c r="AC492" s="48">
        <v>64</v>
      </c>
      <c r="AD492" s="48">
        <v>43</v>
      </c>
      <c r="AE492" s="48">
        <v>29</v>
      </c>
      <c r="AF492" s="48">
        <v>18</v>
      </c>
      <c r="AG492" s="48">
        <v>15</v>
      </c>
      <c r="AH492" s="50">
        <v>314</v>
      </c>
      <c r="AI492" s="50">
        <v>299</v>
      </c>
      <c r="AJ492" s="50">
        <v>296</v>
      </c>
      <c r="AK492" s="50">
        <v>283</v>
      </c>
      <c r="AL492" s="50">
        <v>275</v>
      </c>
      <c r="AM492" s="50">
        <v>245</v>
      </c>
      <c r="AN492" s="50">
        <v>220</v>
      </c>
      <c r="AO492" s="50">
        <v>191</v>
      </c>
      <c r="AP492" s="50">
        <v>162</v>
      </c>
      <c r="AQ492" s="50">
        <v>157</v>
      </c>
      <c r="AR492" s="50">
        <v>133</v>
      </c>
      <c r="AS492" s="50">
        <v>98</v>
      </c>
      <c r="AT492" s="50">
        <v>68</v>
      </c>
      <c r="AU492" s="50">
        <v>46</v>
      </c>
      <c r="AV492" s="50">
        <v>35</v>
      </c>
      <c r="AW492" s="50">
        <v>29</v>
      </c>
      <c r="AX492" s="50">
        <v>33</v>
      </c>
      <c r="AZ492">
        <v>0</v>
      </c>
    </row>
    <row r="493" spans="1:52" x14ac:dyDescent="0.25">
      <c r="A493" s="2" t="s">
        <v>27</v>
      </c>
      <c r="B493" s="3" t="s">
        <v>488</v>
      </c>
      <c r="C493" s="4">
        <v>25295</v>
      </c>
      <c r="D493" s="2" t="s">
        <v>29</v>
      </c>
      <c r="E493" s="2" t="s">
        <v>489</v>
      </c>
      <c r="F493" t="s">
        <v>2496</v>
      </c>
      <c r="G493">
        <v>15223</v>
      </c>
      <c r="H493">
        <v>372</v>
      </c>
      <c r="I493">
        <v>190</v>
      </c>
      <c r="J493" s="9">
        <v>51.075268817204304</v>
      </c>
      <c r="K493">
        <v>4744</v>
      </c>
      <c r="L493">
        <v>896</v>
      </c>
      <c r="M493" s="22">
        <v>18.887015177065766</v>
      </c>
      <c r="N493" s="48">
        <v>15223</v>
      </c>
      <c r="O493" s="49">
        <v>8863</v>
      </c>
      <c r="P493" s="49">
        <v>6360</v>
      </c>
      <c r="Q493" s="48">
        <v>881</v>
      </c>
      <c r="R493" s="48">
        <v>841</v>
      </c>
      <c r="S493" s="48">
        <v>830</v>
      </c>
      <c r="T493" s="48">
        <v>774</v>
      </c>
      <c r="U493" s="48">
        <v>694</v>
      </c>
      <c r="V493" s="48">
        <v>599</v>
      </c>
      <c r="W493" s="48">
        <v>533</v>
      </c>
      <c r="X493" s="48">
        <v>489</v>
      </c>
      <c r="Y493" s="48">
        <v>428</v>
      </c>
      <c r="Z493" s="48">
        <v>406</v>
      </c>
      <c r="AA493" s="48">
        <v>331</v>
      </c>
      <c r="AB493" s="48">
        <v>236</v>
      </c>
      <c r="AC493" s="48">
        <v>172</v>
      </c>
      <c r="AD493" s="48">
        <v>115</v>
      </c>
      <c r="AE493" s="48">
        <v>78</v>
      </c>
      <c r="AF493" s="48">
        <v>49</v>
      </c>
      <c r="AG493" s="48">
        <v>41</v>
      </c>
      <c r="AH493" s="50">
        <v>840</v>
      </c>
      <c r="AI493" s="50">
        <v>800</v>
      </c>
      <c r="AJ493" s="50">
        <v>792</v>
      </c>
      <c r="AK493" s="50">
        <v>756</v>
      </c>
      <c r="AL493" s="50">
        <v>736</v>
      </c>
      <c r="AM493" s="50">
        <v>658</v>
      </c>
      <c r="AN493" s="50">
        <v>590</v>
      </c>
      <c r="AO493" s="50">
        <v>512</v>
      </c>
      <c r="AP493" s="50">
        <v>434</v>
      </c>
      <c r="AQ493" s="50">
        <v>422</v>
      </c>
      <c r="AR493" s="50">
        <v>356</v>
      </c>
      <c r="AS493" s="50">
        <v>264</v>
      </c>
      <c r="AT493" s="50">
        <v>183</v>
      </c>
      <c r="AU493" s="50">
        <v>123</v>
      </c>
      <c r="AV493" s="50">
        <v>95</v>
      </c>
      <c r="AW493" s="50">
        <v>77</v>
      </c>
      <c r="AX493" s="50">
        <v>88</v>
      </c>
      <c r="AZ493">
        <v>0</v>
      </c>
    </row>
    <row r="494" spans="1:52" x14ac:dyDescent="0.25">
      <c r="A494" s="2" t="s">
        <v>27</v>
      </c>
      <c r="B494" s="3" t="s">
        <v>751</v>
      </c>
      <c r="C494" s="4">
        <v>25297</v>
      </c>
      <c r="D494" s="2" t="s">
        <v>29</v>
      </c>
      <c r="E494" s="2" t="s">
        <v>752</v>
      </c>
      <c r="F494" t="s">
        <v>2496</v>
      </c>
      <c r="G494">
        <v>11236</v>
      </c>
      <c r="H494">
        <v>580</v>
      </c>
      <c r="I494">
        <v>1159</v>
      </c>
      <c r="J494" s="9">
        <v>199.82758620689657</v>
      </c>
      <c r="K494">
        <v>2891</v>
      </c>
      <c r="L494">
        <v>1849</v>
      </c>
      <c r="M494" s="22">
        <v>63.957108267035622</v>
      </c>
      <c r="N494" s="48">
        <v>11236</v>
      </c>
      <c r="O494" s="49">
        <v>3792</v>
      </c>
      <c r="P494" s="49">
        <v>7444</v>
      </c>
      <c r="Q494" s="48">
        <v>553</v>
      </c>
      <c r="R494" s="48">
        <v>483</v>
      </c>
      <c r="S494" s="48">
        <v>425</v>
      </c>
      <c r="T494" s="48">
        <v>419</v>
      </c>
      <c r="U494" s="48">
        <v>451</v>
      </c>
      <c r="V494" s="48">
        <v>465</v>
      </c>
      <c r="W494" s="48">
        <v>350</v>
      </c>
      <c r="X494" s="48">
        <v>270</v>
      </c>
      <c r="Y494" s="48">
        <v>280</v>
      </c>
      <c r="Z494" s="48">
        <v>283</v>
      </c>
      <c r="AA494" s="48">
        <v>318</v>
      </c>
      <c r="AB494" s="48">
        <v>280</v>
      </c>
      <c r="AC494" s="48">
        <v>246</v>
      </c>
      <c r="AD494" s="48">
        <v>216</v>
      </c>
      <c r="AE494" s="48">
        <v>179</v>
      </c>
      <c r="AF494" s="48">
        <v>134</v>
      </c>
      <c r="AG494" s="48">
        <v>155</v>
      </c>
      <c r="AH494" s="50">
        <v>539</v>
      </c>
      <c r="AI494" s="50">
        <v>483</v>
      </c>
      <c r="AJ494" s="50">
        <v>467</v>
      </c>
      <c r="AK494" s="50">
        <v>491</v>
      </c>
      <c r="AL494" s="50">
        <v>515</v>
      </c>
      <c r="AM494" s="50">
        <v>494</v>
      </c>
      <c r="AN494" s="50">
        <v>366</v>
      </c>
      <c r="AO494" s="50">
        <v>280</v>
      </c>
      <c r="AP494" s="50">
        <v>294</v>
      </c>
      <c r="AQ494" s="50">
        <v>288</v>
      </c>
      <c r="AR494" s="50">
        <v>315</v>
      </c>
      <c r="AS494" s="50">
        <v>256</v>
      </c>
      <c r="AT494" s="50">
        <v>214</v>
      </c>
      <c r="AU494" s="50">
        <v>203</v>
      </c>
      <c r="AV494" s="50">
        <v>182</v>
      </c>
      <c r="AW494" s="50">
        <v>152</v>
      </c>
      <c r="AX494" s="50">
        <v>190</v>
      </c>
      <c r="AZ494">
        <v>0</v>
      </c>
    </row>
    <row r="495" spans="1:52" x14ac:dyDescent="0.25">
      <c r="A495" s="2" t="s">
        <v>27</v>
      </c>
      <c r="B495" s="3" t="s">
        <v>1548</v>
      </c>
      <c r="C495" s="4">
        <v>25299</v>
      </c>
      <c r="D495" s="2" t="s">
        <v>29</v>
      </c>
      <c r="E495" s="2" t="s">
        <v>1549</v>
      </c>
      <c r="F495" t="s">
        <v>2496</v>
      </c>
      <c r="G495">
        <v>4028</v>
      </c>
      <c r="H495">
        <v>340</v>
      </c>
      <c r="I495">
        <v>492</v>
      </c>
      <c r="J495" s="9">
        <v>144.70588235294116</v>
      </c>
      <c r="K495">
        <v>863</v>
      </c>
      <c r="L495">
        <v>733</v>
      </c>
      <c r="M495" s="22">
        <v>84.936268829663959</v>
      </c>
      <c r="N495" s="48">
        <v>4028</v>
      </c>
      <c r="O495" s="49">
        <v>877</v>
      </c>
      <c r="P495" s="49">
        <v>3151</v>
      </c>
      <c r="Q495" s="48">
        <v>157</v>
      </c>
      <c r="R495" s="48">
        <v>152</v>
      </c>
      <c r="S495" s="48">
        <v>143</v>
      </c>
      <c r="T495" s="48">
        <v>167</v>
      </c>
      <c r="U495" s="48">
        <v>185</v>
      </c>
      <c r="V495" s="48">
        <v>180</v>
      </c>
      <c r="W495" s="48">
        <v>143</v>
      </c>
      <c r="X495" s="48">
        <v>122</v>
      </c>
      <c r="Y495" s="48">
        <v>109</v>
      </c>
      <c r="Z495" s="48">
        <v>117</v>
      </c>
      <c r="AA495" s="48">
        <v>119</v>
      </c>
      <c r="AB495" s="48">
        <v>107</v>
      </c>
      <c r="AC495" s="48">
        <v>90</v>
      </c>
      <c r="AD495" s="48">
        <v>71</v>
      </c>
      <c r="AE495" s="48">
        <v>58</v>
      </c>
      <c r="AF495" s="48">
        <v>51</v>
      </c>
      <c r="AG495" s="48">
        <v>60</v>
      </c>
      <c r="AH495" s="50">
        <v>146</v>
      </c>
      <c r="AI495" s="50">
        <v>142</v>
      </c>
      <c r="AJ495" s="50">
        <v>116</v>
      </c>
      <c r="AK495" s="50">
        <v>164</v>
      </c>
      <c r="AL495" s="50">
        <v>174</v>
      </c>
      <c r="AM495" s="50">
        <v>167</v>
      </c>
      <c r="AN495" s="50">
        <v>130</v>
      </c>
      <c r="AO495" s="50">
        <v>110</v>
      </c>
      <c r="AP495" s="50">
        <v>106</v>
      </c>
      <c r="AQ495" s="50">
        <v>103</v>
      </c>
      <c r="AR495" s="50">
        <v>119</v>
      </c>
      <c r="AS495" s="50">
        <v>116</v>
      </c>
      <c r="AT495" s="50">
        <v>98</v>
      </c>
      <c r="AU495" s="50">
        <v>84</v>
      </c>
      <c r="AV495" s="50">
        <v>71</v>
      </c>
      <c r="AW495" s="50">
        <v>67</v>
      </c>
      <c r="AX495" s="50">
        <v>84</v>
      </c>
      <c r="AZ495">
        <v>0</v>
      </c>
    </row>
    <row r="496" spans="1:52" x14ac:dyDescent="0.25">
      <c r="A496" s="2" t="s">
        <v>27</v>
      </c>
      <c r="B496" s="3" t="s">
        <v>154</v>
      </c>
      <c r="C496" s="4">
        <v>25307</v>
      </c>
      <c r="D496" s="2" t="s">
        <v>29</v>
      </c>
      <c r="E496" s="2" t="s">
        <v>155</v>
      </c>
      <c r="F496" t="s">
        <v>2496</v>
      </c>
      <c r="G496">
        <v>106283</v>
      </c>
      <c r="H496">
        <v>206</v>
      </c>
      <c r="I496">
        <v>148</v>
      </c>
      <c r="J496" s="9">
        <v>71.844660194174764</v>
      </c>
      <c r="K496">
        <v>23796</v>
      </c>
      <c r="L496">
        <v>14889</v>
      </c>
      <c r="M496" s="22">
        <v>62.569339384770551</v>
      </c>
      <c r="N496" s="48">
        <v>106283</v>
      </c>
      <c r="O496" s="49">
        <v>102806</v>
      </c>
      <c r="P496" s="49">
        <v>3477</v>
      </c>
      <c r="Q496" s="48">
        <v>3914</v>
      </c>
      <c r="R496" s="48">
        <v>3852</v>
      </c>
      <c r="S496" s="48">
        <v>3845</v>
      </c>
      <c r="T496" s="48">
        <v>3822</v>
      </c>
      <c r="U496" s="48">
        <v>4186</v>
      </c>
      <c r="V496" s="48">
        <v>4580</v>
      </c>
      <c r="W496" s="48">
        <v>3702</v>
      </c>
      <c r="X496" s="48">
        <v>3189</v>
      </c>
      <c r="Y496" s="48">
        <v>2994</v>
      </c>
      <c r="Z496" s="48">
        <v>3098</v>
      </c>
      <c r="AA496" s="48">
        <v>3319</v>
      </c>
      <c r="AB496" s="48">
        <v>2867</v>
      </c>
      <c r="AC496" s="48">
        <v>2191</v>
      </c>
      <c r="AD496" s="48">
        <v>1728</v>
      </c>
      <c r="AE496" s="48">
        <v>1224</v>
      </c>
      <c r="AF496" s="48">
        <v>841</v>
      </c>
      <c r="AG496" s="48">
        <v>830</v>
      </c>
      <c r="AH496" s="50">
        <v>3828</v>
      </c>
      <c r="AI496" s="50">
        <v>3948</v>
      </c>
      <c r="AJ496" s="50">
        <v>4123</v>
      </c>
      <c r="AK496" s="50">
        <v>4139</v>
      </c>
      <c r="AL496" s="50">
        <v>4536</v>
      </c>
      <c r="AM496" s="50">
        <v>4644</v>
      </c>
      <c r="AN496" s="50">
        <v>4118</v>
      </c>
      <c r="AO496" s="50">
        <v>3512</v>
      </c>
      <c r="AP496" s="50">
        <v>3288</v>
      </c>
      <c r="AQ496" s="50">
        <v>3552</v>
      </c>
      <c r="AR496" s="50">
        <v>3752</v>
      </c>
      <c r="AS496" s="50">
        <v>3379</v>
      </c>
      <c r="AT496" s="50">
        <v>2745</v>
      </c>
      <c r="AU496" s="50">
        <v>2194</v>
      </c>
      <c r="AV496" s="50">
        <v>1647</v>
      </c>
      <c r="AW496" s="50">
        <v>1291</v>
      </c>
      <c r="AX496" s="50">
        <v>1405</v>
      </c>
      <c r="AZ496">
        <v>0</v>
      </c>
    </row>
    <row r="497" spans="1:52" x14ac:dyDescent="0.25">
      <c r="A497" s="2" t="s">
        <v>27</v>
      </c>
      <c r="B497" s="3" t="s">
        <v>482</v>
      </c>
      <c r="C497" s="4">
        <v>25312</v>
      </c>
      <c r="D497" s="2" t="s">
        <v>29</v>
      </c>
      <c r="E497" s="2" t="s">
        <v>483</v>
      </c>
      <c r="F497" t="s">
        <v>2496</v>
      </c>
      <c r="G497">
        <v>9059</v>
      </c>
      <c r="H497">
        <v>361</v>
      </c>
      <c r="I497">
        <v>198</v>
      </c>
      <c r="J497" s="9">
        <v>54.847645429362878</v>
      </c>
      <c r="K497">
        <v>2523</v>
      </c>
      <c r="L497">
        <v>779</v>
      </c>
      <c r="M497" s="22">
        <v>30.875941339674988</v>
      </c>
      <c r="N497" s="48">
        <v>9059</v>
      </c>
      <c r="O497" s="49">
        <v>2128</v>
      </c>
      <c r="P497" s="49">
        <v>6931</v>
      </c>
      <c r="Q497" s="48">
        <v>456</v>
      </c>
      <c r="R497" s="48">
        <v>445</v>
      </c>
      <c r="S497" s="48">
        <v>435</v>
      </c>
      <c r="T497" s="48">
        <v>379</v>
      </c>
      <c r="U497" s="48">
        <v>389</v>
      </c>
      <c r="V497" s="48">
        <v>411</v>
      </c>
      <c r="W497" s="48">
        <v>350</v>
      </c>
      <c r="X497" s="48">
        <v>281</v>
      </c>
      <c r="Y497" s="48">
        <v>231</v>
      </c>
      <c r="Z497" s="48">
        <v>233</v>
      </c>
      <c r="AA497" s="48">
        <v>241</v>
      </c>
      <c r="AB497" s="48">
        <v>213</v>
      </c>
      <c r="AC497" s="48">
        <v>169</v>
      </c>
      <c r="AD497" s="48">
        <v>110</v>
      </c>
      <c r="AE497" s="48">
        <v>76</v>
      </c>
      <c r="AF497" s="48">
        <v>48</v>
      </c>
      <c r="AG497" s="48">
        <v>44</v>
      </c>
      <c r="AH497" s="50">
        <v>434</v>
      </c>
      <c r="AI497" s="50">
        <v>441</v>
      </c>
      <c r="AJ497" s="50">
        <v>441</v>
      </c>
      <c r="AK497" s="50">
        <v>381</v>
      </c>
      <c r="AL497" s="50">
        <v>402</v>
      </c>
      <c r="AM497" s="50">
        <v>432</v>
      </c>
      <c r="AN497" s="50">
        <v>380</v>
      </c>
      <c r="AO497" s="50">
        <v>295</v>
      </c>
      <c r="AP497" s="50">
        <v>236</v>
      </c>
      <c r="AQ497" s="50">
        <v>236</v>
      </c>
      <c r="AR497" s="50">
        <v>224</v>
      </c>
      <c r="AS497" s="50">
        <v>192</v>
      </c>
      <c r="AT497" s="50">
        <v>151</v>
      </c>
      <c r="AU497" s="50">
        <v>103</v>
      </c>
      <c r="AV497" s="50">
        <v>80</v>
      </c>
      <c r="AW497" s="50">
        <v>58</v>
      </c>
      <c r="AX497" s="50">
        <v>62</v>
      </c>
      <c r="AZ497">
        <v>0</v>
      </c>
    </row>
    <row r="498" spans="1:52" x14ac:dyDescent="0.25">
      <c r="A498" s="2" t="s">
        <v>27</v>
      </c>
      <c r="B498" s="3" t="s">
        <v>286</v>
      </c>
      <c r="C498" s="4">
        <v>25317</v>
      </c>
      <c r="D498" s="2" t="s">
        <v>29</v>
      </c>
      <c r="E498" s="2" t="s">
        <v>287</v>
      </c>
      <c r="F498" t="s">
        <v>2496</v>
      </c>
      <c r="G498">
        <v>11360</v>
      </c>
      <c r="H498">
        <v>1525</v>
      </c>
      <c r="I498">
        <v>782</v>
      </c>
      <c r="J498" s="9">
        <v>51.278688524590166</v>
      </c>
      <c r="K498">
        <v>3071</v>
      </c>
      <c r="L498">
        <v>1188</v>
      </c>
      <c r="M498" s="22">
        <v>38.684467600130255</v>
      </c>
      <c r="N498" s="48">
        <v>11360</v>
      </c>
      <c r="O498" s="49">
        <v>3769</v>
      </c>
      <c r="P498" s="49">
        <v>7591</v>
      </c>
      <c r="Q498" s="48">
        <v>528</v>
      </c>
      <c r="R498" s="48">
        <v>501</v>
      </c>
      <c r="S498" s="48">
        <v>483</v>
      </c>
      <c r="T498" s="48">
        <v>473</v>
      </c>
      <c r="U498" s="48">
        <v>499</v>
      </c>
      <c r="V498" s="48">
        <v>567</v>
      </c>
      <c r="W498" s="48">
        <v>510</v>
      </c>
      <c r="X498" s="48">
        <v>395</v>
      </c>
      <c r="Y498" s="48">
        <v>370</v>
      </c>
      <c r="Z498" s="48">
        <v>339</v>
      </c>
      <c r="AA498" s="48">
        <v>314</v>
      </c>
      <c r="AB498" s="48">
        <v>288</v>
      </c>
      <c r="AC498" s="48">
        <v>221</v>
      </c>
      <c r="AD498" s="48">
        <v>160</v>
      </c>
      <c r="AE498" s="48">
        <v>104</v>
      </c>
      <c r="AF498" s="48">
        <v>62</v>
      </c>
      <c r="AG498" s="48">
        <v>67</v>
      </c>
      <c r="AH498" s="50">
        <v>507</v>
      </c>
      <c r="AI498" s="50">
        <v>494</v>
      </c>
      <c r="AJ498" s="50">
        <v>461</v>
      </c>
      <c r="AK498" s="50">
        <v>448</v>
      </c>
      <c r="AL498" s="50">
        <v>456</v>
      </c>
      <c r="AM498" s="50">
        <v>509</v>
      </c>
      <c r="AN498" s="50">
        <v>431</v>
      </c>
      <c r="AO498" s="50">
        <v>325</v>
      </c>
      <c r="AP498" s="50">
        <v>312</v>
      </c>
      <c r="AQ498" s="50">
        <v>311</v>
      </c>
      <c r="AR498" s="50">
        <v>307</v>
      </c>
      <c r="AS498" s="50">
        <v>273</v>
      </c>
      <c r="AT498" s="50">
        <v>190</v>
      </c>
      <c r="AU498" s="50">
        <v>143</v>
      </c>
      <c r="AV498" s="50">
        <v>111</v>
      </c>
      <c r="AW498" s="50">
        <v>88</v>
      </c>
      <c r="AX498" s="50">
        <v>113</v>
      </c>
      <c r="AZ498">
        <v>0</v>
      </c>
    </row>
    <row r="499" spans="1:52" x14ac:dyDescent="0.25">
      <c r="A499" s="2" t="s">
        <v>27</v>
      </c>
      <c r="B499" s="3" t="s">
        <v>218</v>
      </c>
      <c r="C499" s="4">
        <v>25320</v>
      </c>
      <c r="D499" s="2" t="s">
        <v>29</v>
      </c>
      <c r="E499" s="2" t="s">
        <v>219</v>
      </c>
      <c r="F499" t="s">
        <v>2496</v>
      </c>
      <c r="G499">
        <v>39748</v>
      </c>
      <c r="H499">
        <v>1028</v>
      </c>
      <c r="I499">
        <v>1047</v>
      </c>
      <c r="J499" s="9">
        <v>101.84824902723734</v>
      </c>
      <c r="K499">
        <v>10755</v>
      </c>
      <c r="L499">
        <v>5480</v>
      </c>
      <c r="M499" s="22">
        <v>50.953045095304503</v>
      </c>
      <c r="N499" s="48">
        <v>39748</v>
      </c>
      <c r="O499" s="49">
        <v>20311</v>
      </c>
      <c r="P499" s="49">
        <v>19437</v>
      </c>
      <c r="Q499" s="48">
        <v>1959</v>
      </c>
      <c r="R499" s="48">
        <v>1913</v>
      </c>
      <c r="S499" s="48">
        <v>1862</v>
      </c>
      <c r="T499" s="48">
        <v>1676</v>
      </c>
      <c r="U499" s="48">
        <v>1593</v>
      </c>
      <c r="V499" s="48">
        <v>1542</v>
      </c>
      <c r="W499" s="48">
        <v>1125</v>
      </c>
      <c r="X499" s="48">
        <v>889</v>
      </c>
      <c r="Y499" s="48">
        <v>959</v>
      </c>
      <c r="Z499" s="48">
        <v>1032</v>
      </c>
      <c r="AA499" s="48">
        <v>1198</v>
      </c>
      <c r="AB499" s="48">
        <v>1099</v>
      </c>
      <c r="AC499" s="48">
        <v>862</v>
      </c>
      <c r="AD499" s="48">
        <v>739</v>
      </c>
      <c r="AE499" s="48">
        <v>563</v>
      </c>
      <c r="AF499" s="48">
        <v>399</v>
      </c>
      <c r="AG499" s="48">
        <v>419</v>
      </c>
      <c r="AH499" s="50">
        <v>1861</v>
      </c>
      <c r="AI499" s="50">
        <v>1830</v>
      </c>
      <c r="AJ499" s="50">
        <v>1812</v>
      </c>
      <c r="AK499" s="50">
        <v>1688</v>
      </c>
      <c r="AL499" s="50">
        <v>1644</v>
      </c>
      <c r="AM499" s="50">
        <v>1622</v>
      </c>
      <c r="AN499" s="50">
        <v>1176</v>
      </c>
      <c r="AO499" s="50">
        <v>946</v>
      </c>
      <c r="AP499" s="50">
        <v>1020</v>
      </c>
      <c r="AQ499" s="50">
        <v>1065</v>
      </c>
      <c r="AR499" s="50">
        <v>1199</v>
      </c>
      <c r="AS499" s="50">
        <v>1055</v>
      </c>
      <c r="AT499" s="50">
        <v>831</v>
      </c>
      <c r="AU499" s="50">
        <v>732</v>
      </c>
      <c r="AV499" s="50">
        <v>572</v>
      </c>
      <c r="AW499" s="50">
        <v>419</v>
      </c>
      <c r="AX499" s="50">
        <v>447</v>
      </c>
      <c r="AZ499">
        <v>0</v>
      </c>
    </row>
    <row r="500" spans="1:52" x14ac:dyDescent="0.25">
      <c r="A500" s="2" t="s">
        <v>27</v>
      </c>
      <c r="B500" s="3" t="s">
        <v>461</v>
      </c>
      <c r="C500" s="4">
        <v>25322</v>
      </c>
      <c r="D500" s="2" t="s">
        <v>29</v>
      </c>
      <c r="E500" s="2" t="s">
        <v>462</v>
      </c>
      <c r="F500" t="s">
        <v>2496</v>
      </c>
      <c r="G500">
        <v>15246</v>
      </c>
      <c r="H500">
        <v>1021</v>
      </c>
      <c r="I500">
        <v>938</v>
      </c>
      <c r="J500" s="9">
        <v>91.870714985308524</v>
      </c>
      <c r="K500">
        <v>4248</v>
      </c>
      <c r="L500">
        <v>1400</v>
      </c>
      <c r="M500" s="22">
        <v>32.956685499058381</v>
      </c>
      <c r="N500" s="48">
        <v>15246</v>
      </c>
      <c r="O500" s="49">
        <v>5426</v>
      </c>
      <c r="P500" s="49">
        <v>9820</v>
      </c>
      <c r="Q500" s="48">
        <v>738</v>
      </c>
      <c r="R500" s="48">
        <v>728</v>
      </c>
      <c r="S500" s="48">
        <v>737</v>
      </c>
      <c r="T500" s="48">
        <v>766</v>
      </c>
      <c r="U500" s="48">
        <v>740</v>
      </c>
      <c r="V500" s="48">
        <v>702</v>
      </c>
      <c r="W500" s="48">
        <v>580</v>
      </c>
      <c r="X500" s="48">
        <v>476</v>
      </c>
      <c r="Y500" s="48">
        <v>438</v>
      </c>
      <c r="Z500" s="48">
        <v>423</v>
      </c>
      <c r="AA500" s="48">
        <v>422</v>
      </c>
      <c r="AB500" s="48">
        <v>324</v>
      </c>
      <c r="AC500" s="48">
        <v>236</v>
      </c>
      <c r="AD500" s="48">
        <v>189</v>
      </c>
      <c r="AE500" s="48">
        <v>131</v>
      </c>
      <c r="AF500" s="48">
        <v>78</v>
      </c>
      <c r="AG500" s="48">
        <v>85</v>
      </c>
      <c r="AH500" s="50">
        <v>705</v>
      </c>
      <c r="AI500" s="50">
        <v>710</v>
      </c>
      <c r="AJ500" s="50">
        <v>698</v>
      </c>
      <c r="AK500" s="50">
        <v>693</v>
      </c>
      <c r="AL500" s="50">
        <v>667</v>
      </c>
      <c r="AM500" s="50">
        <v>655</v>
      </c>
      <c r="AN500" s="50">
        <v>561</v>
      </c>
      <c r="AO500" s="50">
        <v>472</v>
      </c>
      <c r="AP500" s="50">
        <v>425</v>
      </c>
      <c r="AQ500" s="50">
        <v>406</v>
      </c>
      <c r="AR500" s="50">
        <v>394</v>
      </c>
      <c r="AS500" s="50">
        <v>295</v>
      </c>
      <c r="AT500" s="50">
        <v>221</v>
      </c>
      <c r="AU500" s="50">
        <v>190</v>
      </c>
      <c r="AV500" s="50">
        <v>147</v>
      </c>
      <c r="AW500" s="50">
        <v>98</v>
      </c>
      <c r="AX500" s="50">
        <v>116</v>
      </c>
      <c r="AZ500">
        <v>0</v>
      </c>
    </row>
    <row r="501" spans="1:52" x14ac:dyDescent="0.25">
      <c r="A501" s="2" t="s">
        <v>27</v>
      </c>
      <c r="B501" s="3" t="s">
        <v>1452</v>
      </c>
      <c r="C501" s="4">
        <v>25324</v>
      </c>
      <c r="D501" s="2" t="s">
        <v>29</v>
      </c>
      <c r="E501" s="2" t="s">
        <v>1453</v>
      </c>
      <c r="F501" t="s">
        <v>2496</v>
      </c>
      <c r="G501">
        <v>2669</v>
      </c>
      <c r="H501">
        <v>162</v>
      </c>
      <c r="I501">
        <v>190</v>
      </c>
      <c r="J501" s="9">
        <v>117.28395061728396</v>
      </c>
      <c r="K501">
        <v>761</v>
      </c>
      <c r="L501">
        <v>220</v>
      </c>
      <c r="M501" s="22">
        <v>28.909329829172144</v>
      </c>
      <c r="N501" s="48">
        <v>2669</v>
      </c>
      <c r="O501" s="49">
        <v>1390</v>
      </c>
      <c r="P501" s="49">
        <v>1279</v>
      </c>
      <c r="Q501" s="48">
        <v>135</v>
      </c>
      <c r="R501" s="48">
        <v>130</v>
      </c>
      <c r="S501" s="48">
        <v>123</v>
      </c>
      <c r="T501" s="48">
        <v>127</v>
      </c>
      <c r="U501" s="48">
        <v>122</v>
      </c>
      <c r="V501" s="48">
        <v>110</v>
      </c>
      <c r="W501" s="48">
        <v>99</v>
      </c>
      <c r="X501" s="48">
        <v>91</v>
      </c>
      <c r="Y501" s="48">
        <v>84</v>
      </c>
      <c r="Z501" s="48">
        <v>75</v>
      </c>
      <c r="AA501" s="48">
        <v>68</v>
      </c>
      <c r="AB501" s="48">
        <v>50</v>
      </c>
      <c r="AC501" s="48">
        <v>35</v>
      </c>
      <c r="AD501" s="48">
        <v>27</v>
      </c>
      <c r="AE501" s="48">
        <v>17</v>
      </c>
      <c r="AF501" s="48">
        <v>10</v>
      </c>
      <c r="AG501" s="48">
        <v>11</v>
      </c>
      <c r="AH501" s="50">
        <v>127</v>
      </c>
      <c r="AI501" s="50">
        <v>125</v>
      </c>
      <c r="AJ501" s="50">
        <v>119</v>
      </c>
      <c r="AK501" s="50">
        <v>121</v>
      </c>
      <c r="AL501" s="50">
        <v>123</v>
      </c>
      <c r="AM501" s="50">
        <v>117</v>
      </c>
      <c r="AN501" s="50">
        <v>112</v>
      </c>
      <c r="AO501" s="50">
        <v>101</v>
      </c>
      <c r="AP501" s="50">
        <v>89</v>
      </c>
      <c r="AQ501" s="50">
        <v>78</v>
      </c>
      <c r="AR501" s="50">
        <v>70</v>
      </c>
      <c r="AS501" s="50">
        <v>50</v>
      </c>
      <c r="AT501" s="50">
        <v>37</v>
      </c>
      <c r="AU501" s="50">
        <v>31</v>
      </c>
      <c r="AV501" s="50">
        <v>23</v>
      </c>
      <c r="AW501" s="50">
        <v>15</v>
      </c>
      <c r="AX501" s="50">
        <v>17</v>
      </c>
      <c r="AZ501">
        <v>0</v>
      </c>
    </row>
    <row r="502" spans="1:52" x14ac:dyDescent="0.25">
      <c r="A502" s="2" t="s">
        <v>27</v>
      </c>
      <c r="B502" s="3" t="s">
        <v>1728</v>
      </c>
      <c r="C502" s="4">
        <v>25326</v>
      </c>
      <c r="D502" s="2" t="s">
        <v>29</v>
      </c>
      <c r="E502" s="2" t="s">
        <v>1729</v>
      </c>
      <c r="F502" t="s">
        <v>2496</v>
      </c>
      <c r="G502">
        <v>6935</v>
      </c>
      <c r="H502">
        <v>895</v>
      </c>
      <c r="I502">
        <v>541</v>
      </c>
      <c r="J502" s="9">
        <v>60.446927374301673</v>
      </c>
      <c r="K502">
        <v>1868</v>
      </c>
      <c r="L502">
        <v>781</v>
      </c>
      <c r="M502" s="22">
        <v>41.809421841541756</v>
      </c>
      <c r="N502" s="48">
        <v>6935</v>
      </c>
      <c r="O502" s="49">
        <v>1990</v>
      </c>
      <c r="P502" s="49">
        <v>4945</v>
      </c>
      <c r="Q502" s="48">
        <v>328</v>
      </c>
      <c r="R502" s="48">
        <v>302</v>
      </c>
      <c r="S502" s="48">
        <v>301</v>
      </c>
      <c r="T502" s="48">
        <v>320</v>
      </c>
      <c r="U502" s="48">
        <v>343</v>
      </c>
      <c r="V502" s="48">
        <v>318</v>
      </c>
      <c r="W502" s="48">
        <v>241</v>
      </c>
      <c r="X502" s="48">
        <v>194</v>
      </c>
      <c r="Y502" s="48">
        <v>207</v>
      </c>
      <c r="Z502" s="48">
        <v>236</v>
      </c>
      <c r="AA502" s="48">
        <v>218</v>
      </c>
      <c r="AB502" s="48">
        <v>180</v>
      </c>
      <c r="AC502" s="48">
        <v>131</v>
      </c>
      <c r="AD502" s="48">
        <v>91</v>
      </c>
      <c r="AE502" s="48">
        <v>68</v>
      </c>
      <c r="AF502" s="48">
        <v>50</v>
      </c>
      <c r="AG502" s="48">
        <v>47</v>
      </c>
      <c r="AH502" s="50">
        <v>316</v>
      </c>
      <c r="AI502" s="50">
        <v>300</v>
      </c>
      <c r="AJ502" s="50">
        <v>290</v>
      </c>
      <c r="AK502" s="50">
        <v>291</v>
      </c>
      <c r="AL502" s="50">
        <v>305</v>
      </c>
      <c r="AM502" s="50">
        <v>288</v>
      </c>
      <c r="AN502" s="50">
        <v>219</v>
      </c>
      <c r="AO502" s="50">
        <v>173</v>
      </c>
      <c r="AP502" s="50">
        <v>189</v>
      </c>
      <c r="AQ502" s="50">
        <v>211</v>
      </c>
      <c r="AR502" s="50">
        <v>193</v>
      </c>
      <c r="AS502" s="50">
        <v>157</v>
      </c>
      <c r="AT502" s="50">
        <v>122</v>
      </c>
      <c r="AU502" s="50">
        <v>90</v>
      </c>
      <c r="AV502" s="50">
        <v>76</v>
      </c>
      <c r="AW502" s="50">
        <v>66</v>
      </c>
      <c r="AX502" s="50">
        <v>74</v>
      </c>
      <c r="AZ502">
        <v>0</v>
      </c>
    </row>
    <row r="503" spans="1:52" x14ac:dyDescent="0.25">
      <c r="A503" s="2" t="s">
        <v>27</v>
      </c>
      <c r="B503" s="3" t="s">
        <v>558</v>
      </c>
      <c r="C503" s="4">
        <v>25328</v>
      </c>
      <c r="D503" s="2" t="s">
        <v>29</v>
      </c>
      <c r="E503" s="2" t="s">
        <v>559</v>
      </c>
      <c r="F503" t="s">
        <v>2496</v>
      </c>
      <c r="G503">
        <v>3651</v>
      </c>
      <c r="H503">
        <v>436</v>
      </c>
      <c r="I503">
        <v>618</v>
      </c>
      <c r="J503" s="9">
        <v>141.74311926605506</v>
      </c>
      <c r="K503">
        <v>992</v>
      </c>
      <c r="L503">
        <v>398</v>
      </c>
      <c r="M503" s="22">
        <v>40.12096774193548</v>
      </c>
      <c r="N503" s="48">
        <v>3651</v>
      </c>
      <c r="O503" s="49">
        <v>871</v>
      </c>
      <c r="P503" s="49">
        <v>2780</v>
      </c>
      <c r="Q503" s="48">
        <v>170</v>
      </c>
      <c r="R503" s="48">
        <v>169</v>
      </c>
      <c r="S503" s="48">
        <v>169</v>
      </c>
      <c r="T503" s="48">
        <v>181</v>
      </c>
      <c r="U503" s="48">
        <v>184</v>
      </c>
      <c r="V503" s="48">
        <v>149</v>
      </c>
      <c r="W503" s="48">
        <v>122</v>
      </c>
      <c r="X503" s="48">
        <v>109</v>
      </c>
      <c r="Y503" s="48">
        <v>116</v>
      </c>
      <c r="Z503" s="48">
        <v>125</v>
      </c>
      <c r="AA503" s="48">
        <v>109</v>
      </c>
      <c r="AB503" s="48">
        <v>85</v>
      </c>
      <c r="AC503" s="48">
        <v>61</v>
      </c>
      <c r="AD503" s="48">
        <v>42</v>
      </c>
      <c r="AE503" s="48">
        <v>31</v>
      </c>
      <c r="AF503" s="48">
        <v>22</v>
      </c>
      <c r="AG503" s="48">
        <v>21</v>
      </c>
      <c r="AH503" s="50">
        <v>159</v>
      </c>
      <c r="AI503" s="50">
        <v>156</v>
      </c>
      <c r="AJ503" s="50">
        <v>151</v>
      </c>
      <c r="AK503" s="50">
        <v>159</v>
      </c>
      <c r="AL503" s="50">
        <v>164</v>
      </c>
      <c r="AM503" s="50">
        <v>141</v>
      </c>
      <c r="AN503" s="50">
        <v>117</v>
      </c>
      <c r="AO503" s="50">
        <v>104</v>
      </c>
      <c r="AP503" s="50">
        <v>111</v>
      </c>
      <c r="AQ503" s="50">
        <v>118</v>
      </c>
      <c r="AR503" s="50">
        <v>101</v>
      </c>
      <c r="AS503" s="50">
        <v>80</v>
      </c>
      <c r="AT503" s="50">
        <v>62</v>
      </c>
      <c r="AU503" s="50">
        <v>49</v>
      </c>
      <c r="AV503" s="50">
        <v>40</v>
      </c>
      <c r="AW503" s="50">
        <v>34</v>
      </c>
      <c r="AX503" s="50">
        <v>40</v>
      </c>
      <c r="AZ503">
        <v>0</v>
      </c>
    </row>
    <row r="504" spans="1:52" x14ac:dyDescent="0.25">
      <c r="A504" s="2" t="s">
        <v>27</v>
      </c>
      <c r="B504" s="3" t="s">
        <v>276</v>
      </c>
      <c r="C504" s="4">
        <v>25335</v>
      </c>
      <c r="D504" s="2" t="s">
        <v>29</v>
      </c>
      <c r="E504" s="2" t="s">
        <v>277</v>
      </c>
      <c r="F504" t="s">
        <v>2496</v>
      </c>
      <c r="G504">
        <v>4984</v>
      </c>
      <c r="H504">
        <v>423</v>
      </c>
      <c r="I504">
        <v>213</v>
      </c>
      <c r="J504" s="9">
        <v>50.354609929078009</v>
      </c>
      <c r="K504">
        <v>1202</v>
      </c>
      <c r="L504">
        <v>1010</v>
      </c>
      <c r="M504" s="22">
        <v>84.026622296173045</v>
      </c>
      <c r="N504" s="48">
        <v>4984</v>
      </c>
      <c r="O504" s="49">
        <v>1538</v>
      </c>
      <c r="P504" s="49">
        <v>3446</v>
      </c>
      <c r="Q504" s="48">
        <v>213</v>
      </c>
      <c r="R504" s="48">
        <v>200</v>
      </c>
      <c r="S504" s="48">
        <v>184</v>
      </c>
      <c r="T504" s="48">
        <v>188</v>
      </c>
      <c r="U504" s="48">
        <v>193</v>
      </c>
      <c r="V504" s="48">
        <v>166</v>
      </c>
      <c r="W504" s="48">
        <v>128</v>
      </c>
      <c r="X504" s="48">
        <v>111</v>
      </c>
      <c r="Y504" s="48">
        <v>122</v>
      </c>
      <c r="Z504" s="48">
        <v>133</v>
      </c>
      <c r="AA504" s="48">
        <v>159</v>
      </c>
      <c r="AB504" s="48">
        <v>147</v>
      </c>
      <c r="AC504" s="48">
        <v>137</v>
      </c>
      <c r="AD504" s="48">
        <v>122</v>
      </c>
      <c r="AE504" s="48">
        <v>100</v>
      </c>
      <c r="AF504" s="48">
        <v>71</v>
      </c>
      <c r="AG504" s="48">
        <v>83</v>
      </c>
      <c r="AH504" s="50">
        <v>205</v>
      </c>
      <c r="AI504" s="50">
        <v>189</v>
      </c>
      <c r="AJ504" s="50">
        <v>189</v>
      </c>
      <c r="AK504" s="50">
        <v>203</v>
      </c>
      <c r="AL504" s="50">
        <v>210</v>
      </c>
      <c r="AM504" s="50">
        <v>177</v>
      </c>
      <c r="AN504" s="50">
        <v>134</v>
      </c>
      <c r="AO504" s="50">
        <v>118</v>
      </c>
      <c r="AP504" s="50">
        <v>126</v>
      </c>
      <c r="AQ504" s="50">
        <v>131</v>
      </c>
      <c r="AR504" s="50">
        <v>151</v>
      </c>
      <c r="AS504" s="50">
        <v>133</v>
      </c>
      <c r="AT504" s="50">
        <v>125</v>
      </c>
      <c r="AU504" s="50">
        <v>124</v>
      </c>
      <c r="AV504" s="50">
        <v>112</v>
      </c>
      <c r="AW504" s="50">
        <v>89</v>
      </c>
      <c r="AX504" s="50">
        <v>111</v>
      </c>
      <c r="AZ504">
        <v>0</v>
      </c>
    </row>
    <row r="505" spans="1:52" x14ac:dyDescent="0.25">
      <c r="A505" s="2" t="s">
        <v>27</v>
      </c>
      <c r="B505" s="3" t="s">
        <v>986</v>
      </c>
      <c r="C505" s="4">
        <v>25339</v>
      </c>
      <c r="D505" s="2" t="s">
        <v>29</v>
      </c>
      <c r="E505" s="2" t="s">
        <v>987</v>
      </c>
      <c r="F505" t="s">
        <v>2496</v>
      </c>
      <c r="G505">
        <v>4242</v>
      </c>
      <c r="H505">
        <v>463</v>
      </c>
      <c r="I505">
        <v>231</v>
      </c>
      <c r="J505" s="9">
        <v>49.892008639308855</v>
      </c>
      <c r="K505">
        <v>1097</v>
      </c>
      <c r="L505">
        <v>429</v>
      </c>
      <c r="M505" s="22">
        <v>39.106654512306285</v>
      </c>
      <c r="N505" s="48">
        <v>4242</v>
      </c>
      <c r="O505" s="49">
        <v>1160</v>
      </c>
      <c r="P505" s="49">
        <v>3082</v>
      </c>
      <c r="Q505" s="48">
        <v>213</v>
      </c>
      <c r="R505" s="48">
        <v>191</v>
      </c>
      <c r="S505" s="48">
        <v>168</v>
      </c>
      <c r="T505" s="48">
        <v>190</v>
      </c>
      <c r="U505" s="48">
        <v>214</v>
      </c>
      <c r="V505" s="48">
        <v>200</v>
      </c>
      <c r="W505" s="48">
        <v>161</v>
      </c>
      <c r="X505" s="48">
        <v>127</v>
      </c>
      <c r="Y505" s="48">
        <v>127</v>
      </c>
      <c r="Z505" s="48">
        <v>124</v>
      </c>
      <c r="AA505" s="48">
        <v>108</v>
      </c>
      <c r="AB505" s="48">
        <v>89</v>
      </c>
      <c r="AC505" s="48">
        <v>67</v>
      </c>
      <c r="AD505" s="48">
        <v>56</v>
      </c>
      <c r="AE505" s="48">
        <v>44</v>
      </c>
      <c r="AF505" s="48">
        <v>31</v>
      </c>
      <c r="AG505" s="48">
        <v>30</v>
      </c>
      <c r="AH505" s="50">
        <v>206</v>
      </c>
      <c r="AI505" s="50">
        <v>187</v>
      </c>
      <c r="AJ505" s="50">
        <v>169</v>
      </c>
      <c r="AK505" s="50">
        <v>199</v>
      </c>
      <c r="AL505" s="50">
        <v>226</v>
      </c>
      <c r="AM505" s="50">
        <v>208</v>
      </c>
      <c r="AN505" s="50">
        <v>156</v>
      </c>
      <c r="AO505" s="50">
        <v>118</v>
      </c>
      <c r="AP505" s="50">
        <v>117</v>
      </c>
      <c r="AQ505" s="50">
        <v>115</v>
      </c>
      <c r="AR505" s="50">
        <v>100</v>
      </c>
      <c r="AS505" s="50">
        <v>79</v>
      </c>
      <c r="AT505" s="50">
        <v>60</v>
      </c>
      <c r="AU505" s="50">
        <v>55</v>
      </c>
      <c r="AV505" s="50">
        <v>45</v>
      </c>
      <c r="AW505" s="50">
        <v>31</v>
      </c>
      <c r="AX505" s="50">
        <v>31</v>
      </c>
      <c r="AZ505">
        <v>0</v>
      </c>
    </row>
    <row r="506" spans="1:52" x14ac:dyDescent="0.25">
      <c r="A506" s="2" t="s">
        <v>27</v>
      </c>
      <c r="B506" s="3" t="s">
        <v>1600</v>
      </c>
      <c r="C506" s="4">
        <v>25368</v>
      </c>
      <c r="D506" s="2" t="s">
        <v>29</v>
      </c>
      <c r="E506" s="2" t="s">
        <v>1601</v>
      </c>
      <c r="F506" t="s">
        <v>2496</v>
      </c>
      <c r="G506">
        <v>2672</v>
      </c>
      <c r="H506">
        <v>162</v>
      </c>
      <c r="I506">
        <v>242</v>
      </c>
      <c r="J506" s="9">
        <v>149.38271604938271</v>
      </c>
      <c r="K506">
        <v>856</v>
      </c>
      <c r="L506">
        <v>271</v>
      </c>
      <c r="M506" s="22">
        <v>31.658878504672899</v>
      </c>
      <c r="N506" s="48">
        <v>2672</v>
      </c>
      <c r="O506" s="49">
        <v>585</v>
      </c>
      <c r="P506" s="49">
        <v>2087</v>
      </c>
      <c r="Q506" s="48">
        <v>151</v>
      </c>
      <c r="R506" s="48">
        <v>141</v>
      </c>
      <c r="S506" s="48">
        <v>132</v>
      </c>
      <c r="T506" s="48">
        <v>131</v>
      </c>
      <c r="U506" s="48">
        <v>133</v>
      </c>
      <c r="V506" s="48">
        <v>117</v>
      </c>
      <c r="W506" s="48">
        <v>94</v>
      </c>
      <c r="X506" s="48">
        <v>93</v>
      </c>
      <c r="Y506" s="48">
        <v>89</v>
      </c>
      <c r="Z506" s="48">
        <v>75</v>
      </c>
      <c r="AA506" s="48">
        <v>61</v>
      </c>
      <c r="AB506" s="48">
        <v>45</v>
      </c>
      <c r="AC506" s="48">
        <v>39</v>
      </c>
      <c r="AD506" s="48">
        <v>30</v>
      </c>
      <c r="AE506" s="48">
        <v>21</v>
      </c>
      <c r="AF506" s="48">
        <v>16</v>
      </c>
      <c r="AG506" s="48">
        <v>14</v>
      </c>
      <c r="AH506" s="50">
        <v>146</v>
      </c>
      <c r="AI506" s="50">
        <v>140</v>
      </c>
      <c r="AJ506" s="50">
        <v>136</v>
      </c>
      <c r="AK506" s="50">
        <v>132</v>
      </c>
      <c r="AL506" s="50">
        <v>125</v>
      </c>
      <c r="AM506" s="50">
        <v>102</v>
      </c>
      <c r="AN506" s="50">
        <v>80</v>
      </c>
      <c r="AO506" s="50">
        <v>78</v>
      </c>
      <c r="AP506" s="50">
        <v>72</v>
      </c>
      <c r="AQ506" s="50">
        <v>56</v>
      </c>
      <c r="AR506" s="50">
        <v>47</v>
      </c>
      <c r="AS506" s="50">
        <v>38</v>
      </c>
      <c r="AT506" s="50">
        <v>39</v>
      </c>
      <c r="AU506" s="50">
        <v>32</v>
      </c>
      <c r="AV506" s="50">
        <v>23</v>
      </c>
      <c r="AW506" s="50">
        <v>20</v>
      </c>
      <c r="AX506" s="50">
        <v>24</v>
      </c>
      <c r="AZ506">
        <v>0</v>
      </c>
    </row>
    <row r="507" spans="1:52" x14ac:dyDescent="0.25">
      <c r="A507" s="2" t="s">
        <v>27</v>
      </c>
      <c r="B507" s="3" t="s">
        <v>1344</v>
      </c>
      <c r="C507" s="4">
        <v>25372</v>
      </c>
      <c r="D507" s="2" t="s">
        <v>29</v>
      </c>
      <c r="E507" s="2" t="s">
        <v>1345</v>
      </c>
      <c r="F507" t="s">
        <v>2496</v>
      </c>
      <c r="G507">
        <v>8672</v>
      </c>
      <c r="H507">
        <v>567</v>
      </c>
      <c r="I507">
        <v>904</v>
      </c>
      <c r="J507" s="9">
        <v>159.43562610229276</v>
      </c>
      <c r="K507">
        <v>2117</v>
      </c>
      <c r="L507">
        <v>1456</v>
      </c>
      <c r="M507" s="22">
        <v>68.776570618800193</v>
      </c>
      <c r="N507" s="48">
        <v>8672</v>
      </c>
      <c r="O507" s="49">
        <v>1021</v>
      </c>
      <c r="P507" s="49">
        <v>7651</v>
      </c>
      <c r="Q507" s="48">
        <v>381</v>
      </c>
      <c r="R507" s="48">
        <v>357</v>
      </c>
      <c r="S507" s="48">
        <v>355</v>
      </c>
      <c r="T507" s="48">
        <v>356</v>
      </c>
      <c r="U507" s="48">
        <v>416</v>
      </c>
      <c r="V507" s="48">
        <v>361</v>
      </c>
      <c r="W507" s="48">
        <v>239</v>
      </c>
      <c r="X507" s="48">
        <v>196</v>
      </c>
      <c r="Y507" s="48">
        <v>208</v>
      </c>
      <c r="Z507" s="48">
        <v>220</v>
      </c>
      <c r="AA507" s="48">
        <v>245</v>
      </c>
      <c r="AB507" s="48">
        <v>216</v>
      </c>
      <c r="AC507" s="48">
        <v>193</v>
      </c>
      <c r="AD507" s="48">
        <v>162</v>
      </c>
      <c r="AE507" s="48">
        <v>120</v>
      </c>
      <c r="AF507" s="48">
        <v>100</v>
      </c>
      <c r="AG507" s="48">
        <v>116</v>
      </c>
      <c r="AH507" s="50">
        <v>363</v>
      </c>
      <c r="AI507" s="50">
        <v>344</v>
      </c>
      <c r="AJ507" s="50">
        <v>337</v>
      </c>
      <c r="AK507" s="50">
        <v>363</v>
      </c>
      <c r="AL507" s="50">
        <v>408</v>
      </c>
      <c r="AM507" s="50">
        <v>363</v>
      </c>
      <c r="AN507" s="50">
        <v>270</v>
      </c>
      <c r="AO507" s="50">
        <v>233</v>
      </c>
      <c r="AP507" s="50">
        <v>244</v>
      </c>
      <c r="AQ507" s="50">
        <v>237</v>
      </c>
      <c r="AR507" s="50">
        <v>263</v>
      </c>
      <c r="AS507" s="50">
        <v>239</v>
      </c>
      <c r="AT507" s="50">
        <v>191</v>
      </c>
      <c r="AU507" s="50">
        <v>158</v>
      </c>
      <c r="AV507" s="50">
        <v>146</v>
      </c>
      <c r="AW507" s="50">
        <v>123</v>
      </c>
      <c r="AX507" s="50">
        <v>149</v>
      </c>
      <c r="AZ507">
        <v>0</v>
      </c>
    </row>
    <row r="508" spans="1:52" x14ac:dyDescent="0.25">
      <c r="A508" s="2" t="s">
        <v>27</v>
      </c>
      <c r="B508" s="3" t="s">
        <v>571</v>
      </c>
      <c r="C508" s="4">
        <v>25377</v>
      </c>
      <c r="D508" s="2" t="s">
        <v>29</v>
      </c>
      <c r="E508" s="2" t="s">
        <v>572</v>
      </c>
      <c r="F508" t="s">
        <v>2496</v>
      </c>
      <c r="G508">
        <v>28225</v>
      </c>
      <c r="H508">
        <v>793</v>
      </c>
      <c r="I508">
        <v>700</v>
      </c>
      <c r="J508" s="9">
        <v>88.272383354350566</v>
      </c>
      <c r="K508">
        <v>6857</v>
      </c>
      <c r="L508">
        <v>2711</v>
      </c>
      <c r="M508" s="22">
        <v>39.536240338340384</v>
      </c>
      <c r="N508" s="48">
        <v>28225</v>
      </c>
      <c r="O508" s="49">
        <v>12248</v>
      </c>
      <c r="P508" s="49">
        <v>15977</v>
      </c>
      <c r="Q508" s="48">
        <v>1155</v>
      </c>
      <c r="R508" s="48">
        <v>1159</v>
      </c>
      <c r="S508" s="48">
        <v>1182</v>
      </c>
      <c r="T508" s="48">
        <v>1227</v>
      </c>
      <c r="U508" s="48">
        <v>1272</v>
      </c>
      <c r="V508" s="48">
        <v>1264</v>
      </c>
      <c r="W508" s="48">
        <v>1101</v>
      </c>
      <c r="X508" s="48">
        <v>908</v>
      </c>
      <c r="Y508" s="48">
        <v>837</v>
      </c>
      <c r="Z508" s="48">
        <v>893</v>
      </c>
      <c r="AA508" s="48">
        <v>898</v>
      </c>
      <c r="AB508" s="48">
        <v>772</v>
      </c>
      <c r="AC508" s="48">
        <v>557</v>
      </c>
      <c r="AD508" s="48">
        <v>376</v>
      </c>
      <c r="AE508" s="48">
        <v>238</v>
      </c>
      <c r="AF508" s="48">
        <v>141</v>
      </c>
      <c r="AG508" s="48">
        <v>136</v>
      </c>
      <c r="AH508" s="50">
        <v>1102</v>
      </c>
      <c r="AI508" s="50">
        <v>1117</v>
      </c>
      <c r="AJ508" s="50">
        <v>1192</v>
      </c>
      <c r="AK508" s="50">
        <v>1108</v>
      </c>
      <c r="AL508" s="50">
        <v>1153</v>
      </c>
      <c r="AM508" s="50">
        <v>1230</v>
      </c>
      <c r="AN508" s="50">
        <v>1065</v>
      </c>
      <c r="AO508" s="50">
        <v>939</v>
      </c>
      <c r="AP508" s="50">
        <v>877</v>
      </c>
      <c r="AQ508" s="50">
        <v>967</v>
      </c>
      <c r="AR508" s="50">
        <v>971</v>
      </c>
      <c r="AS508" s="50">
        <v>781</v>
      </c>
      <c r="AT508" s="50">
        <v>566</v>
      </c>
      <c r="AU508" s="50">
        <v>385</v>
      </c>
      <c r="AV508" s="50">
        <v>263</v>
      </c>
      <c r="AW508" s="50">
        <v>193</v>
      </c>
      <c r="AX508" s="50">
        <v>200</v>
      </c>
      <c r="AZ508">
        <v>0</v>
      </c>
    </row>
    <row r="509" spans="1:52" x14ac:dyDescent="0.25">
      <c r="A509" s="2" t="s">
        <v>27</v>
      </c>
      <c r="B509" s="3" t="s">
        <v>260</v>
      </c>
      <c r="C509" s="4">
        <v>25386</v>
      </c>
      <c r="D509" s="2" t="s">
        <v>29</v>
      </c>
      <c r="E509" s="2" t="s">
        <v>261</v>
      </c>
      <c r="F509" t="s">
        <v>2496</v>
      </c>
      <c r="G509">
        <v>32300</v>
      </c>
      <c r="H509">
        <v>967</v>
      </c>
      <c r="I509">
        <v>1840</v>
      </c>
      <c r="J509" s="9">
        <v>190.27921406411582</v>
      </c>
      <c r="K509">
        <v>7581</v>
      </c>
      <c r="L509">
        <v>3073</v>
      </c>
      <c r="M509" s="22">
        <v>40.535549399815331</v>
      </c>
      <c r="N509" s="48">
        <v>32300</v>
      </c>
      <c r="O509" s="49">
        <v>18159</v>
      </c>
      <c r="P509" s="49">
        <v>14141</v>
      </c>
      <c r="Q509" s="48">
        <v>1279</v>
      </c>
      <c r="R509" s="48">
        <v>1299</v>
      </c>
      <c r="S509" s="48">
        <v>1298</v>
      </c>
      <c r="T509" s="48">
        <v>1368</v>
      </c>
      <c r="U509" s="48">
        <v>1420</v>
      </c>
      <c r="V509" s="48">
        <v>1267</v>
      </c>
      <c r="W509" s="48">
        <v>1182</v>
      </c>
      <c r="X509" s="48">
        <v>1109</v>
      </c>
      <c r="Y509" s="48">
        <v>1033</v>
      </c>
      <c r="Z509" s="48">
        <v>1072</v>
      </c>
      <c r="AA509" s="48">
        <v>1058</v>
      </c>
      <c r="AB509" s="48">
        <v>897</v>
      </c>
      <c r="AC509" s="48">
        <v>639</v>
      </c>
      <c r="AD509" s="48">
        <v>429</v>
      </c>
      <c r="AE509" s="48">
        <v>268</v>
      </c>
      <c r="AF509" s="48">
        <v>157</v>
      </c>
      <c r="AG509" s="48">
        <v>147</v>
      </c>
      <c r="AH509" s="50">
        <v>1218</v>
      </c>
      <c r="AI509" s="50">
        <v>1248</v>
      </c>
      <c r="AJ509" s="50">
        <v>1309</v>
      </c>
      <c r="AK509" s="50">
        <v>1281</v>
      </c>
      <c r="AL509" s="50">
        <v>1364</v>
      </c>
      <c r="AM509" s="50">
        <v>1338</v>
      </c>
      <c r="AN509" s="50">
        <v>1258</v>
      </c>
      <c r="AO509" s="50">
        <v>1208</v>
      </c>
      <c r="AP509" s="50">
        <v>1096</v>
      </c>
      <c r="AQ509" s="50">
        <v>1152</v>
      </c>
      <c r="AR509" s="50">
        <v>1141</v>
      </c>
      <c r="AS509" s="50">
        <v>923</v>
      </c>
      <c r="AT509" s="50">
        <v>667</v>
      </c>
      <c r="AU509" s="50">
        <v>440</v>
      </c>
      <c r="AV509" s="50">
        <v>298</v>
      </c>
      <c r="AW509" s="50">
        <v>215</v>
      </c>
      <c r="AX509" s="50">
        <v>222</v>
      </c>
      <c r="AZ509">
        <v>0</v>
      </c>
    </row>
    <row r="510" spans="1:52" x14ac:dyDescent="0.25">
      <c r="A510" s="2" t="s">
        <v>27</v>
      </c>
      <c r="B510" s="3" t="s">
        <v>72</v>
      </c>
      <c r="C510" s="4">
        <v>25394</v>
      </c>
      <c r="D510" s="2" t="s">
        <v>29</v>
      </c>
      <c r="E510" s="2" t="s">
        <v>73</v>
      </c>
      <c r="F510" t="s">
        <v>2496</v>
      </c>
      <c r="G510">
        <v>10912</v>
      </c>
      <c r="H510">
        <v>566</v>
      </c>
      <c r="I510">
        <v>927</v>
      </c>
      <c r="J510" s="9">
        <v>163.78091872791521</v>
      </c>
      <c r="K510">
        <v>2624</v>
      </c>
      <c r="L510">
        <v>1803</v>
      </c>
      <c r="M510" s="22">
        <v>68.711890243902445</v>
      </c>
      <c r="N510" s="48">
        <v>10912</v>
      </c>
      <c r="O510" s="49">
        <v>4129</v>
      </c>
      <c r="P510" s="49">
        <v>6783</v>
      </c>
      <c r="Q510" s="48">
        <v>480</v>
      </c>
      <c r="R510" s="48">
        <v>449</v>
      </c>
      <c r="S510" s="48">
        <v>447</v>
      </c>
      <c r="T510" s="48">
        <v>448</v>
      </c>
      <c r="U510" s="48">
        <v>523</v>
      </c>
      <c r="V510" s="48">
        <v>453</v>
      </c>
      <c r="W510" s="48">
        <v>301</v>
      </c>
      <c r="X510" s="48">
        <v>247</v>
      </c>
      <c r="Y510" s="48">
        <v>262</v>
      </c>
      <c r="Z510" s="48">
        <v>277</v>
      </c>
      <c r="AA510" s="48">
        <v>309</v>
      </c>
      <c r="AB510" s="48">
        <v>272</v>
      </c>
      <c r="AC510" s="48">
        <v>242</v>
      </c>
      <c r="AD510" s="48">
        <v>204</v>
      </c>
      <c r="AE510" s="48">
        <v>151</v>
      </c>
      <c r="AF510" s="48">
        <v>126</v>
      </c>
      <c r="AG510" s="48">
        <v>146</v>
      </c>
      <c r="AH510" s="50">
        <v>457</v>
      </c>
      <c r="AI510" s="50">
        <v>433</v>
      </c>
      <c r="AJ510" s="50">
        <v>424</v>
      </c>
      <c r="AK510" s="50">
        <v>457</v>
      </c>
      <c r="AL510" s="50">
        <v>513</v>
      </c>
      <c r="AM510" s="50">
        <v>457</v>
      </c>
      <c r="AN510" s="50">
        <v>339</v>
      </c>
      <c r="AO510" s="50">
        <v>294</v>
      </c>
      <c r="AP510" s="50">
        <v>307</v>
      </c>
      <c r="AQ510" s="50">
        <v>298</v>
      </c>
      <c r="AR510" s="50">
        <v>331</v>
      </c>
      <c r="AS510" s="50">
        <v>301</v>
      </c>
      <c r="AT510" s="50">
        <v>240</v>
      </c>
      <c r="AU510" s="50">
        <v>198</v>
      </c>
      <c r="AV510" s="50">
        <v>183</v>
      </c>
      <c r="AW510" s="50">
        <v>155</v>
      </c>
      <c r="AX510" s="50">
        <v>188</v>
      </c>
      <c r="AZ510">
        <v>0</v>
      </c>
    </row>
    <row r="511" spans="1:52" x14ac:dyDescent="0.25">
      <c r="A511" s="2" t="s">
        <v>27</v>
      </c>
      <c r="B511" s="3" t="s">
        <v>382</v>
      </c>
      <c r="C511" s="4">
        <v>25398</v>
      </c>
      <c r="D511" s="2" t="s">
        <v>29</v>
      </c>
      <c r="E511" s="2" t="s">
        <v>383</v>
      </c>
      <c r="F511" t="s">
        <v>2496</v>
      </c>
      <c r="G511">
        <v>7040</v>
      </c>
      <c r="H511">
        <v>386</v>
      </c>
      <c r="I511">
        <v>551</v>
      </c>
      <c r="J511" s="9">
        <v>142.74611398963731</v>
      </c>
      <c r="K511">
        <v>1728</v>
      </c>
      <c r="L511">
        <v>1191</v>
      </c>
      <c r="M511" s="22">
        <v>68.923611111111114</v>
      </c>
      <c r="N511" s="48">
        <v>7040</v>
      </c>
      <c r="O511" s="49">
        <v>995</v>
      </c>
      <c r="P511" s="49">
        <v>6045</v>
      </c>
      <c r="Q511" s="48">
        <v>309</v>
      </c>
      <c r="R511" s="48">
        <v>289</v>
      </c>
      <c r="S511" s="48">
        <v>288</v>
      </c>
      <c r="T511" s="48">
        <v>288</v>
      </c>
      <c r="U511" s="48">
        <v>338</v>
      </c>
      <c r="V511" s="48">
        <v>294</v>
      </c>
      <c r="W511" s="48">
        <v>194</v>
      </c>
      <c r="X511" s="48">
        <v>160</v>
      </c>
      <c r="Y511" s="48">
        <v>169</v>
      </c>
      <c r="Z511" s="48">
        <v>179</v>
      </c>
      <c r="AA511" s="48">
        <v>200</v>
      </c>
      <c r="AB511" s="48">
        <v>176</v>
      </c>
      <c r="AC511" s="48">
        <v>156</v>
      </c>
      <c r="AD511" s="48">
        <v>132</v>
      </c>
      <c r="AE511" s="48">
        <v>98</v>
      </c>
      <c r="AF511" s="48">
        <v>81</v>
      </c>
      <c r="AG511" s="48">
        <v>94</v>
      </c>
      <c r="AH511" s="50">
        <v>294</v>
      </c>
      <c r="AI511" s="50">
        <v>279</v>
      </c>
      <c r="AJ511" s="50">
        <v>273</v>
      </c>
      <c r="AK511" s="50">
        <v>294</v>
      </c>
      <c r="AL511" s="50">
        <v>331</v>
      </c>
      <c r="AM511" s="50">
        <v>295</v>
      </c>
      <c r="AN511" s="50">
        <v>219</v>
      </c>
      <c r="AO511" s="50">
        <v>190</v>
      </c>
      <c r="AP511" s="50">
        <v>198</v>
      </c>
      <c r="AQ511" s="50">
        <v>192</v>
      </c>
      <c r="AR511" s="50">
        <v>214</v>
      </c>
      <c r="AS511" s="50">
        <v>194</v>
      </c>
      <c r="AT511" s="50">
        <v>155</v>
      </c>
      <c r="AU511" s="50">
        <v>128</v>
      </c>
      <c r="AV511" s="50">
        <v>118</v>
      </c>
      <c r="AW511" s="50">
        <v>100</v>
      </c>
      <c r="AX511" s="50">
        <v>121</v>
      </c>
      <c r="AZ511">
        <v>0</v>
      </c>
    </row>
    <row r="512" spans="1:52" x14ac:dyDescent="0.25">
      <c r="A512" s="2" t="s">
        <v>27</v>
      </c>
      <c r="B512" s="3" t="s">
        <v>457</v>
      </c>
      <c r="C512" s="4">
        <v>25402</v>
      </c>
      <c r="D512" s="2" t="s">
        <v>29</v>
      </c>
      <c r="E512" s="2" t="s">
        <v>458</v>
      </c>
      <c r="F512" t="s">
        <v>2496</v>
      </c>
      <c r="G512">
        <v>14413</v>
      </c>
      <c r="H512">
        <v>463</v>
      </c>
      <c r="I512">
        <v>639</v>
      </c>
      <c r="J512" s="9">
        <v>138.01295896328293</v>
      </c>
      <c r="K512">
        <v>3488</v>
      </c>
      <c r="L512">
        <v>2397</v>
      </c>
      <c r="M512" s="22">
        <v>68.721330275229349</v>
      </c>
      <c r="N512" s="48">
        <v>14413</v>
      </c>
      <c r="O512" s="49">
        <v>5381</v>
      </c>
      <c r="P512" s="49">
        <v>9032</v>
      </c>
      <c r="Q512" s="48">
        <v>634</v>
      </c>
      <c r="R512" s="48">
        <v>593</v>
      </c>
      <c r="S512" s="48">
        <v>590</v>
      </c>
      <c r="T512" s="48">
        <v>592</v>
      </c>
      <c r="U512" s="48">
        <v>691</v>
      </c>
      <c r="V512" s="48">
        <v>597</v>
      </c>
      <c r="W512" s="48">
        <v>398</v>
      </c>
      <c r="X512" s="48">
        <v>326</v>
      </c>
      <c r="Y512" s="48">
        <v>346</v>
      </c>
      <c r="Z512" s="48">
        <v>366</v>
      </c>
      <c r="AA512" s="48">
        <v>408</v>
      </c>
      <c r="AB512" s="48">
        <v>359</v>
      </c>
      <c r="AC512" s="48">
        <v>320</v>
      </c>
      <c r="AD512" s="48">
        <v>269</v>
      </c>
      <c r="AE512" s="48">
        <v>199</v>
      </c>
      <c r="AF512" s="48">
        <v>166</v>
      </c>
      <c r="AG512" s="48">
        <v>193</v>
      </c>
      <c r="AH512" s="50">
        <v>604</v>
      </c>
      <c r="AI512" s="50">
        <v>572</v>
      </c>
      <c r="AJ512" s="50">
        <v>560</v>
      </c>
      <c r="AK512" s="50">
        <v>604</v>
      </c>
      <c r="AL512" s="50">
        <v>678</v>
      </c>
      <c r="AM512" s="50">
        <v>604</v>
      </c>
      <c r="AN512" s="50">
        <v>448</v>
      </c>
      <c r="AO512" s="50">
        <v>388</v>
      </c>
      <c r="AP512" s="50">
        <v>405</v>
      </c>
      <c r="AQ512" s="50">
        <v>394</v>
      </c>
      <c r="AR512" s="50">
        <v>437</v>
      </c>
      <c r="AS512" s="50">
        <v>398</v>
      </c>
      <c r="AT512" s="50">
        <v>317</v>
      </c>
      <c r="AU512" s="50">
        <v>262</v>
      </c>
      <c r="AV512" s="50">
        <v>242</v>
      </c>
      <c r="AW512" s="50">
        <v>205</v>
      </c>
      <c r="AX512" s="50">
        <v>248</v>
      </c>
      <c r="AZ512">
        <v>0</v>
      </c>
    </row>
    <row r="513" spans="1:52" x14ac:dyDescent="0.25">
      <c r="A513" s="2" t="s">
        <v>27</v>
      </c>
      <c r="B513" s="3" t="s">
        <v>2009</v>
      </c>
      <c r="C513" s="4">
        <v>25407</v>
      </c>
      <c r="D513" s="2" t="s">
        <v>29</v>
      </c>
      <c r="E513" s="2" t="s">
        <v>2010</v>
      </c>
      <c r="F513" t="s">
        <v>2496</v>
      </c>
      <c r="G513">
        <v>10352</v>
      </c>
      <c r="H513">
        <v>1377</v>
      </c>
      <c r="I513">
        <v>586</v>
      </c>
      <c r="J513" s="9">
        <v>42.556281771968045</v>
      </c>
      <c r="K513">
        <v>2937</v>
      </c>
      <c r="L513">
        <v>934</v>
      </c>
      <c r="M513" s="22">
        <v>31.801157643854271</v>
      </c>
      <c r="N513" s="48">
        <v>10352</v>
      </c>
      <c r="O513" s="49">
        <v>2310</v>
      </c>
      <c r="P513" s="49">
        <v>8042</v>
      </c>
      <c r="Q513" s="48">
        <v>547</v>
      </c>
      <c r="R513" s="48">
        <v>503</v>
      </c>
      <c r="S513" s="48">
        <v>463</v>
      </c>
      <c r="T513" s="48">
        <v>478</v>
      </c>
      <c r="U513" s="48">
        <v>498</v>
      </c>
      <c r="V513" s="48">
        <v>511</v>
      </c>
      <c r="W513" s="48">
        <v>404</v>
      </c>
      <c r="X513" s="48">
        <v>335</v>
      </c>
      <c r="Y513" s="48">
        <v>339</v>
      </c>
      <c r="Z513" s="48">
        <v>339</v>
      </c>
      <c r="AA513" s="48">
        <v>310</v>
      </c>
      <c r="AB513" s="48">
        <v>241</v>
      </c>
      <c r="AC513" s="48">
        <v>166</v>
      </c>
      <c r="AD513" s="48">
        <v>112</v>
      </c>
      <c r="AE513" s="48">
        <v>77</v>
      </c>
      <c r="AF513" s="48">
        <v>55</v>
      </c>
      <c r="AG513" s="48">
        <v>49</v>
      </c>
      <c r="AH513" s="50">
        <v>513</v>
      </c>
      <c r="AI513" s="50">
        <v>467</v>
      </c>
      <c r="AJ513" s="50">
        <v>428</v>
      </c>
      <c r="AK513" s="50">
        <v>446</v>
      </c>
      <c r="AL513" s="50">
        <v>471</v>
      </c>
      <c r="AM513" s="50">
        <v>480</v>
      </c>
      <c r="AN513" s="50">
        <v>365</v>
      </c>
      <c r="AO513" s="50">
        <v>288</v>
      </c>
      <c r="AP513" s="50">
        <v>273</v>
      </c>
      <c r="AQ513" s="50">
        <v>260</v>
      </c>
      <c r="AR513" s="50">
        <v>234</v>
      </c>
      <c r="AS513" s="50">
        <v>189</v>
      </c>
      <c r="AT513" s="50">
        <v>141</v>
      </c>
      <c r="AU513" s="50">
        <v>110</v>
      </c>
      <c r="AV513" s="50">
        <v>90</v>
      </c>
      <c r="AW513" s="50">
        <v>79</v>
      </c>
      <c r="AX513" s="50">
        <v>91</v>
      </c>
      <c r="AZ513">
        <v>0</v>
      </c>
    </row>
    <row r="514" spans="1:52" x14ac:dyDescent="0.25">
      <c r="A514" s="2" t="s">
        <v>27</v>
      </c>
      <c r="B514" s="3" t="s">
        <v>1432</v>
      </c>
      <c r="C514" s="4">
        <v>25426</v>
      </c>
      <c r="D514" s="2" t="s">
        <v>29</v>
      </c>
      <c r="E514" s="2" t="s">
        <v>1433</v>
      </c>
      <c r="F514" t="s">
        <v>2496</v>
      </c>
      <c r="G514">
        <v>6226</v>
      </c>
      <c r="H514">
        <v>199</v>
      </c>
      <c r="I514">
        <v>267</v>
      </c>
      <c r="J514" s="9">
        <v>134.17085427135677</v>
      </c>
      <c r="K514">
        <v>1671</v>
      </c>
      <c r="L514">
        <v>1068</v>
      </c>
      <c r="M514" s="22">
        <v>63.913824057450633</v>
      </c>
      <c r="N514" s="48">
        <v>6226</v>
      </c>
      <c r="O514" s="49">
        <v>1495</v>
      </c>
      <c r="P514" s="49">
        <v>4731</v>
      </c>
      <c r="Q514" s="48">
        <v>306</v>
      </c>
      <c r="R514" s="48">
        <v>268</v>
      </c>
      <c r="S514" s="48">
        <v>235</v>
      </c>
      <c r="T514" s="48">
        <v>232</v>
      </c>
      <c r="U514" s="48">
        <v>250</v>
      </c>
      <c r="V514" s="48">
        <v>258</v>
      </c>
      <c r="W514" s="48">
        <v>194</v>
      </c>
      <c r="X514" s="48">
        <v>149</v>
      </c>
      <c r="Y514" s="48">
        <v>155</v>
      </c>
      <c r="Z514" s="48">
        <v>157</v>
      </c>
      <c r="AA514" s="48">
        <v>176</v>
      </c>
      <c r="AB514" s="48">
        <v>155</v>
      </c>
      <c r="AC514" s="48">
        <v>136</v>
      </c>
      <c r="AD514" s="48">
        <v>120</v>
      </c>
      <c r="AE514" s="48">
        <v>99</v>
      </c>
      <c r="AF514" s="48">
        <v>74</v>
      </c>
      <c r="AG514" s="48">
        <v>86</v>
      </c>
      <c r="AH514" s="50">
        <v>299</v>
      </c>
      <c r="AI514" s="50">
        <v>268</v>
      </c>
      <c r="AJ514" s="50">
        <v>259</v>
      </c>
      <c r="AK514" s="50">
        <v>272</v>
      </c>
      <c r="AL514" s="50">
        <v>286</v>
      </c>
      <c r="AM514" s="50">
        <v>274</v>
      </c>
      <c r="AN514" s="50">
        <v>203</v>
      </c>
      <c r="AO514" s="50">
        <v>155</v>
      </c>
      <c r="AP514" s="50">
        <v>163</v>
      </c>
      <c r="AQ514" s="50">
        <v>160</v>
      </c>
      <c r="AR514" s="50">
        <v>175</v>
      </c>
      <c r="AS514" s="50">
        <v>142</v>
      </c>
      <c r="AT514" s="50">
        <v>118</v>
      </c>
      <c r="AU514" s="50">
        <v>112</v>
      </c>
      <c r="AV514" s="50">
        <v>101</v>
      </c>
      <c r="AW514" s="50">
        <v>84</v>
      </c>
      <c r="AX514" s="50">
        <v>105</v>
      </c>
      <c r="AZ514">
        <v>0</v>
      </c>
    </row>
    <row r="515" spans="1:52" x14ac:dyDescent="0.25">
      <c r="A515" s="2" t="s">
        <v>27</v>
      </c>
      <c r="B515" s="3" t="s">
        <v>180</v>
      </c>
      <c r="C515" s="4">
        <v>25430</v>
      </c>
      <c r="D515" s="2" t="s">
        <v>29</v>
      </c>
      <c r="E515" s="2" t="s">
        <v>181</v>
      </c>
      <c r="F515" t="s">
        <v>2496</v>
      </c>
      <c r="G515">
        <v>80622</v>
      </c>
      <c r="H515">
        <v>723</v>
      </c>
      <c r="I515">
        <v>347</v>
      </c>
      <c r="J515" s="9">
        <v>47.994467496542185</v>
      </c>
      <c r="K515">
        <v>21478</v>
      </c>
      <c r="L515">
        <v>5480</v>
      </c>
      <c r="M515" s="22">
        <v>25.514479932954654</v>
      </c>
      <c r="N515" s="48">
        <v>80622</v>
      </c>
      <c r="O515" s="49">
        <v>70203</v>
      </c>
      <c r="P515" s="49">
        <v>10419</v>
      </c>
      <c r="Q515" s="48">
        <v>3653</v>
      </c>
      <c r="R515" s="48">
        <v>3702</v>
      </c>
      <c r="S515" s="48">
        <v>3709</v>
      </c>
      <c r="T515" s="48">
        <v>3733</v>
      </c>
      <c r="U515" s="48">
        <v>3491</v>
      </c>
      <c r="V515" s="48">
        <v>3681</v>
      </c>
      <c r="W515" s="48">
        <v>3754</v>
      </c>
      <c r="X515" s="48">
        <v>3190</v>
      </c>
      <c r="Y515" s="48">
        <v>2653</v>
      </c>
      <c r="Z515" s="48">
        <v>2385</v>
      </c>
      <c r="AA515" s="48">
        <v>2045</v>
      </c>
      <c r="AB515" s="48">
        <v>1542</v>
      </c>
      <c r="AC515" s="48">
        <v>1073</v>
      </c>
      <c r="AD515" s="48">
        <v>723</v>
      </c>
      <c r="AE515" s="48">
        <v>476</v>
      </c>
      <c r="AF515" s="48">
        <v>301</v>
      </c>
      <c r="AG515" s="48">
        <v>252</v>
      </c>
      <c r="AH515" s="50">
        <v>3485</v>
      </c>
      <c r="AI515" s="50">
        <v>3559</v>
      </c>
      <c r="AJ515" s="50">
        <v>3736</v>
      </c>
      <c r="AK515" s="50">
        <v>3449</v>
      </c>
      <c r="AL515" s="50">
        <v>3437</v>
      </c>
      <c r="AM515" s="50">
        <v>3607</v>
      </c>
      <c r="AN515" s="50">
        <v>3330</v>
      </c>
      <c r="AO515" s="50">
        <v>3030</v>
      </c>
      <c r="AP515" s="50">
        <v>2665</v>
      </c>
      <c r="AQ515" s="50">
        <v>2469</v>
      </c>
      <c r="AR515" s="50">
        <v>2222</v>
      </c>
      <c r="AS515" s="50">
        <v>1720</v>
      </c>
      <c r="AT515" s="50">
        <v>1242</v>
      </c>
      <c r="AU515" s="50">
        <v>902</v>
      </c>
      <c r="AV515" s="50">
        <v>600</v>
      </c>
      <c r="AW515" s="50">
        <v>401</v>
      </c>
      <c r="AX515" s="50">
        <v>405</v>
      </c>
      <c r="AZ515">
        <v>0</v>
      </c>
    </row>
    <row r="516" spans="1:52" x14ac:dyDescent="0.25">
      <c r="A516" s="2" t="s">
        <v>27</v>
      </c>
      <c r="B516" s="3" t="s">
        <v>1539</v>
      </c>
      <c r="C516" s="4">
        <v>25436</v>
      </c>
      <c r="D516" s="2" t="s">
        <v>29</v>
      </c>
      <c r="E516" s="2" t="s">
        <v>1540</v>
      </c>
      <c r="F516" t="s">
        <v>2496</v>
      </c>
      <c r="G516">
        <v>4754</v>
      </c>
      <c r="H516">
        <v>411</v>
      </c>
      <c r="I516">
        <v>804</v>
      </c>
      <c r="J516" s="9">
        <v>195.6204379562044</v>
      </c>
      <c r="K516">
        <v>1323</v>
      </c>
      <c r="L516">
        <v>298</v>
      </c>
      <c r="M516" s="22">
        <v>22.524565381708239</v>
      </c>
      <c r="N516" s="48">
        <v>4754</v>
      </c>
      <c r="O516" s="49">
        <v>1308</v>
      </c>
      <c r="P516" s="49">
        <v>3446</v>
      </c>
      <c r="Q516" s="48">
        <v>212</v>
      </c>
      <c r="R516" s="48">
        <v>221</v>
      </c>
      <c r="S516" s="48">
        <v>222</v>
      </c>
      <c r="T516" s="48">
        <v>232</v>
      </c>
      <c r="U516" s="48">
        <v>214</v>
      </c>
      <c r="V516" s="48">
        <v>197</v>
      </c>
      <c r="W516" s="48">
        <v>207</v>
      </c>
      <c r="X516" s="48">
        <v>191</v>
      </c>
      <c r="Y516" s="48">
        <v>162</v>
      </c>
      <c r="Z516" s="48">
        <v>144</v>
      </c>
      <c r="AA516" s="48">
        <v>123</v>
      </c>
      <c r="AB516" s="48">
        <v>88</v>
      </c>
      <c r="AC516" s="48">
        <v>57</v>
      </c>
      <c r="AD516" s="48">
        <v>37</v>
      </c>
      <c r="AE516" s="48">
        <v>24</v>
      </c>
      <c r="AF516" s="48">
        <v>15</v>
      </c>
      <c r="AG516" s="48">
        <v>12</v>
      </c>
      <c r="AH516" s="50">
        <v>202</v>
      </c>
      <c r="AI516" s="50">
        <v>209</v>
      </c>
      <c r="AJ516" s="50">
        <v>220</v>
      </c>
      <c r="AK516" s="50">
        <v>214</v>
      </c>
      <c r="AL516" s="50">
        <v>215</v>
      </c>
      <c r="AM516" s="50">
        <v>204</v>
      </c>
      <c r="AN516" s="50">
        <v>200</v>
      </c>
      <c r="AO516" s="50">
        <v>197</v>
      </c>
      <c r="AP516" s="50">
        <v>169</v>
      </c>
      <c r="AQ516" s="50">
        <v>155</v>
      </c>
      <c r="AR516" s="50">
        <v>135</v>
      </c>
      <c r="AS516" s="50">
        <v>98</v>
      </c>
      <c r="AT516" s="50">
        <v>66</v>
      </c>
      <c r="AU516" s="50">
        <v>45</v>
      </c>
      <c r="AV516" s="50">
        <v>29</v>
      </c>
      <c r="AW516" s="50">
        <v>19</v>
      </c>
      <c r="AX516" s="50">
        <v>19</v>
      </c>
      <c r="AZ516">
        <v>0</v>
      </c>
    </row>
    <row r="517" spans="1:52" x14ac:dyDescent="0.25">
      <c r="A517" s="2" t="s">
        <v>27</v>
      </c>
      <c r="B517" s="3" t="s">
        <v>164</v>
      </c>
      <c r="C517" s="4">
        <v>25438</v>
      </c>
      <c r="D517" s="2" t="s">
        <v>29</v>
      </c>
      <c r="E517" s="2" t="s">
        <v>165</v>
      </c>
      <c r="F517" t="s">
        <v>2496</v>
      </c>
      <c r="G517">
        <v>10162</v>
      </c>
      <c r="H517">
        <v>555</v>
      </c>
      <c r="I517">
        <v>337</v>
      </c>
      <c r="J517" s="9">
        <v>60.72072072072072</v>
      </c>
      <c r="K517">
        <v>3210</v>
      </c>
      <c r="L517">
        <v>1076</v>
      </c>
      <c r="M517" s="22">
        <v>33.520249221183803</v>
      </c>
      <c r="N517" s="48">
        <v>10162</v>
      </c>
      <c r="O517" s="49">
        <v>3933</v>
      </c>
      <c r="P517" s="49">
        <v>6229</v>
      </c>
      <c r="Q517" s="48">
        <v>607</v>
      </c>
      <c r="R517" s="48">
        <v>545</v>
      </c>
      <c r="S517" s="48">
        <v>536</v>
      </c>
      <c r="T517" s="48">
        <v>501</v>
      </c>
      <c r="U517" s="48">
        <v>556</v>
      </c>
      <c r="V517" s="48">
        <v>540</v>
      </c>
      <c r="W517" s="48">
        <v>389</v>
      </c>
      <c r="X517" s="48">
        <v>278</v>
      </c>
      <c r="Y517" s="48">
        <v>250</v>
      </c>
      <c r="Z517" s="48">
        <v>247</v>
      </c>
      <c r="AA517" s="48">
        <v>218</v>
      </c>
      <c r="AB517" s="48">
        <v>177</v>
      </c>
      <c r="AC517" s="48">
        <v>143</v>
      </c>
      <c r="AD517" s="48">
        <v>131</v>
      </c>
      <c r="AE517" s="48">
        <v>105</v>
      </c>
      <c r="AF517" s="48">
        <v>77</v>
      </c>
      <c r="AG517" s="48">
        <v>73</v>
      </c>
      <c r="AH517" s="50">
        <v>570</v>
      </c>
      <c r="AI517" s="50">
        <v>490</v>
      </c>
      <c r="AJ517" s="50">
        <v>473</v>
      </c>
      <c r="AK517" s="50">
        <v>424</v>
      </c>
      <c r="AL517" s="50">
        <v>455</v>
      </c>
      <c r="AM517" s="50">
        <v>423</v>
      </c>
      <c r="AN517" s="50">
        <v>322</v>
      </c>
      <c r="AO517" s="50">
        <v>241</v>
      </c>
      <c r="AP517" s="50">
        <v>231</v>
      </c>
      <c r="AQ517" s="50">
        <v>228</v>
      </c>
      <c r="AR517" s="50">
        <v>205</v>
      </c>
      <c r="AS517" s="50">
        <v>180</v>
      </c>
      <c r="AT517" s="50">
        <v>152</v>
      </c>
      <c r="AU517" s="50">
        <v>137</v>
      </c>
      <c r="AV517" s="50">
        <v>104</v>
      </c>
      <c r="AW517" s="50">
        <v>76</v>
      </c>
      <c r="AX517" s="50">
        <v>78</v>
      </c>
      <c r="AZ517">
        <v>0</v>
      </c>
    </row>
    <row r="518" spans="1:52" x14ac:dyDescent="0.25">
      <c r="A518" s="2" t="s">
        <v>27</v>
      </c>
      <c r="B518" s="3" t="s">
        <v>212</v>
      </c>
      <c r="C518" s="4">
        <v>25473</v>
      </c>
      <c r="D518" s="2" t="s">
        <v>29</v>
      </c>
      <c r="E518" s="2" t="s">
        <v>213</v>
      </c>
      <c r="F518" t="s">
        <v>2496</v>
      </c>
      <c r="G518">
        <v>86954</v>
      </c>
      <c r="H518">
        <v>329</v>
      </c>
      <c r="I518">
        <v>88</v>
      </c>
      <c r="J518" s="9">
        <v>26.747720364741639</v>
      </c>
      <c r="K518">
        <v>22581</v>
      </c>
      <c r="L518">
        <v>6112</v>
      </c>
      <c r="M518" s="22">
        <v>27.067003232806343</v>
      </c>
      <c r="N518" s="48">
        <v>86954</v>
      </c>
      <c r="O518" s="49">
        <v>83520</v>
      </c>
      <c r="P518" s="49">
        <v>3434</v>
      </c>
      <c r="Q518" s="48">
        <v>4006</v>
      </c>
      <c r="R518" s="48">
        <v>3914</v>
      </c>
      <c r="S518" s="48">
        <v>4017</v>
      </c>
      <c r="T518" s="48">
        <v>4277</v>
      </c>
      <c r="U518" s="48">
        <v>3928</v>
      </c>
      <c r="V518" s="48">
        <v>3922</v>
      </c>
      <c r="W518" s="48">
        <v>3148</v>
      </c>
      <c r="X518" s="48">
        <v>2669</v>
      </c>
      <c r="Y518" s="48">
        <v>2583</v>
      </c>
      <c r="Z518" s="48">
        <v>2742</v>
      </c>
      <c r="AA518" s="48">
        <v>2649</v>
      </c>
      <c r="AB518" s="48">
        <v>1987</v>
      </c>
      <c r="AC518" s="48">
        <v>1266</v>
      </c>
      <c r="AD518" s="48">
        <v>870</v>
      </c>
      <c r="AE518" s="48">
        <v>568</v>
      </c>
      <c r="AF518" s="48">
        <v>342</v>
      </c>
      <c r="AG518" s="48">
        <v>298</v>
      </c>
      <c r="AH518" s="50">
        <v>3810</v>
      </c>
      <c r="AI518" s="50">
        <v>3747</v>
      </c>
      <c r="AJ518" s="50">
        <v>3735</v>
      </c>
      <c r="AK518" s="50">
        <v>4007</v>
      </c>
      <c r="AL518" s="50">
        <v>3876</v>
      </c>
      <c r="AM518" s="50">
        <v>4027</v>
      </c>
      <c r="AN518" s="50">
        <v>3229</v>
      </c>
      <c r="AO518" s="50">
        <v>2852</v>
      </c>
      <c r="AP518" s="50">
        <v>2885</v>
      </c>
      <c r="AQ518" s="50">
        <v>2996</v>
      </c>
      <c r="AR518" s="50">
        <v>2691</v>
      </c>
      <c r="AS518" s="50">
        <v>1999</v>
      </c>
      <c r="AT518" s="50">
        <v>1370</v>
      </c>
      <c r="AU518" s="50">
        <v>941</v>
      </c>
      <c r="AV518" s="50">
        <v>656</v>
      </c>
      <c r="AW518" s="50">
        <v>467</v>
      </c>
      <c r="AX518" s="50">
        <v>480</v>
      </c>
      <c r="AZ518">
        <v>0</v>
      </c>
    </row>
    <row r="519" spans="1:52" x14ac:dyDescent="0.25">
      <c r="A519" s="2" t="s">
        <v>27</v>
      </c>
      <c r="B519" s="3" t="s">
        <v>1817</v>
      </c>
      <c r="C519" s="4">
        <v>25483</v>
      </c>
      <c r="D519" s="2" t="s">
        <v>29</v>
      </c>
      <c r="E519" s="2" t="s">
        <v>206</v>
      </c>
      <c r="F519" t="s">
        <v>2496</v>
      </c>
      <c r="G519">
        <v>2233</v>
      </c>
      <c r="H519">
        <v>106</v>
      </c>
      <c r="I519">
        <v>118</v>
      </c>
      <c r="J519" s="9">
        <v>111.32075471698113</v>
      </c>
      <c r="K519">
        <v>592</v>
      </c>
      <c r="L519">
        <v>113</v>
      </c>
      <c r="M519" s="22">
        <v>19.087837837837839</v>
      </c>
      <c r="N519" s="48">
        <v>2233</v>
      </c>
      <c r="O519" s="49">
        <v>1470</v>
      </c>
      <c r="P519" s="49">
        <v>763</v>
      </c>
      <c r="Q519" s="48">
        <v>102</v>
      </c>
      <c r="R519" s="48">
        <v>99</v>
      </c>
      <c r="S519" s="48">
        <v>96</v>
      </c>
      <c r="T519" s="48">
        <v>105</v>
      </c>
      <c r="U519" s="48">
        <v>103</v>
      </c>
      <c r="V519" s="48">
        <v>93</v>
      </c>
      <c r="W519" s="48">
        <v>83</v>
      </c>
      <c r="X519" s="48">
        <v>83</v>
      </c>
      <c r="Y519" s="48">
        <v>81</v>
      </c>
      <c r="Z519" s="48">
        <v>80</v>
      </c>
      <c r="AA519" s="48">
        <v>67</v>
      </c>
      <c r="AB519" s="48">
        <v>40</v>
      </c>
      <c r="AC519" s="48">
        <v>21</v>
      </c>
      <c r="AD519" s="48">
        <v>11</v>
      </c>
      <c r="AE519" s="48">
        <v>7</v>
      </c>
      <c r="AF519" s="48">
        <v>5</v>
      </c>
      <c r="AG519" s="48">
        <v>3</v>
      </c>
      <c r="AH519" s="50">
        <v>97</v>
      </c>
      <c r="AI519" s="50">
        <v>95</v>
      </c>
      <c r="AJ519" s="50">
        <v>93</v>
      </c>
      <c r="AK519" s="50">
        <v>102</v>
      </c>
      <c r="AL519" s="50">
        <v>106</v>
      </c>
      <c r="AM519" s="50">
        <v>100</v>
      </c>
      <c r="AN519" s="50">
        <v>94</v>
      </c>
      <c r="AO519" s="50">
        <v>95</v>
      </c>
      <c r="AP519" s="50">
        <v>92</v>
      </c>
      <c r="AQ519" s="50">
        <v>88</v>
      </c>
      <c r="AR519" s="50">
        <v>74</v>
      </c>
      <c r="AS519" s="50">
        <v>47</v>
      </c>
      <c r="AT519" s="50">
        <v>27</v>
      </c>
      <c r="AU519" s="50">
        <v>17</v>
      </c>
      <c r="AV519" s="50">
        <v>11</v>
      </c>
      <c r="AW519" s="50">
        <v>9</v>
      </c>
      <c r="AX519" s="50">
        <v>7</v>
      </c>
      <c r="AZ519">
        <v>0</v>
      </c>
    </row>
    <row r="520" spans="1:52" x14ac:dyDescent="0.25">
      <c r="A520" s="2" t="s">
        <v>27</v>
      </c>
      <c r="B520" s="3" t="s">
        <v>778</v>
      </c>
      <c r="C520" s="4">
        <v>25486</v>
      </c>
      <c r="D520" s="2" t="s">
        <v>29</v>
      </c>
      <c r="E520" s="2" t="s">
        <v>779</v>
      </c>
      <c r="F520" t="s">
        <v>2496</v>
      </c>
      <c r="G520">
        <v>13922</v>
      </c>
      <c r="H520">
        <v>617</v>
      </c>
      <c r="I520">
        <v>286</v>
      </c>
      <c r="J520" s="9">
        <v>46.353322528363044</v>
      </c>
      <c r="K520">
        <v>4118</v>
      </c>
      <c r="L520">
        <v>959</v>
      </c>
      <c r="M520" s="22">
        <v>23.288003885381254</v>
      </c>
      <c r="N520" s="48">
        <v>13922</v>
      </c>
      <c r="O520" s="49">
        <v>5817</v>
      </c>
      <c r="P520" s="49">
        <v>8105</v>
      </c>
      <c r="Q520" s="48">
        <v>720</v>
      </c>
      <c r="R520" s="48">
        <v>706</v>
      </c>
      <c r="S520" s="48">
        <v>718</v>
      </c>
      <c r="T520" s="48">
        <v>688</v>
      </c>
      <c r="U520" s="48">
        <v>686</v>
      </c>
      <c r="V520" s="48">
        <v>696</v>
      </c>
      <c r="W520" s="48">
        <v>559</v>
      </c>
      <c r="X520" s="48">
        <v>422</v>
      </c>
      <c r="Y520" s="48">
        <v>391</v>
      </c>
      <c r="Z520" s="48">
        <v>364</v>
      </c>
      <c r="AA520" s="48">
        <v>356</v>
      </c>
      <c r="AB520" s="48">
        <v>284</v>
      </c>
      <c r="AC520" s="48">
        <v>194</v>
      </c>
      <c r="AD520" s="48">
        <v>130</v>
      </c>
      <c r="AE520" s="48">
        <v>78</v>
      </c>
      <c r="AF520" s="48">
        <v>59</v>
      </c>
      <c r="AG520" s="48">
        <v>62</v>
      </c>
      <c r="AH520" s="50">
        <v>689</v>
      </c>
      <c r="AI520" s="50">
        <v>698</v>
      </c>
      <c r="AJ520" s="50">
        <v>700</v>
      </c>
      <c r="AK520" s="50">
        <v>645</v>
      </c>
      <c r="AL520" s="50">
        <v>620</v>
      </c>
      <c r="AM520" s="50">
        <v>629</v>
      </c>
      <c r="AN520" s="50">
        <v>532</v>
      </c>
      <c r="AO520" s="50">
        <v>411</v>
      </c>
      <c r="AP520" s="50">
        <v>395</v>
      </c>
      <c r="AQ520" s="50">
        <v>369</v>
      </c>
      <c r="AR520" s="50">
        <v>343</v>
      </c>
      <c r="AS520" s="50">
        <v>262</v>
      </c>
      <c r="AT520" s="50">
        <v>174</v>
      </c>
      <c r="AU520" s="50">
        <v>125</v>
      </c>
      <c r="AV520" s="50">
        <v>81</v>
      </c>
      <c r="AW520" s="50">
        <v>65</v>
      </c>
      <c r="AX520" s="50">
        <v>71</v>
      </c>
      <c r="AZ520">
        <v>0</v>
      </c>
    </row>
    <row r="521" spans="1:52" x14ac:dyDescent="0.25">
      <c r="A521" s="2" t="s">
        <v>27</v>
      </c>
      <c r="B521" s="3" t="s">
        <v>610</v>
      </c>
      <c r="C521" s="4">
        <v>25488</v>
      </c>
      <c r="D521" s="2" t="s">
        <v>29</v>
      </c>
      <c r="E521" s="2" t="s">
        <v>611</v>
      </c>
      <c r="F521" t="s">
        <v>2496</v>
      </c>
      <c r="G521">
        <v>19328</v>
      </c>
      <c r="H521">
        <v>116</v>
      </c>
      <c r="I521">
        <v>150</v>
      </c>
      <c r="J521" s="9">
        <v>129.31034482758622</v>
      </c>
      <c r="K521">
        <v>3798</v>
      </c>
      <c r="L521">
        <v>1298</v>
      </c>
      <c r="M521" s="22">
        <v>34.175882043180621</v>
      </c>
      <c r="N521" s="48">
        <v>19328</v>
      </c>
      <c r="O521" s="49">
        <v>5002</v>
      </c>
      <c r="P521" s="49">
        <v>14326</v>
      </c>
      <c r="Q521" s="48">
        <v>795</v>
      </c>
      <c r="R521" s="48">
        <v>715</v>
      </c>
      <c r="S521" s="48">
        <v>703</v>
      </c>
      <c r="T521" s="48">
        <v>2524</v>
      </c>
      <c r="U521" s="48">
        <v>3656</v>
      </c>
      <c r="V521" s="48">
        <v>1288</v>
      </c>
      <c r="W521" s="48">
        <v>840</v>
      </c>
      <c r="X521" s="48">
        <v>547</v>
      </c>
      <c r="Y521" s="48">
        <v>383</v>
      </c>
      <c r="Z521" s="48">
        <v>328</v>
      </c>
      <c r="AA521" s="48">
        <v>287</v>
      </c>
      <c r="AB521" s="48">
        <v>232</v>
      </c>
      <c r="AC521" s="48">
        <v>189</v>
      </c>
      <c r="AD521" s="48">
        <v>172</v>
      </c>
      <c r="AE521" s="48">
        <v>140</v>
      </c>
      <c r="AF521" s="48">
        <v>107</v>
      </c>
      <c r="AG521" s="48">
        <v>105</v>
      </c>
      <c r="AH521" s="50">
        <v>748</v>
      </c>
      <c r="AI521" s="50">
        <v>643</v>
      </c>
      <c r="AJ521" s="50">
        <v>620</v>
      </c>
      <c r="AK521" s="50">
        <v>556</v>
      </c>
      <c r="AL521" s="50">
        <v>600</v>
      </c>
      <c r="AM521" s="50">
        <v>567</v>
      </c>
      <c r="AN521" s="50">
        <v>431</v>
      </c>
      <c r="AO521" s="50">
        <v>320</v>
      </c>
      <c r="AP521" s="50">
        <v>304</v>
      </c>
      <c r="AQ521" s="50">
        <v>299</v>
      </c>
      <c r="AR521" s="50">
        <v>269</v>
      </c>
      <c r="AS521" s="50">
        <v>236</v>
      </c>
      <c r="AT521" s="50">
        <v>200</v>
      </c>
      <c r="AU521" s="50">
        <v>180</v>
      </c>
      <c r="AV521" s="50">
        <v>137</v>
      </c>
      <c r="AW521" s="50">
        <v>100</v>
      </c>
      <c r="AX521" s="50">
        <v>107</v>
      </c>
      <c r="AZ521">
        <v>0</v>
      </c>
    </row>
    <row r="522" spans="1:52" x14ac:dyDescent="0.25">
      <c r="A522" s="2" t="s">
        <v>27</v>
      </c>
      <c r="B522" s="3" t="s">
        <v>846</v>
      </c>
      <c r="C522" s="4">
        <v>25489</v>
      </c>
      <c r="D522" s="2" t="s">
        <v>29</v>
      </c>
      <c r="E522" s="2" t="s">
        <v>847</v>
      </c>
      <c r="F522" t="s">
        <v>2496</v>
      </c>
      <c r="G522">
        <v>6947</v>
      </c>
      <c r="H522">
        <v>139</v>
      </c>
      <c r="I522">
        <v>220</v>
      </c>
      <c r="J522" s="9">
        <v>158.27338129496403</v>
      </c>
      <c r="K522">
        <v>1861</v>
      </c>
      <c r="L522">
        <v>870</v>
      </c>
      <c r="M522" s="22">
        <v>46.749059645351956</v>
      </c>
      <c r="N522" s="48">
        <v>6947</v>
      </c>
      <c r="O522" s="49">
        <v>3025</v>
      </c>
      <c r="P522" s="49">
        <v>3922</v>
      </c>
      <c r="Q522" s="48">
        <v>360</v>
      </c>
      <c r="R522" s="48">
        <v>325</v>
      </c>
      <c r="S522" s="48">
        <v>308</v>
      </c>
      <c r="T522" s="48">
        <v>293</v>
      </c>
      <c r="U522" s="48">
        <v>296</v>
      </c>
      <c r="V522" s="48">
        <v>305</v>
      </c>
      <c r="W522" s="48">
        <v>217</v>
      </c>
      <c r="X522" s="48">
        <v>164</v>
      </c>
      <c r="Y522" s="48">
        <v>163</v>
      </c>
      <c r="Z522" s="48">
        <v>168</v>
      </c>
      <c r="AA522" s="48">
        <v>196</v>
      </c>
      <c r="AB522" s="48">
        <v>169</v>
      </c>
      <c r="AC522" s="48">
        <v>132</v>
      </c>
      <c r="AD522" s="48">
        <v>110</v>
      </c>
      <c r="AE522" s="48">
        <v>82</v>
      </c>
      <c r="AF522" s="48">
        <v>61</v>
      </c>
      <c r="AG522" s="48">
        <v>63</v>
      </c>
      <c r="AH522" s="50">
        <v>348</v>
      </c>
      <c r="AI522" s="50">
        <v>321</v>
      </c>
      <c r="AJ522" s="50">
        <v>311</v>
      </c>
      <c r="AK522" s="50">
        <v>304</v>
      </c>
      <c r="AL522" s="50">
        <v>319</v>
      </c>
      <c r="AM522" s="50">
        <v>317</v>
      </c>
      <c r="AN522" s="50">
        <v>232</v>
      </c>
      <c r="AO522" s="50">
        <v>175</v>
      </c>
      <c r="AP522" s="50">
        <v>185</v>
      </c>
      <c r="AQ522" s="50">
        <v>186</v>
      </c>
      <c r="AR522" s="50">
        <v>192</v>
      </c>
      <c r="AS522" s="50">
        <v>170</v>
      </c>
      <c r="AT522" s="50">
        <v>129</v>
      </c>
      <c r="AU522" s="50">
        <v>115</v>
      </c>
      <c r="AV522" s="50">
        <v>94</v>
      </c>
      <c r="AW522" s="50">
        <v>65</v>
      </c>
      <c r="AX522" s="50">
        <v>72</v>
      </c>
      <c r="AZ522">
        <v>0</v>
      </c>
    </row>
    <row r="523" spans="1:52" x14ac:dyDescent="0.25">
      <c r="A523" s="2" t="s">
        <v>27</v>
      </c>
      <c r="B523" s="3" t="s">
        <v>797</v>
      </c>
      <c r="C523" s="4">
        <v>25491</v>
      </c>
      <c r="D523" s="2" t="s">
        <v>29</v>
      </c>
      <c r="E523" s="2" t="s">
        <v>798</v>
      </c>
      <c r="F523" t="s">
        <v>2496</v>
      </c>
      <c r="G523">
        <v>8111</v>
      </c>
      <c r="H523">
        <v>365</v>
      </c>
      <c r="I523">
        <v>524</v>
      </c>
      <c r="J523" s="9">
        <v>143.56164383561645</v>
      </c>
      <c r="K523">
        <v>1594</v>
      </c>
      <c r="L523">
        <v>1968</v>
      </c>
      <c r="M523" s="22">
        <v>123.46298619824341</v>
      </c>
      <c r="N523" s="48">
        <v>8111</v>
      </c>
      <c r="O523" s="49">
        <v>1911</v>
      </c>
      <c r="P523" s="49">
        <v>6200</v>
      </c>
      <c r="Q523" s="48">
        <v>279</v>
      </c>
      <c r="R523" s="48">
        <v>265</v>
      </c>
      <c r="S523" s="48">
        <v>257</v>
      </c>
      <c r="T523" s="48">
        <v>354</v>
      </c>
      <c r="U523" s="48">
        <v>339</v>
      </c>
      <c r="V523" s="48">
        <v>270</v>
      </c>
      <c r="W523" s="48">
        <v>198</v>
      </c>
      <c r="X523" s="48">
        <v>228</v>
      </c>
      <c r="Y523" s="48">
        <v>287</v>
      </c>
      <c r="Z523" s="48">
        <v>258</v>
      </c>
      <c r="AA523" s="48">
        <v>238</v>
      </c>
      <c r="AB523" s="48">
        <v>213</v>
      </c>
      <c r="AC523" s="48">
        <v>259</v>
      </c>
      <c r="AD523" s="48">
        <v>204</v>
      </c>
      <c r="AE523" s="48">
        <v>152</v>
      </c>
      <c r="AF523" s="48">
        <v>161</v>
      </c>
      <c r="AG523" s="48">
        <v>174</v>
      </c>
      <c r="AH523" s="50">
        <v>263</v>
      </c>
      <c r="AI523" s="50">
        <v>246</v>
      </c>
      <c r="AJ523" s="50">
        <v>229</v>
      </c>
      <c r="AK523" s="50">
        <v>310</v>
      </c>
      <c r="AL523" s="50">
        <v>306</v>
      </c>
      <c r="AM523" s="50">
        <v>245</v>
      </c>
      <c r="AN523" s="50">
        <v>179</v>
      </c>
      <c r="AO523" s="50">
        <v>210</v>
      </c>
      <c r="AP523" s="50">
        <v>261</v>
      </c>
      <c r="AQ523" s="50">
        <v>235</v>
      </c>
      <c r="AR523" s="50">
        <v>213</v>
      </c>
      <c r="AS523" s="50">
        <v>196</v>
      </c>
      <c r="AT523" s="50">
        <v>246</v>
      </c>
      <c r="AU523" s="50">
        <v>207</v>
      </c>
      <c r="AV523" s="50">
        <v>179</v>
      </c>
      <c r="AW523" s="50">
        <v>212</v>
      </c>
      <c r="AX523" s="50">
        <v>238</v>
      </c>
      <c r="AZ523">
        <v>0</v>
      </c>
    </row>
    <row r="524" spans="1:52" x14ac:dyDescent="0.25">
      <c r="A524" s="2" t="s">
        <v>27</v>
      </c>
      <c r="B524" s="3" t="s">
        <v>404</v>
      </c>
      <c r="C524" s="4">
        <v>25506</v>
      </c>
      <c r="D524" s="2" t="s">
        <v>29</v>
      </c>
      <c r="E524" s="2" t="s">
        <v>405</v>
      </c>
      <c r="F524" t="s">
        <v>2496</v>
      </c>
      <c r="G524">
        <v>4087</v>
      </c>
      <c r="H524">
        <v>341</v>
      </c>
      <c r="I524">
        <v>301</v>
      </c>
      <c r="J524" s="9">
        <v>88.269794721407621</v>
      </c>
      <c r="K524">
        <v>790</v>
      </c>
      <c r="L524">
        <v>811</v>
      </c>
      <c r="M524" s="22">
        <v>102.65822784810126</v>
      </c>
      <c r="N524" s="48">
        <v>4087</v>
      </c>
      <c r="O524" s="49">
        <v>1125</v>
      </c>
      <c r="P524" s="49">
        <v>2962</v>
      </c>
      <c r="Q524" s="48">
        <v>141</v>
      </c>
      <c r="R524" s="48">
        <v>136</v>
      </c>
      <c r="S524" s="48">
        <v>119</v>
      </c>
      <c r="T524" s="48">
        <v>158</v>
      </c>
      <c r="U524" s="48">
        <v>178</v>
      </c>
      <c r="V524" s="48">
        <v>173</v>
      </c>
      <c r="W524" s="48">
        <v>133</v>
      </c>
      <c r="X524" s="48">
        <v>113</v>
      </c>
      <c r="Y524" s="48">
        <v>115</v>
      </c>
      <c r="Z524" s="48">
        <v>124</v>
      </c>
      <c r="AA524" s="48">
        <v>146</v>
      </c>
      <c r="AB524" s="48">
        <v>168</v>
      </c>
      <c r="AC524" s="48">
        <v>142</v>
      </c>
      <c r="AD524" s="48">
        <v>112</v>
      </c>
      <c r="AE524" s="48">
        <v>82</v>
      </c>
      <c r="AF524" s="48">
        <v>64</v>
      </c>
      <c r="AG524" s="48">
        <v>63</v>
      </c>
      <c r="AH524" s="50">
        <v>134</v>
      </c>
      <c r="AI524" s="50">
        <v>126</v>
      </c>
      <c r="AJ524" s="50">
        <v>111</v>
      </c>
      <c r="AK524" s="50">
        <v>148</v>
      </c>
      <c r="AL524" s="50">
        <v>166</v>
      </c>
      <c r="AM524" s="50">
        <v>157</v>
      </c>
      <c r="AN524" s="50">
        <v>120</v>
      </c>
      <c r="AO524" s="50">
        <v>99</v>
      </c>
      <c r="AP524" s="50">
        <v>96</v>
      </c>
      <c r="AQ524" s="50">
        <v>102</v>
      </c>
      <c r="AR524" s="50">
        <v>117</v>
      </c>
      <c r="AS524" s="50">
        <v>129</v>
      </c>
      <c r="AT524" s="50">
        <v>108</v>
      </c>
      <c r="AU524" s="50">
        <v>91</v>
      </c>
      <c r="AV524" s="50">
        <v>74</v>
      </c>
      <c r="AW524" s="50">
        <v>64</v>
      </c>
      <c r="AX524" s="50">
        <v>78</v>
      </c>
      <c r="AZ524">
        <v>0</v>
      </c>
    </row>
    <row r="525" spans="1:52" x14ac:dyDescent="0.25">
      <c r="A525" s="2" t="s">
        <v>27</v>
      </c>
      <c r="B525" s="3" t="s">
        <v>254</v>
      </c>
      <c r="C525" s="4">
        <v>25513</v>
      </c>
      <c r="D525" s="2" t="s">
        <v>29</v>
      </c>
      <c r="E525" s="2" t="s">
        <v>255</v>
      </c>
      <c r="F525" t="s">
        <v>2496</v>
      </c>
      <c r="G525">
        <v>27584</v>
      </c>
      <c r="H525">
        <v>1295</v>
      </c>
      <c r="I525">
        <v>1518</v>
      </c>
      <c r="J525" s="9">
        <v>117.22007722007721</v>
      </c>
      <c r="K525">
        <v>7428</v>
      </c>
      <c r="L525">
        <v>2679</v>
      </c>
      <c r="M525" s="22">
        <v>36.066235864297255</v>
      </c>
      <c r="N525" s="48">
        <v>27584</v>
      </c>
      <c r="O525" s="49">
        <v>15763</v>
      </c>
      <c r="P525" s="49">
        <v>11821</v>
      </c>
      <c r="Q525" s="48">
        <v>1255</v>
      </c>
      <c r="R525" s="48">
        <v>1225</v>
      </c>
      <c r="S525" s="48">
        <v>1194</v>
      </c>
      <c r="T525" s="48">
        <v>1300</v>
      </c>
      <c r="U525" s="48">
        <v>1293</v>
      </c>
      <c r="V525" s="48">
        <v>1175</v>
      </c>
      <c r="W525" s="48">
        <v>1002</v>
      </c>
      <c r="X525" s="48">
        <v>871</v>
      </c>
      <c r="Y525" s="48">
        <v>833</v>
      </c>
      <c r="Z525" s="48">
        <v>869</v>
      </c>
      <c r="AA525" s="48">
        <v>810</v>
      </c>
      <c r="AB525" s="48">
        <v>646</v>
      </c>
      <c r="AC525" s="48">
        <v>446</v>
      </c>
      <c r="AD525" s="48">
        <v>311</v>
      </c>
      <c r="AE525" s="48">
        <v>229</v>
      </c>
      <c r="AF525" s="48">
        <v>170</v>
      </c>
      <c r="AG525" s="48">
        <v>173</v>
      </c>
      <c r="AH525" s="50">
        <v>1211</v>
      </c>
      <c r="AI525" s="50">
        <v>1211</v>
      </c>
      <c r="AJ525" s="50">
        <v>1275</v>
      </c>
      <c r="AK525" s="50">
        <v>1183</v>
      </c>
      <c r="AL525" s="50">
        <v>1199</v>
      </c>
      <c r="AM525" s="50">
        <v>1200</v>
      </c>
      <c r="AN525" s="50">
        <v>1003</v>
      </c>
      <c r="AO525" s="50">
        <v>875</v>
      </c>
      <c r="AP525" s="50">
        <v>841</v>
      </c>
      <c r="AQ525" s="50">
        <v>827</v>
      </c>
      <c r="AR525" s="50">
        <v>800</v>
      </c>
      <c r="AS525" s="50">
        <v>648</v>
      </c>
      <c r="AT525" s="50">
        <v>436</v>
      </c>
      <c r="AU525" s="50">
        <v>339</v>
      </c>
      <c r="AV525" s="50">
        <v>271</v>
      </c>
      <c r="AW525" s="50">
        <v>216</v>
      </c>
      <c r="AX525" s="50">
        <v>247</v>
      </c>
      <c r="AZ525">
        <v>0</v>
      </c>
    </row>
    <row r="526" spans="1:52" x14ac:dyDescent="0.25">
      <c r="A526" s="2" t="s">
        <v>27</v>
      </c>
      <c r="B526" s="3" t="s">
        <v>612</v>
      </c>
      <c r="C526" s="4">
        <v>25518</v>
      </c>
      <c r="D526" s="2" t="s">
        <v>29</v>
      </c>
      <c r="E526" s="2" t="s">
        <v>613</v>
      </c>
      <c r="F526" t="s">
        <v>2496</v>
      </c>
      <c r="G526">
        <v>4339</v>
      </c>
      <c r="H526">
        <v>636</v>
      </c>
      <c r="I526">
        <v>590</v>
      </c>
      <c r="J526" s="9">
        <v>92.767295597484278</v>
      </c>
      <c r="K526">
        <v>1190</v>
      </c>
      <c r="L526">
        <v>822</v>
      </c>
      <c r="M526" s="22">
        <v>69.075630252100837</v>
      </c>
      <c r="N526" s="48">
        <v>4339</v>
      </c>
      <c r="O526" s="49">
        <v>454</v>
      </c>
      <c r="P526" s="49">
        <v>3885</v>
      </c>
      <c r="Q526" s="48">
        <v>216</v>
      </c>
      <c r="R526" s="48">
        <v>194</v>
      </c>
      <c r="S526" s="48">
        <v>158</v>
      </c>
      <c r="T526" s="48">
        <v>152</v>
      </c>
      <c r="U526" s="48">
        <v>143</v>
      </c>
      <c r="V526" s="48">
        <v>123</v>
      </c>
      <c r="W526" s="48">
        <v>96</v>
      </c>
      <c r="X526" s="48">
        <v>99</v>
      </c>
      <c r="Y526" s="48">
        <v>114</v>
      </c>
      <c r="Z526" s="48">
        <v>114</v>
      </c>
      <c r="AA526" s="48">
        <v>124</v>
      </c>
      <c r="AB526" s="48">
        <v>108</v>
      </c>
      <c r="AC526" s="48">
        <v>98</v>
      </c>
      <c r="AD526" s="48">
        <v>86</v>
      </c>
      <c r="AE526" s="48">
        <v>59</v>
      </c>
      <c r="AF526" s="48">
        <v>41</v>
      </c>
      <c r="AG526" s="48">
        <v>45</v>
      </c>
      <c r="AH526" s="50">
        <v>203</v>
      </c>
      <c r="AI526" s="50">
        <v>181</v>
      </c>
      <c r="AJ526" s="50">
        <v>156</v>
      </c>
      <c r="AK526" s="50">
        <v>165</v>
      </c>
      <c r="AL526" s="50">
        <v>185</v>
      </c>
      <c r="AM526" s="50">
        <v>175</v>
      </c>
      <c r="AN526" s="50">
        <v>141</v>
      </c>
      <c r="AO526" s="50">
        <v>136</v>
      </c>
      <c r="AP526" s="50">
        <v>143</v>
      </c>
      <c r="AQ526" s="50">
        <v>132</v>
      </c>
      <c r="AR526" s="50">
        <v>140</v>
      </c>
      <c r="AS526" s="50">
        <v>129</v>
      </c>
      <c r="AT526" s="50">
        <v>124</v>
      </c>
      <c r="AU526" s="50">
        <v>118</v>
      </c>
      <c r="AV526" s="50">
        <v>91</v>
      </c>
      <c r="AW526" s="50">
        <v>70</v>
      </c>
      <c r="AX526" s="50">
        <v>80</v>
      </c>
      <c r="AZ526">
        <v>0</v>
      </c>
    </row>
    <row r="527" spans="1:52" x14ac:dyDescent="0.25">
      <c r="A527" s="2" t="s">
        <v>27</v>
      </c>
      <c r="B527" s="3" t="s">
        <v>665</v>
      </c>
      <c r="C527" s="4">
        <v>25524</v>
      </c>
      <c r="D527" s="2" t="s">
        <v>29</v>
      </c>
      <c r="E527" s="2" t="s">
        <v>666</v>
      </c>
      <c r="F527" t="s">
        <v>2496</v>
      </c>
      <c r="G527">
        <v>5697</v>
      </c>
      <c r="H527">
        <v>416</v>
      </c>
      <c r="I527">
        <v>383</v>
      </c>
      <c r="J527" s="9">
        <v>92.067307692307693</v>
      </c>
      <c r="K527">
        <v>1495</v>
      </c>
      <c r="L527">
        <v>845</v>
      </c>
      <c r="M527" s="22">
        <v>56.521739130434781</v>
      </c>
      <c r="N527" s="48">
        <v>5697</v>
      </c>
      <c r="O527" s="49">
        <v>1075</v>
      </c>
      <c r="P527" s="49">
        <v>4622</v>
      </c>
      <c r="Q527" s="48">
        <v>266</v>
      </c>
      <c r="R527" s="48">
        <v>256</v>
      </c>
      <c r="S527" s="48">
        <v>244</v>
      </c>
      <c r="T527" s="48">
        <v>268</v>
      </c>
      <c r="U527" s="48">
        <v>262</v>
      </c>
      <c r="V527" s="48">
        <v>251</v>
      </c>
      <c r="W527" s="48">
        <v>190</v>
      </c>
      <c r="X527" s="48">
        <v>139</v>
      </c>
      <c r="Y527" s="48">
        <v>139</v>
      </c>
      <c r="Z527" s="48">
        <v>169</v>
      </c>
      <c r="AA527" s="48">
        <v>194</v>
      </c>
      <c r="AB527" s="48">
        <v>171</v>
      </c>
      <c r="AC527" s="48">
        <v>141</v>
      </c>
      <c r="AD527" s="48">
        <v>128</v>
      </c>
      <c r="AE527" s="48">
        <v>90</v>
      </c>
      <c r="AF527" s="48">
        <v>67</v>
      </c>
      <c r="AG527" s="48">
        <v>74</v>
      </c>
      <c r="AH527" s="50">
        <v>251</v>
      </c>
      <c r="AI527" s="50">
        <v>232</v>
      </c>
      <c r="AJ527" s="50">
        <v>210</v>
      </c>
      <c r="AK527" s="50">
        <v>226</v>
      </c>
      <c r="AL527" s="50">
        <v>218</v>
      </c>
      <c r="AM527" s="50">
        <v>209</v>
      </c>
      <c r="AN527" s="50">
        <v>168</v>
      </c>
      <c r="AO527" s="50">
        <v>135</v>
      </c>
      <c r="AP527" s="50">
        <v>147</v>
      </c>
      <c r="AQ527" s="50">
        <v>170</v>
      </c>
      <c r="AR527" s="50">
        <v>177</v>
      </c>
      <c r="AS527" s="50">
        <v>131</v>
      </c>
      <c r="AT527" s="50">
        <v>95</v>
      </c>
      <c r="AU527" s="50">
        <v>79</v>
      </c>
      <c r="AV527" s="50">
        <v>64</v>
      </c>
      <c r="AW527" s="50">
        <v>58</v>
      </c>
      <c r="AX527" s="50">
        <v>78</v>
      </c>
      <c r="AZ527">
        <v>0</v>
      </c>
    </row>
    <row r="528" spans="1:52" x14ac:dyDescent="0.25">
      <c r="A528" s="2" t="s">
        <v>27</v>
      </c>
      <c r="B528" s="3" t="s">
        <v>198</v>
      </c>
      <c r="C528" s="4">
        <v>25530</v>
      </c>
      <c r="D528" s="2" t="s">
        <v>29</v>
      </c>
      <c r="E528" s="2" t="s">
        <v>199</v>
      </c>
      <c r="F528" t="s">
        <v>2496</v>
      </c>
      <c r="G528">
        <v>7782</v>
      </c>
      <c r="H528">
        <v>580</v>
      </c>
      <c r="I528">
        <v>288</v>
      </c>
      <c r="J528" s="9">
        <v>49.655172413793103</v>
      </c>
      <c r="K528">
        <v>2366</v>
      </c>
      <c r="L528">
        <v>847</v>
      </c>
      <c r="M528" s="22">
        <v>35.798816568047336</v>
      </c>
      <c r="N528" s="48">
        <v>7782</v>
      </c>
      <c r="O528" s="49">
        <v>2443</v>
      </c>
      <c r="P528" s="49">
        <v>5339</v>
      </c>
      <c r="Q528" s="48">
        <v>429</v>
      </c>
      <c r="R528" s="48">
        <v>385</v>
      </c>
      <c r="S528" s="48">
        <v>363</v>
      </c>
      <c r="T528" s="48">
        <v>342</v>
      </c>
      <c r="U528" s="48">
        <v>346</v>
      </c>
      <c r="V528" s="48">
        <v>357</v>
      </c>
      <c r="W528" s="48">
        <v>305</v>
      </c>
      <c r="X528" s="48">
        <v>247</v>
      </c>
      <c r="Y528" s="48">
        <v>238</v>
      </c>
      <c r="Z528" s="48">
        <v>218</v>
      </c>
      <c r="AA528" s="48">
        <v>198</v>
      </c>
      <c r="AB528" s="48">
        <v>166</v>
      </c>
      <c r="AC528" s="48">
        <v>137</v>
      </c>
      <c r="AD528" s="48">
        <v>121</v>
      </c>
      <c r="AE528" s="48">
        <v>99</v>
      </c>
      <c r="AF528" s="48">
        <v>72</v>
      </c>
      <c r="AG528" s="48">
        <v>54</v>
      </c>
      <c r="AH528" s="50">
        <v>408</v>
      </c>
      <c r="AI528" s="50">
        <v>374</v>
      </c>
      <c r="AJ528" s="50">
        <v>359</v>
      </c>
      <c r="AK528" s="50">
        <v>334</v>
      </c>
      <c r="AL528" s="50">
        <v>312</v>
      </c>
      <c r="AM528" s="50">
        <v>306</v>
      </c>
      <c r="AN528" s="50">
        <v>263</v>
      </c>
      <c r="AO528" s="50">
        <v>220</v>
      </c>
      <c r="AP528" s="50">
        <v>209</v>
      </c>
      <c r="AQ528" s="50">
        <v>192</v>
      </c>
      <c r="AR528" s="50">
        <v>173</v>
      </c>
      <c r="AS528" s="50">
        <v>145</v>
      </c>
      <c r="AT528" s="50">
        <v>117</v>
      </c>
      <c r="AU528" s="50">
        <v>101</v>
      </c>
      <c r="AV528" s="50">
        <v>81</v>
      </c>
      <c r="AW528" s="50">
        <v>57</v>
      </c>
      <c r="AX528" s="50">
        <v>54</v>
      </c>
      <c r="AZ528">
        <v>0</v>
      </c>
    </row>
    <row r="529" spans="1:52" x14ac:dyDescent="0.25">
      <c r="A529" s="2" t="s">
        <v>27</v>
      </c>
      <c r="B529" s="3" t="s">
        <v>731</v>
      </c>
      <c r="C529" s="4">
        <v>25535</v>
      </c>
      <c r="D529" s="2" t="s">
        <v>29</v>
      </c>
      <c r="E529" s="2" t="s">
        <v>732</v>
      </c>
      <c r="F529" t="s">
        <v>2496</v>
      </c>
      <c r="G529">
        <v>12378</v>
      </c>
      <c r="H529">
        <v>577</v>
      </c>
      <c r="I529">
        <v>333</v>
      </c>
      <c r="J529" s="9">
        <v>57.712305025996535</v>
      </c>
      <c r="K529">
        <v>3585</v>
      </c>
      <c r="L529">
        <v>1107</v>
      </c>
      <c r="M529" s="22">
        <v>30.87866108786611</v>
      </c>
      <c r="N529" s="48">
        <v>12378</v>
      </c>
      <c r="O529" s="49">
        <v>2895</v>
      </c>
      <c r="P529" s="49">
        <v>9483</v>
      </c>
      <c r="Q529" s="48">
        <v>623</v>
      </c>
      <c r="R529" s="48">
        <v>608</v>
      </c>
      <c r="S529" s="48">
        <v>594</v>
      </c>
      <c r="T529" s="48">
        <v>518</v>
      </c>
      <c r="U529" s="48">
        <v>532</v>
      </c>
      <c r="V529" s="48">
        <v>563</v>
      </c>
      <c r="W529" s="48">
        <v>478</v>
      </c>
      <c r="X529" s="48">
        <v>384</v>
      </c>
      <c r="Y529" s="48">
        <v>316</v>
      </c>
      <c r="Z529" s="48">
        <v>318</v>
      </c>
      <c r="AA529" s="48">
        <v>329</v>
      </c>
      <c r="AB529" s="48">
        <v>291</v>
      </c>
      <c r="AC529" s="48">
        <v>231</v>
      </c>
      <c r="AD529" s="48">
        <v>150</v>
      </c>
      <c r="AE529" s="48">
        <v>104</v>
      </c>
      <c r="AF529" s="48">
        <v>66</v>
      </c>
      <c r="AG529" s="48">
        <v>60</v>
      </c>
      <c r="AH529" s="50">
        <v>593</v>
      </c>
      <c r="AI529" s="50">
        <v>603</v>
      </c>
      <c r="AJ529" s="50">
        <v>603</v>
      </c>
      <c r="AK529" s="50">
        <v>521</v>
      </c>
      <c r="AL529" s="50">
        <v>549</v>
      </c>
      <c r="AM529" s="50">
        <v>590</v>
      </c>
      <c r="AN529" s="50">
        <v>519</v>
      </c>
      <c r="AO529" s="50">
        <v>403</v>
      </c>
      <c r="AP529" s="50">
        <v>322</v>
      </c>
      <c r="AQ529" s="50">
        <v>322</v>
      </c>
      <c r="AR529" s="50">
        <v>306</v>
      </c>
      <c r="AS529" s="50">
        <v>262</v>
      </c>
      <c r="AT529" s="50">
        <v>206</v>
      </c>
      <c r="AU529" s="50">
        <v>141</v>
      </c>
      <c r="AV529" s="50">
        <v>109</v>
      </c>
      <c r="AW529" s="50">
        <v>79</v>
      </c>
      <c r="AX529" s="50">
        <v>85</v>
      </c>
      <c r="AZ529">
        <v>0</v>
      </c>
    </row>
    <row r="530" spans="1:52" x14ac:dyDescent="0.25">
      <c r="A530" s="2" t="s">
        <v>27</v>
      </c>
      <c r="B530" s="3" t="s">
        <v>210</v>
      </c>
      <c r="C530" s="4">
        <v>25572</v>
      </c>
      <c r="D530" s="2" t="s">
        <v>29</v>
      </c>
      <c r="E530" s="2" t="s">
        <v>211</v>
      </c>
      <c r="F530" t="s">
        <v>2496</v>
      </c>
      <c r="G530">
        <v>19337</v>
      </c>
      <c r="H530">
        <v>465</v>
      </c>
      <c r="I530">
        <v>264</v>
      </c>
      <c r="J530" s="9">
        <v>56.774193548387096</v>
      </c>
      <c r="K530">
        <v>5404</v>
      </c>
      <c r="L530">
        <v>2136</v>
      </c>
      <c r="M530" s="22">
        <v>39.526276831976318</v>
      </c>
      <c r="N530" s="48">
        <v>19337</v>
      </c>
      <c r="O530" s="49">
        <v>14630</v>
      </c>
      <c r="P530" s="49">
        <v>4707</v>
      </c>
      <c r="Q530" s="48">
        <v>958</v>
      </c>
      <c r="R530" s="48">
        <v>935</v>
      </c>
      <c r="S530" s="48">
        <v>935</v>
      </c>
      <c r="T530" s="48">
        <v>913</v>
      </c>
      <c r="U530" s="48">
        <v>886</v>
      </c>
      <c r="V530" s="48">
        <v>811</v>
      </c>
      <c r="W530" s="48">
        <v>705</v>
      </c>
      <c r="X530" s="48">
        <v>589</v>
      </c>
      <c r="Y530" s="48">
        <v>561</v>
      </c>
      <c r="Z530" s="48">
        <v>610</v>
      </c>
      <c r="AA530" s="48">
        <v>575</v>
      </c>
      <c r="AB530" s="48">
        <v>487</v>
      </c>
      <c r="AC530" s="48">
        <v>441</v>
      </c>
      <c r="AD530" s="48">
        <v>291</v>
      </c>
      <c r="AE530" s="48">
        <v>205</v>
      </c>
      <c r="AF530" s="48">
        <v>165</v>
      </c>
      <c r="AG530" s="48">
        <v>152</v>
      </c>
      <c r="AH530" s="50">
        <v>918</v>
      </c>
      <c r="AI530" s="50">
        <v>901</v>
      </c>
      <c r="AJ530" s="50">
        <v>861</v>
      </c>
      <c r="AK530" s="50">
        <v>932</v>
      </c>
      <c r="AL530" s="50">
        <v>839</v>
      </c>
      <c r="AM530" s="50">
        <v>711</v>
      </c>
      <c r="AN530" s="50">
        <v>636</v>
      </c>
      <c r="AO530" s="50">
        <v>514</v>
      </c>
      <c r="AP530" s="50">
        <v>430</v>
      </c>
      <c r="AQ530" s="50">
        <v>456</v>
      </c>
      <c r="AR530" s="50">
        <v>441</v>
      </c>
      <c r="AS530" s="50">
        <v>374</v>
      </c>
      <c r="AT530" s="50">
        <v>311</v>
      </c>
      <c r="AU530" s="50">
        <v>250</v>
      </c>
      <c r="AV530" s="50">
        <v>226</v>
      </c>
      <c r="AW530" s="50">
        <v>159</v>
      </c>
      <c r="AX530" s="50">
        <v>159</v>
      </c>
      <c r="AZ530">
        <v>0</v>
      </c>
    </row>
    <row r="531" spans="1:52" x14ac:dyDescent="0.25">
      <c r="A531" s="2" t="s">
        <v>27</v>
      </c>
      <c r="B531" s="3" t="s">
        <v>484</v>
      </c>
      <c r="C531" s="4">
        <v>25580</v>
      </c>
      <c r="D531" s="2" t="s">
        <v>29</v>
      </c>
      <c r="E531" s="2" t="s">
        <v>485</v>
      </c>
      <c r="F531" t="s">
        <v>2496</v>
      </c>
      <c r="G531">
        <v>3024</v>
      </c>
      <c r="H531">
        <v>338</v>
      </c>
      <c r="I531">
        <v>419</v>
      </c>
      <c r="J531" s="9">
        <v>123.96449704142012</v>
      </c>
      <c r="K531">
        <v>782</v>
      </c>
      <c r="L531">
        <v>284</v>
      </c>
      <c r="M531" s="22">
        <v>36.31713554987212</v>
      </c>
      <c r="N531" s="48">
        <v>3024</v>
      </c>
      <c r="O531" s="49">
        <v>674</v>
      </c>
      <c r="P531" s="49">
        <v>2350</v>
      </c>
      <c r="Q531" s="48">
        <v>135</v>
      </c>
      <c r="R531" s="48">
        <v>134</v>
      </c>
      <c r="S531" s="48">
        <v>137</v>
      </c>
      <c r="T531" s="48">
        <v>120</v>
      </c>
      <c r="U531" s="48">
        <v>141</v>
      </c>
      <c r="V531" s="48">
        <v>156</v>
      </c>
      <c r="W531" s="48">
        <v>119</v>
      </c>
      <c r="X531" s="48">
        <v>94</v>
      </c>
      <c r="Y531" s="48">
        <v>91</v>
      </c>
      <c r="Z531" s="48">
        <v>89</v>
      </c>
      <c r="AA531" s="48">
        <v>82</v>
      </c>
      <c r="AB531" s="48">
        <v>72</v>
      </c>
      <c r="AC531" s="48">
        <v>49</v>
      </c>
      <c r="AD531" s="48">
        <v>33</v>
      </c>
      <c r="AE531" s="48">
        <v>23</v>
      </c>
      <c r="AF531" s="48">
        <v>18</v>
      </c>
      <c r="AG531" s="48">
        <v>17</v>
      </c>
      <c r="AH531" s="50">
        <v>130</v>
      </c>
      <c r="AI531" s="50">
        <v>125</v>
      </c>
      <c r="AJ531" s="50">
        <v>124</v>
      </c>
      <c r="AK531" s="50">
        <v>123</v>
      </c>
      <c r="AL531" s="50">
        <v>136</v>
      </c>
      <c r="AM531" s="50">
        <v>135</v>
      </c>
      <c r="AN531" s="50">
        <v>115</v>
      </c>
      <c r="AO531" s="50">
        <v>103</v>
      </c>
      <c r="AP531" s="50">
        <v>101</v>
      </c>
      <c r="AQ531" s="50">
        <v>101</v>
      </c>
      <c r="AR531" s="50">
        <v>93</v>
      </c>
      <c r="AS531" s="50">
        <v>69</v>
      </c>
      <c r="AT531" s="50">
        <v>51</v>
      </c>
      <c r="AU531" s="50">
        <v>39</v>
      </c>
      <c r="AV531" s="50">
        <v>28</v>
      </c>
      <c r="AW531" s="50">
        <v>20</v>
      </c>
      <c r="AX531" s="50">
        <v>21</v>
      </c>
      <c r="AZ531">
        <v>0</v>
      </c>
    </row>
    <row r="532" spans="1:52" x14ac:dyDescent="0.25">
      <c r="A532" s="2" t="s">
        <v>27</v>
      </c>
      <c r="B532" s="3" t="s">
        <v>453</v>
      </c>
      <c r="C532" s="4">
        <v>25592</v>
      </c>
      <c r="D532" s="2" t="s">
        <v>29</v>
      </c>
      <c r="E532" s="2" t="s">
        <v>454</v>
      </c>
      <c r="F532" t="s">
        <v>2496</v>
      </c>
      <c r="G532">
        <v>4759</v>
      </c>
      <c r="H532">
        <v>509</v>
      </c>
      <c r="I532">
        <v>693</v>
      </c>
      <c r="J532" s="9">
        <v>136.14931237721021</v>
      </c>
      <c r="K532">
        <v>1294</v>
      </c>
      <c r="L532">
        <v>908</v>
      </c>
      <c r="M532" s="22">
        <v>70.170015455950534</v>
      </c>
      <c r="N532" s="48">
        <v>4759</v>
      </c>
      <c r="O532" s="49">
        <v>390</v>
      </c>
      <c r="P532" s="49">
        <v>4369</v>
      </c>
      <c r="Q532" s="48">
        <v>245</v>
      </c>
      <c r="R532" s="48">
        <v>210</v>
      </c>
      <c r="S532" s="48">
        <v>208</v>
      </c>
      <c r="T532" s="48">
        <v>219</v>
      </c>
      <c r="U532" s="48">
        <v>238</v>
      </c>
      <c r="V532" s="48">
        <v>183</v>
      </c>
      <c r="W532" s="48">
        <v>108</v>
      </c>
      <c r="X532" s="48">
        <v>101</v>
      </c>
      <c r="Y532" s="48">
        <v>104</v>
      </c>
      <c r="Z532" s="48">
        <v>112</v>
      </c>
      <c r="AA532" s="48">
        <v>131</v>
      </c>
      <c r="AB532" s="48">
        <v>163</v>
      </c>
      <c r="AC532" s="48">
        <v>167</v>
      </c>
      <c r="AD532" s="48">
        <v>130</v>
      </c>
      <c r="AE532" s="48">
        <v>106</v>
      </c>
      <c r="AF532" s="48">
        <v>74</v>
      </c>
      <c r="AG532" s="48">
        <v>77</v>
      </c>
      <c r="AH532" s="50">
        <v>235</v>
      </c>
      <c r="AI532" s="50">
        <v>217</v>
      </c>
      <c r="AJ532" s="50">
        <v>194</v>
      </c>
      <c r="AK532" s="50">
        <v>197</v>
      </c>
      <c r="AL532" s="50">
        <v>186</v>
      </c>
      <c r="AM532" s="50">
        <v>153</v>
      </c>
      <c r="AN532" s="50">
        <v>99</v>
      </c>
      <c r="AO532" s="50">
        <v>92</v>
      </c>
      <c r="AP532" s="50">
        <v>96</v>
      </c>
      <c r="AQ532" s="50">
        <v>92</v>
      </c>
      <c r="AR532" s="50">
        <v>107</v>
      </c>
      <c r="AS532" s="50">
        <v>124</v>
      </c>
      <c r="AT532" s="50">
        <v>102</v>
      </c>
      <c r="AU532" s="50">
        <v>78</v>
      </c>
      <c r="AV532" s="50">
        <v>69</v>
      </c>
      <c r="AW532" s="50">
        <v>63</v>
      </c>
      <c r="AX532" s="50">
        <v>79</v>
      </c>
      <c r="AZ532">
        <v>0</v>
      </c>
    </row>
    <row r="533" spans="1:52" x14ac:dyDescent="0.25">
      <c r="A533" s="2" t="s">
        <v>27</v>
      </c>
      <c r="B533" s="3" t="s">
        <v>1117</v>
      </c>
      <c r="C533" s="4">
        <v>25594</v>
      </c>
      <c r="D533" s="2" t="s">
        <v>29</v>
      </c>
      <c r="E533" s="2" t="s">
        <v>1118</v>
      </c>
      <c r="F533" t="s">
        <v>2496</v>
      </c>
      <c r="G533">
        <v>7241</v>
      </c>
      <c r="H533">
        <v>429</v>
      </c>
      <c r="I533">
        <v>260</v>
      </c>
      <c r="J533" s="9">
        <v>60.606060606060609</v>
      </c>
      <c r="K533">
        <v>1739</v>
      </c>
      <c r="L533">
        <v>975</v>
      </c>
      <c r="M533" s="22">
        <v>56.066705002875217</v>
      </c>
      <c r="N533" s="48">
        <v>7241</v>
      </c>
      <c r="O533" s="49">
        <v>1648</v>
      </c>
      <c r="P533" s="49">
        <v>5593</v>
      </c>
      <c r="Q533" s="48">
        <v>301</v>
      </c>
      <c r="R533" s="48">
        <v>305</v>
      </c>
      <c r="S533" s="48">
        <v>295</v>
      </c>
      <c r="T533" s="48">
        <v>301</v>
      </c>
      <c r="U533" s="48">
        <v>291</v>
      </c>
      <c r="V533" s="48">
        <v>338</v>
      </c>
      <c r="W533" s="48">
        <v>282</v>
      </c>
      <c r="X533" s="48">
        <v>228</v>
      </c>
      <c r="Y533" s="48">
        <v>225</v>
      </c>
      <c r="Z533" s="48">
        <v>225</v>
      </c>
      <c r="AA533" s="48">
        <v>210</v>
      </c>
      <c r="AB533" s="48">
        <v>199</v>
      </c>
      <c r="AC533" s="48">
        <v>158</v>
      </c>
      <c r="AD533" s="48">
        <v>109</v>
      </c>
      <c r="AE533" s="48">
        <v>85</v>
      </c>
      <c r="AF533" s="48">
        <v>65</v>
      </c>
      <c r="AG533" s="48">
        <v>68</v>
      </c>
      <c r="AH533" s="50">
        <v>280</v>
      </c>
      <c r="AI533" s="50">
        <v>269</v>
      </c>
      <c r="AJ533" s="50">
        <v>249</v>
      </c>
      <c r="AK533" s="50">
        <v>238</v>
      </c>
      <c r="AL533" s="50">
        <v>250</v>
      </c>
      <c r="AM533" s="50">
        <v>289</v>
      </c>
      <c r="AN533" s="50">
        <v>283</v>
      </c>
      <c r="AO533" s="50">
        <v>247</v>
      </c>
      <c r="AP533" s="50">
        <v>230</v>
      </c>
      <c r="AQ533" s="50">
        <v>235</v>
      </c>
      <c r="AR533" s="50">
        <v>231</v>
      </c>
      <c r="AS533" s="50">
        <v>190</v>
      </c>
      <c r="AT533" s="50">
        <v>160</v>
      </c>
      <c r="AU533" s="50">
        <v>125</v>
      </c>
      <c r="AV533" s="50">
        <v>103</v>
      </c>
      <c r="AW533" s="50">
        <v>82</v>
      </c>
      <c r="AX533" s="50">
        <v>95</v>
      </c>
      <c r="AZ533">
        <v>0</v>
      </c>
    </row>
    <row r="534" spans="1:52" x14ac:dyDescent="0.25">
      <c r="A534" s="2" t="s">
        <v>27</v>
      </c>
      <c r="B534" s="3" t="s">
        <v>445</v>
      </c>
      <c r="C534" s="4">
        <v>25596</v>
      </c>
      <c r="D534" s="2" t="s">
        <v>29</v>
      </c>
      <c r="E534" s="2" t="s">
        <v>446</v>
      </c>
      <c r="F534" t="s">
        <v>2496</v>
      </c>
      <c r="G534">
        <v>8150</v>
      </c>
      <c r="H534">
        <v>345</v>
      </c>
      <c r="I534">
        <v>661</v>
      </c>
      <c r="J534" s="9">
        <v>191.59420289855072</v>
      </c>
      <c r="K534">
        <v>2590</v>
      </c>
      <c r="L534">
        <v>885</v>
      </c>
      <c r="M534" s="22">
        <v>34.16988416988417</v>
      </c>
      <c r="N534" s="48">
        <v>8150</v>
      </c>
      <c r="O534" s="49">
        <v>675</v>
      </c>
      <c r="P534" s="49">
        <v>7475</v>
      </c>
      <c r="Q534" s="48">
        <v>459</v>
      </c>
      <c r="R534" s="48">
        <v>448</v>
      </c>
      <c r="S534" s="48">
        <v>420</v>
      </c>
      <c r="T534" s="48">
        <v>417</v>
      </c>
      <c r="U534" s="48">
        <v>393</v>
      </c>
      <c r="V534" s="48">
        <v>392</v>
      </c>
      <c r="W534" s="48">
        <v>289</v>
      </c>
      <c r="X534" s="48">
        <v>224</v>
      </c>
      <c r="Y534" s="48">
        <v>217</v>
      </c>
      <c r="Z534" s="48">
        <v>194</v>
      </c>
      <c r="AA534" s="48">
        <v>172</v>
      </c>
      <c r="AB534" s="48">
        <v>161</v>
      </c>
      <c r="AC534" s="48">
        <v>145</v>
      </c>
      <c r="AD534" s="48">
        <v>100</v>
      </c>
      <c r="AE534" s="48">
        <v>69</v>
      </c>
      <c r="AF534" s="48">
        <v>56</v>
      </c>
      <c r="AG534" s="48">
        <v>57</v>
      </c>
      <c r="AH534" s="50">
        <v>435</v>
      </c>
      <c r="AI534" s="50">
        <v>430</v>
      </c>
      <c r="AJ534" s="50">
        <v>382</v>
      </c>
      <c r="AK534" s="50">
        <v>365</v>
      </c>
      <c r="AL534" s="50">
        <v>355</v>
      </c>
      <c r="AM534" s="50">
        <v>376</v>
      </c>
      <c r="AN534" s="50">
        <v>276</v>
      </c>
      <c r="AO534" s="50">
        <v>199</v>
      </c>
      <c r="AP534" s="50">
        <v>184</v>
      </c>
      <c r="AQ534" s="50">
        <v>175</v>
      </c>
      <c r="AR534" s="50">
        <v>153</v>
      </c>
      <c r="AS534" s="50">
        <v>146</v>
      </c>
      <c r="AT534" s="50">
        <v>134</v>
      </c>
      <c r="AU534" s="50">
        <v>101</v>
      </c>
      <c r="AV534" s="50">
        <v>79</v>
      </c>
      <c r="AW534" s="50">
        <v>70</v>
      </c>
      <c r="AX534" s="50">
        <v>77</v>
      </c>
      <c r="AZ534">
        <v>0</v>
      </c>
    </row>
    <row r="535" spans="1:52" x14ac:dyDescent="0.25">
      <c r="A535" s="2" t="s">
        <v>27</v>
      </c>
      <c r="B535" s="3" t="s">
        <v>520</v>
      </c>
      <c r="C535" s="4">
        <v>25599</v>
      </c>
      <c r="D535" s="2" t="s">
        <v>29</v>
      </c>
      <c r="E535" s="2" t="s">
        <v>521</v>
      </c>
      <c r="F535" t="s">
        <v>2496</v>
      </c>
      <c r="G535">
        <v>7812</v>
      </c>
      <c r="H535">
        <v>254</v>
      </c>
      <c r="I535">
        <v>427</v>
      </c>
      <c r="J535" s="9">
        <v>168.11023622047244</v>
      </c>
      <c r="K535">
        <v>1976</v>
      </c>
      <c r="L535">
        <v>1450</v>
      </c>
      <c r="M535" s="22">
        <v>73.380566801619423</v>
      </c>
      <c r="N535" s="48">
        <v>7812</v>
      </c>
      <c r="O535" s="49">
        <v>3151</v>
      </c>
      <c r="P535" s="49">
        <v>4661</v>
      </c>
      <c r="Q535" s="48">
        <v>357</v>
      </c>
      <c r="R535" s="48">
        <v>334</v>
      </c>
      <c r="S535" s="48">
        <v>316</v>
      </c>
      <c r="T535" s="48">
        <v>292</v>
      </c>
      <c r="U535" s="48">
        <v>346</v>
      </c>
      <c r="V535" s="48">
        <v>345</v>
      </c>
      <c r="W535" s="48">
        <v>214</v>
      </c>
      <c r="X535" s="48">
        <v>167</v>
      </c>
      <c r="Y535" s="48">
        <v>201</v>
      </c>
      <c r="Z535" s="48">
        <v>243</v>
      </c>
      <c r="AA535" s="48">
        <v>231</v>
      </c>
      <c r="AB535" s="48">
        <v>224</v>
      </c>
      <c r="AC535" s="48">
        <v>223</v>
      </c>
      <c r="AD535" s="48">
        <v>185</v>
      </c>
      <c r="AE535" s="48">
        <v>140</v>
      </c>
      <c r="AF535" s="48">
        <v>107</v>
      </c>
      <c r="AG535" s="48">
        <v>117</v>
      </c>
      <c r="AH535" s="50">
        <v>345</v>
      </c>
      <c r="AI535" s="50">
        <v>332</v>
      </c>
      <c r="AJ535" s="50">
        <v>312</v>
      </c>
      <c r="AK535" s="50">
        <v>286</v>
      </c>
      <c r="AL535" s="50">
        <v>316</v>
      </c>
      <c r="AM535" s="50">
        <v>312</v>
      </c>
      <c r="AN535" s="50">
        <v>204</v>
      </c>
      <c r="AO535" s="50">
        <v>166</v>
      </c>
      <c r="AP535" s="50">
        <v>191</v>
      </c>
      <c r="AQ535" s="50">
        <v>214</v>
      </c>
      <c r="AR535" s="50">
        <v>197</v>
      </c>
      <c r="AS535" s="50">
        <v>187</v>
      </c>
      <c r="AT535" s="50">
        <v>181</v>
      </c>
      <c r="AU535" s="50">
        <v>151</v>
      </c>
      <c r="AV535" s="50">
        <v>130</v>
      </c>
      <c r="AW535" s="50">
        <v>111</v>
      </c>
      <c r="AX535" s="50">
        <v>135</v>
      </c>
      <c r="AZ535">
        <v>0</v>
      </c>
    </row>
    <row r="536" spans="1:52" x14ac:dyDescent="0.25">
      <c r="A536" s="2" t="s">
        <v>27</v>
      </c>
      <c r="B536" s="3" t="s">
        <v>673</v>
      </c>
      <c r="C536" s="4">
        <v>25612</v>
      </c>
      <c r="D536" s="2" t="s">
        <v>29</v>
      </c>
      <c r="E536" s="2" t="s">
        <v>674</v>
      </c>
      <c r="F536" t="s">
        <v>2496</v>
      </c>
      <c r="G536">
        <v>9711</v>
      </c>
      <c r="H536">
        <v>306</v>
      </c>
      <c r="I536">
        <v>414</v>
      </c>
      <c r="J536" s="9">
        <v>135.29411764705884</v>
      </c>
      <c r="K536">
        <v>2270</v>
      </c>
      <c r="L536">
        <v>1280</v>
      </c>
      <c r="M536" s="22">
        <v>56.38766519823789</v>
      </c>
      <c r="N536" s="48">
        <v>9711</v>
      </c>
      <c r="O536" s="49">
        <v>4537</v>
      </c>
      <c r="P536" s="49">
        <v>5174</v>
      </c>
      <c r="Q536" s="48">
        <v>400</v>
      </c>
      <c r="R536" s="48">
        <v>377</v>
      </c>
      <c r="S536" s="48">
        <v>348</v>
      </c>
      <c r="T536" s="48">
        <v>398</v>
      </c>
      <c r="U536" s="48">
        <v>395</v>
      </c>
      <c r="V536" s="48">
        <v>381</v>
      </c>
      <c r="W536" s="48">
        <v>307</v>
      </c>
      <c r="X536" s="48">
        <v>300</v>
      </c>
      <c r="Y536" s="48">
        <v>298</v>
      </c>
      <c r="Z536" s="48">
        <v>318</v>
      </c>
      <c r="AA536" s="48">
        <v>289</v>
      </c>
      <c r="AB536" s="48">
        <v>254</v>
      </c>
      <c r="AC536" s="48">
        <v>239</v>
      </c>
      <c r="AD536" s="48">
        <v>171</v>
      </c>
      <c r="AE536" s="48">
        <v>130</v>
      </c>
      <c r="AF536" s="48">
        <v>99</v>
      </c>
      <c r="AG536" s="48">
        <v>98</v>
      </c>
      <c r="AH536" s="50">
        <v>388</v>
      </c>
      <c r="AI536" s="50">
        <v>385</v>
      </c>
      <c r="AJ536" s="50">
        <v>377</v>
      </c>
      <c r="AK536" s="50">
        <v>428</v>
      </c>
      <c r="AL536" s="50">
        <v>411</v>
      </c>
      <c r="AM536" s="50">
        <v>454</v>
      </c>
      <c r="AN536" s="50">
        <v>366</v>
      </c>
      <c r="AO536" s="50">
        <v>319</v>
      </c>
      <c r="AP536" s="50">
        <v>292</v>
      </c>
      <c r="AQ536" s="50">
        <v>295</v>
      </c>
      <c r="AR536" s="50">
        <v>260</v>
      </c>
      <c r="AS536" s="50">
        <v>253</v>
      </c>
      <c r="AT536" s="50">
        <v>209</v>
      </c>
      <c r="AU536" s="50">
        <v>152</v>
      </c>
      <c r="AV536" s="50">
        <v>125</v>
      </c>
      <c r="AW536" s="50">
        <v>92</v>
      </c>
      <c r="AX536" s="50">
        <v>103</v>
      </c>
      <c r="AZ536">
        <v>0</v>
      </c>
    </row>
    <row r="537" spans="1:52" x14ac:dyDescent="0.25">
      <c r="A537" s="2" t="s">
        <v>27</v>
      </c>
      <c r="B537" s="3" t="s">
        <v>550</v>
      </c>
      <c r="C537" s="4">
        <v>25645</v>
      </c>
      <c r="D537" s="2" t="s">
        <v>29</v>
      </c>
      <c r="E537" s="2" t="s">
        <v>551</v>
      </c>
      <c r="F537" t="s">
        <v>2496</v>
      </c>
      <c r="G537">
        <v>13209</v>
      </c>
      <c r="H537">
        <v>721</v>
      </c>
      <c r="I537">
        <v>1223</v>
      </c>
      <c r="J537" s="9">
        <v>169.62552011095698</v>
      </c>
      <c r="K537">
        <v>3195</v>
      </c>
      <c r="L537">
        <v>1294</v>
      </c>
      <c r="M537" s="22">
        <v>40.500782472613459</v>
      </c>
      <c r="N537" s="48">
        <v>13209</v>
      </c>
      <c r="O537" s="49">
        <v>1040</v>
      </c>
      <c r="P537" s="49">
        <v>12169</v>
      </c>
      <c r="Q537" s="48">
        <v>523</v>
      </c>
      <c r="R537" s="48">
        <v>531</v>
      </c>
      <c r="S537" s="48">
        <v>531</v>
      </c>
      <c r="T537" s="48">
        <v>559</v>
      </c>
      <c r="U537" s="48">
        <v>581</v>
      </c>
      <c r="V537" s="48">
        <v>520</v>
      </c>
      <c r="W537" s="48">
        <v>483</v>
      </c>
      <c r="X537" s="48">
        <v>454</v>
      </c>
      <c r="Y537" s="48">
        <v>422</v>
      </c>
      <c r="Z537" s="48">
        <v>438</v>
      </c>
      <c r="AA537" s="48">
        <v>433</v>
      </c>
      <c r="AB537" s="48">
        <v>367</v>
      </c>
      <c r="AC537" s="48">
        <v>261</v>
      </c>
      <c r="AD537" s="48">
        <v>175</v>
      </c>
      <c r="AE537" s="48">
        <v>110</v>
      </c>
      <c r="AF537" s="48">
        <v>64</v>
      </c>
      <c r="AG537" s="48">
        <v>60</v>
      </c>
      <c r="AH537" s="50">
        <v>498</v>
      </c>
      <c r="AI537" s="50">
        <v>510</v>
      </c>
      <c r="AJ537" s="50">
        <v>535</v>
      </c>
      <c r="AK537" s="50">
        <v>524</v>
      </c>
      <c r="AL537" s="50">
        <v>558</v>
      </c>
      <c r="AM537" s="50">
        <v>547</v>
      </c>
      <c r="AN537" s="50">
        <v>514</v>
      </c>
      <c r="AO537" s="50">
        <v>494</v>
      </c>
      <c r="AP537" s="50">
        <v>448</v>
      </c>
      <c r="AQ537" s="50">
        <v>471</v>
      </c>
      <c r="AR537" s="50">
        <v>467</v>
      </c>
      <c r="AS537" s="50">
        <v>377</v>
      </c>
      <c r="AT537" s="50">
        <v>273</v>
      </c>
      <c r="AU537" s="50">
        <v>180</v>
      </c>
      <c r="AV537" s="50">
        <v>122</v>
      </c>
      <c r="AW537" s="50">
        <v>88</v>
      </c>
      <c r="AX537" s="50">
        <v>91</v>
      </c>
      <c r="AZ537">
        <v>0</v>
      </c>
    </row>
    <row r="538" spans="1:52" x14ac:dyDescent="0.25">
      <c r="A538" s="2" t="s">
        <v>27</v>
      </c>
      <c r="B538" s="3" t="s">
        <v>575</v>
      </c>
      <c r="C538" s="4">
        <v>25649</v>
      </c>
      <c r="D538" s="2" t="s">
        <v>29</v>
      </c>
      <c r="E538" s="2" t="s">
        <v>535</v>
      </c>
      <c r="F538" t="s">
        <v>2496</v>
      </c>
      <c r="G538">
        <v>10745</v>
      </c>
      <c r="H538">
        <v>865</v>
      </c>
      <c r="I538">
        <v>612</v>
      </c>
      <c r="J538" s="9">
        <v>70.751445086705203</v>
      </c>
      <c r="K538">
        <v>2849</v>
      </c>
      <c r="L538">
        <v>1895</v>
      </c>
      <c r="M538" s="22">
        <v>66.514566514566525</v>
      </c>
      <c r="N538" s="48">
        <v>10745</v>
      </c>
      <c r="O538" s="49">
        <v>4198</v>
      </c>
      <c r="P538" s="49">
        <v>6547</v>
      </c>
      <c r="Q538" s="48">
        <v>520</v>
      </c>
      <c r="R538" s="48">
        <v>478</v>
      </c>
      <c r="S538" s="48">
        <v>482</v>
      </c>
      <c r="T538" s="48">
        <v>443</v>
      </c>
      <c r="U538" s="48">
        <v>465</v>
      </c>
      <c r="V538" s="48">
        <v>392</v>
      </c>
      <c r="W538" s="48">
        <v>278</v>
      </c>
      <c r="X538" s="48">
        <v>254</v>
      </c>
      <c r="Y538" s="48">
        <v>251</v>
      </c>
      <c r="Z538" s="48">
        <v>279</v>
      </c>
      <c r="AA538" s="48">
        <v>297</v>
      </c>
      <c r="AB538" s="48">
        <v>256</v>
      </c>
      <c r="AC538" s="48">
        <v>233</v>
      </c>
      <c r="AD538" s="48">
        <v>208</v>
      </c>
      <c r="AE538" s="48">
        <v>167</v>
      </c>
      <c r="AF538" s="48">
        <v>126</v>
      </c>
      <c r="AG538" s="48">
        <v>134</v>
      </c>
      <c r="AH538" s="50">
        <v>496</v>
      </c>
      <c r="AI538" s="50">
        <v>460</v>
      </c>
      <c r="AJ538" s="50">
        <v>441</v>
      </c>
      <c r="AK538" s="50">
        <v>462</v>
      </c>
      <c r="AL538" s="50">
        <v>494</v>
      </c>
      <c r="AM538" s="50">
        <v>400</v>
      </c>
      <c r="AN538" s="50">
        <v>293</v>
      </c>
      <c r="AO538" s="50">
        <v>250</v>
      </c>
      <c r="AP538" s="50">
        <v>243</v>
      </c>
      <c r="AQ538" s="50">
        <v>280</v>
      </c>
      <c r="AR538" s="50">
        <v>319</v>
      </c>
      <c r="AS538" s="50">
        <v>282</v>
      </c>
      <c r="AT538" s="50">
        <v>247</v>
      </c>
      <c r="AU538" s="50">
        <v>236</v>
      </c>
      <c r="AV538" s="50">
        <v>202</v>
      </c>
      <c r="AW538" s="50">
        <v>176</v>
      </c>
      <c r="AX538" s="50">
        <v>201</v>
      </c>
      <c r="AZ538">
        <v>0</v>
      </c>
    </row>
    <row r="539" spans="1:52" x14ac:dyDescent="0.25">
      <c r="A539" s="2" t="s">
        <v>27</v>
      </c>
      <c r="B539" s="3" t="s">
        <v>1632</v>
      </c>
      <c r="C539" s="4">
        <v>25653</v>
      </c>
      <c r="D539" s="2" t="s">
        <v>29</v>
      </c>
      <c r="E539" s="2" t="s">
        <v>835</v>
      </c>
      <c r="F539" t="s">
        <v>2496</v>
      </c>
      <c r="G539">
        <v>5351</v>
      </c>
      <c r="H539">
        <v>822</v>
      </c>
      <c r="I539">
        <v>654</v>
      </c>
      <c r="J539" s="9">
        <v>79.56204379562044</v>
      </c>
      <c r="K539">
        <v>1521</v>
      </c>
      <c r="L539">
        <v>651</v>
      </c>
      <c r="M539" s="22">
        <v>42.800788954635109</v>
      </c>
      <c r="N539" s="48">
        <v>5351</v>
      </c>
      <c r="O539" s="49">
        <v>743</v>
      </c>
      <c r="P539" s="49">
        <v>4608</v>
      </c>
      <c r="Q539" s="48">
        <v>276</v>
      </c>
      <c r="R539" s="48">
        <v>267</v>
      </c>
      <c r="S539" s="48">
        <v>256</v>
      </c>
      <c r="T539" s="48">
        <v>237</v>
      </c>
      <c r="U539" s="48">
        <v>241</v>
      </c>
      <c r="V539" s="48">
        <v>266</v>
      </c>
      <c r="W539" s="48">
        <v>222</v>
      </c>
      <c r="X539" s="48">
        <v>174</v>
      </c>
      <c r="Y539" s="48">
        <v>159</v>
      </c>
      <c r="Z539" s="48">
        <v>164</v>
      </c>
      <c r="AA539" s="48">
        <v>161</v>
      </c>
      <c r="AB539" s="48">
        <v>126</v>
      </c>
      <c r="AC539" s="48">
        <v>91</v>
      </c>
      <c r="AD539" s="48">
        <v>71</v>
      </c>
      <c r="AE539" s="48">
        <v>65</v>
      </c>
      <c r="AF539" s="48">
        <v>51</v>
      </c>
      <c r="AG539" s="48">
        <v>47</v>
      </c>
      <c r="AH539" s="50">
        <v>259</v>
      </c>
      <c r="AI539" s="50">
        <v>236</v>
      </c>
      <c r="AJ539" s="50">
        <v>219</v>
      </c>
      <c r="AK539" s="50">
        <v>201</v>
      </c>
      <c r="AL539" s="50">
        <v>207</v>
      </c>
      <c r="AM539" s="50">
        <v>217</v>
      </c>
      <c r="AN539" s="50">
        <v>175</v>
      </c>
      <c r="AO539" s="50">
        <v>137</v>
      </c>
      <c r="AP539" s="50">
        <v>132</v>
      </c>
      <c r="AQ539" s="50">
        <v>139</v>
      </c>
      <c r="AR539" s="50">
        <v>136</v>
      </c>
      <c r="AS539" s="50">
        <v>108</v>
      </c>
      <c r="AT539" s="50">
        <v>82</v>
      </c>
      <c r="AU539" s="50">
        <v>67</v>
      </c>
      <c r="AV539" s="50">
        <v>63</v>
      </c>
      <c r="AW539" s="50">
        <v>50</v>
      </c>
      <c r="AX539" s="50">
        <v>49</v>
      </c>
      <c r="AZ539">
        <v>0</v>
      </c>
    </row>
    <row r="540" spans="1:52" x14ac:dyDescent="0.25">
      <c r="A540" s="2" t="s">
        <v>27</v>
      </c>
      <c r="B540" s="3" t="s">
        <v>348</v>
      </c>
      <c r="C540" s="4">
        <v>25658</v>
      </c>
      <c r="D540" s="2" t="s">
        <v>29</v>
      </c>
      <c r="E540" s="2" t="s">
        <v>349</v>
      </c>
      <c r="F540" t="s">
        <v>2496</v>
      </c>
      <c r="G540">
        <v>9872</v>
      </c>
      <c r="H540">
        <v>511</v>
      </c>
      <c r="I540">
        <v>489</v>
      </c>
      <c r="J540" s="9">
        <v>95.694716242661443</v>
      </c>
      <c r="K540">
        <v>2751</v>
      </c>
      <c r="L540">
        <v>1229</v>
      </c>
      <c r="M540" s="22">
        <v>44.67466375863323</v>
      </c>
      <c r="N540" s="48">
        <v>9872</v>
      </c>
      <c r="O540" s="49">
        <v>3492</v>
      </c>
      <c r="P540" s="49">
        <v>6380</v>
      </c>
      <c r="Q540" s="48">
        <v>501</v>
      </c>
      <c r="R540" s="48">
        <v>494</v>
      </c>
      <c r="S540" s="48">
        <v>485</v>
      </c>
      <c r="T540" s="48">
        <v>444</v>
      </c>
      <c r="U540" s="48">
        <v>412</v>
      </c>
      <c r="V540" s="48">
        <v>414</v>
      </c>
      <c r="W540" s="48">
        <v>334</v>
      </c>
      <c r="X540" s="48">
        <v>283</v>
      </c>
      <c r="Y540" s="48">
        <v>298</v>
      </c>
      <c r="Z540" s="48">
        <v>319</v>
      </c>
      <c r="AA540" s="48">
        <v>318</v>
      </c>
      <c r="AB540" s="48">
        <v>256</v>
      </c>
      <c r="AC540" s="48">
        <v>184</v>
      </c>
      <c r="AD540" s="48">
        <v>141</v>
      </c>
      <c r="AE540" s="48">
        <v>103</v>
      </c>
      <c r="AF540" s="48">
        <v>79</v>
      </c>
      <c r="AG540" s="48">
        <v>86</v>
      </c>
      <c r="AH540" s="50">
        <v>457</v>
      </c>
      <c r="AI540" s="50">
        <v>448</v>
      </c>
      <c r="AJ540" s="50">
        <v>439</v>
      </c>
      <c r="AK540" s="50">
        <v>399</v>
      </c>
      <c r="AL540" s="50">
        <v>369</v>
      </c>
      <c r="AM540" s="50">
        <v>373</v>
      </c>
      <c r="AN540" s="50">
        <v>294</v>
      </c>
      <c r="AO540" s="50">
        <v>243</v>
      </c>
      <c r="AP540" s="50">
        <v>247</v>
      </c>
      <c r="AQ540" s="50">
        <v>263</v>
      </c>
      <c r="AR540" s="50">
        <v>260</v>
      </c>
      <c r="AS540" s="50">
        <v>220</v>
      </c>
      <c r="AT540" s="50">
        <v>175</v>
      </c>
      <c r="AU540" s="50">
        <v>156</v>
      </c>
      <c r="AV540" s="50">
        <v>131</v>
      </c>
      <c r="AW540" s="50">
        <v>111</v>
      </c>
      <c r="AX540" s="50">
        <v>136</v>
      </c>
      <c r="AZ540">
        <v>0</v>
      </c>
    </row>
    <row r="541" spans="1:52" x14ac:dyDescent="0.25">
      <c r="A541" s="2" t="s">
        <v>27</v>
      </c>
      <c r="B541" s="3" t="s">
        <v>340</v>
      </c>
      <c r="C541" s="4">
        <v>25662</v>
      </c>
      <c r="D541" s="2" t="s">
        <v>29</v>
      </c>
      <c r="E541" s="2" t="s">
        <v>341</v>
      </c>
      <c r="F541" t="s">
        <v>2496</v>
      </c>
      <c r="G541">
        <v>9668</v>
      </c>
      <c r="H541">
        <v>402</v>
      </c>
      <c r="I541">
        <v>497</v>
      </c>
      <c r="J541" s="9">
        <v>123.6318407960199</v>
      </c>
      <c r="K541">
        <v>2595</v>
      </c>
      <c r="L541">
        <v>1314</v>
      </c>
      <c r="M541" s="22">
        <v>50.635838150289011</v>
      </c>
      <c r="N541" s="48">
        <v>9668</v>
      </c>
      <c r="O541" s="49">
        <v>2931</v>
      </c>
      <c r="P541" s="49">
        <v>6737</v>
      </c>
      <c r="Q541" s="48">
        <v>467</v>
      </c>
      <c r="R541" s="48">
        <v>437</v>
      </c>
      <c r="S541" s="48">
        <v>376</v>
      </c>
      <c r="T541" s="48">
        <v>446</v>
      </c>
      <c r="U541" s="48">
        <v>460</v>
      </c>
      <c r="V541" s="48">
        <v>397</v>
      </c>
      <c r="W541" s="48">
        <v>266</v>
      </c>
      <c r="X541" s="48">
        <v>228</v>
      </c>
      <c r="Y541" s="48">
        <v>262</v>
      </c>
      <c r="Z541" s="48">
        <v>297</v>
      </c>
      <c r="AA541" s="48">
        <v>276</v>
      </c>
      <c r="AB541" s="48">
        <v>226</v>
      </c>
      <c r="AC541" s="48">
        <v>189</v>
      </c>
      <c r="AD541" s="48">
        <v>151</v>
      </c>
      <c r="AE541" s="48">
        <v>118</v>
      </c>
      <c r="AF541" s="48">
        <v>89</v>
      </c>
      <c r="AG541" s="48">
        <v>94</v>
      </c>
      <c r="AH541" s="50">
        <v>446</v>
      </c>
      <c r="AI541" s="50">
        <v>422</v>
      </c>
      <c r="AJ541" s="50">
        <v>428</v>
      </c>
      <c r="AK541" s="50">
        <v>422</v>
      </c>
      <c r="AL541" s="50">
        <v>481</v>
      </c>
      <c r="AM541" s="50">
        <v>429</v>
      </c>
      <c r="AN541" s="50">
        <v>293</v>
      </c>
      <c r="AO541" s="50">
        <v>243</v>
      </c>
      <c r="AP541" s="50">
        <v>269</v>
      </c>
      <c r="AQ541" s="50">
        <v>284</v>
      </c>
      <c r="AR541" s="50">
        <v>254</v>
      </c>
      <c r="AS541" s="50">
        <v>233</v>
      </c>
      <c r="AT541" s="50">
        <v>198</v>
      </c>
      <c r="AU541" s="50">
        <v>142</v>
      </c>
      <c r="AV541" s="50">
        <v>118</v>
      </c>
      <c r="AW541" s="50">
        <v>108</v>
      </c>
      <c r="AX541" s="50">
        <v>119</v>
      </c>
      <c r="AZ541">
        <v>0</v>
      </c>
    </row>
    <row r="542" spans="1:52" x14ac:dyDescent="0.25">
      <c r="A542" s="2" t="s">
        <v>27</v>
      </c>
      <c r="B542" s="3" t="s">
        <v>396</v>
      </c>
      <c r="C542" s="4">
        <v>25718</v>
      </c>
      <c r="D542" s="2" t="s">
        <v>29</v>
      </c>
      <c r="E542" s="2" t="s">
        <v>397</v>
      </c>
      <c r="F542" t="s">
        <v>2496</v>
      </c>
      <c r="G542">
        <v>10778</v>
      </c>
      <c r="H542">
        <v>848</v>
      </c>
      <c r="I542">
        <v>760</v>
      </c>
      <c r="J542" s="9">
        <v>89.622641509433961</v>
      </c>
      <c r="K542">
        <v>2604</v>
      </c>
      <c r="L542">
        <v>2189</v>
      </c>
      <c r="M542" s="22">
        <v>84.062980030721974</v>
      </c>
      <c r="N542" s="48">
        <v>10778</v>
      </c>
      <c r="O542" s="49">
        <v>2466</v>
      </c>
      <c r="P542" s="49">
        <v>8312</v>
      </c>
      <c r="Q542" s="48">
        <v>460</v>
      </c>
      <c r="R542" s="48">
        <v>438</v>
      </c>
      <c r="S542" s="48">
        <v>434</v>
      </c>
      <c r="T542" s="48">
        <v>428</v>
      </c>
      <c r="U542" s="48">
        <v>449</v>
      </c>
      <c r="V542" s="48">
        <v>426</v>
      </c>
      <c r="W542" s="48">
        <v>292</v>
      </c>
      <c r="X542" s="48">
        <v>209</v>
      </c>
      <c r="Y542" s="48">
        <v>236</v>
      </c>
      <c r="Z542" s="48">
        <v>293</v>
      </c>
      <c r="AA542" s="48">
        <v>325</v>
      </c>
      <c r="AB542" s="48">
        <v>316</v>
      </c>
      <c r="AC542" s="48">
        <v>337</v>
      </c>
      <c r="AD542" s="48">
        <v>291</v>
      </c>
      <c r="AE542" s="48">
        <v>225</v>
      </c>
      <c r="AF542" s="48">
        <v>156</v>
      </c>
      <c r="AG542" s="48">
        <v>175</v>
      </c>
      <c r="AH542" s="50">
        <v>443</v>
      </c>
      <c r="AI542" s="50">
        <v>424</v>
      </c>
      <c r="AJ542" s="50">
        <v>397</v>
      </c>
      <c r="AK542" s="50">
        <v>435</v>
      </c>
      <c r="AL542" s="50">
        <v>425</v>
      </c>
      <c r="AM542" s="50">
        <v>376</v>
      </c>
      <c r="AN542" s="50">
        <v>266</v>
      </c>
      <c r="AO542" s="50">
        <v>211</v>
      </c>
      <c r="AP542" s="50">
        <v>250</v>
      </c>
      <c r="AQ542" s="50">
        <v>293</v>
      </c>
      <c r="AR542" s="50">
        <v>318</v>
      </c>
      <c r="AS542" s="50">
        <v>305</v>
      </c>
      <c r="AT542" s="50">
        <v>284</v>
      </c>
      <c r="AU542" s="50">
        <v>260</v>
      </c>
      <c r="AV542" s="50">
        <v>234</v>
      </c>
      <c r="AW542" s="50">
        <v>171</v>
      </c>
      <c r="AX542" s="50">
        <v>196</v>
      </c>
      <c r="AZ542">
        <v>0</v>
      </c>
    </row>
    <row r="543" spans="1:52" x14ac:dyDescent="0.25">
      <c r="A543" s="2" t="s">
        <v>27</v>
      </c>
      <c r="B543" s="3" t="s">
        <v>1029</v>
      </c>
      <c r="C543" s="4">
        <v>25736</v>
      </c>
      <c r="D543" s="2" t="s">
        <v>29</v>
      </c>
      <c r="E543" s="2" t="s">
        <v>1030</v>
      </c>
      <c r="F543" t="s">
        <v>2496</v>
      </c>
      <c r="G543">
        <v>14912</v>
      </c>
      <c r="H543">
        <v>819</v>
      </c>
      <c r="I543">
        <v>641</v>
      </c>
      <c r="J543" s="9">
        <v>78.266178266178272</v>
      </c>
      <c r="K543">
        <v>3935</v>
      </c>
      <c r="L543">
        <v>1178</v>
      </c>
      <c r="M543" s="22">
        <v>29.936467598475225</v>
      </c>
      <c r="N543" s="48">
        <v>14912</v>
      </c>
      <c r="O543" s="49">
        <v>3720</v>
      </c>
      <c r="P543" s="49">
        <v>11192</v>
      </c>
      <c r="Q543" s="48">
        <v>731</v>
      </c>
      <c r="R543" s="48">
        <v>722</v>
      </c>
      <c r="S543" s="48">
        <v>707</v>
      </c>
      <c r="T543" s="48">
        <v>686</v>
      </c>
      <c r="U543" s="48">
        <v>687</v>
      </c>
      <c r="V543" s="48">
        <v>670</v>
      </c>
      <c r="W543" s="48">
        <v>592</v>
      </c>
      <c r="X543" s="48">
        <v>504</v>
      </c>
      <c r="Y543" s="48">
        <v>430</v>
      </c>
      <c r="Z543" s="48">
        <v>409</v>
      </c>
      <c r="AA543" s="48">
        <v>392</v>
      </c>
      <c r="AB543" s="48">
        <v>328</v>
      </c>
      <c r="AC543" s="48">
        <v>230</v>
      </c>
      <c r="AD543" s="48">
        <v>156</v>
      </c>
      <c r="AE543" s="48">
        <v>102</v>
      </c>
      <c r="AF543" s="48">
        <v>72</v>
      </c>
      <c r="AG543" s="48">
        <v>73</v>
      </c>
      <c r="AH543" s="50">
        <v>696</v>
      </c>
      <c r="AI543" s="50">
        <v>674</v>
      </c>
      <c r="AJ543" s="50">
        <v>704</v>
      </c>
      <c r="AK543" s="50">
        <v>676</v>
      </c>
      <c r="AL543" s="50">
        <v>676</v>
      </c>
      <c r="AM543" s="50">
        <v>622</v>
      </c>
      <c r="AN543" s="50">
        <v>564</v>
      </c>
      <c r="AO543" s="50">
        <v>496</v>
      </c>
      <c r="AP543" s="50">
        <v>427</v>
      </c>
      <c r="AQ543" s="50">
        <v>409</v>
      </c>
      <c r="AR543" s="50">
        <v>390</v>
      </c>
      <c r="AS543" s="50">
        <v>330</v>
      </c>
      <c r="AT543" s="50">
        <v>248</v>
      </c>
      <c r="AU543" s="50">
        <v>187</v>
      </c>
      <c r="AV543" s="50">
        <v>130</v>
      </c>
      <c r="AW543" s="50">
        <v>91</v>
      </c>
      <c r="AX543" s="50">
        <v>101</v>
      </c>
      <c r="AZ543">
        <v>0</v>
      </c>
    </row>
    <row r="544" spans="1:52" x14ac:dyDescent="0.25">
      <c r="A544" s="2" t="s">
        <v>27</v>
      </c>
      <c r="B544" s="3" t="s">
        <v>282</v>
      </c>
      <c r="C544" s="4">
        <v>25740</v>
      </c>
      <c r="D544" s="2" t="s">
        <v>29</v>
      </c>
      <c r="E544" s="2" t="s">
        <v>283</v>
      </c>
      <c r="F544" t="s">
        <v>2496</v>
      </c>
      <c r="G544">
        <v>39817</v>
      </c>
      <c r="H544">
        <v>1809</v>
      </c>
      <c r="I544">
        <v>782</v>
      </c>
      <c r="J544" s="9">
        <v>43.228302929795461</v>
      </c>
      <c r="K544">
        <v>10127</v>
      </c>
      <c r="L544">
        <v>3764</v>
      </c>
      <c r="M544" s="22">
        <v>37.167966821368623</v>
      </c>
      <c r="N544" s="48">
        <v>39817</v>
      </c>
      <c r="O544" s="49">
        <v>26877</v>
      </c>
      <c r="P544" s="49">
        <v>12940</v>
      </c>
      <c r="Q544" s="48">
        <v>1759</v>
      </c>
      <c r="R544" s="48">
        <v>1718</v>
      </c>
      <c r="S544" s="48">
        <v>1714</v>
      </c>
      <c r="T544" s="48">
        <v>1945</v>
      </c>
      <c r="U544" s="48">
        <v>1879</v>
      </c>
      <c r="V544" s="48">
        <v>1789</v>
      </c>
      <c r="W544" s="48">
        <v>1577</v>
      </c>
      <c r="X544" s="48">
        <v>1301</v>
      </c>
      <c r="Y544" s="48">
        <v>1221</v>
      </c>
      <c r="Z544" s="48">
        <v>1177</v>
      </c>
      <c r="AA544" s="48">
        <v>1149</v>
      </c>
      <c r="AB544" s="48">
        <v>884</v>
      </c>
      <c r="AC544" s="48">
        <v>659</v>
      </c>
      <c r="AD544" s="48">
        <v>489</v>
      </c>
      <c r="AE544" s="48">
        <v>294</v>
      </c>
      <c r="AF544" s="48">
        <v>221</v>
      </c>
      <c r="AG544" s="48">
        <v>224</v>
      </c>
      <c r="AH544" s="50">
        <v>1685</v>
      </c>
      <c r="AI544" s="50">
        <v>1663</v>
      </c>
      <c r="AJ544" s="50">
        <v>1647</v>
      </c>
      <c r="AK544" s="50">
        <v>1852</v>
      </c>
      <c r="AL544" s="50">
        <v>1768</v>
      </c>
      <c r="AM544" s="50">
        <v>1658</v>
      </c>
      <c r="AN544" s="50">
        <v>1482</v>
      </c>
      <c r="AO544" s="50">
        <v>1252</v>
      </c>
      <c r="AP544" s="50">
        <v>1248</v>
      </c>
      <c r="AQ544" s="50">
        <v>1235</v>
      </c>
      <c r="AR544" s="50">
        <v>1188</v>
      </c>
      <c r="AS544" s="50">
        <v>897</v>
      </c>
      <c r="AT544" s="50">
        <v>674</v>
      </c>
      <c r="AU544" s="50">
        <v>546</v>
      </c>
      <c r="AV544" s="50">
        <v>368</v>
      </c>
      <c r="AW544" s="50">
        <v>312</v>
      </c>
      <c r="AX544" s="50">
        <v>342</v>
      </c>
      <c r="AZ544">
        <v>0</v>
      </c>
    </row>
    <row r="545" spans="1:52" x14ac:dyDescent="0.25">
      <c r="A545" s="2" t="s">
        <v>27</v>
      </c>
      <c r="B545" s="3" t="s">
        <v>192</v>
      </c>
      <c r="C545" s="4">
        <v>25743</v>
      </c>
      <c r="D545" s="2" t="s">
        <v>29</v>
      </c>
      <c r="E545" s="2" t="s">
        <v>193</v>
      </c>
      <c r="F545" t="s">
        <v>2496</v>
      </c>
      <c r="G545">
        <v>22052</v>
      </c>
      <c r="H545">
        <v>1492</v>
      </c>
      <c r="I545">
        <v>1289</v>
      </c>
      <c r="J545" s="9">
        <v>86.394101876675606</v>
      </c>
      <c r="K545">
        <v>5689</v>
      </c>
      <c r="L545">
        <v>2209</v>
      </c>
      <c r="M545" s="22">
        <v>38.829319739848835</v>
      </c>
      <c r="N545" s="48">
        <v>22052</v>
      </c>
      <c r="O545" s="49">
        <v>6335</v>
      </c>
      <c r="P545" s="49">
        <v>15717</v>
      </c>
      <c r="Q545" s="48">
        <v>950</v>
      </c>
      <c r="R545" s="48">
        <v>944</v>
      </c>
      <c r="S545" s="48">
        <v>894</v>
      </c>
      <c r="T545" s="48">
        <v>1019</v>
      </c>
      <c r="U545" s="48">
        <v>970</v>
      </c>
      <c r="V545" s="48">
        <v>830</v>
      </c>
      <c r="W545" s="48">
        <v>836</v>
      </c>
      <c r="X545" s="48">
        <v>761</v>
      </c>
      <c r="Y545" s="48">
        <v>728</v>
      </c>
      <c r="Z545" s="48">
        <v>652</v>
      </c>
      <c r="AA545" s="48">
        <v>604</v>
      </c>
      <c r="AB545" s="48">
        <v>452</v>
      </c>
      <c r="AC545" s="48">
        <v>323</v>
      </c>
      <c r="AD545" s="48">
        <v>242</v>
      </c>
      <c r="AE545" s="48">
        <v>139</v>
      </c>
      <c r="AF545" s="48">
        <v>102</v>
      </c>
      <c r="AG545" s="48">
        <v>101</v>
      </c>
      <c r="AH545" s="50">
        <v>901</v>
      </c>
      <c r="AI545" s="50">
        <v>890</v>
      </c>
      <c r="AJ545" s="50">
        <v>843</v>
      </c>
      <c r="AK545" s="50">
        <v>972</v>
      </c>
      <c r="AL545" s="50">
        <v>964</v>
      </c>
      <c r="AM545" s="50">
        <v>886</v>
      </c>
      <c r="AN545" s="50">
        <v>876</v>
      </c>
      <c r="AO545" s="50">
        <v>852</v>
      </c>
      <c r="AP545" s="50">
        <v>818</v>
      </c>
      <c r="AQ545" s="50">
        <v>798</v>
      </c>
      <c r="AR545" s="50">
        <v>747</v>
      </c>
      <c r="AS545" s="50">
        <v>548</v>
      </c>
      <c r="AT545" s="50">
        <v>429</v>
      </c>
      <c r="AU545" s="50">
        <v>345</v>
      </c>
      <c r="AV545" s="50">
        <v>236</v>
      </c>
      <c r="AW545" s="50">
        <v>196</v>
      </c>
      <c r="AX545" s="50">
        <v>204</v>
      </c>
      <c r="AZ545">
        <v>0</v>
      </c>
    </row>
    <row r="546" spans="1:52" x14ac:dyDescent="0.25">
      <c r="A546" s="2" t="s">
        <v>27</v>
      </c>
      <c r="B546" s="3" t="s">
        <v>1175</v>
      </c>
      <c r="C546" s="4">
        <v>25745</v>
      </c>
      <c r="D546" s="2" t="s">
        <v>29</v>
      </c>
      <c r="E546" s="2" t="s">
        <v>1176</v>
      </c>
      <c r="F546" t="s">
        <v>2496</v>
      </c>
      <c r="G546">
        <v>13516</v>
      </c>
      <c r="H546">
        <v>1573</v>
      </c>
      <c r="I546">
        <v>1107</v>
      </c>
      <c r="J546" s="9">
        <v>70.375079465988549</v>
      </c>
      <c r="K546">
        <v>3906</v>
      </c>
      <c r="L546">
        <v>1288</v>
      </c>
      <c r="M546" s="22">
        <v>32.974910394265237</v>
      </c>
      <c r="N546" s="48">
        <v>13516</v>
      </c>
      <c r="O546" s="49">
        <v>7583</v>
      </c>
      <c r="P546" s="49">
        <v>5933</v>
      </c>
      <c r="Q546" s="48">
        <v>711</v>
      </c>
      <c r="R546" s="48">
        <v>669</v>
      </c>
      <c r="S546" s="48">
        <v>654</v>
      </c>
      <c r="T546" s="48">
        <v>606</v>
      </c>
      <c r="U546" s="48">
        <v>619</v>
      </c>
      <c r="V546" s="48">
        <v>595</v>
      </c>
      <c r="W546" s="48">
        <v>460</v>
      </c>
      <c r="X546" s="48">
        <v>393</v>
      </c>
      <c r="Y546" s="48">
        <v>390</v>
      </c>
      <c r="Z546" s="48">
        <v>381</v>
      </c>
      <c r="AA546" s="48">
        <v>327</v>
      </c>
      <c r="AB546" s="48">
        <v>257</v>
      </c>
      <c r="AC546" s="48">
        <v>187</v>
      </c>
      <c r="AD546" s="48">
        <v>132</v>
      </c>
      <c r="AE546" s="48">
        <v>105</v>
      </c>
      <c r="AF546" s="48">
        <v>72</v>
      </c>
      <c r="AG546" s="48">
        <v>71</v>
      </c>
      <c r="AH546" s="50">
        <v>673</v>
      </c>
      <c r="AI546" s="50">
        <v>654</v>
      </c>
      <c r="AJ546" s="50">
        <v>651</v>
      </c>
      <c r="AK546" s="50">
        <v>609</v>
      </c>
      <c r="AL546" s="50">
        <v>592</v>
      </c>
      <c r="AM546" s="50">
        <v>575</v>
      </c>
      <c r="AN546" s="50">
        <v>458</v>
      </c>
      <c r="AO546" s="50">
        <v>423</v>
      </c>
      <c r="AP546" s="50">
        <v>420</v>
      </c>
      <c r="AQ546" s="50">
        <v>409</v>
      </c>
      <c r="AR546" s="50">
        <v>342</v>
      </c>
      <c r="AS546" s="50">
        <v>274</v>
      </c>
      <c r="AT546" s="50">
        <v>214</v>
      </c>
      <c r="AU546" s="50">
        <v>170</v>
      </c>
      <c r="AV546" s="50">
        <v>157</v>
      </c>
      <c r="AW546" s="50">
        <v>124</v>
      </c>
      <c r="AX546" s="50">
        <v>142</v>
      </c>
      <c r="AZ546">
        <v>0</v>
      </c>
    </row>
    <row r="547" spans="1:52" x14ac:dyDescent="0.25">
      <c r="A547" s="2" t="s">
        <v>27</v>
      </c>
      <c r="B547" s="3" t="s">
        <v>28</v>
      </c>
      <c r="C547" s="4">
        <v>25754</v>
      </c>
      <c r="D547" s="2" t="s">
        <v>29</v>
      </c>
      <c r="E547" s="2" t="s">
        <v>30</v>
      </c>
      <c r="F547" t="s">
        <v>2496</v>
      </c>
      <c r="G547">
        <v>533718</v>
      </c>
      <c r="H547">
        <v>352</v>
      </c>
      <c r="I547">
        <v>186</v>
      </c>
      <c r="J547" s="9">
        <v>52.840909090909093</v>
      </c>
      <c r="K547">
        <v>140431</v>
      </c>
      <c r="L547">
        <v>44381</v>
      </c>
      <c r="M547" s="22">
        <v>31.603420897095369</v>
      </c>
      <c r="N547" s="48">
        <v>533718</v>
      </c>
      <c r="O547" s="49">
        <v>527644</v>
      </c>
      <c r="P547" s="49">
        <v>6074</v>
      </c>
      <c r="Q547" s="48">
        <v>25144</v>
      </c>
      <c r="R547" s="48">
        <v>24538</v>
      </c>
      <c r="S547" s="48">
        <v>24286</v>
      </c>
      <c r="T547" s="48">
        <v>24458</v>
      </c>
      <c r="U547" s="48">
        <v>23546</v>
      </c>
      <c r="V547" s="48">
        <v>24394</v>
      </c>
      <c r="W547" s="48">
        <v>20864</v>
      </c>
      <c r="X547" s="48">
        <v>16857</v>
      </c>
      <c r="Y547" s="48">
        <v>14257</v>
      </c>
      <c r="Z547" s="48">
        <v>14166</v>
      </c>
      <c r="AA547" s="48">
        <v>13999</v>
      </c>
      <c r="AB547" s="48">
        <v>12216</v>
      </c>
      <c r="AC547" s="48">
        <v>9597</v>
      </c>
      <c r="AD547" s="48">
        <v>6584</v>
      </c>
      <c r="AE547" s="48">
        <v>4049</v>
      </c>
      <c r="AF547" s="48">
        <v>2503</v>
      </c>
      <c r="AG547" s="48">
        <v>2057</v>
      </c>
      <c r="AH547" s="50">
        <v>23935</v>
      </c>
      <c r="AI547" s="50">
        <v>23477</v>
      </c>
      <c r="AJ547" s="50">
        <v>23306</v>
      </c>
      <c r="AK547" s="50">
        <v>23703</v>
      </c>
      <c r="AL547" s="50">
        <v>23882</v>
      </c>
      <c r="AM547" s="50">
        <v>24224</v>
      </c>
      <c r="AN547" s="50">
        <v>20949</v>
      </c>
      <c r="AO547" s="50">
        <v>17514</v>
      </c>
      <c r="AP547" s="50">
        <v>15608</v>
      </c>
      <c r="AQ547" s="50">
        <v>15868</v>
      </c>
      <c r="AR547" s="50">
        <v>15878</v>
      </c>
      <c r="AS547" s="50">
        <v>13547</v>
      </c>
      <c r="AT547" s="50">
        <v>10378</v>
      </c>
      <c r="AU547" s="50">
        <v>7085</v>
      </c>
      <c r="AV547" s="50">
        <v>4593</v>
      </c>
      <c r="AW547" s="50">
        <v>3219</v>
      </c>
      <c r="AX547" s="50">
        <v>3037</v>
      </c>
      <c r="AZ547">
        <v>0</v>
      </c>
    </row>
    <row r="548" spans="1:52" x14ac:dyDescent="0.25">
      <c r="A548" s="2" t="s">
        <v>27</v>
      </c>
      <c r="B548" s="3" t="s">
        <v>659</v>
      </c>
      <c r="C548" s="4">
        <v>25758</v>
      </c>
      <c r="D548" s="2" t="s">
        <v>29</v>
      </c>
      <c r="E548" s="2" t="s">
        <v>660</v>
      </c>
      <c r="F548" t="s">
        <v>2496</v>
      </c>
      <c r="G548">
        <v>27932</v>
      </c>
      <c r="H548">
        <v>1243</v>
      </c>
      <c r="I548">
        <v>649</v>
      </c>
      <c r="J548" s="9">
        <v>52.212389380530979</v>
      </c>
      <c r="K548">
        <v>7126</v>
      </c>
      <c r="L548">
        <v>2533</v>
      </c>
      <c r="M548" s="22">
        <v>35.545888296379459</v>
      </c>
      <c r="N548" s="48">
        <v>27932</v>
      </c>
      <c r="O548" s="49">
        <v>17988</v>
      </c>
      <c r="P548" s="49">
        <v>9944</v>
      </c>
      <c r="Q548" s="48">
        <v>1247</v>
      </c>
      <c r="R548" s="48">
        <v>1222</v>
      </c>
      <c r="S548" s="48">
        <v>1263</v>
      </c>
      <c r="T548" s="48">
        <v>1266</v>
      </c>
      <c r="U548" s="48">
        <v>1281</v>
      </c>
      <c r="V548" s="48">
        <v>1142</v>
      </c>
      <c r="W548" s="48">
        <v>1079</v>
      </c>
      <c r="X548" s="48">
        <v>900</v>
      </c>
      <c r="Y548" s="48">
        <v>813</v>
      </c>
      <c r="Z548" s="48">
        <v>831</v>
      </c>
      <c r="AA548" s="48">
        <v>833</v>
      </c>
      <c r="AB548" s="48">
        <v>662</v>
      </c>
      <c r="AC548" s="48">
        <v>440</v>
      </c>
      <c r="AD548" s="48">
        <v>354</v>
      </c>
      <c r="AE548" s="48">
        <v>242</v>
      </c>
      <c r="AF548" s="48">
        <v>149</v>
      </c>
      <c r="AG548" s="48">
        <v>139</v>
      </c>
      <c r="AH548" s="50">
        <v>1185</v>
      </c>
      <c r="AI548" s="50">
        <v>1185</v>
      </c>
      <c r="AJ548" s="50">
        <v>1211</v>
      </c>
      <c r="AK548" s="50">
        <v>1221</v>
      </c>
      <c r="AL548" s="50">
        <v>1237</v>
      </c>
      <c r="AM548" s="50">
        <v>1143</v>
      </c>
      <c r="AN548" s="50">
        <v>1095</v>
      </c>
      <c r="AO548" s="50">
        <v>922</v>
      </c>
      <c r="AP548" s="50">
        <v>862</v>
      </c>
      <c r="AQ548" s="50">
        <v>886</v>
      </c>
      <c r="AR548" s="50">
        <v>887</v>
      </c>
      <c r="AS548" s="50">
        <v>695</v>
      </c>
      <c r="AT548" s="50">
        <v>459</v>
      </c>
      <c r="AU548" s="50">
        <v>389</v>
      </c>
      <c r="AV548" s="50">
        <v>290</v>
      </c>
      <c r="AW548" s="50">
        <v>202</v>
      </c>
      <c r="AX548" s="50">
        <v>200</v>
      </c>
      <c r="AZ548">
        <v>0</v>
      </c>
    </row>
    <row r="549" spans="1:52" x14ac:dyDescent="0.25">
      <c r="A549" s="2" t="s">
        <v>27</v>
      </c>
      <c r="B549" s="3" t="s">
        <v>884</v>
      </c>
      <c r="C549" s="4">
        <v>25769</v>
      </c>
      <c r="D549" s="2" t="s">
        <v>29</v>
      </c>
      <c r="E549" s="2" t="s">
        <v>885</v>
      </c>
      <c r="F549" t="s">
        <v>2496</v>
      </c>
      <c r="G549">
        <v>16750</v>
      </c>
      <c r="H549">
        <v>1756</v>
      </c>
      <c r="I549">
        <v>854</v>
      </c>
      <c r="J549" s="9">
        <v>48.63325740318907</v>
      </c>
      <c r="K549">
        <v>3997</v>
      </c>
      <c r="L549">
        <v>1549</v>
      </c>
      <c r="M549" s="22">
        <v>38.754065549161872</v>
      </c>
      <c r="N549" s="48">
        <v>16750</v>
      </c>
      <c r="O549" s="49">
        <v>6293</v>
      </c>
      <c r="P549" s="49">
        <v>10457</v>
      </c>
      <c r="Q549" s="48">
        <v>711</v>
      </c>
      <c r="R549" s="48">
        <v>679</v>
      </c>
      <c r="S549" s="48">
        <v>710</v>
      </c>
      <c r="T549" s="48">
        <v>695</v>
      </c>
      <c r="U549" s="48">
        <v>791</v>
      </c>
      <c r="V549" s="48">
        <v>804</v>
      </c>
      <c r="W549" s="48">
        <v>661</v>
      </c>
      <c r="X549" s="48">
        <v>576</v>
      </c>
      <c r="Y549" s="48">
        <v>565</v>
      </c>
      <c r="Z549" s="48">
        <v>573</v>
      </c>
      <c r="AA549" s="48">
        <v>539</v>
      </c>
      <c r="AB549" s="48">
        <v>415</v>
      </c>
      <c r="AC549" s="48">
        <v>284</v>
      </c>
      <c r="AD549" s="48">
        <v>197</v>
      </c>
      <c r="AE549" s="48">
        <v>149</v>
      </c>
      <c r="AF549" s="48">
        <v>107</v>
      </c>
      <c r="AG549" s="48">
        <v>101</v>
      </c>
      <c r="AH549" s="50">
        <v>682</v>
      </c>
      <c r="AI549" s="50">
        <v>671</v>
      </c>
      <c r="AJ549" s="50">
        <v>681</v>
      </c>
      <c r="AK549" s="50">
        <v>665</v>
      </c>
      <c r="AL549" s="50">
        <v>731</v>
      </c>
      <c r="AM549" s="50">
        <v>743</v>
      </c>
      <c r="AN549" s="50">
        <v>603</v>
      </c>
      <c r="AO549" s="50">
        <v>524</v>
      </c>
      <c r="AP549" s="50">
        <v>527</v>
      </c>
      <c r="AQ549" s="50">
        <v>549</v>
      </c>
      <c r="AR549" s="50">
        <v>504</v>
      </c>
      <c r="AS549" s="50">
        <v>398</v>
      </c>
      <c r="AT549" s="50">
        <v>282</v>
      </c>
      <c r="AU549" s="50">
        <v>220</v>
      </c>
      <c r="AV549" s="50">
        <v>173</v>
      </c>
      <c r="AW549" s="50">
        <v>124</v>
      </c>
      <c r="AX549" s="50">
        <v>116</v>
      </c>
      <c r="AZ549">
        <v>0</v>
      </c>
    </row>
    <row r="550" spans="1:52" x14ac:dyDescent="0.25">
      <c r="A550" s="2" t="s">
        <v>27</v>
      </c>
      <c r="B550" s="3" t="s">
        <v>727</v>
      </c>
      <c r="C550" s="4">
        <v>25772</v>
      </c>
      <c r="D550" s="2" t="s">
        <v>29</v>
      </c>
      <c r="E550" s="2" t="s">
        <v>728</v>
      </c>
      <c r="F550" t="s">
        <v>2496</v>
      </c>
      <c r="G550">
        <v>18011</v>
      </c>
      <c r="H550">
        <v>556</v>
      </c>
      <c r="I550">
        <v>494</v>
      </c>
      <c r="J550" s="9">
        <v>88.84892086330936</v>
      </c>
      <c r="K550">
        <v>5857</v>
      </c>
      <c r="L550">
        <v>1276</v>
      </c>
      <c r="M550" s="22">
        <v>21.785897217005292</v>
      </c>
      <c r="N550" s="48">
        <v>18011</v>
      </c>
      <c r="O550" s="49">
        <v>8941</v>
      </c>
      <c r="P550" s="49">
        <v>9070</v>
      </c>
      <c r="Q550" s="48">
        <v>1082</v>
      </c>
      <c r="R550" s="48">
        <v>996</v>
      </c>
      <c r="S550" s="48">
        <v>972</v>
      </c>
      <c r="T550" s="48">
        <v>911</v>
      </c>
      <c r="U550" s="48">
        <v>847</v>
      </c>
      <c r="V550" s="48">
        <v>739</v>
      </c>
      <c r="W550" s="48">
        <v>572</v>
      </c>
      <c r="X550" s="48">
        <v>503</v>
      </c>
      <c r="Y550" s="48">
        <v>490</v>
      </c>
      <c r="Z550" s="48">
        <v>448</v>
      </c>
      <c r="AA550" s="48">
        <v>387</v>
      </c>
      <c r="AB550" s="48">
        <v>296</v>
      </c>
      <c r="AC550" s="48">
        <v>199</v>
      </c>
      <c r="AD550" s="48">
        <v>153</v>
      </c>
      <c r="AE550" s="48">
        <v>104</v>
      </c>
      <c r="AF550" s="48">
        <v>72</v>
      </c>
      <c r="AG550" s="48">
        <v>74</v>
      </c>
      <c r="AH550" s="50">
        <v>1043</v>
      </c>
      <c r="AI550" s="50">
        <v>1005</v>
      </c>
      <c r="AJ550" s="50">
        <v>1011</v>
      </c>
      <c r="AK550" s="50">
        <v>969</v>
      </c>
      <c r="AL550" s="50">
        <v>888</v>
      </c>
      <c r="AM550" s="50">
        <v>771</v>
      </c>
      <c r="AN550" s="50">
        <v>598</v>
      </c>
      <c r="AO550" s="50">
        <v>509</v>
      </c>
      <c r="AP550" s="50">
        <v>495</v>
      </c>
      <c r="AQ550" s="50">
        <v>444</v>
      </c>
      <c r="AR550" s="50">
        <v>391</v>
      </c>
      <c r="AS550" s="50">
        <v>305</v>
      </c>
      <c r="AT550" s="50">
        <v>216</v>
      </c>
      <c r="AU550" s="50">
        <v>175</v>
      </c>
      <c r="AV550" s="50">
        <v>126</v>
      </c>
      <c r="AW550" s="50">
        <v>97</v>
      </c>
      <c r="AX550" s="50">
        <v>123</v>
      </c>
      <c r="AZ550">
        <v>0</v>
      </c>
    </row>
    <row r="551" spans="1:52" x14ac:dyDescent="0.25">
      <c r="A551" s="2" t="s">
        <v>27</v>
      </c>
      <c r="B551" s="3" t="s">
        <v>1288</v>
      </c>
      <c r="C551" s="4">
        <v>25777</v>
      </c>
      <c r="D551" s="2" t="s">
        <v>29</v>
      </c>
      <c r="E551" s="2" t="s">
        <v>1289</v>
      </c>
      <c r="F551" t="s">
        <v>2496</v>
      </c>
      <c r="G551">
        <v>5027</v>
      </c>
      <c r="H551">
        <v>386</v>
      </c>
      <c r="I551">
        <v>449</v>
      </c>
      <c r="J551" s="9">
        <v>116.32124352331606</v>
      </c>
      <c r="K551">
        <v>1682</v>
      </c>
      <c r="L551">
        <v>392</v>
      </c>
      <c r="M551" s="22">
        <v>23.305588585017837</v>
      </c>
      <c r="N551" s="48">
        <v>5027</v>
      </c>
      <c r="O551" s="49">
        <v>1531</v>
      </c>
      <c r="P551" s="49">
        <v>3496</v>
      </c>
      <c r="Q551" s="48">
        <v>290</v>
      </c>
      <c r="R551" s="48">
        <v>272</v>
      </c>
      <c r="S551" s="48">
        <v>263</v>
      </c>
      <c r="T551" s="48">
        <v>266</v>
      </c>
      <c r="U551" s="48">
        <v>242</v>
      </c>
      <c r="V551" s="48">
        <v>191</v>
      </c>
      <c r="W551" s="48">
        <v>146</v>
      </c>
      <c r="X551" s="48">
        <v>136</v>
      </c>
      <c r="Y551" s="48">
        <v>143</v>
      </c>
      <c r="Z551" s="48">
        <v>119</v>
      </c>
      <c r="AA551" s="48">
        <v>106</v>
      </c>
      <c r="AB551" s="48">
        <v>85</v>
      </c>
      <c r="AC551" s="48">
        <v>58</v>
      </c>
      <c r="AD551" s="48">
        <v>45</v>
      </c>
      <c r="AE551" s="48">
        <v>30</v>
      </c>
      <c r="AF551" s="48">
        <v>20</v>
      </c>
      <c r="AG551" s="48">
        <v>21</v>
      </c>
      <c r="AH551" s="50">
        <v>280</v>
      </c>
      <c r="AI551" s="50">
        <v>271</v>
      </c>
      <c r="AJ551" s="50">
        <v>276</v>
      </c>
      <c r="AK551" s="50">
        <v>279</v>
      </c>
      <c r="AL551" s="50">
        <v>261</v>
      </c>
      <c r="AM551" s="50">
        <v>199</v>
      </c>
      <c r="AN551" s="50">
        <v>165</v>
      </c>
      <c r="AO551" s="50">
        <v>156</v>
      </c>
      <c r="AP551" s="50">
        <v>142</v>
      </c>
      <c r="AQ551" s="50">
        <v>138</v>
      </c>
      <c r="AR551" s="50">
        <v>119</v>
      </c>
      <c r="AS551" s="50">
        <v>91</v>
      </c>
      <c r="AT551" s="50">
        <v>64</v>
      </c>
      <c r="AU551" s="50">
        <v>53</v>
      </c>
      <c r="AV551" s="50">
        <v>37</v>
      </c>
      <c r="AW551" s="50">
        <v>29</v>
      </c>
      <c r="AX551" s="50">
        <v>34</v>
      </c>
      <c r="AZ551">
        <v>0</v>
      </c>
    </row>
    <row r="552" spans="1:52" x14ac:dyDescent="0.25">
      <c r="A552" s="2" t="s">
        <v>27</v>
      </c>
      <c r="B552" s="3" t="s">
        <v>2151</v>
      </c>
      <c r="C552" s="4">
        <v>25779</v>
      </c>
      <c r="D552" s="2" t="s">
        <v>29</v>
      </c>
      <c r="E552" s="2" t="s">
        <v>2152</v>
      </c>
      <c r="F552" t="s">
        <v>2496</v>
      </c>
      <c r="G552">
        <v>12887</v>
      </c>
      <c r="H552">
        <v>781</v>
      </c>
      <c r="I552">
        <v>589</v>
      </c>
      <c r="J552" s="9">
        <v>75.416133162612027</v>
      </c>
      <c r="K552">
        <v>3905</v>
      </c>
      <c r="L552">
        <v>1535</v>
      </c>
      <c r="M552" s="22">
        <v>39.30857874519846</v>
      </c>
      <c r="N552" s="48">
        <v>12887</v>
      </c>
      <c r="O552" s="49">
        <v>6614</v>
      </c>
      <c r="P552" s="49">
        <v>6273</v>
      </c>
      <c r="Q552" s="48">
        <v>740</v>
      </c>
      <c r="R552" s="48">
        <v>682</v>
      </c>
      <c r="S552" s="48">
        <v>683</v>
      </c>
      <c r="T552" s="48">
        <v>618</v>
      </c>
      <c r="U552" s="48">
        <v>566</v>
      </c>
      <c r="V552" s="48">
        <v>519</v>
      </c>
      <c r="W552" s="48">
        <v>398</v>
      </c>
      <c r="X552" s="48">
        <v>374</v>
      </c>
      <c r="Y552" s="48">
        <v>357</v>
      </c>
      <c r="Z552" s="48">
        <v>296</v>
      </c>
      <c r="AA552" s="48">
        <v>252</v>
      </c>
      <c r="AB552" s="48">
        <v>254</v>
      </c>
      <c r="AC552" s="48">
        <v>232</v>
      </c>
      <c r="AD552" s="48">
        <v>178</v>
      </c>
      <c r="AE552" s="48">
        <v>165</v>
      </c>
      <c r="AF552" s="48">
        <v>121</v>
      </c>
      <c r="AG552" s="48">
        <v>106</v>
      </c>
      <c r="AH552" s="50">
        <v>705</v>
      </c>
      <c r="AI552" s="50">
        <v>666</v>
      </c>
      <c r="AJ552" s="50">
        <v>652</v>
      </c>
      <c r="AK552" s="50">
        <v>587</v>
      </c>
      <c r="AL552" s="50">
        <v>532</v>
      </c>
      <c r="AM552" s="50">
        <v>516</v>
      </c>
      <c r="AN552" s="50">
        <v>387</v>
      </c>
      <c r="AO552" s="50">
        <v>354</v>
      </c>
      <c r="AP552" s="50">
        <v>347</v>
      </c>
      <c r="AQ552" s="50">
        <v>307</v>
      </c>
      <c r="AR552" s="50">
        <v>245</v>
      </c>
      <c r="AS552" s="50">
        <v>227</v>
      </c>
      <c r="AT552" s="50">
        <v>203</v>
      </c>
      <c r="AU552" s="50">
        <v>171</v>
      </c>
      <c r="AV552" s="50">
        <v>169</v>
      </c>
      <c r="AW552" s="50">
        <v>136</v>
      </c>
      <c r="AX552" s="50">
        <v>142</v>
      </c>
      <c r="AZ552">
        <v>0</v>
      </c>
    </row>
    <row r="553" spans="1:52" x14ac:dyDescent="0.25">
      <c r="A553" s="2" t="s">
        <v>27</v>
      </c>
      <c r="B553" s="3" t="s">
        <v>950</v>
      </c>
      <c r="C553" s="4">
        <v>25781</v>
      </c>
      <c r="D553" s="2" t="s">
        <v>29</v>
      </c>
      <c r="E553" s="2" t="s">
        <v>951</v>
      </c>
      <c r="F553" t="s">
        <v>2496</v>
      </c>
      <c r="G553">
        <v>5725</v>
      </c>
      <c r="H553">
        <v>748</v>
      </c>
      <c r="I553">
        <v>356</v>
      </c>
      <c r="J553" s="9">
        <v>47.593582887700535</v>
      </c>
      <c r="K553">
        <v>1509</v>
      </c>
      <c r="L553">
        <v>516</v>
      </c>
      <c r="M553" s="22">
        <v>34.194831013916499</v>
      </c>
      <c r="N553" s="48">
        <v>5725</v>
      </c>
      <c r="O553" s="49">
        <v>1811</v>
      </c>
      <c r="P553" s="49">
        <v>3914</v>
      </c>
      <c r="Q553" s="48">
        <v>274</v>
      </c>
      <c r="R553" s="48">
        <v>255</v>
      </c>
      <c r="S553" s="48">
        <v>242</v>
      </c>
      <c r="T553" s="48">
        <v>278</v>
      </c>
      <c r="U553" s="48">
        <v>264</v>
      </c>
      <c r="V553" s="48">
        <v>281</v>
      </c>
      <c r="W553" s="48">
        <v>275</v>
      </c>
      <c r="X553" s="48">
        <v>221</v>
      </c>
      <c r="Y553" s="48">
        <v>175</v>
      </c>
      <c r="Z553" s="48">
        <v>162</v>
      </c>
      <c r="AA553" s="48">
        <v>155</v>
      </c>
      <c r="AB553" s="48">
        <v>134</v>
      </c>
      <c r="AC553" s="48">
        <v>95</v>
      </c>
      <c r="AD553" s="48">
        <v>66</v>
      </c>
      <c r="AE553" s="48">
        <v>52</v>
      </c>
      <c r="AF553" s="48">
        <v>34</v>
      </c>
      <c r="AG553" s="48">
        <v>31</v>
      </c>
      <c r="AH553" s="50">
        <v>266</v>
      </c>
      <c r="AI553" s="50">
        <v>255</v>
      </c>
      <c r="AJ553" s="50">
        <v>233</v>
      </c>
      <c r="AK553" s="50">
        <v>229</v>
      </c>
      <c r="AL553" s="50">
        <v>243</v>
      </c>
      <c r="AM553" s="50">
        <v>262</v>
      </c>
      <c r="AN553" s="50">
        <v>247</v>
      </c>
      <c r="AO553" s="50">
        <v>184</v>
      </c>
      <c r="AP553" s="50">
        <v>138</v>
      </c>
      <c r="AQ553" s="50">
        <v>134</v>
      </c>
      <c r="AR553" s="50">
        <v>133</v>
      </c>
      <c r="AS553" s="50">
        <v>119</v>
      </c>
      <c r="AT553" s="50">
        <v>89</v>
      </c>
      <c r="AU553" s="50">
        <v>62</v>
      </c>
      <c r="AV553" s="50">
        <v>47</v>
      </c>
      <c r="AW553" s="50">
        <v>42</v>
      </c>
      <c r="AX553" s="50">
        <v>48</v>
      </c>
      <c r="AZ553">
        <v>0</v>
      </c>
    </row>
    <row r="554" spans="1:52" x14ac:dyDescent="0.25">
      <c r="A554" s="2" t="s">
        <v>27</v>
      </c>
      <c r="B554" s="3" t="s">
        <v>540</v>
      </c>
      <c r="C554" s="4">
        <v>25785</v>
      </c>
      <c r="D554" s="2" t="s">
        <v>29</v>
      </c>
      <c r="E554" s="2" t="s">
        <v>541</v>
      </c>
      <c r="F554" t="s">
        <v>2496</v>
      </c>
      <c r="G554">
        <v>28373</v>
      </c>
      <c r="H554">
        <v>1310</v>
      </c>
      <c r="I554">
        <v>874</v>
      </c>
      <c r="J554" s="9">
        <v>66.717557251908403</v>
      </c>
      <c r="K554">
        <v>7099</v>
      </c>
      <c r="L554">
        <v>2708</v>
      </c>
      <c r="M554" s="22">
        <v>38.146217777151712</v>
      </c>
      <c r="N554" s="48">
        <v>28373</v>
      </c>
      <c r="O554" s="49">
        <v>13873</v>
      </c>
      <c r="P554" s="49">
        <v>14500</v>
      </c>
      <c r="Q554" s="48">
        <v>1232</v>
      </c>
      <c r="R554" s="48">
        <v>1244</v>
      </c>
      <c r="S554" s="48">
        <v>1228</v>
      </c>
      <c r="T554" s="48">
        <v>1354</v>
      </c>
      <c r="U554" s="48">
        <v>1213</v>
      </c>
      <c r="V554" s="48">
        <v>1264</v>
      </c>
      <c r="W554" s="48">
        <v>1186</v>
      </c>
      <c r="X554" s="48">
        <v>963</v>
      </c>
      <c r="Y554" s="48">
        <v>872</v>
      </c>
      <c r="Z554" s="48">
        <v>841</v>
      </c>
      <c r="AA554" s="48">
        <v>804</v>
      </c>
      <c r="AB554" s="48">
        <v>624</v>
      </c>
      <c r="AC554" s="48">
        <v>494</v>
      </c>
      <c r="AD554" s="48">
        <v>386</v>
      </c>
      <c r="AE554" s="48">
        <v>228</v>
      </c>
      <c r="AF554" s="48">
        <v>160</v>
      </c>
      <c r="AG554" s="48">
        <v>147</v>
      </c>
      <c r="AH554" s="50">
        <v>1172</v>
      </c>
      <c r="AI554" s="50">
        <v>1178</v>
      </c>
      <c r="AJ554" s="50">
        <v>1181</v>
      </c>
      <c r="AK554" s="50">
        <v>1306</v>
      </c>
      <c r="AL554" s="50">
        <v>1168</v>
      </c>
      <c r="AM554" s="50">
        <v>1208</v>
      </c>
      <c r="AN554" s="50">
        <v>1127</v>
      </c>
      <c r="AO554" s="50">
        <v>938</v>
      </c>
      <c r="AP554" s="50">
        <v>873</v>
      </c>
      <c r="AQ554" s="50">
        <v>865</v>
      </c>
      <c r="AR554" s="50">
        <v>810</v>
      </c>
      <c r="AS554" s="50">
        <v>640</v>
      </c>
      <c r="AT554" s="50">
        <v>523</v>
      </c>
      <c r="AU554" s="50">
        <v>429</v>
      </c>
      <c r="AV554" s="50">
        <v>271</v>
      </c>
      <c r="AW554" s="50">
        <v>211</v>
      </c>
      <c r="AX554" s="50">
        <v>233</v>
      </c>
      <c r="AZ554">
        <v>0</v>
      </c>
    </row>
    <row r="555" spans="1:52" x14ac:dyDescent="0.25">
      <c r="A555" s="2" t="s">
        <v>27</v>
      </c>
      <c r="B555" s="3" t="s">
        <v>1227</v>
      </c>
      <c r="C555" s="4">
        <v>25793</v>
      </c>
      <c r="D555" s="2" t="s">
        <v>29</v>
      </c>
      <c r="E555" s="2" t="s">
        <v>1228</v>
      </c>
      <c r="F555" t="s">
        <v>2496</v>
      </c>
      <c r="G555">
        <v>9006</v>
      </c>
      <c r="H555">
        <v>1151</v>
      </c>
      <c r="I555">
        <v>547</v>
      </c>
      <c r="J555" s="9">
        <v>47.523892267593396</v>
      </c>
      <c r="K555">
        <v>2636</v>
      </c>
      <c r="L555">
        <v>712</v>
      </c>
      <c r="M555" s="22">
        <v>27.010622154779966</v>
      </c>
      <c r="N555" s="48">
        <v>9006</v>
      </c>
      <c r="O555" s="49">
        <v>1099</v>
      </c>
      <c r="P555" s="49">
        <v>7907</v>
      </c>
      <c r="Q555" s="48">
        <v>485</v>
      </c>
      <c r="R555" s="48">
        <v>470</v>
      </c>
      <c r="S555" s="48">
        <v>475</v>
      </c>
      <c r="T555" s="48">
        <v>411</v>
      </c>
      <c r="U555" s="48">
        <v>448</v>
      </c>
      <c r="V555" s="48">
        <v>460</v>
      </c>
      <c r="W555" s="48">
        <v>382</v>
      </c>
      <c r="X555" s="48">
        <v>310</v>
      </c>
      <c r="Y555" s="48">
        <v>299</v>
      </c>
      <c r="Z555" s="48">
        <v>285</v>
      </c>
      <c r="AA555" s="48">
        <v>254</v>
      </c>
      <c r="AB555" s="48">
        <v>196</v>
      </c>
      <c r="AC555" s="48">
        <v>152</v>
      </c>
      <c r="AD555" s="48">
        <v>105</v>
      </c>
      <c r="AE555" s="48">
        <v>62</v>
      </c>
      <c r="AF555" s="48">
        <v>41</v>
      </c>
      <c r="AG555" s="48">
        <v>37</v>
      </c>
      <c r="AH555" s="50">
        <v>449</v>
      </c>
      <c r="AI555" s="50">
        <v>420</v>
      </c>
      <c r="AJ555" s="50">
        <v>408</v>
      </c>
      <c r="AK555" s="50">
        <v>344</v>
      </c>
      <c r="AL555" s="50">
        <v>373</v>
      </c>
      <c r="AM555" s="50">
        <v>390</v>
      </c>
      <c r="AN555" s="50">
        <v>321</v>
      </c>
      <c r="AO555" s="50">
        <v>256</v>
      </c>
      <c r="AP555" s="50">
        <v>239</v>
      </c>
      <c r="AQ555" s="50">
        <v>221</v>
      </c>
      <c r="AR555" s="50">
        <v>195</v>
      </c>
      <c r="AS555" s="50">
        <v>151</v>
      </c>
      <c r="AT555" s="50">
        <v>121</v>
      </c>
      <c r="AU555" s="50">
        <v>91</v>
      </c>
      <c r="AV555" s="50">
        <v>62</v>
      </c>
      <c r="AW555" s="50">
        <v>47</v>
      </c>
      <c r="AX555" s="50">
        <v>46</v>
      </c>
      <c r="AZ555">
        <v>0</v>
      </c>
    </row>
    <row r="556" spans="1:52" x14ac:dyDescent="0.25">
      <c r="A556" s="2" t="s">
        <v>27</v>
      </c>
      <c r="B556" s="3" t="s">
        <v>699</v>
      </c>
      <c r="C556" s="4">
        <v>25797</v>
      </c>
      <c r="D556" s="2" t="s">
        <v>29</v>
      </c>
      <c r="E556" s="2" t="s">
        <v>700</v>
      </c>
      <c r="F556" t="s">
        <v>2496</v>
      </c>
      <c r="G556">
        <v>9223</v>
      </c>
      <c r="H556">
        <v>703</v>
      </c>
      <c r="I556">
        <v>874</v>
      </c>
      <c r="J556" s="9">
        <v>124.32432432432432</v>
      </c>
      <c r="K556">
        <v>2951</v>
      </c>
      <c r="L556">
        <v>687</v>
      </c>
      <c r="M556" s="22">
        <v>23.2802439850898</v>
      </c>
      <c r="N556" s="48">
        <v>9223</v>
      </c>
      <c r="O556" s="49">
        <v>863</v>
      </c>
      <c r="P556" s="49">
        <v>8360</v>
      </c>
      <c r="Q556" s="48">
        <v>532</v>
      </c>
      <c r="R556" s="48">
        <v>499</v>
      </c>
      <c r="S556" s="48">
        <v>483</v>
      </c>
      <c r="T556" s="48">
        <v>488</v>
      </c>
      <c r="U556" s="48">
        <v>444</v>
      </c>
      <c r="V556" s="48">
        <v>351</v>
      </c>
      <c r="W556" s="48">
        <v>268</v>
      </c>
      <c r="X556" s="48">
        <v>250</v>
      </c>
      <c r="Y556" s="48">
        <v>262</v>
      </c>
      <c r="Z556" s="48">
        <v>218</v>
      </c>
      <c r="AA556" s="48">
        <v>194</v>
      </c>
      <c r="AB556" s="48">
        <v>156</v>
      </c>
      <c r="AC556" s="48">
        <v>106</v>
      </c>
      <c r="AD556" s="48">
        <v>83</v>
      </c>
      <c r="AE556" s="48">
        <v>55</v>
      </c>
      <c r="AF556" s="48">
        <v>37</v>
      </c>
      <c r="AG556" s="48">
        <v>39</v>
      </c>
      <c r="AH556" s="50">
        <v>514</v>
      </c>
      <c r="AI556" s="50">
        <v>497</v>
      </c>
      <c r="AJ556" s="50">
        <v>506</v>
      </c>
      <c r="AK556" s="50">
        <v>512</v>
      </c>
      <c r="AL556" s="50">
        <v>479</v>
      </c>
      <c r="AM556" s="50">
        <v>365</v>
      </c>
      <c r="AN556" s="50">
        <v>303</v>
      </c>
      <c r="AO556" s="50">
        <v>286</v>
      </c>
      <c r="AP556" s="50">
        <v>261</v>
      </c>
      <c r="AQ556" s="50">
        <v>253</v>
      </c>
      <c r="AR556" s="50">
        <v>218</v>
      </c>
      <c r="AS556" s="50">
        <v>167</v>
      </c>
      <c r="AT556" s="50">
        <v>117</v>
      </c>
      <c r="AU556" s="50">
        <v>97</v>
      </c>
      <c r="AV556" s="50">
        <v>68</v>
      </c>
      <c r="AW556" s="50">
        <v>53</v>
      </c>
      <c r="AX556" s="50">
        <v>62</v>
      </c>
      <c r="AZ556">
        <v>0</v>
      </c>
    </row>
    <row r="557" spans="1:52" x14ac:dyDescent="0.25">
      <c r="A557" s="2" t="s">
        <v>27</v>
      </c>
      <c r="B557" s="3" t="s">
        <v>436</v>
      </c>
      <c r="C557" s="4">
        <v>25799</v>
      </c>
      <c r="D557" s="2" t="s">
        <v>29</v>
      </c>
      <c r="E557" s="2" t="s">
        <v>437</v>
      </c>
      <c r="F557" t="s">
        <v>2496</v>
      </c>
      <c r="G557">
        <v>20070</v>
      </c>
      <c r="H557">
        <v>1119</v>
      </c>
      <c r="I557">
        <v>815</v>
      </c>
      <c r="J557" s="9">
        <v>72.832886505808759</v>
      </c>
      <c r="K557">
        <v>5616</v>
      </c>
      <c r="L557">
        <v>1966</v>
      </c>
      <c r="M557" s="22">
        <v>35.00712250712251</v>
      </c>
      <c r="N557" s="48">
        <v>20070</v>
      </c>
      <c r="O557" s="49">
        <v>9605</v>
      </c>
      <c r="P557" s="49">
        <v>10465</v>
      </c>
      <c r="Q557" s="48">
        <v>951</v>
      </c>
      <c r="R557" s="48">
        <v>918</v>
      </c>
      <c r="S557" s="48">
        <v>923</v>
      </c>
      <c r="T557" s="48">
        <v>960</v>
      </c>
      <c r="U557" s="48">
        <v>901</v>
      </c>
      <c r="V557" s="48">
        <v>874</v>
      </c>
      <c r="W557" s="48">
        <v>854</v>
      </c>
      <c r="X557" s="48">
        <v>628</v>
      </c>
      <c r="Y557" s="48">
        <v>551</v>
      </c>
      <c r="Z557" s="48">
        <v>514</v>
      </c>
      <c r="AA557" s="48">
        <v>494</v>
      </c>
      <c r="AB557" s="48">
        <v>434</v>
      </c>
      <c r="AC557" s="48">
        <v>332</v>
      </c>
      <c r="AD557" s="48">
        <v>268</v>
      </c>
      <c r="AE557" s="48">
        <v>192</v>
      </c>
      <c r="AF557" s="48">
        <v>108</v>
      </c>
      <c r="AG557" s="48">
        <v>100</v>
      </c>
      <c r="AH557" s="50">
        <v>901</v>
      </c>
      <c r="AI557" s="50">
        <v>873</v>
      </c>
      <c r="AJ557" s="50">
        <v>895</v>
      </c>
      <c r="AK557" s="50">
        <v>938</v>
      </c>
      <c r="AL557" s="50">
        <v>887</v>
      </c>
      <c r="AM557" s="50">
        <v>855</v>
      </c>
      <c r="AN557" s="50">
        <v>840</v>
      </c>
      <c r="AO557" s="50">
        <v>626</v>
      </c>
      <c r="AP557" s="50">
        <v>570</v>
      </c>
      <c r="AQ557" s="50">
        <v>556</v>
      </c>
      <c r="AR557" s="50">
        <v>541</v>
      </c>
      <c r="AS557" s="50">
        <v>460</v>
      </c>
      <c r="AT557" s="50">
        <v>350</v>
      </c>
      <c r="AU557" s="50">
        <v>281</v>
      </c>
      <c r="AV557" s="50">
        <v>207</v>
      </c>
      <c r="AW557" s="50">
        <v>130</v>
      </c>
      <c r="AX557" s="50">
        <v>158</v>
      </c>
      <c r="AZ557">
        <v>0</v>
      </c>
    </row>
    <row r="558" spans="1:52" x14ac:dyDescent="0.25">
      <c r="A558" s="2" t="s">
        <v>27</v>
      </c>
      <c r="B558" s="3" t="s">
        <v>315</v>
      </c>
      <c r="C558" s="4">
        <v>25805</v>
      </c>
      <c r="D558" s="2" t="s">
        <v>29</v>
      </c>
      <c r="E558" s="2" t="s">
        <v>316</v>
      </c>
      <c r="F558" t="s">
        <v>2496</v>
      </c>
      <c r="G558">
        <v>4822</v>
      </c>
      <c r="H558">
        <v>350</v>
      </c>
      <c r="I558">
        <v>423</v>
      </c>
      <c r="J558" s="9">
        <v>120.85714285714286</v>
      </c>
      <c r="K558">
        <v>1435</v>
      </c>
      <c r="L558">
        <v>414</v>
      </c>
      <c r="M558" s="22">
        <v>28.850174216027874</v>
      </c>
      <c r="N558" s="48">
        <v>4822</v>
      </c>
      <c r="O558" s="49">
        <v>527</v>
      </c>
      <c r="P558" s="49">
        <v>4295</v>
      </c>
      <c r="Q558" s="48">
        <v>227</v>
      </c>
      <c r="R558" s="48">
        <v>233</v>
      </c>
      <c r="S558" s="48">
        <v>231</v>
      </c>
      <c r="T558" s="48">
        <v>221</v>
      </c>
      <c r="U558" s="48">
        <v>197</v>
      </c>
      <c r="V558" s="48">
        <v>164</v>
      </c>
      <c r="W558" s="48">
        <v>176</v>
      </c>
      <c r="X558" s="48">
        <v>159</v>
      </c>
      <c r="Y558" s="48">
        <v>151</v>
      </c>
      <c r="Z558" s="48">
        <v>137</v>
      </c>
      <c r="AA558" s="48">
        <v>124</v>
      </c>
      <c r="AB558" s="48">
        <v>99</v>
      </c>
      <c r="AC558" s="48">
        <v>69</v>
      </c>
      <c r="AD558" s="48">
        <v>48</v>
      </c>
      <c r="AE558" s="48">
        <v>35</v>
      </c>
      <c r="AF558" s="48">
        <v>20</v>
      </c>
      <c r="AG558" s="48">
        <v>17</v>
      </c>
      <c r="AH558" s="50">
        <v>222</v>
      </c>
      <c r="AI558" s="50">
        <v>237</v>
      </c>
      <c r="AJ558" s="50">
        <v>238</v>
      </c>
      <c r="AK558" s="50">
        <v>246</v>
      </c>
      <c r="AL558" s="50">
        <v>214</v>
      </c>
      <c r="AM558" s="50">
        <v>191</v>
      </c>
      <c r="AN558" s="50">
        <v>213</v>
      </c>
      <c r="AO558" s="50">
        <v>181</v>
      </c>
      <c r="AP558" s="50">
        <v>160</v>
      </c>
      <c r="AQ558" s="50">
        <v>146</v>
      </c>
      <c r="AR558" s="50">
        <v>132</v>
      </c>
      <c r="AS558" s="50">
        <v>104</v>
      </c>
      <c r="AT558" s="50">
        <v>74</v>
      </c>
      <c r="AU558" s="50">
        <v>59</v>
      </c>
      <c r="AV558" s="50">
        <v>41</v>
      </c>
      <c r="AW558" s="50">
        <v>26</v>
      </c>
      <c r="AX558" s="50">
        <v>30</v>
      </c>
      <c r="AZ558">
        <v>0</v>
      </c>
    </row>
    <row r="559" spans="1:52" x14ac:dyDescent="0.25">
      <c r="A559" s="2" t="s">
        <v>27</v>
      </c>
      <c r="B559" s="3" t="s">
        <v>1382</v>
      </c>
      <c r="C559" s="4">
        <v>25807</v>
      </c>
      <c r="D559" s="2" t="s">
        <v>29</v>
      </c>
      <c r="E559" s="2" t="s">
        <v>1383</v>
      </c>
      <c r="F559" t="s">
        <v>2496</v>
      </c>
      <c r="G559">
        <v>2943</v>
      </c>
      <c r="H559">
        <v>109</v>
      </c>
      <c r="I559">
        <v>371</v>
      </c>
      <c r="J559" s="9">
        <v>340.36697247706422</v>
      </c>
      <c r="K559">
        <v>886</v>
      </c>
      <c r="L559">
        <v>430</v>
      </c>
      <c r="M559" s="22">
        <v>48.532731376975171</v>
      </c>
      <c r="N559" s="48">
        <v>2943</v>
      </c>
      <c r="O559" s="49">
        <v>494</v>
      </c>
      <c r="P559" s="49">
        <v>2449</v>
      </c>
      <c r="Q559" s="48">
        <v>158</v>
      </c>
      <c r="R559" s="48">
        <v>149</v>
      </c>
      <c r="S559" s="48">
        <v>143</v>
      </c>
      <c r="T559" s="48">
        <v>139</v>
      </c>
      <c r="U559" s="48">
        <v>142</v>
      </c>
      <c r="V559" s="48">
        <v>112</v>
      </c>
      <c r="W559" s="48">
        <v>87</v>
      </c>
      <c r="X559" s="48">
        <v>70</v>
      </c>
      <c r="Y559" s="48">
        <v>59</v>
      </c>
      <c r="Z559" s="48">
        <v>70</v>
      </c>
      <c r="AA559" s="48">
        <v>72</v>
      </c>
      <c r="AB559" s="48">
        <v>71</v>
      </c>
      <c r="AC559" s="48">
        <v>67</v>
      </c>
      <c r="AD559" s="48">
        <v>53</v>
      </c>
      <c r="AE559" s="48">
        <v>39</v>
      </c>
      <c r="AF559" s="48">
        <v>32</v>
      </c>
      <c r="AG559" s="48">
        <v>33</v>
      </c>
      <c r="AH559" s="50">
        <v>151</v>
      </c>
      <c r="AI559" s="50">
        <v>147</v>
      </c>
      <c r="AJ559" s="50">
        <v>142</v>
      </c>
      <c r="AK559" s="50">
        <v>135</v>
      </c>
      <c r="AL559" s="50">
        <v>135</v>
      </c>
      <c r="AM559" s="50">
        <v>113</v>
      </c>
      <c r="AN559" s="50">
        <v>96</v>
      </c>
      <c r="AO559" s="50">
        <v>80</v>
      </c>
      <c r="AP559" s="50">
        <v>61</v>
      </c>
      <c r="AQ559" s="50">
        <v>65</v>
      </c>
      <c r="AR559" s="50">
        <v>64</v>
      </c>
      <c r="AS559" s="50">
        <v>60</v>
      </c>
      <c r="AT559" s="50">
        <v>53</v>
      </c>
      <c r="AU559" s="50">
        <v>41</v>
      </c>
      <c r="AV559" s="50">
        <v>34</v>
      </c>
      <c r="AW559" s="50">
        <v>32</v>
      </c>
      <c r="AX559" s="50">
        <v>38</v>
      </c>
      <c r="AZ559">
        <v>0</v>
      </c>
    </row>
    <row r="560" spans="1:52" x14ac:dyDescent="0.25">
      <c r="A560" s="2" t="s">
        <v>27</v>
      </c>
      <c r="B560" s="3" t="s">
        <v>648</v>
      </c>
      <c r="C560" s="4">
        <v>25815</v>
      </c>
      <c r="D560" s="2" t="s">
        <v>29</v>
      </c>
      <c r="E560" s="2" t="s">
        <v>649</v>
      </c>
      <c r="F560" t="s">
        <v>2496</v>
      </c>
      <c r="G560">
        <v>18601</v>
      </c>
      <c r="H560">
        <v>286</v>
      </c>
      <c r="I560">
        <v>474</v>
      </c>
      <c r="J560" s="9">
        <v>165.73426573426573</v>
      </c>
      <c r="K560">
        <v>4510</v>
      </c>
      <c r="L560">
        <v>3146</v>
      </c>
      <c r="M560" s="22">
        <v>69.756097560975604</v>
      </c>
      <c r="N560" s="48">
        <v>18601</v>
      </c>
      <c r="O560" s="49">
        <v>11073</v>
      </c>
      <c r="P560" s="49">
        <v>7528</v>
      </c>
      <c r="Q560" s="48">
        <v>774</v>
      </c>
      <c r="R560" s="48">
        <v>776</v>
      </c>
      <c r="S560" s="48">
        <v>765</v>
      </c>
      <c r="T560" s="48">
        <v>731</v>
      </c>
      <c r="U560" s="48">
        <v>739</v>
      </c>
      <c r="V560" s="48">
        <v>737</v>
      </c>
      <c r="W560" s="48">
        <v>576</v>
      </c>
      <c r="X560" s="48">
        <v>490</v>
      </c>
      <c r="Y560" s="48">
        <v>524</v>
      </c>
      <c r="Z560" s="48">
        <v>566</v>
      </c>
      <c r="AA560" s="48">
        <v>576</v>
      </c>
      <c r="AB560" s="48">
        <v>564</v>
      </c>
      <c r="AC560" s="48">
        <v>482</v>
      </c>
      <c r="AD560" s="48">
        <v>356</v>
      </c>
      <c r="AE560" s="48">
        <v>283</v>
      </c>
      <c r="AF560" s="48">
        <v>219</v>
      </c>
      <c r="AG560" s="48">
        <v>242</v>
      </c>
      <c r="AH560" s="50">
        <v>728</v>
      </c>
      <c r="AI560" s="50">
        <v>724</v>
      </c>
      <c r="AJ560" s="50">
        <v>717</v>
      </c>
      <c r="AK560" s="50">
        <v>686</v>
      </c>
      <c r="AL560" s="50">
        <v>709</v>
      </c>
      <c r="AM560" s="50">
        <v>722</v>
      </c>
      <c r="AN560" s="50">
        <v>576</v>
      </c>
      <c r="AO560" s="50">
        <v>487</v>
      </c>
      <c r="AP560" s="50">
        <v>513</v>
      </c>
      <c r="AQ560" s="50">
        <v>532</v>
      </c>
      <c r="AR560" s="50">
        <v>521</v>
      </c>
      <c r="AS560" s="50">
        <v>515</v>
      </c>
      <c r="AT560" s="50">
        <v>466</v>
      </c>
      <c r="AU560" s="50">
        <v>382</v>
      </c>
      <c r="AV560" s="50">
        <v>332</v>
      </c>
      <c r="AW560" s="50">
        <v>277</v>
      </c>
      <c r="AX560" s="50">
        <v>314</v>
      </c>
      <c r="AZ560">
        <v>0</v>
      </c>
    </row>
    <row r="561" spans="1:52" x14ac:dyDescent="0.25">
      <c r="A561" s="2" t="s">
        <v>27</v>
      </c>
      <c r="B561" s="3" t="s">
        <v>350</v>
      </c>
      <c r="C561" s="4">
        <v>25817</v>
      </c>
      <c r="D561" s="2" t="s">
        <v>29</v>
      </c>
      <c r="E561" s="2" t="s">
        <v>351</v>
      </c>
      <c r="F561" t="s">
        <v>2496</v>
      </c>
      <c r="G561">
        <v>33677</v>
      </c>
      <c r="H561">
        <v>1178</v>
      </c>
      <c r="I561">
        <v>467</v>
      </c>
      <c r="J561" s="9">
        <v>39.643463497453311</v>
      </c>
      <c r="K561">
        <v>9890</v>
      </c>
      <c r="L561">
        <v>1784</v>
      </c>
      <c r="M561" s="22">
        <v>18.038422649140546</v>
      </c>
      <c r="N561" s="48">
        <v>33677</v>
      </c>
      <c r="O561" s="49">
        <v>14449</v>
      </c>
      <c r="P561" s="49">
        <v>19228</v>
      </c>
      <c r="Q561" s="48">
        <v>1784</v>
      </c>
      <c r="R561" s="48">
        <v>1743</v>
      </c>
      <c r="S561" s="48">
        <v>1747</v>
      </c>
      <c r="T561" s="48">
        <v>1687</v>
      </c>
      <c r="U561" s="48">
        <v>1551</v>
      </c>
      <c r="V561" s="48">
        <v>1389</v>
      </c>
      <c r="W561" s="48">
        <v>1308</v>
      </c>
      <c r="X561" s="48">
        <v>1204</v>
      </c>
      <c r="Y561" s="48">
        <v>1062</v>
      </c>
      <c r="Z561" s="48">
        <v>994</v>
      </c>
      <c r="AA561" s="48">
        <v>824</v>
      </c>
      <c r="AB561" s="48">
        <v>574</v>
      </c>
      <c r="AC561" s="48">
        <v>379</v>
      </c>
      <c r="AD561" s="48">
        <v>241</v>
      </c>
      <c r="AE561" s="48">
        <v>150</v>
      </c>
      <c r="AF561" s="48">
        <v>93</v>
      </c>
      <c r="AG561" s="48">
        <v>87</v>
      </c>
      <c r="AH561" s="50">
        <v>1696</v>
      </c>
      <c r="AI561" s="50">
        <v>1634</v>
      </c>
      <c r="AJ561" s="50">
        <v>1670</v>
      </c>
      <c r="AK561" s="50">
        <v>1657</v>
      </c>
      <c r="AL561" s="50">
        <v>1601</v>
      </c>
      <c r="AM561" s="50">
        <v>1420</v>
      </c>
      <c r="AN561" s="50">
        <v>1324</v>
      </c>
      <c r="AO561" s="50">
        <v>1204</v>
      </c>
      <c r="AP561" s="50">
        <v>1067</v>
      </c>
      <c r="AQ561" s="50">
        <v>1001</v>
      </c>
      <c r="AR561" s="50">
        <v>831</v>
      </c>
      <c r="AS561" s="50">
        <v>601</v>
      </c>
      <c r="AT561" s="50">
        <v>412</v>
      </c>
      <c r="AU561" s="50">
        <v>284</v>
      </c>
      <c r="AV561" s="50">
        <v>185</v>
      </c>
      <c r="AW561" s="50">
        <v>129</v>
      </c>
      <c r="AX561" s="50">
        <v>144</v>
      </c>
      <c r="AZ561">
        <v>0</v>
      </c>
    </row>
    <row r="562" spans="1:52" x14ac:dyDescent="0.25">
      <c r="A562" s="2" t="s">
        <v>27</v>
      </c>
      <c r="B562" s="3" t="s">
        <v>242</v>
      </c>
      <c r="C562" s="4">
        <v>25823</v>
      </c>
      <c r="D562" s="2" t="s">
        <v>29</v>
      </c>
      <c r="E562" s="2" t="s">
        <v>243</v>
      </c>
      <c r="F562" t="s">
        <v>2496</v>
      </c>
      <c r="G562">
        <v>4504</v>
      </c>
      <c r="H562">
        <v>378</v>
      </c>
      <c r="I562">
        <v>507</v>
      </c>
      <c r="J562" s="9">
        <v>134.12698412698413</v>
      </c>
      <c r="K562">
        <v>1331</v>
      </c>
      <c r="L562">
        <v>781</v>
      </c>
      <c r="M562" s="22">
        <v>58.677685950413228</v>
      </c>
      <c r="N562" s="48">
        <v>4504</v>
      </c>
      <c r="O562" s="49">
        <v>821</v>
      </c>
      <c r="P562" s="49">
        <v>3683</v>
      </c>
      <c r="Q562" s="48">
        <v>266</v>
      </c>
      <c r="R562" s="48">
        <v>228</v>
      </c>
      <c r="S562" s="48">
        <v>219</v>
      </c>
      <c r="T562" s="48">
        <v>197</v>
      </c>
      <c r="U562" s="48">
        <v>224</v>
      </c>
      <c r="V562" s="48">
        <v>206</v>
      </c>
      <c r="W562" s="48">
        <v>142</v>
      </c>
      <c r="X562" s="48">
        <v>112</v>
      </c>
      <c r="Y562" s="48">
        <v>105</v>
      </c>
      <c r="Z562" s="48">
        <v>113</v>
      </c>
      <c r="AA562" s="48">
        <v>121</v>
      </c>
      <c r="AB562" s="48">
        <v>107</v>
      </c>
      <c r="AC562" s="48">
        <v>98</v>
      </c>
      <c r="AD562" s="48">
        <v>87</v>
      </c>
      <c r="AE562" s="48">
        <v>78</v>
      </c>
      <c r="AF562" s="48">
        <v>64</v>
      </c>
      <c r="AG562" s="48">
        <v>60</v>
      </c>
      <c r="AH562" s="50">
        <v>254</v>
      </c>
      <c r="AI562" s="50">
        <v>207</v>
      </c>
      <c r="AJ562" s="50">
        <v>195</v>
      </c>
      <c r="AK562" s="50">
        <v>175</v>
      </c>
      <c r="AL562" s="50">
        <v>196</v>
      </c>
      <c r="AM562" s="50">
        <v>159</v>
      </c>
      <c r="AN562" s="50">
        <v>102</v>
      </c>
      <c r="AO562" s="50">
        <v>83</v>
      </c>
      <c r="AP562" s="50">
        <v>84</v>
      </c>
      <c r="AQ562" s="50">
        <v>89</v>
      </c>
      <c r="AR562" s="50">
        <v>90</v>
      </c>
      <c r="AS562" s="50">
        <v>84</v>
      </c>
      <c r="AT562" s="50">
        <v>84</v>
      </c>
      <c r="AU562" s="50">
        <v>77</v>
      </c>
      <c r="AV562" s="50">
        <v>69</v>
      </c>
      <c r="AW562" s="50">
        <v>60</v>
      </c>
      <c r="AX562" s="50">
        <v>69</v>
      </c>
      <c r="AZ562">
        <v>0</v>
      </c>
    </row>
    <row r="563" spans="1:52" x14ac:dyDescent="0.25">
      <c r="A563" s="2" t="s">
        <v>27</v>
      </c>
      <c r="B563" s="3" t="s">
        <v>927</v>
      </c>
      <c r="C563" s="4">
        <v>25839</v>
      </c>
      <c r="D563" s="2" t="s">
        <v>29</v>
      </c>
      <c r="E563" s="2" t="s">
        <v>928</v>
      </c>
      <c r="F563" t="s">
        <v>2496</v>
      </c>
      <c r="G563">
        <v>10467</v>
      </c>
      <c r="H563">
        <v>696</v>
      </c>
      <c r="I563">
        <v>576</v>
      </c>
      <c r="J563" s="9">
        <v>82.758620689655174</v>
      </c>
      <c r="K563">
        <v>3296</v>
      </c>
      <c r="L563">
        <v>1140</v>
      </c>
      <c r="M563" s="22">
        <v>34.587378640776699</v>
      </c>
      <c r="N563" s="48">
        <v>10467</v>
      </c>
      <c r="O563" s="49">
        <v>1283</v>
      </c>
      <c r="P563" s="49">
        <v>9184</v>
      </c>
      <c r="Q563" s="48">
        <v>595</v>
      </c>
      <c r="R563" s="48">
        <v>535</v>
      </c>
      <c r="S563" s="48">
        <v>526</v>
      </c>
      <c r="T563" s="48">
        <v>628</v>
      </c>
      <c r="U563" s="48">
        <v>820</v>
      </c>
      <c r="V563" s="48">
        <v>559</v>
      </c>
      <c r="W563" s="48">
        <v>391</v>
      </c>
      <c r="X563" s="48">
        <v>273</v>
      </c>
      <c r="Y563" s="48">
        <v>246</v>
      </c>
      <c r="Z563" s="48">
        <v>244</v>
      </c>
      <c r="AA563" s="48">
        <v>216</v>
      </c>
      <c r="AB563" s="48">
        <v>174</v>
      </c>
      <c r="AC563" s="48">
        <v>140</v>
      </c>
      <c r="AD563" s="48">
        <v>129</v>
      </c>
      <c r="AE563" s="48">
        <v>105</v>
      </c>
      <c r="AF563" s="48">
        <v>81</v>
      </c>
      <c r="AG563" s="48">
        <v>82</v>
      </c>
      <c r="AH563" s="50">
        <v>560</v>
      </c>
      <c r="AI563" s="50">
        <v>481</v>
      </c>
      <c r="AJ563" s="50">
        <v>465</v>
      </c>
      <c r="AK563" s="50">
        <v>416</v>
      </c>
      <c r="AL563" s="50">
        <v>447</v>
      </c>
      <c r="AM563" s="50">
        <v>416</v>
      </c>
      <c r="AN563" s="50">
        <v>316</v>
      </c>
      <c r="AO563" s="50">
        <v>237</v>
      </c>
      <c r="AP563" s="50">
        <v>227</v>
      </c>
      <c r="AQ563" s="50">
        <v>224</v>
      </c>
      <c r="AR563" s="50">
        <v>201</v>
      </c>
      <c r="AS563" s="50">
        <v>178</v>
      </c>
      <c r="AT563" s="50">
        <v>149</v>
      </c>
      <c r="AU563" s="50">
        <v>136</v>
      </c>
      <c r="AV563" s="50">
        <v>103</v>
      </c>
      <c r="AW563" s="50">
        <v>79</v>
      </c>
      <c r="AX563" s="50">
        <v>88</v>
      </c>
      <c r="AZ563">
        <v>0</v>
      </c>
    </row>
    <row r="564" spans="1:52" x14ac:dyDescent="0.25">
      <c r="A564" s="2" t="s">
        <v>27</v>
      </c>
      <c r="B564" s="3" t="s">
        <v>1155</v>
      </c>
      <c r="C564" s="4">
        <v>25841</v>
      </c>
      <c r="D564" s="2" t="s">
        <v>29</v>
      </c>
      <c r="E564" s="2" t="s">
        <v>1156</v>
      </c>
      <c r="F564" t="s">
        <v>2496</v>
      </c>
      <c r="G564">
        <v>6036</v>
      </c>
      <c r="H564">
        <v>784</v>
      </c>
      <c r="I564">
        <v>721</v>
      </c>
      <c r="J564" s="9">
        <v>91.964285714285708</v>
      </c>
      <c r="K564">
        <v>1582</v>
      </c>
      <c r="L564">
        <v>1100</v>
      </c>
      <c r="M564" s="22">
        <v>69.532237673830593</v>
      </c>
      <c r="N564" s="48">
        <v>6036</v>
      </c>
      <c r="O564" s="49">
        <v>879</v>
      </c>
      <c r="P564" s="49">
        <v>5157</v>
      </c>
      <c r="Q564" s="48">
        <v>273</v>
      </c>
      <c r="R564" s="48">
        <v>260</v>
      </c>
      <c r="S564" s="48">
        <v>249</v>
      </c>
      <c r="T564" s="48">
        <v>245</v>
      </c>
      <c r="U564" s="48">
        <v>247</v>
      </c>
      <c r="V564" s="48">
        <v>243</v>
      </c>
      <c r="W564" s="48">
        <v>199</v>
      </c>
      <c r="X564" s="48">
        <v>158</v>
      </c>
      <c r="Y564" s="48">
        <v>161</v>
      </c>
      <c r="Z564" s="48">
        <v>185</v>
      </c>
      <c r="AA564" s="48">
        <v>188</v>
      </c>
      <c r="AB564" s="48">
        <v>171</v>
      </c>
      <c r="AC564" s="48">
        <v>155</v>
      </c>
      <c r="AD564" s="48">
        <v>127</v>
      </c>
      <c r="AE564" s="48">
        <v>100</v>
      </c>
      <c r="AF564" s="48">
        <v>86</v>
      </c>
      <c r="AG564" s="48">
        <v>92</v>
      </c>
      <c r="AH564" s="50">
        <v>250</v>
      </c>
      <c r="AI564" s="50">
        <v>226</v>
      </c>
      <c r="AJ564" s="50">
        <v>214</v>
      </c>
      <c r="AK564" s="50">
        <v>209</v>
      </c>
      <c r="AL564" s="50">
        <v>214</v>
      </c>
      <c r="AM564" s="50">
        <v>215</v>
      </c>
      <c r="AN564" s="50">
        <v>187</v>
      </c>
      <c r="AO564" s="50">
        <v>155</v>
      </c>
      <c r="AP564" s="50">
        <v>158</v>
      </c>
      <c r="AQ564" s="50">
        <v>173</v>
      </c>
      <c r="AR564" s="50">
        <v>174</v>
      </c>
      <c r="AS564" s="50">
        <v>152</v>
      </c>
      <c r="AT564" s="50">
        <v>145</v>
      </c>
      <c r="AU564" s="50">
        <v>124</v>
      </c>
      <c r="AV564" s="50">
        <v>102</v>
      </c>
      <c r="AW564" s="50">
        <v>91</v>
      </c>
      <c r="AX564" s="50">
        <v>108</v>
      </c>
      <c r="AZ564">
        <v>0</v>
      </c>
    </row>
    <row r="565" spans="1:52" x14ac:dyDescent="0.25">
      <c r="A565" s="2" t="s">
        <v>27</v>
      </c>
      <c r="B565" s="3" t="s">
        <v>329</v>
      </c>
      <c r="C565" s="4">
        <v>25843</v>
      </c>
      <c r="D565" s="2" t="s">
        <v>29</v>
      </c>
      <c r="E565" s="2" t="s">
        <v>330</v>
      </c>
      <c r="F565" t="s">
        <v>2496</v>
      </c>
      <c r="G565">
        <v>39205</v>
      </c>
      <c r="H565">
        <v>1892</v>
      </c>
      <c r="I565">
        <v>1288</v>
      </c>
      <c r="J565" s="9">
        <v>68.076109936575051</v>
      </c>
      <c r="K565">
        <v>11192</v>
      </c>
      <c r="L565">
        <v>3168</v>
      </c>
      <c r="M565" s="22">
        <v>28.305932809149393</v>
      </c>
      <c r="N565" s="48">
        <v>39205</v>
      </c>
      <c r="O565" s="49">
        <v>25532</v>
      </c>
      <c r="P565" s="49">
        <v>13673</v>
      </c>
      <c r="Q565" s="48">
        <v>1935</v>
      </c>
      <c r="R565" s="48">
        <v>1842</v>
      </c>
      <c r="S565" s="48">
        <v>1760</v>
      </c>
      <c r="T565" s="48">
        <v>1715</v>
      </c>
      <c r="U565" s="48">
        <v>1642</v>
      </c>
      <c r="V565" s="48">
        <v>1738</v>
      </c>
      <c r="W565" s="48">
        <v>1636</v>
      </c>
      <c r="X565" s="48">
        <v>1397</v>
      </c>
      <c r="Y565" s="48">
        <v>1226</v>
      </c>
      <c r="Z565" s="48">
        <v>1088</v>
      </c>
      <c r="AA565" s="48">
        <v>918</v>
      </c>
      <c r="AB565" s="48">
        <v>743</v>
      </c>
      <c r="AC565" s="48">
        <v>522</v>
      </c>
      <c r="AD565" s="48">
        <v>359</v>
      </c>
      <c r="AE565" s="48">
        <v>259</v>
      </c>
      <c r="AF565" s="48">
        <v>155</v>
      </c>
      <c r="AG565" s="48">
        <v>150</v>
      </c>
      <c r="AH565" s="50">
        <v>1861</v>
      </c>
      <c r="AI565" s="50">
        <v>1831</v>
      </c>
      <c r="AJ565" s="50">
        <v>1793</v>
      </c>
      <c r="AK565" s="50">
        <v>1806</v>
      </c>
      <c r="AL565" s="50">
        <v>1822</v>
      </c>
      <c r="AM565" s="50">
        <v>1845</v>
      </c>
      <c r="AN565" s="50">
        <v>1666</v>
      </c>
      <c r="AO565" s="50">
        <v>1480</v>
      </c>
      <c r="AP565" s="50">
        <v>1302</v>
      </c>
      <c r="AQ565" s="50">
        <v>1107</v>
      </c>
      <c r="AR565" s="50">
        <v>996</v>
      </c>
      <c r="AS565" s="50">
        <v>793</v>
      </c>
      <c r="AT565" s="50">
        <v>550</v>
      </c>
      <c r="AU565" s="50">
        <v>409</v>
      </c>
      <c r="AV565" s="50">
        <v>324</v>
      </c>
      <c r="AW565" s="50">
        <v>252</v>
      </c>
      <c r="AX565" s="50">
        <v>283</v>
      </c>
      <c r="AZ565">
        <v>0</v>
      </c>
    </row>
    <row r="566" spans="1:52" x14ac:dyDescent="0.25">
      <c r="A566" s="2" t="s">
        <v>27</v>
      </c>
      <c r="B566" s="3" t="s">
        <v>536</v>
      </c>
      <c r="C566" s="4">
        <v>25845</v>
      </c>
      <c r="D566" s="2" t="s">
        <v>29</v>
      </c>
      <c r="E566" s="2" t="s">
        <v>537</v>
      </c>
      <c r="F566" t="s">
        <v>2496</v>
      </c>
      <c r="G566">
        <v>9435</v>
      </c>
      <c r="H566">
        <v>317</v>
      </c>
      <c r="I566">
        <v>329</v>
      </c>
      <c r="J566" s="9">
        <v>103.78548895899054</v>
      </c>
      <c r="K566">
        <v>2392</v>
      </c>
      <c r="L566">
        <v>1169</v>
      </c>
      <c r="M566" s="22">
        <v>48.871237458193981</v>
      </c>
      <c r="N566" s="48">
        <v>9435</v>
      </c>
      <c r="O566" s="49">
        <v>4718</v>
      </c>
      <c r="P566" s="49">
        <v>4717</v>
      </c>
      <c r="Q566" s="48">
        <v>423</v>
      </c>
      <c r="R566" s="48">
        <v>416</v>
      </c>
      <c r="S566" s="48">
        <v>407</v>
      </c>
      <c r="T566" s="48">
        <v>405</v>
      </c>
      <c r="U566" s="48">
        <v>402</v>
      </c>
      <c r="V566" s="48">
        <v>428</v>
      </c>
      <c r="W566" s="48">
        <v>349</v>
      </c>
      <c r="X566" s="48">
        <v>267</v>
      </c>
      <c r="Y566" s="48">
        <v>255</v>
      </c>
      <c r="Z566" s="48">
        <v>265</v>
      </c>
      <c r="AA566" s="48">
        <v>265</v>
      </c>
      <c r="AB566" s="48">
        <v>237</v>
      </c>
      <c r="AC566" s="48">
        <v>192</v>
      </c>
      <c r="AD566" s="48">
        <v>134</v>
      </c>
      <c r="AE566" s="48">
        <v>104</v>
      </c>
      <c r="AF566" s="48">
        <v>79</v>
      </c>
      <c r="AG566" s="48">
        <v>82</v>
      </c>
      <c r="AH566" s="50">
        <v>405</v>
      </c>
      <c r="AI566" s="50">
        <v>401</v>
      </c>
      <c r="AJ566" s="50">
        <v>387</v>
      </c>
      <c r="AK566" s="50">
        <v>387</v>
      </c>
      <c r="AL566" s="50">
        <v>380</v>
      </c>
      <c r="AM566" s="50">
        <v>420</v>
      </c>
      <c r="AN566" s="50">
        <v>354</v>
      </c>
      <c r="AO566" s="50">
        <v>273</v>
      </c>
      <c r="AP566" s="50">
        <v>259</v>
      </c>
      <c r="AQ566" s="50">
        <v>273</v>
      </c>
      <c r="AR566" s="50">
        <v>272</v>
      </c>
      <c r="AS566" s="50">
        <v>243</v>
      </c>
      <c r="AT566" s="50">
        <v>196</v>
      </c>
      <c r="AU566" s="50">
        <v>146</v>
      </c>
      <c r="AV566" s="50">
        <v>121</v>
      </c>
      <c r="AW566" s="50">
        <v>98</v>
      </c>
      <c r="AX566" s="50">
        <v>110</v>
      </c>
      <c r="AZ566">
        <v>0</v>
      </c>
    </row>
    <row r="567" spans="1:52" x14ac:dyDescent="0.25">
      <c r="A567" s="2" t="s">
        <v>27</v>
      </c>
      <c r="B567" s="3" t="s">
        <v>364</v>
      </c>
      <c r="C567" s="4">
        <v>25851</v>
      </c>
      <c r="D567" s="2" t="s">
        <v>29</v>
      </c>
      <c r="E567" s="2" t="s">
        <v>365</v>
      </c>
      <c r="F567" t="s">
        <v>2496</v>
      </c>
      <c r="G567">
        <v>5023</v>
      </c>
      <c r="H567">
        <v>148</v>
      </c>
      <c r="I567">
        <v>271</v>
      </c>
      <c r="J567" s="9">
        <v>183.10810810810813</v>
      </c>
      <c r="K567">
        <v>1315</v>
      </c>
      <c r="L567">
        <v>634</v>
      </c>
      <c r="M567" s="22">
        <v>48.212927756653997</v>
      </c>
      <c r="N567" s="48">
        <v>5023</v>
      </c>
      <c r="O567" s="49">
        <v>2750</v>
      </c>
      <c r="P567" s="49">
        <v>2273</v>
      </c>
      <c r="Q567" s="48">
        <v>244</v>
      </c>
      <c r="R567" s="48">
        <v>238</v>
      </c>
      <c r="S567" s="48">
        <v>215</v>
      </c>
      <c r="T567" s="48">
        <v>214</v>
      </c>
      <c r="U567" s="48">
        <v>221</v>
      </c>
      <c r="V567" s="48">
        <v>218</v>
      </c>
      <c r="W567" s="48">
        <v>173</v>
      </c>
      <c r="X567" s="48">
        <v>145</v>
      </c>
      <c r="Y567" s="48">
        <v>145</v>
      </c>
      <c r="Z567" s="48">
        <v>143</v>
      </c>
      <c r="AA567" s="48">
        <v>125</v>
      </c>
      <c r="AB567" s="48">
        <v>110</v>
      </c>
      <c r="AC567" s="48">
        <v>93</v>
      </c>
      <c r="AD567" s="48">
        <v>75</v>
      </c>
      <c r="AE567" s="48">
        <v>59</v>
      </c>
      <c r="AF567" s="48">
        <v>44</v>
      </c>
      <c r="AG567" s="48">
        <v>45</v>
      </c>
      <c r="AH567" s="50">
        <v>219</v>
      </c>
      <c r="AI567" s="50">
        <v>199</v>
      </c>
      <c r="AJ567" s="50">
        <v>188</v>
      </c>
      <c r="AK567" s="50">
        <v>194</v>
      </c>
      <c r="AL567" s="50">
        <v>216</v>
      </c>
      <c r="AM567" s="50">
        <v>248</v>
      </c>
      <c r="AN567" s="50">
        <v>201</v>
      </c>
      <c r="AO567" s="50">
        <v>164</v>
      </c>
      <c r="AP567" s="50">
        <v>170</v>
      </c>
      <c r="AQ567" s="50">
        <v>157</v>
      </c>
      <c r="AR567" s="50">
        <v>129</v>
      </c>
      <c r="AS567" s="50">
        <v>111</v>
      </c>
      <c r="AT567" s="50">
        <v>91</v>
      </c>
      <c r="AU567" s="50">
        <v>72</v>
      </c>
      <c r="AV567" s="50">
        <v>56</v>
      </c>
      <c r="AW567" s="50">
        <v>46</v>
      </c>
      <c r="AX567" s="50">
        <v>55</v>
      </c>
      <c r="AZ567">
        <v>0</v>
      </c>
    </row>
    <row r="568" spans="1:52" x14ac:dyDescent="0.25">
      <c r="A568" s="2" t="s">
        <v>27</v>
      </c>
      <c r="B568" s="3" t="s">
        <v>394</v>
      </c>
      <c r="C568" s="4">
        <v>25862</v>
      </c>
      <c r="D568" s="2" t="s">
        <v>29</v>
      </c>
      <c r="E568" s="2" t="s">
        <v>395</v>
      </c>
      <c r="F568" t="s">
        <v>2496</v>
      </c>
      <c r="G568">
        <v>7704</v>
      </c>
      <c r="H568">
        <v>249</v>
      </c>
      <c r="I568">
        <v>569</v>
      </c>
      <c r="J568" s="9">
        <v>228.5140562248996</v>
      </c>
      <c r="K568">
        <v>2051</v>
      </c>
      <c r="L568">
        <v>1248</v>
      </c>
      <c r="M568" s="22">
        <v>60.848366650414434</v>
      </c>
      <c r="N568" s="48">
        <v>7704</v>
      </c>
      <c r="O568" s="49">
        <v>1565</v>
      </c>
      <c r="P568" s="49">
        <v>6139</v>
      </c>
      <c r="Q568" s="48">
        <v>385</v>
      </c>
      <c r="R568" s="48">
        <v>346</v>
      </c>
      <c r="S568" s="48">
        <v>313</v>
      </c>
      <c r="T568" s="48">
        <v>311</v>
      </c>
      <c r="U568" s="48">
        <v>333</v>
      </c>
      <c r="V568" s="48">
        <v>330</v>
      </c>
      <c r="W568" s="48">
        <v>244</v>
      </c>
      <c r="X568" s="48">
        <v>182</v>
      </c>
      <c r="Y568" s="48">
        <v>189</v>
      </c>
      <c r="Z568" s="48">
        <v>194</v>
      </c>
      <c r="AA568" s="48">
        <v>217</v>
      </c>
      <c r="AB568" s="48">
        <v>189</v>
      </c>
      <c r="AC568" s="48">
        <v>163</v>
      </c>
      <c r="AD568" s="48">
        <v>142</v>
      </c>
      <c r="AE568" s="48">
        <v>120</v>
      </c>
      <c r="AF568" s="48">
        <v>86</v>
      </c>
      <c r="AG568" s="48">
        <v>100</v>
      </c>
      <c r="AH568" s="50">
        <v>371</v>
      </c>
      <c r="AI568" s="50">
        <v>327</v>
      </c>
      <c r="AJ568" s="50">
        <v>322</v>
      </c>
      <c r="AK568" s="50">
        <v>337</v>
      </c>
      <c r="AL568" s="50">
        <v>360</v>
      </c>
      <c r="AM568" s="50">
        <v>340</v>
      </c>
      <c r="AN568" s="50">
        <v>246</v>
      </c>
      <c r="AO568" s="50">
        <v>187</v>
      </c>
      <c r="AP568" s="50">
        <v>195</v>
      </c>
      <c r="AQ568" s="50">
        <v>192</v>
      </c>
      <c r="AR568" s="50">
        <v>206</v>
      </c>
      <c r="AS568" s="50">
        <v>166</v>
      </c>
      <c r="AT568" s="50">
        <v>139</v>
      </c>
      <c r="AU568" s="50">
        <v>132</v>
      </c>
      <c r="AV568" s="50">
        <v>121</v>
      </c>
      <c r="AW568" s="50">
        <v>99</v>
      </c>
      <c r="AX568" s="50">
        <v>120</v>
      </c>
      <c r="AZ568">
        <v>0</v>
      </c>
    </row>
    <row r="569" spans="1:52" x14ac:dyDescent="0.25">
      <c r="A569" s="2" t="s">
        <v>27</v>
      </c>
      <c r="B569" s="3" t="s">
        <v>1033</v>
      </c>
      <c r="C569" s="4">
        <v>25867</v>
      </c>
      <c r="D569" s="2" t="s">
        <v>29</v>
      </c>
      <c r="E569" s="2" t="s">
        <v>1034</v>
      </c>
      <c r="F569" t="s">
        <v>2496</v>
      </c>
      <c r="G569">
        <v>4214</v>
      </c>
      <c r="H569">
        <v>421</v>
      </c>
      <c r="I569">
        <v>581</v>
      </c>
      <c r="J569" s="9">
        <v>138.00475059382421</v>
      </c>
      <c r="K569">
        <v>1096</v>
      </c>
      <c r="L569">
        <v>698</v>
      </c>
      <c r="M569" s="22">
        <v>63.686131386861312</v>
      </c>
      <c r="N569" s="48">
        <v>4214</v>
      </c>
      <c r="O569" s="49">
        <v>1349</v>
      </c>
      <c r="P569" s="49">
        <v>2865</v>
      </c>
      <c r="Q569" s="48">
        <v>208</v>
      </c>
      <c r="R569" s="48">
        <v>182</v>
      </c>
      <c r="S569" s="48">
        <v>160</v>
      </c>
      <c r="T569" s="48">
        <v>158</v>
      </c>
      <c r="U569" s="48">
        <v>169</v>
      </c>
      <c r="V569" s="48">
        <v>173</v>
      </c>
      <c r="W569" s="48">
        <v>131</v>
      </c>
      <c r="X569" s="48">
        <v>101</v>
      </c>
      <c r="Y569" s="48">
        <v>105</v>
      </c>
      <c r="Z569" s="48">
        <v>106</v>
      </c>
      <c r="AA569" s="48">
        <v>119</v>
      </c>
      <c r="AB569" s="48">
        <v>105</v>
      </c>
      <c r="AC569" s="48">
        <v>92</v>
      </c>
      <c r="AD569" s="48">
        <v>81</v>
      </c>
      <c r="AE569" s="48">
        <v>67</v>
      </c>
      <c r="AF569" s="48">
        <v>50</v>
      </c>
      <c r="AG569" s="48">
        <v>58</v>
      </c>
      <c r="AH569" s="50">
        <v>203</v>
      </c>
      <c r="AI569" s="50">
        <v>182</v>
      </c>
      <c r="AJ569" s="50">
        <v>176</v>
      </c>
      <c r="AK569" s="50">
        <v>184</v>
      </c>
      <c r="AL569" s="50">
        <v>193</v>
      </c>
      <c r="AM569" s="50">
        <v>185</v>
      </c>
      <c r="AN569" s="50">
        <v>137</v>
      </c>
      <c r="AO569" s="50">
        <v>105</v>
      </c>
      <c r="AP569" s="50">
        <v>110</v>
      </c>
      <c r="AQ569" s="50">
        <v>108</v>
      </c>
      <c r="AR569" s="50">
        <v>118</v>
      </c>
      <c r="AS569" s="50">
        <v>96</v>
      </c>
      <c r="AT569" s="50">
        <v>80</v>
      </c>
      <c r="AU569" s="50">
        <v>76</v>
      </c>
      <c r="AV569" s="50">
        <v>68</v>
      </c>
      <c r="AW569" s="50">
        <v>57</v>
      </c>
      <c r="AX569" s="50">
        <v>71</v>
      </c>
      <c r="AZ569">
        <v>0</v>
      </c>
    </row>
    <row r="570" spans="1:52" x14ac:dyDescent="0.25">
      <c r="A570" s="2" t="s">
        <v>27</v>
      </c>
      <c r="B570" s="3" t="s">
        <v>556</v>
      </c>
      <c r="C570" s="4">
        <v>25871</v>
      </c>
      <c r="D570" s="2" t="s">
        <v>29</v>
      </c>
      <c r="E570" s="2" t="s">
        <v>557</v>
      </c>
      <c r="F570" t="s">
        <v>2496</v>
      </c>
      <c r="G570">
        <v>2166</v>
      </c>
      <c r="H570">
        <v>215</v>
      </c>
      <c r="I570">
        <v>256</v>
      </c>
      <c r="J570" s="9">
        <v>119.06976744186046</v>
      </c>
      <c r="K570">
        <v>614</v>
      </c>
      <c r="L570">
        <v>333</v>
      </c>
      <c r="M570" s="22">
        <v>54.234527687296421</v>
      </c>
      <c r="N570" s="48">
        <v>2166</v>
      </c>
      <c r="O570" s="49">
        <v>627</v>
      </c>
      <c r="P570" s="49">
        <v>1539</v>
      </c>
      <c r="Q570" s="48">
        <v>113</v>
      </c>
      <c r="R570" s="48">
        <v>103</v>
      </c>
      <c r="S570" s="48">
        <v>94</v>
      </c>
      <c r="T570" s="48">
        <v>96</v>
      </c>
      <c r="U570" s="48">
        <v>95</v>
      </c>
      <c r="V570" s="48">
        <v>88</v>
      </c>
      <c r="W570" s="48">
        <v>59</v>
      </c>
      <c r="X570" s="48">
        <v>48</v>
      </c>
      <c r="Y570" s="48">
        <v>52</v>
      </c>
      <c r="Z570" s="48">
        <v>51</v>
      </c>
      <c r="AA570" s="48">
        <v>53</v>
      </c>
      <c r="AB570" s="48">
        <v>48</v>
      </c>
      <c r="AC570" s="48">
        <v>42</v>
      </c>
      <c r="AD570" s="48">
        <v>39</v>
      </c>
      <c r="AE570" s="48">
        <v>28</v>
      </c>
      <c r="AF570" s="48">
        <v>19</v>
      </c>
      <c r="AG570" s="48">
        <v>21</v>
      </c>
      <c r="AH570" s="50">
        <v>108</v>
      </c>
      <c r="AI570" s="50">
        <v>99</v>
      </c>
      <c r="AJ570" s="50">
        <v>93</v>
      </c>
      <c r="AK570" s="50">
        <v>94</v>
      </c>
      <c r="AL570" s="50">
        <v>97</v>
      </c>
      <c r="AM570" s="50">
        <v>91</v>
      </c>
      <c r="AN570" s="50">
        <v>67</v>
      </c>
      <c r="AO570" s="50">
        <v>56</v>
      </c>
      <c r="AP570" s="50">
        <v>61</v>
      </c>
      <c r="AQ570" s="50">
        <v>57</v>
      </c>
      <c r="AR570" s="50">
        <v>59</v>
      </c>
      <c r="AS570" s="50">
        <v>52</v>
      </c>
      <c r="AT570" s="50">
        <v>46</v>
      </c>
      <c r="AU570" s="50">
        <v>44</v>
      </c>
      <c r="AV570" s="50">
        <v>33</v>
      </c>
      <c r="AW570" s="50">
        <v>27</v>
      </c>
      <c r="AX570" s="50">
        <v>33</v>
      </c>
      <c r="AZ570">
        <v>0</v>
      </c>
    </row>
    <row r="571" spans="1:52" x14ac:dyDescent="0.25">
      <c r="A571" s="2" t="s">
        <v>27</v>
      </c>
      <c r="B571" s="3" t="s">
        <v>386</v>
      </c>
      <c r="C571" s="4">
        <v>25873</v>
      </c>
      <c r="D571" s="2" t="s">
        <v>29</v>
      </c>
      <c r="E571" s="2" t="s">
        <v>387</v>
      </c>
      <c r="F571" t="s">
        <v>2496</v>
      </c>
      <c r="G571">
        <v>20391</v>
      </c>
      <c r="H571">
        <v>2400</v>
      </c>
      <c r="I571">
        <v>1168</v>
      </c>
      <c r="J571" s="9">
        <v>48.666666666666671</v>
      </c>
      <c r="K571">
        <v>6318</v>
      </c>
      <c r="L571">
        <v>1765</v>
      </c>
      <c r="M571" s="22">
        <v>27.93605571383349</v>
      </c>
      <c r="N571" s="48">
        <v>20391</v>
      </c>
      <c r="O571" s="49">
        <v>6759</v>
      </c>
      <c r="P571" s="49">
        <v>13632</v>
      </c>
      <c r="Q571" s="48">
        <v>1152</v>
      </c>
      <c r="R571" s="48">
        <v>1103</v>
      </c>
      <c r="S571" s="48">
        <v>1093</v>
      </c>
      <c r="T571" s="48">
        <v>1049</v>
      </c>
      <c r="U571" s="48">
        <v>978</v>
      </c>
      <c r="V571" s="48">
        <v>942</v>
      </c>
      <c r="W571" s="48">
        <v>732</v>
      </c>
      <c r="X571" s="48">
        <v>568</v>
      </c>
      <c r="Y571" s="48">
        <v>591</v>
      </c>
      <c r="Z571" s="48">
        <v>564</v>
      </c>
      <c r="AA571" s="48">
        <v>474</v>
      </c>
      <c r="AB571" s="48">
        <v>380</v>
      </c>
      <c r="AC571" s="48">
        <v>306</v>
      </c>
      <c r="AD571" s="48">
        <v>228</v>
      </c>
      <c r="AE571" s="48">
        <v>154</v>
      </c>
      <c r="AF571" s="48">
        <v>101</v>
      </c>
      <c r="AG571" s="48">
        <v>97</v>
      </c>
      <c r="AH571" s="50">
        <v>1092</v>
      </c>
      <c r="AI571" s="50">
        <v>1036</v>
      </c>
      <c r="AJ571" s="50">
        <v>984</v>
      </c>
      <c r="AK571" s="50">
        <v>929</v>
      </c>
      <c r="AL571" s="50">
        <v>867</v>
      </c>
      <c r="AM571" s="50">
        <v>860</v>
      </c>
      <c r="AN571" s="50">
        <v>696</v>
      </c>
      <c r="AO571" s="50">
        <v>541</v>
      </c>
      <c r="AP571" s="50">
        <v>551</v>
      </c>
      <c r="AQ571" s="50">
        <v>510</v>
      </c>
      <c r="AR571" s="50">
        <v>429</v>
      </c>
      <c r="AS571" s="50">
        <v>363</v>
      </c>
      <c r="AT571" s="50">
        <v>310</v>
      </c>
      <c r="AU571" s="50">
        <v>247</v>
      </c>
      <c r="AV571" s="50">
        <v>182</v>
      </c>
      <c r="AW571" s="50">
        <v>133</v>
      </c>
      <c r="AX571" s="50">
        <v>149</v>
      </c>
      <c r="AZ571">
        <v>0</v>
      </c>
    </row>
    <row r="572" spans="1:52" x14ac:dyDescent="0.25">
      <c r="A572" s="2" t="s">
        <v>27</v>
      </c>
      <c r="B572" s="3" t="s">
        <v>370</v>
      </c>
      <c r="C572" s="4">
        <v>25875</v>
      </c>
      <c r="D572" s="2" t="s">
        <v>29</v>
      </c>
      <c r="E572" s="2" t="s">
        <v>371</v>
      </c>
      <c r="F572" t="s">
        <v>2496</v>
      </c>
      <c r="G572">
        <v>25381</v>
      </c>
      <c r="H572">
        <v>940</v>
      </c>
      <c r="I572">
        <v>813</v>
      </c>
      <c r="J572" s="9">
        <v>86.489361702127667</v>
      </c>
      <c r="K572">
        <v>6527</v>
      </c>
      <c r="L572">
        <v>3572</v>
      </c>
      <c r="M572" s="22">
        <v>54.726520606710579</v>
      </c>
      <c r="N572" s="48">
        <v>25381</v>
      </c>
      <c r="O572" s="49">
        <v>16403</v>
      </c>
      <c r="P572" s="49">
        <v>8978</v>
      </c>
      <c r="Q572" s="48">
        <v>1114</v>
      </c>
      <c r="R572" s="48">
        <v>1088</v>
      </c>
      <c r="S572" s="48">
        <v>1082</v>
      </c>
      <c r="T572" s="48">
        <v>1099</v>
      </c>
      <c r="U572" s="48">
        <v>1130</v>
      </c>
      <c r="V572" s="48">
        <v>1106</v>
      </c>
      <c r="W572" s="48">
        <v>826</v>
      </c>
      <c r="X572" s="48">
        <v>668</v>
      </c>
      <c r="Y572" s="48">
        <v>714</v>
      </c>
      <c r="Z572" s="48">
        <v>745</v>
      </c>
      <c r="AA572" s="48">
        <v>684</v>
      </c>
      <c r="AB572" s="48">
        <v>627</v>
      </c>
      <c r="AC572" s="48">
        <v>538</v>
      </c>
      <c r="AD572" s="48">
        <v>422</v>
      </c>
      <c r="AE572" s="48">
        <v>320</v>
      </c>
      <c r="AF572" s="48">
        <v>247</v>
      </c>
      <c r="AG572" s="48">
        <v>247</v>
      </c>
      <c r="AH572" s="50">
        <v>1058</v>
      </c>
      <c r="AI572" s="50">
        <v>1062</v>
      </c>
      <c r="AJ572" s="50">
        <v>1054</v>
      </c>
      <c r="AK572" s="50">
        <v>1048</v>
      </c>
      <c r="AL572" s="50">
        <v>1069</v>
      </c>
      <c r="AM572" s="50">
        <v>1072</v>
      </c>
      <c r="AN572" s="50">
        <v>840</v>
      </c>
      <c r="AO572" s="50">
        <v>691</v>
      </c>
      <c r="AP572" s="50">
        <v>742</v>
      </c>
      <c r="AQ572" s="50">
        <v>759</v>
      </c>
      <c r="AR572" s="50">
        <v>689</v>
      </c>
      <c r="AS572" s="50">
        <v>635</v>
      </c>
      <c r="AT572" s="50">
        <v>567</v>
      </c>
      <c r="AU572" s="50">
        <v>453</v>
      </c>
      <c r="AV572" s="50">
        <v>358</v>
      </c>
      <c r="AW572" s="50">
        <v>296</v>
      </c>
      <c r="AX572" s="50">
        <v>331</v>
      </c>
      <c r="AZ572">
        <v>0</v>
      </c>
    </row>
    <row r="573" spans="1:52" x14ac:dyDescent="0.25">
      <c r="A573" s="2" t="s">
        <v>27</v>
      </c>
      <c r="B573" s="3" t="s">
        <v>100</v>
      </c>
      <c r="C573" s="4">
        <v>25878</v>
      </c>
      <c r="D573" s="2" t="s">
        <v>29</v>
      </c>
      <c r="E573" s="2" t="s">
        <v>101</v>
      </c>
      <c r="F573" t="s">
        <v>2496</v>
      </c>
      <c r="G573">
        <v>13339</v>
      </c>
      <c r="H573">
        <v>1060</v>
      </c>
      <c r="I573">
        <v>1299</v>
      </c>
      <c r="J573" s="9">
        <v>122.54716981132074</v>
      </c>
      <c r="K573">
        <v>3348</v>
      </c>
      <c r="L573">
        <v>1844</v>
      </c>
      <c r="M573" s="22">
        <v>55.077658303464759</v>
      </c>
      <c r="N573" s="48">
        <v>13339</v>
      </c>
      <c r="O573" s="49">
        <v>4389</v>
      </c>
      <c r="P573" s="49">
        <v>8950</v>
      </c>
      <c r="Q573" s="48">
        <v>563</v>
      </c>
      <c r="R573" s="48">
        <v>562</v>
      </c>
      <c r="S573" s="48">
        <v>535</v>
      </c>
      <c r="T573" s="48">
        <v>580</v>
      </c>
      <c r="U573" s="48">
        <v>624</v>
      </c>
      <c r="V573" s="48">
        <v>542</v>
      </c>
      <c r="W573" s="48">
        <v>431</v>
      </c>
      <c r="X573" s="48">
        <v>388</v>
      </c>
      <c r="Y573" s="48">
        <v>407</v>
      </c>
      <c r="Z573" s="48">
        <v>418</v>
      </c>
      <c r="AA573" s="48">
        <v>387</v>
      </c>
      <c r="AB573" s="48">
        <v>336</v>
      </c>
      <c r="AC573" s="48">
        <v>277</v>
      </c>
      <c r="AD573" s="48">
        <v>210</v>
      </c>
      <c r="AE573" s="48">
        <v>160</v>
      </c>
      <c r="AF573" s="48">
        <v>119</v>
      </c>
      <c r="AG573" s="48">
        <v>120</v>
      </c>
      <c r="AH573" s="50">
        <v>533</v>
      </c>
      <c r="AI573" s="50">
        <v>527</v>
      </c>
      <c r="AJ573" s="50">
        <v>523</v>
      </c>
      <c r="AK573" s="50">
        <v>537</v>
      </c>
      <c r="AL573" s="50">
        <v>554</v>
      </c>
      <c r="AM573" s="50">
        <v>542</v>
      </c>
      <c r="AN573" s="50">
        <v>458</v>
      </c>
      <c r="AO573" s="50">
        <v>414</v>
      </c>
      <c r="AP573" s="50">
        <v>432</v>
      </c>
      <c r="AQ573" s="50">
        <v>427</v>
      </c>
      <c r="AR573" s="50">
        <v>371</v>
      </c>
      <c r="AS573" s="50">
        <v>339</v>
      </c>
      <c r="AT573" s="50">
        <v>298</v>
      </c>
      <c r="AU573" s="50">
        <v>234</v>
      </c>
      <c r="AV573" s="50">
        <v>179</v>
      </c>
      <c r="AW573" s="50">
        <v>149</v>
      </c>
      <c r="AX573" s="50">
        <v>163</v>
      </c>
      <c r="AZ573">
        <v>0</v>
      </c>
    </row>
    <row r="574" spans="1:52" x14ac:dyDescent="0.25">
      <c r="A574" s="2" t="s">
        <v>27</v>
      </c>
      <c r="B574" s="3" t="s">
        <v>172</v>
      </c>
      <c r="C574" s="4">
        <v>25885</v>
      </c>
      <c r="D574" s="2" t="s">
        <v>29</v>
      </c>
      <c r="E574" s="2" t="s">
        <v>173</v>
      </c>
      <c r="F574" t="s">
        <v>2496</v>
      </c>
      <c r="G574">
        <v>17067</v>
      </c>
      <c r="H574">
        <v>1622</v>
      </c>
      <c r="I574">
        <v>1884</v>
      </c>
      <c r="J574" s="9">
        <v>116.15289765721333</v>
      </c>
      <c r="K574">
        <v>4720</v>
      </c>
      <c r="L574">
        <v>3179</v>
      </c>
      <c r="M574" s="22">
        <v>67.351694915254228</v>
      </c>
      <c r="N574" s="48">
        <v>17067</v>
      </c>
      <c r="O574" s="49">
        <v>4046</v>
      </c>
      <c r="P574" s="49">
        <v>13021</v>
      </c>
      <c r="Q574" s="48">
        <v>884</v>
      </c>
      <c r="R574" s="48">
        <v>837</v>
      </c>
      <c r="S574" s="48">
        <v>781</v>
      </c>
      <c r="T574" s="48">
        <v>751</v>
      </c>
      <c r="U574" s="48">
        <v>752</v>
      </c>
      <c r="V574" s="48">
        <v>632</v>
      </c>
      <c r="W574" s="48">
        <v>411</v>
      </c>
      <c r="X574" s="48">
        <v>316</v>
      </c>
      <c r="Y574" s="48">
        <v>330</v>
      </c>
      <c r="Z574" s="48">
        <v>402</v>
      </c>
      <c r="AA574" s="48">
        <v>405</v>
      </c>
      <c r="AB574" s="48">
        <v>425</v>
      </c>
      <c r="AC574" s="48">
        <v>433</v>
      </c>
      <c r="AD574" s="48">
        <v>395</v>
      </c>
      <c r="AE574" s="48">
        <v>332</v>
      </c>
      <c r="AF574" s="48">
        <v>233</v>
      </c>
      <c r="AG574" s="48">
        <v>250</v>
      </c>
      <c r="AH574" s="50">
        <v>830</v>
      </c>
      <c r="AI574" s="50">
        <v>739</v>
      </c>
      <c r="AJ574" s="50">
        <v>709</v>
      </c>
      <c r="AK574" s="50">
        <v>698</v>
      </c>
      <c r="AL574" s="50">
        <v>752</v>
      </c>
      <c r="AM574" s="50">
        <v>641</v>
      </c>
      <c r="AN574" s="50">
        <v>436</v>
      </c>
      <c r="AO574" s="50">
        <v>361</v>
      </c>
      <c r="AP574" s="50">
        <v>368</v>
      </c>
      <c r="AQ574" s="50">
        <v>437</v>
      </c>
      <c r="AR574" s="50">
        <v>428</v>
      </c>
      <c r="AS574" s="50">
        <v>436</v>
      </c>
      <c r="AT574" s="50">
        <v>413</v>
      </c>
      <c r="AU574" s="50">
        <v>377</v>
      </c>
      <c r="AV574" s="50">
        <v>334</v>
      </c>
      <c r="AW574" s="50">
        <v>253</v>
      </c>
      <c r="AX574" s="50">
        <v>286</v>
      </c>
      <c r="AZ574">
        <v>0</v>
      </c>
    </row>
    <row r="575" spans="1:52" x14ac:dyDescent="0.25">
      <c r="A575" s="2" t="s">
        <v>27</v>
      </c>
      <c r="B575" s="3" t="s">
        <v>1330</v>
      </c>
      <c r="C575" s="4">
        <v>25898</v>
      </c>
      <c r="D575" s="2" t="s">
        <v>29</v>
      </c>
      <c r="E575" s="2" t="s">
        <v>1331</v>
      </c>
      <c r="F575" t="s">
        <v>2496</v>
      </c>
      <c r="G575">
        <v>5695</v>
      </c>
      <c r="H575">
        <v>267</v>
      </c>
      <c r="I575">
        <v>231</v>
      </c>
      <c r="J575" s="9">
        <v>86.516853932584269</v>
      </c>
      <c r="K575">
        <v>1683</v>
      </c>
      <c r="L575">
        <v>749</v>
      </c>
      <c r="M575" s="22">
        <v>44.503862150920973</v>
      </c>
      <c r="N575" s="48">
        <v>5695</v>
      </c>
      <c r="O575" s="49">
        <v>2156</v>
      </c>
      <c r="P575" s="49">
        <v>3539</v>
      </c>
      <c r="Q575" s="48">
        <v>300</v>
      </c>
      <c r="R575" s="48">
        <v>282</v>
      </c>
      <c r="S575" s="48">
        <v>285</v>
      </c>
      <c r="T575" s="48">
        <v>231</v>
      </c>
      <c r="U575" s="48">
        <v>224</v>
      </c>
      <c r="V575" s="48">
        <v>228</v>
      </c>
      <c r="W575" s="48">
        <v>190</v>
      </c>
      <c r="X575" s="48">
        <v>157</v>
      </c>
      <c r="Y575" s="48">
        <v>156</v>
      </c>
      <c r="Z575" s="48">
        <v>179</v>
      </c>
      <c r="AA575" s="48">
        <v>159</v>
      </c>
      <c r="AB575" s="48">
        <v>151</v>
      </c>
      <c r="AC575" s="48">
        <v>118</v>
      </c>
      <c r="AD575" s="48">
        <v>101</v>
      </c>
      <c r="AE575" s="48">
        <v>81</v>
      </c>
      <c r="AF575" s="48">
        <v>60</v>
      </c>
      <c r="AG575" s="48">
        <v>65</v>
      </c>
      <c r="AH575" s="50">
        <v>293</v>
      </c>
      <c r="AI575" s="50">
        <v>279</v>
      </c>
      <c r="AJ575" s="50">
        <v>287</v>
      </c>
      <c r="AK575" s="50">
        <v>234</v>
      </c>
      <c r="AL575" s="50">
        <v>218</v>
      </c>
      <c r="AM575" s="50">
        <v>211</v>
      </c>
      <c r="AN575" s="50">
        <v>168</v>
      </c>
      <c r="AO575" s="50">
        <v>137</v>
      </c>
      <c r="AP575" s="50">
        <v>133</v>
      </c>
      <c r="AQ575" s="50">
        <v>149</v>
      </c>
      <c r="AR575" s="50">
        <v>129</v>
      </c>
      <c r="AS575" s="50">
        <v>124</v>
      </c>
      <c r="AT575" s="50">
        <v>96</v>
      </c>
      <c r="AU575" s="50">
        <v>82</v>
      </c>
      <c r="AV575" s="50">
        <v>66</v>
      </c>
      <c r="AW575" s="50">
        <v>54</v>
      </c>
      <c r="AX575" s="50">
        <v>68</v>
      </c>
      <c r="AZ575">
        <v>0</v>
      </c>
    </row>
    <row r="576" spans="1:52" x14ac:dyDescent="0.25">
      <c r="A576" s="2" t="s">
        <v>27</v>
      </c>
      <c r="B576" s="3" t="s">
        <v>238</v>
      </c>
      <c r="C576" s="4">
        <v>25899</v>
      </c>
      <c r="D576" s="2" t="s">
        <v>29</v>
      </c>
      <c r="E576" s="2" t="s">
        <v>239</v>
      </c>
      <c r="F576" t="s">
        <v>2496</v>
      </c>
      <c r="G576">
        <v>126409</v>
      </c>
      <c r="H576">
        <v>2643</v>
      </c>
      <c r="I576">
        <v>1170</v>
      </c>
      <c r="J576" s="9">
        <v>44.26787741203178</v>
      </c>
      <c r="K576">
        <v>32268</v>
      </c>
      <c r="L576">
        <v>12313</v>
      </c>
      <c r="M576" s="22">
        <v>38.15854716747242</v>
      </c>
      <c r="N576" s="48">
        <v>126409</v>
      </c>
      <c r="O576" s="49">
        <v>111025</v>
      </c>
      <c r="P576" s="49">
        <v>15384</v>
      </c>
      <c r="Q576" s="48">
        <v>5485</v>
      </c>
      <c r="R576" s="48">
        <v>5531</v>
      </c>
      <c r="S576" s="48">
        <v>5702</v>
      </c>
      <c r="T576" s="48">
        <v>5423</v>
      </c>
      <c r="U576" s="48">
        <v>5301</v>
      </c>
      <c r="V576" s="48">
        <v>5556</v>
      </c>
      <c r="W576" s="48">
        <v>4974</v>
      </c>
      <c r="X576" s="48">
        <v>4245</v>
      </c>
      <c r="Y576" s="48">
        <v>3751</v>
      </c>
      <c r="Z576" s="48">
        <v>3561</v>
      </c>
      <c r="AA576" s="48">
        <v>3375</v>
      </c>
      <c r="AB576" s="48">
        <v>2946</v>
      </c>
      <c r="AC576" s="48">
        <v>2237</v>
      </c>
      <c r="AD576" s="48">
        <v>1650</v>
      </c>
      <c r="AE576" s="48">
        <v>1089</v>
      </c>
      <c r="AF576" s="48">
        <v>703</v>
      </c>
      <c r="AG576" s="48">
        <v>698</v>
      </c>
      <c r="AH576" s="50">
        <v>5214</v>
      </c>
      <c r="AI576" s="50">
        <v>5297</v>
      </c>
      <c r="AJ576" s="50">
        <v>5370</v>
      </c>
      <c r="AK576" s="50">
        <v>5498</v>
      </c>
      <c r="AL576" s="50">
        <v>5283</v>
      </c>
      <c r="AM576" s="50">
        <v>5524</v>
      </c>
      <c r="AN576" s="50">
        <v>5021</v>
      </c>
      <c r="AO576" s="50">
        <v>4396</v>
      </c>
      <c r="AP576" s="50">
        <v>4014</v>
      </c>
      <c r="AQ576" s="50">
        <v>3991</v>
      </c>
      <c r="AR576" s="50">
        <v>3825</v>
      </c>
      <c r="AS576" s="50">
        <v>3237</v>
      </c>
      <c r="AT576" s="50">
        <v>2367</v>
      </c>
      <c r="AU576" s="50">
        <v>1746</v>
      </c>
      <c r="AV576" s="50">
        <v>1324</v>
      </c>
      <c r="AW576" s="50">
        <v>1011</v>
      </c>
      <c r="AX576" s="50">
        <v>1064</v>
      </c>
      <c r="AZ576">
        <v>0</v>
      </c>
    </row>
    <row r="577" spans="1:52" x14ac:dyDescent="0.25">
      <c r="A577" s="2" t="s">
        <v>888</v>
      </c>
      <c r="B577" s="3" t="s">
        <v>2103</v>
      </c>
      <c r="C577" s="4">
        <v>27001</v>
      </c>
      <c r="D577" s="2" t="s">
        <v>890</v>
      </c>
      <c r="E577" s="2" t="s">
        <v>2104</v>
      </c>
      <c r="F577" t="s">
        <v>2496</v>
      </c>
      <c r="G577">
        <v>116058</v>
      </c>
      <c r="H577">
        <v>5058</v>
      </c>
      <c r="I577">
        <v>933</v>
      </c>
      <c r="J577" s="9">
        <v>18.446026097271648</v>
      </c>
      <c r="K577">
        <v>43790</v>
      </c>
      <c r="L577">
        <v>8403</v>
      </c>
      <c r="M577" s="22">
        <v>19.189312628453987</v>
      </c>
      <c r="N577" s="48">
        <v>116058</v>
      </c>
      <c r="O577" s="49">
        <v>108584</v>
      </c>
      <c r="P577" s="49">
        <v>7474</v>
      </c>
      <c r="Q577" s="48">
        <v>7329</v>
      </c>
      <c r="R577" s="48">
        <v>7367</v>
      </c>
      <c r="S577" s="48">
        <v>7035</v>
      </c>
      <c r="T577" s="48">
        <v>6445</v>
      </c>
      <c r="U577" s="48">
        <v>5968</v>
      </c>
      <c r="V577" s="48">
        <v>5861</v>
      </c>
      <c r="W577" s="48">
        <v>4198</v>
      </c>
      <c r="X577" s="48">
        <v>2607</v>
      </c>
      <c r="Y577" s="48">
        <v>2124</v>
      </c>
      <c r="Z577" s="48">
        <v>1871</v>
      </c>
      <c r="AA577" s="48">
        <v>1699</v>
      </c>
      <c r="AB577" s="48">
        <v>1699</v>
      </c>
      <c r="AC577" s="48">
        <v>1394</v>
      </c>
      <c r="AD577" s="48">
        <v>931</v>
      </c>
      <c r="AE577" s="48">
        <v>640</v>
      </c>
      <c r="AF577" s="48">
        <v>566</v>
      </c>
      <c r="AG577" s="48">
        <v>518</v>
      </c>
      <c r="AH577" s="50">
        <v>7066</v>
      </c>
      <c r="AI577" s="50">
        <v>7117</v>
      </c>
      <c r="AJ577" s="50">
        <v>6735</v>
      </c>
      <c r="AK577" s="50">
        <v>6160</v>
      </c>
      <c r="AL577" s="50">
        <v>5628</v>
      </c>
      <c r="AM577" s="50">
        <v>5257</v>
      </c>
      <c r="AN577" s="50">
        <v>3937</v>
      </c>
      <c r="AO577" s="50">
        <v>2704</v>
      </c>
      <c r="AP577" s="50">
        <v>2183</v>
      </c>
      <c r="AQ577" s="50">
        <v>1988</v>
      </c>
      <c r="AR577" s="50">
        <v>1986</v>
      </c>
      <c r="AS577" s="50">
        <v>2046</v>
      </c>
      <c r="AT577" s="50">
        <v>1654</v>
      </c>
      <c r="AU577" s="50">
        <v>1117</v>
      </c>
      <c r="AV577" s="50">
        <v>747</v>
      </c>
      <c r="AW577" s="50">
        <v>745</v>
      </c>
      <c r="AX577" s="50">
        <v>736</v>
      </c>
      <c r="AZ577">
        <v>13</v>
      </c>
    </row>
    <row r="578" spans="1:52" x14ac:dyDescent="0.25">
      <c r="A578" s="2" t="s">
        <v>888</v>
      </c>
      <c r="B578" s="3" t="s">
        <v>2199</v>
      </c>
      <c r="C578" s="4">
        <v>27006</v>
      </c>
      <c r="D578" s="2" t="s">
        <v>890</v>
      </c>
      <c r="E578" s="2" t="s">
        <v>2200</v>
      </c>
      <c r="F578" t="s">
        <v>2253</v>
      </c>
      <c r="G578">
        <v>9408</v>
      </c>
      <c r="H578">
        <v>1033</v>
      </c>
      <c r="I578">
        <v>255</v>
      </c>
      <c r="J578" s="9">
        <v>24.685382381413358</v>
      </c>
      <c r="K578">
        <v>3186</v>
      </c>
      <c r="L578">
        <v>869</v>
      </c>
      <c r="M578" s="22">
        <v>27.275580665411177</v>
      </c>
      <c r="N578" s="48">
        <v>9408</v>
      </c>
      <c r="O578" s="49">
        <v>5269</v>
      </c>
      <c r="P578" s="49">
        <v>4139</v>
      </c>
      <c r="Q578" s="48">
        <v>516</v>
      </c>
      <c r="R578" s="48">
        <v>477</v>
      </c>
      <c r="S578" s="48">
        <v>449</v>
      </c>
      <c r="T578" s="48">
        <v>459</v>
      </c>
      <c r="U578" s="48">
        <v>468</v>
      </c>
      <c r="V578" s="48">
        <v>440</v>
      </c>
      <c r="W578" s="48">
        <v>338</v>
      </c>
      <c r="X578" s="48">
        <v>249</v>
      </c>
      <c r="Y578" s="48">
        <v>225</v>
      </c>
      <c r="Z578" s="48">
        <v>214</v>
      </c>
      <c r="AA578" s="48">
        <v>200</v>
      </c>
      <c r="AB578" s="48">
        <v>194</v>
      </c>
      <c r="AC578" s="48">
        <v>149</v>
      </c>
      <c r="AD578" s="48">
        <v>124</v>
      </c>
      <c r="AE578" s="48">
        <v>90</v>
      </c>
      <c r="AF578" s="48">
        <v>66</v>
      </c>
      <c r="AG578" s="48">
        <v>56</v>
      </c>
      <c r="AH578" s="50">
        <v>524</v>
      </c>
      <c r="AI578" s="50">
        <v>499</v>
      </c>
      <c r="AJ578" s="50">
        <v>476</v>
      </c>
      <c r="AK578" s="50">
        <v>457</v>
      </c>
      <c r="AL578" s="50">
        <v>454</v>
      </c>
      <c r="AM578" s="50">
        <v>424</v>
      </c>
      <c r="AN578" s="50">
        <v>336</v>
      </c>
      <c r="AO578" s="50">
        <v>245</v>
      </c>
      <c r="AP578" s="50">
        <v>214</v>
      </c>
      <c r="AQ578" s="50">
        <v>204</v>
      </c>
      <c r="AR578" s="50">
        <v>205</v>
      </c>
      <c r="AS578" s="50">
        <v>197</v>
      </c>
      <c r="AT578" s="50">
        <v>142</v>
      </c>
      <c r="AU578" s="50">
        <v>111</v>
      </c>
      <c r="AV578" s="50">
        <v>82</v>
      </c>
      <c r="AW578" s="50">
        <v>65</v>
      </c>
      <c r="AX578" s="50">
        <v>59</v>
      </c>
      <c r="AZ578">
        <v>2</v>
      </c>
    </row>
    <row r="579" spans="1:52" x14ac:dyDescent="0.25">
      <c r="A579" s="2" t="s">
        <v>888</v>
      </c>
      <c r="B579" s="3" t="s">
        <v>1800</v>
      </c>
      <c r="C579" s="4">
        <v>27025</v>
      </c>
      <c r="D579" s="2" t="s">
        <v>890</v>
      </c>
      <c r="E579" s="2" t="s">
        <v>1801</v>
      </c>
      <c r="F579" t="s">
        <v>2496</v>
      </c>
      <c r="G579">
        <v>38670</v>
      </c>
      <c r="H579">
        <v>3777</v>
      </c>
      <c r="I579">
        <v>495</v>
      </c>
      <c r="J579" s="9">
        <v>13.105639396346305</v>
      </c>
      <c r="K579">
        <v>15018</v>
      </c>
      <c r="L579">
        <v>1183</v>
      </c>
      <c r="M579" s="22">
        <v>7.8772140098548409</v>
      </c>
      <c r="N579" s="48">
        <v>38670</v>
      </c>
      <c r="O579" s="49">
        <v>10192</v>
      </c>
      <c r="P579" s="49">
        <v>28478</v>
      </c>
      <c r="Q579" s="48">
        <v>2947</v>
      </c>
      <c r="R579" s="48">
        <v>2664</v>
      </c>
      <c r="S579" s="48">
        <v>2307</v>
      </c>
      <c r="T579" s="48">
        <v>2721</v>
      </c>
      <c r="U579" s="48">
        <v>2240</v>
      </c>
      <c r="V579" s="48">
        <v>1925</v>
      </c>
      <c r="W579" s="48">
        <v>1332</v>
      </c>
      <c r="X579" s="48">
        <v>928</v>
      </c>
      <c r="Y579" s="48">
        <v>698</v>
      </c>
      <c r="Z579" s="48">
        <v>562</v>
      </c>
      <c r="AA579" s="48">
        <v>388</v>
      </c>
      <c r="AB579" s="48">
        <v>367</v>
      </c>
      <c r="AC579" s="48">
        <v>290</v>
      </c>
      <c r="AD579" s="48">
        <v>181</v>
      </c>
      <c r="AE579" s="48">
        <v>115</v>
      </c>
      <c r="AF579" s="48">
        <v>90</v>
      </c>
      <c r="AG579" s="48">
        <v>69</v>
      </c>
      <c r="AH579" s="50">
        <v>2768</v>
      </c>
      <c r="AI579" s="50">
        <v>2460</v>
      </c>
      <c r="AJ579" s="50">
        <v>2142</v>
      </c>
      <c r="AK579" s="50">
        <v>2551</v>
      </c>
      <c r="AL579" s="50">
        <v>2129</v>
      </c>
      <c r="AM579" s="50">
        <v>1890</v>
      </c>
      <c r="AN579" s="50">
        <v>1384</v>
      </c>
      <c r="AO579" s="50">
        <v>983</v>
      </c>
      <c r="AP579" s="50">
        <v>715</v>
      </c>
      <c r="AQ579" s="50">
        <v>557</v>
      </c>
      <c r="AR579" s="50">
        <v>367</v>
      </c>
      <c r="AS579" s="50">
        <v>323</v>
      </c>
      <c r="AT579" s="50">
        <v>222</v>
      </c>
      <c r="AU579" s="50">
        <v>130</v>
      </c>
      <c r="AV579" s="50">
        <v>83</v>
      </c>
      <c r="AW579" s="50">
        <v>68</v>
      </c>
      <c r="AX579" s="50">
        <v>74</v>
      </c>
      <c r="AZ579">
        <v>7</v>
      </c>
    </row>
    <row r="580" spans="1:52" x14ac:dyDescent="0.25">
      <c r="A580" s="2" t="s">
        <v>888</v>
      </c>
      <c r="B580" s="3" t="s">
        <v>1450</v>
      </c>
      <c r="C580" s="4">
        <v>27050</v>
      </c>
      <c r="D580" s="2" t="s">
        <v>890</v>
      </c>
      <c r="E580" s="2" t="s">
        <v>1451</v>
      </c>
      <c r="F580" t="s">
        <v>2496</v>
      </c>
      <c r="G580">
        <v>10471</v>
      </c>
      <c r="H580">
        <v>1207</v>
      </c>
      <c r="I580">
        <v>398</v>
      </c>
      <c r="J580" s="9">
        <v>32.974316487158248</v>
      </c>
      <c r="K580">
        <v>3707</v>
      </c>
      <c r="L580">
        <v>743</v>
      </c>
      <c r="M580" s="22">
        <v>20.043161586188294</v>
      </c>
      <c r="N580" s="48">
        <v>10471</v>
      </c>
      <c r="O580" s="49">
        <v>3717</v>
      </c>
      <c r="P580" s="49">
        <v>6754</v>
      </c>
      <c r="Q580" s="48">
        <v>682</v>
      </c>
      <c r="R580" s="48">
        <v>662</v>
      </c>
      <c r="S580" s="48">
        <v>658</v>
      </c>
      <c r="T580" s="48">
        <v>552</v>
      </c>
      <c r="U580" s="48">
        <v>526</v>
      </c>
      <c r="V580" s="48">
        <v>476</v>
      </c>
      <c r="W580" s="48">
        <v>306</v>
      </c>
      <c r="X580" s="48">
        <v>220</v>
      </c>
      <c r="Y580" s="48">
        <v>189</v>
      </c>
      <c r="Z580" s="48">
        <v>188</v>
      </c>
      <c r="AA580" s="48">
        <v>196</v>
      </c>
      <c r="AB580" s="48">
        <v>185</v>
      </c>
      <c r="AC580" s="48">
        <v>152</v>
      </c>
      <c r="AD580" s="48">
        <v>108</v>
      </c>
      <c r="AE580" s="48">
        <v>73</v>
      </c>
      <c r="AF580" s="48">
        <v>62</v>
      </c>
      <c r="AG580" s="48">
        <v>49</v>
      </c>
      <c r="AH580" s="50">
        <v>667</v>
      </c>
      <c r="AI580" s="50">
        <v>637</v>
      </c>
      <c r="AJ580" s="50">
        <v>617</v>
      </c>
      <c r="AK580" s="50">
        <v>515</v>
      </c>
      <c r="AL580" s="50">
        <v>487</v>
      </c>
      <c r="AM580" s="50">
        <v>446</v>
      </c>
      <c r="AN580" s="50">
        <v>306</v>
      </c>
      <c r="AO580" s="50">
        <v>243</v>
      </c>
      <c r="AP580" s="50">
        <v>228</v>
      </c>
      <c r="AQ580" s="50">
        <v>228</v>
      </c>
      <c r="AR580" s="50">
        <v>215</v>
      </c>
      <c r="AS580" s="50">
        <v>182</v>
      </c>
      <c r="AT580" s="50">
        <v>138</v>
      </c>
      <c r="AU580" s="50">
        <v>97</v>
      </c>
      <c r="AV580" s="50">
        <v>65</v>
      </c>
      <c r="AW580" s="50">
        <v>57</v>
      </c>
      <c r="AX580" s="50">
        <v>59</v>
      </c>
      <c r="AZ580">
        <v>0</v>
      </c>
    </row>
    <row r="581" spans="1:52" x14ac:dyDescent="0.25">
      <c r="A581" s="2" t="s">
        <v>888</v>
      </c>
      <c r="B581" s="3" t="s">
        <v>2127</v>
      </c>
      <c r="C581" s="4">
        <v>27073</v>
      </c>
      <c r="D581" s="2" t="s">
        <v>890</v>
      </c>
      <c r="E581" s="2" t="s">
        <v>2128</v>
      </c>
      <c r="F581" t="s">
        <v>2496</v>
      </c>
      <c r="G581">
        <v>7984</v>
      </c>
      <c r="H581">
        <v>1208</v>
      </c>
      <c r="I581">
        <v>349</v>
      </c>
      <c r="J581" s="9">
        <v>28.890728476821192</v>
      </c>
      <c r="K581">
        <v>3113</v>
      </c>
      <c r="L581">
        <v>604</v>
      </c>
      <c r="M581" s="22">
        <v>19.402505621586894</v>
      </c>
      <c r="N581" s="48">
        <v>7984</v>
      </c>
      <c r="O581" s="49">
        <v>2340</v>
      </c>
      <c r="P581" s="49">
        <v>5644</v>
      </c>
      <c r="Q581" s="48">
        <v>520</v>
      </c>
      <c r="R581" s="48">
        <v>507</v>
      </c>
      <c r="S581" s="48">
        <v>503</v>
      </c>
      <c r="T581" s="48">
        <v>422</v>
      </c>
      <c r="U581" s="48">
        <v>403</v>
      </c>
      <c r="V581" s="48">
        <v>364</v>
      </c>
      <c r="W581" s="48">
        <v>234</v>
      </c>
      <c r="X581" s="48">
        <v>168</v>
      </c>
      <c r="Y581" s="48">
        <v>145</v>
      </c>
      <c r="Z581" s="48">
        <v>144</v>
      </c>
      <c r="AA581" s="48">
        <v>149</v>
      </c>
      <c r="AB581" s="48">
        <v>138</v>
      </c>
      <c r="AC581" s="48">
        <v>112</v>
      </c>
      <c r="AD581" s="48">
        <v>80</v>
      </c>
      <c r="AE581" s="48">
        <v>55</v>
      </c>
      <c r="AF581" s="48">
        <v>46</v>
      </c>
      <c r="AG581" s="48">
        <v>35</v>
      </c>
      <c r="AH581" s="50">
        <v>507</v>
      </c>
      <c r="AI581" s="50">
        <v>487</v>
      </c>
      <c r="AJ581" s="50">
        <v>471</v>
      </c>
      <c r="AK581" s="50">
        <v>394</v>
      </c>
      <c r="AL581" s="50">
        <v>371</v>
      </c>
      <c r="AM581" s="50">
        <v>340</v>
      </c>
      <c r="AN581" s="50">
        <v>234</v>
      </c>
      <c r="AO581" s="50">
        <v>185</v>
      </c>
      <c r="AP581" s="50">
        <v>174</v>
      </c>
      <c r="AQ581" s="50">
        <v>176</v>
      </c>
      <c r="AR581" s="50">
        <v>166</v>
      </c>
      <c r="AS581" s="50">
        <v>140</v>
      </c>
      <c r="AT581" s="50">
        <v>106</v>
      </c>
      <c r="AU581" s="50">
        <v>74</v>
      </c>
      <c r="AV581" s="50">
        <v>50</v>
      </c>
      <c r="AW581" s="50">
        <v>42</v>
      </c>
      <c r="AX581" s="50">
        <v>42</v>
      </c>
      <c r="AZ581">
        <v>1</v>
      </c>
    </row>
    <row r="582" spans="1:52" x14ac:dyDescent="0.25">
      <c r="A582" s="2" t="s">
        <v>888</v>
      </c>
      <c r="B582" s="3" t="s">
        <v>2019</v>
      </c>
      <c r="C582" s="4">
        <v>27075</v>
      </c>
      <c r="D582" s="2" t="s">
        <v>890</v>
      </c>
      <c r="E582" s="2" t="s">
        <v>2020</v>
      </c>
      <c r="F582" t="s">
        <v>2496</v>
      </c>
      <c r="G582">
        <v>9375</v>
      </c>
      <c r="H582">
        <v>1143</v>
      </c>
      <c r="I582">
        <v>403</v>
      </c>
      <c r="J582" s="9">
        <v>35.258092738407697</v>
      </c>
      <c r="K582">
        <v>3466</v>
      </c>
      <c r="L582">
        <v>691</v>
      </c>
      <c r="M582" s="22">
        <v>19.936526255049046</v>
      </c>
      <c r="N582" s="48">
        <v>9375</v>
      </c>
      <c r="O582" s="49">
        <v>4948</v>
      </c>
      <c r="P582" s="49">
        <v>4427</v>
      </c>
      <c r="Q582" s="48">
        <v>600</v>
      </c>
      <c r="R582" s="48">
        <v>560</v>
      </c>
      <c r="S582" s="48">
        <v>552</v>
      </c>
      <c r="T582" s="48">
        <v>469</v>
      </c>
      <c r="U582" s="48">
        <v>485</v>
      </c>
      <c r="V582" s="48">
        <v>480</v>
      </c>
      <c r="W582" s="48">
        <v>345</v>
      </c>
      <c r="X582" s="48">
        <v>251</v>
      </c>
      <c r="Y582" s="48">
        <v>207</v>
      </c>
      <c r="Z582" s="48">
        <v>185</v>
      </c>
      <c r="AA582" s="48">
        <v>172</v>
      </c>
      <c r="AB582" s="48">
        <v>149</v>
      </c>
      <c r="AC582" s="48">
        <v>120</v>
      </c>
      <c r="AD582" s="48">
        <v>87</v>
      </c>
      <c r="AE582" s="48">
        <v>59</v>
      </c>
      <c r="AF582" s="48">
        <v>51</v>
      </c>
      <c r="AG582" s="48">
        <v>42</v>
      </c>
      <c r="AH582" s="50">
        <v>590</v>
      </c>
      <c r="AI582" s="50">
        <v>555</v>
      </c>
      <c r="AJ582" s="50">
        <v>536</v>
      </c>
      <c r="AK582" s="50">
        <v>436</v>
      </c>
      <c r="AL582" s="50">
        <v>426</v>
      </c>
      <c r="AM582" s="50">
        <v>391</v>
      </c>
      <c r="AN582" s="50">
        <v>287</v>
      </c>
      <c r="AO582" s="50">
        <v>221</v>
      </c>
      <c r="AP582" s="50">
        <v>205</v>
      </c>
      <c r="AQ582" s="50">
        <v>196</v>
      </c>
      <c r="AR582" s="50">
        <v>182</v>
      </c>
      <c r="AS582" s="50">
        <v>157</v>
      </c>
      <c r="AT582" s="50">
        <v>125</v>
      </c>
      <c r="AU582" s="50">
        <v>91</v>
      </c>
      <c r="AV582" s="50">
        <v>61</v>
      </c>
      <c r="AW582" s="50">
        <v>54</v>
      </c>
      <c r="AX582" s="50">
        <v>48</v>
      </c>
      <c r="AZ582">
        <v>2</v>
      </c>
    </row>
    <row r="583" spans="1:52" x14ac:dyDescent="0.25">
      <c r="A583" s="2" t="s">
        <v>888</v>
      </c>
      <c r="B583" s="3" t="s">
        <v>2017</v>
      </c>
      <c r="C583" s="4">
        <v>27077</v>
      </c>
      <c r="D583" s="2" t="s">
        <v>890</v>
      </c>
      <c r="E583" s="2" t="s">
        <v>2018</v>
      </c>
      <c r="F583" t="s">
        <v>2496</v>
      </c>
      <c r="G583">
        <v>17617</v>
      </c>
      <c r="H583">
        <v>5216</v>
      </c>
      <c r="I583">
        <v>659</v>
      </c>
      <c r="J583" s="9">
        <v>12.634202453987731</v>
      </c>
      <c r="K583">
        <v>7481</v>
      </c>
      <c r="L583">
        <v>1040</v>
      </c>
      <c r="M583" s="22">
        <v>13.901884774762733</v>
      </c>
      <c r="N583" s="48">
        <v>17617</v>
      </c>
      <c r="O583" s="49">
        <v>3313</v>
      </c>
      <c r="P583" s="49">
        <v>14304</v>
      </c>
      <c r="Q583" s="48">
        <v>1372</v>
      </c>
      <c r="R583" s="48">
        <v>1277</v>
      </c>
      <c r="S583" s="48">
        <v>1167</v>
      </c>
      <c r="T583" s="48">
        <v>1170</v>
      </c>
      <c r="U583" s="48">
        <v>1045</v>
      </c>
      <c r="V583" s="48">
        <v>834</v>
      </c>
      <c r="W583" s="48">
        <v>521</v>
      </c>
      <c r="X583" s="48">
        <v>338</v>
      </c>
      <c r="Y583" s="48">
        <v>285</v>
      </c>
      <c r="Z583" s="48">
        <v>217</v>
      </c>
      <c r="AA583" s="48">
        <v>185</v>
      </c>
      <c r="AB583" s="48">
        <v>194</v>
      </c>
      <c r="AC583" s="48">
        <v>151</v>
      </c>
      <c r="AD583" s="48">
        <v>117</v>
      </c>
      <c r="AE583" s="48">
        <v>87</v>
      </c>
      <c r="AF583" s="48">
        <v>72</v>
      </c>
      <c r="AG583" s="48">
        <v>58</v>
      </c>
      <c r="AH583" s="50">
        <v>1316</v>
      </c>
      <c r="AI583" s="50">
        <v>1201</v>
      </c>
      <c r="AJ583" s="50">
        <v>1024</v>
      </c>
      <c r="AK583" s="50">
        <v>1049</v>
      </c>
      <c r="AL583" s="50">
        <v>883</v>
      </c>
      <c r="AM583" s="50">
        <v>694</v>
      </c>
      <c r="AN583" s="50">
        <v>469</v>
      </c>
      <c r="AO583" s="50">
        <v>316</v>
      </c>
      <c r="AP583" s="50">
        <v>267</v>
      </c>
      <c r="AQ583" s="50">
        <v>230</v>
      </c>
      <c r="AR583" s="50">
        <v>205</v>
      </c>
      <c r="AS583" s="50">
        <v>236</v>
      </c>
      <c r="AT583" s="50">
        <v>204</v>
      </c>
      <c r="AU583" s="50">
        <v>153</v>
      </c>
      <c r="AV583" s="50">
        <v>103</v>
      </c>
      <c r="AW583" s="50">
        <v>89</v>
      </c>
      <c r="AX583" s="50">
        <v>88</v>
      </c>
      <c r="AZ583">
        <v>11</v>
      </c>
    </row>
    <row r="584" spans="1:52" x14ac:dyDescent="0.25">
      <c r="A584" s="2" t="s">
        <v>2190</v>
      </c>
      <c r="B584" s="3" t="s">
        <v>2191</v>
      </c>
      <c r="C584" s="4">
        <v>27099</v>
      </c>
      <c r="D584" s="2" t="s">
        <v>890</v>
      </c>
      <c r="E584" s="2" t="s">
        <v>2192</v>
      </c>
      <c r="F584" t="s">
        <v>2253</v>
      </c>
      <c r="G584">
        <v>10116</v>
      </c>
      <c r="H584">
        <v>1768</v>
      </c>
      <c r="I584">
        <v>265</v>
      </c>
      <c r="J584" s="9">
        <v>14.98868778280543</v>
      </c>
      <c r="K584">
        <v>3906</v>
      </c>
      <c r="L584">
        <v>715</v>
      </c>
      <c r="M584" s="22">
        <v>18.305171530977983</v>
      </c>
      <c r="N584" s="48">
        <v>10116</v>
      </c>
      <c r="O584" s="49">
        <v>5142</v>
      </c>
      <c r="P584" s="49">
        <v>4974</v>
      </c>
      <c r="Q584" s="48">
        <v>660</v>
      </c>
      <c r="R584" s="48">
        <v>652</v>
      </c>
      <c r="S584" s="48">
        <v>645</v>
      </c>
      <c r="T584" s="48">
        <v>524</v>
      </c>
      <c r="U584" s="48">
        <v>505</v>
      </c>
      <c r="V584" s="48">
        <v>481</v>
      </c>
      <c r="W584" s="48">
        <v>335</v>
      </c>
      <c r="X584" s="48">
        <v>250</v>
      </c>
      <c r="Y584" s="48">
        <v>213</v>
      </c>
      <c r="Z584" s="48">
        <v>203</v>
      </c>
      <c r="AA584" s="48">
        <v>196</v>
      </c>
      <c r="AB584" s="48">
        <v>169</v>
      </c>
      <c r="AC584" s="48">
        <v>131</v>
      </c>
      <c r="AD584" s="48">
        <v>92</v>
      </c>
      <c r="AE584" s="48">
        <v>61</v>
      </c>
      <c r="AF584" s="48">
        <v>52</v>
      </c>
      <c r="AG584" s="48">
        <v>44</v>
      </c>
      <c r="AH584" s="50">
        <v>638</v>
      </c>
      <c r="AI584" s="50">
        <v>624</v>
      </c>
      <c r="AJ584" s="50">
        <v>611</v>
      </c>
      <c r="AK584" s="50">
        <v>495</v>
      </c>
      <c r="AL584" s="50">
        <v>462</v>
      </c>
      <c r="AM584" s="50">
        <v>418</v>
      </c>
      <c r="AN584" s="50">
        <v>291</v>
      </c>
      <c r="AO584" s="50">
        <v>227</v>
      </c>
      <c r="AP584" s="50">
        <v>208</v>
      </c>
      <c r="AQ584" s="50">
        <v>205</v>
      </c>
      <c r="AR584" s="50">
        <v>190</v>
      </c>
      <c r="AS584" s="50">
        <v>160</v>
      </c>
      <c r="AT584" s="50">
        <v>124</v>
      </c>
      <c r="AU584" s="50">
        <v>91</v>
      </c>
      <c r="AV584" s="50">
        <v>60</v>
      </c>
      <c r="AW584" s="50">
        <v>52</v>
      </c>
      <c r="AX584" s="50">
        <v>47</v>
      </c>
      <c r="AZ584">
        <v>10</v>
      </c>
    </row>
    <row r="585" spans="1:52" x14ac:dyDescent="0.25">
      <c r="A585" s="2" t="s">
        <v>888</v>
      </c>
      <c r="B585" s="3" t="s">
        <v>1081</v>
      </c>
      <c r="C585" s="4">
        <v>27135</v>
      </c>
      <c r="D585" s="2" t="s">
        <v>890</v>
      </c>
      <c r="E585" s="2" t="s">
        <v>1082</v>
      </c>
      <c r="F585" t="s">
        <v>2496</v>
      </c>
      <c r="G585">
        <v>8375</v>
      </c>
      <c r="H585">
        <v>754</v>
      </c>
      <c r="I585">
        <v>272</v>
      </c>
      <c r="J585" s="9">
        <v>36.074270557029173</v>
      </c>
      <c r="K585">
        <v>2792</v>
      </c>
      <c r="L585">
        <v>784</v>
      </c>
      <c r="M585" s="22">
        <v>28.08022922636103</v>
      </c>
      <c r="N585" s="48">
        <v>8375</v>
      </c>
      <c r="O585" s="49">
        <v>3690</v>
      </c>
      <c r="P585" s="49">
        <v>4685</v>
      </c>
      <c r="Q585" s="48">
        <v>519</v>
      </c>
      <c r="R585" s="48">
        <v>489</v>
      </c>
      <c r="S585" s="48">
        <v>463</v>
      </c>
      <c r="T585" s="48">
        <v>383</v>
      </c>
      <c r="U585" s="48">
        <v>382</v>
      </c>
      <c r="V585" s="48">
        <v>372</v>
      </c>
      <c r="W585" s="48">
        <v>263</v>
      </c>
      <c r="X585" s="48">
        <v>200</v>
      </c>
      <c r="Y585" s="48">
        <v>170</v>
      </c>
      <c r="Z585" s="48">
        <v>160</v>
      </c>
      <c r="AA585" s="48">
        <v>154</v>
      </c>
      <c r="AB585" s="48">
        <v>143</v>
      </c>
      <c r="AC585" s="48">
        <v>129</v>
      </c>
      <c r="AD585" s="48">
        <v>100</v>
      </c>
      <c r="AE585" s="48">
        <v>66</v>
      </c>
      <c r="AF585" s="48">
        <v>59</v>
      </c>
      <c r="AG585" s="48">
        <v>55</v>
      </c>
      <c r="AH585" s="50">
        <v>507</v>
      </c>
      <c r="AI585" s="50">
        <v>475</v>
      </c>
      <c r="AJ585" s="50">
        <v>444</v>
      </c>
      <c r="AK585" s="50">
        <v>366</v>
      </c>
      <c r="AL585" s="50">
        <v>357</v>
      </c>
      <c r="AM585" s="50">
        <v>342</v>
      </c>
      <c r="AN585" s="50">
        <v>250</v>
      </c>
      <c r="AO585" s="50">
        <v>206</v>
      </c>
      <c r="AP585" s="50">
        <v>196</v>
      </c>
      <c r="AQ585" s="50">
        <v>200</v>
      </c>
      <c r="AR585" s="50">
        <v>194</v>
      </c>
      <c r="AS585" s="50">
        <v>184</v>
      </c>
      <c r="AT585" s="50">
        <v>168</v>
      </c>
      <c r="AU585" s="50">
        <v>136</v>
      </c>
      <c r="AV585" s="50">
        <v>90</v>
      </c>
      <c r="AW585" s="50">
        <v>77</v>
      </c>
      <c r="AX585" s="50">
        <v>76</v>
      </c>
      <c r="AZ585">
        <v>0</v>
      </c>
    </row>
    <row r="586" spans="1:52" x14ac:dyDescent="0.25">
      <c r="A586" s="2" t="s">
        <v>888</v>
      </c>
      <c r="B586" s="3" t="s">
        <v>2188</v>
      </c>
      <c r="C586" s="4">
        <v>27150</v>
      </c>
      <c r="D586" s="2" t="s">
        <v>890</v>
      </c>
      <c r="E586" s="2" t="s">
        <v>2189</v>
      </c>
      <c r="F586" t="s">
        <v>2253</v>
      </c>
      <c r="G586">
        <v>5524</v>
      </c>
      <c r="H586">
        <v>1686</v>
      </c>
      <c r="I586">
        <v>234</v>
      </c>
      <c r="J586" s="9">
        <v>13.87900355871886</v>
      </c>
      <c r="K586">
        <v>2032</v>
      </c>
      <c r="L586">
        <v>445</v>
      </c>
      <c r="M586" s="22">
        <v>21.8996062992126</v>
      </c>
      <c r="N586" s="48">
        <v>5524</v>
      </c>
      <c r="O586" s="49">
        <v>1358</v>
      </c>
      <c r="P586" s="49">
        <v>4166</v>
      </c>
      <c r="Q586" s="48">
        <v>344</v>
      </c>
      <c r="R586" s="48">
        <v>339</v>
      </c>
      <c r="S586" s="48">
        <v>340</v>
      </c>
      <c r="T586" s="48">
        <v>286</v>
      </c>
      <c r="U586" s="48">
        <v>285</v>
      </c>
      <c r="V586" s="48">
        <v>270</v>
      </c>
      <c r="W586" s="48">
        <v>185</v>
      </c>
      <c r="X586" s="48">
        <v>134</v>
      </c>
      <c r="Y586" s="48">
        <v>112</v>
      </c>
      <c r="Z586" s="48">
        <v>108</v>
      </c>
      <c r="AA586" s="48">
        <v>106</v>
      </c>
      <c r="AB586" s="48">
        <v>96</v>
      </c>
      <c r="AC586" s="48">
        <v>78</v>
      </c>
      <c r="AD586" s="48">
        <v>57</v>
      </c>
      <c r="AE586" s="48">
        <v>38</v>
      </c>
      <c r="AF586" s="48">
        <v>33</v>
      </c>
      <c r="AG586" s="48">
        <v>27</v>
      </c>
      <c r="AH586" s="50">
        <v>334</v>
      </c>
      <c r="AI586" s="50">
        <v>324</v>
      </c>
      <c r="AJ586" s="50">
        <v>317</v>
      </c>
      <c r="AK586" s="50">
        <v>258</v>
      </c>
      <c r="AL586" s="50">
        <v>241</v>
      </c>
      <c r="AM586" s="50">
        <v>219</v>
      </c>
      <c r="AN586" s="50">
        <v>154</v>
      </c>
      <c r="AO586" s="50">
        <v>121</v>
      </c>
      <c r="AP586" s="50">
        <v>115</v>
      </c>
      <c r="AQ586" s="50">
        <v>119</v>
      </c>
      <c r="AR586" s="50">
        <v>115</v>
      </c>
      <c r="AS586" s="50">
        <v>104</v>
      </c>
      <c r="AT586" s="50">
        <v>86</v>
      </c>
      <c r="AU586" s="50">
        <v>66</v>
      </c>
      <c r="AV586" s="50">
        <v>43</v>
      </c>
      <c r="AW586" s="50">
        <v>37</v>
      </c>
      <c r="AX586" s="50">
        <v>33</v>
      </c>
      <c r="AZ586">
        <v>3</v>
      </c>
    </row>
    <row r="587" spans="1:52" x14ac:dyDescent="0.25">
      <c r="A587" s="2" t="s">
        <v>888</v>
      </c>
      <c r="B587" s="3" t="s">
        <v>1027</v>
      </c>
      <c r="C587" s="4">
        <v>27160</v>
      </c>
      <c r="D587" s="2" t="s">
        <v>890</v>
      </c>
      <c r="E587" s="2" t="s">
        <v>1028</v>
      </c>
      <c r="F587" t="s">
        <v>2496</v>
      </c>
      <c r="G587">
        <v>10153</v>
      </c>
      <c r="H587">
        <v>337</v>
      </c>
      <c r="I587">
        <v>130</v>
      </c>
      <c r="J587" s="9">
        <v>38.575667655786347</v>
      </c>
      <c r="K587">
        <v>3013</v>
      </c>
      <c r="L587">
        <v>722</v>
      </c>
      <c r="M587" s="22">
        <v>23.962827746432129</v>
      </c>
      <c r="N587" s="48">
        <v>10153</v>
      </c>
      <c r="O587" s="49">
        <v>6429</v>
      </c>
      <c r="P587" s="49">
        <v>3724</v>
      </c>
      <c r="Q587" s="48">
        <v>478</v>
      </c>
      <c r="R587" s="48">
        <v>510</v>
      </c>
      <c r="S587" s="48">
        <v>488</v>
      </c>
      <c r="T587" s="48">
        <v>565</v>
      </c>
      <c r="U587" s="48">
        <v>498</v>
      </c>
      <c r="V587" s="48">
        <v>618</v>
      </c>
      <c r="W587" s="48">
        <v>495</v>
      </c>
      <c r="X587" s="48">
        <v>296</v>
      </c>
      <c r="Y587" s="48">
        <v>217</v>
      </c>
      <c r="Z587" s="48">
        <v>209</v>
      </c>
      <c r="AA587" s="48">
        <v>219</v>
      </c>
      <c r="AB587" s="48">
        <v>160</v>
      </c>
      <c r="AC587" s="48">
        <v>102</v>
      </c>
      <c r="AD587" s="48">
        <v>77</v>
      </c>
      <c r="AE587" s="48">
        <v>55</v>
      </c>
      <c r="AF587" s="48">
        <v>49</v>
      </c>
      <c r="AG587" s="48">
        <v>40</v>
      </c>
      <c r="AH587" s="50">
        <v>459</v>
      </c>
      <c r="AI587" s="50">
        <v>491</v>
      </c>
      <c r="AJ587" s="50">
        <v>452</v>
      </c>
      <c r="AK587" s="50">
        <v>476</v>
      </c>
      <c r="AL587" s="50">
        <v>440</v>
      </c>
      <c r="AM587" s="50">
        <v>564</v>
      </c>
      <c r="AN587" s="50">
        <v>496</v>
      </c>
      <c r="AO587" s="50">
        <v>312</v>
      </c>
      <c r="AP587" s="50">
        <v>238</v>
      </c>
      <c r="AQ587" s="50">
        <v>224</v>
      </c>
      <c r="AR587" s="50">
        <v>236</v>
      </c>
      <c r="AS587" s="50">
        <v>226</v>
      </c>
      <c r="AT587" s="50">
        <v>142</v>
      </c>
      <c r="AU587" s="50">
        <v>89</v>
      </c>
      <c r="AV587" s="50">
        <v>79</v>
      </c>
      <c r="AW587" s="50">
        <v>82</v>
      </c>
      <c r="AX587" s="50">
        <v>71</v>
      </c>
      <c r="AZ587">
        <v>1</v>
      </c>
    </row>
    <row r="588" spans="1:52" x14ac:dyDescent="0.25">
      <c r="A588" s="2" t="s">
        <v>888</v>
      </c>
      <c r="B588" s="3" t="s">
        <v>1681</v>
      </c>
      <c r="C588" s="4">
        <v>27205</v>
      </c>
      <c r="D588" s="2" t="s">
        <v>890</v>
      </c>
      <c r="E588" s="2" t="s">
        <v>1682</v>
      </c>
      <c r="F588" t="s">
        <v>2253</v>
      </c>
      <c r="G588">
        <v>14991</v>
      </c>
      <c r="H588">
        <v>793</v>
      </c>
      <c r="I588">
        <v>295</v>
      </c>
      <c r="J588" s="9">
        <v>37.200504413619164</v>
      </c>
      <c r="K588">
        <v>5208</v>
      </c>
      <c r="L588">
        <v>1105</v>
      </c>
      <c r="M588" s="22">
        <v>21.217357910906298</v>
      </c>
      <c r="N588" s="48">
        <v>14991</v>
      </c>
      <c r="O588" s="49">
        <v>10577</v>
      </c>
      <c r="P588" s="49">
        <v>4414</v>
      </c>
      <c r="Q588" s="48">
        <v>890</v>
      </c>
      <c r="R588" s="48">
        <v>883</v>
      </c>
      <c r="S588" s="48">
        <v>810</v>
      </c>
      <c r="T588" s="48">
        <v>835</v>
      </c>
      <c r="U588" s="48">
        <v>799</v>
      </c>
      <c r="V588" s="48">
        <v>820</v>
      </c>
      <c r="W588" s="48">
        <v>541</v>
      </c>
      <c r="X588" s="48">
        <v>322</v>
      </c>
      <c r="Y588" s="48">
        <v>236</v>
      </c>
      <c r="Z588" s="48">
        <v>230</v>
      </c>
      <c r="AA588" s="48">
        <v>215</v>
      </c>
      <c r="AB588" s="48">
        <v>179</v>
      </c>
      <c r="AC588" s="48">
        <v>141</v>
      </c>
      <c r="AD588" s="48">
        <v>89</v>
      </c>
      <c r="AE588" s="48">
        <v>62</v>
      </c>
      <c r="AF588" s="48">
        <v>46</v>
      </c>
      <c r="AG588" s="48">
        <v>39</v>
      </c>
      <c r="AH588" s="50">
        <v>873</v>
      </c>
      <c r="AI588" s="50">
        <v>912</v>
      </c>
      <c r="AJ588" s="50">
        <v>868</v>
      </c>
      <c r="AK588" s="50">
        <v>927</v>
      </c>
      <c r="AL588" s="50">
        <v>817</v>
      </c>
      <c r="AM588" s="50">
        <v>798</v>
      </c>
      <c r="AN588" s="50">
        <v>509</v>
      </c>
      <c r="AO588" s="50">
        <v>295</v>
      </c>
      <c r="AP588" s="50">
        <v>250</v>
      </c>
      <c r="AQ588" s="50">
        <v>256</v>
      </c>
      <c r="AR588" s="50">
        <v>257</v>
      </c>
      <c r="AS588" s="50">
        <v>272</v>
      </c>
      <c r="AT588" s="50">
        <v>253</v>
      </c>
      <c r="AU588" s="50">
        <v>185</v>
      </c>
      <c r="AV588" s="50">
        <v>141</v>
      </c>
      <c r="AW588" s="50">
        <v>124</v>
      </c>
      <c r="AX588" s="50">
        <v>117</v>
      </c>
      <c r="AZ588">
        <v>1</v>
      </c>
    </row>
    <row r="589" spans="1:52" x14ac:dyDescent="0.25">
      <c r="A589" s="2" t="s">
        <v>888</v>
      </c>
      <c r="B589" s="3" t="s">
        <v>1903</v>
      </c>
      <c r="C589" s="4">
        <v>27245</v>
      </c>
      <c r="D589" s="2" t="s">
        <v>890</v>
      </c>
      <c r="E589" s="2" t="s">
        <v>1160</v>
      </c>
      <c r="F589" t="s">
        <v>2496</v>
      </c>
      <c r="G589">
        <v>14524</v>
      </c>
      <c r="H589">
        <v>1800</v>
      </c>
      <c r="I589">
        <v>384</v>
      </c>
      <c r="J589" s="9">
        <v>21.333333333333336</v>
      </c>
      <c r="K589">
        <v>5386</v>
      </c>
      <c r="L589">
        <v>971</v>
      </c>
      <c r="M589" s="22">
        <v>18.028221314519126</v>
      </c>
      <c r="N589" s="48">
        <v>14524</v>
      </c>
      <c r="O589" s="49">
        <v>7122</v>
      </c>
      <c r="P589" s="49">
        <v>7402</v>
      </c>
      <c r="Q589" s="48">
        <v>958</v>
      </c>
      <c r="R589" s="48">
        <v>931</v>
      </c>
      <c r="S589" s="48">
        <v>909</v>
      </c>
      <c r="T589" s="48">
        <v>732</v>
      </c>
      <c r="U589" s="48">
        <v>705</v>
      </c>
      <c r="V589" s="48">
        <v>671</v>
      </c>
      <c r="W589" s="48">
        <v>466</v>
      </c>
      <c r="X589" s="48">
        <v>349</v>
      </c>
      <c r="Y589" s="48">
        <v>299</v>
      </c>
      <c r="Z589" s="48">
        <v>283</v>
      </c>
      <c r="AA589" s="48">
        <v>275</v>
      </c>
      <c r="AB589" s="48">
        <v>238</v>
      </c>
      <c r="AC589" s="48">
        <v>185</v>
      </c>
      <c r="AD589" s="48">
        <v>131</v>
      </c>
      <c r="AE589" s="48">
        <v>86</v>
      </c>
      <c r="AF589" s="48">
        <v>74</v>
      </c>
      <c r="AG589" s="48">
        <v>63</v>
      </c>
      <c r="AH589" s="50">
        <v>939</v>
      </c>
      <c r="AI589" s="50">
        <v>919</v>
      </c>
      <c r="AJ589" s="50">
        <v>895</v>
      </c>
      <c r="AK589" s="50">
        <v>721</v>
      </c>
      <c r="AL589" s="50">
        <v>672</v>
      </c>
      <c r="AM589" s="50">
        <v>614</v>
      </c>
      <c r="AN589" s="50">
        <v>430</v>
      </c>
      <c r="AO589" s="50">
        <v>338</v>
      </c>
      <c r="AP589" s="50">
        <v>309</v>
      </c>
      <c r="AQ589" s="50">
        <v>300</v>
      </c>
      <c r="AR589" s="50">
        <v>277</v>
      </c>
      <c r="AS589" s="50">
        <v>231</v>
      </c>
      <c r="AT589" s="50">
        <v>176</v>
      </c>
      <c r="AU589" s="50">
        <v>127</v>
      </c>
      <c r="AV589" s="50">
        <v>84</v>
      </c>
      <c r="AW589" s="50">
        <v>71</v>
      </c>
      <c r="AX589" s="50">
        <v>66</v>
      </c>
      <c r="AZ589">
        <v>8</v>
      </c>
    </row>
    <row r="590" spans="1:52" x14ac:dyDescent="0.25">
      <c r="A590" s="2" t="s">
        <v>888</v>
      </c>
      <c r="B590" s="3" t="s">
        <v>1235</v>
      </c>
      <c r="C590" s="4">
        <v>27250</v>
      </c>
      <c r="D590" s="2" t="s">
        <v>890</v>
      </c>
      <c r="E590" s="2" t="s">
        <v>1236</v>
      </c>
      <c r="F590" t="s">
        <v>2253</v>
      </c>
      <c r="G590">
        <v>15994</v>
      </c>
      <c r="H590">
        <v>4430</v>
      </c>
      <c r="I590">
        <v>563</v>
      </c>
      <c r="J590" s="9">
        <v>12.708803611738148</v>
      </c>
      <c r="K590">
        <v>6800</v>
      </c>
      <c r="L590">
        <v>765</v>
      </c>
      <c r="M590" s="22">
        <v>11.25</v>
      </c>
      <c r="N590" s="48">
        <v>15994</v>
      </c>
      <c r="O590" s="49">
        <v>1410</v>
      </c>
      <c r="P590" s="49">
        <v>14584</v>
      </c>
      <c r="Q590" s="48">
        <v>1309</v>
      </c>
      <c r="R590" s="48">
        <v>1165</v>
      </c>
      <c r="S590" s="48">
        <v>1078</v>
      </c>
      <c r="T590" s="48">
        <v>1012</v>
      </c>
      <c r="U590" s="48">
        <v>912</v>
      </c>
      <c r="V590" s="48">
        <v>652</v>
      </c>
      <c r="W590" s="48">
        <v>453</v>
      </c>
      <c r="X590" s="48">
        <v>348</v>
      </c>
      <c r="Y590" s="48">
        <v>315</v>
      </c>
      <c r="Z590" s="48">
        <v>277</v>
      </c>
      <c r="AA590" s="48">
        <v>197</v>
      </c>
      <c r="AB590" s="48">
        <v>224</v>
      </c>
      <c r="AC590" s="48">
        <v>167</v>
      </c>
      <c r="AD590" s="48">
        <v>118</v>
      </c>
      <c r="AE590" s="48">
        <v>69</v>
      </c>
      <c r="AF590" s="48">
        <v>68</v>
      </c>
      <c r="AG590" s="48">
        <v>59</v>
      </c>
      <c r="AH590" s="50">
        <v>1322</v>
      </c>
      <c r="AI590" s="50">
        <v>1185</v>
      </c>
      <c r="AJ590" s="50">
        <v>1070</v>
      </c>
      <c r="AK590" s="50">
        <v>985</v>
      </c>
      <c r="AL590" s="50">
        <v>771</v>
      </c>
      <c r="AM590" s="50">
        <v>477</v>
      </c>
      <c r="AN590" s="50">
        <v>324</v>
      </c>
      <c r="AO590" s="50">
        <v>276</v>
      </c>
      <c r="AP590" s="50">
        <v>284</v>
      </c>
      <c r="AQ590" s="50">
        <v>235</v>
      </c>
      <c r="AR590" s="50">
        <v>152</v>
      </c>
      <c r="AS590" s="50">
        <v>155</v>
      </c>
      <c r="AT590" s="50">
        <v>111</v>
      </c>
      <c r="AU590" s="50">
        <v>73</v>
      </c>
      <c r="AV590" s="50">
        <v>45</v>
      </c>
      <c r="AW590" s="50">
        <v>46</v>
      </c>
      <c r="AX590" s="50">
        <v>60</v>
      </c>
      <c r="AZ590">
        <v>10</v>
      </c>
    </row>
    <row r="591" spans="1:52" x14ac:dyDescent="0.25">
      <c r="A591" s="2" t="s">
        <v>888</v>
      </c>
      <c r="B591" s="3" t="s">
        <v>1974</v>
      </c>
      <c r="C591" s="4">
        <v>27361</v>
      </c>
      <c r="D591" s="2" t="s">
        <v>890</v>
      </c>
      <c r="E591" s="2" t="s">
        <v>1975</v>
      </c>
      <c r="F591" t="s">
        <v>2253</v>
      </c>
      <c r="G591">
        <v>25686</v>
      </c>
      <c r="H591">
        <v>1855</v>
      </c>
      <c r="I591">
        <v>334</v>
      </c>
      <c r="J591" s="9">
        <v>18.005390835579515</v>
      </c>
      <c r="K591">
        <v>8890</v>
      </c>
      <c r="L591">
        <v>1922</v>
      </c>
      <c r="M591" s="22">
        <v>21.619797525309338</v>
      </c>
      <c r="N591" s="48">
        <v>25686</v>
      </c>
      <c r="O591" s="49">
        <v>20448</v>
      </c>
      <c r="P591" s="49">
        <v>5238</v>
      </c>
      <c r="Q591" s="48">
        <v>1543</v>
      </c>
      <c r="R591" s="48">
        <v>1506</v>
      </c>
      <c r="S591" s="48">
        <v>1381</v>
      </c>
      <c r="T591" s="48">
        <v>1211</v>
      </c>
      <c r="U591" s="48">
        <v>1250</v>
      </c>
      <c r="V591" s="48">
        <v>1337</v>
      </c>
      <c r="W591" s="48">
        <v>912</v>
      </c>
      <c r="X591" s="48">
        <v>532</v>
      </c>
      <c r="Y591" s="48">
        <v>440</v>
      </c>
      <c r="Z591" s="48">
        <v>408</v>
      </c>
      <c r="AA591" s="48">
        <v>374</v>
      </c>
      <c r="AB591" s="48">
        <v>368</v>
      </c>
      <c r="AC591" s="48">
        <v>289</v>
      </c>
      <c r="AD591" s="48">
        <v>195</v>
      </c>
      <c r="AE591" s="48">
        <v>125</v>
      </c>
      <c r="AF591" s="48">
        <v>100</v>
      </c>
      <c r="AG591" s="48">
        <v>107</v>
      </c>
      <c r="AH591" s="50">
        <v>1521</v>
      </c>
      <c r="AI591" s="50">
        <v>1550</v>
      </c>
      <c r="AJ591" s="50">
        <v>1476</v>
      </c>
      <c r="AK591" s="50">
        <v>1260</v>
      </c>
      <c r="AL591" s="50">
        <v>1392</v>
      </c>
      <c r="AM591" s="50">
        <v>1456</v>
      </c>
      <c r="AN591" s="50">
        <v>995</v>
      </c>
      <c r="AO591" s="50">
        <v>625</v>
      </c>
      <c r="AP591" s="50">
        <v>513</v>
      </c>
      <c r="AQ591" s="50">
        <v>496</v>
      </c>
      <c r="AR591" s="50">
        <v>498</v>
      </c>
      <c r="AS591" s="50">
        <v>522</v>
      </c>
      <c r="AT591" s="50">
        <v>428</v>
      </c>
      <c r="AU591" s="50">
        <v>287</v>
      </c>
      <c r="AV591" s="50">
        <v>188</v>
      </c>
      <c r="AW591" s="50">
        <v>207</v>
      </c>
      <c r="AX591" s="50">
        <v>194</v>
      </c>
      <c r="AZ591">
        <v>2</v>
      </c>
    </row>
    <row r="592" spans="1:52" x14ac:dyDescent="0.25">
      <c r="A592" s="2" t="s">
        <v>888</v>
      </c>
      <c r="B592" s="3" t="s">
        <v>2118</v>
      </c>
      <c r="C592" s="4">
        <v>27372</v>
      </c>
      <c r="D592" s="2" t="s">
        <v>890</v>
      </c>
      <c r="E592" s="2" t="s">
        <v>2119</v>
      </c>
      <c r="F592" t="s">
        <v>2496</v>
      </c>
      <c r="G592">
        <v>3267</v>
      </c>
      <c r="H592">
        <v>1017</v>
      </c>
      <c r="I592">
        <v>139</v>
      </c>
      <c r="J592" s="9">
        <v>13.667649950835791</v>
      </c>
      <c r="K592">
        <v>1297</v>
      </c>
      <c r="L592">
        <v>251</v>
      </c>
      <c r="M592" s="22">
        <v>19.352351580570549</v>
      </c>
      <c r="N592" s="48">
        <v>3267</v>
      </c>
      <c r="O592" s="49">
        <v>1603</v>
      </c>
      <c r="P592" s="49">
        <v>1664</v>
      </c>
      <c r="Q592" s="48">
        <v>215</v>
      </c>
      <c r="R592" s="48">
        <v>205</v>
      </c>
      <c r="S592" s="48">
        <v>197</v>
      </c>
      <c r="T592" s="48">
        <v>157</v>
      </c>
      <c r="U592" s="48">
        <v>152</v>
      </c>
      <c r="V592" s="48">
        <v>145</v>
      </c>
      <c r="W592" s="48">
        <v>100</v>
      </c>
      <c r="X592" s="48">
        <v>77</v>
      </c>
      <c r="Y592" s="48">
        <v>67</v>
      </c>
      <c r="Z592" s="48">
        <v>64</v>
      </c>
      <c r="AA592" s="48">
        <v>62</v>
      </c>
      <c r="AB592" s="48">
        <v>56</v>
      </c>
      <c r="AC592" s="48">
        <v>45</v>
      </c>
      <c r="AD592" s="48">
        <v>32</v>
      </c>
      <c r="AE592" s="48">
        <v>22</v>
      </c>
      <c r="AF592" s="48">
        <v>17</v>
      </c>
      <c r="AG592" s="48">
        <v>14</v>
      </c>
      <c r="AH592" s="50">
        <v>211</v>
      </c>
      <c r="AI592" s="50">
        <v>207</v>
      </c>
      <c r="AJ592" s="50">
        <v>203</v>
      </c>
      <c r="AK592" s="50">
        <v>165</v>
      </c>
      <c r="AL592" s="50">
        <v>153</v>
      </c>
      <c r="AM592" s="50">
        <v>137</v>
      </c>
      <c r="AN592" s="50">
        <v>94</v>
      </c>
      <c r="AO592" s="50">
        <v>74</v>
      </c>
      <c r="AP592" s="50">
        <v>69</v>
      </c>
      <c r="AQ592" s="50">
        <v>70</v>
      </c>
      <c r="AR592" s="50">
        <v>65</v>
      </c>
      <c r="AS592" s="50">
        <v>58</v>
      </c>
      <c r="AT592" s="50">
        <v>45</v>
      </c>
      <c r="AU592" s="50">
        <v>33</v>
      </c>
      <c r="AV592" s="50">
        <v>22</v>
      </c>
      <c r="AW592" s="50">
        <v>18</v>
      </c>
      <c r="AX592" s="50">
        <v>16</v>
      </c>
      <c r="AZ592">
        <v>4</v>
      </c>
    </row>
    <row r="593" spans="1:52" x14ac:dyDescent="0.25">
      <c r="A593" s="2" t="s">
        <v>888</v>
      </c>
      <c r="B593" s="3" t="s">
        <v>1781</v>
      </c>
      <c r="C593" s="4">
        <v>27413</v>
      </c>
      <c r="D593" s="2" t="s">
        <v>890</v>
      </c>
      <c r="E593" s="2" t="s">
        <v>1782</v>
      </c>
      <c r="F593" t="s">
        <v>2496</v>
      </c>
      <c r="G593">
        <v>11372</v>
      </c>
      <c r="H593">
        <v>1124</v>
      </c>
      <c r="I593">
        <v>330</v>
      </c>
      <c r="J593" s="9">
        <v>29.359430604982208</v>
      </c>
      <c r="K593">
        <v>4283</v>
      </c>
      <c r="L593">
        <v>865</v>
      </c>
      <c r="M593" s="22">
        <v>20.196124212000935</v>
      </c>
      <c r="N593" s="48">
        <v>11372</v>
      </c>
      <c r="O593" s="49">
        <v>3505</v>
      </c>
      <c r="P593" s="49">
        <v>7867</v>
      </c>
      <c r="Q593" s="48">
        <v>703</v>
      </c>
      <c r="R593" s="48">
        <v>696</v>
      </c>
      <c r="S593" s="48">
        <v>704</v>
      </c>
      <c r="T593" s="48">
        <v>578</v>
      </c>
      <c r="U593" s="48">
        <v>566</v>
      </c>
      <c r="V593" s="48">
        <v>543</v>
      </c>
      <c r="W593" s="48">
        <v>379</v>
      </c>
      <c r="X593" s="48">
        <v>280</v>
      </c>
      <c r="Y593" s="48">
        <v>237</v>
      </c>
      <c r="Z593" s="48">
        <v>226</v>
      </c>
      <c r="AA593" s="48">
        <v>221</v>
      </c>
      <c r="AB593" s="48">
        <v>198</v>
      </c>
      <c r="AC593" s="48">
        <v>159</v>
      </c>
      <c r="AD593" s="48">
        <v>115</v>
      </c>
      <c r="AE593" s="48">
        <v>77</v>
      </c>
      <c r="AF593" s="48">
        <v>66</v>
      </c>
      <c r="AG593" s="48">
        <v>59</v>
      </c>
      <c r="AH593" s="50">
        <v>710</v>
      </c>
      <c r="AI593" s="50">
        <v>728</v>
      </c>
      <c r="AJ593" s="50">
        <v>728</v>
      </c>
      <c r="AK593" s="50">
        <v>568</v>
      </c>
      <c r="AL593" s="50">
        <v>502</v>
      </c>
      <c r="AM593" s="50">
        <v>441</v>
      </c>
      <c r="AN593" s="50">
        <v>306</v>
      </c>
      <c r="AO593" s="50">
        <v>241</v>
      </c>
      <c r="AP593" s="50">
        <v>228</v>
      </c>
      <c r="AQ593" s="50">
        <v>230</v>
      </c>
      <c r="AR593" s="50">
        <v>221</v>
      </c>
      <c r="AS593" s="50">
        <v>193</v>
      </c>
      <c r="AT593" s="50">
        <v>153</v>
      </c>
      <c r="AU593" s="50">
        <v>112</v>
      </c>
      <c r="AV593" s="50">
        <v>76</v>
      </c>
      <c r="AW593" s="50">
        <v>65</v>
      </c>
      <c r="AX593" s="50">
        <v>63</v>
      </c>
      <c r="AZ593">
        <v>7</v>
      </c>
    </row>
    <row r="594" spans="1:52" x14ac:dyDescent="0.25">
      <c r="A594" s="2" t="s">
        <v>888</v>
      </c>
      <c r="B594" s="3" t="s">
        <v>889</v>
      </c>
      <c r="C594" s="4">
        <v>27425</v>
      </c>
      <c r="D594" s="2" t="s">
        <v>890</v>
      </c>
      <c r="E594" s="2" t="s">
        <v>891</v>
      </c>
      <c r="F594" t="s">
        <v>2253</v>
      </c>
      <c r="G594">
        <v>31465</v>
      </c>
      <c r="H594">
        <v>1575</v>
      </c>
      <c r="I594">
        <v>375</v>
      </c>
      <c r="J594" s="9">
        <v>23.809523809523807</v>
      </c>
      <c r="K594">
        <v>8985</v>
      </c>
      <c r="L594">
        <v>2019</v>
      </c>
      <c r="M594" s="22">
        <v>22.470784641068448</v>
      </c>
      <c r="N594" s="48">
        <v>31465</v>
      </c>
      <c r="O594" s="49">
        <v>1174</v>
      </c>
      <c r="P594" s="49">
        <v>30291</v>
      </c>
      <c r="Q594" s="48">
        <v>1635</v>
      </c>
      <c r="R594" s="48">
        <v>1638</v>
      </c>
      <c r="S594" s="48">
        <v>1568</v>
      </c>
      <c r="T594" s="48">
        <v>1534</v>
      </c>
      <c r="U594" s="48">
        <v>1603</v>
      </c>
      <c r="V594" s="48">
        <v>1771</v>
      </c>
      <c r="W594" s="48">
        <v>1418</v>
      </c>
      <c r="X594" s="48">
        <v>833</v>
      </c>
      <c r="Y594" s="48">
        <v>584</v>
      </c>
      <c r="Z594" s="48">
        <v>456</v>
      </c>
      <c r="AA594" s="48">
        <v>401</v>
      </c>
      <c r="AB594" s="48">
        <v>390</v>
      </c>
      <c r="AC594" s="48">
        <v>316</v>
      </c>
      <c r="AD594" s="48">
        <v>200</v>
      </c>
      <c r="AE594" s="48">
        <v>133</v>
      </c>
      <c r="AF594" s="48">
        <v>105</v>
      </c>
      <c r="AG594" s="48">
        <v>93</v>
      </c>
      <c r="AH594" s="50">
        <v>1592</v>
      </c>
      <c r="AI594" s="50">
        <v>1637</v>
      </c>
      <c r="AJ594" s="50">
        <v>1527</v>
      </c>
      <c r="AK594" s="50">
        <v>1473</v>
      </c>
      <c r="AL594" s="50">
        <v>1613</v>
      </c>
      <c r="AM594" s="50">
        <v>1888</v>
      </c>
      <c r="AN594" s="50">
        <v>1626</v>
      </c>
      <c r="AO594" s="50">
        <v>1102</v>
      </c>
      <c r="AP594" s="50">
        <v>751</v>
      </c>
      <c r="AQ594" s="50">
        <v>656</v>
      </c>
      <c r="AR594" s="50">
        <v>673</v>
      </c>
      <c r="AS594" s="50">
        <v>679</v>
      </c>
      <c r="AT594" s="50">
        <v>538</v>
      </c>
      <c r="AU594" s="50">
        <v>353</v>
      </c>
      <c r="AV594" s="50">
        <v>224</v>
      </c>
      <c r="AW594" s="50">
        <v>233</v>
      </c>
      <c r="AX594" s="50">
        <v>222</v>
      </c>
      <c r="AZ594">
        <v>4</v>
      </c>
    </row>
    <row r="595" spans="1:52" x14ac:dyDescent="0.25">
      <c r="A595" s="2" t="s">
        <v>888</v>
      </c>
      <c r="B595" s="3" t="s">
        <v>1712</v>
      </c>
      <c r="C595" s="4">
        <v>27430</v>
      </c>
      <c r="D595" s="2" t="s">
        <v>890</v>
      </c>
      <c r="E595" s="2" t="s">
        <v>1713</v>
      </c>
      <c r="F595" t="s">
        <v>2496</v>
      </c>
      <c r="G595">
        <v>13951</v>
      </c>
      <c r="H595">
        <v>2792</v>
      </c>
      <c r="I595">
        <v>494</v>
      </c>
      <c r="J595" s="9">
        <v>17.693409742120345</v>
      </c>
      <c r="K595">
        <v>5212</v>
      </c>
      <c r="L595">
        <v>930</v>
      </c>
      <c r="M595" s="22">
        <v>17.843438219493475</v>
      </c>
      <c r="N595" s="48">
        <v>13951</v>
      </c>
      <c r="O595" s="49">
        <v>654</v>
      </c>
      <c r="P595" s="49">
        <v>13297</v>
      </c>
      <c r="Q595" s="48">
        <v>904</v>
      </c>
      <c r="R595" s="48">
        <v>885</v>
      </c>
      <c r="S595" s="48">
        <v>873</v>
      </c>
      <c r="T595" s="48">
        <v>706</v>
      </c>
      <c r="U595" s="48">
        <v>679</v>
      </c>
      <c r="V595" s="48">
        <v>644</v>
      </c>
      <c r="W595" s="48">
        <v>449</v>
      </c>
      <c r="X595" s="48">
        <v>338</v>
      </c>
      <c r="Y595" s="48">
        <v>292</v>
      </c>
      <c r="Z595" s="48">
        <v>282</v>
      </c>
      <c r="AA595" s="48">
        <v>279</v>
      </c>
      <c r="AB595" s="48">
        <v>246</v>
      </c>
      <c r="AC595" s="48">
        <v>193</v>
      </c>
      <c r="AD595" s="48">
        <v>136</v>
      </c>
      <c r="AE595" s="48">
        <v>91</v>
      </c>
      <c r="AF595" s="48">
        <v>77</v>
      </c>
      <c r="AG595" s="48">
        <v>60</v>
      </c>
      <c r="AH595" s="50">
        <v>896</v>
      </c>
      <c r="AI595" s="50">
        <v>892</v>
      </c>
      <c r="AJ595" s="50">
        <v>874</v>
      </c>
      <c r="AK595" s="50">
        <v>698</v>
      </c>
      <c r="AL595" s="50">
        <v>636</v>
      </c>
      <c r="AM595" s="50">
        <v>570</v>
      </c>
      <c r="AN595" s="50">
        <v>396</v>
      </c>
      <c r="AO595" s="50">
        <v>313</v>
      </c>
      <c r="AP595" s="50">
        <v>291</v>
      </c>
      <c r="AQ595" s="50">
        <v>290</v>
      </c>
      <c r="AR595" s="50">
        <v>271</v>
      </c>
      <c r="AS595" s="50">
        <v>221</v>
      </c>
      <c r="AT595" s="50">
        <v>162</v>
      </c>
      <c r="AU595" s="50">
        <v>110</v>
      </c>
      <c r="AV595" s="50">
        <v>73</v>
      </c>
      <c r="AW595" s="50">
        <v>63</v>
      </c>
      <c r="AX595" s="50">
        <v>61</v>
      </c>
      <c r="AZ595">
        <v>8</v>
      </c>
    </row>
    <row r="596" spans="1:52" x14ac:dyDescent="0.25">
      <c r="A596" s="2" t="s">
        <v>888</v>
      </c>
      <c r="B596" s="3" t="s">
        <v>1737</v>
      </c>
      <c r="C596" s="4">
        <v>27450</v>
      </c>
      <c r="D596" s="2" t="s">
        <v>890</v>
      </c>
      <c r="E596" s="2" t="s">
        <v>1738</v>
      </c>
      <c r="F596" t="s">
        <v>2253</v>
      </c>
      <c r="G596">
        <v>17071</v>
      </c>
      <c r="H596">
        <v>2319</v>
      </c>
      <c r="I596">
        <v>432</v>
      </c>
      <c r="J596" s="9">
        <v>18.628719275549805</v>
      </c>
      <c r="K596">
        <v>6056</v>
      </c>
      <c r="L596">
        <v>1193</v>
      </c>
      <c r="M596" s="22">
        <v>19.699471598414796</v>
      </c>
      <c r="N596" s="48">
        <v>17071</v>
      </c>
      <c r="O596" s="49">
        <v>6168</v>
      </c>
      <c r="P596" s="49">
        <v>10903</v>
      </c>
      <c r="Q596" s="48">
        <v>1152</v>
      </c>
      <c r="R596" s="48">
        <v>1074</v>
      </c>
      <c r="S596" s="48">
        <v>999</v>
      </c>
      <c r="T596" s="48">
        <v>814</v>
      </c>
      <c r="U596" s="48">
        <v>809</v>
      </c>
      <c r="V596" s="48">
        <v>795</v>
      </c>
      <c r="W596" s="48">
        <v>571</v>
      </c>
      <c r="X596" s="48">
        <v>434</v>
      </c>
      <c r="Y596" s="48">
        <v>369</v>
      </c>
      <c r="Z596" s="48">
        <v>344</v>
      </c>
      <c r="AA596" s="48">
        <v>323</v>
      </c>
      <c r="AB596" s="48">
        <v>275</v>
      </c>
      <c r="AC596" s="48">
        <v>219</v>
      </c>
      <c r="AD596" s="48">
        <v>158</v>
      </c>
      <c r="AE596" s="48">
        <v>103</v>
      </c>
      <c r="AF596" s="48">
        <v>88</v>
      </c>
      <c r="AG596" s="48">
        <v>73</v>
      </c>
      <c r="AH596" s="50">
        <v>1124</v>
      </c>
      <c r="AI596" s="50">
        <v>1043</v>
      </c>
      <c r="AJ596" s="50">
        <v>975</v>
      </c>
      <c r="AK596" s="50">
        <v>814</v>
      </c>
      <c r="AL596" s="50">
        <v>809</v>
      </c>
      <c r="AM596" s="50">
        <v>766</v>
      </c>
      <c r="AN596" s="50">
        <v>544</v>
      </c>
      <c r="AO596" s="50">
        <v>415</v>
      </c>
      <c r="AP596" s="50">
        <v>366</v>
      </c>
      <c r="AQ596" s="50">
        <v>340</v>
      </c>
      <c r="AR596" s="50">
        <v>311</v>
      </c>
      <c r="AS596" s="50">
        <v>264</v>
      </c>
      <c r="AT596" s="50">
        <v>220</v>
      </c>
      <c r="AU596" s="50">
        <v>170</v>
      </c>
      <c r="AV596" s="50">
        <v>114</v>
      </c>
      <c r="AW596" s="50">
        <v>101</v>
      </c>
      <c r="AX596" s="50">
        <v>95</v>
      </c>
      <c r="AZ596">
        <v>1</v>
      </c>
    </row>
    <row r="597" spans="1:52" x14ac:dyDescent="0.25">
      <c r="A597" s="2" t="s">
        <v>888</v>
      </c>
      <c r="B597" s="3" t="s">
        <v>1362</v>
      </c>
      <c r="C597" s="4">
        <v>27491</v>
      </c>
      <c r="D597" s="2" t="s">
        <v>890</v>
      </c>
      <c r="E597" s="2" t="s">
        <v>1363</v>
      </c>
      <c r="F597" t="s">
        <v>2253</v>
      </c>
      <c r="G597">
        <v>7963</v>
      </c>
      <c r="H597">
        <v>1273</v>
      </c>
      <c r="I597">
        <v>352</v>
      </c>
      <c r="J597" s="9">
        <v>27.651217596229376</v>
      </c>
      <c r="K597">
        <v>3061</v>
      </c>
      <c r="L597">
        <v>576</v>
      </c>
      <c r="M597" s="22">
        <v>18.817379941195689</v>
      </c>
      <c r="N597" s="48">
        <v>7963</v>
      </c>
      <c r="O597" s="49">
        <v>3259</v>
      </c>
      <c r="P597" s="49">
        <v>4704</v>
      </c>
      <c r="Q597" s="48">
        <v>520</v>
      </c>
      <c r="R597" s="48">
        <v>511</v>
      </c>
      <c r="S597" s="48">
        <v>509</v>
      </c>
      <c r="T597" s="48">
        <v>421</v>
      </c>
      <c r="U597" s="48">
        <v>410</v>
      </c>
      <c r="V597" s="48">
        <v>386</v>
      </c>
      <c r="W597" s="48">
        <v>263</v>
      </c>
      <c r="X597" s="48">
        <v>191</v>
      </c>
      <c r="Y597" s="48">
        <v>162</v>
      </c>
      <c r="Z597" s="48">
        <v>154</v>
      </c>
      <c r="AA597" s="48">
        <v>147</v>
      </c>
      <c r="AB597" s="48">
        <v>128</v>
      </c>
      <c r="AC597" s="48">
        <v>102</v>
      </c>
      <c r="AD597" s="48">
        <v>73</v>
      </c>
      <c r="AE597" s="48">
        <v>48</v>
      </c>
      <c r="AF597" s="48">
        <v>42</v>
      </c>
      <c r="AG597" s="48">
        <v>37</v>
      </c>
      <c r="AH597" s="50">
        <v>502</v>
      </c>
      <c r="AI597" s="50">
        <v>483</v>
      </c>
      <c r="AJ597" s="50">
        <v>474</v>
      </c>
      <c r="AK597" s="50">
        <v>388</v>
      </c>
      <c r="AL597" s="50">
        <v>367</v>
      </c>
      <c r="AM597" s="50">
        <v>331</v>
      </c>
      <c r="AN597" s="50">
        <v>230</v>
      </c>
      <c r="AO597" s="50">
        <v>176</v>
      </c>
      <c r="AP597" s="50">
        <v>164</v>
      </c>
      <c r="AQ597" s="50">
        <v>162</v>
      </c>
      <c r="AR597" s="50">
        <v>150</v>
      </c>
      <c r="AS597" s="50">
        <v>126</v>
      </c>
      <c r="AT597" s="50">
        <v>100</v>
      </c>
      <c r="AU597" s="50">
        <v>73</v>
      </c>
      <c r="AV597" s="50">
        <v>50</v>
      </c>
      <c r="AW597" s="50">
        <v>43</v>
      </c>
      <c r="AX597" s="50">
        <v>40</v>
      </c>
      <c r="AZ597">
        <v>1</v>
      </c>
    </row>
    <row r="598" spans="1:52" x14ac:dyDescent="0.25">
      <c r="A598" s="2" t="s">
        <v>888</v>
      </c>
      <c r="B598" s="3" t="s">
        <v>1517</v>
      </c>
      <c r="C598" s="4">
        <v>27495</v>
      </c>
      <c r="D598" s="2" t="s">
        <v>890</v>
      </c>
      <c r="E598" s="2" t="s">
        <v>1518</v>
      </c>
      <c r="F598" t="s">
        <v>2496</v>
      </c>
      <c r="G598">
        <v>8775</v>
      </c>
      <c r="H598">
        <v>1832</v>
      </c>
      <c r="I598">
        <v>428</v>
      </c>
      <c r="J598" s="9">
        <v>23.362445414847162</v>
      </c>
      <c r="K598">
        <v>3324</v>
      </c>
      <c r="L598">
        <v>587</v>
      </c>
      <c r="M598" s="22">
        <v>17.659446450060166</v>
      </c>
      <c r="N598" s="48">
        <v>8775</v>
      </c>
      <c r="O598" s="49">
        <v>3870</v>
      </c>
      <c r="P598" s="49">
        <v>4905</v>
      </c>
      <c r="Q598" s="48">
        <v>572</v>
      </c>
      <c r="R598" s="48">
        <v>559</v>
      </c>
      <c r="S598" s="48">
        <v>551</v>
      </c>
      <c r="T598" s="48">
        <v>445</v>
      </c>
      <c r="U598" s="48">
        <v>429</v>
      </c>
      <c r="V598" s="48">
        <v>405</v>
      </c>
      <c r="W598" s="48">
        <v>279</v>
      </c>
      <c r="X598" s="48">
        <v>209</v>
      </c>
      <c r="Y598" s="48">
        <v>179</v>
      </c>
      <c r="Z598" s="48">
        <v>171</v>
      </c>
      <c r="AA598" s="48">
        <v>170</v>
      </c>
      <c r="AB598" s="48">
        <v>150</v>
      </c>
      <c r="AC598" s="48">
        <v>117</v>
      </c>
      <c r="AD598" s="48">
        <v>83</v>
      </c>
      <c r="AE598" s="48">
        <v>55</v>
      </c>
      <c r="AF598" s="48">
        <v>47</v>
      </c>
      <c r="AG598" s="48">
        <v>37</v>
      </c>
      <c r="AH598" s="50">
        <v>568</v>
      </c>
      <c r="AI598" s="50">
        <v>566</v>
      </c>
      <c r="AJ598" s="50">
        <v>556</v>
      </c>
      <c r="AK598" s="50">
        <v>444</v>
      </c>
      <c r="AL598" s="50">
        <v>406</v>
      </c>
      <c r="AM598" s="50">
        <v>362</v>
      </c>
      <c r="AN598" s="50">
        <v>250</v>
      </c>
      <c r="AO598" s="50">
        <v>196</v>
      </c>
      <c r="AP598" s="50">
        <v>182</v>
      </c>
      <c r="AQ598" s="50">
        <v>181</v>
      </c>
      <c r="AR598" s="50">
        <v>170</v>
      </c>
      <c r="AS598" s="50">
        <v>139</v>
      </c>
      <c r="AT598" s="50">
        <v>101</v>
      </c>
      <c r="AU598" s="50">
        <v>70</v>
      </c>
      <c r="AV598" s="50">
        <v>46</v>
      </c>
      <c r="AW598" s="50">
        <v>41</v>
      </c>
      <c r="AX598" s="50">
        <v>39</v>
      </c>
      <c r="AZ598">
        <v>3</v>
      </c>
    </row>
    <row r="599" spans="1:52" x14ac:dyDescent="0.25">
      <c r="A599" s="2" t="s">
        <v>888</v>
      </c>
      <c r="B599" s="3" t="s">
        <v>1388</v>
      </c>
      <c r="C599" s="4">
        <v>27580</v>
      </c>
      <c r="D599" s="2" t="s">
        <v>890</v>
      </c>
      <c r="E599" s="2" t="s">
        <v>1389</v>
      </c>
      <c r="F599" t="s">
        <v>2496</v>
      </c>
      <c r="G599">
        <v>10042</v>
      </c>
      <c r="H599">
        <v>1164</v>
      </c>
      <c r="I599">
        <v>316</v>
      </c>
      <c r="J599" s="9">
        <v>27.147766323024054</v>
      </c>
      <c r="K599">
        <v>3670</v>
      </c>
      <c r="L599">
        <v>725</v>
      </c>
      <c r="M599" s="22">
        <v>19.754768392370572</v>
      </c>
      <c r="N599" s="48">
        <v>10042</v>
      </c>
      <c r="O599" s="49">
        <v>1657</v>
      </c>
      <c r="P599" s="49">
        <v>8385</v>
      </c>
      <c r="Q599" s="48">
        <v>639</v>
      </c>
      <c r="R599" s="48">
        <v>615</v>
      </c>
      <c r="S599" s="48">
        <v>608</v>
      </c>
      <c r="T599" s="48">
        <v>501</v>
      </c>
      <c r="U599" s="48">
        <v>491</v>
      </c>
      <c r="V599" s="48">
        <v>471</v>
      </c>
      <c r="W599" s="48">
        <v>326</v>
      </c>
      <c r="X599" s="48">
        <v>242</v>
      </c>
      <c r="Y599" s="48">
        <v>206</v>
      </c>
      <c r="Z599" s="48">
        <v>196</v>
      </c>
      <c r="AA599" s="48">
        <v>191</v>
      </c>
      <c r="AB599" s="48">
        <v>170</v>
      </c>
      <c r="AC599" s="48">
        <v>136</v>
      </c>
      <c r="AD599" s="48">
        <v>98</v>
      </c>
      <c r="AE599" s="48">
        <v>66</v>
      </c>
      <c r="AF599" s="48">
        <v>56</v>
      </c>
      <c r="AG599" s="48">
        <v>46</v>
      </c>
      <c r="AH599" s="50">
        <v>641</v>
      </c>
      <c r="AI599" s="50">
        <v>640</v>
      </c>
      <c r="AJ599" s="50">
        <v>633</v>
      </c>
      <c r="AK599" s="50">
        <v>509</v>
      </c>
      <c r="AL599" s="50">
        <v>461</v>
      </c>
      <c r="AM599" s="50">
        <v>409</v>
      </c>
      <c r="AN599" s="50">
        <v>280</v>
      </c>
      <c r="AO599" s="50">
        <v>219</v>
      </c>
      <c r="AP599" s="50">
        <v>206</v>
      </c>
      <c r="AQ599" s="50">
        <v>207</v>
      </c>
      <c r="AR599" s="50">
        <v>197</v>
      </c>
      <c r="AS599" s="50">
        <v>170</v>
      </c>
      <c r="AT599" s="50">
        <v>136</v>
      </c>
      <c r="AU599" s="50">
        <v>99</v>
      </c>
      <c r="AV599" s="50">
        <v>66</v>
      </c>
      <c r="AW599" s="50">
        <v>57</v>
      </c>
      <c r="AX599" s="50">
        <v>54</v>
      </c>
      <c r="AZ599">
        <v>0</v>
      </c>
    </row>
    <row r="600" spans="1:52" x14ac:dyDescent="0.25">
      <c r="A600" s="2" t="s">
        <v>888</v>
      </c>
      <c r="B600" s="3" t="s">
        <v>1537</v>
      </c>
      <c r="C600" s="4">
        <v>27600</v>
      </c>
      <c r="D600" s="2" t="s">
        <v>890</v>
      </c>
      <c r="E600" s="2" t="s">
        <v>1538</v>
      </c>
      <c r="F600" t="s">
        <v>2496</v>
      </c>
      <c r="G600">
        <v>9180</v>
      </c>
      <c r="H600">
        <v>2315</v>
      </c>
      <c r="I600">
        <v>495</v>
      </c>
      <c r="J600" s="9">
        <v>21.382289416846653</v>
      </c>
      <c r="K600">
        <v>3312</v>
      </c>
      <c r="L600">
        <v>752</v>
      </c>
      <c r="M600" s="22">
        <v>22.705314009661837</v>
      </c>
      <c r="N600" s="48">
        <v>9180</v>
      </c>
      <c r="O600" s="49">
        <v>2666</v>
      </c>
      <c r="P600" s="49">
        <v>6514</v>
      </c>
      <c r="Q600" s="48">
        <v>588</v>
      </c>
      <c r="R600" s="48">
        <v>565</v>
      </c>
      <c r="S600" s="48">
        <v>545</v>
      </c>
      <c r="T600" s="48">
        <v>453</v>
      </c>
      <c r="U600" s="48">
        <v>433</v>
      </c>
      <c r="V600" s="48">
        <v>424</v>
      </c>
      <c r="W600" s="48">
        <v>302</v>
      </c>
      <c r="X600" s="48">
        <v>214</v>
      </c>
      <c r="Y600" s="48">
        <v>184</v>
      </c>
      <c r="Z600" s="48">
        <v>176</v>
      </c>
      <c r="AA600" s="48">
        <v>164</v>
      </c>
      <c r="AB600" s="48">
        <v>155</v>
      </c>
      <c r="AC600" s="48">
        <v>125</v>
      </c>
      <c r="AD600" s="48">
        <v>90</v>
      </c>
      <c r="AE600" s="48">
        <v>61</v>
      </c>
      <c r="AF600" s="48">
        <v>53</v>
      </c>
      <c r="AG600" s="48">
        <v>45</v>
      </c>
      <c r="AH600" s="50">
        <v>572</v>
      </c>
      <c r="AI600" s="50">
        <v>546</v>
      </c>
      <c r="AJ600" s="50">
        <v>527</v>
      </c>
      <c r="AK600" s="50">
        <v>430</v>
      </c>
      <c r="AL600" s="50">
        <v>421</v>
      </c>
      <c r="AM600" s="50">
        <v>376</v>
      </c>
      <c r="AN600" s="50">
        <v>260</v>
      </c>
      <c r="AO600" s="50">
        <v>219</v>
      </c>
      <c r="AP600" s="50">
        <v>202</v>
      </c>
      <c r="AQ600" s="50">
        <v>203</v>
      </c>
      <c r="AR600" s="50">
        <v>203</v>
      </c>
      <c r="AS600" s="50">
        <v>170</v>
      </c>
      <c r="AT600" s="50">
        <v>148</v>
      </c>
      <c r="AU600" s="50">
        <v>119</v>
      </c>
      <c r="AV600" s="50">
        <v>77</v>
      </c>
      <c r="AW600" s="50">
        <v>65</v>
      </c>
      <c r="AX600" s="50">
        <v>65</v>
      </c>
      <c r="AZ600">
        <v>4</v>
      </c>
    </row>
    <row r="601" spans="1:52" x14ac:dyDescent="0.25">
      <c r="A601" s="2" t="s">
        <v>888</v>
      </c>
      <c r="B601" s="3" t="s">
        <v>2157</v>
      </c>
      <c r="C601" s="4">
        <v>27615</v>
      </c>
      <c r="D601" s="2" t="s">
        <v>890</v>
      </c>
      <c r="E601" s="2" t="s">
        <v>974</v>
      </c>
      <c r="F601" t="s">
        <v>2253</v>
      </c>
      <c r="G601">
        <v>28923</v>
      </c>
      <c r="H601">
        <v>5187</v>
      </c>
      <c r="I601">
        <v>762</v>
      </c>
      <c r="J601" s="9">
        <v>14.690572585309427</v>
      </c>
      <c r="K601">
        <v>11806</v>
      </c>
      <c r="L601">
        <v>1339</v>
      </c>
      <c r="M601" s="22">
        <v>11.341690665763171</v>
      </c>
      <c r="N601" s="48">
        <v>28923</v>
      </c>
      <c r="O601" s="49">
        <v>8592</v>
      </c>
      <c r="P601" s="49">
        <v>20331</v>
      </c>
      <c r="Q601" s="48">
        <v>2069</v>
      </c>
      <c r="R601" s="48">
        <v>1964</v>
      </c>
      <c r="S601" s="48">
        <v>1769</v>
      </c>
      <c r="T601" s="48">
        <v>1751</v>
      </c>
      <c r="U601" s="48">
        <v>1576</v>
      </c>
      <c r="V601" s="48">
        <v>1436</v>
      </c>
      <c r="W601" s="48">
        <v>1026</v>
      </c>
      <c r="X601" s="48">
        <v>693</v>
      </c>
      <c r="Y601" s="48">
        <v>563</v>
      </c>
      <c r="Z601" s="48">
        <v>480</v>
      </c>
      <c r="AA601" s="48">
        <v>424</v>
      </c>
      <c r="AB601" s="48">
        <v>386</v>
      </c>
      <c r="AC601" s="48">
        <v>291</v>
      </c>
      <c r="AD601" s="48">
        <v>191</v>
      </c>
      <c r="AE601" s="48">
        <v>119</v>
      </c>
      <c r="AF601" s="48">
        <v>109</v>
      </c>
      <c r="AG601" s="48">
        <v>74</v>
      </c>
      <c r="AH601" s="50">
        <v>2011</v>
      </c>
      <c r="AI601" s="50">
        <v>1907</v>
      </c>
      <c r="AJ601" s="50">
        <v>1743</v>
      </c>
      <c r="AK601" s="50">
        <v>1697</v>
      </c>
      <c r="AL601" s="50">
        <v>1497</v>
      </c>
      <c r="AM601" s="50">
        <v>1338</v>
      </c>
      <c r="AN601" s="50">
        <v>949</v>
      </c>
      <c r="AO601" s="50">
        <v>641</v>
      </c>
      <c r="AP601" s="50">
        <v>512</v>
      </c>
      <c r="AQ601" s="50">
        <v>418</v>
      </c>
      <c r="AR601" s="50">
        <v>354</v>
      </c>
      <c r="AS601" s="50">
        <v>308</v>
      </c>
      <c r="AT601" s="50">
        <v>230</v>
      </c>
      <c r="AU601" s="50">
        <v>142</v>
      </c>
      <c r="AV601" s="50">
        <v>89</v>
      </c>
      <c r="AW601" s="50">
        <v>84</v>
      </c>
      <c r="AX601" s="50">
        <v>82</v>
      </c>
      <c r="AZ601">
        <v>10</v>
      </c>
    </row>
    <row r="602" spans="1:52" x14ac:dyDescent="0.25">
      <c r="A602" s="2" t="s">
        <v>888</v>
      </c>
      <c r="B602" s="3" t="s">
        <v>1968</v>
      </c>
      <c r="C602" s="4">
        <v>27660</v>
      </c>
      <c r="D602" s="2" t="s">
        <v>890</v>
      </c>
      <c r="E602" s="2" t="s">
        <v>1969</v>
      </c>
      <c r="F602" t="s">
        <v>2496</v>
      </c>
      <c r="G602">
        <v>4768</v>
      </c>
      <c r="H602">
        <v>550</v>
      </c>
      <c r="I602">
        <v>149</v>
      </c>
      <c r="J602" s="9">
        <v>27.090909090909093</v>
      </c>
      <c r="K602">
        <v>1936</v>
      </c>
      <c r="L602">
        <v>380</v>
      </c>
      <c r="M602" s="22">
        <v>19.628099173553721</v>
      </c>
      <c r="N602" s="48">
        <v>4768</v>
      </c>
      <c r="O602" s="49">
        <v>1125</v>
      </c>
      <c r="P602" s="49">
        <v>3643</v>
      </c>
      <c r="Q602" s="48">
        <v>326</v>
      </c>
      <c r="R602" s="48">
        <v>303</v>
      </c>
      <c r="S602" s="48">
        <v>286</v>
      </c>
      <c r="T602" s="48">
        <v>228</v>
      </c>
      <c r="U602" s="48">
        <v>213</v>
      </c>
      <c r="V602" s="48">
        <v>205</v>
      </c>
      <c r="W602" s="48">
        <v>155</v>
      </c>
      <c r="X602" s="48">
        <v>119</v>
      </c>
      <c r="Y602" s="48">
        <v>99</v>
      </c>
      <c r="Z602" s="48">
        <v>88</v>
      </c>
      <c r="AA602" s="48">
        <v>87</v>
      </c>
      <c r="AB602" s="48">
        <v>84</v>
      </c>
      <c r="AC602" s="48">
        <v>74</v>
      </c>
      <c r="AD602" s="48">
        <v>53</v>
      </c>
      <c r="AE602" s="48">
        <v>37</v>
      </c>
      <c r="AF602" s="48">
        <v>35</v>
      </c>
      <c r="AG602" s="48">
        <v>23</v>
      </c>
      <c r="AH602" s="50">
        <v>326</v>
      </c>
      <c r="AI602" s="50">
        <v>317</v>
      </c>
      <c r="AJ602" s="50">
        <v>314</v>
      </c>
      <c r="AK602" s="50">
        <v>233</v>
      </c>
      <c r="AL602" s="50">
        <v>215</v>
      </c>
      <c r="AM602" s="50">
        <v>201</v>
      </c>
      <c r="AN602" s="50">
        <v>151</v>
      </c>
      <c r="AO602" s="50">
        <v>113</v>
      </c>
      <c r="AP602" s="50">
        <v>88</v>
      </c>
      <c r="AQ602" s="50">
        <v>71</v>
      </c>
      <c r="AR602" s="50">
        <v>75</v>
      </c>
      <c r="AS602" s="50">
        <v>75</v>
      </c>
      <c r="AT602" s="50">
        <v>62</v>
      </c>
      <c r="AU602" s="50">
        <v>39</v>
      </c>
      <c r="AV602" s="50">
        <v>24</v>
      </c>
      <c r="AW602" s="50">
        <v>23</v>
      </c>
      <c r="AX602" s="50">
        <v>26</v>
      </c>
      <c r="AZ602">
        <v>1</v>
      </c>
    </row>
    <row r="603" spans="1:52" x14ac:dyDescent="0.25">
      <c r="A603" s="2" t="s">
        <v>888</v>
      </c>
      <c r="B603" s="3" t="s">
        <v>2113</v>
      </c>
      <c r="C603" s="4">
        <v>27745</v>
      </c>
      <c r="D603" s="2" t="s">
        <v>890</v>
      </c>
      <c r="E603" s="2" t="s">
        <v>2114</v>
      </c>
      <c r="F603" t="s">
        <v>2253</v>
      </c>
      <c r="G603">
        <v>4154</v>
      </c>
      <c r="H603">
        <v>859</v>
      </c>
      <c r="I603">
        <v>148</v>
      </c>
      <c r="J603" s="9">
        <v>17.229336437718278</v>
      </c>
      <c r="K603">
        <v>1537</v>
      </c>
      <c r="L603">
        <v>320</v>
      </c>
      <c r="M603" s="22">
        <v>20.819778789850357</v>
      </c>
      <c r="N603" s="48">
        <v>4154</v>
      </c>
      <c r="O603" s="49">
        <v>358</v>
      </c>
      <c r="P603" s="49">
        <v>3796</v>
      </c>
      <c r="Q603" s="48">
        <v>270</v>
      </c>
      <c r="R603" s="48">
        <v>262</v>
      </c>
      <c r="S603" s="48">
        <v>258</v>
      </c>
      <c r="T603" s="48">
        <v>210</v>
      </c>
      <c r="U603" s="48">
        <v>202</v>
      </c>
      <c r="V603" s="48">
        <v>191</v>
      </c>
      <c r="W603" s="48">
        <v>131</v>
      </c>
      <c r="X603" s="48">
        <v>98</v>
      </c>
      <c r="Y603" s="48">
        <v>85</v>
      </c>
      <c r="Z603" s="48">
        <v>81</v>
      </c>
      <c r="AA603" s="48">
        <v>80</v>
      </c>
      <c r="AB603" s="48">
        <v>72</v>
      </c>
      <c r="AC603" s="48">
        <v>57</v>
      </c>
      <c r="AD603" s="48">
        <v>41</v>
      </c>
      <c r="AE603" s="48">
        <v>28</v>
      </c>
      <c r="AF603" s="48">
        <v>22</v>
      </c>
      <c r="AG603" s="48">
        <v>22</v>
      </c>
      <c r="AH603" s="50">
        <v>264</v>
      </c>
      <c r="AI603" s="50">
        <v>259</v>
      </c>
      <c r="AJ603" s="50">
        <v>255</v>
      </c>
      <c r="AK603" s="50">
        <v>207</v>
      </c>
      <c r="AL603" s="50">
        <v>191</v>
      </c>
      <c r="AM603" s="50">
        <v>170</v>
      </c>
      <c r="AN603" s="50">
        <v>116</v>
      </c>
      <c r="AO603" s="50">
        <v>89</v>
      </c>
      <c r="AP603" s="50">
        <v>83</v>
      </c>
      <c r="AQ603" s="50">
        <v>84</v>
      </c>
      <c r="AR603" s="50">
        <v>80</v>
      </c>
      <c r="AS603" s="50">
        <v>70</v>
      </c>
      <c r="AT603" s="50">
        <v>55</v>
      </c>
      <c r="AU603" s="50">
        <v>42</v>
      </c>
      <c r="AV603" s="50">
        <v>29</v>
      </c>
      <c r="AW603" s="50">
        <v>24</v>
      </c>
      <c r="AX603" s="50">
        <v>26</v>
      </c>
      <c r="AZ603">
        <v>1</v>
      </c>
    </row>
    <row r="604" spans="1:52" x14ac:dyDescent="0.25">
      <c r="A604" s="2" t="s">
        <v>888</v>
      </c>
      <c r="B604" s="3" t="s">
        <v>1938</v>
      </c>
      <c r="C604" s="4">
        <v>27787</v>
      </c>
      <c r="D604" s="2" t="s">
        <v>890</v>
      </c>
      <c r="E604" s="2" t="s">
        <v>1939</v>
      </c>
      <c r="F604" t="s">
        <v>2496</v>
      </c>
      <c r="G604">
        <v>19043</v>
      </c>
      <c r="H604">
        <v>2009</v>
      </c>
      <c r="I604">
        <v>605</v>
      </c>
      <c r="J604" s="9">
        <v>30.114484818317571</v>
      </c>
      <c r="K604">
        <v>7368</v>
      </c>
      <c r="L604">
        <v>1332</v>
      </c>
      <c r="M604" s="22">
        <v>18.078175895765472</v>
      </c>
      <c r="N604" s="48">
        <v>19043</v>
      </c>
      <c r="O604" s="49">
        <v>12414</v>
      </c>
      <c r="P604" s="49">
        <v>6629</v>
      </c>
      <c r="Q604" s="48">
        <v>1292</v>
      </c>
      <c r="R604" s="48">
        <v>1246</v>
      </c>
      <c r="S604" s="48">
        <v>1126</v>
      </c>
      <c r="T604" s="48">
        <v>1027</v>
      </c>
      <c r="U604" s="48">
        <v>956</v>
      </c>
      <c r="V604" s="48">
        <v>924</v>
      </c>
      <c r="W604" s="48">
        <v>593</v>
      </c>
      <c r="X604" s="48">
        <v>345</v>
      </c>
      <c r="Y604" s="48">
        <v>279</v>
      </c>
      <c r="Z604" s="48">
        <v>247</v>
      </c>
      <c r="AA604" s="48">
        <v>261</v>
      </c>
      <c r="AB604" s="48">
        <v>246</v>
      </c>
      <c r="AC604" s="48">
        <v>173</v>
      </c>
      <c r="AD604" s="48">
        <v>129</v>
      </c>
      <c r="AE604" s="48">
        <v>87</v>
      </c>
      <c r="AF604" s="48">
        <v>78</v>
      </c>
      <c r="AG604" s="48">
        <v>65</v>
      </c>
      <c r="AH604" s="50">
        <v>1259</v>
      </c>
      <c r="AI604" s="50">
        <v>1234</v>
      </c>
      <c r="AJ604" s="50">
        <v>1149</v>
      </c>
      <c r="AK604" s="50">
        <v>1023</v>
      </c>
      <c r="AL604" s="50">
        <v>974</v>
      </c>
      <c r="AM604" s="50">
        <v>965</v>
      </c>
      <c r="AN604" s="50">
        <v>687</v>
      </c>
      <c r="AO604" s="50">
        <v>450</v>
      </c>
      <c r="AP604" s="50">
        <v>315</v>
      </c>
      <c r="AQ604" s="50">
        <v>329</v>
      </c>
      <c r="AR604" s="50">
        <v>369</v>
      </c>
      <c r="AS604" s="50">
        <v>341</v>
      </c>
      <c r="AT604" s="50">
        <v>272</v>
      </c>
      <c r="AU604" s="50">
        <v>200</v>
      </c>
      <c r="AV604" s="50">
        <v>130</v>
      </c>
      <c r="AW604" s="50">
        <v>139</v>
      </c>
      <c r="AX604" s="50">
        <v>133</v>
      </c>
      <c r="AZ604">
        <v>5</v>
      </c>
    </row>
    <row r="605" spans="1:52" x14ac:dyDescent="0.25">
      <c r="A605" s="2" t="s">
        <v>888</v>
      </c>
      <c r="B605" s="3" t="s">
        <v>2120</v>
      </c>
      <c r="C605" s="4">
        <v>27800</v>
      </c>
      <c r="D605" s="2" t="s">
        <v>890</v>
      </c>
      <c r="E605" s="2" t="s">
        <v>2121</v>
      </c>
      <c r="F605" t="s">
        <v>2253</v>
      </c>
      <c r="G605">
        <v>15223</v>
      </c>
      <c r="H605">
        <v>1434</v>
      </c>
      <c r="I605">
        <v>255</v>
      </c>
      <c r="J605" s="9">
        <v>17.782426778242677</v>
      </c>
      <c r="K605">
        <v>5360</v>
      </c>
      <c r="L605">
        <v>1113</v>
      </c>
      <c r="M605" s="22">
        <v>20.764925373134329</v>
      </c>
      <c r="N605" s="48">
        <v>15223</v>
      </c>
      <c r="O605" s="49">
        <v>4784</v>
      </c>
      <c r="P605" s="49">
        <v>10439</v>
      </c>
      <c r="Q605" s="48">
        <v>896</v>
      </c>
      <c r="R605" s="48">
        <v>897</v>
      </c>
      <c r="S605" s="48">
        <v>847</v>
      </c>
      <c r="T605" s="48">
        <v>791</v>
      </c>
      <c r="U605" s="48">
        <v>749</v>
      </c>
      <c r="V605" s="48">
        <v>693</v>
      </c>
      <c r="W605" s="48">
        <v>540</v>
      </c>
      <c r="X605" s="48">
        <v>413</v>
      </c>
      <c r="Y605" s="48">
        <v>369</v>
      </c>
      <c r="Z605" s="48">
        <v>353</v>
      </c>
      <c r="AA605" s="48">
        <v>319</v>
      </c>
      <c r="AB605" s="48">
        <v>286</v>
      </c>
      <c r="AC605" s="48">
        <v>196</v>
      </c>
      <c r="AD605" s="48">
        <v>154</v>
      </c>
      <c r="AE605" s="48">
        <v>111</v>
      </c>
      <c r="AF605" s="48">
        <v>84</v>
      </c>
      <c r="AG605" s="48">
        <v>69</v>
      </c>
      <c r="AH605" s="50">
        <v>865</v>
      </c>
      <c r="AI605" s="50">
        <v>869</v>
      </c>
      <c r="AJ605" s="50">
        <v>844</v>
      </c>
      <c r="AK605" s="50">
        <v>777</v>
      </c>
      <c r="AL605" s="50">
        <v>736</v>
      </c>
      <c r="AM605" s="50">
        <v>677</v>
      </c>
      <c r="AN605" s="50">
        <v>522</v>
      </c>
      <c r="AO605" s="50">
        <v>382</v>
      </c>
      <c r="AP605" s="50">
        <v>324</v>
      </c>
      <c r="AQ605" s="50">
        <v>306</v>
      </c>
      <c r="AR605" s="50">
        <v>297</v>
      </c>
      <c r="AS605" s="50">
        <v>274</v>
      </c>
      <c r="AT605" s="50">
        <v>186</v>
      </c>
      <c r="AU605" s="50">
        <v>139</v>
      </c>
      <c r="AV605" s="50">
        <v>102</v>
      </c>
      <c r="AW605" s="50">
        <v>84</v>
      </c>
      <c r="AX605" s="50">
        <v>72</v>
      </c>
      <c r="AZ605">
        <v>4</v>
      </c>
    </row>
    <row r="606" spans="1:52" x14ac:dyDescent="0.25">
      <c r="A606" s="2" t="s">
        <v>888</v>
      </c>
      <c r="B606" s="3" t="s">
        <v>1212</v>
      </c>
      <c r="C606" s="4">
        <v>27810</v>
      </c>
      <c r="D606" s="2" t="s">
        <v>890</v>
      </c>
      <c r="E606" s="2" t="s">
        <v>1213</v>
      </c>
      <c r="F606" t="s">
        <v>2496</v>
      </c>
      <c r="G606">
        <v>9904</v>
      </c>
      <c r="H606">
        <v>928</v>
      </c>
      <c r="I606">
        <v>301</v>
      </c>
      <c r="J606" s="9">
        <v>32.435344827586206</v>
      </c>
      <c r="K606">
        <v>3690</v>
      </c>
      <c r="L606">
        <v>680</v>
      </c>
      <c r="M606" s="22">
        <v>18.428184281842817</v>
      </c>
      <c r="N606" s="48">
        <v>9904</v>
      </c>
      <c r="O606" s="49">
        <v>4409</v>
      </c>
      <c r="P606" s="49">
        <v>5495</v>
      </c>
      <c r="Q606" s="48">
        <v>655</v>
      </c>
      <c r="R606" s="48">
        <v>644</v>
      </c>
      <c r="S606" s="48">
        <v>640</v>
      </c>
      <c r="T606" s="48">
        <v>529</v>
      </c>
      <c r="U606" s="48">
        <v>511</v>
      </c>
      <c r="V606" s="48">
        <v>480</v>
      </c>
      <c r="W606" s="48">
        <v>323</v>
      </c>
      <c r="X606" s="48">
        <v>236</v>
      </c>
      <c r="Y606" s="48">
        <v>196</v>
      </c>
      <c r="Z606" s="48">
        <v>178</v>
      </c>
      <c r="AA606" s="48">
        <v>170</v>
      </c>
      <c r="AB606" s="48">
        <v>151</v>
      </c>
      <c r="AC606" s="48">
        <v>121</v>
      </c>
      <c r="AD606" s="48">
        <v>88</v>
      </c>
      <c r="AE606" s="48">
        <v>59</v>
      </c>
      <c r="AF606" s="48">
        <v>52</v>
      </c>
      <c r="AG606" s="48">
        <v>48</v>
      </c>
      <c r="AH606" s="50">
        <v>637</v>
      </c>
      <c r="AI606" s="50">
        <v>620</v>
      </c>
      <c r="AJ606" s="50">
        <v>607</v>
      </c>
      <c r="AK606" s="50">
        <v>501</v>
      </c>
      <c r="AL606" s="50">
        <v>470</v>
      </c>
      <c r="AM606" s="50">
        <v>425</v>
      </c>
      <c r="AN606" s="50">
        <v>288</v>
      </c>
      <c r="AO606" s="50">
        <v>220</v>
      </c>
      <c r="AP606" s="50">
        <v>197</v>
      </c>
      <c r="AQ606" s="50">
        <v>185</v>
      </c>
      <c r="AR606" s="50">
        <v>171</v>
      </c>
      <c r="AS606" s="50">
        <v>145</v>
      </c>
      <c r="AT606" s="50">
        <v>116</v>
      </c>
      <c r="AU606" s="50">
        <v>85</v>
      </c>
      <c r="AV606" s="50">
        <v>57</v>
      </c>
      <c r="AW606" s="50">
        <v>50</v>
      </c>
      <c r="AX606" s="50">
        <v>49</v>
      </c>
      <c r="AZ606">
        <v>0</v>
      </c>
    </row>
    <row r="607" spans="1:52" x14ac:dyDescent="0.25">
      <c r="A607" s="2" t="s">
        <v>772</v>
      </c>
      <c r="B607" s="3" t="s">
        <v>1535</v>
      </c>
      <c r="C607" s="4">
        <v>41001</v>
      </c>
      <c r="D607" s="2" t="s">
        <v>774</v>
      </c>
      <c r="E607" s="2" t="s">
        <v>1536</v>
      </c>
      <c r="F607" t="s">
        <v>2496</v>
      </c>
      <c r="G607">
        <v>345806</v>
      </c>
      <c r="H607">
        <v>2924</v>
      </c>
      <c r="I607">
        <v>1421</v>
      </c>
      <c r="J607" s="9">
        <v>48.597811217510262</v>
      </c>
      <c r="K607">
        <v>83697</v>
      </c>
      <c r="L607">
        <v>36429</v>
      </c>
      <c r="M607" s="22">
        <v>43.524857521774976</v>
      </c>
      <c r="N607" s="48">
        <v>345806</v>
      </c>
      <c r="O607" s="49">
        <v>326172</v>
      </c>
      <c r="P607" s="49">
        <v>19634</v>
      </c>
      <c r="Q607" s="48">
        <v>12981</v>
      </c>
      <c r="R607" s="48">
        <v>13641</v>
      </c>
      <c r="S607" s="48">
        <v>14392</v>
      </c>
      <c r="T607" s="48">
        <v>14448</v>
      </c>
      <c r="U607" s="48">
        <v>15564</v>
      </c>
      <c r="V607" s="48">
        <v>15013</v>
      </c>
      <c r="W607" s="48">
        <v>13878</v>
      </c>
      <c r="X607" s="48">
        <v>11847</v>
      </c>
      <c r="Y607" s="48">
        <v>9609</v>
      </c>
      <c r="Z607" s="48">
        <v>9123</v>
      </c>
      <c r="AA607" s="48">
        <v>9308</v>
      </c>
      <c r="AB607" s="48">
        <v>8136</v>
      </c>
      <c r="AC607" s="48">
        <v>6250</v>
      </c>
      <c r="AD607" s="48">
        <v>4536</v>
      </c>
      <c r="AE607" s="48">
        <v>2985</v>
      </c>
      <c r="AF607" s="48">
        <v>1895</v>
      </c>
      <c r="AG607" s="48">
        <v>1810</v>
      </c>
      <c r="AH607" s="50">
        <v>12525</v>
      </c>
      <c r="AI607" s="50">
        <v>13280</v>
      </c>
      <c r="AJ607" s="50">
        <v>14146</v>
      </c>
      <c r="AK607" s="50">
        <v>14861</v>
      </c>
      <c r="AL607" s="50">
        <v>15981</v>
      </c>
      <c r="AM607" s="50">
        <v>15311</v>
      </c>
      <c r="AN607" s="50">
        <v>14076</v>
      </c>
      <c r="AO607" s="50">
        <v>12711</v>
      </c>
      <c r="AP607" s="50">
        <v>11436</v>
      </c>
      <c r="AQ607" s="50">
        <v>11329</v>
      </c>
      <c r="AR607" s="50">
        <v>11535</v>
      </c>
      <c r="AS607" s="50">
        <v>10040</v>
      </c>
      <c r="AT607" s="50">
        <v>7739</v>
      </c>
      <c r="AU607" s="50">
        <v>5841</v>
      </c>
      <c r="AV607" s="50">
        <v>3958</v>
      </c>
      <c r="AW607" s="50">
        <v>2674</v>
      </c>
      <c r="AX607" s="50">
        <v>2947</v>
      </c>
      <c r="AZ607">
        <v>1</v>
      </c>
    </row>
    <row r="608" spans="1:52" x14ac:dyDescent="0.25">
      <c r="A608" s="2" t="s">
        <v>772</v>
      </c>
      <c r="B608" s="3" t="s">
        <v>1496</v>
      </c>
      <c r="C608" s="4">
        <v>41006</v>
      </c>
      <c r="D608" s="2" t="s">
        <v>774</v>
      </c>
      <c r="E608" s="2" t="s">
        <v>1497</v>
      </c>
      <c r="F608" t="s">
        <v>2496</v>
      </c>
      <c r="G608">
        <v>34354</v>
      </c>
      <c r="H608">
        <v>2405</v>
      </c>
      <c r="I608">
        <v>555</v>
      </c>
      <c r="J608" s="9">
        <v>23.076923076923077</v>
      </c>
      <c r="K608">
        <v>11605</v>
      </c>
      <c r="L608">
        <v>2195</v>
      </c>
      <c r="M608" s="22">
        <v>18.914261094355879</v>
      </c>
      <c r="N608" s="48">
        <v>34354</v>
      </c>
      <c r="O608" s="49">
        <v>6687</v>
      </c>
      <c r="P608" s="49">
        <v>27667</v>
      </c>
      <c r="Q608" s="48">
        <v>2199</v>
      </c>
      <c r="R608" s="48">
        <v>2025</v>
      </c>
      <c r="S608" s="48">
        <v>1915</v>
      </c>
      <c r="T608" s="48">
        <v>1876</v>
      </c>
      <c r="U608" s="48">
        <v>1703</v>
      </c>
      <c r="V608" s="48">
        <v>1397</v>
      </c>
      <c r="W608" s="48">
        <v>1256</v>
      </c>
      <c r="X608" s="48">
        <v>1156</v>
      </c>
      <c r="Y608" s="48">
        <v>963</v>
      </c>
      <c r="Z608" s="48">
        <v>822</v>
      </c>
      <c r="AA608" s="48">
        <v>722</v>
      </c>
      <c r="AB608" s="48">
        <v>589</v>
      </c>
      <c r="AC608" s="48">
        <v>450</v>
      </c>
      <c r="AD608" s="48">
        <v>322</v>
      </c>
      <c r="AE608" s="48">
        <v>234</v>
      </c>
      <c r="AF608" s="48">
        <v>166</v>
      </c>
      <c r="AG608" s="48">
        <v>156</v>
      </c>
      <c r="AH608" s="50">
        <v>2100</v>
      </c>
      <c r="AI608" s="50">
        <v>1916</v>
      </c>
      <c r="AJ608" s="50">
        <v>1835</v>
      </c>
      <c r="AK608" s="50">
        <v>1817</v>
      </c>
      <c r="AL608" s="50">
        <v>1641</v>
      </c>
      <c r="AM608" s="50">
        <v>1317</v>
      </c>
      <c r="AN608" s="50">
        <v>1140</v>
      </c>
      <c r="AO608" s="50">
        <v>1010</v>
      </c>
      <c r="AP608" s="50">
        <v>820</v>
      </c>
      <c r="AQ608" s="50">
        <v>686</v>
      </c>
      <c r="AR608" s="50">
        <v>579</v>
      </c>
      <c r="AS608" s="50">
        <v>460</v>
      </c>
      <c r="AT608" s="50">
        <v>348</v>
      </c>
      <c r="AU608" s="50">
        <v>260</v>
      </c>
      <c r="AV608" s="50">
        <v>189</v>
      </c>
      <c r="AW608" s="50">
        <v>134</v>
      </c>
      <c r="AX608" s="50">
        <v>151</v>
      </c>
      <c r="AZ608">
        <v>0</v>
      </c>
    </row>
    <row r="609" spans="1:52" x14ac:dyDescent="0.25">
      <c r="A609" s="2" t="s">
        <v>772</v>
      </c>
      <c r="B609" s="3" t="s">
        <v>826</v>
      </c>
      <c r="C609" s="4">
        <v>41013</v>
      </c>
      <c r="D609" s="2" t="s">
        <v>774</v>
      </c>
      <c r="E609" s="2" t="s">
        <v>827</v>
      </c>
      <c r="F609" t="s">
        <v>2496</v>
      </c>
      <c r="G609">
        <v>9168</v>
      </c>
      <c r="H609">
        <v>654</v>
      </c>
      <c r="I609">
        <v>179</v>
      </c>
      <c r="J609" s="9">
        <v>27.370030581039757</v>
      </c>
      <c r="K609">
        <v>3016</v>
      </c>
      <c r="L609">
        <v>929</v>
      </c>
      <c r="M609" s="22">
        <v>30.802387267904507</v>
      </c>
      <c r="N609" s="48">
        <v>9168</v>
      </c>
      <c r="O609" s="49">
        <v>5419</v>
      </c>
      <c r="P609" s="49">
        <v>3749</v>
      </c>
      <c r="Q609" s="48">
        <v>529</v>
      </c>
      <c r="R609" s="48">
        <v>511</v>
      </c>
      <c r="S609" s="48">
        <v>501</v>
      </c>
      <c r="T609" s="48">
        <v>482</v>
      </c>
      <c r="U609" s="48">
        <v>462</v>
      </c>
      <c r="V609" s="48">
        <v>371</v>
      </c>
      <c r="W609" s="48">
        <v>287</v>
      </c>
      <c r="X609" s="48">
        <v>245</v>
      </c>
      <c r="Y609" s="48">
        <v>230</v>
      </c>
      <c r="Z609" s="48">
        <v>223</v>
      </c>
      <c r="AA609" s="48">
        <v>204</v>
      </c>
      <c r="AB609" s="48">
        <v>190</v>
      </c>
      <c r="AC609" s="48">
        <v>160</v>
      </c>
      <c r="AD609" s="48">
        <v>123</v>
      </c>
      <c r="AE609" s="48">
        <v>92</v>
      </c>
      <c r="AF609" s="48">
        <v>64</v>
      </c>
      <c r="AG609" s="48">
        <v>71</v>
      </c>
      <c r="AH609" s="50">
        <v>513</v>
      </c>
      <c r="AI609" s="50">
        <v>487</v>
      </c>
      <c r="AJ609" s="50">
        <v>447</v>
      </c>
      <c r="AK609" s="50">
        <v>431</v>
      </c>
      <c r="AL609" s="50">
        <v>417</v>
      </c>
      <c r="AM609" s="50">
        <v>361</v>
      </c>
      <c r="AN609" s="50">
        <v>273</v>
      </c>
      <c r="AO609" s="50">
        <v>240</v>
      </c>
      <c r="AP609" s="50">
        <v>226</v>
      </c>
      <c r="AQ609" s="50">
        <v>217</v>
      </c>
      <c r="AR609" s="50">
        <v>188</v>
      </c>
      <c r="AS609" s="50">
        <v>163</v>
      </c>
      <c r="AT609" s="50">
        <v>134</v>
      </c>
      <c r="AU609" s="50">
        <v>102</v>
      </c>
      <c r="AV609" s="50">
        <v>80</v>
      </c>
      <c r="AW609" s="50">
        <v>61</v>
      </c>
      <c r="AX609" s="50">
        <v>83</v>
      </c>
      <c r="AZ609">
        <v>0</v>
      </c>
    </row>
    <row r="610" spans="1:52" x14ac:dyDescent="0.25">
      <c r="A610" s="2" t="s">
        <v>772</v>
      </c>
      <c r="B610" s="3" t="s">
        <v>1005</v>
      </c>
      <c r="C610" s="4">
        <v>41016</v>
      </c>
      <c r="D610" s="2" t="s">
        <v>774</v>
      </c>
      <c r="E610" s="2" t="s">
        <v>1006</v>
      </c>
      <c r="F610" t="s">
        <v>2496</v>
      </c>
      <c r="G610">
        <v>27669</v>
      </c>
      <c r="H610">
        <v>1095</v>
      </c>
      <c r="I610">
        <v>566</v>
      </c>
      <c r="J610" s="9">
        <v>51.689497716894969</v>
      </c>
      <c r="K610">
        <v>8186</v>
      </c>
      <c r="L610">
        <v>2833</v>
      </c>
      <c r="M610" s="22">
        <v>34.607867090153924</v>
      </c>
      <c r="N610" s="48">
        <v>27669</v>
      </c>
      <c r="O610" s="49">
        <v>17498</v>
      </c>
      <c r="P610" s="49">
        <v>10171</v>
      </c>
      <c r="Q610" s="48">
        <v>1508</v>
      </c>
      <c r="R610" s="48">
        <v>1480</v>
      </c>
      <c r="S610" s="48">
        <v>1511</v>
      </c>
      <c r="T610" s="48">
        <v>1288</v>
      </c>
      <c r="U610" s="48">
        <v>1331</v>
      </c>
      <c r="V610" s="48">
        <v>1117</v>
      </c>
      <c r="W610" s="48">
        <v>858</v>
      </c>
      <c r="X610" s="48">
        <v>720</v>
      </c>
      <c r="Y610" s="48">
        <v>664</v>
      </c>
      <c r="Z610" s="48">
        <v>672</v>
      </c>
      <c r="AA610" s="48">
        <v>734</v>
      </c>
      <c r="AB610" s="48">
        <v>595</v>
      </c>
      <c r="AC610" s="48">
        <v>388</v>
      </c>
      <c r="AD610" s="48">
        <v>368</v>
      </c>
      <c r="AE610" s="48">
        <v>336</v>
      </c>
      <c r="AF610" s="48">
        <v>214</v>
      </c>
      <c r="AG610" s="48">
        <v>187</v>
      </c>
      <c r="AH610" s="50">
        <v>1439</v>
      </c>
      <c r="AI610" s="50">
        <v>1393</v>
      </c>
      <c r="AJ610" s="50">
        <v>1372</v>
      </c>
      <c r="AK610" s="50">
        <v>1294</v>
      </c>
      <c r="AL610" s="50">
        <v>1279</v>
      </c>
      <c r="AM610" s="50">
        <v>1063</v>
      </c>
      <c r="AN610" s="50">
        <v>883</v>
      </c>
      <c r="AO610" s="50">
        <v>757</v>
      </c>
      <c r="AP610" s="50">
        <v>706</v>
      </c>
      <c r="AQ610" s="50">
        <v>698</v>
      </c>
      <c r="AR610" s="50">
        <v>671</v>
      </c>
      <c r="AS610" s="50">
        <v>558</v>
      </c>
      <c r="AT610" s="50">
        <v>395</v>
      </c>
      <c r="AU610" s="50">
        <v>362</v>
      </c>
      <c r="AV610" s="50">
        <v>328</v>
      </c>
      <c r="AW610" s="50">
        <v>239</v>
      </c>
      <c r="AX610" s="50">
        <v>261</v>
      </c>
      <c r="AZ610">
        <v>0</v>
      </c>
    </row>
    <row r="611" spans="1:52" x14ac:dyDescent="0.25">
      <c r="A611" s="2" t="s">
        <v>772</v>
      </c>
      <c r="B611" s="3" t="s">
        <v>1502</v>
      </c>
      <c r="C611" s="4">
        <v>41020</v>
      </c>
      <c r="D611" s="2" t="s">
        <v>774</v>
      </c>
      <c r="E611" s="2" t="s">
        <v>1503</v>
      </c>
      <c r="F611" t="s">
        <v>2254</v>
      </c>
      <c r="G611">
        <v>24611</v>
      </c>
      <c r="H611">
        <v>2142</v>
      </c>
      <c r="I611">
        <v>833</v>
      </c>
      <c r="J611" s="9">
        <v>38.888888888888893</v>
      </c>
      <c r="K611">
        <v>7591</v>
      </c>
      <c r="L611">
        <v>2847</v>
      </c>
      <c r="M611" s="22">
        <v>37.504940060598074</v>
      </c>
      <c r="N611" s="48">
        <v>24611</v>
      </c>
      <c r="O611" s="49">
        <v>15637</v>
      </c>
      <c r="P611" s="49">
        <v>8974</v>
      </c>
      <c r="Q611" s="48">
        <v>1311</v>
      </c>
      <c r="R611" s="48">
        <v>1266</v>
      </c>
      <c r="S611" s="48">
        <v>1236</v>
      </c>
      <c r="T611" s="48">
        <v>1110</v>
      </c>
      <c r="U611" s="48">
        <v>1063</v>
      </c>
      <c r="V611" s="48">
        <v>1009</v>
      </c>
      <c r="W611" s="48">
        <v>871</v>
      </c>
      <c r="X611" s="48">
        <v>710</v>
      </c>
      <c r="Y611" s="48">
        <v>639</v>
      </c>
      <c r="Z611" s="48">
        <v>648</v>
      </c>
      <c r="AA611" s="48">
        <v>622</v>
      </c>
      <c r="AB611" s="48">
        <v>533</v>
      </c>
      <c r="AC611" s="48">
        <v>546</v>
      </c>
      <c r="AD611" s="48">
        <v>389</v>
      </c>
      <c r="AE611" s="48">
        <v>241</v>
      </c>
      <c r="AF611" s="48">
        <v>213</v>
      </c>
      <c r="AG611" s="48">
        <v>204</v>
      </c>
      <c r="AH611" s="50">
        <v>1243</v>
      </c>
      <c r="AI611" s="50">
        <v>1181</v>
      </c>
      <c r="AJ611" s="50">
        <v>1146</v>
      </c>
      <c r="AK611" s="50">
        <v>1042</v>
      </c>
      <c r="AL611" s="50">
        <v>1015</v>
      </c>
      <c r="AM611" s="50">
        <v>976</v>
      </c>
      <c r="AN611" s="50">
        <v>846</v>
      </c>
      <c r="AO611" s="50">
        <v>690</v>
      </c>
      <c r="AP611" s="50">
        <v>617</v>
      </c>
      <c r="AQ611" s="50">
        <v>641</v>
      </c>
      <c r="AR611" s="50">
        <v>606</v>
      </c>
      <c r="AS611" s="50">
        <v>491</v>
      </c>
      <c r="AT611" s="50">
        <v>493</v>
      </c>
      <c r="AU611" s="50">
        <v>351</v>
      </c>
      <c r="AV611" s="50">
        <v>230</v>
      </c>
      <c r="AW611" s="50">
        <v>210</v>
      </c>
      <c r="AX611" s="50">
        <v>222</v>
      </c>
      <c r="AZ611">
        <v>0</v>
      </c>
    </row>
    <row r="612" spans="1:52" x14ac:dyDescent="0.25">
      <c r="A612" s="2" t="s">
        <v>772</v>
      </c>
      <c r="B612" s="3" t="s">
        <v>1169</v>
      </c>
      <c r="C612" s="4">
        <v>41026</v>
      </c>
      <c r="D612" s="2" t="s">
        <v>774</v>
      </c>
      <c r="E612" s="2" t="s">
        <v>1170</v>
      </c>
      <c r="F612" t="s">
        <v>2496</v>
      </c>
      <c r="G612">
        <v>4455</v>
      </c>
      <c r="H612">
        <v>513</v>
      </c>
      <c r="I612">
        <v>203</v>
      </c>
      <c r="J612" s="9">
        <v>39.571150097465882</v>
      </c>
      <c r="K612">
        <v>1369</v>
      </c>
      <c r="L612">
        <v>287</v>
      </c>
      <c r="M612" s="22">
        <v>20.964207450693937</v>
      </c>
      <c r="N612" s="48">
        <v>4455</v>
      </c>
      <c r="O612" s="49">
        <v>3012</v>
      </c>
      <c r="P612" s="49">
        <v>1443</v>
      </c>
      <c r="Q612" s="48">
        <v>245</v>
      </c>
      <c r="R612" s="48">
        <v>227</v>
      </c>
      <c r="S612" s="48">
        <v>223</v>
      </c>
      <c r="T612" s="48">
        <v>232</v>
      </c>
      <c r="U612" s="48">
        <v>236</v>
      </c>
      <c r="V612" s="48">
        <v>207</v>
      </c>
      <c r="W612" s="48">
        <v>163</v>
      </c>
      <c r="X612" s="48">
        <v>136</v>
      </c>
      <c r="Y612" s="48">
        <v>117</v>
      </c>
      <c r="Z612" s="48">
        <v>103</v>
      </c>
      <c r="AA612" s="48">
        <v>89</v>
      </c>
      <c r="AB612" s="48">
        <v>68</v>
      </c>
      <c r="AC612" s="48">
        <v>51</v>
      </c>
      <c r="AD612" s="48">
        <v>35</v>
      </c>
      <c r="AE612" s="48">
        <v>24</v>
      </c>
      <c r="AF612" s="48">
        <v>17</v>
      </c>
      <c r="AG612" s="48">
        <v>18</v>
      </c>
      <c r="AH612" s="50">
        <v>241</v>
      </c>
      <c r="AI612" s="50">
        <v>234</v>
      </c>
      <c r="AJ612" s="50">
        <v>234</v>
      </c>
      <c r="AK612" s="50">
        <v>238</v>
      </c>
      <c r="AL612" s="50">
        <v>234</v>
      </c>
      <c r="AM612" s="50">
        <v>202</v>
      </c>
      <c r="AN612" s="50">
        <v>161</v>
      </c>
      <c r="AO612" s="50">
        <v>142</v>
      </c>
      <c r="AP612" s="50">
        <v>129</v>
      </c>
      <c r="AQ612" s="50">
        <v>118</v>
      </c>
      <c r="AR612" s="50">
        <v>105</v>
      </c>
      <c r="AS612" s="50">
        <v>76</v>
      </c>
      <c r="AT612" s="50">
        <v>52</v>
      </c>
      <c r="AU612" s="50">
        <v>35</v>
      </c>
      <c r="AV612" s="50">
        <v>24</v>
      </c>
      <c r="AW612" s="50">
        <v>18</v>
      </c>
      <c r="AX612" s="50">
        <v>21</v>
      </c>
      <c r="AZ612">
        <v>0</v>
      </c>
    </row>
    <row r="613" spans="1:52" x14ac:dyDescent="0.25">
      <c r="A613" s="2" t="s">
        <v>772</v>
      </c>
      <c r="B613" s="3" t="s">
        <v>1558</v>
      </c>
      <c r="C613" s="4">
        <v>41078</v>
      </c>
      <c r="D613" s="2" t="s">
        <v>774</v>
      </c>
      <c r="E613" s="2" t="s">
        <v>1559</v>
      </c>
      <c r="F613" t="s">
        <v>2496</v>
      </c>
      <c r="G613">
        <v>9682</v>
      </c>
      <c r="H613">
        <v>785</v>
      </c>
      <c r="I613">
        <v>447</v>
      </c>
      <c r="J613" s="9">
        <v>56.942675159235669</v>
      </c>
      <c r="K613">
        <v>2855</v>
      </c>
      <c r="L613">
        <v>1058</v>
      </c>
      <c r="M613" s="22">
        <v>37.057793345008754</v>
      </c>
      <c r="N613" s="48">
        <v>9682</v>
      </c>
      <c r="O613" s="49">
        <v>5132</v>
      </c>
      <c r="P613" s="49">
        <v>4550</v>
      </c>
      <c r="Q613" s="48">
        <v>500</v>
      </c>
      <c r="R613" s="48">
        <v>482</v>
      </c>
      <c r="S613" s="48">
        <v>476</v>
      </c>
      <c r="T613" s="48">
        <v>473</v>
      </c>
      <c r="U613" s="48">
        <v>470</v>
      </c>
      <c r="V613" s="48">
        <v>412</v>
      </c>
      <c r="W613" s="48">
        <v>297</v>
      </c>
      <c r="X613" s="48">
        <v>269</v>
      </c>
      <c r="Y613" s="48">
        <v>276</v>
      </c>
      <c r="Z613" s="48">
        <v>261</v>
      </c>
      <c r="AA613" s="48">
        <v>248</v>
      </c>
      <c r="AB613" s="48">
        <v>213</v>
      </c>
      <c r="AC613" s="48">
        <v>171</v>
      </c>
      <c r="AD613" s="48">
        <v>132</v>
      </c>
      <c r="AE613" s="48">
        <v>94</v>
      </c>
      <c r="AF613" s="48">
        <v>70</v>
      </c>
      <c r="AG613" s="48">
        <v>71</v>
      </c>
      <c r="AH613" s="50">
        <v>478</v>
      </c>
      <c r="AI613" s="50">
        <v>451</v>
      </c>
      <c r="AJ613" s="50">
        <v>420</v>
      </c>
      <c r="AK613" s="50">
        <v>433</v>
      </c>
      <c r="AL613" s="50">
        <v>458</v>
      </c>
      <c r="AM613" s="50">
        <v>393</v>
      </c>
      <c r="AN613" s="50">
        <v>305</v>
      </c>
      <c r="AO613" s="50">
        <v>286</v>
      </c>
      <c r="AP613" s="50">
        <v>264</v>
      </c>
      <c r="AQ613" s="50">
        <v>250</v>
      </c>
      <c r="AR613" s="50">
        <v>237</v>
      </c>
      <c r="AS613" s="50">
        <v>208</v>
      </c>
      <c r="AT613" s="50">
        <v>174</v>
      </c>
      <c r="AU613" s="50">
        <v>139</v>
      </c>
      <c r="AV613" s="50">
        <v>106</v>
      </c>
      <c r="AW613" s="50">
        <v>79</v>
      </c>
      <c r="AX613" s="50">
        <v>86</v>
      </c>
      <c r="AZ613">
        <v>0</v>
      </c>
    </row>
    <row r="614" spans="1:52" x14ac:dyDescent="0.25">
      <c r="A614" s="2" t="s">
        <v>772</v>
      </c>
      <c r="B614" s="3" t="s">
        <v>1380</v>
      </c>
      <c r="C614" s="4">
        <v>41132</v>
      </c>
      <c r="D614" s="2" t="s">
        <v>774</v>
      </c>
      <c r="E614" s="2" t="s">
        <v>1381</v>
      </c>
      <c r="F614" t="s">
        <v>2496</v>
      </c>
      <c r="G614">
        <v>34627</v>
      </c>
      <c r="H614">
        <v>1718</v>
      </c>
      <c r="I614">
        <v>970</v>
      </c>
      <c r="J614" s="9">
        <v>56.461001164144356</v>
      </c>
      <c r="K614">
        <v>9738</v>
      </c>
      <c r="L614">
        <v>3690</v>
      </c>
      <c r="M614" s="22">
        <v>37.892791127541592</v>
      </c>
      <c r="N614" s="48">
        <v>34627</v>
      </c>
      <c r="O614" s="49">
        <v>26284</v>
      </c>
      <c r="P614" s="49">
        <v>8343</v>
      </c>
      <c r="Q614" s="48">
        <v>1609</v>
      </c>
      <c r="R614" s="48">
        <v>1607</v>
      </c>
      <c r="S614" s="48">
        <v>1637</v>
      </c>
      <c r="T614" s="48">
        <v>1549</v>
      </c>
      <c r="U614" s="48">
        <v>1485</v>
      </c>
      <c r="V614" s="48">
        <v>1391</v>
      </c>
      <c r="W614" s="48">
        <v>1258</v>
      </c>
      <c r="X614" s="48">
        <v>1071</v>
      </c>
      <c r="Y614" s="48">
        <v>953</v>
      </c>
      <c r="Z614" s="48">
        <v>1009</v>
      </c>
      <c r="AA614" s="48">
        <v>948</v>
      </c>
      <c r="AB614" s="48">
        <v>799</v>
      </c>
      <c r="AC614" s="48">
        <v>598</v>
      </c>
      <c r="AD614" s="48">
        <v>469</v>
      </c>
      <c r="AE614" s="48">
        <v>366</v>
      </c>
      <c r="AF614" s="48">
        <v>260</v>
      </c>
      <c r="AG614" s="48">
        <v>253</v>
      </c>
      <c r="AH614" s="50">
        <v>1547</v>
      </c>
      <c r="AI614" s="50">
        <v>1549</v>
      </c>
      <c r="AJ614" s="50">
        <v>1565</v>
      </c>
      <c r="AK614" s="50">
        <v>1572</v>
      </c>
      <c r="AL614" s="50">
        <v>1571</v>
      </c>
      <c r="AM614" s="50">
        <v>1445</v>
      </c>
      <c r="AN614" s="50">
        <v>1203</v>
      </c>
      <c r="AO614" s="50">
        <v>1099</v>
      </c>
      <c r="AP614" s="50">
        <v>1032</v>
      </c>
      <c r="AQ614" s="50">
        <v>1017</v>
      </c>
      <c r="AR614" s="50">
        <v>972</v>
      </c>
      <c r="AS614" s="50">
        <v>808</v>
      </c>
      <c r="AT614" s="50">
        <v>606</v>
      </c>
      <c r="AU614" s="50">
        <v>483</v>
      </c>
      <c r="AV614" s="50">
        <v>363</v>
      </c>
      <c r="AW614" s="50">
        <v>255</v>
      </c>
      <c r="AX614" s="50">
        <v>278</v>
      </c>
      <c r="AZ614">
        <v>0</v>
      </c>
    </row>
    <row r="615" spans="1:52" x14ac:dyDescent="0.25">
      <c r="A615" s="2" t="s">
        <v>772</v>
      </c>
      <c r="B615" s="3" t="s">
        <v>1768</v>
      </c>
      <c r="C615" s="4">
        <v>41206</v>
      </c>
      <c r="D615" s="2" t="s">
        <v>774</v>
      </c>
      <c r="E615" s="2" t="s">
        <v>1769</v>
      </c>
      <c r="F615" t="s">
        <v>2496</v>
      </c>
      <c r="G615">
        <v>12655</v>
      </c>
      <c r="H615">
        <v>1935</v>
      </c>
      <c r="I615">
        <v>1054</v>
      </c>
      <c r="J615" s="9">
        <v>54.470284237726098</v>
      </c>
      <c r="K615">
        <v>3666</v>
      </c>
      <c r="L615">
        <v>1360</v>
      </c>
      <c r="M615" s="22">
        <v>37.09765411893072</v>
      </c>
      <c r="N615" s="48">
        <v>12655</v>
      </c>
      <c r="O615" s="49">
        <v>2582</v>
      </c>
      <c r="P615" s="49">
        <v>10073</v>
      </c>
      <c r="Q615" s="48">
        <v>654</v>
      </c>
      <c r="R615" s="48">
        <v>629</v>
      </c>
      <c r="S615" s="48">
        <v>622</v>
      </c>
      <c r="T615" s="48">
        <v>618</v>
      </c>
      <c r="U615" s="48">
        <v>615</v>
      </c>
      <c r="V615" s="48">
        <v>536</v>
      </c>
      <c r="W615" s="48">
        <v>391</v>
      </c>
      <c r="X615" s="48">
        <v>352</v>
      </c>
      <c r="Y615" s="48">
        <v>362</v>
      </c>
      <c r="Z615" s="48">
        <v>341</v>
      </c>
      <c r="AA615" s="48">
        <v>324</v>
      </c>
      <c r="AB615" s="48">
        <v>279</v>
      </c>
      <c r="AC615" s="48">
        <v>223</v>
      </c>
      <c r="AD615" s="48">
        <v>172</v>
      </c>
      <c r="AE615" s="48">
        <v>122</v>
      </c>
      <c r="AF615" s="48">
        <v>92</v>
      </c>
      <c r="AG615" s="48">
        <v>93</v>
      </c>
      <c r="AH615" s="50">
        <v>625</v>
      </c>
      <c r="AI615" s="50">
        <v>590</v>
      </c>
      <c r="AJ615" s="50">
        <v>548</v>
      </c>
      <c r="AK615" s="50">
        <v>565</v>
      </c>
      <c r="AL615" s="50">
        <v>598</v>
      </c>
      <c r="AM615" s="50">
        <v>515</v>
      </c>
      <c r="AN615" s="50">
        <v>399</v>
      </c>
      <c r="AO615" s="50">
        <v>374</v>
      </c>
      <c r="AP615" s="50">
        <v>344</v>
      </c>
      <c r="AQ615" s="50">
        <v>327</v>
      </c>
      <c r="AR615" s="50">
        <v>311</v>
      </c>
      <c r="AS615" s="50">
        <v>271</v>
      </c>
      <c r="AT615" s="50">
        <v>227</v>
      </c>
      <c r="AU615" s="50">
        <v>182</v>
      </c>
      <c r="AV615" s="50">
        <v>139</v>
      </c>
      <c r="AW615" s="50">
        <v>103</v>
      </c>
      <c r="AX615" s="50">
        <v>112</v>
      </c>
      <c r="AZ615">
        <v>0</v>
      </c>
    </row>
    <row r="616" spans="1:52" x14ac:dyDescent="0.25">
      <c r="A616" s="2" t="s">
        <v>772</v>
      </c>
      <c r="B616" s="3" t="s">
        <v>937</v>
      </c>
      <c r="C616" s="4">
        <v>41244</v>
      </c>
      <c r="D616" s="2" t="s">
        <v>774</v>
      </c>
      <c r="E616" s="2" t="s">
        <v>938</v>
      </c>
      <c r="F616" t="s">
        <v>2496</v>
      </c>
      <c r="G616">
        <v>4064</v>
      </c>
      <c r="H616">
        <v>459</v>
      </c>
      <c r="I616">
        <v>203</v>
      </c>
      <c r="J616" s="9">
        <v>44.226579520697165</v>
      </c>
      <c r="K616">
        <v>1360</v>
      </c>
      <c r="L616">
        <v>266</v>
      </c>
      <c r="M616" s="22">
        <v>19.558823529411764</v>
      </c>
      <c r="N616" s="48">
        <v>4064</v>
      </c>
      <c r="O616" s="49">
        <v>1282</v>
      </c>
      <c r="P616" s="49">
        <v>2782</v>
      </c>
      <c r="Q616" s="48">
        <v>252</v>
      </c>
      <c r="R616" s="48">
        <v>234</v>
      </c>
      <c r="S616" s="48">
        <v>223</v>
      </c>
      <c r="T616" s="48">
        <v>201</v>
      </c>
      <c r="U616" s="48">
        <v>202</v>
      </c>
      <c r="V616" s="48">
        <v>176</v>
      </c>
      <c r="W616" s="48">
        <v>141</v>
      </c>
      <c r="X616" s="48">
        <v>126</v>
      </c>
      <c r="Y616" s="48">
        <v>122</v>
      </c>
      <c r="Z616" s="48">
        <v>112</v>
      </c>
      <c r="AA616" s="48">
        <v>91</v>
      </c>
      <c r="AB616" s="48">
        <v>72</v>
      </c>
      <c r="AC616" s="48">
        <v>49</v>
      </c>
      <c r="AD616" s="48">
        <v>34</v>
      </c>
      <c r="AE616" s="48">
        <v>26</v>
      </c>
      <c r="AF616" s="48">
        <v>17</v>
      </c>
      <c r="AG616" s="48">
        <v>18</v>
      </c>
      <c r="AH616" s="50">
        <v>246</v>
      </c>
      <c r="AI616" s="50">
        <v>233</v>
      </c>
      <c r="AJ616" s="50">
        <v>226</v>
      </c>
      <c r="AK616" s="50">
        <v>205</v>
      </c>
      <c r="AL616" s="50">
        <v>205</v>
      </c>
      <c r="AM616" s="50">
        <v>176</v>
      </c>
      <c r="AN616" s="50">
        <v>134</v>
      </c>
      <c r="AO616" s="50">
        <v>109</v>
      </c>
      <c r="AP616" s="50">
        <v>96</v>
      </c>
      <c r="AQ616" s="50">
        <v>84</v>
      </c>
      <c r="AR616" s="50">
        <v>68</v>
      </c>
      <c r="AS616" s="50">
        <v>55</v>
      </c>
      <c r="AT616" s="50">
        <v>41</v>
      </c>
      <c r="AU616" s="50">
        <v>29</v>
      </c>
      <c r="AV616" s="50">
        <v>23</v>
      </c>
      <c r="AW616" s="50">
        <v>16</v>
      </c>
      <c r="AX616" s="50">
        <v>22</v>
      </c>
      <c r="AZ616">
        <v>0</v>
      </c>
    </row>
    <row r="617" spans="1:52" x14ac:dyDescent="0.25">
      <c r="A617" s="2" t="s">
        <v>772</v>
      </c>
      <c r="B617" s="3" t="s">
        <v>1346</v>
      </c>
      <c r="C617" s="4">
        <v>41298</v>
      </c>
      <c r="D617" s="2" t="s">
        <v>774</v>
      </c>
      <c r="E617" s="2" t="s">
        <v>1347</v>
      </c>
      <c r="F617" t="s">
        <v>2496</v>
      </c>
      <c r="G617">
        <v>92186</v>
      </c>
      <c r="H617">
        <v>5106</v>
      </c>
      <c r="I617">
        <v>2243</v>
      </c>
      <c r="J617" s="9">
        <v>43.928711320015665</v>
      </c>
      <c r="K617">
        <v>28255</v>
      </c>
      <c r="L617">
        <v>7651</v>
      </c>
      <c r="M617" s="22">
        <v>27.078393204742525</v>
      </c>
      <c r="N617" s="48">
        <v>92186</v>
      </c>
      <c r="O617" s="49">
        <v>44344</v>
      </c>
      <c r="P617" s="49">
        <v>47842</v>
      </c>
      <c r="Q617" s="48">
        <v>5221</v>
      </c>
      <c r="R617" s="48">
        <v>5006</v>
      </c>
      <c r="S617" s="48">
        <v>4802</v>
      </c>
      <c r="T617" s="48">
        <v>5399</v>
      </c>
      <c r="U617" s="48">
        <v>5624</v>
      </c>
      <c r="V617" s="48">
        <v>4351</v>
      </c>
      <c r="W617" s="48">
        <v>3192</v>
      </c>
      <c r="X617" s="48">
        <v>2614</v>
      </c>
      <c r="Y617" s="48">
        <v>2236</v>
      </c>
      <c r="Z617" s="48">
        <v>2047</v>
      </c>
      <c r="AA617" s="48">
        <v>1861</v>
      </c>
      <c r="AB617" s="48">
        <v>1701</v>
      </c>
      <c r="AC617" s="48">
        <v>1333</v>
      </c>
      <c r="AD617" s="48">
        <v>1025</v>
      </c>
      <c r="AE617" s="48">
        <v>755</v>
      </c>
      <c r="AF617" s="48">
        <v>547</v>
      </c>
      <c r="AG617" s="48">
        <v>562</v>
      </c>
      <c r="AH617" s="50">
        <v>4997</v>
      </c>
      <c r="AI617" s="50">
        <v>4696</v>
      </c>
      <c r="AJ617" s="50">
        <v>4545</v>
      </c>
      <c r="AK617" s="50">
        <v>4525</v>
      </c>
      <c r="AL617" s="50">
        <v>4089</v>
      </c>
      <c r="AM617" s="50">
        <v>3593</v>
      </c>
      <c r="AN617" s="50">
        <v>2978</v>
      </c>
      <c r="AO617" s="50">
        <v>2485</v>
      </c>
      <c r="AP617" s="50">
        <v>2140</v>
      </c>
      <c r="AQ617" s="50">
        <v>1999</v>
      </c>
      <c r="AR617" s="50">
        <v>1864</v>
      </c>
      <c r="AS617" s="50">
        <v>1654</v>
      </c>
      <c r="AT617" s="50">
        <v>1367</v>
      </c>
      <c r="AU617" s="50">
        <v>1056</v>
      </c>
      <c r="AV617" s="50">
        <v>740</v>
      </c>
      <c r="AW617" s="50">
        <v>557</v>
      </c>
      <c r="AX617" s="50">
        <v>625</v>
      </c>
      <c r="AZ617">
        <v>0</v>
      </c>
    </row>
    <row r="618" spans="1:52" x14ac:dyDescent="0.25">
      <c r="A618" s="2" t="s">
        <v>772</v>
      </c>
      <c r="B618" s="3" t="s">
        <v>1295</v>
      </c>
      <c r="C618" s="4">
        <v>41306</v>
      </c>
      <c r="D618" s="2" t="s">
        <v>774</v>
      </c>
      <c r="E618" s="2" t="s">
        <v>1296</v>
      </c>
      <c r="F618" t="s">
        <v>2496</v>
      </c>
      <c r="G618">
        <v>34410</v>
      </c>
      <c r="H618">
        <v>1526</v>
      </c>
      <c r="I618">
        <v>1024</v>
      </c>
      <c r="J618" s="9">
        <v>67.10353866317169</v>
      </c>
      <c r="K618">
        <v>10355</v>
      </c>
      <c r="L618">
        <v>3534</v>
      </c>
      <c r="M618" s="22">
        <v>34.128440366972477</v>
      </c>
      <c r="N618" s="48">
        <v>34410</v>
      </c>
      <c r="O618" s="49">
        <v>18680</v>
      </c>
      <c r="P618" s="49">
        <v>15730</v>
      </c>
      <c r="Q618" s="48">
        <v>1874</v>
      </c>
      <c r="R618" s="48">
        <v>1813</v>
      </c>
      <c r="S618" s="48">
        <v>1814</v>
      </c>
      <c r="T618" s="48">
        <v>1549</v>
      </c>
      <c r="U618" s="48">
        <v>1690</v>
      </c>
      <c r="V618" s="48">
        <v>1481</v>
      </c>
      <c r="W618" s="48">
        <v>1073</v>
      </c>
      <c r="X618" s="48">
        <v>969</v>
      </c>
      <c r="Y618" s="48">
        <v>860</v>
      </c>
      <c r="Z618" s="48">
        <v>836</v>
      </c>
      <c r="AA618" s="48">
        <v>842</v>
      </c>
      <c r="AB618" s="48">
        <v>742</v>
      </c>
      <c r="AC618" s="48">
        <v>604</v>
      </c>
      <c r="AD618" s="48">
        <v>491</v>
      </c>
      <c r="AE618" s="48">
        <v>323</v>
      </c>
      <c r="AF618" s="48">
        <v>227</v>
      </c>
      <c r="AG618" s="48">
        <v>256</v>
      </c>
      <c r="AH618" s="50">
        <v>1784</v>
      </c>
      <c r="AI618" s="50">
        <v>1693</v>
      </c>
      <c r="AJ618" s="50">
        <v>1703</v>
      </c>
      <c r="AK618" s="50">
        <v>1562</v>
      </c>
      <c r="AL618" s="50">
        <v>1575</v>
      </c>
      <c r="AM618" s="50">
        <v>1363</v>
      </c>
      <c r="AN618" s="50">
        <v>993</v>
      </c>
      <c r="AO618" s="50">
        <v>945</v>
      </c>
      <c r="AP618" s="50">
        <v>907</v>
      </c>
      <c r="AQ618" s="50">
        <v>877</v>
      </c>
      <c r="AR618" s="50">
        <v>868</v>
      </c>
      <c r="AS618" s="50">
        <v>735</v>
      </c>
      <c r="AT618" s="50">
        <v>580</v>
      </c>
      <c r="AU618" s="50">
        <v>461</v>
      </c>
      <c r="AV618" s="50">
        <v>349</v>
      </c>
      <c r="AW618" s="50">
        <v>269</v>
      </c>
      <c r="AX618" s="50">
        <v>302</v>
      </c>
      <c r="AZ618">
        <v>0</v>
      </c>
    </row>
    <row r="619" spans="1:52" x14ac:dyDescent="0.25">
      <c r="A619" s="2" t="s">
        <v>772</v>
      </c>
      <c r="B619" s="3" t="s">
        <v>1305</v>
      </c>
      <c r="C619" s="4">
        <v>41319</v>
      </c>
      <c r="D619" s="2" t="s">
        <v>774</v>
      </c>
      <c r="E619" s="2" t="s">
        <v>517</v>
      </c>
      <c r="F619" t="s">
        <v>2496</v>
      </c>
      <c r="G619">
        <v>22060</v>
      </c>
      <c r="H619">
        <v>3624</v>
      </c>
      <c r="I619">
        <v>1237</v>
      </c>
      <c r="J619" s="9">
        <v>34.133554083885208</v>
      </c>
      <c r="K619">
        <v>7048</v>
      </c>
      <c r="L619">
        <v>1739</v>
      </c>
      <c r="M619" s="22">
        <v>24.673666288308741</v>
      </c>
      <c r="N619" s="48">
        <v>22060</v>
      </c>
      <c r="O619" s="49">
        <v>5178</v>
      </c>
      <c r="P619" s="49">
        <v>16882</v>
      </c>
      <c r="Q619" s="48">
        <v>1306</v>
      </c>
      <c r="R619" s="48">
        <v>1234</v>
      </c>
      <c r="S619" s="48">
        <v>1176</v>
      </c>
      <c r="T619" s="48">
        <v>1113</v>
      </c>
      <c r="U619" s="48">
        <v>1099</v>
      </c>
      <c r="V619" s="48">
        <v>950</v>
      </c>
      <c r="W619" s="48">
        <v>748</v>
      </c>
      <c r="X619" s="48">
        <v>665</v>
      </c>
      <c r="Y619" s="48">
        <v>654</v>
      </c>
      <c r="Z619" s="48">
        <v>613</v>
      </c>
      <c r="AA619" s="48">
        <v>526</v>
      </c>
      <c r="AB619" s="48">
        <v>440</v>
      </c>
      <c r="AC619" s="48">
        <v>326</v>
      </c>
      <c r="AD619" s="48">
        <v>230</v>
      </c>
      <c r="AE619" s="48">
        <v>183</v>
      </c>
      <c r="AF619" s="48">
        <v>126</v>
      </c>
      <c r="AG619" s="48">
        <v>132</v>
      </c>
      <c r="AH619" s="50">
        <v>1252</v>
      </c>
      <c r="AI619" s="50">
        <v>1173</v>
      </c>
      <c r="AJ619" s="50">
        <v>1137</v>
      </c>
      <c r="AK619" s="50">
        <v>1029</v>
      </c>
      <c r="AL619" s="50">
        <v>1037</v>
      </c>
      <c r="AM619" s="50">
        <v>910</v>
      </c>
      <c r="AN619" s="50">
        <v>725</v>
      </c>
      <c r="AO619" s="50">
        <v>596</v>
      </c>
      <c r="AP619" s="50">
        <v>531</v>
      </c>
      <c r="AQ619" s="50">
        <v>484</v>
      </c>
      <c r="AR619" s="50">
        <v>412</v>
      </c>
      <c r="AS619" s="50">
        <v>350</v>
      </c>
      <c r="AT619" s="50">
        <v>276</v>
      </c>
      <c r="AU619" s="50">
        <v>209</v>
      </c>
      <c r="AV619" s="50">
        <v>159</v>
      </c>
      <c r="AW619" s="50">
        <v>117</v>
      </c>
      <c r="AX619" s="50">
        <v>142</v>
      </c>
      <c r="AZ619">
        <v>0</v>
      </c>
    </row>
    <row r="620" spans="1:52" x14ac:dyDescent="0.25">
      <c r="A620" s="2" t="s">
        <v>772</v>
      </c>
      <c r="B620" s="3" t="s">
        <v>1461</v>
      </c>
      <c r="C620" s="4">
        <v>41349</v>
      </c>
      <c r="D620" s="2" t="s">
        <v>774</v>
      </c>
      <c r="E620" s="2" t="s">
        <v>1462</v>
      </c>
      <c r="F620" t="s">
        <v>2496</v>
      </c>
      <c r="G620">
        <v>6986</v>
      </c>
      <c r="H620">
        <v>337</v>
      </c>
      <c r="I620">
        <v>160</v>
      </c>
      <c r="J620" s="9">
        <v>47.477744807121667</v>
      </c>
      <c r="K620">
        <v>2081</v>
      </c>
      <c r="L620">
        <v>759</v>
      </c>
      <c r="M620" s="22">
        <v>36.472849591542527</v>
      </c>
      <c r="N620" s="48">
        <v>6986</v>
      </c>
      <c r="O620" s="49">
        <v>5397</v>
      </c>
      <c r="P620" s="49">
        <v>1589</v>
      </c>
      <c r="Q620" s="48">
        <v>364</v>
      </c>
      <c r="R620" s="48">
        <v>358</v>
      </c>
      <c r="S620" s="48">
        <v>382</v>
      </c>
      <c r="T620" s="48">
        <v>310</v>
      </c>
      <c r="U620" s="48">
        <v>334</v>
      </c>
      <c r="V620" s="48">
        <v>292</v>
      </c>
      <c r="W620" s="48">
        <v>233</v>
      </c>
      <c r="X620" s="48">
        <v>213</v>
      </c>
      <c r="Y620" s="48">
        <v>181</v>
      </c>
      <c r="Z620" s="48">
        <v>209</v>
      </c>
      <c r="AA620" s="48">
        <v>191</v>
      </c>
      <c r="AB620" s="48">
        <v>168</v>
      </c>
      <c r="AC620" s="48">
        <v>121</v>
      </c>
      <c r="AD620" s="48">
        <v>79</v>
      </c>
      <c r="AE620" s="48">
        <v>67</v>
      </c>
      <c r="AF620" s="48">
        <v>56</v>
      </c>
      <c r="AG620" s="48">
        <v>57</v>
      </c>
      <c r="AH620" s="50">
        <v>340</v>
      </c>
      <c r="AI620" s="50">
        <v>321</v>
      </c>
      <c r="AJ620" s="50">
        <v>297</v>
      </c>
      <c r="AK620" s="50">
        <v>304</v>
      </c>
      <c r="AL620" s="50">
        <v>295</v>
      </c>
      <c r="AM620" s="50">
        <v>276</v>
      </c>
      <c r="AN620" s="50">
        <v>223</v>
      </c>
      <c r="AO620" s="50">
        <v>198</v>
      </c>
      <c r="AP620" s="50">
        <v>182</v>
      </c>
      <c r="AQ620" s="50">
        <v>205</v>
      </c>
      <c r="AR620" s="50">
        <v>181</v>
      </c>
      <c r="AS620" s="50">
        <v>139</v>
      </c>
      <c r="AT620" s="50">
        <v>112</v>
      </c>
      <c r="AU620" s="50">
        <v>95</v>
      </c>
      <c r="AV620" s="50">
        <v>75</v>
      </c>
      <c r="AW620" s="50">
        <v>60</v>
      </c>
      <c r="AX620" s="50">
        <v>68</v>
      </c>
      <c r="AZ620">
        <v>0</v>
      </c>
    </row>
    <row r="621" spans="1:52" x14ac:dyDescent="0.25">
      <c r="A621" s="2" t="s">
        <v>772</v>
      </c>
      <c r="B621" s="3" t="s">
        <v>1057</v>
      </c>
      <c r="C621" s="4">
        <v>41357</v>
      </c>
      <c r="D621" s="2" t="s">
        <v>774</v>
      </c>
      <c r="E621" s="2" t="s">
        <v>1058</v>
      </c>
      <c r="F621" t="s">
        <v>2496</v>
      </c>
      <c r="G621">
        <v>13178</v>
      </c>
      <c r="H621">
        <v>1021</v>
      </c>
      <c r="I621">
        <v>394</v>
      </c>
      <c r="J621" s="9">
        <v>38.589618021547501</v>
      </c>
      <c r="K621">
        <v>3611</v>
      </c>
      <c r="L621">
        <v>1494</v>
      </c>
      <c r="M621" s="22">
        <v>41.373580725560785</v>
      </c>
      <c r="N621" s="48">
        <v>13178</v>
      </c>
      <c r="O621" s="49">
        <v>2398</v>
      </c>
      <c r="P621" s="49">
        <v>10780</v>
      </c>
      <c r="Q621" s="48">
        <v>657</v>
      </c>
      <c r="R621" s="48">
        <v>637</v>
      </c>
      <c r="S621" s="48">
        <v>624</v>
      </c>
      <c r="T621" s="48">
        <v>616</v>
      </c>
      <c r="U621" s="48">
        <v>608</v>
      </c>
      <c r="V621" s="48">
        <v>527</v>
      </c>
      <c r="W621" s="48">
        <v>391</v>
      </c>
      <c r="X621" s="48">
        <v>367</v>
      </c>
      <c r="Y621" s="48">
        <v>393</v>
      </c>
      <c r="Z621" s="48">
        <v>383</v>
      </c>
      <c r="AA621" s="48">
        <v>377</v>
      </c>
      <c r="AB621" s="48">
        <v>325</v>
      </c>
      <c r="AC621" s="48">
        <v>259</v>
      </c>
      <c r="AD621" s="48">
        <v>199</v>
      </c>
      <c r="AE621" s="48">
        <v>140</v>
      </c>
      <c r="AF621" s="48">
        <v>105</v>
      </c>
      <c r="AG621" s="48">
        <v>110</v>
      </c>
      <c r="AH621" s="50">
        <v>623</v>
      </c>
      <c r="AI621" s="50">
        <v>584</v>
      </c>
      <c r="AJ621" s="50">
        <v>534</v>
      </c>
      <c r="AK621" s="50">
        <v>552</v>
      </c>
      <c r="AL621" s="50">
        <v>590</v>
      </c>
      <c r="AM621" s="50">
        <v>521</v>
      </c>
      <c r="AN621" s="50">
        <v>410</v>
      </c>
      <c r="AO621" s="50">
        <v>388</v>
      </c>
      <c r="AP621" s="50">
        <v>364</v>
      </c>
      <c r="AQ621" s="50">
        <v>355</v>
      </c>
      <c r="AR621" s="50">
        <v>349</v>
      </c>
      <c r="AS621" s="50">
        <v>314</v>
      </c>
      <c r="AT621" s="50">
        <v>263</v>
      </c>
      <c r="AU621" s="50">
        <v>206</v>
      </c>
      <c r="AV621" s="50">
        <v>159</v>
      </c>
      <c r="AW621" s="50">
        <v>118</v>
      </c>
      <c r="AX621" s="50">
        <v>130</v>
      </c>
      <c r="AZ621">
        <v>1</v>
      </c>
    </row>
    <row r="622" spans="1:52" x14ac:dyDescent="0.25">
      <c r="A622" s="2" t="s">
        <v>772</v>
      </c>
      <c r="B622" s="3" t="s">
        <v>1562</v>
      </c>
      <c r="C622" s="4">
        <v>41359</v>
      </c>
      <c r="D622" s="2" t="s">
        <v>774</v>
      </c>
      <c r="E622" s="2" t="s">
        <v>1563</v>
      </c>
      <c r="F622" t="s">
        <v>2496</v>
      </c>
      <c r="G622">
        <v>27830</v>
      </c>
      <c r="H622">
        <v>2768</v>
      </c>
      <c r="I622">
        <v>1532</v>
      </c>
      <c r="J622" s="9">
        <v>55.346820809248555</v>
      </c>
      <c r="K622">
        <v>8424</v>
      </c>
      <c r="L622">
        <v>2466</v>
      </c>
      <c r="M622" s="22">
        <v>29.273504273504276</v>
      </c>
      <c r="N622" s="48">
        <v>27830</v>
      </c>
      <c r="O622" s="49">
        <v>6059</v>
      </c>
      <c r="P622" s="49">
        <v>21771</v>
      </c>
      <c r="Q622" s="48">
        <v>1521</v>
      </c>
      <c r="R622" s="48">
        <v>1418</v>
      </c>
      <c r="S622" s="48">
        <v>1347</v>
      </c>
      <c r="T622" s="48">
        <v>1459</v>
      </c>
      <c r="U622" s="48">
        <v>1365</v>
      </c>
      <c r="V622" s="48">
        <v>1206</v>
      </c>
      <c r="W622" s="48">
        <v>1074</v>
      </c>
      <c r="X622" s="48">
        <v>932</v>
      </c>
      <c r="Y622" s="48">
        <v>805</v>
      </c>
      <c r="Z622" s="48">
        <v>714</v>
      </c>
      <c r="AA622" s="48">
        <v>601</v>
      </c>
      <c r="AB622" s="48">
        <v>480</v>
      </c>
      <c r="AC622" s="48">
        <v>407</v>
      </c>
      <c r="AD622" s="48">
        <v>336</v>
      </c>
      <c r="AE622" s="48">
        <v>256</v>
      </c>
      <c r="AF622" s="48">
        <v>185</v>
      </c>
      <c r="AG622" s="48">
        <v>178</v>
      </c>
      <c r="AH622" s="50">
        <v>1463</v>
      </c>
      <c r="AI622" s="50">
        <v>1352</v>
      </c>
      <c r="AJ622" s="50">
        <v>1299</v>
      </c>
      <c r="AK622" s="50">
        <v>1310</v>
      </c>
      <c r="AL622" s="50">
        <v>1320</v>
      </c>
      <c r="AM622" s="50">
        <v>1144</v>
      </c>
      <c r="AN622" s="50">
        <v>957</v>
      </c>
      <c r="AO622" s="50">
        <v>823</v>
      </c>
      <c r="AP622" s="50">
        <v>752</v>
      </c>
      <c r="AQ622" s="50">
        <v>700</v>
      </c>
      <c r="AR622" s="50">
        <v>601</v>
      </c>
      <c r="AS622" s="50">
        <v>509</v>
      </c>
      <c r="AT622" s="50">
        <v>406</v>
      </c>
      <c r="AU622" s="50">
        <v>304</v>
      </c>
      <c r="AV622" s="50">
        <v>243</v>
      </c>
      <c r="AW622" s="50">
        <v>178</v>
      </c>
      <c r="AX622" s="50">
        <v>185</v>
      </c>
      <c r="AZ622">
        <v>0</v>
      </c>
    </row>
    <row r="623" spans="1:52" x14ac:dyDescent="0.25">
      <c r="A623" s="2" t="s">
        <v>772</v>
      </c>
      <c r="B623" s="3" t="s">
        <v>1368</v>
      </c>
      <c r="C623" s="4">
        <v>41378</v>
      </c>
      <c r="D623" s="2" t="s">
        <v>774</v>
      </c>
      <c r="E623" s="2" t="s">
        <v>1369</v>
      </c>
      <c r="F623" t="s">
        <v>2496</v>
      </c>
      <c r="G623">
        <v>14532</v>
      </c>
      <c r="H623">
        <v>1445</v>
      </c>
      <c r="I623">
        <v>490</v>
      </c>
      <c r="J623" s="9">
        <v>33.910034602076124</v>
      </c>
      <c r="K623">
        <v>4715</v>
      </c>
      <c r="L623">
        <v>1014</v>
      </c>
      <c r="M623" s="22">
        <v>21.505832449628844</v>
      </c>
      <c r="N623" s="48">
        <v>14532</v>
      </c>
      <c r="O623" s="49">
        <v>5069</v>
      </c>
      <c r="P623" s="49">
        <v>9463</v>
      </c>
      <c r="Q623" s="48">
        <v>887</v>
      </c>
      <c r="R623" s="48">
        <v>805</v>
      </c>
      <c r="S623" s="48">
        <v>747</v>
      </c>
      <c r="T623" s="48">
        <v>754</v>
      </c>
      <c r="U623" s="48">
        <v>694</v>
      </c>
      <c r="V623" s="48">
        <v>600</v>
      </c>
      <c r="W623" s="48">
        <v>504</v>
      </c>
      <c r="X623" s="48">
        <v>470</v>
      </c>
      <c r="Y623" s="48">
        <v>419</v>
      </c>
      <c r="Z623" s="48">
        <v>365</v>
      </c>
      <c r="AA623" s="48">
        <v>321</v>
      </c>
      <c r="AB623" s="48">
        <v>249</v>
      </c>
      <c r="AC623" s="48">
        <v>187</v>
      </c>
      <c r="AD623" s="48">
        <v>147</v>
      </c>
      <c r="AE623" s="48">
        <v>105</v>
      </c>
      <c r="AF623" s="48">
        <v>70</v>
      </c>
      <c r="AG623" s="48">
        <v>65</v>
      </c>
      <c r="AH623" s="50">
        <v>855</v>
      </c>
      <c r="AI623" s="50">
        <v>789</v>
      </c>
      <c r="AJ623" s="50">
        <v>722</v>
      </c>
      <c r="AK623" s="50">
        <v>739</v>
      </c>
      <c r="AL623" s="50">
        <v>696</v>
      </c>
      <c r="AM623" s="50">
        <v>615</v>
      </c>
      <c r="AN623" s="50">
        <v>494</v>
      </c>
      <c r="AO623" s="50">
        <v>446</v>
      </c>
      <c r="AP623" s="50">
        <v>380</v>
      </c>
      <c r="AQ623" s="50">
        <v>330</v>
      </c>
      <c r="AR623" s="50">
        <v>291</v>
      </c>
      <c r="AS623" s="50">
        <v>246</v>
      </c>
      <c r="AT623" s="50">
        <v>182</v>
      </c>
      <c r="AU623" s="50">
        <v>137</v>
      </c>
      <c r="AV623" s="50">
        <v>91</v>
      </c>
      <c r="AW623" s="50">
        <v>63</v>
      </c>
      <c r="AX623" s="50">
        <v>67</v>
      </c>
      <c r="AZ623">
        <v>3</v>
      </c>
    </row>
    <row r="624" spans="1:52" x14ac:dyDescent="0.25">
      <c r="A624" s="2" t="s">
        <v>772</v>
      </c>
      <c r="B624" s="3" t="s">
        <v>1037</v>
      </c>
      <c r="C624" s="4">
        <v>41396</v>
      </c>
      <c r="D624" s="2" t="s">
        <v>774</v>
      </c>
      <c r="E624" s="2" t="s">
        <v>1038</v>
      </c>
      <c r="F624" t="s">
        <v>2496</v>
      </c>
      <c r="G624">
        <v>64938</v>
      </c>
      <c r="H624">
        <v>5980</v>
      </c>
      <c r="I624">
        <v>2004</v>
      </c>
      <c r="J624" s="9">
        <v>33.511705685618729</v>
      </c>
      <c r="K624">
        <v>20557</v>
      </c>
      <c r="L624">
        <v>5581</v>
      </c>
      <c r="M624" s="22">
        <v>27.148903050055946</v>
      </c>
      <c r="N624" s="48">
        <v>64938</v>
      </c>
      <c r="O624" s="49">
        <v>27153</v>
      </c>
      <c r="P624" s="49">
        <v>37785</v>
      </c>
      <c r="Q624" s="48">
        <v>3711</v>
      </c>
      <c r="R624" s="48">
        <v>3564</v>
      </c>
      <c r="S624" s="48">
        <v>3445</v>
      </c>
      <c r="T624" s="48">
        <v>3507</v>
      </c>
      <c r="U624" s="48">
        <v>3081</v>
      </c>
      <c r="V624" s="48">
        <v>2820</v>
      </c>
      <c r="W624" s="48">
        <v>2350</v>
      </c>
      <c r="X624" s="48">
        <v>1943</v>
      </c>
      <c r="Y624" s="48">
        <v>1620</v>
      </c>
      <c r="Z624" s="48">
        <v>1476</v>
      </c>
      <c r="AA624" s="48">
        <v>1363</v>
      </c>
      <c r="AB624" s="48">
        <v>1238</v>
      </c>
      <c r="AC624" s="48">
        <v>976</v>
      </c>
      <c r="AD624" s="48">
        <v>739</v>
      </c>
      <c r="AE624" s="48">
        <v>538</v>
      </c>
      <c r="AF624" s="48">
        <v>384</v>
      </c>
      <c r="AG624" s="48">
        <v>394</v>
      </c>
      <c r="AH624" s="50">
        <v>3562</v>
      </c>
      <c r="AI624" s="50">
        <v>3377</v>
      </c>
      <c r="AJ624" s="50">
        <v>3262</v>
      </c>
      <c r="AK624" s="50">
        <v>3227</v>
      </c>
      <c r="AL624" s="50">
        <v>2979</v>
      </c>
      <c r="AM624" s="50">
        <v>2625</v>
      </c>
      <c r="AN624" s="50">
        <v>2177</v>
      </c>
      <c r="AO624" s="50">
        <v>1826</v>
      </c>
      <c r="AP624" s="50">
        <v>1579</v>
      </c>
      <c r="AQ624" s="50">
        <v>1472</v>
      </c>
      <c r="AR624" s="50">
        <v>1380</v>
      </c>
      <c r="AS624" s="50">
        <v>1208</v>
      </c>
      <c r="AT624" s="50">
        <v>991</v>
      </c>
      <c r="AU624" s="50">
        <v>762</v>
      </c>
      <c r="AV624" s="50">
        <v>529</v>
      </c>
      <c r="AW624" s="50">
        <v>391</v>
      </c>
      <c r="AX624" s="50">
        <v>442</v>
      </c>
      <c r="AZ624">
        <v>5</v>
      </c>
    </row>
    <row r="625" spans="1:52" x14ac:dyDescent="0.25">
      <c r="A625" s="2" t="s">
        <v>772</v>
      </c>
      <c r="B625" s="3" t="s">
        <v>978</v>
      </c>
      <c r="C625" s="4">
        <v>41483</v>
      </c>
      <c r="D625" s="2" t="s">
        <v>774</v>
      </c>
      <c r="E625" s="2" t="s">
        <v>979</v>
      </c>
      <c r="F625" t="s">
        <v>2496</v>
      </c>
      <c r="G625">
        <v>6443</v>
      </c>
      <c r="H625">
        <v>399</v>
      </c>
      <c r="I625">
        <v>246</v>
      </c>
      <c r="J625" s="9">
        <v>61.65413533834586</v>
      </c>
      <c r="K625">
        <v>2072</v>
      </c>
      <c r="L625">
        <v>665</v>
      </c>
      <c r="M625" s="22">
        <v>32.094594594594597</v>
      </c>
      <c r="N625" s="48">
        <v>6443</v>
      </c>
      <c r="O625" s="49">
        <v>2243</v>
      </c>
      <c r="P625" s="49">
        <v>4200</v>
      </c>
      <c r="Q625" s="48">
        <v>385</v>
      </c>
      <c r="R625" s="48">
        <v>360</v>
      </c>
      <c r="S625" s="48">
        <v>332</v>
      </c>
      <c r="T625" s="48">
        <v>353</v>
      </c>
      <c r="U625" s="48">
        <v>347</v>
      </c>
      <c r="V625" s="48">
        <v>291</v>
      </c>
      <c r="W625" s="48">
        <v>215</v>
      </c>
      <c r="X625" s="48">
        <v>189</v>
      </c>
      <c r="Y625" s="48">
        <v>162</v>
      </c>
      <c r="Z625" s="48">
        <v>140</v>
      </c>
      <c r="AA625" s="48">
        <v>133</v>
      </c>
      <c r="AB625" s="48">
        <v>119</v>
      </c>
      <c r="AC625" s="48">
        <v>107</v>
      </c>
      <c r="AD625" s="48">
        <v>89</v>
      </c>
      <c r="AE625" s="48">
        <v>68</v>
      </c>
      <c r="AF625" s="48">
        <v>52</v>
      </c>
      <c r="AG625" s="48">
        <v>55</v>
      </c>
      <c r="AH625" s="50">
        <v>367</v>
      </c>
      <c r="AI625" s="50">
        <v>327</v>
      </c>
      <c r="AJ625" s="50">
        <v>295</v>
      </c>
      <c r="AK625" s="50">
        <v>314</v>
      </c>
      <c r="AL625" s="50">
        <v>317</v>
      </c>
      <c r="AM625" s="50">
        <v>261</v>
      </c>
      <c r="AN625" s="50">
        <v>197</v>
      </c>
      <c r="AO625" s="50">
        <v>166</v>
      </c>
      <c r="AP625" s="50">
        <v>140</v>
      </c>
      <c r="AQ625" s="50">
        <v>117</v>
      </c>
      <c r="AR625" s="50">
        <v>112</v>
      </c>
      <c r="AS625" s="50">
        <v>107</v>
      </c>
      <c r="AT625" s="50">
        <v>96</v>
      </c>
      <c r="AU625" s="50">
        <v>79</v>
      </c>
      <c r="AV625" s="50">
        <v>56</v>
      </c>
      <c r="AW625" s="50">
        <v>42</v>
      </c>
      <c r="AX625" s="50">
        <v>53</v>
      </c>
      <c r="AZ625">
        <v>1</v>
      </c>
    </row>
    <row r="626" spans="1:52" x14ac:dyDescent="0.25">
      <c r="A626" s="2" t="s">
        <v>772</v>
      </c>
      <c r="B626" s="3" t="s">
        <v>1223</v>
      </c>
      <c r="C626" s="4">
        <v>41503</v>
      </c>
      <c r="D626" s="2" t="s">
        <v>774</v>
      </c>
      <c r="E626" s="2" t="s">
        <v>1224</v>
      </c>
      <c r="F626" t="s">
        <v>2496</v>
      </c>
      <c r="G626">
        <v>14141</v>
      </c>
      <c r="H626">
        <v>2553</v>
      </c>
      <c r="I626">
        <v>596</v>
      </c>
      <c r="J626" s="9">
        <v>23.345084214649432</v>
      </c>
      <c r="K626">
        <v>5219</v>
      </c>
      <c r="L626">
        <v>900</v>
      </c>
      <c r="M626" s="22">
        <v>17.244682889442423</v>
      </c>
      <c r="N626" s="48">
        <v>14141</v>
      </c>
      <c r="O626" s="49">
        <v>4086</v>
      </c>
      <c r="P626" s="49">
        <v>10055</v>
      </c>
      <c r="Q626" s="48">
        <v>1013</v>
      </c>
      <c r="R626" s="48">
        <v>911</v>
      </c>
      <c r="S626" s="48">
        <v>853</v>
      </c>
      <c r="T626" s="48">
        <v>849</v>
      </c>
      <c r="U626" s="48">
        <v>722</v>
      </c>
      <c r="V626" s="48">
        <v>583</v>
      </c>
      <c r="W626" s="48">
        <v>469</v>
      </c>
      <c r="X626" s="48">
        <v>404</v>
      </c>
      <c r="Y626" s="48">
        <v>343</v>
      </c>
      <c r="Z626" s="48">
        <v>289</v>
      </c>
      <c r="AA626" s="48">
        <v>245</v>
      </c>
      <c r="AB626" s="48">
        <v>201</v>
      </c>
      <c r="AC626" s="48">
        <v>151</v>
      </c>
      <c r="AD626" s="48">
        <v>123</v>
      </c>
      <c r="AE626" s="48">
        <v>100</v>
      </c>
      <c r="AF626" s="48">
        <v>68</v>
      </c>
      <c r="AG626" s="48">
        <v>68</v>
      </c>
      <c r="AH626" s="50">
        <v>967</v>
      </c>
      <c r="AI626" s="50">
        <v>858</v>
      </c>
      <c r="AJ626" s="50">
        <v>797</v>
      </c>
      <c r="AK626" s="50">
        <v>794</v>
      </c>
      <c r="AL626" s="50">
        <v>655</v>
      </c>
      <c r="AM626" s="50">
        <v>507</v>
      </c>
      <c r="AN626" s="50">
        <v>394</v>
      </c>
      <c r="AO626" s="50">
        <v>345</v>
      </c>
      <c r="AP626" s="50">
        <v>300</v>
      </c>
      <c r="AQ626" s="50">
        <v>261</v>
      </c>
      <c r="AR626" s="50">
        <v>224</v>
      </c>
      <c r="AS626" s="50">
        <v>189</v>
      </c>
      <c r="AT626" s="50">
        <v>134</v>
      </c>
      <c r="AU626" s="50">
        <v>107</v>
      </c>
      <c r="AV626" s="50">
        <v>87</v>
      </c>
      <c r="AW626" s="50">
        <v>63</v>
      </c>
      <c r="AX626" s="50">
        <v>67</v>
      </c>
      <c r="AZ626">
        <v>0</v>
      </c>
    </row>
    <row r="627" spans="1:52" x14ac:dyDescent="0.25">
      <c r="A627" s="2" t="s">
        <v>772</v>
      </c>
      <c r="B627" s="3" t="s">
        <v>907</v>
      </c>
      <c r="C627" s="4">
        <v>41518</v>
      </c>
      <c r="D627" s="2" t="s">
        <v>774</v>
      </c>
      <c r="E627" s="2" t="s">
        <v>908</v>
      </c>
      <c r="F627" t="s">
        <v>2496</v>
      </c>
      <c r="G627">
        <v>5648</v>
      </c>
      <c r="H627">
        <v>918</v>
      </c>
      <c r="I627">
        <v>390</v>
      </c>
      <c r="J627" s="9">
        <v>42.483660130718953</v>
      </c>
      <c r="K627">
        <v>1789</v>
      </c>
      <c r="L627">
        <v>591</v>
      </c>
      <c r="M627" s="22">
        <v>33.035215204024595</v>
      </c>
      <c r="N627" s="48">
        <v>5648</v>
      </c>
      <c r="O627" s="49">
        <v>2505</v>
      </c>
      <c r="P627" s="49">
        <v>3143</v>
      </c>
      <c r="Q627" s="48">
        <v>319</v>
      </c>
      <c r="R627" s="48">
        <v>301</v>
      </c>
      <c r="S627" s="48">
        <v>288</v>
      </c>
      <c r="T627" s="48">
        <v>306</v>
      </c>
      <c r="U627" s="48">
        <v>262</v>
      </c>
      <c r="V627" s="48">
        <v>207</v>
      </c>
      <c r="W627" s="48">
        <v>173</v>
      </c>
      <c r="X627" s="48">
        <v>162</v>
      </c>
      <c r="Y627" s="48">
        <v>155</v>
      </c>
      <c r="Z627" s="48">
        <v>148</v>
      </c>
      <c r="AA627" s="48">
        <v>132</v>
      </c>
      <c r="AB627" s="48">
        <v>115</v>
      </c>
      <c r="AC627" s="48">
        <v>97</v>
      </c>
      <c r="AD627" s="48">
        <v>76</v>
      </c>
      <c r="AE627" s="48">
        <v>61</v>
      </c>
      <c r="AF627" s="48">
        <v>40</v>
      </c>
      <c r="AG627" s="48">
        <v>41</v>
      </c>
      <c r="AH627" s="50">
        <v>303</v>
      </c>
      <c r="AI627" s="50">
        <v>280</v>
      </c>
      <c r="AJ627" s="50">
        <v>259</v>
      </c>
      <c r="AK627" s="50">
        <v>285</v>
      </c>
      <c r="AL627" s="50">
        <v>251</v>
      </c>
      <c r="AM627" s="50">
        <v>209</v>
      </c>
      <c r="AN627" s="50">
        <v>173</v>
      </c>
      <c r="AO627" s="50">
        <v>163</v>
      </c>
      <c r="AP627" s="50">
        <v>154</v>
      </c>
      <c r="AQ627" s="50">
        <v>140</v>
      </c>
      <c r="AR627" s="50">
        <v>128</v>
      </c>
      <c r="AS627" s="50">
        <v>110</v>
      </c>
      <c r="AT627" s="50">
        <v>91</v>
      </c>
      <c r="AU627" s="50">
        <v>69</v>
      </c>
      <c r="AV627" s="50">
        <v>58</v>
      </c>
      <c r="AW627" s="50">
        <v>43</v>
      </c>
      <c r="AX627" s="50">
        <v>49</v>
      </c>
      <c r="AZ627">
        <v>0</v>
      </c>
    </row>
    <row r="628" spans="1:52" x14ac:dyDescent="0.25">
      <c r="A628" s="2" t="s">
        <v>772</v>
      </c>
      <c r="B628" s="3" t="s">
        <v>952</v>
      </c>
      <c r="C628" s="4">
        <v>41524</v>
      </c>
      <c r="D628" s="2" t="s">
        <v>774</v>
      </c>
      <c r="E628" s="2" t="s">
        <v>953</v>
      </c>
      <c r="F628" t="s">
        <v>2496</v>
      </c>
      <c r="G628">
        <v>33825</v>
      </c>
      <c r="H628">
        <v>1229</v>
      </c>
      <c r="I628">
        <v>784</v>
      </c>
      <c r="J628" s="9">
        <v>63.791700569568754</v>
      </c>
      <c r="K628">
        <v>9385</v>
      </c>
      <c r="L628">
        <v>3631</v>
      </c>
      <c r="M628" s="22">
        <v>38.68939797549281</v>
      </c>
      <c r="N628" s="48">
        <v>33825</v>
      </c>
      <c r="O628" s="49">
        <v>16381</v>
      </c>
      <c r="P628" s="49">
        <v>17444</v>
      </c>
      <c r="Q628" s="48">
        <v>1630</v>
      </c>
      <c r="R628" s="48">
        <v>1596</v>
      </c>
      <c r="S628" s="48">
        <v>1633</v>
      </c>
      <c r="T628" s="48">
        <v>1555</v>
      </c>
      <c r="U628" s="48">
        <v>1545</v>
      </c>
      <c r="V628" s="48">
        <v>1377</v>
      </c>
      <c r="W628" s="48">
        <v>1063</v>
      </c>
      <c r="X628" s="48">
        <v>939</v>
      </c>
      <c r="Y628" s="48">
        <v>964</v>
      </c>
      <c r="Z628" s="48">
        <v>1011</v>
      </c>
      <c r="AA628" s="48">
        <v>1007</v>
      </c>
      <c r="AB628" s="48">
        <v>892</v>
      </c>
      <c r="AC628" s="48">
        <v>744</v>
      </c>
      <c r="AD628" s="48">
        <v>533</v>
      </c>
      <c r="AE628" s="48">
        <v>349</v>
      </c>
      <c r="AF628" s="48">
        <v>228</v>
      </c>
      <c r="AG628" s="48">
        <v>245</v>
      </c>
      <c r="AH628" s="50">
        <v>1563</v>
      </c>
      <c r="AI628" s="50">
        <v>1547</v>
      </c>
      <c r="AJ628" s="50">
        <v>1547</v>
      </c>
      <c r="AK628" s="50">
        <v>1478</v>
      </c>
      <c r="AL628" s="50">
        <v>1436</v>
      </c>
      <c r="AM628" s="50">
        <v>1310</v>
      </c>
      <c r="AN628" s="50">
        <v>1021</v>
      </c>
      <c r="AO628" s="50">
        <v>916</v>
      </c>
      <c r="AP628" s="50">
        <v>966</v>
      </c>
      <c r="AQ628" s="50">
        <v>989</v>
      </c>
      <c r="AR628" s="50">
        <v>914</v>
      </c>
      <c r="AS628" s="50">
        <v>782</v>
      </c>
      <c r="AT628" s="50">
        <v>656</v>
      </c>
      <c r="AU628" s="50">
        <v>502</v>
      </c>
      <c r="AV628" s="50">
        <v>350</v>
      </c>
      <c r="AW628" s="50">
        <v>248</v>
      </c>
      <c r="AX628" s="50">
        <v>289</v>
      </c>
      <c r="AZ628">
        <v>1</v>
      </c>
    </row>
    <row r="629" spans="1:52" x14ac:dyDescent="0.25">
      <c r="A629" s="2" t="s">
        <v>772</v>
      </c>
      <c r="B629" s="3" t="s">
        <v>1477</v>
      </c>
      <c r="C629" s="4">
        <v>41530</v>
      </c>
      <c r="D629" s="2" t="s">
        <v>774</v>
      </c>
      <c r="E629" s="2" t="s">
        <v>877</v>
      </c>
      <c r="F629" t="s">
        <v>2496</v>
      </c>
      <c r="G629">
        <v>11820</v>
      </c>
      <c r="H629">
        <v>2159</v>
      </c>
      <c r="I629">
        <v>850</v>
      </c>
      <c r="J629" s="9">
        <v>39.370078740157481</v>
      </c>
      <c r="K629">
        <v>3689</v>
      </c>
      <c r="L629">
        <v>883</v>
      </c>
      <c r="M629" s="22">
        <v>23.93602602331255</v>
      </c>
      <c r="N629" s="48">
        <v>11820</v>
      </c>
      <c r="O629" s="49">
        <v>2148</v>
      </c>
      <c r="P629" s="49">
        <v>9672</v>
      </c>
      <c r="Q629" s="48">
        <v>677</v>
      </c>
      <c r="R629" s="48">
        <v>652</v>
      </c>
      <c r="S629" s="48">
        <v>623</v>
      </c>
      <c r="T629" s="48">
        <v>633</v>
      </c>
      <c r="U629" s="48">
        <v>601</v>
      </c>
      <c r="V629" s="48">
        <v>513</v>
      </c>
      <c r="W629" s="48">
        <v>420</v>
      </c>
      <c r="X629" s="48">
        <v>379</v>
      </c>
      <c r="Y629" s="48">
        <v>355</v>
      </c>
      <c r="Z629" s="48">
        <v>310</v>
      </c>
      <c r="AA629" s="48">
        <v>280</v>
      </c>
      <c r="AB629" s="48">
        <v>239</v>
      </c>
      <c r="AC629" s="48">
        <v>182</v>
      </c>
      <c r="AD629" s="48">
        <v>130</v>
      </c>
      <c r="AE629" s="48">
        <v>95</v>
      </c>
      <c r="AF629" s="48">
        <v>60</v>
      </c>
      <c r="AG629" s="48">
        <v>49</v>
      </c>
      <c r="AH629" s="50">
        <v>622</v>
      </c>
      <c r="AI629" s="50">
        <v>571</v>
      </c>
      <c r="AJ629" s="50">
        <v>545</v>
      </c>
      <c r="AK629" s="50">
        <v>566</v>
      </c>
      <c r="AL629" s="50">
        <v>573</v>
      </c>
      <c r="AM629" s="50">
        <v>502</v>
      </c>
      <c r="AN629" s="50">
        <v>414</v>
      </c>
      <c r="AO629" s="50">
        <v>362</v>
      </c>
      <c r="AP629" s="50">
        <v>326</v>
      </c>
      <c r="AQ629" s="50">
        <v>266</v>
      </c>
      <c r="AR629" s="50">
        <v>230</v>
      </c>
      <c r="AS629" s="50">
        <v>193</v>
      </c>
      <c r="AT629" s="50">
        <v>146</v>
      </c>
      <c r="AU629" s="50">
        <v>104</v>
      </c>
      <c r="AV629" s="50">
        <v>81</v>
      </c>
      <c r="AW629" s="50">
        <v>58</v>
      </c>
      <c r="AX629" s="50">
        <v>63</v>
      </c>
      <c r="AZ629">
        <v>0</v>
      </c>
    </row>
    <row r="630" spans="1:52" x14ac:dyDescent="0.25">
      <c r="A630" s="2" t="s">
        <v>772</v>
      </c>
      <c r="B630" s="3" t="s">
        <v>1003</v>
      </c>
      <c r="C630" s="4">
        <v>41548</v>
      </c>
      <c r="D630" s="2" t="s">
        <v>774</v>
      </c>
      <c r="E630" s="2" t="s">
        <v>1004</v>
      </c>
      <c r="F630" t="s">
        <v>2496</v>
      </c>
      <c r="G630">
        <v>13861</v>
      </c>
      <c r="H630">
        <v>2872</v>
      </c>
      <c r="I630">
        <v>954</v>
      </c>
      <c r="J630" s="9">
        <v>33.217270194986071</v>
      </c>
      <c r="K630">
        <v>4267</v>
      </c>
      <c r="L630">
        <v>1205</v>
      </c>
      <c r="M630" s="22">
        <v>28.23998125146473</v>
      </c>
      <c r="N630" s="48">
        <v>13861</v>
      </c>
      <c r="O630" s="49">
        <v>5217</v>
      </c>
      <c r="P630" s="49">
        <v>8644</v>
      </c>
      <c r="Q630" s="48">
        <v>794</v>
      </c>
      <c r="R630" s="48">
        <v>719</v>
      </c>
      <c r="S630" s="48">
        <v>651</v>
      </c>
      <c r="T630" s="48">
        <v>660</v>
      </c>
      <c r="U630" s="48">
        <v>678</v>
      </c>
      <c r="V630" s="48">
        <v>633</v>
      </c>
      <c r="W630" s="48">
        <v>521</v>
      </c>
      <c r="X630" s="48">
        <v>455</v>
      </c>
      <c r="Y630" s="48">
        <v>425</v>
      </c>
      <c r="Z630" s="48">
        <v>398</v>
      </c>
      <c r="AA630" s="48">
        <v>363</v>
      </c>
      <c r="AB630" s="48">
        <v>293</v>
      </c>
      <c r="AC630" s="48">
        <v>220</v>
      </c>
      <c r="AD630" s="48">
        <v>163</v>
      </c>
      <c r="AE630" s="48">
        <v>116</v>
      </c>
      <c r="AF630" s="48">
        <v>87</v>
      </c>
      <c r="AG630" s="48">
        <v>91</v>
      </c>
      <c r="AH630" s="50">
        <v>756</v>
      </c>
      <c r="AI630" s="50">
        <v>661</v>
      </c>
      <c r="AJ630" s="50">
        <v>597</v>
      </c>
      <c r="AK630" s="50">
        <v>620</v>
      </c>
      <c r="AL630" s="50">
        <v>624</v>
      </c>
      <c r="AM630" s="50">
        <v>562</v>
      </c>
      <c r="AN630" s="50">
        <v>460</v>
      </c>
      <c r="AO630" s="50">
        <v>419</v>
      </c>
      <c r="AP630" s="50">
        <v>392</v>
      </c>
      <c r="AQ630" s="50">
        <v>343</v>
      </c>
      <c r="AR630" s="50">
        <v>307</v>
      </c>
      <c r="AS630" s="50">
        <v>252</v>
      </c>
      <c r="AT630" s="50">
        <v>195</v>
      </c>
      <c r="AU630" s="50">
        <v>138</v>
      </c>
      <c r="AV630" s="50">
        <v>97</v>
      </c>
      <c r="AW630" s="50">
        <v>76</v>
      </c>
      <c r="AX630" s="50">
        <v>95</v>
      </c>
      <c r="AZ630">
        <v>0</v>
      </c>
    </row>
    <row r="631" spans="1:52" x14ac:dyDescent="0.25">
      <c r="A631" s="2" t="s">
        <v>772</v>
      </c>
      <c r="B631" s="3" t="s">
        <v>1732</v>
      </c>
      <c r="C631" s="4">
        <v>41551</v>
      </c>
      <c r="D631" s="2" t="s">
        <v>774</v>
      </c>
      <c r="E631" s="2" t="s">
        <v>1733</v>
      </c>
      <c r="F631" t="s">
        <v>2496</v>
      </c>
      <c r="G631">
        <v>130716</v>
      </c>
      <c r="H631">
        <v>8130</v>
      </c>
      <c r="I631">
        <v>2981</v>
      </c>
      <c r="J631" s="9">
        <v>36.666666666666664</v>
      </c>
      <c r="K631">
        <v>38125</v>
      </c>
      <c r="L631">
        <v>10586</v>
      </c>
      <c r="M631" s="22">
        <v>27.766557377049178</v>
      </c>
      <c r="N631" s="48">
        <v>130716</v>
      </c>
      <c r="O631" s="49">
        <v>77491</v>
      </c>
      <c r="P631" s="49">
        <v>53225</v>
      </c>
      <c r="Q631" s="48">
        <v>6697</v>
      </c>
      <c r="R631" s="48">
        <v>6537</v>
      </c>
      <c r="S631" s="48">
        <v>6394</v>
      </c>
      <c r="T631" s="48">
        <v>6613</v>
      </c>
      <c r="U631" s="48">
        <v>6121</v>
      </c>
      <c r="V631" s="48">
        <v>5610</v>
      </c>
      <c r="W631" s="48">
        <v>4662</v>
      </c>
      <c r="X631" s="48">
        <v>4047</v>
      </c>
      <c r="Y631" s="48">
        <v>3580</v>
      </c>
      <c r="Z631" s="48">
        <v>3320</v>
      </c>
      <c r="AA631" s="48">
        <v>3095</v>
      </c>
      <c r="AB631" s="48">
        <v>2502</v>
      </c>
      <c r="AC631" s="48">
        <v>1934</v>
      </c>
      <c r="AD631" s="48">
        <v>1454</v>
      </c>
      <c r="AE631" s="48">
        <v>978</v>
      </c>
      <c r="AF631" s="48">
        <v>675</v>
      </c>
      <c r="AG631" s="48">
        <v>662</v>
      </c>
      <c r="AH631" s="50">
        <v>6469</v>
      </c>
      <c r="AI631" s="50">
        <v>6315</v>
      </c>
      <c r="AJ631" s="50">
        <v>6360</v>
      </c>
      <c r="AK631" s="50">
        <v>6401</v>
      </c>
      <c r="AL631" s="50">
        <v>6344</v>
      </c>
      <c r="AM631" s="50">
        <v>5578</v>
      </c>
      <c r="AN631" s="50">
        <v>4594</v>
      </c>
      <c r="AO631" s="50">
        <v>4186</v>
      </c>
      <c r="AP631" s="50">
        <v>3867</v>
      </c>
      <c r="AQ631" s="50">
        <v>3592</v>
      </c>
      <c r="AR631" s="50">
        <v>3265</v>
      </c>
      <c r="AS631" s="50">
        <v>2688</v>
      </c>
      <c r="AT631" s="50">
        <v>2069</v>
      </c>
      <c r="AU631" s="50">
        <v>1472</v>
      </c>
      <c r="AV631" s="50">
        <v>1038</v>
      </c>
      <c r="AW631" s="50">
        <v>764</v>
      </c>
      <c r="AX631" s="50">
        <v>833</v>
      </c>
      <c r="AZ631">
        <v>1</v>
      </c>
    </row>
    <row r="632" spans="1:52" x14ac:dyDescent="0.25">
      <c r="A632" s="2" t="s">
        <v>772</v>
      </c>
      <c r="B632" s="3" t="s">
        <v>1319</v>
      </c>
      <c r="C632" s="4">
        <v>41615</v>
      </c>
      <c r="D632" s="2" t="s">
        <v>774</v>
      </c>
      <c r="E632" s="2" t="s">
        <v>1320</v>
      </c>
      <c r="F632" t="s">
        <v>2496</v>
      </c>
      <c r="G632">
        <v>19186</v>
      </c>
      <c r="H632">
        <v>1389</v>
      </c>
      <c r="I632">
        <v>906</v>
      </c>
      <c r="J632" s="9">
        <v>65.2267818574514</v>
      </c>
      <c r="K632">
        <v>5213</v>
      </c>
      <c r="L632">
        <v>2126</v>
      </c>
      <c r="M632" s="22">
        <v>40.782658737770952</v>
      </c>
      <c r="N632" s="48">
        <v>19186</v>
      </c>
      <c r="O632" s="49">
        <v>10967</v>
      </c>
      <c r="P632" s="49">
        <v>8219</v>
      </c>
      <c r="Q632" s="48">
        <v>904</v>
      </c>
      <c r="R632" s="48">
        <v>876</v>
      </c>
      <c r="S632" s="48">
        <v>877</v>
      </c>
      <c r="T632" s="48">
        <v>785</v>
      </c>
      <c r="U632" s="48">
        <v>838</v>
      </c>
      <c r="V632" s="48">
        <v>802</v>
      </c>
      <c r="W632" s="48">
        <v>722</v>
      </c>
      <c r="X632" s="48">
        <v>631</v>
      </c>
      <c r="Y632" s="48">
        <v>551</v>
      </c>
      <c r="Z632" s="48">
        <v>526</v>
      </c>
      <c r="AA632" s="48">
        <v>514</v>
      </c>
      <c r="AB632" s="48">
        <v>457</v>
      </c>
      <c r="AC632" s="48">
        <v>356</v>
      </c>
      <c r="AD632" s="48">
        <v>283</v>
      </c>
      <c r="AE632" s="48">
        <v>216</v>
      </c>
      <c r="AF632" s="48">
        <v>159</v>
      </c>
      <c r="AG632" s="48">
        <v>165</v>
      </c>
      <c r="AH632" s="50">
        <v>873</v>
      </c>
      <c r="AI632" s="50">
        <v>841</v>
      </c>
      <c r="AJ632" s="50">
        <v>852</v>
      </c>
      <c r="AK632" s="50">
        <v>782</v>
      </c>
      <c r="AL632" s="50">
        <v>843</v>
      </c>
      <c r="AM632" s="50">
        <v>793</v>
      </c>
      <c r="AN632" s="50">
        <v>696</v>
      </c>
      <c r="AO632" s="50">
        <v>615</v>
      </c>
      <c r="AP632" s="50">
        <v>569</v>
      </c>
      <c r="AQ632" s="50">
        <v>558</v>
      </c>
      <c r="AR632" s="50">
        <v>532</v>
      </c>
      <c r="AS632" s="50">
        <v>443</v>
      </c>
      <c r="AT632" s="50">
        <v>338</v>
      </c>
      <c r="AU632" s="50">
        <v>264</v>
      </c>
      <c r="AV632" s="50">
        <v>199</v>
      </c>
      <c r="AW632" s="50">
        <v>150</v>
      </c>
      <c r="AX632" s="50">
        <v>176</v>
      </c>
      <c r="AZ632">
        <v>1</v>
      </c>
    </row>
    <row r="633" spans="1:52" x14ac:dyDescent="0.25">
      <c r="A633" s="2" t="s">
        <v>772</v>
      </c>
      <c r="B633" s="3" t="s">
        <v>1506</v>
      </c>
      <c r="C633" s="4">
        <v>41660</v>
      </c>
      <c r="D633" s="2" t="s">
        <v>774</v>
      </c>
      <c r="E633" s="2" t="s">
        <v>1507</v>
      </c>
      <c r="F633" t="s">
        <v>2496</v>
      </c>
      <c r="G633">
        <v>11699</v>
      </c>
      <c r="H633">
        <v>1654</v>
      </c>
      <c r="I633">
        <v>447</v>
      </c>
      <c r="J633" s="9">
        <v>27.025392986698911</v>
      </c>
      <c r="K633">
        <v>4080</v>
      </c>
      <c r="L633">
        <v>956</v>
      </c>
      <c r="M633" s="22">
        <v>23.431372549019606</v>
      </c>
      <c r="N633" s="48">
        <v>11699</v>
      </c>
      <c r="O633" s="49">
        <v>2872</v>
      </c>
      <c r="P633" s="49">
        <v>8827</v>
      </c>
      <c r="Q633" s="48">
        <v>756</v>
      </c>
      <c r="R633" s="48">
        <v>701</v>
      </c>
      <c r="S633" s="48">
        <v>656</v>
      </c>
      <c r="T633" s="48">
        <v>625</v>
      </c>
      <c r="U633" s="48">
        <v>551</v>
      </c>
      <c r="V633" s="48">
        <v>486</v>
      </c>
      <c r="W633" s="48">
        <v>411</v>
      </c>
      <c r="X633" s="48">
        <v>362</v>
      </c>
      <c r="Y633" s="48">
        <v>308</v>
      </c>
      <c r="Z633" s="48">
        <v>274</v>
      </c>
      <c r="AA633" s="48">
        <v>239</v>
      </c>
      <c r="AB633" s="48">
        <v>177</v>
      </c>
      <c r="AC633" s="48">
        <v>149</v>
      </c>
      <c r="AD633" s="48">
        <v>134</v>
      </c>
      <c r="AE633" s="48">
        <v>98</v>
      </c>
      <c r="AF633" s="48">
        <v>68</v>
      </c>
      <c r="AG633" s="48">
        <v>63</v>
      </c>
      <c r="AH633" s="50">
        <v>718</v>
      </c>
      <c r="AI633" s="50">
        <v>642</v>
      </c>
      <c r="AJ633" s="50">
        <v>596</v>
      </c>
      <c r="AK633" s="50">
        <v>584</v>
      </c>
      <c r="AL633" s="50">
        <v>526</v>
      </c>
      <c r="AM633" s="50">
        <v>460</v>
      </c>
      <c r="AN633" s="50">
        <v>373</v>
      </c>
      <c r="AO633" s="50">
        <v>332</v>
      </c>
      <c r="AP633" s="50">
        <v>283</v>
      </c>
      <c r="AQ633" s="50">
        <v>254</v>
      </c>
      <c r="AR633" s="50">
        <v>220</v>
      </c>
      <c r="AS633" s="50">
        <v>169</v>
      </c>
      <c r="AT633" s="50">
        <v>144</v>
      </c>
      <c r="AU633" s="50">
        <v>123</v>
      </c>
      <c r="AV633" s="50">
        <v>89</v>
      </c>
      <c r="AW633" s="50">
        <v>64</v>
      </c>
      <c r="AX633" s="50">
        <v>64</v>
      </c>
      <c r="AZ633">
        <v>0</v>
      </c>
    </row>
    <row r="634" spans="1:52" x14ac:dyDescent="0.25">
      <c r="A634" s="2" t="s">
        <v>772</v>
      </c>
      <c r="B634" s="3" t="s">
        <v>1291</v>
      </c>
      <c r="C634" s="4">
        <v>41668</v>
      </c>
      <c r="D634" s="2" t="s">
        <v>774</v>
      </c>
      <c r="E634" s="2" t="s">
        <v>1292</v>
      </c>
      <c r="F634" t="s">
        <v>2496</v>
      </c>
      <c r="G634">
        <v>33517</v>
      </c>
      <c r="H634">
        <v>3192</v>
      </c>
      <c r="I634">
        <v>1656</v>
      </c>
      <c r="J634" s="9">
        <v>51.879699248120303</v>
      </c>
      <c r="K634">
        <v>9463</v>
      </c>
      <c r="L634">
        <v>3228</v>
      </c>
      <c r="M634" s="22">
        <v>34.111803867695237</v>
      </c>
      <c r="N634" s="48">
        <v>33517</v>
      </c>
      <c r="O634" s="49">
        <v>11623</v>
      </c>
      <c r="P634" s="49">
        <v>21894</v>
      </c>
      <c r="Q634" s="48">
        <v>1625</v>
      </c>
      <c r="R634" s="48">
        <v>1593</v>
      </c>
      <c r="S634" s="48">
        <v>1546</v>
      </c>
      <c r="T634" s="48">
        <v>1585</v>
      </c>
      <c r="U634" s="48">
        <v>1626</v>
      </c>
      <c r="V634" s="48">
        <v>1634</v>
      </c>
      <c r="W634" s="48">
        <v>1315</v>
      </c>
      <c r="X634" s="48">
        <v>1098</v>
      </c>
      <c r="Y634" s="48">
        <v>1024</v>
      </c>
      <c r="Z634" s="48">
        <v>934</v>
      </c>
      <c r="AA634" s="48">
        <v>829</v>
      </c>
      <c r="AB634" s="48">
        <v>692</v>
      </c>
      <c r="AC634" s="48">
        <v>527</v>
      </c>
      <c r="AD634" s="48">
        <v>424</v>
      </c>
      <c r="AE634" s="48">
        <v>342</v>
      </c>
      <c r="AF634" s="48">
        <v>221</v>
      </c>
      <c r="AG634" s="48">
        <v>211</v>
      </c>
      <c r="AH634" s="50">
        <v>1580</v>
      </c>
      <c r="AI634" s="50">
        <v>1547</v>
      </c>
      <c r="AJ634" s="50">
        <v>1504</v>
      </c>
      <c r="AK634" s="50">
        <v>1551</v>
      </c>
      <c r="AL634" s="50">
        <v>1607</v>
      </c>
      <c r="AM634" s="50">
        <v>1397</v>
      </c>
      <c r="AN634" s="50">
        <v>1174</v>
      </c>
      <c r="AO634" s="50">
        <v>1053</v>
      </c>
      <c r="AP634" s="50">
        <v>952</v>
      </c>
      <c r="AQ634" s="50">
        <v>854</v>
      </c>
      <c r="AR634" s="50">
        <v>732</v>
      </c>
      <c r="AS634" s="50">
        <v>628</v>
      </c>
      <c r="AT634" s="50">
        <v>500</v>
      </c>
      <c r="AU634" s="50">
        <v>385</v>
      </c>
      <c r="AV634" s="50">
        <v>336</v>
      </c>
      <c r="AW634" s="50">
        <v>238</v>
      </c>
      <c r="AX634" s="50">
        <v>253</v>
      </c>
      <c r="AZ634">
        <v>1</v>
      </c>
    </row>
    <row r="635" spans="1:52" x14ac:dyDescent="0.25">
      <c r="A635" s="2" t="s">
        <v>772</v>
      </c>
      <c r="B635" s="3" t="s">
        <v>1202</v>
      </c>
      <c r="C635" s="4">
        <v>41676</v>
      </c>
      <c r="D635" s="2" t="s">
        <v>774</v>
      </c>
      <c r="E635" s="2" t="s">
        <v>813</v>
      </c>
      <c r="F635" t="s">
        <v>2496</v>
      </c>
      <c r="G635">
        <v>11556</v>
      </c>
      <c r="H635">
        <v>1437</v>
      </c>
      <c r="I635">
        <v>563</v>
      </c>
      <c r="J635" s="9">
        <v>39.178844815588029</v>
      </c>
      <c r="K635">
        <v>3615</v>
      </c>
      <c r="L635">
        <v>971</v>
      </c>
      <c r="M635" s="22">
        <v>26.86030428769018</v>
      </c>
      <c r="N635" s="48">
        <v>11556</v>
      </c>
      <c r="O635" s="49">
        <v>3284</v>
      </c>
      <c r="P635" s="49">
        <v>8272</v>
      </c>
      <c r="Q635" s="48">
        <v>638</v>
      </c>
      <c r="R635" s="48">
        <v>626</v>
      </c>
      <c r="S635" s="48">
        <v>621</v>
      </c>
      <c r="T635" s="48">
        <v>587</v>
      </c>
      <c r="U635" s="48">
        <v>576</v>
      </c>
      <c r="V635" s="48">
        <v>520</v>
      </c>
      <c r="W635" s="48">
        <v>442</v>
      </c>
      <c r="X635" s="48">
        <v>407</v>
      </c>
      <c r="Y635" s="48">
        <v>356</v>
      </c>
      <c r="Z635" s="48">
        <v>308</v>
      </c>
      <c r="AA635" s="48">
        <v>293</v>
      </c>
      <c r="AB635" s="48">
        <v>235</v>
      </c>
      <c r="AC635" s="48">
        <v>191</v>
      </c>
      <c r="AD635" s="48">
        <v>156</v>
      </c>
      <c r="AE635" s="48">
        <v>100</v>
      </c>
      <c r="AF635" s="48">
        <v>69</v>
      </c>
      <c r="AG635" s="48">
        <v>68</v>
      </c>
      <c r="AH635" s="50">
        <v>606</v>
      </c>
      <c r="AI635" s="50">
        <v>563</v>
      </c>
      <c r="AJ635" s="50">
        <v>551</v>
      </c>
      <c r="AK635" s="50">
        <v>509</v>
      </c>
      <c r="AL635" s="50">
        <v>517</v>
      </c>
      <c r="AM635" s="50">
        <v>457</v>
      </c>
      <c r="AN635" s="50">
        <v>375</v>
      </c>
      <c r="AO635" s="50">
        <v>347</v>
      </c>
      <c r="AP635" s="50">
        <v>303</v>
      </c>
      <c r="AQ635" s="50">
        <v>261</v>
      </c>
      <c r="AR635" s="50">
        <v>240</v>
      </c>
      <c r="AS635" s="50">
        <v>187</v>
      </c>
      <c r="AT635" s="50">
        <v>145</v>
      </c>
      <c r="AU635" s="50">
        <v>111</v>
      </c>
      <c r="AV635" s="50">
        <v>73</v>
      </c>
      <c r="AW635" s="50">
        <v>54</v>
      </c>
      <c r="AX635" s="50">
        <v>64</v>
      </c>
      <c r="AZ635">
        <v>0</v>
      </c>
    </row>
    <row r="636" spans="1:52" x14ac:dyDescent="0.25">
      <c r="A636" s="2" t="s">
        <v>772</v>
      </c>
      <c r="B636" s="3" t="s">
        <v>1648</v>
      </c>
      <c r="C636" s="4">
        <v>41770</v>
      </c>
      <c r="D636" s="2" t="s">
        <v>774</v>
      </c>
      <c r="E636" s="2" t="s">
        <v>1649</v>
      </c>
      <c r="F636" t="s">
        <v>2496</v>
      </c>
      <c r="G636">
        <v>20019</v>
      </c>
      <c r="H636">
        <v>4040</v>
      </c>
      <c r="I636">
        <v>1271</v>
      </c>
      <c r="J636" s="9">
        <v>31.46039603960396</v>
      </c>
      <c r="K636">
        <v>6183</v>
      </c>
      <c r="L636">
        <v>1528</v>
      </c>
      <c r="M636" s="22">
        <v>24.712922529516415</v>
      </c>
      <c r="N636" s="48">
        <v>20019</v>
      </c>
      <c r="O636" s="49">
        <v>4591</v>
      </c>
      <c r="P636" s="49">
        <v>15428</v>
      </c>
      <c r="Q636" s="48">
        <v>1175</v>
      </c>
      <c r="R636" s="48">
        <v>1105</v>
      </c>
      <c r="S636" s="48">
        <v>1071</v>
      </c>
      <c r="T636" s="48">
        <v>1000</v>
      </c>
      <c r="U636" s="48">
        <v>1006</v>
      </c>
      <c r="V636" s="48">
        <v>875</v>
      </c>
      <c r="W636" s="48">
        <v>702</v>
      </c>
      <c r="X636" s="48">
        <v>620</v>
      </c>
      <c r="Y636" s="48">
        <v>606</v>
      </c>
      <c r="Z636" s="48">
        <v>571</v>
      </c>
      <c r="AA636" s="48">
        <v>486</v>
      </c>
      <c r="AB636" s="48">
        <v>402</v>
      </c>
      <c r="AC636" s="48">
        <v>298</v>
      </c>
      <c r="AD636" s="48">
        <v>212</v>
      </c>
      <c r="AE636" s="48">
        <v>162</v>
      </c>
      <c r="AF636" s="48">
        <v>113</v>
      </c>
      <c r="AG636" s="48">
        <v>118</v>
      </c>
      <c r="AH636" s="50">
        <v>1127</v>
      </c>
      <c r="AI636" s="50">
        <v>1057</v>
      </c>
      <c r="AJ636" s="50">
        <v>1007</v>
      </c>
      <c r="AK636" s="50">
        <v>930</v>
      </c>
      <c r="AL636" s="50">
        <v>930</v>
      </c>
      <c r="AM636" s="50">
        <v>822</v>
      </c>
      <c r="AN636" s="50">
        <v>652</v>
      </c>
      <c r="AO636" s="50">
        <v>545</v>
      </c>
      <c r="AP636" s="50">
        <v>496</v>
      </c>
      <c r="AQ636" s="50">
        <v>441</v>
      </c>
      <c r="AR636" s="50">
        <v>370</v>
      </c>
      <c r="AS636" s="50">
        <v>313</v>
      </c>
      <c r="AT636" s="50">
        <v>246</v>
      </c>
      <c r="AU636" s="50">
        <v>183</v>
      </c>
      <c r="AV636" s="50">
        <v>145</v>
      </c>
      <c r="AW636" s="50">
        <v>106</v>
      </c>
      <c r="AX636" s="50">
        <v>127</v>
      </c>
      <c r="AZ636">
        <v>0</v>
      </c>
    </row>
    <row r="637" spans="1:52" x14ac:dyDescent="0.25">
      <c r="A637" s="2" t="s">
        <v>772</v>
      </c>
      <c r="B637" s="3" t="s">
        <v>1475</v>
      </c>
      <c r="C637" s="4">
        <v>41791</v>
      </c>
      <c r="D637" s="2" t="s">
        <v>774</v>
      </c>
      <c r="E637" s="2" t="s">
        <v>1476</v>
      </c>
      <c r="F637" t="s">
        <v>2496</v>
      </c>
      <c r="G637">
        <v>17931</v>
      </c>
      <c r="H637">
        <v>1729</v>
      </c>
      <c r="I637">
        <v>693</v>
      </c>
      <c r="J637" s="9">
        <v>40.08097165991903</v>
      </c>
      <c r="K637">
        <v>6071</v>
      </c>
      <c r="L637">
        <v>1423</v>
      </c>
      <c r="M637" s="22">
        <v>23.439301597759844</v>
      </c>
      <c r="N637" s="48">
        <v>17931</v>
      </c>
      <c r="O637" s="49">
        <v>5159</v>
      </c>
      <c r="P637" s="49">
        <v>12772</v>
      </c>
      <c r="Q637" s="48">
        <v>1091</v>
      </c>
      <c r="R637" s="48">
        <v>1023</v>
      </c>
      <c r="S637" s="48">
        <v>988</v>
      </c>
      <c r="T637" s="48">
        <v>919</v>
      </c>
      <c r="U637" s="48">
        <v>852</v>
      </c>
      <c r="V637" s="48">
        <v>764</v>
      </c>
      <c r="W637" s="48">
        <v>629</v>
      </c>
      <c r="X637" s="48">
        <v>569</v>
      </c>
      <c r="Y637" s="48">
        <v>522</v>
      </c>
      <c r="Z637" s="48">
        <v>474</v>
      </c>
      <c r="AA637" s="48">
        <v>408</v>
      </c>
      <c r="AB637" s="48">
        <v>320</v>
      </c>
      <c r="AC637" s="48">
        <v>243</v>
      </c>
      <c r="AD637" s="48">
        <v>177</v>
      </c>
      <c r="AE637" s="48">
        <v>130</v>
      </c>
      <c r="AF637" s="48">
        <v>96</v>
      </c>
      <c r="AG637" s="48">
        <v>97</v>
      </c>
      <c r="AH637" s="50">
        <v>1044</v>
      </c>
      <c r="AI637" s="50">
        <v>963</v>
      </c>
      <c r="AJ637" s="50">
        <v>933</v>
      </c>
      <c r="AK637" s="50">
        <v>861</v>
      </c>
      <c r="AL637" s="50">
        <v>785</v>
      </c>
      <c r="AM637" s="50">
        <v>689</v>
      </c>
      <c r="AN637" s="50">
        <v>561</v>
      </c>
      <c r="AO637" s="50">
        <v>507</v>
      </c>
      <c r="AP637" s="50">
        <v>458</v>
      </c>
      <c r="AQ637" s="50">
        <v>415</v>
      </c>
      <c r="AR637" s="50">
        <v>364</v>
      </c>
      <c r="AS637" s="50">
        <v>287</v>
      </c>
      <c r="AT637" s="50">
        <v>229</v>
      </c>
      <c r="AU637" s="50">
        <v>178</v>
      </c>
      <c r="AV637" s="50">
        <v>136</v>
      </c>
      <c r="AW637" s="50">
        <v>106</v>
      </c>
      <c r="AX637" s="50">
        <v>113</v>
      </c>
      <c r="AZ637">
        <v>0</v>
      </c>
    </row>
    <row r="638" spans="1:52" x14ac:dyDescent="0.25">
      <c r="A638" s="2" t="s">
        <v>772</v>
      </c>
      <c r="B638" s="3" t="s">
        <v>1390</v>
      </c>
      <c r="C638" s="4">
        <v>41797</v>
      </c>
      <c r="D638" s="2" t="s">
        <v>774</v>
      </c>
      <c r="E638" s="2" t="s">
        <v>1391</v>
      </c>
      <c r="F638" t="s">
        <v>2496</v>
      </c>
      <c r="G638">
        <v>9305</v>
      </c>
      <c r="H638">
        <v>1023</v>
      </c>
      <c r="I638">
        <v>510</v>
      </c>
      <c r="J638" s="9">
        <v>49.853372434017594</v>
      </c>
      <c r="K638">
        <v>2769</v>
      </c>
      <c r="L638">
        <v>1052</v>
      </c>
      <c r="M638" s="22">
        <v>37.992054893463347</v>
      </c>
      <c r="N638" s="48">
        <v>9305</v>
      </c>
      <c r="O638" s="49">
        <v>5456</v>
      </c>
      <c r="P638" s="49">
        <v>3849</v>
      </c>
      <c r="Q638" s="48">
        <v>474</v>
      </c>
      <c r="R638" s="48">
        <v>467</v>
      </c>
      <c r="S638" s="48">
        <v>470</v>
      </c>
      <c r="T638" s="48">
        <v>437</v>
      </c>
      <c r="U638" s="48">
        <v>449</v>
      </c>
      <c r="V638" s="48">
        <v>392</v>
      </c>
      <c r="W638" s="48">
        <v>280</v>
      </c>
      <c r="X638" s="48">
        <v>253</v>
      </c>
      <c r="Y638" s="48">
        <v>253</v>
      </c>
      <c r="Z638" s="48">
        <v>244</v>
      </c>
      <c r="AA638" s="48">
        <v>227</v>
      </c>
      <c r="AB638" s="48">
        <v>224</v>
      </c>
      <c r="AC638" s="48">
        <v>184</v>
      </c>
      <c r="AD638" s="48">
        <v>140</v>
      </c>
      <c r="AE638" s="48">
        <v>106</v>
      </c>
      <c r="AF638" s="48">
        <v>76</v>
      </c>
      <c r="AG638" s="48">
        <v>82</v>
      </c>
      <c r="AH638" s="50">
        <v>444</v>
      </c>
      <c r="AI638" s="50">
        <v>429</v>
      </c>
      <c r="AJ638" s="50">
        <v>431</v>
      </c>
      <c r="AK638" s="50">
        <v>400</v>
      </c>
      <c r="AL638" s="50">
        <v>404</v>
      </c>
      <c r="AM638" s="50">
        <v>364</v>
      </c>
      <c r="AN638" s="50">
        <v>283</v>
      </c>
      <c r="AO638" s="50">
        <v>270</v>
      </c>
      <c r="AP638" s="50">
        <v>265</v>
      </c>
      <c r="AQ638" s="50">
        <v>256</v>
      </c>
      <c r="AR638" s="50">
        <v>236</v>
      </c>
      <c r="AS638" s="50">
        <v>224</v>
      </c>
      <c r="AT638" s="50">
        <v>168</v>
      </c>
      <c r="AU638" s="50">
        <v>122</v>
      </c>
      <c r="AV638" s="50">
        <v>94</v>
      </c>
      <c r="AW638" s="50">
        <v>69</v>
      </c>
      <c r="AX638" s="50">
        <v>88</v>
      </c>
      <c r="AZ638">
        <v>0</v>
      </c>
    </row>
    <row r="639" spans="1:52" x14ac:dyDescent="0.25">
      <c r="A639" s="2" t="s">
        <v>772</v>
      </c>
      <c r="B639" s="3" t="s">
        <v>1041</v>
      </c>
      <c r="C639" s="4">
        <v>41799</v>
      </c>
      <c r="D639" s="2" t="s">
        <v>774</v>
      </c>
      <c r="E639" s="2" t="s">
        <v>1042</v>
      </c>
      <c r="F639" t="s">
        <v>2496</v>
      </c>
      <c r="G639">
        <v>14358</v>
      </c>
      <c r="H639">
        <v>1568</v>
      </c>
      <c r="I639">
        <v>730</v>
      </c>
      <c r="J639" s="9">
        <v>46.556122448979593</v>
      </c>
      <c r="K639">
        <v>4920</v>
      </c>
      <c r="L639">
        <v>1482</v>
      </c>
      <c r="M639" s="22">
        <v>30.121951219512194</v>
      </c>
      <c r="N639" s="48">
        <v>14358</v>
      </c>
      <c r="O639" s="49">
        <v>6801</v>
      </c>
      <c r="P639" s="49">
        <v>7557</v>
      </c>
      <c r="Q639" s="48">
        <v>887</v>
      </c>
      <c r="R639" s="48">
        <v>825</v>
      </c>
      <c r="S639" s="48">
        <v>790</v>
      </c>
      <c r="T639" s="48">
        <v>736</v>
      </c>
      <c r="U639" s="48">
        <v>702</v>
      </c>
      <c r="V639" s="48">
        <v>592</v>
      </c>
      <c r="W639" s="48">
        <v>445</v>
      </c>
      <c r="X639" s="48">
        <v>340</v>
      </c>
      <c r="Y639" s="48">
        <v>316</v>
      </c>
      <c r="Z639" s="48">
        <v>329</v>
      </c>
      <c r="AA639" s="48">
        <v>305</v>
      </c>
      <c r="AB639" s="48">
        <v>284</v>
      </c>
      <c r="AC639" s="48">
        <v>252</v>
      </c>
      <c r="AD639" s="48">
        <v>215</v>
      </c>
      <c r="AE639" s="48">
        <v>162</v>
      </c>
      <c r="AF639" s="48">
        <v>108</v>
      </c>
      <c r="AG639" s="48">
        <v>104</v>
      </c>
      <c r="AH639" s="50">
        <v>850</v>
      </c>
      <c r="AI639" s="50">
        <v>793</v>
      </c>
      <c r="AJ639" s="50">
        <v>749</v>
      </c>
      <c r="AK639" s="50">
        <v>699</v>
      </c>
      <c r="AL639" s="50">
        <v>649</v>
      </c>
      <c r="AM639" s="50">
        <v>547</v>
      </c>
      <c r="AN639" s="50">
        <v>425</v>
      </c>
      <c r="AO639" s="50">
        <v>336</v>
      </c>
      <c r="AP639" s="50">
        <v>318</v>
      </c>
      <c r="AQ639" s="50">
        <v>320</v>
      </c>
      <c r="AR639" s="50">
        <v>291</v>
      </c>
      <c r="AS639" s="50">
        <v>261</v>
      </c>
      <c r="AT639" s="50">
        <v>215</v>
      </c>
      <c r="AU639" s="50">
        <v>168</v>
      </c>
      <c r="AV639" s="50">
        <v>130</v>
      </c>
      <c r="AW639" s="50">
        <v>97</v>
      </c>
      <c r="AX639" s="50">
        <v>118</v>
      </c>
      <c r="AZ639">
        <v>0</v>
      </c>
    </row>
    <row r="640" spans="1:52" x14ac:dyDescent="0.25">
      <c r="A640" s="2" t="s">
        <v>772</v>
      </c>
      <c r="B640" s="3" t="s">
        <v>1254</v>
      </c>
      <c r="C640" s="4">
        <v>41801</v>
      </c>
      <c r="D640" s="2" t="s">
        <v>774</v>
      </c>
      <c r="E640" s="2" t="s">
        <v>1255</v>
      </c>
      <c r="F640" t="s">
        <v>2496</v>
      </c>
      <c r="G640">
        <v>8838</v>
      </c>
      <c r="H640">
        <v>922</v>
      </c>
      <c r="I640">
        <v>406</v>
      </c>
      <c r="J640" s="9">
        <v>44.034707158351409</v>
      </c>
      <c r="K640">
        <v>2671</v>
      </c>
      <c r="L640">
        <v>897</v>
      </c>
      <c r="M640" s="22">
        <v>33.582927742418569</v>
      </c>
      <c r="N640" s="48">
        <v>8838</v>
      </c>
      <c r="O640" s="49">
        <v>4429</v>
      </c>
      <c r="P640" s="49">
        <v>4409</v>
      </c>
      <c r="Q640" s="48">
        <v>459</v>
      </c>
      <c r="R640" s="48">
        <v>460</v>
      </c>
      <c r="S640" s="48">
        <v>468</v>
      </c>
      <c r="T640" s="48">
        <v>451</v>
      </c>
      <c r="U640" s="48">
        <v>421</v>
      </c>
      <c r="V640" s="48">
        <v>373</v>
      </c>
      <c r="W640" s="48">
        <v>298</v>
      </c>
      <c r="X640" s="48">
        <v>251</v>
      </c>
      <c r="Y640" s="48">
        <v>216</v>
      </c>
      <c r="Z640" s="48">
        <v>217</v>
      </c>
      <c r="AA640" s="48">
        <v>240</v>
      </c>
      <c r="AB640" s="48">
        <v>228</v>
      </c>
      <c r="AC640" s="48">
        <v>181</v>
      </c>
      <c r="AD640" s="48">
        <v>132</v>
      </c>
      <c r="AE640" s="48">
        <v>92</v>
      </c>
      <c r="AF640" s="48">
        <v>55</v>
      </c>
      <c r="AG640" s="48">
        <v>63</v>
      </c>
      <c r="AH640" s="50">
        <v>428</v>
      </c>
      <c r="AI640" s="50">
        <v>402</v>
      </c>
      <c r="AJ640" s="50">
        <v>395</v>
      </c>
      <c r="AK640" s="50">
        <v>379</v>
      </c>
      <c r="AL640" s="50">
        <v>368</v>
      </c>
      <c r="AM640" s="50">
        <v>346</v>
      </c>
      <c r="AN640" s="50">
        <v>300</v>
      </c>
      <c r="AO640" s="50">
        <v>264</v>
      </c>
      <c r="AP640" s="50">
        <v>229</v>
      </c>
      <c r="AQ640" s="50">
        <v>224</v>
      </c>
      <c r="AR640" s="50">
        <v>227</v>
      </c>
      <c r="AS640" s="50">
        <v>202</v>
      </c>
      <c r="AT640" s="50">
        <v>157</v>
      </c>
      <c r="AU640" s="50">
        <v>111</v>
      </c>
      <c r="AV640" s="50">
        <v>76</v>
      </c>
      <c r="AW640" s="50">
        <v>50</v>
      </c>
      <c r="AX640" s="50">
        <v>75</v>
      </c>
      <c r="AZ640">
        <v>0</v>
      </c>
    </row>
    <row r="641" spans="1:52" x14ac:dyDescent="0.25">
      <c r="A641" s="2" t="s">
        <v>772</v>
      </c>
      <c r="B641" s="3" t="s">
        <v>1309</v>
      </c>
      <c r="C641" s="4">
        <v>41807</v>
      </c>
      <c r="D641" s="2" t="s">
        <v>774</v>
      </c>
      <c r="E641" s="2" t="s">
        <v>1310</v>
      </c>
      <c r="F641" t="s">
        <v>2496</v>
      </c>
      <c r="G641">
        <v>20386</v>
      </c>
      <c r="H641">
        <v>1403</v>
      </c>
      <c r="I641">
        <v>1070</v>
      </c>
      <c r="J641" s="9">
        <v>76.265146115466848</v>
      </c>
      <c r="K641">
        <v>6404</v>
      </c>
      <c r="L641">
        <v>1718</v>
      </c>
      <c r="M641" s="22">
        <v>26.826983135540289</v>
      </c>
      <c r="N641" s="48">
        <v>20386</v>
      </c>
      <c r="O641" s="49">
        <v>7429</v>
      </c>
      <c r="P641" s="49">
        <v>12957</v>
      </c>
      <c r="Q641" s="48">
        <v>1075</v>
      </c>
      <c r="R641" s="48">
        <v>1044</v>
      </c>
      <c r="S641" s="48">
        <v>1018</v>
      </c>
      <c r="T641" s="48">
        <v>1023</v>
      </c>
      <c r="U641" s="48">
        <v>996</v>
      </c>
      <c r="V641" s="48">
        <v>871</v>
      </c>
      <c r="W641" s="48">
        <v>691</v>
      </c>
      <c r="X641" s="48">
        <v>604</v>
      </c>
      <c r="Y641" s="48">
        <v>551</v>
      </c>
      <c r="Z641" s="48">
        <v>511</v>
      </c>
      <c r="AA641" s="48">
        <v>472</v>
      </c>
      <c r="AB641" s="48">
        <v>380</v>
      </c>
      <c r="AC641" s="48">
        <v>293</v>
      </c>
      <c r="AD641" s="48">
        <v>223</v>
      </c>
      <c r="AE641" s="48">
        <v>151</v>
      </c>
      <c r="AF641" s="48">
        <v>104</v>
      </c>
      <c r="AG641" s="48">
        <v>101</v>
      </c>
      <c r="AH641" s="50">
        <v>1035</v>
      </c>
      <c r="AI641" s="50">
        <v>1005</v>
      </c>
      <c r="AJ641" s="50">
        <v>1010</v>
      </c>
      <c r="AK641" s="50">
        <v>1017</v>
      </c>
      <c r="AL641" s="50">
        <v>985</v>
      </c>
      <c r="AM641" s="50">
        <v>860</v>
      </c>
      <c r="AN641" s="50">
        <v>712</v>
      </c>
      <c r="AO641" s="50">
        <v>646</v>
      </c>
      <c r="AP641" s="50">
        <v>594</v>
      </c>
      <c r="AQ641" s="50">
        <v>550</v>
      </c>
      <c r="AR641" s="50">
        <v>496</v>
      </c>
      <c r="AS641" s="50">
        <v>411</v>
      </c>
      <c r="AT641" s="50">
        <v>319</v>
      </c>
      <c r="AU641" s="50">
        <v>228</v>
      </c>
      <c r="AV641" s="50">
        <v>162</v>
      </c>
      <c r="AW641" s="50">
        <v>119</v>
      </c>
      <c r="AX641" s="50">
        <v>129</v>
      </c>
      <c r="AZ641">
        <v>0</v>
      </c>
    </row>
    <row r="642" spans="1:52" x14ac:dyDescent="0.25">
      <c r="A642" s="2" t="s">
        <v>772</v>
      </c>
      <c r="B642" s="3" t="s">
        <v>946</v>
      </c>
      <c r="C642" s="4">
        <v>41872</v>
      </c>
      <c r="D642" s="2" t="s">
        <v>774</v>
      </c>
      <c r="E642" s="2" t="s">
        <v>947</v>
      </c>
      <c r="F642" t="s">
        <v>2496</v>
      </c>
      <c r="G642">
        <v>7308</v>
      </c>
      <c r="H642">
        <v>141</v>
      </c>
      <c r="I642">
        <v>127</v>
      </c>
      <c r="J642" s="9">
        <v>90.070921985815602</v>
      </c>
      <c r="K642">
        <v>2347</v>
      </c>
      <c r="L642">
        <v>809</v>
      </c>
      <c r="M642" s="22">
        <v>34.469535577332763</v>
      </c>
      <c r="N642" s="48">
        <v>7308</v>
      </c>
      <c r="O642" s="49">
        <v>2460</v>
      </c>
      <c r="P642" s="49">
        <v>4848</v>
      </c>
      <c r="Q642" s="48">
        <v>397</v>
      </c>
      <c r="R642" s="48">
        <v>391</v>
      </c>
      <c r="S642" s="48">
        <v>399</v>
      </c>
      <c r="T642" s="48">
        <v>341</v>
      </c>
      <c r="U642" s="48">
        <v>352</v>
      </c>
      <c r="V642" s="48">
        <v>293</v>
      </c>
      <c r="W642" s="48">
        <v>227</v>
      </c>
      <c r="X642" s="48">
        <v>190</v>
      </c>
      <c r="Y642" s="48">
        <v>176</v>
      </c>
      <c r="Z642" s="48">
        <v>178</v>
      </c>
      <c r="AA642" s="48">
        <v>194</v>
      </c>
      <c r="AB642" s="48">
        <v>156</v>
      </c>
      <c r="AC642" s="48">
        <v>102</v>
      </c>
      <c r="AD642" s="48">
        <v>97</v>
      </c>
      <c r="AE642" s="48">
        <v>88</v>
      </c>
      <c r="AF642" s="48">
        <v>57</v>
      </c>
      <c r="AG642" s="48">
        <v>50</v>
      </c>
      <c r="AH642" s="50">
        <v>380</v>
      </c>
      <c r="AI642" s="50">
        <v>369</v>
      </c>
      <c r="AJ642" s="50">
        <v>363</v>
      </c>
      <c r="AK642" s="50">
        <v>342</v>
      </c>
      <c r="AL642" s="50">
        <v>338</v>
      </c>
      <c r="AM642" s="50">
        <v>281</v>
      </c>
      <c r="AN642" s="50">
        <v>234</v>
      </c>
      <c r="AO642" s="50">
        <v>200</v>
      </c>
      <c r="AP642" s="50">
        <v>186</v>
      </c>
      <c r="AQ642" s="50">
        <v>184</v>
      </c>
      <c r="AR642" s="50">
        <v>177</v>
      </c>
      <c r="AS642" s="50">
        <v>147</v>
      </c>
      <c r="AT642" s="50">
        <v>105</v>
      </c>
      <c r="AU642" s="50">
        <v>96</v>
      </c>
      <c r="AV642" s="50">
        <v>86</v>
      </c>
      <c r="AW642" s="50">
        <v>63</v>
      </c>
      <c r="AX642" s="50">
        <v>69</v>
      </c>
      <c r="AZ642">
        <v>1</v>
      </c>
    </row>
    <row r="643" spans="1:52" x14ac:dyDescent="0.25">
      <c r="A643" s="2" t="s">
        <v>772</v>
      </c>
      <c r="B643" s="3" t="s">
        <v>773</v>
      </c>
      <c r="C643" s="4">
        <v>41885</v>
      </c>
      <c r="D643" s="2" t="s">
        <v>774</v>
      </c>
      <c r="E643" s="2" t="s">
        <v>775</v>
      </c>
      <c r="F643" t="s">
        <v>2496</v>
      </c>
      <c r="G643">
        <v>9176</v>
      </c>
      <c r="H643">
        <v>219</v>
      </c>
      <c r="I643">
        <v>126</v>
      </c>
      <c r="J643" s="9">
        <v>57.534246575342465</v>
      </c>
      <c r="K643">
        <v>2267</v>
      </c>
      <c r="L643">
        <v>937</v>
      </c>
      <c r="M643" s="22">
        <v>41.332157035730042</v>
      </c>
      <c r="N643" s="48">
        <v>9176</v>
      </c>
      <c r="O643" s="49">
        <v>7781</v>
      </c>
      <c r="P643" s="49">
        <v>1395</v>
      </c>
      <c r="Q643" s="48">
        <v>393</v>
      </c>
      <c r="R643" s="48">
        <v>379</v>
      </c>
      <c r="S643" s="48">
        <v>378</v>
      </c>
      <c r="T643" s="48">
        <v>394</v>
      </c>
      <c r="U643" s="48">
        <v>427</v>
      </c>
      <c r="V643" s="48">
        <v>409</v>
      </c>
      <c r="W643" s="48">
        <v>341</v>
      </c>
      <c r="X643" s="48">
        <v>271</v>
      </c>
      <c r="Y643" s="48">
        <v>243</v>
      </c>
      <c r="Z643" s="48">
        <v>265</v>
      </c>
      <c r="AA643" s="48">
        <v>284</v>
      </c>
      <c r="AB643" s="48">
        <v>259</v>
      </c>
      <c r="AC643" s="48">
        <v>195</v>
      </c>
      <c r="AD643" s="48">
        <v>142</v>
      </c>
      <c r="AE643" s="48">
        <v>89</v>
      </c>
      <c r="AF643" s="48">
        <v>51</v>
      </c>
      <c r="AG643" s="48">
        <v>60</v>
      </c>
      <c r="AH643" s="50">
        <v>377</v>
      </c>
      <c r="AI643" s="50">
        <v>365</v>
      </c>
      <c r="AJ643" s="50">
        <v>372</v>
      </c>
      <c r="AK643" s="50">
        <v>395</v>
      </c>
      <c r="AL643" s="50">
        <v>434</v>
      </c>
      <c r="AM643" s="50">
        <v>424</v>
      </c>
      <c r="AN643" s="50">
        <v>368</v>
      </c>
      <c r="AO643" s="50">
        <v>296</v>
      </c>
      <c r="AP643" s="50">
        <v>260</v>
      </c>
      <c r="AQ643" s="50">
        <v>278</v>
      </c>
      <c r="AR643" s="50">
        <v>280</v>
      </c>
      <c r="AS643" s="50">
        <v>222</v>
      </c>
      <c r="AT643" s="50">
        <v>161</v>
      </c>
      <c r="AU643" s="50">
        <v>127</v>
      </c>
      <c r="AV643" s="50">
        <v>96</v>
      </c>
      <c r="AW643" s="50">
        <v>62</v>
      </c>
      <c r="AX643" s="50">
        <v>79</v>
      </c>
      <c r="AZ643">
        <v>0</v>
      </c>
    </row>
    <row r="644" spans="1:52" x14ac:dyDescent="0.25">
      <c r="A644" s="2" t="s">
        <v>96</v>
      </c>
      <c r="B644" s="3" t="s">
        <v>1650</v>
      </c>
      <c r="C644" s="4">
        <v>44001</v>
      </c>
      <c r="D644" s="2" t="s">
        <v>98</v>
      </c>
      <c r="E644" s="2" t="s">
        <v>1651</v>
      </c>
      <c r="F644" t="s">
        <v>2496</v>
      </c>
      <c r="G644">
        <v>277868</v>
      </c>
      <c r="H644">
        <v>6117</v>
      </c>
      <c r="I644">
        <v>913</v>
      </c>
      <c r="J644" s="9">
        <v>14.925617132581332</v>
      </c>
      <c r="K644">
        <v>92908</v>
      </c>
      <c r="L644">
        <v>16856</v>
      </c>
      <c r="M644" s="22">
        <v>18.142678779007191</v>
      </c>
      <c r="N644" s="48">
        <v>277868</v>
      </c>
      <c r="O644" s="49">
        <v>236814</v>
      </c>
      <c r="P644" s="49">
        <v>41054</v>
      </c>
      <c r="Q644" s="48">
        <v>18393</v>
      </c>
      <c r="R644" s="48">
        <v>17508</v>
      </c>
      <c r="S644" s="48">
        <v>16054</v>
      </c>
      <c r="T644" s="48">
        <v>13017</v>
      </c>
      <c r="U644" s="48">
        <v>11019</v>
      </c>
      <c r="V644" s="48">
        <v>11312</v>
      </c>
      <c r="W644" s="48">
        <v>10390</v>
      </c>
      <c r="X644" s="48">
        <v>8235</v>
      </c>
      <c r="Y644" s="48">
        <v>6720</v>
      </c>
      <c r="Z644" s="48">
        <v>5489</v>
      </c>
      <c r="AA644" s="48">
        <v>4874</v>
      </c>
      <c r="AB644" s="48">
        <v>4124</v>
      </c>
      <c r="AC644" s="48">
        <v>3180</v>
      </c>
      <c r="AD644" s="48">
        <v>2421</v>
      </c>
      <c r="AE644" s="48">
        <v>1779</v>
      </c>
      <c r="AF644" s="48">
        <v>1260</v>
      </c>
      <c r="AG644" s="48">
        <v>1088</v>
      </c>
      <c r="AH644" s="50">
        <v>17493</v>
      </c>
      <c r="AI644" s="50">
        <v>16644</v>
      </c>
      <c r="AJ644" s="50">
        <v>15303</v>
      </c>
      <c r="AK644" s="50">
        <v>12859</v>
      </c>
      <c r="AL644" s="50">
        <v>11322</v>
      </c>
      <c r="AM644" s="50">
        <v>11873</v>
      </c>
      <c r="AN644" s="50">
        <v>11492</v>
      </c>
      <c r="AO644" s="50">
        <v>9903</v>
      </c>
      <c r="AP644" s="50">
        <v>7832</v>
      </c>
      <c r="AQ644" s="50">
        <v>6450</v>
      </c>
      <c r="AR644" s="50">
        <v>5512</v>
      </c>
      <c r="AS644" s="50">
        <v>4463</v>
      </c>
      <c r="AT644" s="50">
        <v>3232</v>
      </c>
      <c r="AU644" s="50">
        <v>2294</v>
      </c>
      <c r="AV644" s="50">
        <v>1730</v>
      </c>
      <c r="AW644" s="50">
        <v>1296</v>
      </c>
      <c r="AX644" s="50">
        <v>1307</v>
      </c>
      <c r="AZ644">
        <v>8</v>
      </c>
    </row>
    <row r="645" spans="1:52" x14ac:dyDescent="0.25">
      <c r="A645" s="2" t="s">
        <v>96</v>
      </c>
      <c r="B645" s="3" t="s">
        <v>1474</v>
      </c>
      <c r="C645" s="4">
        <v>44035</v>
      </c>
      <c r="D645" s="2" t="s">
        <v>98</v>
      </c>
      <c r="E645" s="2" t="s">
        <v>203</v>
      </c>
      <c r="F645" t="s">
        <v>2496</v>
      </c>
      <c r="G645">
        <v>27589</v>
      </c>
      <c r="H645">
        <v>3203</v>
      </c>
      <c r="I645">
        <v>373</v>
      </c>
      <c r="J645" s="9">
        <v>11.645332500780519</v>
      </c>
      <c r="K645">
        <v>9358</v>
      </c>
      <c r="L645">
        <v>1199</v>
      </c>
      <c r="M645" s="22">
        <v>12.812566787775165</v>
      </c>
      <c r="N645" s="48">
        <v>27589</v>
      </c>
      <c r="O645" s="49">
        <v>13737</v>
      </c>
      <c r="P645" s="49">
        <v>13852</v>
      </c>
      <c r="Q645" s="48">
        <v>1832</v>
      </c>
      <c r="R645" s="48">
        <v>1661</v>
      </c>
      <c r="S645" s="48">
        <v>1492</v>
      </c>
      <c r="T645" s="48">
        <v>1475</v>
      </c>
      <c r="U645" s="48">
        <v>1349</v>
      </c>
      <c r="V645" s="48">
        <v>1271</v>
      </c>
      <c r="W645" s="48">
        <v>1173</v>
      </c>
      <c r="X645" s="48">
        <v>1029</v>
      </c>
      <c r="Y645" s="48">
        <v>779</v>
      </c>
      <c r="Z645" s="48">
        <v>645</v>
      </c>
      <c r="AA645" s="48">
        <v>541</v>
      </c>
      <c r="AB645" s="48">
        <v>491</v>
      </c>
      <c r="AC645" s="48">
        <v>339</v>
      </c>
      <c r="AD645" s="48">
        <v>186</v>
      </c>
      <c r="AE645" s="48">
        <v>109</v>
      </c>
      <c r="AF645" s="48">
        <v>83</v>
      </c>
      <c r="AG645" s="48">
        <v>81</v>
      </c>
      <c r="AH645" s="50">
        <v>1745</v>
      </c>
      <c r="AI645" s="50">
        <v>1538</v>
      </c>
      <c r="AJ645" s="50">
        <v>1365</v>
      </c>
      <c r="AK645" s="50">
        <v>1353</v>
      </c>
      <c r="AL645" s="50">
        <v>1234</v>
      </c>
      <c r="AM645" s="50">
        <v>1140</v>
      </c>
      <c r="AN645" s="50">
        <v>1035</v>
      </c>
      <c r="AO645" s="50">
        <v>896</v>
      </c>
      <c r="AP645" s="50">
        <v>701</v>
      </c>
      <c r="AQ645" s="50">
        <v>574</v>
      </c>
      <c r="AR645" s="50">
        <v>474</v>
      </c>
      <c r="AS645" s="50">
        <v>394</v>
      </c>
      <c r="AT645" s="50">
        <v>235</v>
      </c>
      <c r="AU645" s="50">
        <v>130</v>
      </c>
      <c r="AV645" s="50">
        <v>81</v>
      </c>
      <c r="AW645" s="50">
        <v>77</v>
      </c>
      <c r="AX645" s="50">
        <v>81</v>
      </c>
      <c r="AZ645">
        <v>1</v>
      </c>
    </row>
    <row r="646" spans="1:52" x14ac:dyDescent="0.25">
      <c r="A646" s="2" t="s">
        <v>96</v>
      </c>
      <c r="B646" s="3" t="s">
        <v>1392</v>
      </c>
      <c r="C646" s="4">
        <v>44078</v>
      </c>
      <c r="D646" s="2" t="s">
        <v>98</v>
      </c>
      <c r="E646" s="2" t="s">
        <v>1393</v>
      </c>
      <c r="F646" t="s">
        <v>2496</v>
      </c>
      <c r="G646">
        <v>36134</v>
      </c>
      <c r="H646">
        <v>2764</v>
      </c>
      <c r="I646">
        <v>522</v>
      </c>
      <c r="J646" s="9">
        <v>18.885672937771346</v>
      </c>
      <c r="K646">
        <v>12381</v>
      </c>
      <c r="L646">
        <v>2152</v>
      </c>
      <c r="M646" s="22">
        <v>17.381471609724578</v>
      </c>
      <c r="N646" s="48">
        <v>36134</v>
      </c>
      <c r="O646" s="49">
        <v>18562</v>
      </c>
      <c r="P646" s="49">
        <v>17572</v>
      </c>
      <c r="Q646" s="48">
        <v>2356</v>
      </c>
      <c r="R646" s="48">
        <v>2205</v>
      </c>
      <c r="S646" s="48">
        <v>1997</v>
      </c>
      <c r="T646" s="48">
        <v>1912</v>
      </c>
      <c r="U646" s="48">
        <v>1747</v>
      </c>
      <c r="V646" s="48">
        <v>1609</v>
      </c>
      <c r="W646" s="48">
        <v>1276</v>
      </c>
      <c r="X646" s="48">
        <v>1045</v>
      </c>
      <c r="Y646" s="48">
        <v>879</v>
      </c>
      <c r="Z646" s="48">
        <v>743</v>
      </c>
      <c r="AA646" s="48">
        <v>620</v>
      </c>
      <c r="AB646" s="48">
        <v>524</v>
      </c>
      <c r="AC646" s="48">
        <v>424</v>
      </c>
      <c r="AD646" s="48">
        <v>294</v>
      </c>
      <c r="AE646" s="48">
        <v>205</v>
      </c>
      <c r="AF646" s="48">
        <v>152</v>
      </c>
      <c r="AG646" s="48">
        <v>163</v>
      </c>
      <c r="AH646" s="50">
        <v>2289</v>
      </c>
      <c r="AI646" s="50">
        <v>2173</v>
      </c>
      <c r="AJ646" s="50">
        <v>1948</v>
      </c>
      <c r="AK646" s="50">
        <v>1853</v>
      </c>
      <c r="AL646" s="50">
        <v>1670</v>
      </c>
      <c r="AM646" s="50">
        <v>1557</v>
      </c>
      <c r="AN646" s="50">
        <v>1287</v>
      </c>
      <c r="AO646" s="50">
        <v>1104</v>
      </c>
      <c r="AP646" s="50">
        <v>982</v>
      </c>
      <c r="AQ646" s="50">
        <v>821</v>
      </c>
      <c r="AR646" s="50">
        <v>654</v>
      </c>
      <c r="AS646" s="50">
        <v>504</v>
      </c>
      <c r="AT646" s="50">
        <v>374</v>
      </c>
      <c r="AU646" s="50">
        <v>260</v>
      </c>
      <c r="AV646" s="50">
        <v>183</v>
      </c>
      <c r="AW646" s="50">
        <v>141</v>
      </c>
      <c r="AX646" s="50">
        <v>183</v>
      </c>
      <c r="AZ646">
        <v>5</v>
      </c>
    </row>
    <row r="647" spans="1:52" x14ac:dyDescent="0.25">
      <c r="A647" s="2" t="s">
        <v>96</v>
      </c>
      <c r="B647" s="3" t="s">
        <v>1964</v>
      </c>
      <c r="C647" s="4">
        <v>44090</v>
      </c>
      <c r="D647" s="2" t="s">
        <v>98</v>
      </c>
      <c r="E647" s="2" t="s">
        <v>1965</v>
      </c>
      <c r="F647" t="s">
        <v>2261</v>
      </c>
      <c r="G647">
        <v>35404</v>
      </c>
      <c r="H647">
        <v>2953</v>
      </c>
      <c r="I647">
        <v>434</v>
      </c>
      <c r="J647" s="9">
        <v>14.696918388079919</v>
      </c>
      <c r="K647">
        <v>11879</v>
      </c>
      <c r="L647">
        <v>1849</v>
      </c>
      <c r="M647" s="22">
        <v>15.565283273002779</v>
      </c>
      <c r="N647" s="48">
        <v>35404</v>
      </c>
      <c r="O647" s="49">
        <v>5753</v>
      </c>
      <c r="P647" s="49">
        <v>29651</v>
      </c>
      <c r="Q647" s="48">
        <v>2490</v>
      </c>
      <c r="R647" s="48">
        <v>2205</v>
      </c>
      <c r="S647" s="48">
        <v>1921</v>
      </c>
      <c r="T647" s="48">
        <v>1956</v>
      </c>
      <c r="U647" s="48">
        <v>1698</v>
      </c>
      <c r="V647" s="48">
        <v>1562</v>
      </c>
      <c r="W647" s="48">
        <v>1345</v>
      </c>
      <c r="X647" s="48">
        <v>1094</v>
      </c>
      <c r="Y647" s="48">
        <v>894</v>
      </c>
      <c r="Z647" s="48">
        <v>743</v>
      </c>
      <c r="AA647" s="48">
        <v>626</v>
      </c>
      <c r="AB647" s="48">
        <v>517</v>
      </c>
      <c r="AC647" s="48">
        <v>409</v>
      </c>
      <c r="AD647" s="48">
        <v>288</v>
      </c>
      <c r="AE647" s="48">
        <v>202</v>
      </c>
      <c r="AF647" s="48">
        <v>143</v>
      </c>
      <c r="AG647" s="48">
        <v>129</v>
      </c>
      <c r="AH647" s="50">
        <v>2379</v>
      </c>
      <c r="AI647" s="50">
        <v>2068</v>
      </c>
      <c r="AJ647" s="50">
        <v>1772</v>
      </c>
      <c r="AK647" s="50">
        <v>1752</v>
      </c>
      <c r="AL647" s="50">
        <v>1554</v>
      </c>
      <c r="AM647" s="50">
        <v>1480</v>
      </c>
      <c r="AN647" s="50">
        <v>1375</v>
      </c>
      <c r="AO647" s="50">
        <v>1128</v>
      </c>
      <c r="AP647" s="50">
        <v>913</v>
      </c>
      <c r="AQ647" s="50">
        <v>739</v>
      </c>
      <c r="AR647" s="50">
        <v>604</v>
      </c>
      <c r="AS647" s="50">
        <v>462</v>
      </c>
      <c r="AT647" s="50">
        <v>328</v>
      </c>
      <c r="AU647" s="50">
        <v>228</v>
      </c>
      <c r="AV647" s="50">
        <v>155</v>
      </c>
      <c r="AW647" s="50">
        <v>111</v>
      </c>
      <c r="AX647" s="50">
        <v>134</v>
      </c>
      <c r="AZ647">
        <v>1</v>
      </c>
    </row>
    <row r="648" spans="1:52" x14ac:dyDescent="0.25">
      <c r="A648" s="2" t="s">
        <v>96</v>
      </c>
      <c r="B648" s="3" t="s">
        <v>969</v>
      </c>
      <c r="C648" s="4">
        <v>44098</v>
      </c>
      <c r="D648" s="2" t="s">
        <v>98</v>
      </c>
      <c r="E648" s="2" t="s">
        <v>970</v>
      </c>
      <c r="F648" t="s">
        <v>2496</v>
      </c>
      <c r="G648">
        <v>16484</v>
      </c>
      <c r="H648">
        <v>466</v>
      </c>
      <c r="I648">
        <v>169</v>
      </c>
      <c r="J648" s="9">
        <v>36.266094420600858</v>
      </c>
      <c r="K648">
        <v>5184</v>
      </c>
      <c r="L648">
        <v>1063</v>
      </c>
      <c r="M648" s="22">
        <v>20.505401234567902</v>
      </c>
      <c r="N648" s="48">
        <v>16484</v>
      </c>
      <c r="O648" s="49">
        <v>5551</v>
      </c>
      <c r="P648" s="49">
        <v>10933</v>
      </c>
      <c r="Q648" s="48">
        <v>996</v>
      </c>
      <c r="R648" s="48">
        <v>923</v>
      </c>
      <c r="S648" s="48">
        <v>846</v>
      </c>
      <c r="T648" s="48">
        <v>1029</v>
      </c>
      <c r="U648" s="48">
        <v>1223</v>
      </c>
      <c r="V648" s="48">
        <v>757</v>
      </c>
      <c r="W648" s="48">
        <v>559</v>
      </c>
      <c r="X648" s="48">
        <v>437</v>
      </c>
      <c r="Y648" s="48">
        <v>417</v>
      </c>
      <c r="Z648" s="48">
        <v>327</v>
      </c>
      <c r="AA648" s="48">
        <v>301</v>
      </c>
      <c r="AB648" s="48">
        <v>280</v>
      </c>
      <c r="AC648" s="48">
        <v>231</v>
      </c>
      <c r="AD648" s="48">
        <v>149</v>
      </c>
      <c r="AE648" s="48">
        <v>91</v>
      </c>
      <c r="AF648" s="48">
        <v>88</v>
      </c>
      <c r="AG648" s="48">
        <v>78</v>
      </c>
      <c r="AH648" s="50">
        <v>967</v>
      </c>
      <c r="AI648" s="50">
        <v>870</v>
      </c>
      <c r="AJ648" s="50">
        <v>853</v>
      </c>
      <c r="AK648" s="50">
        <v>767</v>
      </c>
      <c r="AL648" s="50">
        <v>741</v>
      </c>
      <c r="AM648" s="50">
        <v>674</v>
      </c>
      <c r="AN648" s="50">
        <v>551</v>
      </c>
      <c r="AO648" s="50">
        <v>467</v>
      </c>
      <c r="AP648" s="50">
        <v>467</v>
      </c>
      <c r="AQ648" s="50">
        <v>355</v>
      </c>
      <c r="AR648" s="50">
        <v>285</v>
      </c>
      <c r="AS648" s="50">
        <v>226</v>
      </c>
      <c r="AT648" s="50">
        <v>183</v>
      </c>
      <c r="AU648" s="50">
        <v>121</v>
      </c>
      <c r="AV648" s="50">
        <v>83</v>
      </c>
      <c r="AW648" s="50">
        <v>70</v>
      </c>
      <c r="AX648" s="50">
        <v>72</v>
      </c>
      <c r="AZ648">
        <v>2</v>
      </c>
    </row>
    <row r="649" spans="1:52" x14ac:dyDescent="0.25">
      <c r="A649" s="2" t="s">
        <v>96</v>
      </c>
      <c r="B649" s="3" t="s">
        <v>2086</v>
      </c>
      <c r="C649" s="4">
        <v>44110</v>
      </c>
      <c r="D649" s="2" t="s">
        <v>98</v>
      </c>
      <c r="E649" s="2" t="s">
        <v>2087</v>
      </c>
      <c r="F649" t="s">
        <v>2496</v>
      </c>
      <c r="G649">
        <v>8940</v>
      </c>
      <c r="H649">
        <v>201</v>
      </c>
      <c r="I649">
        <v>55</v>
      </c>
      <c r="J649" s="9">
        <v>27.363184079601986</v>
      </c>
      <c r="K649">
        <v>2443</v>
      </c>
      <c r="L649">
        <v>800</v>
      </c>
      <c r="M649" s="22">
        <v>32.746623004502659</v>
      </c>
      <c r="N649" s="48">
        <v>8940</v>
      </c>
      <c r="O649" s="49">
        <v>6158</v>
      </c>
      <c r="P649" s="49">
        <v>2782</v>
      </c>
      <c r="Q649" s="48">
        <v>471</v>
      </c>
      <c r="R649" s="48">
        <v>433</v>
      </c>
      <c r="S649" s="48">
        <v>374</v>
      </c>
      <c r="T649" s="48">
        <v>361</v>
      </c>
      <c r="U649" s="48">
        <v>391</v>
      </c>
      <c r="V649" s="48">
        <v>446</v>
      </c>
      <c r="W649" s="48">
        <v>353</v>
      </c>
      <c r="X649" s="48">
        <v>281</v>
      </c>
      <c r="Y649" s="48">
        <v>253</v>
      </c>
      <c r="Z649" s="48">
        <v>233</v>
      </c>
      <c r="AA649" s="48">
        <v>213</v>
      </c>
      <c r="AB649" s="48">
        <v>181</v>
      </c>
      <c r="AC649" s="48">
        <v>131</v>
      </c>
      <c r="AD649" s="48">
        <v>95</v>
      </c>
      <c r="AE649" s="48">
        <v>70</v>
      </c>
      <c r="AF649" s="48">
        <v>51</v>
      </c>
      <c r="AG649" s="48">
        <v>59</v>
      </c>
      <c r="AH649" s="50">
        <v>451</v>
      </c>
      <c r="AI649" s="50">
        <v>407</v>
      </c>
      <c r="AJ649" s="50">
        <v>347</v>
      </c>
      <c r="AK649" s="50">
        <v>334</v>
      </c>
      <c r="AL649" s="50">
        <v>365</v>
      </c>
      <c r="AM649" s="50">
        <v>432</v>
      </c>
      <c r="AN649" s="50">
        <v>366</v>
      </c>
      <c r="AO649" s="50">
        <v>316</v>
      </c>
      <c r="AP649" s="50">
        <v>306</v>
      </c>
      <c r="AQ649" s="50">
        <v>281</v>
      </c>
      <c r="AR649" s="50">
        <v>260</v>
      </c>
      <c r="AS649" s="50">
        <v>214</v>
      </c>
      <c r="AT649" s="50">
        <v>147</v>
      </c>
      <c r="AU649" s="50">
        <v>104</v>
      </c>
      <c r="AV649" s="50">
        <v>78</v>
      </c>
      <c r="AW649" s="50">
        <v>61</v>
      </c>
      <c r="AX649" s="50">
        <v>75</v>
      </c>
      <c r="AZ649">
        <v>0</v>
      </c>
    </row>
    <row r="650" spans="1:52" x14ac:dyDescent="0.25">
      <c r="A650" s="2" t="s">
        <v>96</v>
      </c>
      <c r="B650" s="3" t="s">
        <v>1747</v>
      </c>
      <c r="C650" s="4">
        <v>44279</v>
      </c>
      <c r="D650" s="2" t="s">
        <v>98</v>
      </c>
      <c r="E650" s="2" t="s">
        <v>1748</v>
      </c>
      <c r="F650" t="s">
        <v>2261</v>
      </c>
      <c r="G650">
        <v>34286</v>
      </c>
      <c r="H650">
        <v>732</v>
      </c>
      <c r="I650">
        <v>174</v>
      </c>
      <c r="J650" s="9">
        <v>23.770491803278688</v>
      </c>
      <c r="K650">
        <v>10452</v>
      </c>
      <c r="L650">
        <v>2423</v>
      </c>
      <c r="M650" s="22">
        <v>23.182166092613855</v>
      </c>
      <c r="N650" s="48">
        <v>34286</v>
      </c>
      <c r="O650" s="49">
        <v>22282</v>
      </c>
      <c r="P650" s="49">
        <v>12004</v>
      </c>
      <c r="Q650" s="48">
        <v>1986</v>
      </c>
      <c r="R650" s="48">
        <v>1852</v>
      </c>
      <c r="S650" s="48">
        <v>1668</v>
      </c>
      <c r="T650" s="48">
        <v>1496</v>
      </c>
      <c r="U650" s="48">
        <v>1563</v>
      </c>
      <c r="V650" s="48">
        <v>1664</v>
      </c>
      <c r="W650" s="48">
        <v>1263</v>
      </c>
      <c r="X650" s="48">
        <v>975</v>
      </c>
      <c r="Y650" s="48">
        <v>843</v>
      </c>
      <c r="Z650" s="48">
        <v>781</v>
      </c>
      <c r="AA650" s="48">
        <v>697</v>
      </c>
      <c r="AB650" s="48">
        <v>574</v>
      </c>
      <c r="AC650" s="48">
        <v>430</v>
      </c>
      <c r="AD650" s="48">
        <v>288</v>
      </c>
      <c r="AE650" s="48">
        <v>220</v>
      </c>
      <c r="AF650" s="48">
        <v>154</v>
      </c>
      <c r="AG650" s="48">
        <v>157</v>
      </c>
      <c r="AH650" s="50">
        <v>1916</v>
      </c>
      <c r="AI650" s="50">
        <v>1811</v>
      </c>
      <c r="AJ650" s="50">
        <v>1646</v>
      </c>
      <c r="AK650" s="50">
        <v>1460</v>
      </c>
      <c r="AL650" s="50">
        <v>1555</v>
      </c>
      <c r="AM650" s="50">
        <v>1705</v>
      </c>
      <c r="AN650" s="50">
        <v>1418</v>
      </c>
      <c r="AO650" s="50">
        <v>1156</v>
      </c>
      <c r="AP650" s="50">
        <v>1069</v>
      </c>
      <c r="AQ650" s="50">
        <v>995</v>
      </c>
      <c r="AR650" s="50">
        <v>866</v>
      </c>
      <c r="AS650" s="50">
        <v>666</v>
      </c>
      <c r="AT650" s="50">
        <v>468</v>
      </c>
      <c r="AU650" s="50">
        <v>316</v>
      </c>
      <c r="AV650" s="50">
        <v>244</v>
      </c>
      <c r="AW650" s="50">
        <v>183</v>
      </c>
      <c r="AX650" s="50">
        <v>201</v>
      </c>
      <c r="AZ650">
        <v>1</v>
      </c>
    </row>
    <row r="651" spans="1:52" x14ac:dyDescent="0.25">
      <c r="A651" s="2" t="s">
        <v>96</v>
      </c>
      <c r="B651" s="3" t="s">
        <v>1195</v>
      </c>
      <c r="C651" s="4">
        <v>44378</v>
      </c>
      <c r="D651" s="2" t="s">
        <v>98</v>
      </c>
      <c r="E651" s="2" t="s">
        <v>1196</v>
      </c>
      <c r="F651" t="s">
        <v>2496</v>
      </c>
      <c r="G651">
        <v>26782</v>
      </c>
      <c r="H651">
        <v>1314</v>
      </c>
      <c r="I651">
        <v>244</v>
      </c>
      <c r="J651" s="9">
        <v>18.569254185692539</v>
      </c>
      <c r="K651">
        <v>8465</v>
      </c>
      <c r="L651">
        <v>1555</v>
      </c>
      <c r="M651" s="22">
        <v>18.369757826343768</v>
      </c>
      <c r="N651" s="48">
        <v>26782</v>
      </c>
      <c r="O651" s="49">
        <v>15116</v>
      </c>
      <c r="P651" s="49">
        <v>11666</v>
      </c>
      <c r="Q651" s="48">
        <v>1755</v>
      </c>
      <c r="R651" s="48">
        <v>1594</v>
      </c>
      <c r="S651" s="48">
        <v>1408</v>
      </c>
      <c r="T651" s="48">
        <v>1379</v>
      </c>
      <c r="U651" s="48">
        <v>1281</v>
      </c>
      <c r="V651" s="48">
        <v>1200</v>
      </c>
      <c r="W651" s="48">
        <v>965</v>
      </c>
      <c r="X651" s="48">
        <v>812</v>
      </c>
      <c r="Y651" s="48">
        <v>701</v>
      </c>
      <c r="Z651" s="48">
        <v>598</v>
      </c>
      <c r="AA651" s="48">
        <v>488</v>
      </c>
      <c r="AB651" s="48">
        <v>396</v>
      </c>
      <c r="AC651" s="48">
        <v>302</v>
      </c>
      <c r="AD651" s="48">
        <v>206</v>
      </c>
      <c r="AE651" s="48">
        <v>142</v>
      </c>
      <c r="AF651" s="48">
        <v>104</v>
      </c>
      <c r="AG651" s="48">
        <v>127</v>
      </c>
      <c r="AH651" s="50">
        <v>1663</v>
      </c>
      <c r="AI651" s="50">
        <v>1496</v>
      </c>
      <c r="AJ651" s="50">
        <v>1308</v>
      </c>
      <c r="AK651" s="50">
        <v>1298</v>
      </c>
      <c r="AL651" s="50">
        <v>1229</v>
      </c>
      <c r="AM651" s="50">
        <v>1190</v>
      </c>
      <c r="AN651" s="50">
        <v>1005</v>
      </c>
      <c r="AO651" s="50">
        <v>879</v>
      </c>
      <c r="AP651" s="50">
        <v>789</v>
      </c>
      <c r="AQ651" s="50">
        <v>656</v>
      </c>
      <c r="AR651" s="50">
        <v>514</v>
      </c>
      <c r="AS651" s="50">
        <v>394</v>
      </c>
      <c r="AT651" s="50">
        <v>293</v>
      </c>
      <c r="AU651" s="50">
        <v>206</v>
      </c>
      <c r="AV651" s="50">
        <v>147</v>
      </c>
      <c r="AW651" s="50">
        <v>113</v>
      </c>
      <c r="AX651" s="50">
        <v>144</v>
      </c>
      <c r="AZ651">
        <v>3</v>
      </c>
    </row>
    <row r="652" spans="1:52" x14ac:dyDescent="0.25">
      <c r="A652" s="2" t="s">
        <v>96</v>
      </c>
      <c r="B652" s="3" t="s">
        <v>1515</v>
      </c>
      <c r="C652" s="4">
        <v>44420</v>
      </c>
      <c r="D652" s="2" t="s">
        <v>98</v>
      </c>
      <c r="E652" s="2" t="s">
        <v>1516</v>
      </c>
      <c r="F652" t="s">
        <v>2496</v>
      </c>
      <c r="G652">
        <v>3289</v>
      </c>
      <c r="H652">
        <v>128</v>
      </c>
      <c r="I652">
        <v>63</v>
      </c>
      <c r="J652" s="9">
        <v>49.21875</v>
      </c>
      <c r="K652">
        <v>905</v>
      </c>
      <c r="L652">
        <v>296</v>
      </c>
      <c r="M652" s="22">
        <v>32.707182320441994</v>
      </c>
      <c r="N652" s="48">
        <v>3289</v>
      </c>
      <c r="O652" s="49">
        <v>2336</v>
      </c>
      <c r="P652" s="49">
        <v>953</v>
      </c>
      <c r="Q652" s="48">
        <v>174</v>
      </c>
      <c r="R652" s="48">
        <v>166</v>
      </c>
      <c r="S652" s="48">
        <v>151</v>
      </c>
      <c r="T652" s="48">
        <v>148</v>
      </c>
      <c r="U652" s="48">
        <v>152</v>
      </c>
      <c r="V652" s="48">
        <v>153</v>
      </c>
      <c r="W652" s="48">
        <v>124</v>
      </c>
      <c r="X652" s="48">
        <v>103</v>
      </c>
      <c r="Y652" s="48">
        <v>94</v>
      </c>
      <c r="Z652" s="48">
        <v>94</v>
      </c>
      <c r="AA652" s="48">
        <v>89</v>
      </c>
      <c r="AB652" s="48">
        <v>75</v>
      </c>
      <c r="AC652" s="48">
        <v>57</v>
      </c>
      <c r="AD652" s="48">
        <v>47</v>
      </c>
      <c r="AE652" s="48">
        <v>29</v>
      </c>
      <c r="AF652" s="48">
        <v>18</v>
      </c>
      <c r="AG652" s="48">
        <v>21</v>
      </c>
      <c r="AH652" s="50">
        <v>158</v>
      </c>
      <c r="AI652" s="50">
        <v>141</v>
      </c>
      <c r="AJ652" s="50">
        <v>124</v>
      </c>
      <c r="AK652" s="50">
        <v>120</v>
      </c>
      <c r="AL652" s="50">
        <v>129</v>
      </c>
      <c r="AM652" s="50">
        <v>139</v>
      </c>
      <c r="AN652" s="50">
        <v>129</v>
      </c>
      <c r="AO652" s="50">
        <v>117</v>
      </c>
      <c r="AP652" s="50">
        <v>107</v>
      </c>
      <c r="AQ652" s="50">
        <v>104</v>
      </c>
      <c r="AR652" s="50">
        <v>94</v>
      </c>
      <c r="AS652" s="50">
        <v>74</v>
      </c>
      <c r="AT652" s="50">
        <v>49</v>
      </c>
      <c r="AU652" s="50">
        <v>37</v>
      </c>
      <c r="AV652" s="50">
        <v>26</v>
      </c>
      <c r="AW652" s="50">
        <v>20</v>
      </c>
      <c r="AX652" s="50">
        <v>26</v>
      </c>
      <c r="AZ652">
        <v>0</v>
      </c>
    </row>
    <row r="653" spans="1:52" x14ac:dyDescent="0.25">
      <c r="A653" s="2" t="s">
        <v>96</v>
      </c>
      <c r="B653" s="3" t="s">
        <v>1071</v>
      </c>
      <c r="C653" s="4">
        <v>44430</v>
      </c>
      <c r="D653" s="2" t="s">
        <v>98</v>
      </c>
      <c r="E653" s="2" t="s">
        <v>1072</v>
      </c>
      <c r="F653" t="s">
        <v>2496</v>
      </c>
      <c r="G653">
        <v>162118</v>
      </c>
      <c r="H653">
        <v>14888</v>
      </c>
      <c r="I653">
        <v>2357</v>
      </c>
      <c r="J653" s="9">
        <v>15.831542181622785</v>
      </c>
      <c r="K653">
        <v>56198</v>
      </c>
      <c r="L653">
        <v>13800</v>
      </c>
      <c r="M653" s="22">
        <v>24.556034022563082</v>
      </c>
      <c r="N653" s="48">
        <v>162118</v>
      </c>
      <c r="O653" s="49">
        <v>111150</v>
      </c>
      <c r="P653" s="49">
        <v>50968</v>
      </c>
      <c r="Q653" s="48">
        <v>9928</v>
      </c>
      <c r="R653" s="48">
        <v>9750</v>
      </c>
      <c r="S653" s="48">
        <v>9485</v>
      </c>
      <c r="T653" s="48">
        <v>7778</v>
      </c>
      <c r="U653" s="48">
        <v>6545</v>
      </c>
      <c r="V653" s="48">
        <v>6766</v>
      </c>
      <c r="W653" s="48">
        <v>5959</v>
      </c>
      <c r="X653" s="48">
        <v>4597</v>
      </c>
      <c r="Y653" s="48">
        <v>3723</v>
      </c>
      <c r="Z653" s="48">
        <v>3105</v>
      </c>
      <c r="AA653" s="48">
        <v>2857</v>
      </c>
      <c r="AB653" s="48">
        <v>2555</v>
      </c>
      <c r="AC653" s="48">
        <v>2113</v>
      </c>
      <c r="AD653" s="48">
        <v>1693</v>
      </c>
      <c r="AE653" s="48">
        <v>1253</v>
      </c>
      <c r="AF653" s="48">
        <v>877</v>
      </c>
      <c r="AG653" s="48">
        <v>755</v>
      </c>
      <c r="AH653" s="50">
        <v>9522</v>
      </c>
      <c r="AI653" s="50">
        <v>9316</v>
      </c>
      <c r="AJ653" s="50">
        <v>9158</v>
      </c>
      <c r="AK653" s="50">
        <v>7641</v>
      </c>
      <c r="AL653" s="50">
        <v>6537</v>
      </c>
      <c r="AM653" s="50">
        <v>6352</v>
      </c>
      <c r="AN653" s="50">
        <v>5667</v>
      </c>
      <c r="AO653" s="50">
        <v>4559</v>
      </c>
      <c r="AP653" s="50">
        <v>3696</v>
      </c>
      <c r="AQ653" s="50">
        <v>3388</v>
      </c>
      <c r="AR653" s="50">
        <v>3318</v>
      </c>
      <c r="AS653" s="50">
        <v>3350</v>
      </c>
      <c r="AT653" s="50">
        <v>2953</v>
      </c>
      <c r="AU653" s="50">
        <v>2396</v>
      </c>
      <c r="AV653" s="50">
        <v>1842</v>
      </c>
      <c r="AW653" s="50">
        <v>1355</v>
      </c>
      <c r="AX653" s="50">
        <v>1329</v>
      </c>
      <c r="AZ653">
        <v>3</v>
      </c>
    </row>
    <row r="654" spans="1:52" x14ac:dyDescent="0.25">
      <c r="A654" s="2" t="s">
        <v>96</v>
      </c>
      <c r="B654" s="3" t="s">
        <v>138</v>
      </c>
      <c r="C654" s="4">
        <v>44560</v>
      </c>
      <c r="D654" s="2" t="s">
        <v>98</v>
      </c>
      <c r="E654" s="2" t="s">
        <v>139</v>
      </c>
      <c r="F654" t="s">
        <v>2496</v>
      </c>
      <c r="G654">
        <v>112103</v>
      </c>
      <c r="H654">
        <v>19273</v>
      </c>
      <c r="I654">
        <v>2434</v>
      </c>
      <c r="J654" s="9">
        <v>12.629066569812691</v>
      </c>
      <c r="K654">
        <v>39253</v>
      </c>
      <c r="L654">
        <v>6789</v>
      </c>
      <c r="M654" s="22">
        <v>17.295493338088807</v>
      </c>
      <c r="N654" s="48">
        <v>112103</v>
      </c>
      <c r="O654" s="49">
        <v>48602</v>
      </c>
      <c r="P654" s="49">
        <v>63501</v>
      </c>
      <c r="Q654" s="48">
        <v>8372</v>
      </c>
      <c r="R654" s="48">
        <v>7166</v>
      </c>
      <c r="S654" s="48">
        <v>6105</v>
      </c>
      <c r="T654" s="48">
        <v>5909</v>
      </c>
      <c r="U654" s="48">
        <v>4999</v>
      </c>
      <c r="V654" s="48">
        <v>4479</v>
      </c>
      <c r="W654" s="48">
        <v>3694</v>
      </c>
      <c r="X654" s="48">
        <v>2940</v>
      </c>
      <c r="Y654" s="48">
        <v>2615</v>
      </c>
      <c r="Z654" s="48">
        <v>2162</v>
      </c>
      <c r="AA654" s="48">
        <v>1657</v>
      </c>
      <c r="AB654" s="48">
        <v>1379</v>
      </c>
      <c r="AC654" s="48">
        <v>1089</v>
      </c>
      <c r="AD654" s="48">
        <v>912</v>
      </c>
      <c r="AE654" s="48">
        <v>736</v>
      </c>
      <c r="AF654" s="48">
        <v>531</v>
      </c>
      <c r="AG654" s="48">
        <v>463</v>
      </c>
      <c r="AH654" s="50">
        <v>8066</v>
      </c>
      <c r="AI654" s="50">
        <v>7060</v>
      </c>
      <c r="AJ654" s="50">
        <v>6107</v>
      </c>
      <c r="AK654" s="50">
        <v>6100</v>
      </c>
      <c r="AL654" s="50">
        <v>5276</v>
      </c>
      <c r="AM654" s="50">
        <v>4688</v>
      </c>
      <c r="AN654" s="50">
        <v>3985</v>
      </c>
      <c r="AO654" s="50">
        <v>3295</v>
      </c>
      <c r="AP654" s="50">
        <v>3013</v>
      </c>
      <c r="AQ654" s="50">
        <v>2372</v>
      </c>
      <c r="AR654" s="50">
        <v>1745</v>
      </c>
      <c r="AS654" s="50">
        <v>1385</v>
      </c>
      <c r="AT654" s="50">
        <v>1059</v>
      </c>
      <c r="AU654" s="50">
        <v>897</v>
      </c>
      <c r="AV654" s="50">
        <v>741</v>
      </c>
      <c r="AW654" s="50">
        <v>569</v>
      </c>
      <c r="AX654" s="50">
        <v>537</v>
      </c>
      <c r="AZ654">
        <v>1</v>
      </c>
    </row>
    <row r="655" spans="1:52" x14ac:dyDescent="0.25">
      <c r="A655" s="2" t="s">
        <v>96</v>
      </c>
      <c r="B655" s="3" t="s">
        <v>1950</v>
      </c>
      <c r="C655" s="4">
        <v>44650</v>
      </c>
      <c r="D655" s="2" t="s">
        <v>98</v>
      </c>
      <c r="E655" s="2" t="s">
        <v>1951</v>
      </c>
      <c r="F655" t="s">
        <v>2261</v>
      </c>
      <c r="G655">
        <v>38351</v>
      </c>
      <c r="H655">
        <v>1243</v>
      </c>
      <c r="I655">
        <v>177</v>
      </c>
      <c r="J655" s="9">
        <v>14.239742558326629</v>
      </c>
      <c r="K655">
        <v>11370</v>
      </c>
      <c r="L655">
        <v>3243</v>
      </c>
      <c r="M655" s="22">
        <v>28.522427440633248</v>
      </c>
      <c r="N655" s="48">
        <v>38351</v>
      </c>
      <c r="O655" s="49">
        <v>25355</v>
      </c>
      <c r="P655" s="49">
        <v>12996</v>
      </c>
      <c r="Q655" s="48">
        <v>2170</v>
      </c>
      <c r="R655" s="48">
        <v>2058</v>
      </c>
      <c r="S655" s="48">
        <v>1856</v>
      </c>
      <c r="T655" s="48">
        <v>1664</v>
      </c>
      <c r="U655" s="48">
        <v>1669</v>
      </c>
      <c r="V655" s="48">
        <v>1690</v>
      </c>
      <c r="W655" s="48">
        <v>1376</v>
      </c>
      <c r="X655" s="48">
        <v>1163</v>
      </c>
      <c r="Y655" s="48">
        <v>1083</v>
      </c>
      <c r="Z655" s="48">
        <v>978</v>
      </c>
      <c r="AA655" s="48">
        <v>933</v>
      </c>
      <c r="AB655" s="48">
        <v>768</v>
      </c>
      <c r="AC655" s="48">
        <v>550</v>
      </c>
      <c r="AD655" s="48">
        <v>378</v>
      </c>
      <c r="AE655" s="48">
        <v>297</v>
      </c>
      <c r="AF655" s="48">
        <v>216</v>
      </c>
      <c r="AG655" s="48">
        <v>214</v>
      </c>
      <c r="AH655" s="50">
        <v>2037</v>
      </c>
      <c r="AI655" s="50">
        <v>1858</v>
      </c>
      <c r="AJ655" s="50">
        <v>1694</v>
      </c>
      <c r="AK655" s="50">
        <v>1549</v>
      </c>
      <c r="AL655" s="50">
        <v>1623</v>
      </c>
      <c r="AM655" s="50">
        <v>1709</v>
      </c>
      <c r="AN655" s="50">
        <v>1452</v>
      </c>
      <c r="AO655" s="50">
        <v>1297</v>
      </c>
      <c r="AP655" s="50">
        <v>1239</v>
      </c>
      <c r="AQ655" s="50">
        <v>1127</v>
      </c>
      <c r="AR655" s="50">
        <v>1047</v>
      </c>
      <c r="AS655" s="50">
        <v>818</v>
      </c>
      <c r="AT655" s="50">
        <v>585</v>
      </c>
      <c r="AU655" s="50">
        <v>413</v>
      </c>
      <c r="AV655" s="50">
        <v>324</v>
      </c>
      <c r="AW655" s="50">
        <v>246</v>
      </c>
      <c r="AX655" s="50">
        <v>270</v>
      </c>
      <c r="AZ655">
        <v>1</v>
      </c>
    </row>
    <row r="656" spans="1:52" x14ac:dyDescent="0.25">
      <c r="A656" s="2" t="s">
        <v>96</v>
      </c>
      <c r="B656" s="3" t="s">
        <v>97</v>
      </c>
      <c r="C656" s="4">
        <v>44847</v>
      </c>
      <c r="D656" s="2" t="s">
        <v>98</v>
      </c>
      <c r="E656" s="2" t="s">
        <v>99</v>
      </c>
      <c r="F656" t="s">
        <v>2496</v>
      </c>
      <c r="G656">
        <v>186532</v>
      </c>
      <c r="H656">
        <v>27663</v>
      </c>
      <c r="I656">
        <v>6087</v>
      </c>
      <c r="J656" s="9">
        <v>22.004121028088061</v>
      </c>
      <c r="K656">
        <v>65393</v>
      </c>
      <c r="L656">
        <v>10359</v>
      </c>
      <c r="M656" s="22">
        <v>15.841145076690166</v>
      </c>
      <c r="N656" s="48">
        <v>186532</v>
      </c>
      <c r="O656" s="49">
        <v>13389</v>
      </c>
      <c r="P656" s="49">
        <v>173143</v>
      </c>
      <c r="Q656" s="48">
        <v>13715</v>
      </c>
      <c r="R656" s="48">
        <v>11873</v>
      </c>
      <c r="S656" s="48">
        <v>10166</v>
      </c>
      <c r="T656" s="48">
        <v>9981</v>
      </c>
      <c r="U656" s="48">
        <v>8582</v>
      </c>
      <c r="V656" s="48">
        <v>7715</v>
      </c>
      <c r="W656" s="48">
        <v>6460</v>
      </c>
      <c r="X656" s="48">
        <v>5229</v>
      </c>
      <c r="Y656" s="48">
        <v>3971</v>
      </c>
      <c r="Z656" s="48">
        <v>3531</v>
      </c>
      <c r="AA656" s="48">
        <v>2868</v>
      </c>
      <c r="AB656" s="48">
        <v>2208</v>
      </c>
      <c r="AC656" s="48">
        <v>1396</v>
      </c>
      <c r="AD656" s="48">
        <v>1164</v>
      </c>
      <c r="AE656" s="48">
        <v>967</v>
      </c>
      <c r="AF656" s="48">
        <v>721</v>
      </c>
      <c r="AG656" s="48">
        <v>870</v>
      </c>
      <c r="AH656" s="50">
        <v>13234</v>
      </c>
      <c r="AI656" s="50">
        <v>11681</v>
      </c>
      <c r="AJ656" s="50">
        <v>10083</v>
      </c>
      <c r="AK656" s="50">
        <v>10052</v>
      </c>
      <c r="AL656" s="50">
        <v>8850</v>
      </c>
      <c r="AM656" s="50">
        <v>7975</v>
      </c>
      <c r="AN656" s="50">
        <v>7055</v>
      </c>
      <c r="AO656" s="50">
        <v>6021</v>
      </c>
      <c r="AP656" s="50">
        <v>4588</v>
      </c>
      <c r="AQ656" s="50">
        <v>4036</v>
      </c>
      <c r="AR656" s="50">
        <v>3240</v>
      </c>
      <c r="AS656" s="50">
        <v>2408</v>
      </c>
      <c r="AT656" s="50">
        <v>1478</v>
      </c>
      <c r="AU656" s="50">
        <v>1239</v>
      </c>
      <c r="AV656" s="50">
        <v>1109</v>
      </c>
      <c r="AW656" s="50">
        <v>907</v>
      </c>
      <c r="AX656" s="50">
        <v>1159</v>
      </c>
      <c r="AZ656">
        <v>1</v>
      </c>
    </row>
    <row r="657" spans="1:52" x14ac:dyDescent="0.25">
      <c r="A657" s="2" t="s">
        <v>96</v>
      </c>
      <c r="B657" s="3" t="s">
        <v>1470</v>
      </c>
      <c r="C657" s="4">
        <v>44855</v>
      </c>
      <c r="D657" s="2" t="s">
        <v>98</v>
      </c>
      <c r="E657" s="2" t="s">
        <v>1471</v>
      </c>
      <c r="F657" t="s">
        <v>2496</v>
      </c>
      <c r="G657">
        <v>18792</v>
      </c>
      <c r="H657">
        <v>293</v>
      </c>
      <c r="I657">
        <v>203</v>
      </c>
      <c r="J657" s="9">
        <v>69.283276450511948</v>
      </c>
      <c r="K657">
        <v>5151</v>
      </c>
      <c r="L657">
        <v>1620</v>
      </c>
      <c r="M657" s="22">
        <v>31.450203843913805</v>
      </c>
      <c r="N657" s="48">
        <v>18792</v>
      </c>
      <c r="O657" s="49">
        <v>11082</v>
      </c>
      <c r="P657" s="49">
        <v>7710</v>
      </c>
      <c r="Q657" s="48">
        <v>1012</v>
      </c>
      <c r="R657" s="48">
        <v>938</v>
      </c>
      <c r="S657" s="48">
        <v>830</v>
      </c>
      <c r="T657" s="48">
        <v>793</v>
      </c>
      <c r="U657" s="48">
        <v>812</v>
      </c>
      <c r="V657" s="48">
        <v>816</v>
      </c>
      <c r="W657" s="48">
        <v>661</v>
      </c>
      <c r="X657" s="48">
        <v>563</v>
      </c>
      <c r="Y657" s="48">
        <v>533</v>
      </c>
      <c r="Z657" s="48">
        <v>544</v>
      </c>
      <c r="AA657" s="48">
        <v>527</v>
      </c>
      <c r="AB657" s="48">
        <v>438</v>
      </c>
      <c r="AC657" s="48">
        <v>328</v>
      </c>
      <c r="AD657" s="48">
        <v>259</v>
      </c>
      <c r="AE657" s="48">
        <v>170</v>
      </c>
      <c r="AF657" s="48">
        <v>106</v>
      </c>
      <c r="AG657" s="48">
        <v>120</v>
      </c>
      <c r="AH657" s="50">
        <v>971</v>
      </c>
      <c r="AI657" s="50">
        <v>900</v>
      </c>
      <c r="AJ657" s="50">
        <v>809</v>
      </c>
      <c r="AK657" s="50">
        <v>774</v>
      </c>
      <c r="AL657" s="50">
        <v>811</v>
      </c>
      <c r="AM657" s="50">
        <v>841</v>
      </c>
      <c r="AN657" s="50">
        <v>731</v>
      </c>
      <c r="AO657" s="50">
        <v>629</v>
      </c>
      <c r="AP657" s="50">
        <v>555</v>
      </c>
      <c r="AQ657" s="50">
        <v>538</v>
      </c>
      <c r="AR657" s="50">
        <v>509</v>
      </c>
      <c r="AS657" s="50">
        <v>411</v>
      </c>
      <c r="AT657" s="50">
        <v>270</v>
      </c>
      <c r="AU657" s="50">
        <v>204</v>
      </c>
      <c r="AV657" s="50">
        <v>142</v>
      </c>
      <c r="AW657" s="50">
        <v>107</v>
      </c>
      <c r="AX657" s="50">
        <v>140</v>
      </c>
      <c r="AZ657">
        <v>0</v>
      </c>
    </row>
    <row r="658" spans="1:52" x14ac:dyDescent="0.25">
      <c r="A658" s="2" t="s">
        <v>96</v>
      </c>
      <c r="B658" s="3" t="s">
        <v>1834</v>
      </c>
      <c r="C658" s="4">
        <v>44874</v>
      </c>
      <c r="D658" s="2" t="s">
        <v>98</v>
      </c>
      <c r="E658" s="2" t="s">
        <v>167</v>
      </c>
      <c r="F658" t="s">
        <v>2496</v>
      </c>
      <c r="G658">
        <v>28254</v>
      </c>
      <c r="H658">
        <v>327</v>
      </c>
      <c r="I658">
        <v>200</v>
      </c>
      <c r="J658" s="9">
        <v>61.162079510703357</v>
      </c>
      <c r="K658">
        <v>7958</v>
      </c>
      <c r="L658">
        <v>2519</v>
      </c>
      <c r="M658" s="22">
        <v>31.653681829605429</v>
      </c>
      <c r="N658" s="48">
        <v>28254</v>
      </c>
      <c r="O658" s="49">
        <v>19655</v>
      </c>
      <c r="P658" s="49">
        <v>8599</v>
      </c>
      <c r="Q658" s="48">
        <v>1527</v>
      </c>
      <c r="R658" s="48">
        <v>1400</v>
      </c>
      <c r="S658" s="48">
        <v>1227</v>
      </c>
      <c r="T658" s="48">
        <v>1185</v>
      </c>
      <c r="U658" s="48">
        <v>1285</v>
      </c>
      <c r="V658" s="48">
        <v>1440</v>
      </c>
      <c r="W658" s="48">
        <v>1112</v>
      </c>
      <c r="X658" s="48">
        <v>847</v>
      </c>
      <c r="Y658" s="48">
        <v>742</v>
      </c>
      <c r="Z658" s="48">
        <v>683</v>
      </c>
      <c r="AA658" s="48">
        <v>644</v>
      </c>
      <c r="AB658" s="48">
        <v>559</v>
      </c>
      <c r="AC658" s="48">
        <v>413</v>
      </c>
      <c r="AD658" s="48">
        <v>297</v>
      </c>
      <c r="AE658" s="48">
        <v>222</v>
      </c>
      <c r="AF658" s="48">
        <v>161</v>
      </c>
      <c r="AG658" s="48">
        <v>187</v>
      </c>
      <c r="AH658" s="50">
        <v>1464</v>
      </c>
      <c r="AI658" s="50">
        <v>1334</v>
      </c>
      <c r="AJ658" s="50">
        <v>1162</v>
      </c>
      <c r="AK658" s="50">
        <v>1121</v>
      </c>
      <c r="AL658" s="50">
        <v>1221</v>
      </c>
      <c r="AM658" s="50">
        <v>1406</v>
      </c>
      <c r="AN658" s="50">
        <v>1152</v>
      </c>
      <c r="AO658" s="50">
        <v>946</v>
      </c>
      <c r="AP658" s="50">
        <v>885</v>
      </c>
      <c r="AQ658" s="50">
        <v>809</v>
      </c>
      <c r="AR658" s="50">
        <v>763</v>
      </c>
      <c r="AS658" s="50">
        <v>638</v>
      </c>
      <c r="AT658" s="50">
        <v>449</v>
      </c>
      <c r="AU658" s="50">
        <v>318</v>
      </c>
      <c r="AV658" s="50">
        <v>238</v>
      </c>
      <c r="AW658" s="50">
        <v>187</v>
      </c>
      <c r="AX658" s="50">
        <v>230</v>
      </c>
      <c r="AZ658">
        <v>0</v>
      </c>
    </row>
    <row r="659" spans="1:52" x14ac:dyDescent="0.25">
      <c r="A659" s="2" t="s">
        <v>376</v>
      </c>
      <c r="B659" s="3" t="s">
        <v>1808</v>
      </c>
      <c r="C659" s="4">
        <v>47001</v>
      </c>
      <c r="D659" s="2" t="s">
        <v>378</v>
      </c>
      <c r="E659" s="2" t="s">
        <v>1809</v>
      </c>
      <c r="F659" t="s">
        <v>2261</v>
      </c>
      <c r="G659">
        <v>499391</v>
      </c>
      <c r="H659">
        <v>2199</v>
      </c>
      <c r="I659">
        <v>457</v>
      </c>
      <c r="J659" s="9">
        <v>20.782173715325147</v>
      </c>
      <c r="K659">
        <v>145816</v>
      </c>
      <c r="L659">
        <v>41533</v>
      </c>
      <c r="M659" s="22">
        <v>28.483156855214791</v>
      </c>
      <c r="N659" s="48">
        <v>499391</v>
      </c>
      <c r="O659" s="49">
        <v>482733</v>
      </c>
      <c r="P659" s="49">
        <v>16658</v>
      </c>
      <c r="Q659" s="48">
        <v>23929</v>
      </c>
      <c r="R659" s="48">
        <v>24597</v>
      </c>
      <c r="S659" s="48">
        <v>25331</v>
      </c>
      <c r="T659" s="48">
        <v>25636</v>
      </c>
      <c r="U659" s="48">
        <v>22826</v>
      </c>
      <c r="V659" s="48">
        <v>19548</v>
      </c>
      <c r="W659" s="48">
        <v>16903</v>
      </c>
      <c r="X659" s="48">
        <v>15087</v>
      </c>
      <c r="Y659" s="48">
        <v>13678</v>
      </c>
      <c r="Z659" s="48">
        <v>12929</v>
      </c>
      <c r="AA659" s="48">
        <v>12349</v>
      </c>
      <c r="AB659" s="48">
        <v>10162</v>
      </c>
      <c r="AC659" s="48">
        <v>7515</v>
      </c>
      <c r="AD659" s="48">
        <v>5488</v>
      </c>
      <c r="AE659" s="48">
        <v>3625</v>
      </c>
      <c r="AF659" s="48">
        <v>2130</v>
      </c>
      <c r="AG659" s="48">
        <v>2446</v>
      </c>
      <c r="AH659" s="50">
        <v>22817</v>
      </c>
      <c r="AI659" s="50">
        <v>23772</v>
      </c>
      <c r="AJ659" s="50">
        <v>25087</v>
      </c>
      <c r="AK659" s="50">
        <v>25567</v>
      </c>
      <c r="AL659" s="50">
        <v>22068</v>
      </c>
      <c r="AM659" s="50">
        <v>19143</v>
      </c>
      <c r="AN659" s="50">
        <v>18314</v>
      </c>
      <c r="AO659" s="50">
        <v>17039</v>
      </c>
      <c r="AP659" s="50">
        <v>15185</v>
      </c>
      <c r="AQ659" s="50">
        <v>14403</v>
      </c>
      <c r="AR659" s="50">
        <v>13929</v>
      </c>
      <c r="AS659" s="50">
        <v>11781</v>
      </c>
      <c r="AT659" s="50">
        <v>8958</v>
      </c>
      <c r="AU659" s="50">
        <v>6476</v>
      </c>
      <c r="AV659" s="50">
        <v>4356</v>
      </c>
      <c r="AW659" s="50">
        <v>3233</v>
      </c>
      <c r="AX659" s="50">
        <v>3084</v>
      </c>
      <c r="AZ659">
        <v>1</v>
      </c>
    </row>
    <row r="660" spans="1:52" x14ac:dyDescent="0.25">
      <c r="A660" s="2" t="s">
        <v>376</v>
      </c>
      <c r="B660" s="3" t="s">
        <v>1996</v>
      </c>
      <c r="C660" s="4">
        <v>47030</v>
      </c>
      <c r="D660" s="2" t="s">
        <v>378</v>
      </c>
      <c r="E660" s="2" t="s">
        <v>1997</v>
      </c>
      <c r="F660" t="s">
        <v>2496</v>
      </c>
      <c r="G660">
        <v>12741</v>
      </c>
      <c r="H660">
        <v>313</v>
      </c>
      <c r="I660">
        <v>86</v>
      </c>
      <c r="J660" s="9">
        <v>27.476038338658149</v>
      </c>
      <c r="K660">
        <v>4943</v>
      </c>
      <c r="L660">
        <v>1017</v>
      </c>
      <c r="M660" s="22">
        <v>20.57454986850091</v>
      </c>
      <c r="N660" s="48">
        <v>12741</v>
      </c>
      <c r="O660" s="49">
        <v>8547</v>
      </c>
      <c r="P660" s="49">
        <v>4194</v>
      </c>
      <c r="Q660" s="48">
        <v>880</v>
      </c>
      <c r="R660" s="48">
        <v>830</v>
      </c>
      <c r="S660" s="48">
        <v>817</v>
      </c>
      <c r="T660" s="48">
        <v>672</v>
      </c>
      <c r="U660" s="48">
        <v>590</v>
      </c>
      <c r="V660" s="48">
        <v>492</v>
      </c>
      <c r="W660" s="48">
        <v>378</v>
      </c>
      <c r="X660" s="48">
        <v>317</v>
      </c>
      <c r="Y660" s="48">
        <v>289</v>
      </c>
      <c r="Z660" s="48">
        <v>280</v>
      </c>
      <c r="AA660" s="48">
        <v>247</v>
      </c>
      <c r="AB660" s="48">
        <v>221</v>
      </c>
      <c r="AC660" s="48">
        <v>182</v>
      </c>
      <c r="AD660" s="48">
        <v>155</v>
      </c>
      <c r="AE660" s="48">
        <v>109</v>
      </c>
      <c r="AF660" s="48">
        <v>74</v>
      </c>
      <c r="AG660" s="48">
        <v>72</v>
      </c>
      <c r="AH660" s="50">
        <v>841</v>
      </c>
      <c r="AI660" s="50">
        <v>797</v>
      </c>
      <c r="AJ660" s="50">
        <v>788</v>
      </c>
      <c r="AK660" s="50">
        <v>631</v>
      </c>
      <c r="AL660" s="50">
        <v>520</v>
      </c>
      <c r="AM660" s="50">
        <v>416</v>
      </c>
      <c r="AN660" s="50">
        <v>328</v>
      </c>
      <c r="AO660" s="50">
        <v>290</v>
      </c>
      <c r="AP660" s="50">
        <v>278</v>
      </c>
      <c r="AQ660" s="50">
        <v>268</v>
      </c>
      <c r="AR660" s="50">
        <v>244</v>
      </c>
      <c r="AS660" s="50">
        <v>213</v>
      </c>
      <c r="AT660" s="50">
        <v>164</v>
      </c>
      <c r="AU660" s="50">
        <v>131</v>
      </c>
      <c r="AV660" s="50">
        <v>92</v>
      </c>
      <c r="AW660" s="50">
        <v>64</v>
      </c>
      <c r="AX660" s="50">
        <v>71</v>
      </c>
      <c r="AZ660">
        <v>0</v>
      </c>
    </row>
    <row r="661" spans="1:52" x14ac:dyDescent="0.25">
      <c r="A661" s="2" t="s">
        <v>376</v>
      </c>
      <c r="B661" s="3" t="s">
        <v>2013</v>
      </c>
      <c r="C661" s="4">
        <v>47053</v>
      </c>
      <c r="D661" s="2" t="s">
        <v>378</v>
      </c>
      <c r="E661" s="2" t="s">
        <v>2014</v>
      </c>
      <c r="F661" t="s">
        <v>2261</v>
      </c>
      <c r="G661">
        <v>40386</v>
      </c>
      <c r="H661">
        <v>2263</v>
      </c>
      <c r="I661">
        <v>453</v>
      </c>
      <c r="J661" s="9">
        <v>20.017675651789659</v>
      </c>
      <c r="K661">
        <v>14403</v>
      </c>
      <c r="L661">
        <v>3318</v>
      </c>
      <c r="M661" s="22">
        <v>23.036867319308477</v>
      </c>
      <c r="N661" s="48">
        <v>40386</v>
      </c>
      <c r="O661" s="49">
        <v>28680</v>
      </c>
      <c r="P661" s="49">
        <v>11706</v>
      </c>
      <c r="Q661" s="48">
        <v>2612</v>
      </c>
      <c r="R661" s="48">
        <v>2447</v>
      </c>
      <c r="S661" s="48">
        <v>2314</v>
      </c>
      <c r="T661" s="48">
        <v>2220</v>
      </c>
      <c r="U661" s="48">
        <v>1891</v>
      </c>
      <c r="V661" s="48">
        <v>1471</v>
      </c>
      <c r="W661" s="48">
        <v>1128</v>
      </c>
      <c r="X661" s="48">
        <v>979</v>
      </c>
      <c r="Y661" s="48">
        <v>899</v>
      </c>
      <c r="Z661" s="48">
        <v>885</v>
      </c>
      <c r="AA661" s="48">
        <v>866</v>
      </c>
      <c r="AB661" s="48">
        <v>775</v>
      </c>
      <c r="AC661" s="48">
        <v>610</v>
      </c>
      <c r="AD661" s="48">
        <v>467</v>
      </c>
      <c r="AE661" s="48">
        <v>325</v>
      </c>
      <c r="AF661" s="48">
        <v>224</v>
      </c>
      <c r="AG661" s="48">
        <v>226</v>
      </c>
      <c r="AH661" s="50">
        <v>2495</v>
      </c>
      <c r="AI661" s="50">
        <v>2317</v>
      </c>
      <c r="AJ661" s="50">
        <v>2187</v>
      </c>
      <c r="AK661" s="50">
        <v>2076</v>
      </c>
      <c r="AL661" s="50">
        <v>1785</v>
      </c>
      <c r="AM661" s="50">
        <v>1407</v>
      </c>
      <c r="AN661" s="50">
        <v>1128</v>
      </c>
      <c r="AO661" s="50">
        <v>1036</v>
      </c>
      <c r="AP661" s="50">
        <v>991</v>
      </c>
      <c r="AQ661" s="50">
        <v>982</v>
      </c>
      <c r="AR661" s="50">
        <v>929</v>
      </c>
      <c r="AS661" s="50">
        <v>803</v>
      </c>
      <c r="AT661" s="50">
        <v>634</v>
      </c>
      <c r="AU661" s="50">
        <v>472</v>
      </c>
      <c r="AV661" s="50">
        <v>330</v>
      </c>
      <c r="AW661" s="50">
        <v>224</v>
      </c>
      <c r="AX661" s="50">
        <v>251</v>
      </c>
      <c r="AZ661">
        <v>1</v>
      </c>
    </row>
    <row r="662" spans="1:52" x14ac:dyDescent="0.25">
      <c r="A662" s="2" t="s">
        <v>376</v>
      </c>
      <c r="B662" s="3" t="s">
        <v>1245</v>
      </c>
      <c r="C662" s="4">
        <v>47058</v>
      </c>
      <c r="D662" s="2" t="s">
        <v>378</v>
      </c>
      <c r="E662" s="2" t="s">
        <v>1246</v>
      </c>
      <c r="F662" t="s">
        <v>2496</v>
      </c>
      <c r="G662">
        <v>32409</v>
      </c>
      <c r="H662">
        <v>555</v>
      </c>
      <c r="I662">
        <v>275</v>
      </c>
      <c r="J662" s="9">
        <v>49.549549549549546</v>
      </c>
      <c r="K662">
        <v>10578</v>
      </c>
      <c r="L662">
        <v>3670</v>
      </c>
      <c r="M662" s="22">
        <v>34.694649272074116</v>
      </c>
      <c r="N662" s="48">
        <v>32409</v>
      </c>
      <c r="O662" s="49">
        <v>20237</v>
      </c>
      <c r="P662" s="49">
        <v>12172</v>
      </c>
      <c r="Q662" s="48">
        <v>1777</v>
      </c>
      <c r="R662" s="48">
        <v>1786</v>
      </c>
      <c r="S662" s="48">
        <v>1775</v>
      </c>
      <c r="T662" s="48">
        <v>1674</v>
      </c>
      <c r="U662" s="48">
        <v>1519</v>
      </c>
      <c r="V662" s="48">
        <v>1259</v>
      </c>
      <c r="W662" s="48">
        <v>1010</v>
      </c>
      <c r="X662" s="48">
        <v>875</v>
      </c>
      <c r="Y662" s="48">
        <v>801</v>
      </c>
      <c r="Z662" s="48">
        <v>809</v>
      </c>
      <c r="AA662" s="48">
        <v>782</v>
      </c>
      <c r="AB662" s="48">
        <v>684</v>
      </c>
      <c r="AC662" s="48">
        <v>579</v>
      </c>
      <c r="AD662" s="48">
        <v>488</v>
      </c>
      <c r="AE662" s="48">
        <v>335</v>
      </c>
      <c r="AF662" s="48">
        <v>242</v>
      </c>
      <c r="AG662" s="48">
        <v>251</v>
      </c>
      <c r="AH662" s="50">
        <v>1689</v>
      </c>
      <c r="AI662" s="50">
        <v>1650</v>
      </c>
      <c r="AJ662" s="50">
        <v>1556</v>
      </c>
      <c r="AK662" s="50">
        <v>1430</v>
      </c>
      <c r="AL662" s="50">
        <v>1283</v>
      </c>
      <c r="AM662" s="50">
        <v>1105</v>
      </c>
      <c r="AN662" s="50">
        <v>912</v>
      </c>
      <c r="AO662" s="50">
        <v>807</v>
      </c>
      <c r="AP662" s="50">
        <v>760</v>
      </c>
      <c r="AQ662" s="50">
        <v>790</v>
      </c>
      <c r="AR662" s="50">
        <v>806</v>
      </c>
      <c r="AS662" s="50">
        <v>729</v>
      </c>
      <c r="AT662" s="50">
        <v>640</v>
      </c>
      <c r="AU662" s="50">
        <v>571</v>
      </c>
      <c r="AV662" s="50">
        <v>417</v>
      </c>
      <c r="AW662" s="50">
        <v>303</v>
      </c>
      <c r="AX662" s="50">
        <v>315</v>
      </c>
      <c r="AZ662">
        <v>0</v>
      </c>
    </row>
    <row r="663" spans="1:52" x14ac:dyDescent="0.25">
      <c r="A663" s="2" t="s">
        <v>376</v>
      </c>
      <c r="B663" s="3" t="s">
        <v>1606</v>
      </c>
      <c r="C663" s="4">
        <v>47161</v>
      </c>
      <c r="D663" s="2" t="s">
        <v>378</v>
      </c>
      <c r="E663" s="2" t="s">
        <v>1607</v>
      </c>
      <c r="F663" t="s">
        <v>2496</v>
      </c>
      <c r="G663">
        <v>7768</v>
      </c>
      <c r="H663">
        <v>24</v>
      </c>
      <c r="I663">
        <v>9</v>
      </c>
      <c r="J663" s="9">
        <v>37.5</v>
      </c>
      <c r="K663">
        <v>2499</v>
      </c>
      <c r="L663">
        <v>949</v>
      </c>
      <c r="M663" s="22">
        <v>37.975190076030415</v>
      </c>
      <c r="N663" s="48">
        <v>7768</v>
      </c>
      <c r="O663" s="49">
        <v>4395</v>
      </c>
      <c r="P663" s="49">
        <v>3373</v>
      </c>
      <c r="Q663" s="48">
        <v>414</v>
      </c>
      <c r="R663" s="48">
        <v>412</v>
      </c>
      <c r="S663" s="48">
        <v>405</v>
      </c>
      <c r="T663" s="48">
        <v>382</v>
      </c>
      <c r="U663" s="48">
        <v>364</v>
      </c>
      <c r="V663" s="48">
        <v>310</v>
      </c>
      <c r="W663" s="48">
        <v>265</v>
      </c>
      <c r="X663" s="48">
        <v>226</v>
      </c>
      <c r="Y663" s="48">
        <v>202</v>
      </c>
      <c r="Z663" s="48">
        <v>214</v>
      </c>
      <c r="AA663" s="48">
        <v>192</v>
      </c>
      <c r="AB663" s="48">
        <v>145</v>
      </c>
      <c r="AC663" s="48">
        <v>138</v>
      </c>
      <c r="AD663" s="48">
        <v>131</v>
      </c>
      <c r="AE663" s="48">
        <v>94</v>
      </c>
      <c r="AF663" s="48">
        <v>69</v>
      </c>
      <c r="AG663" s="48">
        <v>70</v>
      </c>
      <c r="AH663" s="50">
        <v>393</v>
      </c>
      <c r="AI663" s="50">
        <v>398</v>
      </c>
      <c r="AJ663" s="50">
        <v>382</v>
      </c>
      <c r="AK663" s="50">
        <v>350</v>
      </c>
      <c r="AL663" s="50">
        <v>330</v>
      </c>
      <c r="AM663" s="50">
        <v>285</v>
      </c>
      <c r="AN663" s="50">
        <v>238</v>
      </c>
      <c r="AO663" s="50">
        <v>195</v>
      </c>
      <c r="AP663" s="50">
        <v>171</v>
      </c>
      <c r="AQ663" s="50">
        <v>193</v>
      </c>
      <c r="AR663" s="50">
        <v>183</v>
      </c>
      <c r="AS663" s="50">
        <v>147</v>
      </c>
      <c r="AT663" s="50">
        <v>140</v>
      </c>
      <c r="AU663" s="50">
        <v>121</v>
      </c>
      <c r="AV663" s="50">
        <v>81</v>
      </c>
      <c r="AW663" s="50">
        <v>57</v>
      </c>
      <c r="AX663" s="50">
        <v>71</v>
      </c>
      <c r="AZ663">
        <v>0</v>
      </c>
    </row>
    <row r="664" spans="1:52" x14ac:dyDescent="0.25">
      <c r="A664" s="2" t="s">
        <v>376</v>
      </c>
      <c r="B664" s="3" t="s">
        <v>1792</v>
      </c>
      <c r="C664" s="4">
        <v>47170</v>
      </c>
      <c r="D664" s="2" t="s">
        <v>378</v>
      </c>
      <c r="E664" s="2" t="s">
        <v>1793</v>
      </c>
      <c r="F664" t="s">
        <v>2496</v>
      </c>
      <c r="G664">
        <v>15848</v>
      </c>
      <c r="H664">
        <v>868</v>
      </c>
      <c r="I664">
        <v>357</v>
      </c>
      <c r="J664" s="9">
        <v>41.12903225806452</v>
      </c>
      <c r="K664">
        <v>6047</v>
      </c>
      <c r="L664">
        <v>1296</v>
      </c>
      <c r="M664" s="22">
        <v>21.432115098395897</v>
      </c>
      <c r="N664" s="48">
        <v>15848</v>
      </c>
      <c r="O664" s="49">
        <v>10816</v>
      </c>
      <c r="P664" s="49">
        <v>5032</v>
      </c>
      <c r="Q664" s="48">
        <v>976</v>
      </c>
      <c r="R664" s="48">
        <v>985</v>
      </c>
      <c r="S664" s="48">
        <v>1012</v>
      </c>
      <c r="T664" s="48">
        <v>870</v>
      </c>
      <c r="U664" s="48">
        <v>757</v>
      </c>
      <c r="V664" s="48">
        <v>603</v>
      </c>
      <c r="W664" s="48">
        <v>507</v>
      </c>
      <c r="X664" s="48">
        <v>443</v>
      </c>
      <c r="Y664" s="48">
        <v>417</v>
      </c>
      <c r="Z664" s="48">
        <v>413</v>
      </c>
      <c r="AA664" s="48">
        <v>364</v>
      </c>
      <c r="AB664" s="48">
        <v>302</v>
      </c>
      <c r="AC664" s="48">
        <v>257</v>
      </c>
      <c r="AD664" s="48">
        <v>191</v>
      </c>
      <c r="AE664" s="48">
        <v>132</v>
      </c>
      <c r="AF664" s="48">
        <v>91</v>
      </c>
      <c r="AG664" s="48">
        <v>84</v>
      </c>
      <c r="AH664" s="50">
        <v>948</v>
      </c>
      <c r="AI664" s="50">
        <v>973</v>
      </c>
      <c r="AJ664" s="50">
        <v>943</v>
      </c>
      <c r="AK664" s="50">
        <v>775</v>
      </c>
      <c r="AL664" s="50">
        <v>647</v>
      </c>
      <c r="AM664" s="50">
        <v>522</v>
      </c>
      <c r="AN664" s="50">
        <v>431</v>
      </c>
      <c r="AO664" s="50">
        <v>358</v>
      </c>
      <c r="AP664" s="50">
        <v>324</v>
      </c>
      <c r="AQ664" s="50">
        <v>324</v>
      </c>
      <c r="AR664" s="50">
        <v>291</v>
      </c>
      <c r="AS664" s="50">
        <v>247</v>
      </c>
      <c r="AT664" s="50">
        <v>213</v>
      </c>
      <c r="AU664" s="50">
        <v>164</v>
      </c>
      <c r="AV664" s="50">
        <v>120</v>
      </c>
      <c r="AW664" s="50">
        <v>81</v>
      </c>
      <c r="AX664" s="50">
        <v>83</v>
      </c>
      <c r="AZ664">
        <v>0</v>
      </c>
    </row>
    <row r="665" spans="1:52" x14ac:dyDescent="0.25">
      <c r="A665" s="2" t="s">
        <v>376</v>
      </c>
      <c r="B665" s="3" t="s">
        <v>1679</v>
      </c>
      <c r="C665" s="4">
        <v>47189</v>
      </c>
      <c r="D665" s="2" t="s">
        <v>378</v>
      </c>
      <c r="E665" s="2" t="s">
        <v>1680</v>
      </c>
      <c r="F665" t="s">
        <v>2261</v>
      </c>
      <c r="G665">
        <v>104908</v>
      </c>
      <c r="H665">
        <v>1090</v>
      </c>
      <c r="I665">
        <v>328</v>
      </c>
      <c r="J665" s="9">
        <v>30.091743119266056</v>
      </c>
      <c r="K665">
        <v>33932</v>
      </c>
      <c r="L665">
        <v>9963</v>
      </c>
      <c r="M665" s="22">
        <v>29.361664505481549</v>
      </c>
      <c r="N665" s="48">
        <v>104908</v>
      </c>
      <c r="O665" s="49">
        <v>100132</v>
      </c>
      <c r="P665" s="49">
        <v>4776</v>
      </c>
      <c r="Q665" s="48">
        <v>5660</v>
      </c>
      <c r="R665" s="48">
        <v>5580</v>
      </c>
      <c r="S665" s="48">
        <v>5547</v>
      </c>
      <c r="T665" s="48">
        <v>5702</v>
      </c>
      <c r="U665" s="48">
        <v>4822</v>
      </c>
      <c r="V665" s="48">
        <v>3818</v>
      </c>
      <c r="W665" s="48">
        <v>3199</v>
      </c>
      <c r="X665" s="48">
        <v>2957</v>
      </c>
      <c r="Y665" s="48">
        <v>2718</v>
      </c>
      <c r="Z665" s="48">
        <v>2615</v>
      </c>
      <c r="AA665" s="48">
        <v>2471</v>
      </c>
      <c r="AB665" s="48">
        <v>2173</v>
      </c>
      <c r="AC665" s="48">
        <v>1725</v>
      </c>
      <c r="AD665" s="48">
        <v>1293</v>
      </c>
      <c r="AE665" s="48">
        <v>905</v>
      </c>
      <c r="AF665" s="48">
        <v>572</v>
      </c>
      <c r="AG665" s="48">
        <v>701</v>
      </c>
      <c r="AH665" s="50">
        <v>5347</v>
      </c>
      <c r="AI665" s="50">
        <v>5254</v>
      </c>
      <c r="AJ665" s="50">
        <v>5062</v>
      </c>
      <c r="AK665" s="50">
        <v>5283</v>
      </c>
      <c r="AL665" s="50">
        <v>4539</v>
      </c>
      <c r="AM665" s="50">
        <v>3722</v>
      </c>
      <c r="AN665" s="50">
        <v>3306</v>
      </c>
      <c r="AO665" s="50">
        <v>3123</v>
      </c>
      <c r="AP665" s="50">
        <v>2889</v>
      </c>
      <c r="AQ665" s="50">
        <v>2936</v>
      </c>
      <c r="AR665" s="50">
        <v>2713</v>
      </c>
      <c r="AS665" s="50">
        <v>2391</v>
      </c>
      <c r="AT665" s="50">
        <v>1920</v>
      </c>
      <c r="AU665" s="50">
        <v>1402</v>
      </c>
      <c r="AV665" s="50">
        <v>1009</v>
      </c>
      <c r="AW665" s="50">
        <v>794</v>
      </c>
      <c r="AX665" s="50">
        <v>760</v>
      </c>
      <c r="AZ665">
        <v>1</v>
      </c>
    </row>
    <row r="666" spans="1:52" x14ac:dyDescent="0.25">
      <c r="A666" s="2" t="s">
        <v>376</v>
      </c>
      <c r="B666" s="3" t="s">
        <v>1233</v>
      </c>
      <c r="C666" s="4">
        <v>47205</v>
      </c>
      <c r="D666" s="2" t="s">
        <v>378</v>
      </c>
      <c r="E666" s="2" t="s">
        <v>1234</v>
      </c>
      <c r="F666" t="s">
        <v>2496</v>
      </c>
      <c r="G666">
        <v>9296</v>
      </c>
      <c r="H666">
        <v>17</v>
      </c>
      <c r="I666">
        <v>13</v>
      </c>
      <c r="J666" s="9">
        <v>76.470588235294116</v>
      </c>
      <c r="K666">
        <v>2638</v>
      </c>
      <c r="L666">
        <v>1346</v>
      </c>
      <c r="M666" s="22">
        <v>51.023502653525398</v>
      </c>
      <c r="N666" s="48">
        <v>9296</v>
      </c>
      <c r="O666" s="49">
        <v>4236</v>
      </c>
      <c r="P666" s="49">
        <v>5060</v>
      </c>
      <c r="Q666" s="48">
        <v>441</v>
      </c>
      <c r="R666" s="48">
        <v>433</v>
      </c>
      <c r="S666" s="48">
        <v>416</v>
      </c>
      <c r="T666" s="48">
        <v>448</v>
      </c>
      <c r="U666" s="48">
        <v>423</v>
      </c>
      <c r="V666" s="48">
        <v>376</v>
      </c>
      <c r="W666" s="48">
        <v>305</v>
      </c>
      <c r="X666" s="48">
        <v>267</v>
      </c>
      <c r="Y666" s="48">
        <v>269</v>
      </c>
      <c r="Z666" s="48">
        <v>306</v>
      </c>
      <c r="AA666" s="48">
        <v>269</v>
      </c>
      <c r="AB666" s="48">
        <v>230</v>
      </c>
      <c r="AC666" s="48">
        <v>198</v>
      </c>
      <c r="AD666" s="48">
        <v>167</v>
      </c>
      <c r="AE666" s="48">
        <v>130</v>
      </c>
      <c r="AF666" s="48">
        <v>103</v>
      </c>
      <c r="AG666" s="48">
        <v>118</v>
      </c>
      <c r="AH666" s="50">
        <v>426</v>
      </c>
      <c r="AI666" s="50">
        <v>404</v>
      </c>
      <c r="AJ666" s="50">
        <v>385</v>
      </c>
      <c r="AK666" s="50">
        <v>416</v>
      </c>
      <c r="AL666" s="50">
        <v>387</v>
      </c>
      <c r="AM666" s="50">
        <v>323</v>
      </c>
      <c r="AN666" s="50">
        <v>249</v>
      </c>
      <c r="AO666" s="50">
        <v>216</v>
      </c>
      <c r="AP666" s="50">
        <v>229</v>
      </c>
      <c r="AQ666" s="50">
        <v>254</v>
      </c>
      <c r="AR666" s="50">
        <v>229</v>
      </c>
      <c r="AS666" s="50">
        <v>197</v>
      </c>
      <c r="AT666" s="50">
        <v>183</v>
      </c>
      <c r="AU666" s="50">
        <v>157</v>
      </c>
      <c r="AV666" s="50">
        <v>128</v>
      </c>
      <c r="AW666" s="50">
        <v>99</v>
      </c>
      <c r="AX666" s="50">
        <v>115</v>
      </c>
      <c r="AZ666">
        <v>0</v>
      </c>
    </row>
    <row r="667" spans="1:52" x14ac:dyDescent="0.25">
      <c r="A667" s="2" t="s">
        <v>376</v>
      </c>
      <c r="B667" s="3" t="s">
        <v>1442</v>
      </c>
      <c r="C667" s="4">
        <v>47245</v>
      </c>
      <c r="D667" s="2" t="s">
        <v>378</v>
      </c>
      <c r="E667" s="2" t="s">
        <v>1443</v>
      </c>
      <c r="F667" t="s">
        <v>2496</v>
      </c>
      <c r="G667">
        <v>55801</v>
      </c>
      <c r="H667">
        <v>184</v>
      </c>
      <c r="I667">
        <v>126</v>
      </c>
      <c r="J667" s="9">
        <v>68.478260869565219</v>
      </c>
      <c r="K667">
        <v>19554</v>
      </c>
      <c r="L667">
        <v>5571</v>
      </c>
      <c r="M667" s="22">
        <v>28.490334458422829</v>
      </c>
      <c r="N667" s="48">
        <v>55801</v>
      </c>
      <c r="O667" s="49">
        <v>35743</v>
      </c>
      <c r="P667" s="49">
        <v>20058</v>
      </c>
      <c r="Q667" s="48">
        <v>3469</v>
      </c>
      <c r="R667" s="48">
        <v>3318</v>
      </c>
      <c r="S667" s="48">
        <v>3096</v>
      </c>
      <c r="T667" s="48">
        <v>2959</v>
      </c>
      <c r="U667" s="48">
        <v>2806</v>
      </c>
      <c r="V667" s="48">
        <v>2285</v>
      </c>
      <c r="W667" s="48">
        <v>1593</v>
      </c>
      <c r="X667" s="48">
        <v>1307</v>
      </c>
      <c r="Y667" s="48">
        <v>1218</v>
      </c>
      <c r="Z667" s="48">
        <v>1234</v>
      </c>
      <c r="AA667" s="48">
        <v>1202</v>
      </c>
      <c r="AB667" s="48">
        <v>1043</v>
      </c>
      <c r="AC667" s="48">
        <v>863</v>
      </c>
      <c r="AD667" s="48">
        <v>705</v>
      </c>
      <c r="AE667" s="48">
        <v>503</v>
      </c>
      <c r="AF667" s="48">
        <v>372</v>
      </c>
      <c r="AG667" s="48">
        <v>403</v>
      </c>
      <c r="AH667" s="50">
        <v>3320</v>
      </c>
      <c r="AI667" s="50">
        <v>3141</v>
      </c>
      <c r="AJ667" s="50">
        <v>2950</v>
      </c>
      <c r="AK667" s="50">
        <v>2775</v>
      </c>
      <c r="AL667" s="50">
        <v>2594</v>
      </c>
      <c r="AM667" s="50">
        <v>2097</v>
      </c>
      <c r="AN667" s="50">
        <v>1493</v>
      </c>
      <c r="AO667" s="50">
        <v>1283</v>
      </c>
      <c r="AP667" s="50">
        <v>1215</v>
      </c>
      <c r="AQ667" s="50">
        <v>1232</v>
      </c>
      <c r="AR667" s="50">
        <v>1198</v>
      </c>
      <c r="AS667" s="50">
        <v>1047</v>
      </c>
      <c r="AT667" s="50">
        <v>882</v>
      </c>
      <c r="AU667" s="50">
        <v>742</v>
      </c>
      <c r="AV667" s="50">
        <v>560</v>
      </c>
      <c r="AW667" s="50">
        <v>430</v>
      </c>
      <c r="AX667" s="50">
        <v>466</v>
      </c>
      <c r="AZ667">
        <v>0</v>
      </c>
    </row>
    <row r="668" spans="1:52" x14ac:dyDescent="0.25">
      <c r="A668" s="2" t="s">
        <v>376</v>
      </c>
      <c r="B668" s="3" t="s">
        <v>1901</v>
      </c>
      <c r="C668" s="4">
        <v>47258</v>
      </c>
      <c r="D668" s="2" t="s">
        <v>378</v>
      </c>
      <c r="E668" s="2" t="s">
        <v>1902</v>
      </c>
      <c r="F668" t="s">
        <v>2496</v>
      </c>
      <c r="G668">
        <v>16729</v>
      </c>
      <c r="H668">
        <v>35</v>
      </c>
      <c r="I668">
        <v>27</v>
      </c>
      <c r="J668" s="9">
        <v>77.142857142857153</v>
      </c>
      <c r="K668">
        <v>5322</v>
      </c>
      <c r="L668">
        <v>1895</v>
      </c>
      <c r="M668" s="22">
        <v>35.606914693724164</v>
      </c>
      <c r="N668" s="48">
        <v>16729</v>
      </c>
      <c r="O668" s="49">
        <v>6197</v>
      </c>
      <c r="P668" s="49">
        <v>10532</v>
      </c>
      <c r="Q668" s="48">
        <v>893</v>
      </c>
      <c r="R668" s="48">
        <v>858</v>
      </c>
      <c r="S668" s="48">
        <v>858</v>
      </c>
      <c r="T668" s="48">
        <v>814</v>
      </c>
      <c r="U668" s="48">
        <v>748</v>
      </c>
      <c r="V668" s="48">
        <v>613</v>
      </c>
      <c r="W668" s="48">
        <v>524</v>
      </c>
      <c r="X668" s="48">
        <v>468</v>
      </c>
      <c r="Y668" s="48">
        <v>496</v>
      </c>
      <c r="Z668" s="48">
        <v>522</v>
      </c>
      <c r="AA668" s="48">
        <v>511</v>
      </c>
      <c r="AB668" s="48">
        <v>436</v>
      </c>
      <c r="AC668" s="48">
        <v>332</v>
      </c>
      <c r="AD668" s="48">
        <v>267</v>
      </c>
      <c r="AE668" s="48">
        <v>193</v>
      </c>
      <c r="AF668" s="48">
        <v>139</v>
      </c>
      <c r="AG668" s="48">
        <v>150</v>
      </c>
      <c r="AH668" s="50">
        <v>866</v>
      </c>
      <c r="AI668" s="50">
        <v>850</v>
      </c>
      <c r="AJ668" s="50">
        <v>818</v>
      </c>
      <c r="AK668" s="50">
        <v>774</v>
      </c>
      <c r="AL668" s="50">
        <v>670</v>
      </c>
      <c r="AM668" s="50">
        <v>537</v>
      </c>
      <c r="AN668" s="50">
        <v>438</v>
      </c>
      <c r="AO668" s="50">
        <v>390</v>
      </c>
      <c r="AP668" s="50">
        <v>412</v>
      </c>
      <c r="AQ668" s="50">
        <v>429</v>
      </c>
      <c r="AR668" s="50">
        <v>410</v>
      </c>
      <c r="AS668" s="50">
        <v>358</v>
      </c>
      <c r="AT668" s="50">
        <v>274</v>
      </c>
      <c r="AU668" s="50">
        <v>231</v>
      </c>
      <c r="AV668" s="50">
        <v>174</v>
      </c>
      <c r="AW668" s="50">
        <v>128</v>
      </c>
      <c r="AX668" s="50">
        <v>148</v>
      </c>
      <c r="AZ668">
        <v>0</v>
      </c>
    </row>
    <row r="669" spans="1:52" x14ac:dyDescent="0.25">
      <c r="A669" s="2" t="s">
        <v>376</v>
      </c>
      <c r="B669" s="3" t="s">
        <v>1922</v>
      </c>
      <c r="C669" s="4">
        <v>47268</v>
      </c>
      <c r="D669" s="2" t="s">
        <v>378</v>
      </c>
      <c r="E669" s="2" t="s">
        <v>1923</v>
      </c>
      <c r="F669" t="s">
        <v>2496</v>
      </c>
      <c r="G669">
        <v>21494</v>
      </c>
      <c r="H669">
        <v>661</v>
      </c>
      <c r="I669">
        <v>135</v>
      </c>
      <c r="J669" s="9">
        <v>20.423600605143722</v>
      </c>
      <c r="K669">
        <v>7815</v>
      </c>
      <c r="L669">
        <v>1317</v>
      </c>
      <c r="M669" s="22">
        <v>16.852207293666027</v>
      </c>
      <c r="N669" s="48">
        <v>21494</v>
      </c>
      <c r="O669" s="49">
        <v>16813</v>
      </c>
      <c r="P669" s="49">
        <v>4681</v>
      </c>
      <c r="Q669" s="48">
        <v>1402</v>
      </c>
      <c r="R669" s="48">
        <v>1338</v>
      </c>
      <c r="S669" s="48">
        <v>1283</v>
      </c>
      <c r="T669" s="48">
        <v>1363</v>
      </c>
      <c r="U669" s="48">
        <v>1142</v>
      </c>
      <c r="V669" s="48">
        <v>921</v>
      </c>
      <c r="W669" s="48">
        <v>726</v>
      </c>
      <c r="X669" s="48">
        <v>596</v>
      </c>
      <c r="Y669" s="48">
        <v>546</v>
      </c>
      <c r="Z669" s="48">
        <v>526</v>
      </c>
      <c r="AA669" s="48">
        <v>449</v>
      </c>
      <c r="AB669" s="48">
        <v>373</v>
      </c>
      <c r="AC669" s="48">
        <v>285</v>
      </c>
      <c r="AD669" s="48">
        <v>184</v>
      </c>
      <c r="AE669" s="48">
        <v>122</v>
      </c>
      <c r="AF669" s="48">
        <v>94</v>
      </c>
      <c r="AG669" s="48">
        <v>95</v>
      </c>
      <c r="AH669" s="50">
        <v>1332</v>
      </c>
      <c r="AI669" s="50">
        <v>1239</v>
      </c>
      <c r="AJ669" s="50">
        <v>1146</v>
      </c>
      <c r="AK669" s="50">
        <v>1165</v>
      </c>
      <c r="AL669" s="50">
        <v>943</v>
      </c>
      <c r="AM669" s="50">
        <v>754</v>
      </c>
      <c r="AN669" s="50">
        <v>611</v>
      </c>
      <c r="AO669" s="50">
        <v>521</v>
      </c>
      <c r="AP669" s="50">
        <v>479</v>
      </c>
      <c r="AQ669" s="50">
        <v>457</v>
      </c>
      <c r="AR669" s="50">
        <v>382</v>
      </c>
      <c r="AS669" s="50">
        <v>320</v>
      </c>
      <c r="AT669" s="50">
        <v>247</v>
      </c>
      <c r="AU669" s="50">
        <v>165</v>
      </c>
      <c r="AV669" s="50">
        <v>113</v>
      </c>
      <c r="AW669" s="50">
        <v>85</v>
      </c>
      <c r="AX669" s="50">
        <v>90</v>
      </c>
      <c r="AZ669">
        <v>0</v>
      </c>
    </row>
    <row r="670" spans="1:52" x14ac:dyDescent="0.25">
      <c r="A670" s="2" t="s">
        <v>376</v>
      </c>
      <c r="B670" s="3" t="s">
        <v>2131</v>
      </c>
      <c r="C670" s="4">
        <v>47288</v>
      </c>
      <c r="D670" s="2" t="s">
        <v>378</v>
      </c>
      <c r="E670" s="2" t="s">
        <v>2132</v>
      </c>
      <c r="F670" t="s">
        <v>2261</v>
      </c>
      <c r="G670">
        <v>57456</v>
      </c>
      <c r="H670">
        <v>2993</v>
      </c>
      <c r="I670">
        <v>454</v>
      </c>
      <c r="J670" s="9">
        <v>15.168727029736051</v>
      </c>
      <c r="K670">
        <v>20524</v>
      </c>
      <c r="L670">
        <v>4885</v>
      </c>
      <c r="M670" s="22">
        <v>23.801403235236794</v>
      </c>
      <c r="N670" s="48">
        <v>57456</v>
      </c>
      <c r="O670" s="49">
        <v>55842</v>
      </c>
      <c r="P670" s="49">
        <v>1614</v>
      </c>
      <c r="Q670" s="48">
        <v>3449</v>
      </c>
      <c r="R670" s="48">
        <v>3396</v>
      </c>
      <c r="S670" s="48">
        <v>3274</v>
      </c>
      <c r="T670" s="48">
        <v>3076</v>
      </c>
      <c r="U670" s="48">
        <v>2639</v>
      </c>
      <c r="V670" s="48">
        <v>2126</v>
      </c>
      <c r="W670" s="48">
        <v>1584</v>
      </c>
      <c r="X670" s="48">
        <v>1350</v>
      </c>
      <c r="Y670" s="48">
        <v>1312</v>
      </c>
      <c r="Z670" s="48">
        <v>1307</v>
      </c>
      <c r="AA670" s="48">
        <v>1255</v>
      </c>
      <c r="AB670" s="48">
        <v>1068</v>
      </c>
      <c r="AC670" s="48">
        <v>836</v>
      </c>
      <c r="AD670" s="48">
        <v>652</v>
      </c>
      <c r="AE670" s="48">
        <v>424</v>
      </c>
      <c r="AF670" s="48">
        <v>307</v>
      </c>
      <c r="AG670" s="48">
        <v>318</v>
      </c>
      <c r="AH670" s="50">
        <v>3316</v>
      </c>
      <c r="AI670" s="50">
        <v>3293</v>
      </c>
      <c r="AJ670" s="50">
        <v>3182</v>
      </c>
      <c r="AK670" s="50">
        <v>2998</v>
      </c>
      <c r="AL670" s="50">
        <v>2603</v>
      </c>
      <c r="AM670" s="50">
        <v>2201</v>
      </c>
      <c r="AN670" s="50">
        <v>1723</v>
      </c>
      <c r="AO670" s="50">
        <v>1534</v>
      </c>
      <c r="AP670" s="50">
        <v>1499</v>
      </c>
      <c r="AQ670" s="50">
        <v>1486</v>
      </c>
      <c r="AR670" s="50">
        <v>1375</v>
      </c>
      <c r="AS670" s="50">
        <v>1138</v>
      </c>
      <c r="AT670" s="50">
        <v>880</v>
      </c>
      <c r="AU670" s="50">
        <v>686</v>
      </c>
      <c r="AV670" s="50">
        <v>466</v>
      </c>
      <c r="AW670" s="50">
        <v>339</v>
      </c>
      <c r="AX670" s="50">
        <v>364</v>
      </c>
      <c r="AZ670">
        <v>1</v>
      </c>
    </row>
    <row r="671" spans="1:52" x14ac:dyDescent="0.25">
      <c r="A671" s="2" t="s">
        <v>376</v>
      </c>
      <c r="B671" s="3" t="s">
        <v>546</v>
      </c>
      <c r="C671" s="4">
        <v>47318</v>
      </c>
      <c r="D671" s="2" t="s">
        <v>378</v>
      </c>
      <c r="E671" s="2" t="s">
        <v>547</v>
      </c>
      <c r="F671" t="s">
        <v>2496</v>
      </c>
      <c r="G671">
        <v>27761</v>
      </c>
      <c r="H671">
        <v>383</v>
      </c>
      <c r="I671">
        <v>554</v>
      </c>
      <c r="J671" s="9">
        <v>144.64751958224542</v>
      </c>
      <c r="K671">
        <v>9166</v>
      </c>
      <c r="L671">
        <v>3165</v>
      </c>
      <c r="M671" s="22">
        <v>34.529783984289772</v>
      </c>
      <c r="N671" s="48">
        <v>27761</v>
      </c>
      <c r="O671" s="49">
        <v>7932</v>
      </c>
      <c r="P671" s="49">
        <v>19829</v>
      </c>
      <c r="Q671" s="48">
        <v>1752</v>
      </c>
      <c r="R671" s="48">
        <v>1601</v>
      </c>
      <c r="S671" s="48">
        <v>1419</v>
      </c>
      <c r="T671" s="48">
        <v>1510</v>
      </c>
      <c r="U671" s="48">
        <v>1474</v>
      </c>
      <c r="V671" s="48">
        <v>1226</v>
      </c>
      <c r="W671" s="48">
        <v>835</v>
      </c>
      <c r="X671" s="48">
        <v>623</v>
      </c>
      <c r="Y671" s="48">
        <v>634</v>
      </c>
      <c r="Z671" s="48">
        <v>692</v>
      </c>
      <c r="AA671" s="48">
        <v>676</v>
      </c>
      <c r="AB671" s="48">
        <v>584</v>
      </c>
      <c r="AC671" s="48">
        <v>516</v>
      </c>
      <c r="AD671" s="48">
        <v>409</v>
      </c>
      <c r="AE671" s="48">
        <v>304</v>
      </c>
      <c r="AF671" s="48">
        <v>242</v>
      </c>
      <c r="AG671" s="48">
        <v>274</v>
      </c>
      <c r="AH671" s="50">
        <v>1674</v>
      </c>
      <c r="AI671" s="50">
        <v>1503</v>
      </c>
      <c r="AJ671" s="50">
        <v>1280</v>
      </c>
      <c r="AK671" s="50">
        <v>1316</v>
      </c>
      <c r="AL671" s="50">
        <v>1236</v>
      </c>
      <c r="AM671" s="50">
        <v>976</v>
      </c>
      <c r="AN671" s="50">
        <v>663</v>
      </c>
      <c r="AO671" s="50">
        <v>509</v>
      </c>
      <c r="AP671" s="50">
        <v>558</v>
      </c>
      <c r="AQ671" s="50">
        <v>609</v>
      </c>
      <c r="AR671" s="50">
        <v>580</v>
      </c>
      <c r="AS671" s="50">
        <v>483</v>
      </c>
      <c r="AT671" s="50">
        <v>427</v>
      </c>
      <c r="AU671" s="50">
        <v>354</v>
      </c>
      <c r="AV671" s="50">
        <v>292</v>
      </c>
      <c r="AW671" s="50">
        <v>249</v>
      </c>
      <c r="AX671" s="50">
        <v>281</v>
      </c>
      <c r="AZ671">
        <v>0</v>
      </c>
    </row>
    <row r="672" spans="1:52" x14ac:dyDescent="0.25">
      <c r="A672" s="2" t="s">
        <v>376</v>
      </c>
      <c r="B672" s="3" t="s">
        <v>984</v>
      </c>
      <c r="C672" s="4">
        <v>47460</v>
      </c>
      <c r="D672" s="2" t="s">
        <v>378</v>
      </c>
      <c r="E672" s="2" t="s">
        <v>985</v>
      </c>
      <c r="F672" t="s">
        <v>2496</v>
      </c>
      <c r="G672">
        <v>20661</v>
      </c>
      <c r="H672">
        <v>574</v>
      </c>
      <c r="I672">
        <v>465</v>
      </c>
      <c r="J672" s="9">
        <v>81.01045296167247</v>
      </c>
      <c r="K672">
        <v>6392</v>
      </c>
      <c r="L672">
        <v>2218</v>
      </c>
      <c r="M672" s="22">
        <v>34.699624530663328</v>
      </c>
      <c r="N672" s="48">
        <v>20661</v>
      </c>
      <c r="O672" s="49">
        <v>8606</v>
      </c>
      <c r="P672" s="49">
        <v>12055</v>
      </c>
      <c r="Q672" s="48">
        <v>1133</v>
      </c>
      <c r="R672" s="48">
        <v>1139</v>
      </c>
      <c r="S672" s="48">
        <v>1132</v>
      </c>
      <c r="T672" s="48">
        <v>1067</v>
      </c>
      <c r="U672" s="48">
        <v>968</v>
      </c>
      <c r="V672" s="48">
        <v>800</v>
      </c>
      <c r="W672" s="48">
        <v>644</v>
      </c>
      <c r="X672" s="48">
        <v>558</v>
      </c>
      <c r="Y672" s="48">
        <v>511</v>
      </c>
      <c r="Z672" s="48">
        <v>516</v>
      </c>
      <c r="AA672" s="48">
        <v>499</v>
      </c>
      <c r="AB672" s="48">
        <v>436</v>
      </c>
      <c r="AC672" s="48">
        <v>369</v>
      </c>
      <c r="AD672" s="48">
        <v>311</v>
      </c>
      <c r="AE672" s="48">
        <v>214</v>
      </c>
      <c r="AF672" s="48">
        <v>154</v>
      </c>
      <c r="AG672" s="48">
        <v>160</v>
      </c>
      <c r="AH672" s="50">
        <v>1077</v>
      </c>
      <c r="AI672" s="50">
        <v>1052</v>
      </c>
      <c r="AJ672" s="50">
        <v>992</v>
      </c>
      <c r="AK672" s="50">
        <v>912</v>
      </c>
      <c r="AL672" s="50">
        <v>818</v>
      </c>
      <c r="AM672" s="50">
        <v>704</v>
      </c>
      <c r="AN672" s="50">
        <v>581</v>
      </c>
      <c r="AO672" s="50">
        <v>514</v>
      </c>
      <c r="AP672" s="50">
        <v>485</v>
      </c>
      <c r="AQ672" s="50">
        <v>504</v>
      </c>
      <c r="AR672" s="50">
        <v>514</v>
      </c>
      <c r="AS672" s="50">
        <v>465</v>
      </c>
      <c r="AT672" s="50">
        <v>408</v>
      </c>
      <c r="AU672" s="50">
        <v>364</v>
      </c>
      <c r="AV672" s="50">
        <v>266</v>
      </c>
      <c r="AW672" s="50">
        <v>193</v>
      </c>
      <c r="AX672" s="50">
        <v>201</v>
      </c>
      <c r="AZ672">
        <v>0</v>
      </c>
    </row>
    <row r="673" spans="1:52" x14ac:dyDescent="0.25">
      <c r="A673" s="2" t="s">
        <v>376</v>
      </c>
      <c r="B673" s="3" t="s">
        <v>1504</v>
      </c>
      <c r="C673" s="4">
        <v>47541</v>
      </c>
      <c r="D673" s="2" t="s">
        <v>378</v>
      </c>
      <c r="E673" s="2" t="s">
        <v>1505</v>
      </c>
      <c r="F673" t="s">
        <v>2496</v>
      </c>
      <c r="G673">
        <v>8092</v>
      </c>
      <c r="H673">
        <v>52</v>
      </c>
      <c r="I673">
        <v>27</v>
      </c>
      <c r="J673" s="9">
        <v>51.923076923076927</v>
      </c>
      <c r="K673">
        <v>2546</v>
      </c>
      <c r="L673">
        <v>892</v>
      </c>
      <c r="M673" s="22">
        <v>35.035349567949723</v>
      </c>
      <c r="N673" s="48">
        <v>8092</v>
      </c>
      <c r="O673" s="49">
        <v>2517</v>
      </c>
      <c r="P673" s="49">
        <v>5575</v>
      </c>
      <c r="Q673" s="48">
        <v>436</v>
      </c>
      <c r="R673" s="48">
        <v>418</v>
      </c>
      <c r="S673" s="48">
        <v>413</v>
      </c>
      <c r="T673" s="48">
        <v>394</v>
      </c>
      <c r="U673" s="48">
        <v>363</v>
      </c>
      <c r="V673" s="48">
        <v>300</v>
      </c>
      <c r="W673" s="48">
        <v>259</v>
      </c>
      <c r="X673" s="48">
        <v>232</v>
      </c>
      <c r="Y673" s="48">
        <v>245</v>
      </c>
      <c r="Z673" s="48">
        <v>254</v>
      </c>
      <c r="AA673" s="48">
        <v>249</v>
      </c>
      <c r="AB673" s="48">
        <v>209</v>
      </c>
      <c r="AC673" s="48">
        <v>156</v>
      </c>
      <c r="AD673" s="48">
        <v>123</v>
      </c>
      <c r="AE673" s="48">
        <v>88</v>
      </c>
      <c r="AF673" s="48">
        <v>64</v>
      </c>
      <c r="AG673" s="48">
        <v>72</v>
      </c>
      <c r="AH673" s="50">
        <v>419</v>
      </c>
      <c r="AI673" s="50">
        <v>404</v>
      </c>
      <c r="AJ673" s="50">
        <v>383</v>
      </c>
      <c r="AK673" s="50">
        <v>369</v>
      </c>
      <c r="AL673" s="50">
        <v>326</v>
      </c>
      <c r="AM673" s="50">
        <v>268</v>
      </c>
      <c r="AN673" s="50">
        <v>221</v>
      </c>
      <c r="AO673" s="50">
        <v>196</v>
      </c>
      <c r="AP673" s="50">
        <v>203</v>
      </c>
      <c r="AQ673" s="50">
        <v>206</v>
      </c>
      <c r="AR673" s="50">
        <v>197</v>
      </c>
      <c r="AS673" s="50">
        <v>171</v>
      </c>
      <c r="AT673" s="50">
        <v>131</v>
      </c>
      <c r="AU673" s="50">
        <v>110</v>
      </c>
      <c r="AV673" s="50">
        <v>82</v>
      </c>
      <c r="AW673" s="50">
        <v>62</v>
      </c>
      <c r="AX673" s="50">
        <v>69</v>
      </c>
      <c r="AZ673">
        <v>0</v>
      </c>
    </row>
    <row r="674" spans="1:52" x14ac:dyDescent="0.25">
      <c r="A674" s="2" t="s">
        <v>376</v>
      </c>
      <c r="B674" s="3" t="s">
        <v>622</v>
      </c>
      <c r="C674" s="4">
        <v>47545</v>
      </c>
      <c r="D674" s="2" t="s">
        <v>378</v>
      </c>
      <c r="E674" s="2" t="s">
        <v>623</v>
      </c>
      <c r="F674" t="s">
        <v>2496</v>
      </c>
      <c r="G674">
        <v>16186</v>
      </c>
      <c r="H674">
        <v>700</v>
      </c>
      <c r="I674">
        <v>269</v>
      </c>
      <c r="J674" s="9">
        <v>38.428571428571431</v>
      </c>
      <c r="K674">
        <v>6485</v>
      </c>
      <c r="L674">
        <v>1138</v>
      </c>
      <c r="M674" s="22">
        <v>17.548188126445645</v>
      </c>
      <c r="N674" s="48">
        <v>16186</v>
      </c>
      <c r="O674" s="49">
        <v>8284</v>
      </c>
      <c r="P674" s="49">
        <v>7902</v>
      </c>
      <c r="Q674" s="48">
        <v>1232</v>
      </c>
      <c r="R674" s="48">
        <v>1175</v>
      </c>
      <c r="S674" s="48">
        <v>1090</v>
      </c>
      <c r="T674" s="48">
        <v>1084</v>
      </c>
      <c r="U674" s="48">
        <v>819</v>
      </c>
      <c r="V674" s="48">
        <v>569</v>
      </c>
      <c r="W674" s="48">
        <v>402</v>
      </c>
      <c r="X674" s="48">
        <v>325</v>
      </c>
      <c r="Y674" s="48">
        <v>319</v>
      </c>
      <c r="Z674" s="48">
        <v>319</v>
      </c>
      <c r="AA674" s="48">
        <v>339</v>
      </c>
      <c r="AB674" s="48">
        <v>268</v>
      </c>
      <c r="AC674" s="48">
        <v>212</v>
      </c>
      <c r="AD674" s="48">
        <v>175</v>
      </c>
      <c r="AE674" s="48">
        <v>118</v>
      </c>
      <c r="AF674" s="48">
        <v>88</v>
      </c>
      <c r="AG674" s="48">
        <v>87</v>
      </c>
      <c r="AH674" s="50">
        <v>1148</v>
      </c>
      <c r="AI674" s="50">
        <v>1034</v>
      </c>
      <c r="AJ674" s="50">
        <v>917</v>
      </c>
      <c r="AK674" s="50">
        <v>917</v>
      </c>
      <c r="AL674" s="50">
        <v>724</v>
      </c>
      <c r="AM674" s="50">
        <v>522</v>
      </c>
      <c r="AN674" s="50">
        <v>383</v>
      </c>
      <c r="AO674" s="50">
        <v>314</v>
      </c>
      <c r="AP674" s="50">
        <v>311</v>
      </c>
      <c r="AQ674" s="50">
        <v>290</v>
      </c>
      <c r="AR674" s="50">
        <v>277</v>
      </c>
      <c r="AS674" s="50">
        <v>204</v>
      </c>
      <c r="AT674" s="50">
        <v>158</v>
      </c>
      <c r="AU674" s="50">
        <v>129</v>
      </c>
      <c r="AV674" s="50">
        <v>88</v>
      </c>
      <c r="AW674" s="50">
        <v>64</v>
      </c>
      <c r="AX674" s="50">
        <v>85</v>
      </c>
      <c r="AZ674">
        <v>0</v>
      </c>
    </row>
    <row r="675" spans="1:52" x14ac:dyDescent="0.25">
      <c r="A675" s="2" t="s">
        <v>376</v>
      </c>
      <c r="B675" s="3" t="s">
        <v>2043</v>
      </c>
      <c r="C675" s="4">
        <v>47551</v>
      </c>
      <c r="D675" s="2" t="s">
        <v>378</v>
      </c>
      <c r="E675" s="2" t="s">
        <v>2044</v>
      </c>
      <c r="F675" t="s">
        <v>2496</v>
      </c>
      <c r="G675">
        <v>33572</v>
      </c>
      <c r="H675">
        <v>568</v>
      </c>
      <c r="I675">
        <v>241</v>
      </c>
      <c r="J675" s="9">
        <v>42.429577464788728</v>
      </c>
      <c r="K675">
        <v>10266</v>
      </c>
      <c r="L675">
        <v>4357</v>
      </c>
      <c r="M675" s="22">
        <v>42.441067601792327</v>
      </c>
      <c r="N675" s="48">
        <v>33572</v>
      </c>
      <c r="O675" s="49">
        <v>19219</v>
      </c>
      <c r="P675" s="49">
        <v>14353</v>
      </c>
      <c r="Q675" s="48">
        <v>1666</v>
      </c>
      <c r="R675" s="48">
        <v>1668</v>
      </c>
      <c r="S675" s="48">
        <v>1635</v>
      </c>
      <c r="T675" s="48">
        <v>1636</v>
      </c>
      <c r="U675" s="48">
        <v>1506</v>
      </c>
      <c r="V675" s="48">
        <v>1293</v>
      </c>
      <c r="W675" s="48">
        <v>1061</v>
      </c>
      <c r="X675" s="48">
        <v>877</v>
      </c>
      <c r="Y675" s="48">
        <v>922</v>
      </c>
      <c r="Z675" s="48">
        <v>1008</v>
      </c>
      <c r="AA675" s="48">
        <v>1039</v>
      </c>
      <c r="AB675" s="48">
        <v>891</v>
      </c>
      <c r="AC675" s="48">
        <v>789</v>
      </c>
      <c r="AD675" s="48">
        <v>636</v>
      </c>
      <c r="AE675" s="48">
        <v>427</v>
      </c>
      <c r="AF675" s="48">
        <v>321</v>
      </c>
      <c r="AG675" s="48">
        <v>337</v>
      </c>
      <c r="AH675" s="50">
        <v>1579</v>
      </c>
      <c r="AI675" s="50">
        <v>1555</v>
      </c>
      <c r="AJ675" s="50">
        <v>1498</v>
      </c>
      <c r="AK675" s="50">
        <v>1453</v>
      </c>
      <c r="AL675" s="50">
        <v>1299</v>
      </c>
      <c r="AM675" s="50">
        <v>1082</v>
      </c>
      <c r="AN675" s="50">
        <v>895</v>
      </c>
      <c r="AO675" s="50">
        <v>767</v>
      </c>
      <c r="AP675" s="50">
        <v>831</v>
      </c>
      <c r="AQ675" s="50">
        <v>904</v>
      </c>
      <c r="AR675" s="50">
        <v>912</v>
      </c>
      <c r="AS675" s="50">
        <v>785</v>
      </c>
      <c r="AT675" s="50">
        <v>703</v>
      </c>
      <c r="AU675" s="50">
        <v>575</v>
      </c>
      <c r="AV675" s="50">
        <v>400</v>
      </c>
      <c r="AW675" s="50">
        <v>303</v>
      </c>
      <c r="AX675" s="50">
        <v>319</v>
      </c>
      <c r="AZ675">
        <v>0</v>
      </c>
    </row>
    <row r="676" spans="1:52" x14ac:dyDescent="0.25">
      <c r="A676" s="2" t="s">
        <v>376</v>
      </c>
      <c r="B676" s="3" t="s">
        <v>1887</v>
      </c>
      <c r="C676" s="4">
        <v>47555</v>
      </c>
      <c r="D676" s="2" t="s">
        <v>378</v>
      </c>
      <c r="E676" s="2" t="s">
        <v>1888</v>
      </c>
      <c r="F676" t="s">
        <v>2496</v>
      </c>
      <c r="G676">
        <v>59814</v>
      </c>
      <c r="H676">
        <v>478</v>
      </c>
      <c r="I676">
        <v>349</v>
      </c>
      <c r="J676" s="9">
        <v>73.012552301255226</v>
      </c>
      <c r="K676">
        <v>19647</v>
      </c>
      <c r="L676">
        <v>5683</v>
      </c>
      <c r="M676" s="22">
        <v>28.925535705196719</v>
      </c>
      <c r="N676" s="48">
        <v>59814</v>
      </c>
      <c r="O676" s="49">
        <v>46384</v>
      </c>
      <c r="P676" s="49">
        <v>13430</v>
      </c>
      <c r="Q676" s="48">
        <v>3489</v>
      </c>
      <c r="R676" s="48">
        <v>3438</v>
      </c>
      <c r="S676" s="48">
        <v>3377</v>
      </c>
      <c r="T676" s="48">
        <v>3136</v>
      </c>
      <c r="U676" s="48">
        <v>2817</v>
      </c>
      <c r="V676" s="48">
        <v>2311</v>
      </c>
      <c r="W676" s="48">
        <v>1847</v>
      </c>
      <c r="X676" s="48">
        <v>1601</v>
      </c>
      <c r="Y676" s="48">
        <v>1479</v>
      </c>
      <c r="Z676" s="48">
        <v>1494</v>
      </c>
      <c r="AA676" s="48">
        <v>1449</v>
      </c>
      <c r="AB676" s="48">
        <v>1235</v>
      </c>
      <c r="AC676" s="48">
        <v>1011</v>
      </c>
      <c r="AD676" s="48">
        <v>827</v>
      </c>
      <c r="AE676" s="48">
        <v>564</v>
      </c>
      <c r="AF676" s="48">
        <v>405</v>
      </c>
      <c r="AG676" s="48">
        <v>438</v>
      </c>
      <c r="AH676" s="50">
        <v>3341</v>
      </c>
      <c r="AI676" s="50">
        <v>3292</v>
      </c>
      <c r="AJ676" s="50">
        <v>3151</v>
      </c>
      <c r="AK676" s="50">
        <v>2892</v>
      </c>
      <c r="AL676" s="50">
        <v>2571</v>
      </c>
      <c r="AM676" s="50">
        <v>2153</v>
      </c>
      <c r="AN676" s="50">
        <v>1726</v>
      </c>
      <c r="AO676" s="50">
        <v>1486</v>
      </c>
      <c r="AP676" s="50">
        <v>1369</v>
      </c>
      <c r="AQ676" s="50">
        <v>1363</v>
      </c>
      <c r="AR676" s="50">
        <v>1325</v>
      </c>
      <c r="AS676" s="50">
        <v>1116</v>
      </c>
      <c r="AT676" s="50">
        <v>913</v>
      </c>
      <c r="AU676" s="50">
        <v>777</v>
      </c>
      <c r="AV676" s="50">
        <v>562</v>
      </c>
      <c r="AW676" s="50">
        <v>413</v>
      </c>
      <c r="AX676" s="50">
        <v>446</v>
      </c>
      <c r="AZ676">
        <v>0</v>
      </c>
    </row>
    <row r="677" spans="1:52" x14ac:dyDescent="0.25">
      <c r="A677" s="2" t="s">
        <v>376</v>
      </c>
      <c r="B677" s="3" t="s">
        <v>1422</v>
      </c>
      <c r="C677" s="4">
        <v>47570</v>
      </c>
      <c r="D677" s="2" t="s">
        <v>378</v>
      </c>
      <c r="E677" s="2" t="s">
        <v>1423</v>
      </c>
      <c r="F677" t="s">
        <v>2496</v>
      </c>
      <c r="G677">
        <v>31697</v>
      </c>
      <c r="H677">
        <v>1312</v>
      </c>
      <c r="I677">
        <v>194</v>
      </c>
      <c r="J677" s="9">
        <v>14.786585365853657</v>
      </c>
      <c r="K677">
        <v>11522</v>
      </c>
      <c r="L677">
        <v>2249</v>
      </c>
      <c r="M677" s="22">
        <v>19.51918069779552</v>
      </c>
      <c r="N677" s="48">
        <v>31697</v>
      </c>
      <c r="O677" s="49">
        <v>12754</v>
      </c>
      <c r="P677" s="49">
        <v>18943</v>
      </c>
      <c r="Q677" s="48">
        <v>2040</v>
      </c>
      <c r="R677" s="48">
        <v>1984</v>
      </c>
      <c r="S677" s="48">
        <v>1986</v>
      </c>
      <c r="T677" s="48">
        <v>1813</v>
      </c>
      <c r="U677" s="48">
        <v>1454</v>
      </c>
      <c r="V677" s="48">
        <v>1143</v>
      </c>
      <c r="W677" s="48">
        <v>1010</v>
      </c>
      <c r="X677" s="48">
        <v>906</v>
      </c>
      <c r="Y677" s="48">
        <v>785</v>
      </c>
      <c r="Z677" s="48">
        <v>772</v>
      </c>
      <c r="AA677" s="48">
        <v>698</v>
      </c>
      <c r="AB677" s="48">
        <v>560</v>
      </c>
      <c r="AC677" s="48">
        <v>441</v>
      </c>
      <c r="AD677" s="48">
        <v>323</v>
      </c>
      <c r="AE677" s="48">
        <v>226</v>
      </c>
      <c r="AF677" s="48">
        <v>163</v>
      </c>
      <c r="AG677" s="48">
        <v>158</v>
      </c>
      <c r="AH677" s="50">
        <v>1952</v>
      </c>
      <c r="AI677" s="50">
        <v>1916</v>
      </c>
      <c r="AJ677" s="50">
        <v>1912</v>
      </c>
      <c r="AK677" s="50">
        <v>1702</v>
      </c>
      <c r="AL677" s="50">
        <v>1315</v>
      </c>
      <c r="AM677" s="50">
        <v>1031</v>
      </c>
      <c r="AN677" s="50">
        <v>909</v>
      </c>
      <c r="AO677" s="50">
        <v>820</v>
      </c>
      <c r="AP677" s="50">
        <v>689</v>
      </c>
      <c r="AQ677" s="50">
        <v>686</v>
      </c>
      <c r="AR677" s="50">
        <v>605</v>
      </c>
      <c r="AS677" s="50">
        <v>478</v>
      </c>
      <c r="AT677" s="50">
        <v>378</v>
      </c>
      <c r="AU677" s="50">
        <v>293</v>
      </c>
      <c r="AV677" s="50">
        <v>222</v>
      </c>
      <c r="AW677" s="50">
        <v>166</v>
      </c>
      <c r="AX677" s="50">
        <v>161</v>
      </c>
      <c r="AZ677">
        <v>0</v>
      </c>
    </row>
    <row r="678" spans="1:52" x14ac:dyDescent="0.25">
      <c r="A678" s="2" t="s">
        <v>376</v>
      </c>
      <c r="B678" s="3" t="s">
        <v>2174</v>
      </c>
      <c r="C678" s="4">
        <v>47605</v>
      </c>
      <c r="D678" s="2" t="s">
        <v>378</v>
      </c>
      <c r="E678" s="2" t="s">
        <v>2175</v>
      </c>
      <c r="F678" t="s">
        <v>2496</v>
      </c>
      <c r="G678">
        <v>8047</v>
      </c>
      <c r="H678">
        <v>110</v>
      </c>
      <c r="I678">
        <v>42</v>
      </c>
      <c r="J678" s="9">
        <v>38.181818181818187</v>
      </c>
      <c r="K678">
        <v>2823</v>
      </c>
      <c r="L678">
        <v>850</v>
      </c>
      <c r="M678" s="22">
        <v>30.109812256464753</v>
      </c>
      <c r="N678" s="48">
        <v>8047</v>
      </c>
      <c r="O678" s="49">
        <v>5582</v>
      </c>
      <c r="P678" s="49">
        <v>2465</v>
      </c>
      <c r="Q678" s="48">
        <v>480</v>
      </c>
      <c r="R678" s="48">
        <v>470</v>
      </c>
      <c r="S678" s="48">
        <v>452</v>
      </c>
      <c r="T678" s="48">
        <v>378</v>
      </c>
      <c r="U678" s="48">
        <v>353</v>
      </c>
      <c r="V678" s="48">
        <v>335</v>
      </c>
      <c r="W678" s="48">
        <v>271</v>
      </c>
      <c r="X678" s="48">
        <v>224</v>
      </c>
      <c r="Y678" s="48">
        <v>228</v>
      </c>
      <c r="Z678" s="48">
        <v>214</v>
      </c>
      <c r="AA678" s="48">
        <v>212</v>
      </c>
      <c r="AB678" s="48">
        <v>182</v>
      </c>
      <c r="AC678" s="48">
        <v>136</v>
      </c>
      <c r="AD678" s="48">
        <v>98</v>
      </c>
      <c r="AE678" s="48">
        <v>81</v>
      </c>
      <c r="AF678" s="48">
        <v>71</v>
      </c>
      <c r="AG678" s="48">
        <v>66</v>
      </c>
      <c r="AH678" s="50">
        <v>459</v>
      </c>
      <c r="AI678" s="50">
        <v>438</v>
      </c>
      <c r="AJ678" s="50">
        <v>424</v>
      </c>
      <c r="AK678" s="50">
        <v>350</v>
      </c>
      <c r="AL678" s="50">
        <v>322</v>
      </c>
      <c r="AM678" s="50">
        <v>288</v>
      </c>
      <c r="AN678" s="50">
        <v>228</v>
      </c>
      <c r="AO678" s="50">
        <v>189</v>
      </c>
      <c r="AP678" s="50">
        <v>182</v>
      </c>
      <c r="AQ678" s="50">
        <v>169</v>
      </c>
      <c r="AR678" s="50">
        <v>172</v>
      </c>
      <c r="AS678" s="50">
        <v>152</v>
      </c>
      <c r="AT678" s="50">
        <v>121</v>
      </c>
      <c r="AU678" s="50">
        <v>90</v>
      </c>
      <c r="AV678" s="50">
        <v>80</v>
      </c>
      <c r="AW678" s="50">
        <v>68</v>
      </c>
      <c r="AX678" s="50">
        <v>64</v>
      </c>
      <c r="AZ678">
        <v>0</v>
      </c>
    </row>
    <row r="679" spans="1:52" x14ac:dyDescent="0.25">
      <c r="A679" s="2" t="s">
        <v>376</v>
      </c>
      <c r="B679" s="3" t="s">
        <v>2111</v>
      </c>
      <c r="C679" s="4">
        <v>47660</v>
      </c>
      <c r="D679" s="2" t="s">
        <v>378</v>
      </c>
      <c r="E679" s="2" t="s">
        <v>2112</v>
      </c>
      <c r="F679" t="s">
        <v>2496</v>
      </c>
      <c r="G679">
        <v>17321</v>
      </c>
      <c r="H679">
        <v>1561</v>
      </c>
      <c r="I679">
        <v>721</v>
      </c>
      <c r="J679" s="9">
        <v>46.188340807174889</v>
      </c>
      <c r="K679">
        <v>6290</v>
      </c>
      <c r="L679">
        <v>1349</v>
      </c>
      <c r="M679" s="22">
        <v>21.446740858505564</v>
      </c>
      <c r="N679" s="48">
        <v>17321</v>
      </c>
      <c r="O679" s="49">
        <v>4313</v>
      </c>
      <c r="P679" s="49">
        <v>13008</v>
      </c>
      <c r="Q679" s="48">
        <v>1067</v>
      </c>
      <c r="R679" s="48">
        <v>1077</v>
      </c>
      <c r="S679" s="48">
        <v>1106</v>
      </c>
      <c r="T679" s="48">
        <v>951</v>
      </c>
      <c r="U679" s="48">
        <v>827</v>
      </c>
      <c r="V679" s="48">
        <v>659</v>
      </c>
      <c r="W679" s="48">
        <v>554</v>
      </c>
      <c r="X679" s="48">
        <v>484</v>
      </c>
      <c r="Y679" s="48">
        <v>456</v>
      </c>
      <c r="Z679" s="48">
        <v>451</v>
      </c>
      <c r="AA679" s="48">
        <v>398</v>
      </c>
      <c r="AB679" s="48">
        <v>330</v>
      </c>
      <c r="AC679" s="48">
        <v>281</v>
      </c>
      <c r="AD679" s="48">
        <v>209</v>
      </c>
      <c r="AE679" s="48">
        <v>144</v>
      </c>
      <c r="AF679" s="48">
        <v>99</v>
      </c>
      <c r="AG679" s="48">
        <v>92</v>
      </c>
      <c r="AH679" s="50">
        <v>1036</v>
      </c>
      <c r="AI679" s="50">
        <v>1063</v>
      </c>
      <c r="AJ679" s="50">
        <v>1031</v>
      </c>
      <c r="AK679" s="50">
        <v>847</v>
      </c>
      <c r="AL679" s="50">
        <v>707</v>
      </c>
      <c r="AM679" s="50">
        <v>571</v>
      </c>
      <c r="AN679" s="50">
        <v>471</v>
      </c>
      <c r="AO679" s="50">
        <v>391</v>
      </c>
      <c r="AP679" s="50">
        <v>354</v>
      </c>
      <c r="AQ679" s="50">
        <v>354</v>
      </c>
      <c r="AR679" s="50">
        <v>318</v>
      </c>
      <c r="AS679" s="50">
        <v>270</v>
      </c>
      <c r="AT679" s="50">
        <v>233</v>
      </c>
      <c r="AU679" s="50">
        <v>179</v>
      </c>
      <c r="AV679" s="50">
        <v>131</v>
      </c>
      <c r="AW679" s="50">
        <v>89</v>
      </c>
      <c r="AX679" s="50">
        <v>91</v>
      </c>
      <c r="AZ679">
        <v>1</v>
      </c>
    </row>
    <row r="680" spans="1:52" x14ac:dyDescent="0.25">
      <c r="A680" s="2" t="s">
        <v>376</v>
      </c>
      <c r="B680" s="3" t="s">
        <v>2000</v>
      </c>
      <c r="C680" s="4">
        <v>47675</v>
      </c>
      <c r="D680" s="2" t="s">
        <v>378</v>
      </c>
      <c r="E680" s="2" t="s">
        <v>996</v>
      </c>
      <c r="F680" t="s">
        <v>2496</v>
      </c>
      <c r="G680">
        <v>6875</v>
      </c>
      <c r="H680">
        <v>32</v>
      </c>
      <c r="I680">
        <v>17</v>
      </c>
      <c r="J680" s="9">
        <v>53.125</v>
      </c>
      <c r="K680">
        <v>2037</v>
      </c>
      <c r="L680">
        <v>913</v>
      </c>
      <c r="M680" s="22">
        <v>44.820814923907712</v>
      </c>
      <c r="N680" s="48">
        <v>6875</v>
      </c>
      <c r="O680" s="49">
        <v>4344</v>
      </c>
      <c r="P680" s="49">
        <v>2531</v>
      </c>
      <c r="Q680" s="48">
        <v>324</v>
      </c>
      <c r="R680" s="48">
        <v>312</v>
      </c>
      <c r="S680" s="48">
        <v>295</v>
      </c>
      <c r="T680" s="48">
        <v>325</v>
      </c>
      <c r="U680" s="48">
        <v>301</v>
      </c>
      <c r="V680" s="48">
        <v>257</v>
      </c>
      <c r="W680" s="48">
        <v>210</v>
      </c>
      <c r="X680" s="48">
        <v>179</v>
      </c>
      <c r="Y680" s="48">
        <v>200</v>
      </c>
      <c r="Z680" s="48">
        <v>241</v>
      </c>
      <c r="AA680" s="48">
        <v>221</v>
      </c>
      <c r="AB680" s="48">
        <v>184</v>
      </c>
      <c r="AC680" s="48">
        <v>148</v>
      </c>
      <c r="AD680" s="48">
        <v>117</v>
      </c>
      <c r="AE680" s="48">
        <v>91</v>
      </c>
      <c r="AF680" s="48">
        <v>66</v>
      </c>
      <c r="AG680" s="48">
        <v>72</v>
      </c>
      <c r="AH680" s="50">
        <v>309</v>
      </c>
      <c r="AI680" s="50">
        <v>310</v>
      </c>
      <c r="AJ680" s="50">
        <v>295</v>
      </c>
      <c r="AK680" s="50">
        <v>321</v>
      </c>
      <c r="AL680" s="50">
        <v>296</v>
      </c>
      <c r="AM680" s="50">
        <v>254</v>
      </c>
      <c r="AN680" s="50">
        <v>206</v>
      </c>
      <c r="AO680" s="50">
        <v>170</v>
      </c>
      <c r="AP680" s="50">
        <v>188</v>
      </c>
      <c r="AQ680" s="50">
        <v>214</v>
      </c>
      <c r="AR680" s="50">
        <v>179</v>
      </c>
      <c r="AS680" s="50">
        <v>142</v>
      </c>
      <c r="AT680" s="50">
        <v>123</v>
      </c>
      <c r="AU680" s="50">
        <v>107</v>
      </c>
      <c r="AV680" s="50">
        <v>88</v>
      </c>
      <c r="AW680" s="50">
        <v>59</v>
      </c>
      <c r="AX680" s="50">
        <v>71</v>
      </c>
      <c r="AZ680">
        <v>0</v>
      </c>
    </row>
    <row r="681" spans="1:52" x14ac:dyDescent="0.25">
      <c r="A681" s="2" t="s">
        <v>376</v>
      </c>
      <c r="B681" s="3" t="s">
        <v>377</v>
      </c>
      <c r="C681" s="4">
        <v>47692</v>
      </c>
      <c r="D681" s="2" t="s">
        <v>378</v>
      </c>
      <c r="E681" s="2" t="s">
        <v>379</v>
      </c>
      <c r="F681" t="s">
        <v>2496</v>
      </c>
      <c r="G681">
        <v>17539</v>
      </c>
      <c r="H681">
        <v>601</v>
      </c>
      <c r="I681">
        <v>473</v>
      </c>
      <c r="J681" s="9">
        <v>78.70216306156405</v>
      </c>
      <c r="K681">
        <v>5871</v>
      </c>
      <c r="L681">
        <v>1825</v>
      </c>
      <c r="M681" s="22">
        <v>31.084994038494294</v>
      </c>
      <c r="N681" s="48">
        <v>17539</v>
      </c>
      <c r="O681" s="49">
        <v>5857</v>
      </c>
      <c r="P681" s="49">
        <v>11682</v>
      </c>
      <c r="Q681" s="48">
        <v>1051</v>
      </c>
      <c r="R681" s="48">
        <v>991</v>
      </c>
      <c r="S681" s="48">
        <v>906</v>
      </c>
      <c r="T681" s="48">
        <v>928</v>
      </c>
      <c r="U681" s="48">
        <v>877</v>
      </c>
      <c r="V681" s="48">
        <v>752</v>
      </c>
      <c r="W681" s="48">
        <v>579</v>
      </c>
      <c r="X681" s="48">
        <v>470</v>
      </c>
      <c r="Y681" s="48">
        <v>431</v>
      </c>
      <c r="Z681" s="48">
        <v>438</v>
      </c>
      <c r="AA681" s="48">
        <v>402</v>
      </c>
      <c r="AB681" s="48">
        <v>352</v>
      </c>
      <c r="AC681" s="48">
        <v>298</v>
      </c>
      <c r="AD681" s="48">
        <v>227</v>
      </c>
      <c r="AE681" s="48">
        <v>199</v>
      </c>
      <c r="AF681" s="48">
        <v>143</v>
      </c>
      <c r="AG681" s="48">
        <v>140</v>
      </c>
      <c r="AH681" s="50">
        <v>995</v>
      </c>
      <c r="AI681" s="50">
        <v>934</v>
      </c>
      <c r="AJ681" s="50">
        <v>847</v>
      </c>
      <c r="AK681" s="50">
        <v>857</v>
      </c>
      <c r="AL681" s="50">
        <v>778</v>
      </c>
      <c r="AM681" s="50">
        <v>632</v>
      </c>
      <c r="AN681" s="50">
        <v>488</v>
      </c>
      <c r="AO681" s="50">
        <v>417</v>
      </c>
      <c r="AP681" s="50">
        <v>404</v>
      </c>
      <c r="AQ681" s="50">
        <v>403</v>
      </c>
      <c r="AR681" s="50">
        <v>354</v>
      </c>
      <c r="AS681" s="50">
        <v>309</v>
      </c>
      <c r="AT681" s="50">
        <v>267</v>
      </c>
      <c r="AU681" s="50">
        <v>203</v>
      </c>
      <c r="AV681" s="50">
        <v>183</v>
      </c>
      <c r="AW681" s="50">
        <v>137</v>
      </c>
      <c r="AX681" s="50">
        <v>147</v>
      </c>
      <c r="AZ681">
        <v>0</v>
      </c>
    </row>
    <row r="682" spans="1:52" x14ac:dyDescent="0.25">
      <c r="A682" s="2" t="s">
        <v>376</v>
      </c>
      <c r="B682" s="3" t="s">
        <v>455</v>
      </c>
      <c r="C682" s="4">
        <v>47703</v>
      </c>
      <c r="D682" s="2" t="s">
        <v>378</v>
      </c>
      <c r="E682" s="2" t="s">
        <v>456</v>
      </c>
      <c r="F682" t="s">
        <v>2496</v>
      </c>
      <c r="G682">
        <v>9154</v>
      </c>
      <c r="H682">
        <v>675</v>
      </c>
      <c r="I682">
        <v>200</v>
      </c>
      <c r="J682" s="9">
        <v>29.629629629629626</v>
      </c>
      <c r="K682">
        <v>3097</v>
      </c>
      <c r="L682">
        <v>1060</v>
      </c>
      <c r="M682" s="22">
        <v>34.226670971908298</v>
      </c>
      <c r="N682" s="48">
        <v>9154</v>
      </c>
      <c r="O682" s="49">
        <v>2085</v>
      </c>
      <c r="P682" s="49">
        <v>7069</v>
      </c>
      <c r="Q682" s="48">
        <v>591</v>
      </c>
      <c r="R682" s="48">
        <v>526</v>
      </c>
      <c r="S682" s="48">
        <v>456</v>
      </c>
      <c r="T682" s="48">
        <v>486</v>
      </c>
      <c r="U682" s="48">
        <v>476</v>
      </c>
      <c r="V682" s="48">
        <v>395</v>
      </c>
      <c r="W682" s="48">
        <v>268</v>
      </c>
      <c r="X682" s="48">
        <v>200</v>
      </c>
      <c r="Y682" s="48">
        <v>203</v>
      </c>
      <c r="Z682" s="48">
        <v>222</v>
      </c>
      <c r="AA682" s="48">
        <v>217</v>
      </c>
      <c r="AB682" s="48">
        <v>188</v>
      </c>
      <c r="AC682" s="48">
        <v>167</v>
      </c>
      <c r="AD682" s="48">
        <v>133</v>
      </c>
      <c r="AE682" s="48">
        <v>99</v>
      </c>
      <c r="AF682" s="48">
        <v>77</v>
      </c>
      <c r="AG682" s="48">
        <v>88</v>
      </c>
      <c r="AH682" s="50">
        <v>567</v>
      </c>
      <c r="AI682" s="50">
        <v>505</v>
      </c>
      <c r="AJ682" s="50">
        <v>430</v>
      </c>
      <c r="AK682" s="50">
        <v>450</v>
      </c>
      <c r="AL682" s="50">
        <v>424</v>
      </c>
      <c r="AM682" s="50">
        <v>333</v>
      </c>
      <c r="AN682" s="50">
        <v>221</v>
      </c>
      <c r="AO682" s="50">
        <v>167</v>
      </c>
      <c r="AP682" s="50">
        <v>182</v>
      </c>
      <c r="AQ682" s="50">
        <v>200</v>
      </c>
      <c r="AR682" s="50">
        <v>192</v>
      </c>
      <c r="AS682" s="50">
        <v>161</v>
      </c>
      <c r="AT682" s="50">
        <v>142</v>
      </c>
      <c r="AU682" s="50">
        <v>118</v>
      </c>
      <c r="AV682" s="50">
        <v>97</v>
      </c>
      <c r="AW682" s="50">
        <v>80</v>
      </c>
      <c r="AX682" s="50">
        <v>93</v>
      </c>
      <c r="AZ682">
        <v>0</v>
      </c>
    </row>
    <row r="683" spans="1:52" x14ac:dyDescent="0.25">
      <c r="A683" s="2" t="s">
        <v>376</v>
      </c>
      <c r="B683" s="3" t="s">
        <v>463</v>
      </c>
      <c r="C683" s="4">
        <v>47707</v>
      </c>
      <c r="D683" s="2" t="s">
        <v>378</v>
      </c>
      <c r="E683" s="2" t="s">
        <v>464</v>
      </c>
      <c r="F683" t="s">
        <v>2496</v>
      </c>
      <c r="G683">
        <v>26584</v>
      </c>
      <c r="H683">
        <v>287</v>
      </c>
      <c r="I683">
        <v>448</v>
      </c>
      <c r="J683" s="9">
        <v>156.09756097560975</v>
      </c>
      <c r="K683">
        <v>9539</v>
      </c>
      <c r="L683">
        <v>2193</v>
      </c>
      <c r="M683" s="22">
        <v>22.989831219205367</v>
      </c>
      <c r="N683" s="48">
        <v>26584</v>
      </c>
      <c r="O683" s="49">
        <v>13257</v>
      </c>
      <c r="P683" s="49">
        <v>13327</v>
      </c>
      <c r="Q683" s="48">
        <v>1705</v>
      </c>
      <c r="R683" s="48">
        <v>1702</v>
      </c>
      <c r="S683" s="48">
        <v>1657</v>
      </c>
      <c r="T683" s="48">
        <v>1472</v>
      </c>
      <c r="U683" s="48">
        <v>1277</v>
      </c>
      <c r="V683" s="48">
        <v>996</v>
      </c>
      <c r="W683" s="48">
        <v>757</v>
      </c>
      <c r="X683" s="48">
        <v>638</v>
      </c>
      <c r="Y683" s="48">
        <v>631</v>
      </c>
      <c r="Z683" s="48">
        <v>675</v>
      </c>
      <c r="AA683" s="48">
        <v>621</v>
      </c>
      <c r="AB683" s="48">
        <v>482</v>
      </c>
      <c r="AC683" s="48">
        <v>399</v>
      </c>
      <c r="AD683" s="48">
        <v>338</v>
      </c>
      <c r="AE683" s="48">
        <v>239</v>
      </c>
      <c r="AF683" s="48">
        <v>165</v>
      </c>
      <c r="AG683" s="48">
        <v>167</v>
      </c>
      <c r="AH683" s="50">
        <v>1599</v>
      </c>
      <c r="AI683" s="50">
        <v>1548</v>
      </c>
      <c r="AJ683" s="50">
        <v>1499</v>
      </c>
      <c r="AK683" s="50">
        <v>1325</v>
      </c>
      <c r="AL683" s="50">
        <v>1171</v>
      </c>
      <c r="AM683" s="50">
        <v>931</v>
      </c>
      <c r="AN683" s="50">
        <v>730</v>
      </c>
      <c r="AO683" s="50">
        <v>623</v>
      </c>
      <c r="AP683" s="50">
        <v>614</v>
      </c>
      <c r="AQ683" s="50">
        <v>625</v>
      </c>
      <c r="AR683" s="50">
        <v>526</v>
      </c>
      <c r="AS683" s="50">
        <v>393</v>
      </c>
      <c r="AT683" s="50">
        <v>321</v>
      </c>
      <c r="AU683" s="50">
        <v>265</v>
      </c>
      <c r="AV683" s="50">
        <v>193</v>
      </c>
      <c r="AW683" s="50">
        <v>137</v>
      </c>
      <c r="AX683" s="50">
        <v>163</v>
      </c>
      <c r="AZ683">
        <v>0</v>
      </c>
    </row>
    <row r="684" spans="1:52" x14ac:dyDescent="0.25">
      <c r="A684" s="2" t="s">
        <v>376</v>
      </c>
      <c r="B684" s="3" t="s">
        <v>782</v>
      </c>
      <c r="C684" s="4">
        <v>47720</v>
      </c>
      <c r="D684" s="2" t="s">
        <v>378</v>
      </c>
      <c r="E684" s="2" t="s">
        <v>783</v>
      </c>
      <c r="F684" t="s">
        <v>2496</v>
      </c>
      <c r="G684">
        <v>12935</v>
      </c>
      <c r="H684">
        <v>321</v>
      </c>
      <c r="I684">
        <v>96</v>
      </c>
      <c r="J684" s="9">
        <v>29.906542056074763</v>
      </c>
      <c r="K684">
        <v>5250</v>
      </c>
      <c r="L684">
        <v>976</v>
      </c>
      <c r="M684" s="22">
        <v>18.590476190476192</v>
      </c>
      <c r="N684" s="48">
        <v>12935</v>
      </c>
      <c r="O684" s="49">
        <v>7589</v>
      </c>
      <c r="P684" s="49">
        <v>5346</v>
      </c>
      <c r="Q684" s="48">
        <v>912</v>
      </c>
      <c r="R684" s="48">
        <v>892</v>
      </c>
      <c r="S684" s="48">
        <v>907</v>
      </c>
      <c r="T684" s="48">
        <v>720</v>
      </c>
      <c r="U684" s="48">
        <v>621</v>
      </c>
      <c r="V684" s="48">
        <v>547</v>
      </c>
      <c r="W684" s="48">
        <v>394</v>
      </c>
      <c r="X684" s="48">
        <v>297</v>
      </c>
      <c r="Y684" s="48">
        <v>293</v>
      </c>
      <c r="Z684" s="48">
        <v>293</v>
      </c>
      <c r="AA684" s="48">
        <v>264</v>
      </c>
      <c r="AB684" s="48">
        <v>233</v>
      </c>
      <c r="AC684" s="48">
        <v>191</v>
      </c>
      <c r="AD684" s="48">
        <v>140</v>
      </c>
      <c r="AE684" s="48">
        <v>100</v>
      </c>
      <c r="AF684" s="48">
        <v>77</v>
      </c>
      <c r="AG684" s="48">
        <v>76</v>
      </c>
      <c r="AH684" s="50">
        <v>894</v>
      </c>
      <c r="AI684" s="50">
        <v>900</v>
      </c>
      <c r="AJ684" s="50">
        <v>891</v>
      </c>
      <c r="AK684" s="50">
        <v>657</v>
      </c>
      <c r="AL684" s="50">
        <v>519</v>
      </c>
      <c r="AM684" s="50">
        <v>408</v>
      </c>
      <c r="AN684" s="50">
        <v>284</v>
      </c>
      <c r="AO684" s="50">
        <v>210</v>
      </c>
      <c r="AP684" s="50">
        <v>216</v>
      </c>
      <c r="AQ684" s="50">
        <v>207</v>
      </c>
      <c r="AR684" s="50">
        <v>171</v>
      </c>
      <c r="AS684" s="50">
        <v>149</v>
      </c>
      <c r="AT684" s="50">
        <v>131</v>
      </c>
      <c r="AU684" s="50">
        <v>107</v>
      </c>
      <c r="AV684" s="50">
        <v>86</v>
      </c>
      <c r="AW684" s="50">
        <v>72</v>
      </c>
      <c r="AX684" s="50">
        <v>76</v>
      </c>
      <c r="AZ684">
        <v>0</v>
      </c>
    </row>
    <row r="685" spans="1:52" x14ac:dyDescent="0.25">
      <c r="A685" s="2" t="s">
        <v>376</v>
      </c>
      <c r="B685" s="3" t="s">
        <v>1624</v>
      </c>
      <c r="C685" s="4">
        <v>47745</v>
      </c>
      <c r="D685" s="2" t="s">
        <v>378</v>
      </c>
      <c r="E685" s="2" t="s">
        <v>1625</v>
      </c>
      <c r="F685" t="s">
        <v>2496</v>
      </c>
      <c r="G685">
        <v>32454</v>
      </c>
      <c r="H685">
        <v>613</v>
      </c>
      <c r="I685">
        <v>206</v>
      </c>
      <c r="J685" s="9">
        <v>33.605220228384994</v>
      </c>
      <c r="K685">
        <v>10620</v>
      </c>
      <c r="L685">
        <v>3512</v>
      </c>
      <c r="M685" s="22">
        <v>33.069679849340865</v>
      </c>
      <c r="N685" s="48">
        <v>32454</v>
      </c>
      <c r="O685" s="49">
        <v>16001</v>
      </c>
      <c r="P685" s="49">
        <v>16453</v>
      </c>
      <c r="Q685" s="48">
        <v>1844</v>
      </c>
      <c r="R685" s="48">
        <v>1804</v>
      </c>
      <c r="S685" s="48">
        <v>1798</v>
      </c>
      <c r="T685" s="48">
        <v>1679</v>
      </c>
      <c r="U685" s="48">
        <v>1368</v>
      </c>
      <c r="V685" s="48">
        <v>1103</v>
      </c>
      <c r="W685" s="48">
        <v>958</v>
      </c>
      <c r="X685" s="48">
        <v>930</v>
      </c>
      <c r="Y685" s="48">
        <v>958</v>
      </c>
      <c r="Z685" s="48">
        <v>943</v>
      </c>
      <c r="AA685" s="48">
        <v>835</v>
      </c>
      <c r="AB685" s="48">
        <v>762</v>
      </c>
      <c r="AC685" s="48">
        <v>721</v>
      </c>
      <c r="AD685" s="48">
        <v>584</v>
      </c>
      <c r="AE685" s="48">
        <v>364</v>
      </c>
      <c r="AF685" s="48">
        <v>269</v>
      </c>
      <c r="AG685" s="48">
        <v>268</v>
      </c>
      <c r="AH685" s="50">
        <v>1765</v>
      </c>
      <c r="AI685" s="50">
        <v>1703</v>
      </c>
      <c r="AJ685" s="50">
        <v>1702</v>
      </c>
      <c r="AK685" s="50">
        <v>1574</v>
      </c>
      <c r="AL685" s="50">
        <v>1291</v>
      </c>
      <c r="AM685" s="50">
        <v>1009</v>
      </c>
      <c r="AN685" s="50">
        <v>867</v>
      </c>
      <c r="AO685" s="50">
        <v>816</v>
      </c>
      <c r="AP685" s="50">
        <v>807</v>
      </c>
      <c r="AQ685" s="50">
        <v>763</v>
      </c>
      <c r="AR685" s="50">
        <v>655</v>
      </c>
      <c r="AS685" s="50">
        <v>592</v>
      </c>
      <c r="AT685" s="50">
        <v>530</v>
      </c>
      <c r="AU685" s="50">
        <v>419</v>
      </c>
      <c r="AV685" s="50">
        <v>283</v>
      </c>
      <c r="AW685" s="50">
        <v>233</v>
      </c>
      <c r="AX685" s="50">
        <v>257</v>
      </c>
      <c r="AZ685">
        <v>0</v>
      </c>
    </row>
    <row r="686" spans="1:52" x14ac:dyDescent="0.25">
      <c r="A686" s="2" t="s">
        <v>376</v>
      </c>
      <c r="B686" s="3" t="s">
        <v>1840</v>
      </c>
      <c r="C686" s="4">
        <v>47798</v>
      </c>
      <c r="D686" s="2" t="s">
        <v>378</v>
      </c>
      <c r="E686" s="2" t="s">
        <v>1841</v>
      </c>
      <c r="F686" t="s">
        <v>2496</v>
      </c>
      <c r="G686">
        <v>12224</v>
      </c>
      <c r="H686">
        <v>25</v>
      </c>
      <c r="I686">
        <v>75</v>
      </c>
      <c r="J686" s="9">
        <v>300</v>
      </c>
      <c r="K686">
        <v>4302</v>
      </c>
      <c r="L686">
        <v>1226</v>
      </c>
      <c r="M686" s="22">
        <v>28.498372849837285</v>
      </c>
      <c r="N686" s="48">
        <v>12224</v>
      </c>
      <c r="O686" s="49">
        <v>6265</v>
      </c>
      <c r="P686" s="49">
        <v>5959</v>
      </c>
      <c r="Q686" s="48">
        <v>756</v>
      </c>
      <c r="R686" s="48">
        <v>722</v>
      </c>
      <c r="S686" s="48">
        <v>682</v>
      </c>
      <c r="T686" s="48">
        <v>608</v>
      </c>
      <c r="U686" s="48">
        <v>543</v>
      </c>
      <c r="V686" s="48">
        <v>451</v>
      </c>
      <c r="W686" s="48">
        <v>396</v>
      </c>
      <c r="X686" s="48">
        <v>358</v>
      </c>
      <c r="Y686" s="48">
        <v>327</v>
      </c>
      <c r="Z686" s="48">
        <v>333</v>
      </c>
      <c r="AA686" s="48">
        <v>305</v>
      </c>
      <c r="AB686" s="48">
        <v>262</v>
      </c>
      <c r="AC686" s="48">
        <v>226</v>
      </c>
      <c r="AD686" s="48">
        <v>170</v>
      </c>
      <c r="AE686" s="48">
        <v>137</v>
      </c>
      <c r="AF686" s="48">
        <v>93</v>
      </c>
      <c r="AG686" s="48">
        <v>86</v>
      </c>
      <c r="AH686" s="50">
        <v>712</v>
      </c>
      <c r="AI686" s="50">
        <v>667</v>
      </c>
      <c r="AJ686" s="50">
        <v>657</v>
      </c>
      <c r="AK686" s="50">
        <v>580</v>
      </c>
      <c r="AL686" s="50">
        <v>519</v>
      </c>
      <c r="AM686" s="50">
        <v>401</v>
      </c>
      <c r="AN686" s="50">
        <v>339</v>
      </c>
      <c r="AO686" s="50">
        <v>290</v>
      </c>
      <c r="AP686" s="50">
        <v>261</v>
      </c>
      <c r="AQ686" s="50">
        <v>271</v>
      </c>
      <c r="AR686" s="50">
        <v>250</v>
      </c>
      <c r="AS686" s="50">
        <v>207</v>
      </c>
      <c r="AT686" s="50">
        <v>181</v>
      </c>
      <c r="AU686" s="50">
        <v>144</v>
      </c>
      <c r="AV686" s="50">
        <v>123</v>
      </c>
      <c r="AW686" s="50">
        <v>84</v>
      </c>
      <c r="AX686" s="50">
        <v>83</v>
      </c>
      <c r="AZ686">
        <v>0</v>
      </c>
    </row>
    <row r="687" spans="1:52" x14ac:dyDescent="0.25">
      <c r="A687" s="2" t="s">
        <v>376</v>
      </c>
      <c r="B687" s="3" t="s">
        <v>1652</v>
      </c>
      <c r="C687" s="4">
        <v>47960</v>
      </c>
      <c r="D687" s="2" t="s">
        <v>378</v>
      </c>
      <c r="E687" s="2" t="s">
        <v>1653</v>
      </c>
      <c r="F687" t="s">
        <v>2496</v>
      </c>
      <c r="G687">
        <v>8869</v>
      </c>
      <c r="H687">
        <v>42</v>
      </c>
      <c r="I687">
        <v>45</v>
      </c>
      <c r="J687" s="9">
        <v>107.14285714285714</v>
      </c>
      <c r="K687">
        <v>2782</v>
      </c>
      <c r="L687">
        <v>1057</v>
      </c>
      <c r="M687" s="22">
        <v>37.994248741912294</v>
      </c>
      <c r="N687" s="48">
        <v>8869</v>
      </c>
      <c r="O687" s="49">
        <v>3671</v>
      </c>
      <c r="P687" s="49">
        <v>5198</v>
      </c>
      <c r="Q687" s="48">
        <v>473</v>
      </c>
      <c r="R687" s="48">
        <v>470</v>
      </c>
      <c r="S687" s="48">
        <v>462</v>
      </c>
      <c r="T687" s="48">
        <v>436</v>
      </c>
      <c r="U687" s="48">
        <v>416</v>
      </c>
      <c r="V687" s="48">
        <v>353</v>
      </c>
      <c r="W687" s="48">
        <v>303</v>
      </c>
      <c r="X687" s="48">
        <v>258</v>
      </c>
      <c r="Y687" s="48">
        <v>231</v>
      </c>
      <c r="Z687" s="48">
        <v>244</v>
      </c>
      <c r="AA687" s="48">
        <v>219</v>
      </c>
      <c r="AB687" s="48">
        <v>166</v>
      </c>
      <c r="AC687" s="48">
        <v>158</v>
      </c>
      <c r="AD687" s="48">
        <v>150</v>
      </c>
      <c r="AE687" s="48">
        <v>107</v>
      </c>
      <c r="AF687" s="48">
        <v>79</v>
      </c>
      <c r="AG687" s="48">
        <v>80</v>
      </c>
      <c r="AH687" s="50">
        <v>449</v>
      </c>
      <c r="AI687" s="50">
        <v>454</v>
      </c>
      <c r="AJ687" s="50">
        <v>436</v>
      </c>
      <c r="AK687" s="50">
        <v>400</v>
      </c>
      <c r="AL687" s="50">
        <v>377</v>
      </c>
      <c r="AM687" s="50">
        <v>325</v>
      </c>
      <c r="AN687" s="50">
        <v>272</v>
      </c>
      <c r="AO687" s="50">
        <v>223</v>
      </c>
      <c r="AP687" s="50">
        <v>195</v>
      </c>
      <c r="AQ687" s="50">
        <v>220</v>
      </c>
      <c r="AR687" s="50">
        <v>209</v>
      </c>
      <c r="AS687" s="50">
        <v>168</v>
      </c>
      <c r="AT687" s="50">
        <v>160</v>
      </c>
      <c r="AU687" s="50">
        <v>138</v>
      </c>
      <c r="AV687" s="50">
        <v>92</v>
      </c>
      <c r="AW687" s="50">
        <v>65</v>
      </c>
      <c r="AX687" s="50">
        <v>81</v>
      </c>
      <c r="AZ687">
        <v>0</v>
      </c>
    </row>
    <row r="688" spans="1:52" x14ac:dyDescent="0.25">
      <c r="A688" s="2" t="s">
        <v>376</v>
      </c>
      <c r="B688" s="3" t="s">
        <v>1777</v>
      </c>
      <c r="C688" s="4">
        <v>47980</v>
      </c>
      <c r="D688" s="2" t="s">
        <v>378</v>
      </c>
      <c r="E688" s="2" t="s">
        <v>1778</v>
      </c>
      <c r="F688" t="s">
        <v>2496</v>
      </c>
      <c r="G688">
        <v>61372</v>
      </c>
      <c r="H688">
        <v>2329</v>
      </c>
      <c r="I688">
        <v>516</v>
      </c>
      <c r="J688" s="9">
        <v>22.15543151567196</v>
      </c>
      <c r="K688">
        <v>23454</v>
      </c>
      <c r="L688">
        <v>4127</v>
      </c>
      <c r="M688" s="22">
        <v>17.596145646797986</v>
      </c>
      <c r="N688" s="48">
        <v>61372</v>
      </c>
      <c r="O688" s="49">
        <v>5063</v>
      </c>
      <c r="P688" s="49">
        <v>56309</v>
      </c>
      <c r="Q688" s="48">
        <v>4093</v>
      </c>
      <c r="R688" s="48">
        <v>3988</v>
      </c>
      <c r="S688" s="48">
        <v>3973</v>
      </c>
      <c r="T688" s="48">
        <v>3617</v>
      </c>
      <c r="U688" s="48">
        <v>3062</v>
      </c>
      <c r="V688" s="48">
        <v>2373</v>
      </c>
      <c r="W688" s="48">
        <v>1850</v>
      </c>
      <c r="X688" s="48">
        <v>1576</v>
      </c>
      <c r="Y688" s="48">
        <v>1352</v>
      </c>
      <c r="Z688" s="48">
        <v>1303</v>
      </c>
      <c r="AA688" s="48">
        <v>1207</v>
      </c>
      <c r="AB688" s="48">
        <v>1031</v>
      </c>
      <c r="AC688" s="48">
        <v>800</v>
      </c>
      <c r="AD688" s="48">
        <v>597</v>
      </c>
      <c r="AE688" s="48">
        <v>414</v>
      </c>
      <c r="AF688" s="48">
        <v>287</v>
      </c>
      <c r="AG688" s="48">
        <v>293</v>
      </c>
      <c r="AH688" s="50">
        <v>3895</v>
      </c>
      <c r="AI688" s="50">
        <v>3732</v>
      </c>
      <c r="AJ688" s="50">
        <v>3664</v>
      </c>
      <c r="AK688" s="50">
        <v>3283</v>
      </c>
      <c r="AL688" s="50">
        <v>2770</v>
      </c>
      <c r="AM688" s="50">
        <v>2154</v>
      </c>
      <c r="AN688" s="50">
        <v>1714</v>
      </c>
      <c r="AO688" s="50">
        <v>1518</v>
      </c>
      <c r="AP688" s="50">
        <v>1373</v>
      </c>
      <c r="AQ688" s="50">
        <v>1315</v>
      </c>
      <c r="AR688" s="50">
        <v>1155</v>
      </c>
      <c r="AS688" s="50">
        <v>910</v>
      </c>
      <c r="AT688" s="50">
        <v>662</v>
      </c>
      <c r="AU688" s="50">
        <v>493</v>
      </c>
      <c r="AV688" s="50">
        <v>360</v>
      </c>
      <c r="AW688" s="50">
        <v>261</v>
      </c>
      <c r="AX688" s="50">
        <v>297</v>
      </c>
      <c r="AZ688">
        <v>0</v>
      </c>
    </row>
    <row r="689" spans="1:52" x14ac:dyDescent="0.25">
      <c r="A689" s="2" t="s">
        <v>758</v>
      </c>
      <c r="B689" s="3" t="s">
        <v>1626</v>
      </c>
      <c r="C689" s="4">
        <v>50001</v>
      </c>
      <c r="D689" s="2" t="s">
        <v>760</v>
      </c>
      <c r="E689" s="2" t="s">
        <v>1627</v>
      </c>
      <c r="F689" t="s">
        <v>2496</v>
      </c>
      <c r="G689">
        <v>506012</v>
      </c>
      <c r="H689">
        <v>4081</v>
      </c>
      <c r="I689">
        <v>2059</v>
      </c>
      <c r="J689" s="9">
        <v>50.453320264641022</v>
      </c>
      <c r="K689">
        <v>127476</v>
      </c>
      <c r="L689">
        <v>42002</v>
      </c>
      <c r="M689" s="22">
        <v>32.948947252816218</v>
      </c>
      <c r="N689" s="48">
        <v>506012</v>
      </c>
      <c r="O689" s="49">
        <v>482048</v>
      </c>
      <c r="P689" s="49">
        <v>23964</v>
      </c>
      <c r="Q689" s="48">
        <v>22135</v>
      </c>
      <c r="R689" s="48">
        <v>22486</v>
      </c>
      <c r="S689" s="48">
        <v>22341</v>
      </c>
      <c r="T689" s="48">
        <v>22189</v>
      </c>
      <c r="U689" s="48">
        <v>20705</v>
      </c>
      <c r="V689" s="48">
        <v>21751</v>
      </c>
      <c r="W689" s="48">
        <v>20502</v>
      </c>
      <c r="X689" s="48">
        <v>17789</v>
      </c>
      <c r="Y689" s="48">
        <v>15211</v>
      </c>
      <c r="Z689" s="48">
        <v>13743</v>
      </c>
      <c r="AA689" s="48">
        <v>13253</v>
      </c>
      <c r="AB689" s="48">
        <v>11058</v>
      </c>
      <c r="AC689" s="48">
        <v>8030</v>
      </c>
      <c r="AD689" s="48">
        <v>5700</v>
      </c>
      <c r="AE689" s="48">
        <v>3815</v>
      </c>
      <c r="AF689" s="48">
        <v>2459</v>
      </c>
      <c r="AG689" s="48">
        <v>2466</v>
      </c>
      <c r="AH689" s="50">
        <v>21166</v>
      </c>
      <c r="AI689" s="50">
        <v>21724</v>
      </c>
      <c r="AJ689" s="50">
        <v>21862</v>
      </c>
      <c r="AK689" s="50">
        <v>22228</v>
      </c>
      <c r="AL689" s="50">
        <v>22473</v>
      </c>
      <c r="AM689" s="50">
        <v>23199</v>
      </c>
      <c r="AN689" s="50">
        <v>21870</v>
      </c>
      <c r="AO689" s="50">
        <v>19211</v>
      </c>
      <c r="AP689" s="50">
        <v>16751</v>
      </c>
      <c r="AQ689" s="50">
        <v>15910</v>
      </c>
      <c r="AR689" s="50">
        <v>15015</v>
      </c>
      <c r="AS689" s="50">
        <v>12575</v>
      </c>
      <c r="AT689" s="50">
        <v>9322</v>
      </c>
      <c r="AU689" s="50">
        <v>6667</v>
      </c>
      <c r="AV689" s="50">
        <v>4573</v>
      </c>
      <c r="AW689" s="50">
        <v>3044</v>
      </c>
      <c r="AX689" s="50">
        <v>2789</v>
      </c>
      <c r="AZ689">
        <v>0</v>
      </c>
    </row>
    <row r="690" spans="1:52" x14ac:dyDescent="0.25">
      <c r="A690" s="2" t="s">
        <v>758</v>
      </c>
      <c r="B690" s="3" t="s">
        <v>1662</v>
      </c>
      <c r="C690" s="4">
        <v>50006</v>
      </c>
      <c r="D690" s="2" t="s">
        <v>760</v>
      </c>
      <c r="E690" s="2" t="s">
        <v>1663</v>
      </c>
      <c r="F690" t="s">
        <v>2496</v>
      </c>
      <c r="G690">
        <v>72048</v>
      </c>
      <c r="H690">
        <v>1168</v>
      </c>
      <c r="I690">
        <v>760</v>
      </c>
      <c r="J690" s="9">
        <v>65.06849315068493</v>
      </c>
      <c r="K690">
        <v>18406</v>
      </c>
      <c r="L690">
        <v>6449</v>
      </c>
      <c r="M690" s="22">
        <v>35.03748777572531</v>
      </c>
      <c r="N690" s="48">
        <v>72048</v>
      </c>
      <c r="O690" s="49">
        <v>60918</v>
      </c>
      <c r="P690" s="49">
        <v>11130</v>
      </c>
      <c r="Q690" s="48">
        <v>3337</v>
      </c>
      <c r="R690" s="48">
        <v>3219</v>
      </c>
      <c r="S690" s="48">
        <v>3074</v>
      </c>
      <c r="T690" s="48">
        <v>2992</v>
      </c>
      <c r="U690" s="48">
        <v>2964</v>
      </c>
      <c r="V690" s="48">
        <v>3010</v>
      </c>
      <c r="W690" s="48">
        <v>2690</v>
      </c>
      <c r="X690" s="48">
        <v>2629</v>
      </c>
      <c r="Y690" s="48">
        <v>2499</v>
      </c>
      <c r="Z690" s="48">
        <v>2388</v>
      </c>
      <c r="AA690" s="48">
        <v>2227</v>
      </c>
      <c r="AB690" s="48">
        <v>1689</v>
      </c>
      <c r="AC690" s="48">
        <v>1184</v>
      </c>
      <c r="AD690" s="48">
        <v>879</v>
      </c>
      <c r="AE690" s="48">
        <v>619</v>
      </c>
      <c r="AF690" s="48">
        <v>426</v>
      </c>
      <c r="AG690" s="48">
        <v>424</v>
      </c>
      <c r="AH690" s="50">
        <v>3221</v>
      </c>
      <c r="AI690" s="50">
        <v>3216</v>
      </c>
      <c r="AJ690" s="50">
        <v>3112</v>
      </c>
      <c r="AK690" s="50">
        <v>3080</v>
      </c>
      <c r="AL690" s="50">
        <v>3186</v>
      </c>
      <c r="AM690" s="50">
        <v>3087</v>
      </c>
      <c r="AN690" s="50">
        <v>2554</v>
      </c>
      <c r="AO690" s="50">
        <v>2354</v>
      </c>
      <c r="AP690" s="50">
        <v>2266</v>
      </c>
      <c r="AQ690" s="50">
        <v>2231</v>
      </c>
      <c r="AR690" s="50">
        <v>2131</v>
      </c>
      <c r="AS690" s="50">
        <v>1619</v>
      </c>
      <c r="AT690" s="50">
        <v>1175</v>
      </c>
      <c r="AU690" s="50">
        <v>900</v>
      </c>
      <c r="AV690" s="50">
        <v>662</v>
      </c>
      <c r="AW690" s="50">
        <v>488</v>
      </c>
      <c r="AX690" s="50">
        <v>516</v>
      </c>
      <c r="AZ690">
        <v>0</v>
      </c>
    </row>
    <row r="691" spans="1:52" x14ac:dyDescent="0.25">
      <c r="A691" s="2" t="s">
        <v>758</v>
      </c>
      <c r="B691" s="3" t="s">
        <v>1956</v>
      </c>
      <c r="C691" s="4">
        <v>50110</v>
      </c>
      <c r="D691" s="2" t="s">
        <v>760</v>
      </c>
      <c r="E691" s="2" t="s">
        <v>1957</v>
      </c>
      <c r="F691" t="s">
        <v>2496</v>
      </c>
      <c r="G691">
        <v>4097</v>
      </c>
      <c r="H691">
        <v>306</v>
      </c>
      <c r="I691">
        <v>93</v>
      </c>
      <c r="J691" s="9">
        <v>30.392156862745097</v>
      </c>
      <c r="K691">
        <v>1329</v>
      </c>
      <c r="L691">
        <v>286</v>
      </c>
      <c r="M691" s="22">
        <v>21.519939804364181</v>
      </c>
      <c r="N691" s="48">
        <v>4097</v>
      </c>
      <c r="O691" s="49">
        <v>2991</v>
      </c>
      <c r="P691" s="49">
        <v>1106</v>
      </c>
      <c r="Q691" s="48">
        <v>263</v>
      </c>
      <c r="R691" s="48">
        <v>235</v>
      </c>
      <c r="S691" s="48">
        <v>208</v>
      </c>
      <c r="T691" s="48">
        <v>212</v>
      </c>
      <c r="U691" s="48">
        <v>192</v>
      </c>
      <c r="V691" s="48">
        <v>168</v>
      </c>
      <c r="W691" s="48">
        <v>116</v>
      </c>
      <c r="X691" s="48">
        <v>102</v>
      </c>
      <c r="Y691" s="48">
        <v>112</v>
      </c>
      <c r="Z691" s="48">
        <v>113</v>
      </c>
      <c r="AA691" s="48">
        <v>94</v>
      </c>
      <c r="AB691" s="48">
        <v>79</v>
      </c>
      <c r="AC691" s="48">
        <v>60</v>
      </c>
      <c r="AD691" s="48">
        <v>48</v>
      </c>
      <c r="AE691" s="48">
        <v>34</v>
      </c>
      <c r="AF691" s="48">
        <v>27</v>
      </c>
      <c r="AG691" s="48">
        <v>19</v>
      </c>
      <c r="AH691" s="50">
        <v>251</v>
      </c>
      <c r="AI691" s="50">
        <v>225</v>
      </c>
      <c r="AJ691" s="50">
        <v>207</v>
      </c>
      <c r="AK691" s="50">
        <v>213</v>
      </c>
      <c r="AL691" s="50">
        <v>205</v>
      </c>
      <c r="AM691" s="50">
        <v>184</v>
      </c>
      <c r="AN691" s="50">
        <v>138</v>
      </c>
      <c r="AO691" s="50">
        <v>112</v>
      </c>
      <c r="AP691" s="50">
        <v>116</v>
      </c>
      <c r="AQ691" s="50">
        <v>108</v>
      </c>
      <c r="AR691" s="50">
        <v>81</v>
      </c>
      <c r="AS691" s="50">
        <v>56</v>
      </c>
      <c r="AT691" s="50">
        <v>36</v>
      </c>
      <c r="AU691" s="50">
        <v>27</v>
      </c>
      <c r="AV691" s="50">
        <v>19</v>
      </c>
      <c r="AW691" s="50">
        <v>15</v>
      </c>
      <c r="AX691" s="50">
        <v>22</v>
      </c>
      <c r="AZ691">
        <v>0</v>
      </c>
    </row>
    <row r="692" spans="1:52" x14ac:dyDescent="0.25">
      <c r="A692" s="2" t="s">
        <v>758</v>
      </c>
      <c r="B692" s="3" t="s">
        <v>1952</v>
      </c>
      <c r="C692" s="4">
        <v>50124</v>
      </c>
      <c r="D692" s="2" t="s">
        <v>760</v>
      </c>
      <c r="E692" s="2" t="s">
        <v>1953</v>
      </c>
      <c r="F692" t="s">
        <v>2496</v>
      </c>
      <c r="G692">
        <v>4078</v>
      </c>
      <c r="H692">
        <v>213</v>
      </c>
      <c r="I692">
        <v>125</v>
      </c>
      <c r="J692" s="9">
        <v>58.685446009389672</v>
      </c>
      <c r="K692">
        <v>1250</v>
      </c>
      <c r="L692">
        <v>448</v>
      </c>
      <c r="M692" s="22">
        <v>35.839999999999996</v>
      </c>
      <c r="N692" s="48">
        <v>4078</v>
      </c>
      <c r="O692" s="49">
        <v>1777</v>
      </c>
      <c r="P692" s="49">
        <v>2301</v>
      </c>
      <c r="Q692" s="48">
        <v>233</v>
      </c>
      <c r="R692" s="48">
        <v>220</v>
      </c>
      <c r="S692" s="48">
        <v>206</v>
      </c>
      <c r="T692" s="48">
        <v>200</v>
      </c>
      <c r="U692" s="48">
        <v>200</v>
      </c>
      <c r="V692" s="48">
        <v>173</v>
      </c>
      <c r="W692" s="48">
        <v>121</v>
      </c>
      <c r="X692" s="48">
        <v>104</v>
      </c>
      <c r="Y692" s="48">
        <v>102</v>
      </c>
      <c r="Z692" s="48">
        <v>95</v>
      </c>
      <c r="AA692" s="48">
        <v>84</v>
      </c>
      <c r="AB692" s="48">
        <v>71</v>
      </c>
      <c r="AC692" s="48">
        <v>68</v>
      </c>
      <c r="AD692" s="48">
        <v>60</v>
      </c>
      <c r="AE692" s="48">
        <v>52</v>
      </c>
      <c r="AF692" s="48">
        <v>39</v>
      </c>
      <c r="AG692" s="48">
        <v>31</v>
      </c>
      <c r="AH692" s="50">
        <v>219</v>
      </c>
      <c r="AI692" s="50">
        <v>201</v>
      </c>
      <c r="AJ692" s="50">
        <v>183</v>
      </c>
      <c r="AK692" s="50">
        <v>177</v>
      </c>
      <c r="AL692" s="50">
        <v>190</v>
      </c>
      <c r="AM692" s="50">
        <v>179</v>
      </c>
      <c r="AN692" s="50">
        <v>137</v>
      </c>
      <c r="AO692" s="50">
        <v>123</v>
      </c>
      <c r="AP692" s="50">
        <v>118</v>
      </c>
      <c r="AQ692" s="50">
        <v>105</v>
      </c>
      <c r="AR692" s="50">
        <v>86</v>
      </c>
      <c r="AS692" s="50">
        <v>70</v>
      </c>
      <c r="AT692" s="50">
        <v>63</v>
      </c>
      <c r="AU692" s="50">
        <v>54</v>
      </c>
      <c r="AV692" s="50">
        <v>44</v>
      </c>
      <c r="AW692" s="50">
        <v>33</v>
      </c>
      <c r="AX692" s="50">
        <v>37</v>
      </c>
      <c r="AZ692">
        <v>0</v>
      </c>
    </row>
    <row r="693" spans="1:52" x14ac:dyDescent="0.25">
      <c r="A693" s="2" t="s">
        <v>758</v>
      </c>
      <c r="B693" s="3" t="s">
        <v>1598</v>
      </c>
      <c r="C693" s="4">
        <v>50150</v>
      </c>
      <c r="D693" s="2" t="s">
        <v>760</v>
      </c>
      <c r="E693" s="2" t="s">
        <v>1599</v>
      </c>
      <c r="F693" t="s">
        <v>2496</v>
      </c>
      <c r="G693">
        <v>10194</v>
      </c>
      <c r="H693">
        <v>454</v>
      </c>
      <c r="I693">
        <v>225</v>
      </c>
      <c r="J693" s="9">
        <v>49.559471365638771</v>
      </c>
      <c r="K693">
        <v>2724</v>
      </c>
      <c r="L693">
        <v>644</v>
      </c>
      <c r="M693" s="22">
        <v>23.641703377386197</v>
      </c>
      <c r="N693" s="48">
        <v>10194</v>
      </c>
      <c r="O693" s="49">
        <v>5191</v>
      </c>
      <c r="P693" s="49">
        <v>5003</v>
      </c>
      <c r="Q693" s="48">
        <v>530</v>
      </c>
      <c r="R693" s="48">
        <v>497</v>
      </c>
      <c r="S693" s="48">
        <v>461</v>
      </c>
      <c r="T693" s="48">
        <v>452</v>
      </c>
      <c r="U693" s="48">
        <v>491</v>
      </c>
      <c r="V693" s="48">
        <v>457</v>
      </c>
      <c r="W693" s="48">
        <v>340</v>
      </c>
      <c r="X693" s="48">
        <v>313</v>
      </c>
      <c r="Y693" s="48">
        <v>355</v>
      </c>
      <c r="Z693" s="48">
        <v>350</v>
      </c>
      <c r="AA693" s="48">
        <v>303</v>
      </c>
      <c r="AB693" s="48">
        <v>220</v>
      </c>
      <c r="AC693" s="48">
        <v>137</v>
      </c>
      <c r="AD693" s="48">
        <v>79</v>
      </c>
      <c r="AE693" s="48">
        <v>64</v>
      </c>
      <c r="AF693" s="48">
        <v>55</v>
      </c>
      <c r="AG693" s="48">
        <v>46</v>
      </c>
      <c r="AH693" s="50">
        <v>505</v>
      </c>
      <c r="AI693" s="50">
        <v>471</v>
      </c>
      <c r="AJ693" s="50">
        <v>458</v>
      </c>
      <c r="AK693" s="50">
        <v>458</v>
      </c>
      <c r="AL693" s="50">
        <v>510</v>
      </c>
      <c r="AM693" s="50">
        <v>475</v>
      </c>
      <c r="AN693" s="50">
        <v>366</v>
      </c>
      <c r="AO693" s="50">
        <v>348</v>
      </c>
      <c r="AP693" s="50">
        <v>357</v>
      </c>
      <c r="AQ693" s="50">
        <v>314</v>
      </c>
      <c r="AR693" s="50">
        <v>244</v>
      </c>
      <c r="AS693" s="50">
        <v>176</v>
      </c>
      <c r="AT693" s="50">
        <v>119</v>
      </c>
      <c r="AU693" s="50">
        <v>76</v>
      </c>
      <c r="AV693" s="50">
        <v>63</v>
      </c>
      <c r="AW693" s="50">
        <v>53</v>
      </c>
      <c r="AX693" s="50">
        <v>51</v>
      </c>
      <c r="AZ693">
        <v>0</v>
      </c>
    </row>
    <row r="694" spans="1:52" x14ac:dyDescent="0.25">
      <c r="A694" s="2" t="s">
        <v>758</v>
      </c>
      <c r="B694" s="3" t="s">
        <v>1885</v>
      </c>
      <c r="C694" s="4">
        <v>50223</v>
      </c>
      <c r="D694" s="2" t="s">
        <v>760</v>
      </c>
      <c r="E694" s="2" t="s">
        <v>1886</v>
      </c>
      <c r="F694" t="s">
        <v>2496</v>
      </c>
      <c r="G694">
        <v>6107</v>
      </c>
      <c r="H694">
        <v>326</v>
      </c>
      <c r="I694">
        <v>291</v>
      </c>
      <c r="J694" s="9">
        <v>89.263803680981596</v>
      </c>
      <c r="K694">
        <v>1733</v>
      </c>
      <c r="L694">
        <v>542</v>
      </c>
      <c r="M694" s="22">
        <v>31.275245239469129</v>
      </c>
      <c r="N694" s="48">
        <v>6107</v>
      </c>
      <c r="O694" s="49">
        <v>4053</v>
      </c>
      <c r="P694" s="49">
        <v>2054</v>
      </c>
      <c r="Q694" s="48">
        <v>318</v>
      </c>
      <c r="R694" s="48">
        <v>311</v>
      </c>
      <c r="S694" s="48">
        <v>296</v>
      </c>
      <c r="T694" s="48">
        <v>248</v>
      </c>
      <c r="U694" s="48">
        <v>282</v>
      </c>
      <c r="V694" s="48">
        <v>279</v>
      </c>
      <c r="W694" s="48">
        <v>211</v>
      </c>
      <c r="X694" s="48">
        <v>166</v>
      </c>
      <c r="Y694" s="48">
        <v>167</v>
      </c>
      <c r="Z694" s="48">
        <v>174</v>
      </c>
      <c r="AA694" s="48">
        <v>146</v>
      </c>
      <c r="AB694" s="48">
        <v>122</v>
      </c>
      <c r="AC694" s="48">
        <v>85</v>
      </c>
      <c r="AD694" s="48">
        <v>64</v>
      </c>
      <c r="AE694" s="48">
        <v>46</v>
      </c>
      <c r="AF694" s="48">
        <v>35</v>
      </c>
      <c r="AG694" s="48">
        <v>34</v>
      </c>
      <c r="AH694" s="50">
        <v>300</v>
      </c>
      <c r="AI694" s="50">
        <v>293</v>
      </c>
      <c r="AJ694" s="50">
        <v>282</v>
      </c>
      <c r="AK694" s="50">
        <v>243</v>
      </c>
      <c r="AL694" s="50">
        <v>285</v>
      </c>
      <c r="AM694" s="50">
        <v>287</v>
      </c>
      <c r="AN694" s="50">
        <v>229</v>
      </c>
      <c r="AO694" s="50">
        <v>188</v>
      </c>
      <c r="AP694" s="50">
        <v>196</v>
      </c>
      <c r="AQ694" s="50">
        <v>199</v>
      </c>
      <c r="AR694" s="50">
        <v>162</v>
      </c>
      <c r="AS694" s="50">
        <v>135</v>
      </c>
      <c r="AT694" s="50">
        <v>98</v>
      </c>
      <c r="AU694" s="50">
        <v>74</v>
      </c>
      <c r="AV694" s="50">
        <v>56</v>
      </c>
      <c r="AW694" s="50">
        <v>47</v>
      </c>
      <c r="AX694" s="50">
        <v>49</v>
      </c>
      <c r="AZ694">
        <v>0</v>
      </c>
    </row>
    <row r="695" spans="1:52" x14ac:dyDescent="0.25">
      <c r="A695" s="2" t="s">
        <v>758</v>
      </c>
      <c r="B695" s="3" t="s">
        <v>1734</v>
      </c>
      <c r="C695" s="4">
        <v>50226</v>
      </c>
      <c r="D695" s="2" t="s">
        <v>760</v>
      </c>
      <c r="E695" s="2" t="s">
        <v>1735</v>
      </c>
      <c r="F695" t="s">
        <v>2496</v>
      </c>
      <c r="G695">
        <v>18270</v>
      </c>
      <c r="H695">
        <v>831</v>
      </c>
      <c r="I695">
        <v>449</v>
      </c>
      <c r="J695" s="9">
        <v>54.031287605294828</v>
      </c>
      <c r="K695">
        <v>5563</v>
      </c>
      <c r="L695">
        <v>1704</v>
      </c>
      <c r="M695" s="22">
        <v>30.630954520941938</v>
      </c>
      <c r="N695" s="48">
        <v>18270</v>
      </c>
      <c r="O695" s="49">
        <v>12487</v>
      </c>
      <c r="P695" s="49">
        <v>5783</v>
      </c>
      <c r="Q695" s="48">
        <v>961</v>
      </c>
      <c r="R695" s="48">
        <v>997</v>
      </c>
      <c r="S695" s="48">
        <v>958</v>
      </c>
      <c r="T695" s="48">
        <v>790</v>
      </c>
      <c r="U695" s="48">
        <v>810</v>
      </c>
      <c r="V695" s="48">
        <v>777</v>
      </c>
      <c r="W695" s="48">
        <v>608</v>
      </c>
      <c r="X695" s="48">
        <v>461</v>
      </c>
      <c r="Y695" s="48">
        <v>460</v>
      </c>
      <c r="Z695" s="48">
        <v>486</v>
      </c>
      <c r="AA695" s="48">
        <v>425</v>
      </c>
      <c r="AB695" s="48">
        <v>360</v>
      </c>
      <c r="AC695" s="48">
        <v>272</v>
      </c>
      <c r="AD695" s="48">
        <v>209</v>
      </c>
      <c r="AE695" s="48">
        <v>151</v>
      </c>
      <c r="AF695" s="48">
        <v>114</v>
      </c>
      <c r="AG695" s="48">
        <v>117</v>
      </c>
      <c r="AH695" s="50">
        <v>915</v>
      </c>
      <c r="AI695" s="50">
        <v>944</v>
      </c>
      <c r="AJ695" s="50">
        <v>958</v>
      </c>
      <c r="AK695" s="50">
        <v>787</v>
      </c>
      <c r="AL695" s="50">
        <v>876</v>
      </c>
      <c r="AM695" s="50">
        <v>853</v>
      </c>
      <c r="AN695" s="50">
        <v>632</v>
      </c>
      <c r="AO695" s="50">
        <v>503</v>
      </c>
      <c r="AP695" s="50">
        <v>525</v>
      </c>
      <c r="AQ695" s="50">
        <v>526</v>
      </c>
      <c r="AR695" s="50">
        <v>440</v>
      </c>
      <c r="AS695" s="50">
        <v>392</v>
      </c>
      <c r="AT695" s="50">
        <v>296</v>
      </c>
      <c r="AU695" s="50">
        <v>218</v>
      </c>
      <c r="AV695" s="50">
        <v>167</v>
      </c>
      <c r="AW695" s="50">
        <v>137</v>
      </c>
      <c r="AX695" s="50">
        <v>145</v>
      </c>
      <c r="AZ695">
        <v>0</v>
      </c>
    </row>
    <row r="696" spans="1:52" x14ac:dyDescent="0.25">
      <c r="A696" s="2" t="s">
        <v>758</v>
      </c>
      <c r="B696" s="3" t="s">
        <v>854</v>
      </c>
      <c r="C696" s="4">
        <v>50245</v>
      </c>
      <c r="D696" s="2" t="s">
        <v>760</v>
      </c>
      <c r="E696" s="2" t="s">
        <v>855</v>
      </c>
      <c r="F696" t="s">
        <v>2496</v>
      </c>
      <c r="G696">
        <v>2235</v>
      </c>
      <c r="H696">
        <v>189</v>
      </c>
      <c r="I696">
        <v>141</v>
      </c>
      <c r="J696" s="9">
        <v>74.603174603174608</v>
      </c>
      <c r="K696">
        <v>712</v>
      </c>
      <c r="L696">
        <v>242</v>
      </c>
      <c r="M696" s="22">
        <v>33.988764044943821</v>
      </c>
      <c r="N696" s="48">
        <v>2235</v>
      </c>
      <c r="O696" s="49">
        <v>806</v>
      </c>
      <c r="P696" s="49">
        <v>1429</v>
      </c>
      <c r="Q696" s="48">
        <v>125</v>
      </c>
      <c r="R696" s="48">
        <v>120</v>
      </c>
      <c r="S696" s="48">
        <v>113</v>
      </c>
      <c r="T696" s="48">
        <v>109</v>
      </c>
      <c r="U696" s="48">
        <v>108</v>
      </c>
      <c r="V696" s="48">
        <v>91</v>
      </c>
      <c r="W696" s="48">
        <v>66</v>
      </c>
      <c r="X696" s="48">
        <v>59</v>
      </c>
      <c r="Y696" s="48">
        <v>61</v>
      </c>
      <c r="Z696" s="48">
        <v>60</v>
      </c>
      <c r="AA696" s="48">
        <v>51</v>
      </c>
      <c r="AB696" s="48">
        <v>42</v>
      </c>
      <c r="AC696" s="48">
        <v>37</v>
      </c>
      <c r="AD696" s="48">
        <v>33</v>
      </c>
      <c r="AE696" s="48">
        <v>28</v>
      </c>
      <c r="AF696" s="48">
        <v>21</v>
      </c>
      <c r="AG696" s="48">
        <v>17</v>
      </c>
      <c r="AH696" s="50">
        <v>119</v>
      </c>
      <c r="AI696" s="50">
        <v>112</v>
      </c>
      <c r="AJ696" s="50">
        <v>102</v>
      </c>
      <c r="AK696" s="50">
        <v>98</v>
      </c>
      <c r="AL696" s="50">
        <v>102</v>
      </c>
      <c r="AM696" s="50">
        <v>94</v>
      </c>
      <c r="AN696" s="50">
        <v>72</v>
      </c>
      <c r="AO696" s="50">
        <v>65</v>
      </c>
      <c r="AP696" s="50">
        <v>66</v>
      </c>
      <c r="AQ696" s="50">
        <v>63</v>
      </c>
      <c r="AR696" s="50">
        <v>51</v>
      </c>
      <c r="AS696" s="50">
        <v>39</v>
      </c>
      <c r="AT696" s="50">
        <v>32</v>
      </c>
      <c r="AU696" s="50">
        <v>25</v>
      </c>
      <c r="AV696" s="50">
        <v>20</v>
      </c>
      <c r="AW696" s="50">
        <v>16</v>
      </c>
      <c r="AX696" s="50">
        <v>18</v>
      </c>
      <c r="AZ696">
        <v>0</v>
      </c>
    </row>
    <row r="697" spans="1:52" x14ac:dyDescent="0.25">
      <c r="A697" s="2" t="s">
        <v>758</v>
      </c>
      <c r="B697" s="3" t="s">
        <v>2146</v>
      </c>
      <c r="C697" s="4">
        <v>50251</v>
      </c>
      <c r="D697" s="2" t="s">
        <v>760</v>
      </c>
      <c r="E697" s="2" t="s">
        <v>2147</v>
      </c>
      <c r="F697" t="s">
        <v>2496</v>
      </c>
      <c r="G697">
        <v>6244</v>
      </c>
      <c r="H697">
        <v>782</v>
      </c>
      <c r="I697">
        <v>442</v>
      </c>
      <c r="J697" s="9">
        <v>56.521739130434781</v>
      </c>
      <c r="K697">
        <v>1943</v>
      </c>
      <c r="L697">
        <v>773</v>
      </c>
      <c r="M697" s="22">
        <v>39.783839423571798</v>
      </c>
      <c r="N697" s="48">
        <v>6244</v>
      </c>
      <c r="O697" s="49">
        <v>2101</v>
      </c>
      <c r="P697" s="49">
        <v>4143</v>
      </c>
      <c r="Q697" s="48">
        <v>346</v>
      </c>
      <c r="R697" s="48">
        <v>322</v>
      </c>
      <c r="S697" s="48">
        <v>304</v>
      </c>
      <c r="T697" s="48">
        <v>269</v>
      </c>
      <c r="U697" s="48">
        <v>303</v>
      </c>
      <c r="V697" s="48">
        <v>288</v>
      </c>
      <c r="W697" s="48">
        <v>221</v>
      </c>
      <c r="X697" s="48">
        <v>190</v>
      </c>
      <c r="Y697" s="48">
        <v>186</v>
      </c>
      <c r="Z697" s="48">
        <v>191</v>
      </c>
      <c r="AA697" s="48">
        <v>168</v>
      </c>
      <c r="AB697" s="48">
        <v>133</v>
      </c>
      <c r="AC697" s="48">
        <v>117</v>
      </c>
      <c r="AD697" s="48">
        <v>101</v>
      </c>
      <c r="AE697" s="48">
        <v>81</v>
      </c>
      <c r="AF697" s="48">
        <v>68</v>
      </c>
      <c r="AG697" s="48">
        <v>63</v>
      </c>
      <c r="AH697" s="50">
        <v>325</v>
      </c>
      <c r="AI697" s="50">
        <v>298</v>
      </c>
      <c r="AJ697" s="50">
        <v>281</v>
      </c>
      <c r="AK697" s="50">
        <v>247</v>
      </c>
      <c r="AL697" s="50">
        <v>256</v>
      </c>
      <c r="AM697" s="50">
        <v>232</v>
      </c>
      <c r="AN697" s="50">
        <v>184</v>
      </c>
      <c r="AO697" s="50">
        <v>172</v>
      </c>
      <c r="AP697" s="50">
        <v>171</v>
      </c>
      <c r="AQ697" s="50">
        <v>160</v>
      </c>
      <c r="AR697" s="50">
        <v>134</v>
      </c>
      <c r="AS697" s="50">
        <v>105</v>
      </c>
      <c r="AT697" s="50">
        <v>90</v>
      </c>
      <c r="AU697" s="50">
        <v>71</v>
      </c>
      <c r="AV697" s="50">
        <v>57</v>
      </c>
      <c r="AW697" s="50">
        <v>51</v>
      </c>
      <c r="AX697" s="50">
        <v>59</v>
      </c>
      <c r="AZ697">
        <v>0</v>
      </c>
    </row>
    <row r="698" spans="1:52" x14ac:dyDescent="0.25">
      <c r="A698" s="2" t="s">
        <v>758</v>
      </c>
      <c r="B698" s="3" t="s">
        <v>2109</v>
      </c>
      <c r="C698" s="4">
        <v>50270</v>
      </c>
      <c r="D698" s="2" t="s">
        <v>760</v>
      </c>
      <c r="E698" s="2" t="s">
        <v>2110</v>
      </c>
      <c r="F698" t="s">
        <v>2496</v>
      </c>
      <c r="G698">
        <v>3445</v>
      </c>
      <c r="H698">
        <v>251</v>
      </c>
      <c r="I698">
        <v>170</v>
      </c>
      <c r="J698" s="9">
        <v>67.729083665338635</v>
      </c>
      <c r="K698">
        <v>1167</v>
      </c>
      <c r="L698">
        <v>302</v>
      </c>
      <c r="M698" s="22">
        <v>25.8783204798629</v>
      </c>
      <c r="N698" s="48">
        <v>3445</v>
      </c>
      <c r="O698" s="49">
        <v>1486</v>
      </c>
      <c r="P698" s="49">
        <v>1959</v>
      </c>
      <c r="Q698" s="48">
        <v>204</v>
      </c>
      <c r="R698" s="48">
        <v>203</v>
      </c>
      <c r="S698" s="48">
        <v>200</v>
      </c>
      <c r="T698" s="48">
        <v>183</v>
      </c>
      <c r="U698" s="48">
        <v>165</v>
      </c>
      <c r="V698" s="48">
        <v>155</v>
      </c>
      <c r="W698" s="48">
        <v>111</v>
      </c>
      <c r="X698" s="48">
        <v>95</v>
      </c>
      <c r="Y698" s="48">
        <v>96</v>
      </c>
      <c r="Z698" s="48">
        <v>99</v>
      </c>
      <c r="AA698" s="48">
        <v>85</v>
      </c>
      <c r="AB698" s="48">
        <v>72</v>
      </c>
      <c r="AC698" s="48">
        <v>47</v>
      </c>
      <c r="AD698" s="48">
        <v>38</v>
      </c>
      <c r="AE698" s="48">
        <v>33</v>
      </c>
      <c r="AF698" s="48">
        <v>24</v>
      </c>
      <c r="AG698" s="48">
        <v>22</v>
      </c>
      <c r="AH698" s="50">
        <v>189</v>
      </c>
      <c r="AI698" s="50">
        <v>183</v>
      </c>
      <c r="AJ698" s="50">
        <v>170</v>
      </c>
      <c r="AK698" s="50">
        <v>150</v>
      </c>
      <c r="AL698" s="50">
        <v>133</v>
      </c>
      <c r="AM698" s="50">
        <v>130</v>
      </c>
      <c r="AN698" s="50">
        <v>108</v>
      </c>
      <c r="AO698" s="50">
        <v>102</v>
      </c>
      <c r="AP698" s="50">
        <v>94</v>
      </c>
      <c r="AQ698" s="50">
        <v>85</v>
      </c>
      <c r="AR698" s="50">
        <v>68</v>
      </c>
      <c r="AS698" s="50">
        <v>57</v>
      </c>
      <c r="AT698" s="50">
        <v>40</v>
      </c>
      <c r="AU698" s="50">
        <v>35</v>
      </c>
      <c r="AV698" s="50">
        <v>28</v>
      </c>
      <c r="AW698" s="50">
        <v>17</v>
      </c>
      <c r="AX698" s="50">
        <v>24</v>
      </c>
      <c r="AZ698">
        <v>0</v>
      </c>
    </row>
    <row r="699" spans="1:52" x14ac:dyDescent="0.25">
      <c r="A699" s="2" t="s">
        <v>758</v>
      </c>
      <c r="B699" s="3" t="s">
        <v>1739</v>
      </c>
      <c r="C699" s="4">
        <v>50287</v>
      </c>
      <c r="D699" s="2" t="s">
        <v>760</v>
      </c>
      <c r="E699" s="2" t="s">
        <v>1740</v>
      </c>
      <c r="F699" t="s">
        <v>2496</v>
      </c>
      <c r="G699">
        <v>13698</v>
      </c>
      <c r="H699">
        <v>913</v>
      </c>
      <c r="I699">
        <v>420</v>
      </c>
      <c r="J699" s="9">
        <v>46.002190580503836</v>
      </c>
      <c r="K699">
        <v>4094</v>
      </c>
      <c r="L699">
        <v>1233</v>
      </c>
      <c r="M699" s="22">
        <v>30.117244748412308</v>
      </c>
      <c r="N699" s="48">
        <v>13698</v>
      </c>
      <c r="O699" s="49">
        <v>7604</v>
      </c>
      <c r="P699" s="49">
        <v>6094</v>
      </c>
      <c r="Q699" s="48">
        <v>740</v>
      </c>
      <c r="R699" s="48">
        <v>705</v>
      </c>
      <c r="S699" s="48">
        <v>690</v>
      </c>
      <c r="T699" s="48">
        <v>673</v>
      </c>
      <c r="U699" s="48">
        <v>633</v>
      </c>
      <c r="V699" s="48">
        <v>544</v>
      </c>
      <c r="W699" s="48">
        <v>443</v>
      </c>
      <c r="X699" s="48">
        <v>398</v>
      </c>
      <c r="Y699" s="48">
        <v>409</v>
      </c>
      <c r="Z699" s="48">
        <v>392</v>
      </c>
      <c r="AA699" s="48">
        <v>339</v>
      </c>
      <c r="AB699" s="48">
        <v>272</v>
      </c>
      <c r="AC699" s="48">
        <v>239</v>
      </c>
      <c r="AD699" s="48">
        <v>194</v>
      </c>
      <c r="AE699" s="48">
        <v>137</v>
      </c>
      <c r="AF699" s="48">
        <v>109</v>
      </c>
      <c r="AG699" s="48">
        <v>84</v>
      </c>
      <c r="AH699" s="50">
        <v>709</v>
      </c>
      <c r="AI699" s="50">
        <v>698</v>
      </c>
      <c r="AJ699" s="50">
        <v>659</v>
      </c>
      <c r="AK699" s="50">
        <v>651</v>
      </c>
      <c r="AL699" s="50">
        <v>599</v>
      </c>
      <c r="AM699" s="50">
        <v>544</v>
      </c>
      <c r="AN699" s="50">
        <v>453</v>
      </c>
      <c r="AO699" s="50">
        <v>413</v>
      </c>
      <c r="AP699" s="50">
        <v>415</v>
      </c>
      <c r="AQ699" s="50">
        <v>385</v>
      </c>
      <c r="AR699" s="50">
        <v>323</v>
      </c>
      <c r="AS699" s="50">
        <v>248</v>
      </c>
      <c r="AT699" s="50">
        <v>198</v>
      </c>
      <c r="AU699" s="50">
        <v>144</v>
      </c>
      <c r="AV699" s="50">
        <v>96</v>
      </c>
      <c r="AW699" s="50">
        <v>75</v>
      </c>
      <c r="AX699" s="50">
        <v>87</v>
      </c>
      <c r="AZ699">
        <v>0</v>
      </c>
    </row>
    <row r="700" spans="1:52" x14ac:dyDescent="0.25">
      <c r="A700" s="2" t="s">
        <v>758</v>
      </c>
      <c r="B700" s="3" t="s">
        <v>1955</v>
      </c>
      <c r="C700" s="4">
        <v>50313</v>
      </c>
      <c r="D700" s="2" t="s">
        <v>760</v>
      </c>
      <c r="E700" s="2" t="s">
        <v>483</v>
      </c>
      <c r="F700" t="s">
        <v>2496</v>
      </c>
      <c r="G700">
        <v>64695</v>
      </c>
      <c r="H700">
        <v>1861</v>
      </c>
      <c r="I700">
        <v>990</v>
      </c>
      <c r="J700" s="9">
        <v>53.197205803331535</v>
      </c>
      <c r="K700">
        <v>18494</v>
      </c>
      <c r="L700">
        <v>4811</v>
      </c>
      <c r="M700" s="22">
        <v>26.013842327241264</v>
      </c>
      <c r="N700" s="48">
        <v>64695</v>
      </c>
      <c r="O700" s="49">
        <v>54418</v>
      </c>
      <c r="P700" s="49">
        <v>10277</v>
      </c>
      <c r="Q700" s="48">
        <v>3495</v>
      </c>
      <c r="R700" s="48">
        <v>3145</v>
      </c>
      <c r="S700" s="48">
        <v>3049</v>
      </c>
      <c r="T700" s="48">
        <v>2987</v>
      </c>
      <c r="U700" s="48">
        <v>4590</v>
      </c>
      <c r="V700" s="48">
        <v>3445</v>
      </c>
      <c r="W700" s="48">
        <v>2702</v>
      </c>
      <c r="X700" s="48">
        <v>2343</v>
      </c>
      <c r="Y700" s="48">
        <v>1876</v>
      </c>
      <c r="Z700" s="48">
        <v>1584</v>
      </c>
      <c r="AA700" s="48">
        <v>1365</v>
      </c>
      <c r="AB700" s="48">
        <v>1143</v>
      </c>
      <c r="AC700" s="48">
        <v>962</v>
      </c>
      <c r="AD700" s="48">
        <v>726</v>
      </c>
      <c r="AE700" s="48">
        <v>502</v>
      </c>
      <c r="AF700" s="48">
        <v>361</v>
      </c>
      <c r="AG700" s="48">
        <v>314</v>
      </c>
      <c r="AH700" s="50">
        <v>3382</v>
      </c>
      <c r="AI700" s="50">
        <v>3056</v>
      </c>
      <c r="AJ700" s="50">
        <v>2993</v>
      </c>
      <c r="AK700" s="50">
        <v>2666</v>
      </c>
      <c r="AL700" s="50">
        <v>2569</v>
      </c>
      <c r="AM700" s="50">
        <v>2449</v>
      </c>
      <c r="AN700" s="50">
        <v>2304</v>
      </c>
      <c r="AO700" s="50">
        <v>2254</v>
      </c>
      <c r="AP700" s="50">
        <v>1892</v>
      </c>
      <c r="AQ700" s="50">
        <v>1569</v>
      </c>
      <c r="AR700" s="50">
        <v>1300</v>
      </c>
      <c r="AS700" s="50">
        <v>1025</v>
      </c>
      <c r="AT700" s="50">
        <v>855</v>
      </c>
      <c r="AU700" s="50">
        <v>663</v>
      </c>
      <c r="AV700" s="50">
        <v>474</v>
      </c>
      <c r="AW700" s="50">
        <v>338</v>
      </c>
      <c r="AX700" s="50">
        <v>317</v>
      </c>
      <c r="AZ700">
        <v>0</v>
      </c>
    </row>
    <row r="701" spans="1:52" x14ac:dyDescent="0.25">
      <c r="A701" s="2" t="s">
        <v>758</v>
      </c>
      <c r="B701" s="3" t="s">
        <v>1493</v>
      </c>
      <c r="C701" s="4">
        <v>50318</v>
      </c>
      <c r="D701" s="2" t="s">
        <v>760</v>
      </c>
      <c r="E701" s="2" t="s">
        <v>547</v>
      </c>
      <c r="F701" t="s">
        <v>2496</v>
      </c>
      <c r="G701">
        <v>9449</v>
      </c>
      <c r="H701">
        <v>741</v>
      </c>
      <c r="I701">
        <v>509</v>
      </c>
      <c r="J701" s="9">
        <v>68.690958164642382</v>
      </c>
      <c r="K701">
        <v>2472</v>
      </c>
      <c r="L701">
        <v>995</v>
      </c>
      <c r="M701" s="22">
        <v>40.250809061488674</v>
      </c>
      <c r="N701" s="48">
        <v>9449</v>
      </c>
      <c r="O701" s="49">
        <v>6906</v>
      </c>
      <c r="P701" s="49">
        <v>2543</v>
      </c>
      <c r="Q701" s="48">
        <v>426</v>
      </c>
      <c r="R701" s="48">
        <v>431</v>
      </c>
      <c r="S701" s="48">
        <v>408</v>
      </c>
      <c r="T701" s="48">
        <v>380</v>
      </c>
      <c r="U701" s="48">
        <v>388</v>
      </c>
      <c r="V701" s="48">
        <v>383</v>
      </c>
      <c r="W701" s="48">
        <v>328</v>
      </c>
      <c r="X701" s="48">
        <v>267</v>
      </c>
      <c r="Y701" s="48">
        <v>292</v>
      </c>
      <c r="Z701" s="48">
        <v>318</v>
      </c>
      <c r="AA701" s="48">
        <v>286</v>
      </c>
      <c r="AB701" s="48">
        <v>228</v>
      </c>
      <c r="AC701" s="48">
        <v>167</v>
      </c>
      <c r="AD701" s="48">
        <v>127</v>
      </c>
      <c r="AE701" s="48">
        <v>89</v>
      </c>
      <c r="AF701" s="48">
        <v>58</v>
      </c>
      <c r="AG701" s="48">
        <v>66</v>
      </c>
      <c r="AH701" s="50">
        <v>400</v>
      </c>
      <c r="AI701" s="50">
        <v>397</v>
      </c>
      <c r="AJ701" s="50">
        <v>388</v>
      </c>
      <c r="AK701" s="50">
        <v>376</v>
      </c>
      <c r="AL701" s="50">
        <v>399</v>
      </c>
      <c r="AM701" s="50">
        <v>417</v>
      </c>
      <c r="AN701" s="50">
        <v>373</v>
      </c>
      <c r="AO701" s="50">
        <v>313</v>
      </c>
      <c r="AP701" s="50">
        <v>312</v>
      </c>
      <c r="AQ701" s="50">
        <v>327</v>
      </c>
      <c r="AR701" s="50">
        <v>302</v>
      </c>
      <c r="AS701" s="50">
        <v>249</v>
      </c>
      <c r="AT701" s="50">
        <v>174</v>
      </c>
      <c r="AU701" s="50">
        <v>132</v>
      </c>
      <c r="AV701" s="50">
        <v>99</v>
      </c>
      <c r="AW701" s="50">
        <v>69</v>
      </c>
      <c r="AX701" s="50">
        <v>80</v>
      </c>
      <c r="AZ701">
        <v>0</v>
      </c>
    </row>
    <row r="702" spans="1:52" x14ac:dyDescent="0.25">
      <c r="A702" s="2" t="s">
        <v>758</v>
      </c>
      <c r="B702" s="3" t="s">
        <v>1730</v>
      </c>
      <c r="C702" s="4">
        <v>50325</v>
      </c>
      <c r="D702" s="2" t="s">
        <v>760</v>
      </c>
      <c r="E702" s="2" t="s">
        <v>1731</v>
      </c>
      <c r="F702" t="s">
        <v>2251</v>
      </c>
      <c r="G702">
        <v>18091</v>
      </c>
      <c r="H702">
        <v>450</v>
      </c>
      <c r="I702">
        <v>202</v>
      </c>
      <c r="J702" s="9">
        <v>44.888888888888886</v>
      </c>
      <c r="K702">
        <v>4817</v>
      </c>
      <c r="L702">
        <v>1921</v>
      </c>
      <c r="M702" s="22">
        <v>39.87959310774341</v>
      </c>
      <c r="N702" s="48">
        <v>18091</v>
      </c>
      <c r="O702" s="49">
        <v>1410</v>
      </c>
      <c r="P702" s="49">
        <v>16681</v>
      </c>
      <c r="Q702" s="48">
        <v>883</v>
      </c>
      <c r="R702" s="48">
        <v>868</v>
      </c>
      <c r="S702" s="48">
        <v>837</v>
      </c>
      <c r="T702" s="48">
        <v>762</v>
      </c>
      <c r="U702" s="48">
        <v>706</v>
      </c>
      <c r="V702" s="48">
        <v>655</v>
      </c>
      <c r="W702" s="48">
        <v>574</v>
      </c>
      <c r="X702" s="48">
        <v>469</v>
      </c>
      <c r="Y702" s="48">
        <v>479</v>
      </c>
      <c r="Z702" s="48">
        <v>520</v>
      </c>
      <c r="AA702" s="48">
        <v>535</v>
      </c>
      <c r="AB702" s="48">
        <v>424</v>
      </c>
      <c r="AC702" s="48">
        <v>321</v>
      </c>
      <c r="AD702" s="48">
        <v>244</v>
      </c>
      <c r="AE702" s="48">
        <v>177</v>
      </c>
      <c r="AF702" s="48">
        <v>134</v>
      </c>
      <c r="AG702" s="48">
        <v>136</v>
      </c>
      <c r="AH702" s="50">
        <v>844</v>
      </c>
      <c r="AI702" s="50">
        <v>825</v>
      </c>
      <c r="AJ702" s="50">
        <v>813</v>
      </c>
      <c r="AK702" s="50">
        <v>776</v>
      </c>
      <c r="AL702" s="50">
        <v>771</v>
      </c>
      <c r="AM702" s="50">
        <v>771</v>
      </c>
      <c r="AN702" s="50">
        <v>711</v>
      </c>
      <c r="AO702" s="50">
        <v>584</v>
      </c>
      <c r="AP702" s="50">
        <v>572</v>
      </c>
      <c r="AQ702" s="50">
        <v>569</v>
      </c>
      <c r="AR702" s="50">
        <v>554</v>
      </c>
      <c r="AS702" s="50">
        <v>428</v>
      </c>
      <c r="AT702" s="50">
        <v>340</v>
      </c>
      <c r="AU702" s="50">
        <v>273</v>
      </c>
      <c r="AV702" s="50">
        <v>205</v>
      </c>
      <c r="AW702" s="50">
        <v>160</v>
      </c>
      <c r="AX702" s="50">
        <v>171</v>
      </c>
      <c r="AZ702">
        <v>4</v>
      </c>
    </row>
    <row r="703" spans="1:52" x14ac:dyDescent="0.25">
      <c r="A703" s="2" t="s">
        <v>758</v>
      </c>
      <c r="B703" s="3" t="s">
        <v>1851</v>
      </c>
      <c r="C703" s="4">
        <v>50330</v>
      </c>
      <c r="D703" s="2" t="s">
        <v>760</v>
      </c>
      <c r="E703" s="2" t="s">
        <v>1852</v>
      </c>
      <c r="F703" t="s">
        <v>2251</v>
      </c>
      <c r="G703">
        <v>11405</v>
      </c>
      <c r="H703">
        <v>792</v>
      </c>
      <c r="I703">
        <v>385</v>
      </c>
      <c r="J703" s="9">
        <v>48.611111111111107</v>
      </c>
      <c r="K703">
        <v>3856</v>
      </c>
      <c r="L703">
        <v>1079</v>
      </c>
      <c r="M703" s="22">
        <v>27.982365145228215</v>
      </c>
      <c r="N703" s="48">
        <v>11405</v>
      </c>
      <c r="O703" s="49">
        <v>3830</v>
      </c>
      <c r="P703" s="49">
        <v>7575</v>
      </c>
      <c r="Q703" s="48">
        <v>745</v>
      </c>
      <c r="R703" s="48">
        <v>661</v>
      </c>
      <c r="S703" s="48">
        <v>588</v>
      </c>
      <c r="T703" s="48">
        <v>556</v>
      </c>
      <c r="U703" s="48">
        <v>496</v>
      </c>
      <c r="V703" s="48">
        <v>445</v>
      </c>
      <c r="W703" s="48">
        <v>339</v>
      </c>
      <c r="X703" s="48">
        <v>306</v>
      </c>
      <c r="Y703" s="48">
        <v>300</v>
      </c>
      <c r="Z703" s="48">
        <v>269</v>
      </c>
      <c r="AA703" s="48">
        <v>235</v>
      </c>
      <c r="AB703" s="48">
        <v>205</v>
      </c>
      <c r="AC703" s="48">
        <v>184</v>
      </c>
      <c r="AD703" s="48">
        <v>150</v>
      </c>
      <c r="AE703" s="48">
        <v>107</v>
      </c>
      <c r="AF703" s="48">
        <v>88</v>
      </c>
      <c r="AG703" s="48">
        <v>78</v>
      </c>
      <c r="AH703" s="50">
        <v>709</v>
      </c>
      <c r="AI703" s="50">
        <v>604</v>
      </c>
      <c r="AJ703" s="50">
        <v>556</v>
      </c>
      <c r="AK703" s="50">
        <v>555</v>
      </c>
      <c r="AL703" s="50">
        <v>532</v>
      </c>
      <c r="AM703" s="50">
        <v>481</v>
      </c>
      <c r="AN703" s="50">
        <v>380</v>
      </c>
      <c r="AO703" s="50">
        <v>334</v>
      </c>
      <c r="AP703" s="50">
        <v>304</v>
      </c>
      <c r="AQ703" s="50">
        <v>258</v>
      </c>
      <c r="AR703" s="50">
        <v>225</v>
      </c>
      <c r="AS703" s="50">
        <v>196</v>
      </c>
      <c r="AT703" s="50">
        <v>166</v>
      </c>
      <c r="AU703" s="50">
        <v>119</v>
      </c>
      <c r="AV703" s="50">
        <v>81</v>
      </c>
      <c r="AW703" s="50">
        <v>65</v>
      </c>
      <c r="AX703" s="50">
        <v>88</v>
      </c>
      <c r="AZ703">
        <v>2</v>
      </c>
    </row>
    <row r="704" spans="1:52" x14ac:dyDescent="0.25">
      <c r="A704" s="2" t="s">
        <v>758</v>
      </c>
      <c r="B704" s="3" t="s">
        <v>759</v>
      </c>
      <c r="C704" s="4">
        <v>50350</v>
      </c>
      <c r="D704" s="2" t="s">
        <v>760</v>
      </c>
      <c r="E704" s="2" t="s">
        <v>761</v>
      </c>
      <c r="F704" t="s">
        <v>2251</v>
      </c>
      <c r="G704">
        <v>34787</v>
      </c>
      <c r="H704">
        <v>1252</v>
      </c>
      <c r="I704">
        <v>340</v>
      </c>
      <c r="J704" s="9">
        <v>27.15654952076677</v>
      </c>
      <c r="K704">
        <v>10704</v>
      </c>
      <c r="L704">
        <v>2543</v>
      </c>
      <c r="M704" s="22">
        <v>23.757473841554557</v>
      </c>
      <c r="N704" s="48">
        <v>34787</v>
      </c>
      <c r="O704" s="49">
        <v>4582</v>
      </c>
      <c r="P704" s="49">
        <v>30205</v>
      </c>
      <c r="Q704" s="48">
        <v>2021</v>
      </c>
      <c r="R704" s="48">
        <v>1940</v>
      </c>
      <c r="S704" s="48">
        <v>1893</v>
      </c>
      <c r="T704" s="48">
        <v>1706</v>
      </c>
      <c r="U704" s="48">
        <v>1489</v>
      </c>
      <c r="V704" s="48">
        <v>1373</v>
      </c>
      <c r="W704" s="48">
        <v>1265</v>
      </c>
      <c r="X704" s="48">
        <v>1239</v>
      </c>
      <c r="Y704" s="48">
        <v>1032</v>
      </c>
      <c r="Z704" s="48">
        <v>874</v>
      </c>
      <c r="AA704" s="48">
        <v>762</v>
      </c>
      <c r="AB704" s="48">
        <v>644</v>
      </c>
      <c r="AC704" s="48">
        <v>536</v>
      </c>
      <c r="AD704" s="48">
        <v>407</v>
      </c>
      <c r="AE704" s="48">
        <v>281</v>
      </c>
      <c r="AF704" s="48">
        <v>200</v>
      </c>
      <c r="AG704" s="48">
        <v>168</v>
      </c>
      <c r="AH704" s="50">
        <v>1931</v>
      </c>
      <c r="AI704" s="50">
        <v>1854</v>
      </c>
      <c r="AJ704" s="50">
        <v>1777</v>
      </c>
      <c r="AK704" s="50">
        <v>1603</v>
      </c>
      <c r="AL704" s="50">
        <v>1488</v>
      </c>
      <c r="AM704" s="50">
        <v>1362</v>
      </c>
      <c r="AN704" s="50">
        <v>1216</v>
      </c>
      <c r="AO704" s="50">
        <v>1199</v>
      </c>
      <c r="AP704" s="50">
        <v>1015</v>
      </c>
      <c r="AQ704" s="50">
        <v>873</v>
      </c>
      <c r="AR704" s="50">
        <v>738</v>
      </c>
      <c r="AS704" s="50">
        <v>565</v>
      </c>
      <c r="AT704" s="50">
        <v>439</v>
      </c>
      <c r="AU704" s="50">
        <v>331</v>
      </c>
      <c r="AV704" s="50">
        <v>231</v>
      </c>
      <c r="AW704" s="50">
        <v>166</v>
      </c>
      <c r="AX704" s="50">
        <v>169</v>
      </c>
      <c r="AZ704">
        <v>0</v>
      </c>
    </row>
    <row r="705" spans="1:52" x14ac:dyDescent="0.25">
      <c r="A705" s="2" t="s">
        <v>758</v>
      </c>
      <c r="B705" s="3" t="s">
        <v>1043</v>
      </c>
      <c r="C705" s="4">
        <v>50370</v>
      </c>
      <c r="D705" s="2" t="s">
        <v>760</v>
      </c>
      <c r="E705" s="2" t="s">
        <v>1044</v>
      </c>
      <c r="F705" t="s">
        <v>2251</v>
      </c>
      <c r="G705">
        <v>16934</v>
      </c>
      <c r="H705">
        <v>967</v>
      </c>
      <c r="I705">
        <v>359</v>
      </c>
      <c r="J705" s="9">
        <v>37.125129265770425</v>
      </c>
      <c r="K705">
        <v>5052</v>
      </c>
      <c r="L705">
        <v>1317</v>
      </c>
      <c r="M705" s="22">
        <v>26.068883610451305</v>
      </c>
      <c r="N705" s="48">
        <v>16934</v>
      </c>
      <c r="O705" s="49">
        <v>4082</v>
      </c>
      <c r="P705" s="49">
        <v>12852</v>
      </c>
      <c r="Q705" s="48">
        <v>972</v>
      </c>
      <c r="R705" s="48">
        <v>875</v>
      </c>
      <c r="S705" s="48">
        <v>837</v>
      </c>
      <c r="T705" s="48">
        <v>781</v>
      </c>
      <c r="U705" s="48">
        <v>767</v>
      </c>
      <c r="V705" s="48">
        <v>701</v>
      </c>
      <c r="W705" s="48">
        <v>646</v>
      </c>
      <c r="X705" s="48">
        <v>615</v>
      </c>
      <c r="Y705" s="48">
        <v>513</v>
      </c>
      <c r="Z705" s="48">
        <v>437</v>
      </c>
      <c r="AA705" s="48">
        <v>377</v>
      </c>
      <c r="AB705" s="48">
        <v>317</v>
      </c>
      <c r="AC705" s="48">
        <v>267</v>
      </c>
      <c r="AD705" s="48">
        <v>201</v>
      </c>
      <c r="AE705" s="48">
        <v>138</v>
      </c>
      <c r="AF705" s="48">
        <v>99</v>
      </c>
      <c r="AG705" s="48">
        <v>85</v>
      </c>
      <c r="AH705" s="50">
        <v>941</v>
      </c>
      <c r="AI705" s="50">
        <v>850</v>
      </c>
      <c r="AJ705" s="50">
        <v>790</v>
      </c>
      <c r="AK705" s="50">
        <v>726</v>
      </c>
      <c r="AL705" s="50">
        <v>713</v>
      </c>
      <c r="AM705" s="50">
        <v>680</v>
      </c>
      <c r="AN705" s="50">
        <v>640</v>
      </c>
      <c r="AO705" s="50">
        <v>626</v>
      </c>
      <c r="AP705" s="50">
        <v>526</v>
      </c>
      <c r="AQ705" s="50">
        <v>436</v>
      </c>
      <c r="AR705" s="50">
        <v>361</v>
      </c>
      <c r="AS705" s="50">
        <v>285</v>
      </c>
      <c r="AT705" s="50">
        <v>236</v>
      </c>
      <c r="AU705" s="50">
        <v>184</v>
      </c>
      <c r="AV705" s="50">
        <v>131</v>
      </c>
      <c r="AW705" s="50">
        <v>94</v>
      </c>
      <c r="AX705" s="50">
        <v>87</v>
      </c>
      <c r="AZ705">
        <v>2</v>
      </c>
    </row>
    <row r="706" spans="1:52" x14ac:dyDescent="0.25">
      <c r="A706" s="2" t="s">
        <v>758</v>
      </c>
      <c r="B706" s="3" t="s">
        <v>2055</v>
      </c>
      <c r="C706" s="4">
        <v>50400</v>
      </c>
      <c r="D706" s="2" t="s">
        <v>760</v>
      </c>
      <c r="E706" s="2" t="s">
        <v>2056</v>
      </c>
      <c r="F706" t="s">
        <v>2496</v>
      </c>
      <c r="G706">
        <v>9342</v>
      </c>
      <c r="H706">
        <v>1161</v>
      </c>
      <c r="I706">
        <v>573</v>
      </c>
      <c r="J706" s="9">
        <v>49.354005167958661</v>
      </c>
      <c r="K706">
        <v>2937</v>
      </c>
      <c r="L706">
        <v>998</v>
      </c>
      <c r="M706" s="22">
        <v>33.980251957780048</v>
      </c>
      <c r="N706" s="48">
        <v>9342</v>
      </c>
      <c r="O706" s="49">
        <v>4447</v>
      </c>
      <c r="P706" s="49">
        <v>4895</v>
      </c>
      <c r="Q706" s="48">
        <v>510</v>
      </c>
      <c r="R706" s="48">
        <v>507</v>
      </c>
      <c r="S706" s="48">
        <v>493</v>
      </c>
      <c r="T706" s="48">
        <v>484</v>
      </c>
      <c r="U706" s="48">
        <v>486</v>
      </c>
      <c r="V706" s="48">
        <v>418</v>
      </c>
      <c r="W706" s="48">
        <v>297</v>
      </c>
      <c r="X706" s="48">
        <v>261</v>
      </c>
      <c r="Y706" s="48">
        <v>265</v>
      </c>
      <c r="Z706" s="48">
        <v>258</v>
      </c>
      <c r="AA706" s="48">
        <v>228</v>
      </c>
      <c r="AB706" s="48">
        <v>181</v>
      </c>
      <c r="AC706" s="48">
        <v>159</v>
      </c>
      <c r="AD706" s="48">
        <v>137</v>
      </c>
      <c r="AE706" s="48">
        <v>118</v>
      </c>
      <c r="AF706" s="48">
        <v>87</v>
      </c>
      <c r="AG706" s="48">
        <v>71</v>
      </c>
      <c r="AH706" s="50">
        <v>474</v>
      </c>
      <c r="AI706" s="50">
        <v>443</v>
      </c>
      <c r="AJ706" s="50">
        <v>412</v>
      </c>
      <c r="AK706" s="50">
        <v>392</v>
      </c>
      <c r="AL706" s="50">
        <v>410</v>
      </c>
      <c r="AM706" s="50">
        <v>379</v>
      </c>
      <c r="AN706" s="50">
        <v>290</v>
      </c>
      <c r="AO706" s="50">
        <v>264</v>
      </c>
      <c r="AP706" s="50">
        <v>265</v>
      </c>
      <c r="AQ706" s="50">
        <v>250</v>
      </c>
      <c r="AR706" s="50">
        <v>207</v>
      </c>
      <c r="AS706" s="50">
        <v>157</v>
      </c>
      <c r="AT706" s="50">
        <v>126</v>
      </c>
      <c r="AU706" s="50">
        <v>101</v>
      </c>
      <c r="AV706" s="50">
        <v>81</v>
      </c>
      <c r="AW706" s="50">
        <v>60</v>
      </c>
      <c r="AX706" s="50">
        <v>71</v>
      </c>
      <c r="AZ706">
        <v>0</v>
      </c>
    </row>
    <row r="707" spans="1:52" x14ac:dyDescent="0.25">
      <c r="A707" s="2" t="s">
        <v>758</v>
      </c>
      <c r="B707" s="3" t="s">
        <v>1573</v>
      </c>
      <c r="C707" s="4">
        <v>50450</v>
      </c>
      <c r="D707" s="2" t="s">
        <v>760</v>
      </c>
      <c r="E707" s="2" t="s">
        <v>1574</v>
      </c>
      <c r="F707" t="s">
        <v>2251</v>
      </c>
      <c r="G707">
        <v>22000</v>
      </c>
      <c r="H707">
        <v>634</v>
      </c>
      <c r="I707">
        <v>336</v>
      </c>
      <c r="J707" s="9">
        <v>52.996845425867512</v>
      </c>
      <c r="K707">
        <v>6324</v>
      </c>
      <c r="L707">
        <v>2383</v>
      </c>
      <c r="M707" s="22">
        <v>37.681846932321314</v>
      </c>
      <c r="N707" s="48">
        <v>22000</v>
      </c>
      <c r="O707" s="49">
        <v>10828</v>
      </c>
      <c r="P707" s="49">
        <v>11172</v>
      </c>
      <c r="Q707" s="48">
        <v>1206</v>
      </c>
      <c r="R707" s="48">
        <v>1156</v>
      </c>
      <c r="S707" s="48">
        <v>1093</v>
      </c>
      <c r="T707" s="48">
        <v>1074</v>
      </c>
      <c r="U707" s="48">
        <v>996</v>
      </c>
      <c r="V707" s="48">
        <v>862</v>
      </c>
      <c r="W707" s="48">
        <v>604</v>
      </c>
      <c r="X707" s="48">
        <v>534</v>
      </c>
      <c r="Y707" s="48">
        <v>549</v>
      </c>
      <c r="Z707" s="48">
        <v>544</v>
      </c>
      <c r="AA707" s="48">
        <v>499</v>
      </c>
      <c r="AB707" s="48">
        <v>424</v>
      </c>
      <c r="AC707" s="48">
        <v>392</v>
      </c>
      <c r="AD707" s="48">
        <v>350</v>
      </c>
      <c r="AE707" s="48">
        <v>298</v>
      </c>
      <c r="AF707" s="48">
        <v>225</v>
      </c>
      <c r="AG707" s="48">
        <v>173</v>
      </c>
      <c r="AH707" s="50">
        <v>1148</v>
      </c>
      <c r="AI707" s="50">
        <v>1085</v>
      </c>
      <c r="AJ707" s="50">
        <v>1008</v>
      </c>
      <c r="AK707" s="50">
        <v>972</v>
      </c>
      <c r="AL707" s="50">
        <v>1016</v>
      </c>
      <c r="AM707" s="50">
        <v>928</v>
      </c>
      <c r="AN707" s="50">
        <v>695</v>
      </c>
      <c r="AO707" s="50">
        <v>631</v>
      </c>
      <c r="AP707" s="50">
        <v>646</v>
      </c>
      <c r="AQ707" s="50">
        <v>631</v>
      </c>
      <c r="AR707" s="50">
        <v>548</v>
      </c>
      <c r="AS707" s="50">
        <v>436</v>
      </c>
      <c r="AT707" s="50">
        <v>363</v>
      </c>
      <c r="AU707" s="50">
        <v>293</v>
      </c>
      <c r="AV707" s="50">
        <v>236</v>
      </c>
      <c r="AW707" s="50">
        <v>176</v>
      </c>
      <c r="AX707" s="50">
        <v>209</v>
      </c>
      <c r="AZ707">
        <v>1</v>
      </c>
    </row>
    <row r="708" spans="1:52" x14ac:dyDescent="0.25">
      <c r="A708" s="2" t="s">
        <v>758</v>
      </c>
      <c r="B708" s="3" t="s">
        <v>1814</v>
      </c>
      <c r="C708" s="4">
        <v>50568</v>
      </c>
      <c r="D708" s="2" t="s">
        <v>760</v>
      </c>
      <c r="E708" s="2" t="s">
        <v>1815</v>
      </c>
      <c r="F708" t="s">
        <v>2496</v>
      </c>
      <c r="G708">
        <v>18792</v>
      </c>
      <c r="H708">
        <v>4889</v>
      </c>
      <c r="I708">
        <v>438</v>
      </c>
      <c r="J708" s="9">
        <v>8.958887298015954</v>
      </c>
      <c r="K708">
        <v>7305</v>
      </c>
      <c r="L708">
        <v>1122</v>
      </c>
      <c r="M708" s="22">
        <v>15.359342915811089</v>
      </c>
      <c r="N708" s="48">
        <v>18792</v>
      </c>
      <c r="O708" s="49">
        <v>7911</v>
      </c>
      <c r="P708" s="49">
        <v>10881</v>
      </c>
      <c r="Q708" s="48">
        <v>1388</v>
      </c>
      <c r="R708" s="48">
        <v>1278</v>
      </c>
      <c r="S708" s="48">
        <v>1166</v>
      </c>
      <c r="T708" s="48">
        <v>976</v>
      </c>
      <c r="U708" s="48">
        <v>792</v>
      </c>
      <c r="V708" s="48">
        <v>735</v>
      </c>
      <c r="W708" s="48">
        <v>598</v>
      </c>
      <c r="X708" s="48">
        <v>527</v>
      </c>
      <c r="Y708" s="48">
        <v>469</v>
      </c>
      <c r="Z708" s="48">
        <v>438</v>
      </c>
      <c r="AA708" s="48">
        <v>372</v>
      </c>
      <c r="AB708" s="48">
        <v>292</v>
      </c>
      <c r="AC708" s="48">
        <v>216</v>
      </c>
      <c r="AD708" s="48">
        <v>151</v>
      </c>
      <c r="AE708" s="48">
        <v>101</v>
      </c>
      <c r="AF708" s="48">
        <v>74</v>
      </c>
      <c r="AG708" s="48">
        <v>63</v>
      </c>
      <c r="AH708" s="50">
        <v>1312</v>
      </c>
      <c r="AI708" s="50">
        <v>1168</v>
      </c>
      <c r="AJ708" s="50">
        <v>1114</v>
      </c>
      <c r="AK708" s="50">
        <v>950</v>
      </c>
      <c r="AL708" s="50">
        <v>898</v>
      </c>
      <c r="AM708" s="50">
        <v>775</v>
      </c>
      <c r="AN708" s="50">
        <v>601</v>
      </c>
      <c r="AO708" s="50">
        <v>497</v>
      </c>
      <c r="AP708" s="50">
        <v>399</v>
      </c>
      <c r="AQ708" s="50">
        <v>337</v>
      </c>
      <c r="AR708" s="50">
        <v>274</v>
      </c>
      <c r="AS708" s="50">
        <v>233</v>
      </c>
      <c r="AT708" s="50">
        <v>190</v>
      </c>
      <c r="AU708" s="50">
        <v>142</v>
      </c>
      <c r="AV708" s="50">
        <v>103</v>
      </c>
      <c r="AW708" s="50">
        <v>83</v>
      </c>
      <c r="AX708" s="50">
        <v>80</v>
      </c>
      <c r="AZ708">
        <v>9</v>
      </c>
    </row>
    <row r="709" spans="1:52" x14ac:dyDescent="0.25">
      <c r="A709" s="2" t="s">
        <v>758</v>
      </c>
      <c r="B709" s="3" t="s">
        <v>1546</v>
      </c>
      <c r="C709" s="4">
        <v>50573</v>
      </c>
      <c r="D709" s="2" t="s">
        <v>760</v>
      </c>
      <c r="E709" s="2" t="s">
        <v>1547</v>
      </c>
      <c r="F709" t="s">
        <v>2496</v>
      </c>
      <c r="G709">
        <v>34283</v>
      </c>
      <c r="H709">
        <v>1655</v>
      </c>
      <c r="I709">
        <v>560</v>
      </c>
      <c r="J709" s="9">
        <v>33.836858006042299</v>
      </c>
      <c r="K709">
        <v>10216</v>
      </c>
      <c r="L709">
        <v>3106</v>
      </c>
      <c r="M709" s="22">
        <v>30.403288958496479</v>
      </c>
      <c r="N709" s="48">
        <v>34283</v>
      </c>
      <c r="O709" s="49">
        <v>22790</v>
      </c>
      <c r="P709" s="49">
        <v>11493</v>
      </c>
      <c r="Q709" s="48">
        <v>1768</v>
      </c>
      <c r="R709" s="48">
        <v>1796</v>
      </c>
      <c r="S709" s="48">
        <v>1847</v>
      </c>
      <c r="T709" s="48">
        <v>1690</v>
      </c>
      <c r="U709" s="48">
        <v>1542</v>
      </c>
      <c r="V709" s="48">
        <v>1619</v>
      </c>
      <c r="W709" s="48">
        <v>1291</v>
      </c>
      <c r="X709" s="48">
        <v>1027</v>
      </c>
      <c r="Y709" s="48">
        <v>912</v>
      </c>
      <c r="Z709" s="48">
        <v>1002</v>
      </c>
      <c r="AA709" s="48">
        <v>897</v>
      </c>
      <c r="AB709" s="48">
        <v>703</v>
      </c>
      <c r="AC709" s="48">
        <v>564</v>
      </c>
      <c r="AD709" s="48">
        <v>435</v>
      </c>
      <c r="AE709" s="48">
        <v>308</v>
      </c>
      <c r="AF709" s="48">
        <v>229</v>
      </c>
      <c r="AG709" s="48">
        <v>215</v>
      </c>
      <c r="AH709" s="50">
        <v>1663</v>
      </c>
      <c r="AI709" s="50">
        <v>1638</v>
      </c>
      <c r="AJ709" s="50">
        <v>1607</v>
      </c>
      <c r="AK709" s="50">
        <v>1398</v>
      </c>
      <c r="AL709" s="50">
        <v>1360</v>
      </c>
      <c r="AM709" s="50">
        <v>1416</v>
      </c>
      <c r="AN709" s="50">
        <v>1177</v>
      </c>
      <c r="AO709" s="50">
        <v>981</v>
      </c>
      <c r="AP709" s="50">
        <v>931</v>
      </c>
      <c r="AQ709" s="50">
        <v>1025</v>
      </c>
      <c r="AR709" s="50">
        <v>875</v>
      </c>
      <c r="AS709" s="50">
        <v>678</v>
      </c>
      <c r="AT709" s="50">
        <v>544</v>
      </c>
      <c r="AU709" s="50">
        <v>421</v>
      </c>
      <c r="AV709" s="50">
        <v>286</v>
      </c>
      <c r="AW709" s="50">
        <v>213</v>
      </c>
      <c r="AX709" s="50">
        <v>225</v>
      </c>
      <c r="AZ709">
        <v>2</v>
      </c>
    </row>
    <row r="710" spans="1:52" x14ac:dyDescent="0.25">
      <c r="A710" s="2" t="s">
        <v>758</v>
      </c>
      <c r="B710" s="3" t="s">
        <v>1899</v>
      </c>
      <c r="C710" s="4">
        <v>50577</v>
      </c>
      <c r="D710" s="2" t="s">
        <v>760</v>
      </c>
      <c r="E710" s="2" t="s">
        <v>1900</v>
      </c>
      <c r="F710" t="s">
        <v>2251</v>
      </c>
      <c r="G710">
        <v>9593</v>
      </c>
      <c r="H710">
        <v>643</v>
      </c>
      <c r="I710">
        <v>301</v>
      </c>
      <c r="J710" s="9">
        <v>46.81181959564541</v>
      </c>
      <c r="K710">
        <v>3227</v>
      </c>
      <c r="L710">
        <v>682</v>
      </c>
      <c r="M710" s="22">
        <v>21.13418035326929</v>
      </c>
      <c r="N710" s="48">
        <v>9593</v>
      </c>
      <c r="O710" s="49">
        <v>2947</v>
      </c>
      <c r="P710" s="49">
        <v>6646</v>
      </c>
      <c r="Q710" s="48">
        <v>531</v>
      </c>
      <c r="R710" s="48">
        <v>523</v>
      </c>
      <c r="S710" s="48">
        <v>531</v>
      </c>
      <c r="T710" s="48">
        <v>477</v>
      </c>
      <c r="U710" s="48">
        <v>456</v>
      </c>
      <c r="V710" s="48">
        <v>450</v>
      </c>
      <c r="W710" s="48">
        <v>424</v>
      </c>
      <c r="X710" s="48">
        <v>402</v>
      </c>
      <c r="Y710" s="48">
        <v>335</v>
      </c>
      <c r="Z710" s="48">
        <v>298</v>
      </c>
      <c r="AA710" s="48">
        <v>261</v>
      </c>
      <c r="AB710" s="48">
        <v>192</v>
      </c>
      <c r="AC710" s="48">
        <v>132</v>
      </c>
      <c r="AD710" s="48">
        <v>101</v>
      </c>
      <c r="AE710" s="48">
        <v>78</v>
      </c>
      <c r="AF710" s="48">
        <v>60</v>
      </c>
      <c r="AG710" s="48">
        <v>41</v>
      </c>
      <c r="AH710" s="50">
        <v>498</v>
      </c>
      <c r="AI710" s="50">
        <v>475</v>
      </c>
      <c r="AJ710" s="50">
        <v>476</v>
      </c>
      <c r="AK710" s="50">
        <v>404</v>
      </c>
      <c r="AL710" s="50">
        <v>368</v>
      </c>
      <c r="AM710" s="50">
        <v>356</v>
      </c>
      <c r="AN710" s="50">
        <v>350</v>
      </c>
      <c r="AO710" s="50">
        <v>329</v>
      </c>
      <c r="AP710" s="50">
        <v>263</v>
      </c>
      <c r="AQ710" s="50">
        <v>215</v>
      </c>
      <c r="AR710" s="50">
        <v>180</v>
      </c>
      <c r="AS710" s="50">
        <v>127</v>
      </c>
      <c r="AT710" s="50">
        <v>84</v>
      </c>
      <c r="AU710" s="50">
        <v>62</v>
      </c>
      <c r="AV710" s="50">
        <v>44</v>
      </c>
      <c r="AW710" s="50">
        <v>32</v>
      </c>
      <c r="AX710" s="50">
        <v>38</v>
      </c>
      <c r="AZ710">
        <v>0</v>
      </c>
    </row>
    <row r="711" spans="1:52" x14ac:dyDescent="0.25">
      <c r="A711" s="2" t="s">
        <v>758</v>
      </c>
      <c r="B711" s="3" t="s">
        <v>1775</v>
      </c>
      <c r="C711" s="4">
        <v>50590</v>
      </c>
      <c r="D711" s="2" t="s">
        <v>760</v>
      </c>
      <c r="E711" s="2" t="s">
        <v>1776</v>
      </c>
      <c r="F711" t="s">
        <v>2251</v>
      </c>
      <c r="G711">
        <v>18793</v>
      </c>
      <c r="H711">
        <v>64</v>
      </c>
      <c r="I711">
        <v>57</v>
      </c>
      <c r="J711" s="9">
        <v>89.0625</v>
      </c>
      <c r="K711">
        <v>6320</v>
      </c>
      <c r="L711">
        <v>1379</v>
      </c>
      <c r="M711" s="22">
        <v>21.819620253164558</v>
      </c>
      <c r="N711" s="48">
        <v>18793</v>
      </c>
      <c r="O711" s="49">
        <v>5138</v>
      </c>
      <c r="P711" s="49">
        <v>13655</v>
      </c>
      <c r="Q711" s="48">
        <v>1146</v>
      </c>
      <c r="R711" s="48">
        <v>1132</v>
      </c>
      <c r="S711" s="48">
        <v>1127</v>
      </c>
      <c r="T711" s="48">
        <v>1047</v>
      </c>
      <c r="U711" s="48">
        <v>960</v>
      </c>
      <c r="V711" s="48">
        <v>907</v>
      </c>
      <c r="W711" s="48">
        <v>753</v>
      </c>
      <c r="X711" s="48">
        <v>659</v>
      </c>
      <c r="Y711" s="48">
        <v>597</v>
      </c>
      <c r="Z711" s="48">
        <v>529</v>
      </c>
      <c r="AA711" s="48">
        <v>469</v>
      </c>
      <c r="AB711" s="48">
        <v>433</v>
      </c>
      <c r="AC711" s="48">
        <v>322</v>
      </c>
      <c r="AD711" s="48">
        <v>251</v>
      </c>
      <c r="AE711" s="48">
        <v>181</v>
      </c>
      <c r="AF711" s="48">
        <v>138</v>
      </c>
      <c r="AG711" s="48">
        <v>97</v>
      </c>
      <c r="AH711" s="50">
        <v>1062</v>
      </c>
      <c r="AI711" s="50">
        <v>972</v>
      </c>
      <c r="AJ711" s="50">
        <v>881</v>
      </c>
      <c r="AK711" s="50">
        <v>773</v>
      </c>
      <c r="AL711" s="50">
        <v>725</v>
      </c>
      <c r="AM711" s="50">
        <v>697</v>
      </c>
      <c r="AN711" s="50">
        <v>564</v>
      </c>
      <c r="AO711" s="50">
        <v>502</v>
      </c>
      <c r="AP711" s="50">
        <v>432</v>
      </c>
      <c r="AQ711" s="50">
        <v>352</v>
      </c>
      <c r="AR711" s="50">
        <v>288</v>
      </c>
      <c r="AS711" s="50">
        <v>252</v>
      </c>
      <c r="AT711" s="50">
        <v>178</v>
      </c>
      <c r="AU711" s="50">
        <v>121</v>
      </c>
      <c r="AV711" s="50">
        <v>87</v>
      </c>
      <c r="AW711" s="50">
        <v>70</v>
      </c>
      <c r="AX711" s="50">
        <v>89</v>
      </c>
      <c r="AZ711">
        <v>0</v>
      </c>
    </row>
    <row r="712" spans="1:52" x14ac:dyDescent="0.25">
      <c r="A712" s="2" t="s">
        <v>758</v>
      </c>
      <c r="B712" s="3" t="s">
        <v>1767</v>
      </c>
      <c r="C712" s="4">
        <v>50606</v>
      </c>
      <c r="D712" s="2" t="s">
        <v>760</v>
      </c>
      <c r="E712" s="2" t="s">
        <v>1395</v>
      </c>
      <c r="F712" t="s">
        <v>2496</v>
      </c>
      <c r="G712">
        <v>10655</v>
      </c>
      <c r="H712">
        <v>872</v>
      </c>
      <c r="I712">
        <v>532</v>
      </c>
      <c r="J712" s="9">
        <v>61.009174311926607</v>
      </c>
      <c r="K712">
        <v>3029</v>
      </c>
      <c r="L712">
        <v>1208</v>
      </c>
      <c r="M712" s="22">
        <v>39.881148894024435</v>
      </c>
      <c r="N712" s="48">
        <v>10655</v>
      </c>
      <c r="O712" s="49">
        <v>7520</v>
      </c>
      <c r="P712" s="49">
        <v>3135</v>
      </c>
      <c r="Q712" s="48">
        <v>520</v>
      </c>
      <c r="R712" s="48">
        <v>511</v>
      </c>
      <c r="S712" s="48">
        <v>493</v>
      </c>
      <c r="T712" s="48">
        <v>449</v>
      </c>
      <c r="U712" s="48">
        <v>416</v>
      </c>
      <c r="V712" s="48">
        <v>386</v>
      </c>
      <c r="W712" s="48">
        <v>338</v>
      </c>
      <c r="X712" s="48">
        <v>276</v>
      </c>
      <c r="Y712" s="48">
        <v>282</v>
      </c>
      <c r="Z712" s="48">
        <v>306</v>
      </c>
      <c r="AA712" s="48">
        <v>315</v>
      </c>
      <c r="AB712" s="48">
        <v>250</v>
      </c>
      <c r="AC712" s="48">
        <v>189</v>
      </c>
      <c r="AD712" s="48">
        <v>144</v>
      </c>
      <c r="AE712" s="48">
        <v>104</v>
      </c>
      <c r="AF712" s="48">
        <v>79</v>
      </c>
      <c r="AG712" s="48">
        <v>80</v>
      </c>
      <c r="AH712" s="50">
        <v>497</v>
      </c>
      <c r="AI712" s="50">
        <v>486</v>
      </c>
      <c r="AJ712" s="50">
        <v>479</v>
      </c>
      <c r="AK712" s="50">
        <v>457</v>
      </c>
      <c r="AL712" s="50">
        <v>454</v>
      </c>
      <c r="AM712" s="50">
        <v>454</v>
      </c>
      <c r="AN712" s="50">
        <v>419</v>
      </c>
      <c r="AO712" s="50">
        <v>344</v>
      </c>
      <c r="AP712" s="50">
        <v>337</v>
      </c>
      <c r="AQ712" s="50">
        <v>335</v>
      </c>
      <c r="AR712" s="50">
        <v>326</v>
      </c>
      <c r="AS712" s="50">
        <v>252</v>
      </c>
      <c r="AT712" s="50">
        <v>200</v>
      </c>
      <c r="AU712" s="50">
        <v>161</v>
      </c>
      <c r="AV712" s="50">
        <v>121</v>
      </c>
      <c r="AW712" s="50">
        <v>94</v>
      </c>
      <c r="AX712" s="50">
        <v>101</v>
      </c>
      <c r="AZ712">
        <v>0</v>
      </c>
    </row>
    <row r="713" spans="1:52" x14ac:dyDescent="0.25">
      <c r="A713" s="2" t="s">
        <v>758</v>
      </c>
      <c r="B713" s="3" t="s">
        <v>1564</v>
      </c>
      <c r="C713" s="4">
        <v>50680</v>
      </c>
      <c r="D713" s="2" t="s">
        <v>760</v>
      </c>
      <c r="E713" s="2" t="s">
        <v>1565</v>
      </c>
      <c r="F713" t="s">
        <v>2496</v>
      </c>
      <c r="G713">
        <v>10299</v>
      </c>
      <c r="H713">
        <v>368</v>
      </c>
      <c r="I713">
        <v>82</v>
      </c>
      <c r="J713" s="9">
        <v>22.282608695652172</v>
      </c>
      <c r="K713">
        <v>3105</v>
      </c>
      <c r="L713">
        <v>643</v>
      </c>
      <c r="M713" s="22">
        <v>20.708534621578099</v>
      </c>
      <c r="N713" s="48">
        <v>10299</v>
      </c>
      <c r="O713" s="49">
        <v>4942</v>
      </c>
      <c r="P713" s="49">
        <v>5357</v>
      </c>
      <c r="Q713" s="48">
        <v>630</v>
      </c>
      <c r="R713" s="48">
        <v>576</v>
      </c>
      <c r="S713" s="48">
        <v>549</v>
      </c>
      <c r="T713" s="48">
        <v>491</v>
      </c>
      <c r="U713" s="48">
        <v>487</v>
      </c>
      <c r="V713" s="48">
        <v>422</v>
      </c>
      <c r="W713" s="48">
        <v>371</v>
      </c>
      <c r="X713" s="48">
        <v>343</v>
      </c>
      <c r="Y713" s="48">
        <v>356</v>
      </c>
      <c r="Z713" s="48">
        <v>347</v>
      </c>
      <c r="AA713" s="48">
        <v>303</v>
      </c>
      <c r="AB713" s="48">
        <v>214</v>
      </c>
      <c r="AC713" s="48">
        <v>139</v>
      </c>
      <c r="AD713" s="48">
        <v>102</v>
      </c>
      <c r="AE713" s="48">
        <v>70</v>
      </c>
      <c r="AF713" s="48">
        <v>46</v>
      </c>
      <c r="AG713" s="48">
        <v>42</v>
      </c>
      <c r="AH713" s="50">
        <v>602</v>
      </c>
      <c r="AI713" s="50">
        <v>549</v>
      </c>
      <c r="AJ713" s="50">
        <v>517</v>
      </c>
      <c r="AK713" s="50">
        <v>464</v>
      </c>
      <c r="AL713" s="50">
        <v>454</v>
      </c>
      <c r="AM713" s="50">
        <v>377</v>
      </c>
      <c r="AN713" s="50">
        <v>315</v>
      </c>
      <c r="AO713" s="50">
        <v>266</v>
      </c>
      <c r="AP713" s="50">
        <v>265</v>
      </c>
      <c r="AQ713" s="50">
        <v>253</v>
      </c>
      <c r="AR713" s="50">
        <v>227</v>
      </c>
      <c r="AS713" s="50">
        <v>170</v>
      </c>
      <c r="AT713" s="50">
        <v>122</v>
      </c>
      <c r="AU713" s="50">
        <v>91</v>
      </c>
      <c r="AV713" s="50">
        <v>58</v>
      </c>
      <c r="AW713" s="50">
        <v>38</v>
      </c>
      <c r="AX713" s="50">
        <v>43</v>
      </c>
      <c r="AZ713">
        <v>0</v>
      </c>
    </row>
    <row r="714" spans="1:52" x14ac:dyDescent="0.25">
      <c r="A714" s="2" t="s">
        <v>758</v>
      </c>
      <c r="B714" s="3" t="s">
        <v>2035</v>
      </c>
      <c r="C714" s="4">
        <v>50683</v>
      </c>
      <c r="D714" s="2" t="s">
        <v>760</v>
      </c>
      <c r="E714" s="2" t="s">
        <v>2036</v>
      </c>
      <c r="F714" t="s">
        <v>2496</v>
      </c>
      <c r="G714">
        <v>8764</v>
      </c>
      <c r="H714">
        <v>742</v>
      </c>
      <c r="I714">
        <v>347</v>
      </c>
      <c r="J714" s="9">
        <v>46.765498652291107</v>
      </c>
      <c r="K714">
        <v>3153</v>
      </c>
      <c r="L714">
        <v>839</v>
      </c>
      <c r="M714" s="22">
        <v>26.60957817951158</v>
      </c>
      <c r="N714" s="48">
        <v>8764</v>
      </c>
      <c r="O714" s="49">
        <v>3933</v>
      </c>
      <c r="P714" s="49">
        <v>4831</v>
      </c>
      <c r="Q714" s="48">
        <v>565</v>
      </c>
      <c r="R714" s="48">
        <v>543</v>
      </c>
      <c r="S714" s="48">
        <v>515</v>
      </c>
      <c r="T714" s="48">
        <v>398</v>
      </c>
      <c r="U714" s="48">
        <v>400</v>
      </c>
      <c r="V714" s="48">
        <v>338</v>
      </c>
      <c r="W714" s="48">
        <v>251</v>
      </c>
      <c r="X714" s="48">
        <v>246</v>
      </c>
      <c r="Y714" s="48">
        <v>225</v>
      </c>
      <c r="Z714" s="48">
        <v>234</v>
      </c>
      <c r="AA714" s="48">
        <v>213</v>
      </c>
      <c r="AB714" s="48">
        <v>177</v>
      </c>
      <c r="AC714" s="48">
        <v>135</v>
      </c>
      <c r="AD714" s="48">
        <v>111</v>
      </c>
      <c r="AE714" s="48">
        <v>92</v>
      </c>
      <c r="AF714" s="48">
        <v>71</v>
      </c>
      <c r="AG714" s="48">
        <v>62</v>
      </c>
      <c r="AH714" s="50">
        <v>538</v>
      </c>
      <c r="AI714" s="50">
        <v>508</v>
      </c>
      <c r="AJ714" s="50">
        <v>476</v>
      </c>
      <c r="AK714" s="50">
        <v>376</v>
      </c>
      <c r="AL714" s="50">
        <v>374</v>
      </c>
      <c r="AM714" s="50">
        <v>325</v>
      </c>
      <c r="AN714" s="50">
        <v>243</v>
      </c>
      <c r="AO714" s="50">
        <v>230</v>
      </c>
      <c r="AP714" s="50">
        <v>205</v>
      </c>
      <c r="AQ714" s="50">
        <v>205</v>
      </c>
      <c r="AR714" s="50">
        <v>185</v>
      </c>
      <c r="AS714" s="50">
        <v>140</v>
      </c>
      <c r="AT714" s="50">
        <v>102</v>
      </c>
      <c r="AU714" s="50">
        <v>90</v>
      </c>
      <c r="AV714" s="50">
        <v>74</v>
      </c>
      <c r="AW714" s="50">
        <v>56</v>
      </c>
      <c r="AX714" s="50">
        <v>61</v>
      </c>
      <c r="AZ714">
        <v>0</v>
      </c>
    </row>
    <row r="715" spans="1:52" x14ac:dyDescent="0.25">
      <c r="A715" s="2" t="s">
        <v>758</v>
      </c>
      <c r="B715" s="3" t="s">
        <v>1093</v>
      </c>
      <c r="C715" s="4">
        <v>50686</v>
      </c>
      <c r="D715" s="2" t="s">
        <v>760</v>
      </c>
      <c r="E715" s="2" t="s">
        <v>1094</v>
      </c>
      <c r="F715" t="s">
        <v>2496</v>
      </c>
      <c r="G715">
        <v>2207</v>
      </c>
      <c r="H715">
        <v>258</v>
      </c>
      <c r="I715">
        <v>101</v>
      </c>
      <c r="J715" s="9">
        <v>39.147286821705421</v>
      </c>
      <c r="K715">
        <v>696</v>
      </c>
      <c r="L715">
        <v>162</v>
      </c>
      <c r="M715" s="22">
        <v>23.275862068965516</v>
      </c>
      <c r="N715" s="48">
        <v>2207</v>
      </c>
      <c r="O715" s="49">
        <v>830</v>
      </c>
      <c r="P715" s="49">
        <v>1377</v>
      </c>
      <c r="Q715" s="48">
        <v>131</v>
      </c>
      <c r="R715" s="48">
        <v>123</v>
      </c>
      <c r="S715" s="48">
        <v>118</v>
      </c>
      <c r="T715" s="48">
        <v>108</v>
      </c>
      <c r="U715" s="48">
        <v>102</v>
      </c>
      <c r="V715" s="48">
        <v>93</v>
      </c>
      <c r="W715" s="48">
        <v>86</v>
      </c>
      <c r="X715" s="48">
        <v>83</v>
      </c>
      <c r="Y715" s="48">
        <v>69</v>
      </c>
      <c r="Z715" s="48">
        <v>58</v>
      </c>
      <c r="AA715" s="48">
        <v>49</v>
      </c>
      <c r="AB715" s="48">
        <v>40</v>
      </c>
      <c r="AC715" s="48">
        <v>33</v>
      </c>
      <c r="AD715" s="48">
        <v>25</v>
      </c>
      <c r="AE715" s="48">
        <v>17</v>
      </c>
      <c r="AF715" s="48">
        <v>11</v>
      </c>
      <c r="AG715" s="48">
        <v>10</v>
      </c>
      <c r="AH715" s="50">
        <v>121</v>
      </c>
      <c r="AI715" s="50">
        <v>109</v>
      </c>
      <c r="AJ715" s="50">
        <v>101</v>
      </c>
      <c r="AK715" s="50">
        <v>93</v>
      </c>
      <c r="AL715" s="50">
        <v>93</v>
      </c>
      <c r="AM715" s="50">
        <v>90</v>
      </c>
      <c r="AN715" s="50">
        <v>83</v>
      </c>
      <c r="AO715" s="50">
        <v>82</v>
      </c>
      <c r="AP715" s="50">
        <v>67</v>
      </c>
      <c r="AQ715" s="50">
        <v>55</v>
      </c>
      <c r="AR715" s="50">
        <v>44</v>
      </c>
      <c r="AS715" s="50">
        <v>33</v>
      </c>
      <c r="AT715" s="50">
        <v>26</v>
      </c>
      <c r="AU715" s="50">
        <v>20</v>
      </c>
      <c r="AV715" s="50">
        <v>14</v>
      </c>
      <c r="AW715" s="50">
        <v>10</v>
      </c>
      <c r="AX715" s="50">
        <v>10</v>
      </c>
      <c r="AZ715">
        <v>0</v>
      </c>
    </row>
    <row r="716" spans="1:52" x14ac:dyDescent="0.25">
      <c r="A716" s="2" t="s">
        <v>758</v>
      </c>
      <c r="B716" s="3" t="s">
        <v>1853</v>
      </c>
      <c r="C716" s="4">
        <v>50689</v>
      </c>
      <c r="D716" s="2" t="s">
        <v>760</v>
      </c>
      <c r="E716" s="2" t="s">
        <v>1721</v>
      </c>
      <c r="F716" t="s">
        <v>2496</v>
      </c>
      <c r="G716">
        <v>25298</v>
      </c>
      <c r="H716">
        <v>849</v>
      </c>
      <c r="I716">
        <v>366</v>
      </c>
      <c r="J716" s="9">
        <v>43.109540636042404</v>
      </c>
      <c r="K716">
        <v>7110</v>
      </c>
      <c r="L716">
        <v>2789</v>
      </c>
      <c r="M716" s="22">
        <v>39.226441631504919</v>
      </c>
      <c r="N716" s="48">
        <v>25298</v>
      </c>
      <c r="O716" s="49">
        <v>22609</v>
      </c>
      <c r="P716" s="49">
        <v>2689</v>
      </c>
      <c r="Q716" s="48">
        <v>1242</v>
      </c>
      <c r="R716" s="48">
        <v>1244</v>
      </c>
      <c r="S716" s="48">
        <v>1236</v>
      </c>
      <c r="T716" s="48">
        <v>1014</v>
      </c>
      <c r="U716" s="48">
        <v>951</v>
      </c>
      <c r="V716" s="48">
        <v>950</v>
      </c>
      <c r="W716" s="48">
        <v>847</v>
      </c>
      <c r="X716" s="48">
        <v>762</v>
      </c>
      <c r="Y716" s="48">
        <v>737</v>
      </c>
      <c r="Z716" s="48">
        <v>713</v>
      </c>
      <c r="AA716" s="48">
        <v>674</v>
      </c>
      <c r="AB716" s="48">
        <v>585</v>
      </c>
      <c r="AC716" s="48">
        <v>463</v>
      </c>
      <c r="AD716" s="48">
        <v>343</v>
      </c>
      <c r="AE716" s="48">
        <v>271</v>
      </c>
      <c r="AF716" s="48">
        <v>195</v>
      </c>
      <c r="AG716" s="48">
        <v>194</v>
      </c>
      <c r="AH716" s="50">
        <v>1195</v>
      </c>
      <c r="AI716" s="50">
        <v>1184</v>
      </c>
      <c r="AJ716" s="50">
        <v>1170</v>
      </c>
      <c r="AK716" s="50">
        <v>1006</v>
      </c>
      <c r="AL716" s="50">
        <v>1025</v>
      </c>
      <c r="AM716" s="50">
        <v>1021</v>
      </c>
      <c r="AN716" s="50">
        <v>899</v>
      </c>
      <c r="AO716" s="50">
        <v>813</v>
      </c>
      <c r="AP716" s="50">
        <v>797</v>
      </c>
      <c r="AQ716" s="50">
        <v>780</v>
      </c>
      <c r="AR716" s="50">
        <v>743</v>
      </c>
      <c r="AS716" s="50">
        <v>642</v>
      </c>
      <c r="AT716" s="50">
        <v>501</v>
      </c>
      <c r="AU716" s="50">
        <v>374</v>
      </c>
      <c r="AV716" s="50">
        <v>298</v>
      </c>
      <c r="AW716" s="50">
        <v>214</v>
      </c>
      <c r="AX716" s="50">
        <v>215</v>
      </c>
      <c r="AZ716">
        <v>0</v>
      </c>
    </row>
    <row r="717" spans="1:52" x14ac:dyDescent="0.25">
      <c r="A717" s="2" t="s">
        <v>758</v>
      </c>
      <c r="B717" s="3" t="s">
        <v>2022</v>
      </c>
      <c r="C717" s="4">
        <v>50711</v>
      </c>
      <c r="D717" s="2" t="s">
        <v>760</v>
      </c>
      <c r="E717" s="2" t="s">
        <v>2023</v>
      </c>
      <c r="F717" t="s">
        <v>2251</v>
      </c>
      <c r="G717">
        <v>26347</v>
      </c>
      <c r="H717">
        <v>406</v>
      </c>
      <c r="I717">
        <v>271</v>
      </c>
      <c r="J717" s="9">
        <v>66.748768472906406</v>
      </c>
      <c r="K717">
        <v>8248</v>
      </c>
      <c r="L717">
        <v>1945</v>
      </c>
      <c r="M717" s="22">
        <v>23.581474296799225</v>
      </c>
      <c r="N717" s="48">
        <v>26347</v>
      </c>
      <c r="O717" s="49">
        <v>9545</v>
      </c>
      <c r="P717" s="49">
        <v>16802</v>
      </c>
      <c r="Q717" s="48">
        <v>1544</v>
      </c>
      <c r="R717" s="48">
        <v>1439</v>
      </c>
      <c r="S717" s="48">
        <v>1369</v>
      </c>
      <c r="T717" s="48">
        <v>1252</v>
      </c>
      <c r="U717" s="48">
        <v>1120</v>
      </c>
      <c r="V717" s="48">
        <v>1054</v>
      </c>
      <c r="W717" s="48">
        <v>986</v>
      </c>
      <c r="X717" s="48">
        <v>976</v>
      </c>
      <c r="Y717" s="48">
        <v>815</v>
      </c>
      <c r="Z717" s="48">
        <v>681</v>
      </c>
      <c r="AA717" s="48">
        <v>574</v>
      </c>
      <c r="AB717" s="48">
        <v>469</v>
      </c>
      <c r="AC717" s="48">
        <v>382</v>
      </c>
      <c r="AD717" s="48">
        <v>286</v>
      </c>
      <c r="AE717" s="48">
        <v>197</v>
      </c>
      <c r="AF717" s="48">
        <v>140</v>
      </c>
      <c r="AG717" s="48">
        <v>125</v>
      </c>
      <c r="AH717" s="50">
        <v>1477</v>
      </c>
      <c r="AI717" s="50">
        <v>1376</v>
      </c>
      <c r="AJ717" s="50">
        <v>1292</v>
      </c>
      <c r="AK717" s="50">
        <v>1193</v>
      </c>
      <c r="AL717" s="50">
        <v>1144</v>
      </c>
      <c r="AM717" s="50">
        <v>1076</v>
      </c>
      <c r="AN717" s="50">
        <v>972</v>
      </c>
      <c r="AO717" s="50">
        <v>957</v>
      </c>
      <c r="AP717" s="50">
        <v>800</v>
      </c>
      <c r="AQ717" s="50">
        <v>671</v>
      </c>
      <c r="AR717" s="50">
        <v>554</v>
      </c>
      <c r="AS717" s="50">
        <v>421</v>
      </c>
      <c r="AT717" s="50">
        <v>329</v>
      </c>
      <c r="AU717" s="50">
        <v>250</v>
      </c>
      <c r="AV717" s="50">
        <v>174</v>
      </c>
      <c r="AW717" s="50">
        <v>126</v>
      </c>
      <c r="AX717" s="50">
        <v>126</v>
      </c>
      <c r="AZ717">
        <v>0</v>
      </c>
    </row>
    <row r="718" spans="1:52" x14ac:dyDescent="0.25">
      <c r="A718" s="2" t="s">
        <v>204</v>
      </c>
      <c r="B718" s="3" t="s">
        <v>1303</v>
      </c>
      <c r="C718" s="4">
        <v>52001</v>
      </c>
      <c r="D718" s="2" t="s">
        <v>206</v>
      </c>
      <c r="E718" s="2" t="s">
        <v>1304</v>
      </c>
      <c r="F718" t="s">
        <v>2496</v>
      </c>
      <c r="G718">
        <v>450645</v>
      </c>
      <c r="H718">
        <v>10221</v>
      </c>
      <c r="I718">
        <v>6246</v>
      </c>
      <c r="J718" s="9">
        <v>61.109480481361899</v>
      </c>
      <c r="K718">
        <v>100886</v>
      </c>
      <c r="L718">
        <v>47612</v>
      </c>
      <c r="M718" s="22">
        <v>47.193862379319228</v>
      </c>
      <c r="N718" s="48">
        <v>450645</v>
      </c>
      <c r="O718" s="49">
        <v>376335</v>
      </c>
      <c r="P718" s="49">
        <v>74310</v>
      </c>
      <c r="Q718" s="48">
        <v>15800</v>
      </c>
      <c r="R718" s="48">
        <v>16562</v>
      </c>
      <c r="S718" s="48">
        <v>17524</v>
      </c>
      <c r="T718" s="48">
        <v>18943</v>
      </c>
      <c r="U718" s="48">
        <v>19904</v>
      </c>
      <c r="V718" s="48">
        <v>19188</v>
      </c>
      <c r="W718" s="48">
        <v>19095</v>
      </c>
      <c r="X718" s="48">
        <v>17640</v>
      </c>
      <c r="Y718" s="48">
        <v>14135</v>
      </c>
      <c r="Z718" s="48">
        <v>13340</v>
      </c>
      <c r="AA718" s="48">
        <v>12511</v>
      </c>
      <c r="AB718" s="48">
        <v>9850</v>
      </c>
      <c r="AC718" s="48">
        <v>7497</v>
      </c>
      <c r="AD718" s="48">
        <v>5819</v>
      </c>
      <c r="AE718" s="48">
        <v>4389</v>
      </c>
      <c r="AF718" s="48">
        <v>2874</v>
      </c>
      <c r="AG718" s="48">
        <v>2827</v>
      </c>
      <c r="AH718" s="50">
        <v>15093</v>
      </c>
      <c r="AI718" s="50">
        <v>15921</v>
      </c>
      <c r="AJ718" s="50">
        <v>17291</v>
      </c>
      <c r="AK718" s="50">
        <v>19152</v>
      </c>
      <c r="AL718" s="50">
        <v>18763</v>
      </c>
      <c r="AM718" s="50">
        <v>18648</v>
      </c>
      <c r="AN718" s="50">
        <v>19710</v>
      </c>
      <c r="AO718" s="50">
        <v>18736</v>
      </c>
      <c r="AP718" s="50">
        <v>16607</v>
      </c>
      <c r="AQ718" s="50">
        <v>16122</v>
      </c>
      <c r="AR718" s="50">
        <v>14952</v>
      </c>
      <c r="AS718" s="50">
        <v>12076</v>
      </c>
      <c r="AT718" s="50">
        <v>9407</v>
      </c>
      <c r="AU718" s="50">
        <v>7102</v>
      </c>
      <c r="AV718" s="50">
        <v>5369</v>
      </c>
      <c r="AW718" s="50">
        <v>3788</v>
      </c>
      <c r="AX718" s="50">
        <v>4010</v>
      </c>
      <c r="AZ718">
        <v>1</v>
      </c>
    </row>
    <row r="719" spans="1:52" x14ac:dyDescent="0.25">
      <c r="A719" s="2" t="s">
        <v>204</v>
      </c>
      <c r="B719" s="3" t="s">
        <v>880</v>
      </c>
      <c r="C719" s="4">
        <v>52019</v>
      </c>
      <c r="D719" s="2" t="s">
        <v>206</v>
      </c>
      <c r="E719" s="2" t="s">
        <v>881</v>
      </c>
      <c r="F719" t="s">
        <v>2496</v>
      </c>
      <c r="G719">
        <v>22711</v>
      </c>
      <c r="H719">
        <v>697</v>
      </c>
      <c r="I719">
        <v>510</v>
      </c>
      <c r="J719" s="9">
        <v>73.170731707317074</v>
      </c>
      <c r="K719">
        <v>5662</v>
      </c>
      <c r="L719">
        <v>3010</v>
      </c>
      <c r="M719" s="22">
        <v>53.16142705757683</v>
      </c>
      <c r="N719" s="48">
        <v>22711</v>
      </c>
      <c r="O719" s="49">
        <v>8357</v>
      </c>
      <c r="P719" s="49">
        <v>14354</v>
      </c>
      <c r="Q719" s="48">
        <v>912</v>
      </c>
      <c r="R719" s="48">
        <v>929</v>
      </c>
      <c r="S719" s="48">
        <v>979</v>
      </c>
      <c r="T719" s="48">
        <v>1063</v>
      </c>
      <c r="U719" s="48">
        <v>1018</v>
      </c>
      <c r="V719" s="48">
        <v>890</v>
      </c>
      <c r="W719" s="48">
        <v>768</v>
      </c>
      <c r="X719" s="48">
        <v>698</v>
      </c>
      <c r="Y719" s="48">
        <v>650</v>
      </c>
      <c r="Z719" s="48">
        <v>626</v>
      </c>
      <c r="AA719" s="48">
        <v>635</v>
      </c>
      <c r="AB719" s="48">
        <v>561</v>
      </c>
      <c r="AC719" s="48">
        <v>518</v>
      </c>
      <c r="AD719" s="48">
        <v>438</v>
      </c>
      <c r="AE719" s="48">
        <v>331</v>
      </c>
      <c r="AF719" s="48">
        <v>237</v>
      </c>
      <c r="AG719" s="48">
        <v>255</v>
      </c>
      <c r="AH719" s="50">
        <v>886</v>
      </c>
      <c r="AI719" s="50">
        <v>921</v>
      </c>
      <c r="AJ719" s="50">
        <v>977</v>
      </c>
      <c r="AK719" s="50">
        <v>1056</v>
      </c>
      <c r="AL719" s="50">
        <v>992</v>
      </c>
      <c r="AM719" s="50">
        <v>860</v>
      </c>
      <c r="AN719" s="50">
        <v>747</v>
      </c>
      <c r="AO719" s="50">
        <v>691</v>
      </c>
      <c r="AP719" s="50">
        <v>648</v>
      </c>
      <c r="AQ719" s="50">
        <v>623</v>
      </c>
      <c r="AR719" s="50">
        <v>631</v>
      </c>
      <c r="AS719" s="50">
        <v>546</v>
      </c>
      <c r="AT719" s="50">
        <v>478</v>
      </c>
      <c r="AU719" s="50">
        <v>380</v>
      </c>
      <c r="AV719" s="50">
        <v>291</v>
      </c>
      <c r="AW719" s="50">
        <v>219</v>
      </c>
      <c r="AX719" s="50">
        <v>257</v>
      </c>
      <c r="AZ719">
        <v>0</v>
      </c>
    </row>
    <row r="720" spans="1:52" x14ac:dyDescent="0.25">
      <c r="A720" s="2" t="s">
        <v>204</v>
      </c>
      <c r="B720" s="3" t="s">
        <v>590</v>
      </c>
      <c r="C720" s="4">
        <v>52022</v>
      </c>
      <c r="D720" s="2" t="s">
        <v>206</v>
      </c>
      <c r="E720" s="2" t="s">
        <v>591</v>
      </c>
      <c r="F720" t="s">
        <v>2496</v>
      </c>
      <c r="G720">
        <v>5929</v>
      </c>
      <c r="H720">
        <v>1008</v>
      </c>
      <c r="I720">
        <v>643</v>
      </c>
      <c r="J720" s="9">
        <v>63.789682539682538</v>
      </c>
      <c r="K720">
        <v>1451</v>
      </c>
      <c r="L720">
        <v>859</v>
      </c>
      <c r="M720" s="22">
        <v>59.200551343900756</v>
      </c>
      <c r="N720" s="48">
        <v>5929</v>
      </c>
      <c r="O720" s="49">
        <v>1278</v>
      </c>
      <c r="P720" s="49">
        <v>4651</v>
      </c>
      <c r="Q720" s="48">
        <v>216</v>
      </c>
      <c r="R720" s="48">
        <v>216</v>
      </c>
      <c r="S720" s="48">
        <v>224</v>
      </c>
      <c r="T720" s="48">
        <v>230</v>
      </c>
      <c r="U720" s="48">
        <v>216</v>
      </c>
      <c r="V720" s="48">
        <v>215</v>
      </c>
      <c r="W720" s="48">
        <v>206</v>
      </c>
      <c r="X720" s="48">
        <v>201</v>
      </c>
      <c r="Y720" s="48">
        <v>184</v>
      </c>
      <c r="Z720" s="48">
        <v>194</v>
      </c>
      <c r="AA720" s="48">
        <v>182</v>
      </c>
      <c r="AB720" s="48">
        <v>144</v>
      </c>
      <c r="AC720" s="48">
        <v>127</v>
      </c>
      <c r="AD720" s="48">
        <v>104</v>
      </c>
      <c r="AE720" s="48">
        <v>79</v>
      </c>
      <c r="AF720" s="48">
        <v>56</v>
      </c>
      <c r="AG720" s="48">
        <v>60</v>
      </c>
      <c r="AH720" s="50">
        <v>215</v>
      </c>
      <c r="AI720" s="50">
        <v>216</v>
      </c>
      <c r="AJ720" s="50">
        <v>224</v>
      </c>
      <c r="AK720" s="50">
        <v>234</v>
      </c>
      <c r="AL720" s="50">
        <v>221</v>
      </c>
      <c r="AM720" s="50">
        <v>222</v>
      </c>
      <c r="AN720" s="50">
        <v>224</v>
      </c>
      <c r="AO720" s="50">
        <v>239</v>
      </c>
      <c r="AP720" s="50">
        <v>222</v>
      </c>
      <c r="AQ720" s="50">
        <v>224</v>
      </c>
      <c r="AR720" s="50">
        <v>205</v>
      </c>
      <c r="AS720" s="50">
        <v>163</v>
      </c>
      <c r="AT720" s="50">
        <v>137</v>
      </c>
      <c r="AU720" s="50">
        <v>106</v>
      </c>
      <c r="AV720" s="50">
        <v>82</v>
      </c>
      <c r="AW720" s="50">
        <v>65</v>
      </c>
      <c r="AX720" s="50">
        <v>76</v>
      </c>
      <c r="AZ720">
        <v>1</v>
      </c>
    </row>
    <row r="721" spans="1:52" x14ac:dyDescent="0.25">
      <c r="A721" s="2" t="s">
        <v>204</v>
      </c>
      <c r="B721" s="3" t="s">
        <v>1472</v>
      </c>
      <c r="C721" s="4">
        <v>52036</v>
      </c>
      <c r="D721" s="2" t="s">
        <v>206</v>
      </c>
      <c r="E721" s="2" t="s">
        <v>1473</v>
      </c>
      <c r="F721" t="s">
        <v>2496</v>
      </c>
      <c r="G721">
        <v>6745</v>
      </c>
      <c r="H721">
        <v>850</v>
      </c>
      <c r="I721">
        <v>999</v>
      </c>
      <c r="J721" s="9">
        <v>117.52941176470588</v>
      </c>
      <c r="K721">
        <v>1750</v>
      </c>
      <c r="L721">
        <v>989</v>
      </c>
      <c r="M721" s="22">
        <v>56.51428571428572</v>
      </c>
      <c r="N721" s="48">
        <v>6745</v>
      </c>
      <c r="O721" s="49">
        <v>1635</v>
      </c>
      <c r="P721" s="49">
        <v>5110</v>
      </c>
      <c r="Q721" s="48">
        <v>248</v>
      </c>
      <c r="R721" s="48">
        <v>257</v>
      </c>
      <c r="S721" s="48">
        <v>275</v>
      </c>
      <c r="T721" s="48">
        <v>305</v>
      </c>
      <c r="U721" s="48">
        <v>287</v>
      </c>
      <c r="V721" s="48">
        <v>274</v>
      </c>
      <c r="W721" s="48">
        <v>274</v>
      </c>
      <c r="X721" s="48">
        <v>277</v>
      </c>
      <c r="Y721" s="48">
        <v>239</v>
      </c>
      <c r="Z721" s="48">
        <v>226</v>
      </c>
      <c r="AA721" s="48">
        <v>205</v>
      </c>
      <c r="AB721" s="48">
        <v>163</v>
      </c>
      <c r="AC721" s="48">
        <v>137</v>
      </c>
      <c r="AD721" s="48">
        <v>117</v>
      </c>
      <c r="AE721" s="48">
        <v>91</v>
      </c>
      <c r="AF721" s="48">
        <v>64</v>
      </c>
      <c r="AG721" s="48">
        <v>70</v>
      </c>
      <c r="AH721" s="50">
        <v>238</v>
      </c>
      <c r="AI721" s="50">
        <v>248</v>
      </c>
      <c r="AJ721" s="50">
        <v>259</v>
      </c>
      <c r="AK721" s="50">
        <v>273</v>
      </c>
      <c r="AL721" s="50">
        <v>247</v>
      </c>
      <c r="AM721" s="50">
        <v>230</v>
      </c>
      <c r="AN721" s="50">
        <v>237</v>
      </c>
      <c r="AO721" s="50">
        <v>244</v>
      </c>
      <c r="AP721" s="50">
        <v>220</v>
      </c>
      <c r="AQ721" s="50">
        <v>212</v>
      </c>
      <c r="AR721" s="50">
        <v>190</v>
      </c>
      <c r="AS721" s="50">
        <v>153</v>
      </c>
      <c r="AT721" s="50">
        <v>132</v>
      </c>
      <c r="AU721" s="50">
        <v>116</v>
      </c>
      <c r="AV721" s="50">
        <v>90</v>
      </c>
      <c r="AW721" s="50">
        <v>66</v>
      </c>
      <c r="AX721" s="50">
        <v>81</v>
      </c>
      <c r="AZ721">
        <v>0</v>
      </c>
    </row>
    <row r="722" spans="1:52" x14ac:dyDescent="0.25">
      <c r="A722" s="2" t="s">
        <v>204</v>
      </c>
      <c r="B722" s="3" t="s">
        <v>1372</v>
      </c>
      <c r="C722" s="4">
        <v>52051</v>
      </c>
      <c r="D722" s="2" t="s">
        <v>206</v>
      </c>
      <c r="E722" s="2" t="s">
        <v>1373</v>
      </c>
      <c r="F722" t="s">
        <v>2496</v>
      </c>
      <c r="G722">
        <v>7566</v>
      </c>
      <c r="H722">
        <v>637</v>
      </c>
      <c r="I722">
        <v>556</v>
      </c>
      <c r="J722" s="9">
        <v>87.284144427001578</v>
      </c>
      <c r="K722">
        <v>1795</v>
      </c>
      <c r="L722">
        <v>974</v>
      </c>
      <c r="M722" s="22">
        <v>54.261838440111418</v>
      </c>
      <c r="N722" s="48">
        <v>7566</v>
      </c>
      <c r="O722" s="49">
        <v>1142</v>
      </c>
      <c r="P722" s="49">
        <v>6424</v>
      </c>
      <c r="Q722" s="48">
        <v>277</v>
      </c>
      <c r="R722" s="48">
        <v>275</v>
      </c>
      <c r="S722" s="48">
        <v>293</v>
      </c>
      <c r="T722" s="48">
        <v>333</v>
      </c>
      <c r="U722" s="48">
        <v>310</v>
      </c>
      <c r="V722" s="48">
        <v>303</v>
      </c>
      <c r="W722" s="48">
        <v>342</v>
      </c>
      <c r="X722" s="48">
        <v>308</v>
      </c>
      <c r="Y722" s="48">
        <v>262</v>
      </c>
      <c r="Z722" s="48">
        <v>272</v>
      </c>
      <c r="AA722" s="48">
        <v>252</v>
      </c>
      <c r="AB722" s="48">
        <v>225</v>
      </c>
      <c r="AC722" s="48">
        <v>153</v>
      </c>
      <c r="AD722" s="48">
        <v>113</v>
      </c>
      <c r="AE722" s="48">
        <v>97</v>
      </c>
      <c r="AF722" s="48">
        <v>76</v>
      </c>
      <c r="AG722" s="48">
        <v>77</v>
      </c>
      <c r="AH722" s="50">
        <v>270</v>
      </c>
      <c r="AI722" s="50">
        <v>271</v>
      </c>
      <c r="AJ722" s="50">
        <v>284</v>
      </c>
      <c r="AK722" s="50">
        <v>311</v>
      </c>
      <c r="AL722" s="50">
        <v>270</v>
      </c>
      <c r="AM722" s="50">
        <v>247</v>
      </c>
      <c r="AN722" s="50">
        <v>272</v>
      </c>
      <c r="AO722" s="50">
        <v>250</v>
      </c>
      <c r="AP722" s="50">
        <v>221</v>
      </c>
      <c r="AQ722" s="50">
        <v>233</v>
      </c>
      <c r="AR722" s="50">
        <v>223</v>
      </c>
      <c r="AS722" s="50">
        <v>207</v>
      </c>
      <c r="AT722" s="50">
        <v>147</v>
      </c>
      <c r="AU722" s="50">
        <v>110</v>
      </c>
      <c r="AV722" s="50">
        <v>100</v>
      </c>
      <c r="AW722" s="50">
        <v>86</v>
      </c>
      <c r="AX722" s="50">
        <v>96</v>
      </c>
      <c r="AZ722">
        <v>0</v>
      </c>
    </row>
    <row r="723" spans="1:52" x14ac:dyDescent="0.25">
      <c r="A723" s="2" t="s">
        <v>204</v>
      </c>
      <c r="B723" s="3" t="s">
        <v>1684</v>
      </c>
      <c r="C723" s="4">
        <v>52079</v>
      </c>
      <c r="D723" s="2" t="s">
        <v>206</v>
      </c>
      <c r="E723" s="2" t="s">
        <v>1685</v>
      </c>
      <c r="F723" t="s">
        <v>2255</v>
      </c>
      <c r="G723">
        <v>39564</v>
      </c>
      <c r="H723">
        <v>7616</v>
      </c>
      <c r="I723">
        <v>1258</v>
      </c>
      <c r="J723" s="9">
        <v>16.517857142857142</v>
      </c>
      <c r="K723">
        <v>14851</v>
      </c>
      <c r="L723">
        <v>1903</v>
      </c>
      <c r="M723" s="22">
        <v>12.813951922429467</v>
      </c>
      <c r="N723" s="48">
        <v>39564</v>
      </c>
      <c r="O723" s="49">
        <v>17002</v>
      </c>
      <c r="P723" s="49">
        <v>22562</v>
      </c>
      <c r="Q723" s="48">
        <v>2768</v>
      </c>
      <c r="R723" s="48">
        <v>2555</v>
      </c>
      <c r="S723" s="48">
        <v>2414</v>
      </c>
      <c r="T723" s="48">
        <v>2324</v>
      </c>
      <c r="U723" s="48">
        <v>1987</v>
      </c>
      <c r="V723" s="48">
        <v>1606</v>
      </c>
      <c r="W723" s="48">
        <v>1379</v>
      </c>
      <c r="X723" s="48">
        <v>1155</v>
      </c>
      <c r="Y723" s="48">
        <v>893</v>
      </c>
      <c r="Z723" s="48">
        <v>774</v>
      </c>
      <c r="AA723" s="48">
        <v>664</v>
      </c>
      <c r="AB723" s="48">
        <v>506</v>
      </c>
      <c r="AC723" s="48">
        <v>342</v>
      </c>
      <c r="AD723" s="48">
        <v>221</v>
      </c>
      <c r="AE723" s="48">
        <v>148</v>
      </c>
      <c r="AF723" s="48">
        <v>111</v>
      </c>
      <c r="AG723" s="48">
        <v>109</v>
      </c>
      <c r="AH723" s="50">
        <v>2708</v>
      </c>
      <c r="AI723" s="50">
        <v>2594</v>
      </c>
      <c r="AJ723" s="50">
        <v>2505</v>
      </c>
      <c r="AK723" s="50">
        <v>2199</v>
      </c>
      <c r="AL723" s="50">
        <v>1943</v>
      </c>
      <c r="AM723" s="50">
        <v>1573</v>
      </c>
      <c r="AN723" s="50">
        <v>1246</v>
      </c>
      <c r="AO723" s="50">
        <v>1085</v>
      </c>
      <c r="AP723" s="50">
        <v>864</v>
      </c>
      <c r="AQ723" s="50">
        <v>726</v>
      </c>
      <c r="AR723" s="50">
        <v>594</v>
      </c>
      <c r="AS723" s="50">
        <v>457</v>
      </c>
      <c r="AT723" s="50">
        <v>343</v>
      </c>
      <c r="AU723" s="50">
        <v>245</v>
      </c>
      <c r="AV723" s="50">
        <v>184</v>
      </c>
      <c r="AW723" s="50">
        <v>158</v>
      </c>
      <c r="AX723" s="50">
        <v>184</v>
      </c>
      <c r="AZ723">
        <v>6</v>
      </c>
    </row>
    <row r="724" spans="1:52" x14ac:dyDescent="0.25">
      <c r="A724" s="2" t="s">
        <v>204</v>
      </c>
      <c r="B724" s="3" t="s">
        <v>656</v>
      </c>
      <c r="C724" s="4">
        <v>52083</v>
      </c>
      <c r="D724" s="2" t="s">
        <v>206</v>
      </c>
      <c r="E724" s="2" t="s">
        <v>269</v>
      </c>
      <c r="F724" t="s">
        <v>2496</v>
      </c>
      <c r="G724">
        <v>7715</v>
      </c>
      <c r="H724">
        <v>328</v>
      </c>
      <c r="I724">
        <v>269</v>
      </c>
      <c r="J724" s="9">
        <v>82.012195121951208</v>
      </c>
      <c r="K724">
        <v>1619</v>
      </c>
      <c r="L724">
        <v>1092</v>
      </c>
      <c r="M724" s="22">
        <v>67.449042618900563</v>
      </c>
      <c r="N724" s="48">
        <v>7715</v>
      </c>
      <c r="O724" s="49">
        <v>2989</v>
      </c>
      <c r="P724" s="49">
        <v>4726</v>
      </c>
      <c r="Q724" s="48">
        <v>258</v>
      </c>
      <c r="R724" s="48">
        <v>266</v>
      </c>
      <c r="S724" s="48">
        <v>272</v>
      </c>
      <c r="T724" s="48">
        <v>299</v>
      </c>
      <c r="U724" s="48">
        <v>329</v>
      </c>
      <c r="V724" s="48">
        <v>285</v>
      </c>
      <c r="W724" s="48">
        <v>281</v>
      </c>
      <c r="X724" s="48">
        <v>257</v>
      </c>
      <c r="Y724" s="48">
        <v>275</v>
      </c>
      <c r="Z724" s="48">
        <v>288</v>
      </c>
      <c r="AA724" s="48">
        <v>257</v>
      </c>
      <c r="AB724" s="48">
        <v>212</v>
      </c>
      <c r="AC724" s="48">
        <v>180</v>
      </c>
      <c r="AD724" s="48">
        <v>150</v>
      </c>
      <c r="AE724" s="48">
        <v>131</v>
      </c>
      <c r="AF724" s="48">
        <v>84</v>
      </c>
      <c r="AG724" s="48">
        <v>82</v>
      </c>
      <c r="AH724" s="50">
        <v>253</v>
      </c>
      <c r="AI724" s="50">
        <v>261</v>
      </c>
      <c r="AJ724" s="50">
        <v>264</v>
      </c>
      <c r="AK724" s="50">
        <v>285</v>
      </c>
      <c r="AL724" s="50">
        <v>294</v>
      </c>
      <c r="AM724" s="50">
        <v>251</v>
      </c>
      <c r="AN724" s="50">
        <v>262</v>
      </c>
      <c r="AO724" s="50">
        <v>265</v>
      </c>
      <c r="AP724" s="50">
        <v>294</v>
      </c>
      <c r="AQ724" s="50">
        <v>307</v>
      </c>
      <c r="AR724" s="50">
        <v>274</v>
      </c>
      <c r="AS724" s="50">
        <v>210</v>
      </c>
      <c r="AT724" s="50">
        <v>163</v>
      </c>
      <c r="AU724" s="50">
        <v>133</v>
      </c>
      <c r="AV724" s="50">
        <v>122</v>
      </c>
      <c r="AW724" s="50">
        <v>84</v>
      </c>
      <c r="AX724" s="50">
        <v>87</v>
      </c>
      <c r="AZ724">
        <v>0</v>
      </c>
    </row>
    <row r="725" spans="1:52" x14ac:dyDescent="0.25">
      <c r="A725" s="2" t="s">
        <v>204</v>
      </c>
      <c r="B725" s="3" t="s">
        <v>993</v>
      </c>
      <c r="C725" s="4">
        <v>52110</v>
      </c>
      <c r="D725" s="2" t="s">
        <v>206</v>
      </c>
      <c r="E725" s="2" t="s">
        <v>994</v>
      </c>
      <c r="F725" t="s">
        <v>2496</v>
      </c>
      <c r="G725">
        <v>25653</v>
      </c>
      <c r="H725">
        <v>1276</v>
      </c>
      <c r="I725">
        <v>1523</v>
      </c>
      <c r="J725" s="9">
        <v>119.35736677115986</v>
      </c>
      <c r="K725">
        <v>6659</v>
      </c>
      <c r="L725">
        <v>3395</v>
      </c>
      <c r="M725" s="22">
        <v>50.983631175852231</v>
      </c>
      <c r="N725" s="48">
        <v>25653</v>
      </c>
      <c r="O725" s="49">
        <v>6374</v>
      </c>
      <c r="P725" s="49">
        <v>19279</v>
      </c>
      <c r="Q725" s="48">
        <v>1145</v>
      </c>
      <c r="R725" s="48">
        <v>1108</v>
      </c>
      <c r="S725" s="48">
        <v>1075</v>
      </c>
      <c r="T725" s="48">
        <v>1101</v>
      </c>
      <c r="U725" s="48">
        <v>1096</v>
      </c>
      <c r="V725" s="48">
        <v>1026</v>
      </c>
      <c r="W725" s="48">
        <v>960</v>
      </c>
      <c r="X725" s="48">
        <v>932</v>
      </c>
      <c r="Y725" s="48">
        <v>837</v>
      </c>
      <c r="Z725" s="48">
        <v>801</v>
      </c>
      <c r="AA725" s="48">
        <v>695</v>
      </c>
      <c r="AB725" s="48">
        <v>566</v>
      </c>
      <c r="AC725" s="48">
        <v>465</v>
      </c>
      <c r="AD725" s="48">
        <v>450</v>
      </c>
      <c r="AE725" s="48">
        <v>374</v>
      </c>
      <c r="AF725" s="48">
        <v>260</v>
      </c>
      <c r="AG725" s="48">
        <v>270</v>
      </c>
      <c r="AH725" s="50">
        <v>1107</v>
      </c>
      <c r="AI725" s="50">
        <v>1091</v>
      </c>
      <c r="AJ725" s="50">
        <v>1076</v>
      </c>
      <c r="AK725" s="50">
        <v>1098</v>
      </c>
      <c r="AL725" s="50">
        <v>1034</v>
      </c>
      <c r="AM725" s="50">
        <v>947</v>
      </c>
      <c r="AN725" s="50">
        <v>868</v>
      </c>
      <c r="AO725" s="50">
        <v>856</v>
      </c>
      <c r="AP725" s="50">
        <v>761</v>
      </c>
      <c r="AQ725" s="50">
        <v>719</v>
      </c>
      <c r="AR725" s="50">
        <v>633</v>
      </c>
      <c r="AS725" s="50">
        <v>537</v>
      </c>
      <c r="AT725" s="50">
        <v>452</v>
      </c>
      <c r="AU725" s="50">
        <v>416</v>
      </c>
      <c r="AV725" s="50">
        <v>340</v>
      </c>
      <c r="AW725" s="50">
        <v>251</v>
      </c>
      <c r="AX725" s="50">
        <v>306</v>
      </c>
      <c r="AZ725">
        <v>0</v>
      </c>
    </row>
    <row r="726" spans="1:52" x14ac:dyDescent="0.25">
      <c r="A726" s="2" t="s">
        <v>204</v>
      </c>
      <c r="B726" s="3" t="s">
        <v>1095</v>
      </c>
      <c r="C726" s="4">
        <v>52203</v>
      </c>
      <c r="D726" s="2" t="s">
        <v>206</v>
      </c>
      <c r="E726" s="2" t="s">
        <v>1096</v>
      </c>
      <c r="F726" t="s">
        <v>2496</v>
      </c>
      <c r="G726">
        <v>10206</v>
      </c>
      <c r="H726">
        <v>888</v>
      </c>
      <c r="I726">
        <v>792</v>
      </c>
      <c r="J726" s="9">
        <v>89.189189189189193</v>
      </c>
      <c r="K726">
        <v>2673</v>
      </c>
      <c r="L726">
        <v>1367</v>
      </c>
      <c r="M726" s="22">
        <v>51.141040029928917</v>
      </c>
      <c r="N726" s="48">
        <v>10206</v>
      </c>
      <c r="O726" s="49">
        <v>1641</v>
      </c>
      <c r="P726" s="49">
        <v>8565</v>
      </c>
      <c r="Q726" s="48">
        <v>440</v>
      </c>
      <c r="R726" s="48">
        <v>445</v>
      </c>
      <c r="S726" s="48">
        <v>438</v>
      </c>
      <c r="T726" s="48">
        <v>538</v>
      </c>
      <c r="U726" s="48">
        <v>515</v>
      </c>
      <c r="V726" s="48">
        <v>453</v>
      </c>
      <c r="W726" s="48">
        <v>420</v>
      </c>
      <c r="X726" s="48">
        <v>391</v>
      </c>
      <c r="Y726" s="48">
        <v>287</v>
      </c>
      <c r="Z726" s="48">
        <v>275</v>
      </c>
      <c r="AA726" s="48">
        <v>267</v>
      </c>
      <c r="AB726" s="48">
        <v>196</v>
      </c>
      <c r="AC726" s="48">
        <v>179</v>
      </c>
      <c r="AD726" s="48">
        <v>167</v>
      </c>
      <c r="AE726" s="48">
        <v>140</v>
      </c>
      <c r="AF726" s="48">
        <v>109</v>
      </c>
      <c r="AG726" s="48">
        <v>115</v>
      </c>
      <c r="AH726" s="50">
        <v>417</v>
      </c>
      <c r="AI726" s="50">
        <v>416</v>
      </c>
      <c r="AJ726" s="50">
        <v>404</v>
      </c>
      <c r="AK726" s="50">
        <v>462</v>
      </c>
      <c r="AL726" s="50">
        <v>412</v>
      </c>
      <c r="AM726" s="50">
        <v>401</v>
      </c>
      <c r="AN726" s="50">
        <v>386</v>
      </c>
      <c r="AO726" s="50">
        <v>338</v>
      </c>
      <c r="AP726" s="50">
        <v>269</v>
      </c>
      <c r="AQ726" s="50">
        <v>244</v>
      </c>
      <c r="AR726" s="50">
        <v>221</v>
      </c>
      <c r="AS726" s="50">
        <v>192</v>
      </c>
      <c r="AT726" s="50">
        <v>151</v>
      </c>
      <c r="AU726" s="50">
        <v>157</v>
      </c>
      <c r="AV726" s="50">
        <v>129</v>
      </c>
      <c r="AW726" s="50">
        <v>101</v>
      </c>
      <c r="AX726" s="50">
        <v>131</v>
      </c>
      <c r="AZ726">
        <v>0</v>
      </c>
    </row>
    <row r="727" spans="1:52" x14ac:dyDescent="0.25">
      <c r="A727" s="2" t="s">
        <v>204</v>
      </c>
      <c r="B727" s="3" t="s">
        <v>1519</v>
      </c>
      <c r="C727" s="4">
        <v>52207</v>
      </c>
      <c r="D727" s="2" t="s">
        <v>206</v>
      </c>
      <c r="E727" s="2" t="s">
        <v>1520</v>
      </c>
      <c r="F727" t="s">
        <v>2496</v>
      </c>
      <c r="G727">
        <v>9201</v>
      </c>
      <c r="H727">
        <v>1141</v>
      </c>
      <c r="I727">
        <v>1128</v>
      </c>
      <c r="J727" s="9">
        <v>98.860648553900091</v>
      </c>
      <c r="K727">
        <v>2375</v>
      </c>
      <c r="L727">
        <v>1413</v>
      </c>
      <c r="M727" s="22">
        <v>59.494736842105269</v>
      </c>
      <c r="N727" s="48">
        <v>9201</v>
      </c>
      <c r="O727" s="49">
        <v>1812</v>
      </c>
      <c r="P727" s="49">
        <v>7389</v>
      </c>
      <c r="Q727" s="48">
        <v>361</v>
      </c>
      <c r="R727" s="48">
        <v>365</v>
      </c>
      <c r="S727" s="48">
        <v>376</v>
      </c>
      <c r="T727" s="48">
        <v>397</v>
      </c>
      <c r="U727" s="48">
        <v>371</v>
      </c>
      <c r="V727" s="48">
        <v>299</v>
      </c>
      <c r="W727" s="48">
        <v>311</v>
      </c>
      <c r="X727" s="48">
        <v>324</v>
      </c>
      <c r="Y727" s="48">
        <v>303</v>
      </c>
      <c r="Z727" s="48">
        <v>298</v>
      </c>
      <c r="AA727" s="48">
        <v>265</v>
      </c>
      <c r="AB727" s="48">
        <v>214</v>
      </c>
      <c r="AC727" s="48">
        <v>171</v>
      </c>
      <c r="AD727" s="48">
        <v>157</v>
      </c>
      <c r="AE727" s="48">
        <v>141</v>
      </c>
      <c r="AF727" s="48">
        <v>101</v>
      </c>
      <c r="AG727" s="48">
        <v>110</v>
      </c>
      <c r="AH727" s="50">
        <v>347</v>
      </c>
      <c r="AI727" s="50">
        <v>359</v>
      </c>
      <c r="AJ727" s="50">
        <v>359</v>
      </c>
      <c r="AK727" s="50">
        <v>386</v>
      </c>
      <c r="AL727" s="50">
        <v>356</v>
      </c>
      <c r="AM727" s="50">
        <v>311</v>
      </c>
      <c r="AN727" s="50">
        <v>345</v>
      </c>
      <c r="AO727" s="50">
        <v>363</v>
      </c>
      <c r="AP727" s="50">
        <v>326</v>
      </c>
      <c r="AQ727" s="50">
        <v>302</v>
      </c>
      <c r="AR727" s="50">
        <v>257</v>
      </c>
      <c r="AS727" s="50">
        <v>197</v>
      </c>
      <c r="AT727" s="50">
        <v>166</v>
      </c>
      <c r="AU727" s="50">
        <v>167</v>
      </c>
      <c r="AV727" s="50">
        <v>160</v>
      </c>
      <c r="AW727" s="50">
        <v>111</v>
      </c>
      <c r="AX727" s="50">
        <v>125</v>
      </c>
      <c r="AZ727">
        <v>0</v>
      </c>
    </row>
    <row r="728" spans="1:52" x14ac:dyDescent="0.25">
      <c r="A728" s="2" t="s">
        <v>204</v>
      </c>
      <c r="B728" s="3" t="s">
        <v>408</v>
      </c>
      <c r="C728" s="4">
        <v>52210</v>
      </c>
      <c r="D728" s="2" t="s">
        <v>206</v>
      </c>
      <c r="E728" s="2" t="s">
        <v>409</v>
      </c>
      <c r="F728" t="s">
        <v>2496</v>
      </c>
      <c r="G728">
        <v>7003</v>
      </c>
      <c r="H728">
        <v>1082</v>
      </c>
      <c r="I728">
        <v>873</v>
      </c>
      <c r="J728" s="9">
        <v>80.683918669131245</v>
      </c>
      <c r="K728">
        <v>2203</v>
      </c>
      <c r="L728">
        <v>881</v>
      </c>
      <c r="M728" s="22">
        <v>39.990921470721744</v>
      </c>
      <c r="N728" s="48">
        <v>7003</v>
      </c>
      <c r="O728" s="49">
        <v>2386</v>
      </c>
      <c r="P728" s="49">
        <v>4617</v>
      </c>
      <c r="Q728" s="48">
        <v>375</v>
      </c>
      <c r="R728" s="48">
        <v>363</v>
      </c>
      <c r="S728" s="48">
        <v>366</v>
      </c>
      <c r="T728" s="48">
        <v>359</v>
      </c>
      <c r="U728" s="48">
        <v>320</v>
      </c>
      <c r="V728" s="48">
        <v>284</v>
      </c>
      <c r="W728" s="48">
        <v>240</v>
      </c>
      <c r="X728" s="48">
        <v>209</v>
      </c>
      <c r="Y728" s="48">
        <v>188</v>
      </c>
      <c r="Z728" s="48">
        <v>165</v>
      </c>
      <c r="AA728" s="48">
        <v>141</v>
      </c>
      <c r="AB728" s="48">
        <v>131</v>
      </c>
      <c r="AC728" s="48">
        <v>119</v>
      </c>
      <c r="AD728" s="48">
        <v>114</v>
      </c>
      <c r="AE728" s="48">
        <v>85</v>
      </c>
      <c r="AF728" s="48">
        <v>57</v>
      </c>
      <c r="AG728" s="48">
        <v>67</v>
      </c>
      <c r="AH728" s="50">
        <v>358</v>
      </c>
      <c r="AI728" s="50">
        <v>346</v>
      </c>
      <c r="AJ728" s="50">
        <v>347</v>
      </c>
      <c r="AK728" s="50">
        <v>334</v>
      </c>
      <c r="AL728" s="50">
        <v>286</v>
      </c>
      <c r="AM728" s="50">
        <v>254</v>
      </c>
      <c r="AN728" s="50">
        <v>218</v>
      </c>
      <c r="AO728" s="50">
        <v>196</v>
      </c>
      <c r="AP728" s="50">
        <v>180</v>
      </c>
      <c r="AQ728" s="50">
        <v>168</v>
      </c>
      <c r="AR728" s="50">
        <v>145</v>
      </c>
      <c r="AS728" s="50">
        <v>128</v>
      </c>
      <c r="AT728" s="50">
        <v>113</v>
      </c>
      <c r="AU728" s="50">
        <v>111</v>
      </c>
      <c r="AV728" s="50">
        <v>91</v>
      </c>
      <c r="AW728" s="50">
        <v>64</v>
      </c>
      <c r="AX728" s="50">
        <v>81</v>
      </c>
      <c r="AZ728">
        <v>0</v>
      </c>
    </row>
    <row r="729" spans="1:52" x14ac:dyDescent="0.25">
      <c r="A729" s="2" t="s">
        <v>204</v>
      </c>
      <c r="B729" s="3" t="s">
        <v>1572</v>
      </c>
      <c r="C729" s="4">
        <v>52215</v>
      </c>
      <c r="D729" s="2" t="s">
        <v>206</v>
      </c>
      <c r="E729" s="2" t="s">
        <v>532</v>
      </c>
      <c r="F729" t="s">
        <v>2496</v>
      </c>
      <c r="G729">
        <v>14066</v>
      </c>
      <c r="H729">
        <v>2546</v>
      </c>
      <c r="I729">
        <v>1592</v>
      </c>
      <c r="J729" s="9">
        <v>62.529457973291436</v>
      </c>
      <c r="K729">
        <v>3454</v>
      </c>
      <c r="L729">
        <v>1510</v>
      </c>
      <c r="M729" s="22">
        <v>43.717429067747538</v>
      </c>
      <c r="N729" s="48">
        <v>14066</v>
      </c>
      <c r="O729" s="49">
        <v>2375</v>
      </c>
      <c r="P729" s="49">
        <v>11691</v>
      </c>
      <c r="Q729" s="48">
        <v>573</v>
      </c>
      <c r="R729" s="48">
        <v>557</v>
      </c>
      <c r="S729" s="48">
        <v>538</v>
      </c>
      <c r="T729" s="48">
        <v>573</v>
      </c>
      <c r="U729" s="48">
        <v>622</v>
      </c>
      <c r="V729" s="48">
        <v>616</v>
      </c>
      <c r="W729" s="48">
        <v>589</v>
      </c>
      <c r="X729" s="48">
        <v>565</v>
      </c>
      <c r="Y729" s="48">
        <v>507</v>
      </c>
      <c r="Z729" s="48">
        <v>458</v>
      </c>
      <c r="AA729" s="48">
        <v>394</v>
      </c>
      <c r="AB729" s="48">
        <v>302</v>
      </c>
      <c r="AC729" s="48">
        <v>231</v>
      </c>
      <c r="AD729" s="48">
        <v>173</v>
      </c>
      <c r="AE729" s="48">
        <v>139</v>
      </c>
      <c r="AF729" s="48">
        <v>99</v>
      </c>
      <c r="AG729" s="48">
        <v>103</v>
      </c>
      <c r="AH729" s="50">
        <v>556</v>
      </c>
      <c r="AI729" s="50">
        <v>545</v>
      </c>
      <c r="AJ729" s="50">
        <v>531</v>
      </c>
      <c r="AK729" s="50">
        <v>554</v>
      </c>
      <c r="AL729" s="50">
        <v>585</v>
      </c>
      <c r="AM729" s="50">
        <v>572</v>
      </c>
      <c r="AN729" s="50">
        <v>558</v>
      </c>
      <c r="AO729" s="50">
        <v>560</v>
      </c>
      <c r="AP729" s="50">
        <v>519</v>
      </c>
      <c r="AQ729" s="50">
        <v>484</v>
      </c>
      <c r="AR729" s="50">
        <v>425</v>
      </c>
      <c r="AS729" s="50">
        <v>325</v>
      </c>
      <c r="AT729" s="50">
        <v>240</v>
      </c>
      <c r="AU729" s="50">
        <v>181</v>
      </c>
      <c r="AV729" s="50">
        <v>149</v>
      </c>
      <c r="AW729" s="50">
        <v>115</v>
      </c>
      <c r="AX729" s="50">
        <v>128</v>
      </c>
      <c r="AZ729">
        <v>1</v>
      </c>
    </row>
    <row r="730" spans="1:52" x14ac:dyDescent="0.25">
      <c r="A730" s="2" t="s">
        <v>204</v>
      </c>
      <c r="B730" s="3" t="s">
        <v>1521</v>
      </c>
      <c r="C730" s="4">
        <v>52224</v>
      </c>
      <c r="D730" s="2" t="s">
        <v>206</v>
      </c>
      <c r="E730" s="2" t="s">
        <v>1522</v>
      </c>
      <c r="F730" t="s">
        <v>2496</v>
      </c>
      <c r="G730">
        <v>8689</v>
      </c>
      <c r="H730">
        <v>1398</v>
      </c>
      <c r="I730">
        <v>869</v>
      </c>
      <c r="J730" s="9">
        <v>62.160228898426325</v>
      </c>
      <c r="K730">
        <v>2600</v>
      </c>
      <c r="L730">
        <v>1184</v>
      </c>
      <c r="M730" s="22">
        <v>45.53846153846154</v>
      </c>
      <c r="N730" s="48">
        <v>8689</v>
      </c>
      <c r="O730" s="49">
        <v>2405</v>
      </c>
      <c r="P730" s="49">
        <v>6284</v>
      </c>
      <c r="Q730" s="48">
        <v>447</v>
      </c>
      <c r="R730" s="48">
        <v>424</v>
      </c>
      <c r="S730" s="48">
        <v>420</v>
      </c>
      <c r="T730" s="48">
        <v>419</v>
      </c>
      <c r="U730" s="48">
        <v>376</v>
      </c>
      <c r="V730" s="48">
        <v>340</v>
      </c>
      <c r="W730" s="48">
        <v>290</v>
      </c>
      <c r="X730" s="48">
        <v>259</v>
      </c>
      <c r="Y730" s="48">
        <v>241</v>
      </c>
      <c r="Z730" s="48">
        <v>225</v>
      </c>
      <c r="AA730" s="48">
        <v>196</v>
      </c>
      <c r="AB730" s="48">
        <v>182</v>
      </c>
      <c r="AC730" s="48">
        <v>163</v>
      </c>
      <c r="AD730" s="48">
        <v>153</v>
      </c>
      <c r="AE730" s="48">
        <v>115</v>
      </c>
      <c r="AF730" s="48">
        <v>76</v>
      </c>
      <c r="AG730" s="48">
        <v>88</v>
      </c>
      <c r="AH730" s="50">
        <v>428</v>
      </c>
      <c r="AI730" s="50">
        <v>406</v>
      </c>
      <c r="AJ730" s="50">
        <v>399</v>
      </c>
      <c r="AK730" s="50">
        <v>394</v>
      </c>
      <c r="AL730" s="50">
        <v>342</v>
      </c>
      <c r="AM730" s="50">
        <v>310</v>
      </c>
      <c r="AN730" s="50">
        <v>267</v>
      </c>
      <c r="AO730" s="50">
        <v>245</v>
      </c>
      <c r="AP730" s="50">
        <v>227</v>
      </c>
      <c r="AQ730" s="50">
        <v>221</v>
      </c>
      <c r="AR730" s="50">
        <v>198</v>
      </c>
      <c r="AS730" s="50">
        <v>179</v>
      </c>
      <c r="AT730" s="50">
        <v>162</v>
      </c>
      <c r="AU730" s="50">
        <v>159</v>
      </c>
      <c r="AV730" s="50">
        <v>131</v>
      </c>
      <c r="AW730" s="50">
        <v>93</v>
      </c>
      <c r="AX730" s="50">
        <v>114</v>
      </c>
      <c r="AZ730">
        <v>1</v>
      </c>
    </row>
    <row r="731" spans="1:52" x14ac:dyDescent="0.25">
      <c r="A731" s="2" t="s">
        <v>204</v>
      </c>
      <c r="B731" s="3" t="s">
        <v>596</v>
      </c>
      <c r="C731" s="4">
        <v>52227</v>
      </c>
      <c r="D731" s="2" t="s">
        <v>206</v>
      </c>
      <c r="E731" s="2" t="s">
        <v>597</v>
      </c>
      <c r="F731" t="s">
        <v>2496</v>
      </c>
      <c r="G731">
        <v>39066</v>
      </c>
      <c r="H731">
        <v>5024</v>
      </c>
      <c r="I731">
        <v>2537</v>
      </c>
      <c r="J731" s="9">
        <v>50.497611464968152</v>
      </c>
      <c r="K731">
        <v>10310</v>
      </c>
      <c r="L731">
        <v>3999</v>
      </c>
      <c r="M731" s="22">
        <v>38.787584869059167</v>
      </c>
      <c r="N731" s="48">
        <v>39066</v>
      </c>
      <c r="O731" s="49">
        <v>8792</v>
      </c>
      <c r="P731" s="49">
        <v>30274</v>
      </c>
      <c r="Q731" s="48">
        <v>1758</v>
      </c>
      <c r="R731" s="48">
        <v>1745</v>
      </c>
      <c r="S731" s="48">
        <v>1738</v>
      </c>
      <c r="T731" s="48">
        <v>1771</v>
      </c>
      <c r="U731" s="48">
        <v>1719</v>
      </c>
      <c r="V731" s="48">
        <v>1587</v>
      </c>
      <c r="W731" s="48">
        <v>1611</v>
      </c>
      <c r="X731" s="48">
        <v>1436</v>
      </c>
      <c r="Y731" s="48">
        <v>1261</v>
      </c>
      <c r="Z731" s="48">
        <v>1186</v>
      </c>
      <c r="AA731" s="48">
        <v>917</v>
      </c>
      <c r="AB731" s="48">
        <v>686</v>
      </c>
      <c r="AC731" s="48">
        <v>605</v>
      </c>
      <c r="AD731" s="48">
        <v>532</v>
      </c>
      <c r="AE731" s="48">
        <v>401</v>
      </c>
      <c r="AF731" s="48">
        <v>254</v>
      </c>
      <c r="AG731" s="48">
        <v>261</v>
      </c>
      <c r="AH731" s="50">
        <v>1716</v>
      </c>
      <c r="AI731" s="50">
        <v>1700</v>
      </c>
      <c r="AJ731" s="50">
        <v>1757</v>
      </c>
      <c r="AK731" s="50">
        <v>1765</v>
      </c>
      <c r="AL731" s="50">
        <v>1692</v>
      </c>
      <c r="AM731" s="50">
        <v>1508</v>
      </c>
      <c r="AN731" s="50">
        <v>1543</v>
      </c>
      <c r="AO731" s="50">
        <v>1403</v>
      </c>
      <c r="AP731" s="50">
        <v>1241</v>
      </c>
      <c r="AQ731" s="50">
        <v>1200</v>
      </c>
      <c r="AR731" s="50">
        <v>984</v>
      </c>
      <c r="AS731" s="50">
        <v>749</v>
      </c>
      <c r="AT731" s="50">
        <v>648</v>
      </c>
      <c r="AU731" s="50">
        <v>560</v>
      </c>
      <c r="AV731" s="50">
        <v>448</v>
      </c>
      <c r="AW731" s="50">
        <v>317</v>
      </c>
      <c r="AX731" s="50">
        <v>367</v>
      </c>
      <c r="AZ731">
        <v>4</v>
      </c>
    </row>
    <row r="732" spans="1:52" x14ac:dyDescent="0.25">
      <c r="A732" s="2" t="s">
        <v>204</v>
      </c>
      <c r="B732" s="3" t="s">
        <v>1704</v>
      </c>
      <c r="C732" s="4">
        <v>52233</v>
      </c>
      <c r="D732" s="2" t="s">
        <v>206</v>
      </c>
      <c r="E732" s="2" t="s">
        <v>1705</v>
      </c>
      <c r="F732" t="s">
        <v>2252</v>
      </c>
      <c r="G732">
        <v>16129</v>
      </c>
      <c r="H732">
        <v>1068</v>
      </c>
      <c r="I732">
        <v>589</v>
      </c>
      <c r="J732" s="9">
        <v>55.149812734082396</v>
      </c>
      <c r="K732">
        <v>4715</v>
      </c>
      <c r="L732">
        <v>1886</v>
      </c>
      <c r="M732" s="22">
        <v>40</v>
      </c>
      <c r="N732" s="48">
        <v>16129</v>
      </c>
      <c r="O732" s="49">
        <v>1880</v>
      </c>
      <c r="P732" s="49">
        <v>14249</v>
      </c>
      <c r="Q732" s="48">
        <v>865</v>
      </c>
      <c r="R732" s="48">
        <v>835</v>
      </c>
      <c r="S732" s="48">
        <v>842</v>
      </c>
      <c r="T732" s="48">
        <v>831</v>
      </c>
      <c r="U732" s="48">
        <v>737</v>
      </c>
      <c r="V732" s="48">
        <v>656</v>
      </c>
      <c r="W732" s="48">
        <v>553</v>
      </c>
      <c r="X732" s="48">
        <v>481</v>
      </c>
      <c r="Y732" s="48">
        <v>432</v>
      </c>
      <c r="Z732" s="48">
        <v>379</v>
      </c>
      <c r="AA732" s="48">
        <v>324</v>
      </c>
      <c r="AB732" s="48">
        <v>300</v>
      </c>
      <c r="AC732" s="48">
        <v>274</v>
      </c>
      <c r="AD732" s="48">
        <v>260</v>
      </c>
      <c r="AE732" s="48">
        <v>195</v>
      </c>
      <c r="AF732" s="48">
        <v>131</v>
      </c>
      <c r="AG732" s="48">
        <v>155</v>
      </c>
      <c r="AH732" s="50">
        <v>826</v>
      </c>
      <c r="AI732" s="50">
        <v>799</v>
      </c>
      <c r="AJ732" s="50">
        <v>799</v>
      </c>
      <c r="AK732" s="50">
        <v>773</v>
      </c>
      <c r="AL732" s="50">
        <v>662</v>
      </c>
      <c r="AM732" s="50">
        <v>585</v>
      </c>
      <c r="AN732" s="50">
        <v>502</v>
      </c>
      <c r="AO732" s="50">
        <v>451</v>
      </c>
      <c r="AP732" s="50">
        <v>415</v>
      </c>
      <c r="AQ732" s="50">
        <v>385</v>
      </c>
      <c r="AR732" s="50">
        <v>334</v>
      </c>
      <c r="AS732" s="50">
        <v>292</v>
      </c>
      <c r="AT732" s="50">
        <v>260</v>
      </c>
      <c r="AU732" s="50">
        <v>255</v>
      </c>
      <c r="AV732" s="50">
        <v>209</v>
      </c>
      <c r="AW732" s="50">
        <v>147</v>
      </c>
      <c r="AX732" s="50">
        <v>185</v>
      </c>
      <c r="AZ732">
        <v>0</v>
      </c>
    </row>
    <row r="733" spans="1:52" x14ac:dyDescent="0.25">
      <c r="A733" s="2" t="s">
        <v>204</v>
      </c>
      <c r="B733" s="3" t="s">
        <v>1111</v>
      </c>
      <c r="C733" s="4">
        <v>52240</v>
      </c>
      <c r="D733" s="2" t="s">
        <v>206</v>
      </c>
      <c r="E733" s="2" t="s">
        <v>1112</v>
      </c>
      <c r="F733" t="s">
        <v>2496</v>
      </c>
      <c r="G733">
        <v>13967</v>
      </c>
      <c r="H733">
        <v>1711</v>
      </c>
      <c r="I733">
        <v>1269</v>
      </c>
      <c r="J733" s="9">
        <v>74.167153711279951</v>
      </c>
      <c r="K733">
        <v>3712</v>
      </c>
      <c r="L733">
        <v>1676</v>
      </c>
      <c r="M733" s="22">
        <v>45.150862068965516</v>
      </c>
      <c r="N733" s="48">
        <v>13967</v>
      </c>
      <c r="O733" s="49">
        <v>7285</v>
      </c>
      <c r="P733" s="49">
        <v>6682</v>
      </c>
      <c r="Q733" s="48">
        <v>606</v>
      </c>
      <c r="R733" s="48">
        <v>596</v>
      </c>
      <c r="S733" s="48">
        <v>585</v>
      </c>
      <c r="T733" s="48">
        <v>667</v>
      </c>
      <c r="U733" s="48">
        <v>651</v>
      </c>
      <c r="V733" s="48">
        <v>589</v>
      </c>
      <c r="W733" s="48">
        <v>562</v>
      </c>
      <c r="X733" s="48">
        <v>535</v>
      </c>
      <c r="Y733" s="48">
        <v>470</v>
      </c>
      <c r="Z733" s="48">
        <v>389</v>
      </c>
      <c r="AA733" s="48">
        <v>334</v>
      </c>
      <c r="AB733" s="48">
        <v>265</v>
      </c>
      <c r="AC733" s="48">
        <v>240</v>
      </c>
      <c r="AD733" s="48">
        <v>205</v>
      </c>
      <c r="AE733" s="48">
        <v>169</v>
      </c>
      <c r="AF733" s="48">
        <v>124</v>
      </c>
      <c r="AG733" s="48">
        <v>131</v>
      </c>
      <c r="AH733" s="50">
        <v>592</v>
      </c>
      <c r="AI733" s="50">
        <v>611</v>
      </c>
      <c r="AJ733" s="50">
        <v>609</v>
      </c>
      <c r="AK733" s="50">
        <v>678</v>
      </c>
      <c r="AL733" s="50">
        <v>621</v>
      </c>
      <c r="AM733" s="50">
        <v>545</v>
      </c>
      <c r="AN733" s="50">
        <v>507</v>
      </c>
      <c r="AO733" s="50">
        <v>470</v>
      </c>
      <c r="AP733" s="50">
        <v>396</v>
      </c>
      <c r="AQ733" s="50">
        <v>339</v>
      </c>
      <c r="AR733" s="50">
        <v>307</v>
      </c>
      <c r="AS733" s="50">
        <v>262</v>
      </c>
      <c r="AT733" s="50">
        <v>247</v>
      </c>
      <c r="AU733" s="50">
        <v>215</v>
      </c>
      <c r="AV733" s="50">
        <v>181</v>
      </c>
      <c r="AW733" s="50">
        <v>129</v>
      </c>
      <c r="AX733" s="50">
        <v>140</v>
      </c>
      <c r="AZ733">
        <v>0</v>
      </c>
    </row>
    <row r="734" spans="1:52" x14ac:dyDescent="0.25">
      <c r="A734" s="2" t="s">
        <v>204</v>
      </c>
      <c r="B734" s="3" t="s">
        <v>2039</v>
      </c>
      <c r="C734" s="4">
        <v>52250</v>
      </c>
      <c r="D734" s="2" t="s">
        <v>206</v>
      </c>
      <c r="E734" s="2" t="s">
        <v>2040</v>
      </c>
      <c r="F734" t="s">
        <v>2255</v>
      </c>
      <c r="G734">
        <v>39600</v>
      </c>
      <c r="H734">
        <v>2051</v>
      </c>
      <c r="I734">
        <v>432</v>
      </c>
      <c r="J734" s="9">
        <v>21.062896148220382</v>
      </c>
      <c r="K734">
        <v>14005</v>
      </c>
      <c r="L734">
        <v>1788</v>
      </c>
      <c r="M734" s="22">
        <v>12.766868975365941</v>
      </c>
      <c r="N734" s="48">
        <v>39600</v>
      </c>
      <c r="O734" s="49">
        <v>10852</v>
      </c>
      <c r="P734" s="49">
        <v>28748</v>
      </c>
      <c r="Q734" s="48">
        <v>2850</v>
      </c>
      <c r="R734" s="48">
        <v>2472</v>
      </c>
      <c r="S734" s="48">
        <v>2282</v>
      </c>
      <c r="T734" s="48">
        <v>2305</v>
      </c>
      <c r="U734" s="48">
        <v>2069</v>
      </c>
      <c r="V734" s="48">
        <v>1760</v>
      </c>
      <c r="W734" s="48">
        <v>1491</v>
      </c>
      <c r="X734" s="48">
        <v>1316</v>
      </c>
      <c r="Y734" s="48">
        <v>1036</v>
      </c>
      <c r="Z734" s="48">
        <v>733</v>
      </c>
      <c r="AA734" s="48">
        <v>565</v>
      </c>
      <c r="AB734" s="48">
        <v>435</v>
      </c>
      <c r="AC734" s="48">
        <v>335</v>
      </c>
      <c r="AD734" s="48">
        <v>251</v>
      </c>
      <c r="AE734" s="48">
        <v>152</v>
      </c>
      <c r="AF734" s="48">
        <v>123</v>
      </c>
      <c r="AG734" s="48">
        <v>137</v>
      </c>
      <c r="AH734" s="50">
        <v>2791</v>
      </c>
      <c r="AI734" s="50">
        <v>2464</v>
      </c>
      <c r="AJ734" s="50">
        <v>2253</v>
      </c>
      <c r="AK734" s="50">
        <v>2228</v>
      </c>
      <c r="AL734" s="50">
        <v>1966</v>
      </c>
      <c r="AM734" s="50">
        <v>1642</v>
      </c>
      <c r="AN734" s="50">
        <v>1378</v>
      </c>
      <c r="AO734" s="50">
        <v>1204</v>
      </c>
      <c r="AP734" s="50">
        <v>939</v>
      </c>
      <c r="AQ734" s="50">
        <v>633</v>
      </c>
      <c r="AR734" s="50">
        <v>479</v>
      </c>
      <c r="AS734" s="50">
        <v>366</v>
      </c>
      <c r="AT734" s="50">
        <v>295</v>
      </c>
      <c r="AU734" s="50">
        <v>233</v>
      </c>
      <c r="AV734" s="50">
        <v>148</v>
      </c>
      <c r="AW734" s="50">
        <v>126</v>
      </c>
      <c r="AX734" s="50">
        <v>143</v>
      </c>
      <c r="AZ734">
        <v>3</v>
      </c>
    </row>
    <row r="735" spans="1:52" x14ac:dyDescent="0.25">
      <c r="A735" s="2" t="s">
        <v>204</v>
      </c>
      <c r="B735" s="3" t="s">
        <v>1612</v>
      </c>
      <c r="C735" s="4">
        <v>52254</v>
      </c>
      <c r="D735" s="2" t="s">
        <v>206</v>
      </c>
      <c r="E735" s="2" t="s">
        <v>1613</v>
      </c>
      <c r="F735" t="s">
        <v>2496</v>
      </c>
      <c r="G735">
        <v>6430</v>
      </c>
      <c r="H735">
        <v>1049</v>
      </c>
      <c r="I735">
        <v>825</v>
      </c>
      <c r="J735" s="9">
        <v>78.646329837940897</v>
      </c>
      <c r="K735">
        <v>1718</v>
      </c>
      <c r="L735">
        <v>834</v>
      </c>
      <c r="M735" s="22">
        <v>48.544819557625146</v>
      </c>
      <c r="N735" s="48">
        <v>6430</v>
      </c>
      <c r="O735" s="49">
        <v>1046</v>
      </c>
      <c r="P735" s="49">
        <v>5384</v>
      </c>
      <c r="Q735" s="48">
        <v>269</v>
      </c>
      <c r="R735" s="48">
        <v>270</v>
      </c>
      <c r="S735" s="48">
        <v>276</v>
      </c>
      <c r="T735" s="48">
        <v>284</v>
      </c>
      <c r="U735" s="48">
        <v>270</v>
      </c>
      <c r="V735" s="48">
        <v>266</v>
      </c>
      <c r="W735" s="48">
        <v>287</v>
      </c>
      <c r="X735" s="48">
        <v>250</v>
      </c>
      <c r="Y735" s="48">
        <v>206</v>
      </c>
      <c r="Z735" s="48">
        <v>204</v>
      </c>
      <c r="AA735" s="48">
        <v>191</v>
      </c>
      <c r="AB735" s="48">
        <v>151</v>
      </c>
      <c r="AC735" s="48">
        <v>117</v>
      </c>
      <c r="AD735" s="48">
        <v>108</v>
      </c>
      <c r="AE735" s="48">
        <v>86</v>
      </c>
      <c r="AF735" s="48">
        <v>56</v>
      </c>
      <c r="AG735" s="48">
        <v>69</v>
      </c>
      <c r="AH735" s="50">
        <v>257</v>
      </c>
      <c r="AI735" s="50">
        <v>261</v>
      </c>
      <c r="AJ735" s="50">
        <v>277</v>
      </c>
      <c r="AK735" s="50">
        <v>277</v>
      </c>
      <c r="AL735" s="50">
        <v>250</v>
      </c>
      <c r="AM735" s="50">
        <v>229</v>
      </c>
      <c r="AN735" s="50">
        <v>241</v>
      </c>
      <c r="AO735" s="50">
        <v>212</v>
      </c>
      <c r="AP735" s="50">
        <v>180</v>
      </c>
      <c r="AQ735" s="50">
        <v>178</v>
      </c>
      <c r="AR735" s="50">
        <v>168</v>
      </c>
      <c r="AS735" s="50">
        <v>130</v>
      </c>
      <c r="AT735" s="50">
        <v>103</v>
      </c>
      <c r="AU735" s="50">
        <v>96</v>
      </c>
      <c r="AV735" s="50">
        <v>81</v>
      </c>
      <c r="AW735" s="50">
        <v>57</v>
      </c>
      <c r="AX735" s="50">
        <v>73</v>
      </c>
      <c r="AZ735">
        <v>0</v>
      </c>
    </row>
    <row r="736" spans="1:52" x14ac:dyDescent="0.25">
      <c r="A736" s="2" t="s">
        <v>204</v>
      </c>
      <c r="B736" s="3" t="s">
        <v>2089</v>
      </c>
      <c r="C736" s="4">
        <v>52256</v>
      </c>
      <c r="D736" s="2" t="s">
        <v>206</v>
      </c>
      <c r="E736" s="2" t="s">
        <v>2090</v>
      </c>
      <c r="F736" t="s">
        <v>2252</v>
      </c>
      <c r="G736">
        <v>9938</v>
      </c>
      <c r="H736">
        <v>262</v>
      </c>
      <c r="I736">
        <v>228</v>
      </c>
      <c r="J736" s="9">
        <v>87.022900763358777</v>
      </c>
      <c r="K736">
        <v>3034</v>
      </c>
      <c r="L736">
        <v>858</v>
      </c>
      <c r="M736" s="22">
        <v>28.279499011206326</v>
      </c>
      <c r="N736" s="48">
        <v>9938</v>
      </c>
      <c r="O736" s="49">
        <v>3338</v>
      </c>
      <c r="P736" s="49">
        <v>6600</v>
      </c>
      <c r="Q736" s="48">
        <v>488</v>
      </c>
      <c r="R736" s="48">
        <v>472</v>
      </c>
      <c r="S736" s="48">
        <v>470</v>
      </c>
      <c r="T736" s="48">
        <v>515</v>
      </c>
      <c r="U736" s="48">
        <v>477</v>
      </c>
      <c r="V736" s="48">
        <v>468</v>
      </c>
      <c r="W736" s="48">
        <v>491</v>
      </c>
      <c r="X736" s="48">
        <v>426</v>
      </c>
      <c r="Y736" s="48">
        <v>324</v>
      </c>
      <c r="Z736" s="48">
        <v>278</v>
      </c>
      <c r="AA736" s="48">
        <v>226</v>
      </c>
      <c r="AB736" s="48">
        <v>175</v>
      </c>
      <c r="AC736" s="48">
        <v>142</v>
      </c>
      <c r="AD736" s="48">
        <v>100</v>
      </c>
      <c r="AE736" s="48">
        <v>82</v>
      </c>
      <c r="AF736" s="48">
        <v>57</v>
      </c>
      <c r="AG736" s="48">
        <v>56</v>
      </c>
      <c r="AH736" s="50">
        <v>464</v>
      </c>
      <c r="AI736" s="50">
        <v>432</v>
      </c>
      <c r="AJ736" s="50">
        <v>422</v>
      </c>
      <c r="AK736" s="50">
        <v>443</v>
      </c>
      <c r="AL736" s="50">
        <v>415</v>
      </c>
      <c r="AM736" s="50">
        <v>400</v>
      </c>
      <c r="AN736" s="50">
        <v>423</v>
      </c>
      <c r="AO736" s="50">
        <v>370</v>
      </c>
      <c r="AP736" s="50">
        <v>284</v>
      </c>
      <c r="AQ736" s="50">
        <v>238</v>
      </c>
      <c r="AR736" s="50">
        <v>195</v>
      </c>
      <c r="AS736" s="50">
        <v>160</v>
      </c>
      <c r="AT736" s="50">
        <v>136</v>
      </c>
      <c r="AU736" s="50">
        <v>97</v>
      </c>
      <c r="AV736" s="50">
        <v>83</v>
      </c>
      <c r="AW736" s="50">
        <v>64</v>
      </c>
      <c r="AX736" s="50">
        <v>65</v>
      </c>
      <c r="AZ736">
        <v>0</v>
      </c>
    </row>
    <row r="737" spans="1:52" x14ac:dyDescent="0.25">
      <c r="A737" s="2" t="s">
        <v>204</v>
      </c>
      <c r="B737" s="3" t="s">
        <v>1958</v>
      </c>
      <c r="C737" s="4">
        <v>52258</v>
      </c>
      <c r="D737" s="2" t="s">
        <v>206</v>
      </c>
      <c r="E737" s="2" t="s">
        <v>1959</v>
      </c>
      <c r="F737" t="s">
        <v>2496</v>
      </c>
      <c r="G737">
        <v>12515</v>
      </c>
      <c r="H737">
        <v>1530</v>
      </c>
      <c r="I737">
        <v>844</v>
      </c>
      <c r="J737" s="9">
        <v>55.16339869281046</v>
      </c>
      <c r="K737">
        <v>3745</v>
      </c>
      <c r="L737">
        <v>1489</v>
      </c>
      <c r="M737" s="22">
        <v>39.759679572763687</v>
      </c>
      <c r="N737" s="48">
        <v>12515</v>
      </c>
      <c r="O737" s="49">
        <v>910</v>
      </c>
      <c r="P737" s="49">
        <v>11605</v>
      </c>
      <c r="Q737" s="48">
        <v>591</v>
      </c>
      <c r="R737" s="48">
        <v>576</v>
      </c>
      <c r="S737" s="48">
        <v>563</v>
      </c>
      <c r="T737" s="48">
        <v>690</v>
      </c>
      <c r="U737" s="48">
        <v>593</v>
      </c>
      <c r="V737" s="48">
        <v>475</v>
      </c>
      <c r="W737" s="48">
        <v>451</v>
      </c>
      <c r="X737" s="48">
        <v>414</v>
      </c>
      <c r="Y737" s="48">
        <v>364</v>
      </c>
      <c r="Z737" s="48">
        <v>352</v>
      </c>
      <c r="AA737" s="48">
        <v>302</v>
      </c>
      <c r="AB737" s="48">
        <v>248</v>
      </c>
      <c r="AC737" s="48">
        <v>225</v>
      </c>
      <c r="AD737" s="48">
        <v>197</v>
      </c>
      <c r="AE737" s="48">
        <v>157</v>
      </c>
      <c r="AF737" s="48">
        <v>111</v>
      </c>
      <c r="AG737" s="48">
        <v>117</v>
      </c>
      <c r="AH737" s="50">
        <v>575</v>
      </c>
      <c r="AI737" s="50">
        <v>557</v>
      </c>
      <c r="AJ737" s="50">
        <v>540</v>
      </c>
      <c r="AK737" s="50">
        <v>650</v>
      </c>
      <c r="AL737" s="50">
        <v>570</v>
      </c>
      <c r="AM737" s="50">
        <v>461</v>
      </c>
      <c r="AN737" s="50">
        <v>436</v>
      </c>
      <c r="AO737" s="50">
        <v>400</v>
      </c>
      <c r="AP737" s="50">
        <v>351</v>
      </c>
      <c r="AQ737" s="50">
        <v>330</v>
      </c>
      <c r="AR737" s="50">
        <v>271</v>
      </c>
      <c r="AS737" s="50">
        <v>219</v>
      </c>
      <c r="AT737" s="50">
        <v>199</v>
      </c>
      <c r="AU737" s="50">
        <v>177</v>
      </c>
      <c r="AV737" s="50">
        <v>139</v>
      </c>
      <c r="AW737" s="50">
        <v>101</v>
      </c>
      <c r="AX737" s="50">
        <v>113</v>
      </c>
      <c r="AZ737">
        <v>1</v>
      </c>
    </row>
    <row r="738" spans="1:52" x14ac:dyDescent="0.25">
      <c r="A738" s="2" t="s">
        <v>204</v>
      </c>
      <c r="B738" s="3" t="s">
        <v>1478</v>
      </c>
      <c r="C738" s="4">
        <v>52260</v>
      </c>
      <c r="D738" s="2" t="s">
        <v>206</v>
      </c>
      <c r="E738" s="2" t="s">
        <v>1479</v>
      </c>
      <c r="F738" t="s">
        <v>2496</v>
      </c>
      <c r="G738">
        <v>11901</v>
      </c>
      <c r="H738">
        <v>1257</v>
      </c>
      <c r="I738">
        <v>1216</v>
      </c>
      <c r="J738" s="9">
        <v>96.738265712012733</v>
      </c>
      <c r="K738">
        <v>3243</v>
      </c>
      <c r="L738">
        <v>1475</v>
      </c>
      <c r="M738" s="22">
        <v>45.482577860006167</v>
      </c>
      <c r="N738" s="48">
        <v>11901</v>
      </c>
      <c r="O738" s="49">
        <v>5304</v>
      </c>
      <c r="P738" s="49">
        <v>6597</v>
      </c>
      <c r="Q738" s="48">
        <v>497</v>
      </c>
      <c r="R738" s="48">
        <v>501</v>
      </c>
      <c r="S738" s="48">
        <v>515</v>
      </c>
      <c r="T738" s="48">
        <v>531</v>
      </c>
      <c r="U738" s="48">
        <v>547</v>
      </c>
      <c r="V738" s="48">
        <v>491</v>
      </c>
      <c r="W738" s="48">
        <v>425</v>
      </c>
      <c r="X738" s="48">
        <v>395</v>
      </c>
      <c r="Y738" s="48">
        <v>358</v>
      </c>
      <c r="Z738" s="48">
        <v>338</v>
      </c>
      <c r="AA738" s="48">
        <v>301</v>
      </c>
      <c r="AB738" s="48">
        <v>246</v>
      </c>
      <c r="AC738" s="48">
        <v>202</v>
      </c>
      <c r="AD738" s="48">
        <v>162</v>
      </c>
      <c r="AE738" s="48">
        <v>127</v>
      </c>
      <c r="AF738" s="48">
        <v>92</v>
      </c>
      <c r="AG738" s="48">
        <v>92</v>
      </c>
      <c r="AH738" s="50">
        <v>478</v>
      </c>
      <c r="AI738" s="50">
        <v>485</v>
      </c>
      <c r="AJ738" s="50">
        <v>491</v>
      </c>
      <c r="AK738" s="50">
        <v>524</v>
      </c>
      <c r="AL738" s="50">
        <v>521</v>
      </c>
      <c r="AM738" s="50">
        <v>471</v>
      </c>
      <c r="AN738" s="50">
        <v>439</v>
      </c>
      <c r="AO738" s="50">
        <v>423</v>
      </c>
      <c r="AP738" s="50">
        <v>403</v>
      </c>
      <c r="AQ738" s="50">
        <v>389</v>
      </c>
      <c r="AR738" s="50">
        <v>354</v>
      </c>
      <c r="AS738" s="50">
        <v>291</v>
      </c>
      <c r="AT738" s="50">
        <v>232</v>
      </c>
      <c r="AU738" s="50">
        <v>181</v>
      </c>
      <c r="AV738" s="50">
        <v>153</v>
      </c>
      <c r="AW738" s="50">
        <v>117</v>
      </c>
      <c r="AX738" s="50">
        <v>129</v>
      </c>
      <c r="AZ738">
        <v>0</v>
      </c>
    </row>
    <row r="739" spans="1:52" x14ac:dyDescent="0.25">
      <c r="A739" s="2" t="s">
        <v>204</v>
      </c>
      <c r="B739" s="3" t="s">
        <v>991</v>
      </c>
      <c r="C739" s="4">
        <v>52287</v>
      </c>
      <c r="D739" s="2" t="s">
        <v>206</v>
      </c>
      <c r="E739" s="2" t="s">
        <v>992</v>
      </c>
      <c r="F739" t="s">
        <v>2496</v>
      </c>
      <c r="G739">
        <v>6402</v>
      </c>
      <c r="H739">
        <v>1024</v>
      </c>
      <c r="I739">
        <v>924</v>
      </c>
      <c r="J739" s="9">
        <v>90.234375</v>
      </c>
      <c r="K739">
        <v>1718</v>
      </c>
      <c r="L739">
        <v>997</v>
      </c>
      <c r="M739" s="22">
        <v>58.032596041909201</v>
      </c>
      <c r="N739" s="48">
        <v>6402</v>
      </c>
      <c r="O739" s="49">
        <v>1977</v>
      </c>
      <c r="P739" s="49">
        <v>4425</v>
      </c>
      <c r="Q739" s="48">
        <v>278</v>
      </c>
      <c r="R739" s="48">
        <v>268</v>
      </c>
      <c r="S739" s="48">
        <v>269</v>
      </c>
      <c r="T739" s="48">
        <v>283</v>
      </c>
      <c r="U739" s="48">
        <v>267</v>
      </c>
      <c r="V739" s="48">
        <v>250</v>
      </c>
      <c r="W739" s="48">
        <v>271</v>
      </c>
      <c r="X739" s="48">
        <v>256</v>
      </c>
      <c r="Y739" s="48">
        <v>215</v>
      </c>
      <c r="Z739" s="48">
        <v>188</v>
      </c>
      <c r="AA739" s="48">
        <v>175</v>
      </c>
      <c r="AB739" s="48">
        <v>139</v>
      </c>
      <c r="AC739" s="48">
        <v>119</v>
      </c>
      <c r="AD739" s="48">
        <v>119</v>
      </c>
      <c r="AE739" s="48">
        <v>106</v>
      </c>
      <c r="AF739" s="48">
        <v>73</v>
      </c>
      <c r="AG739" s="48">
        <v>76</v>
      </c>
      <c r="AH739" s="50">
        <v>270</v>
      </c>
      <c r="AI739" s="50">
        <v>263</v>
      </c>
      <c r="AJ739" s="50">
        <v>261</v>
      </c>
      <c r="AK739" s="50">
        <v>282</v>
      </c>
      <c r="AL739" s="50">
        <v>239</v>
      </c>
      <c r="AM739" s="50">
        <v>204</v>
      </c>
      <c r="AN739" s="50">
        <v>208</v>
      </c>
      <c r="AO739" s="50">
        <v>208</v>
      </c>
      <c r="AP739" s="50">
        <v>176</v>
      </c>
      <c r="AQ739" s="50">
        <v>156</v>
      </c>
      <c r="AR739" s="50">
        <v>151</v>
      </c>
      <c r="AS739" s="50">
        <v>135</v>
      </c>
      <c r="AT739" s="50">
        <v>123</v>
      </c>
      <c r="AU739" s="50">
        <v>118</v>
      </c>
      <c r="AV739" s="50">
        <v>100</v>
      </c>
      <c r="AW739" s="50">
        <v>70</v>
      </c>
      <c r="AX739" s="50">
        <v>86</v>
      </c>
      <c r="AZ739">
        <v>0</v>
      </c>
    </row>
    <row r="740" spans="1:52" x14ac:dyDescent="0.25">
      <c r="A740" s="2" t="s">
        <v>204</v>
      </c>
      <c r="B740" s="3" t="s">
        <v>205</v>
      </c>
      <c r="C740" s="4">
        <v>52317</v>
      </c>
      <c r="D740" s="2" t="s">
        <v>206</v>
      </c>
      <c r="E740" s="2" t="s">
        <v>207</v>
      </c>
      <c r="F740" t="s">
        <v>2496</v>
      </c>
      <c r="G740">
        <v>15410</v>
      </c>
      <c r="H740">
        <v>2255</v>
      </c>
      <c r="I740">
        <v>1723</v>
      </c>
      <c r="J740" s="9">
        <v>76.407982261640797</v>
      </c>
      <c r="K740">
        <v>3485</v>
      </c>
      <c r="L740">
        <v>2047</v>
      </c>
      <c r="M740" s="22">
        <v>58.737446197991396</v>
      </c>
      <c r="N740" s="48">
        <v>15410</v>
      </c>
      <c r="O740" s="49">
        <v>2973</v>
      </c>
      <c r="P740" s="49">
        <v>12437</v>
      </c>
      <c r="Q740" s="48">
        <v>511</v>
      </c>
      <c r="R740" s="48">
        <v>533</v>
      </c>
      <c r="S740" s="48">
        <v>554</v>
      </c>
      <c r="T740" s="48">
        <v>668</v>
      </c>
      <c r="U740" s="48">
        <v>682</v>
      </c>
      <c r="V740" s="48">
        <v>675</v>
      </c>
      <c r="W740" s="48">
        <v>624</v>
      </c>
      <c r="X740" s="48">
        <v>574</v>
      </c>
      <c r="Y740" s="48">
        <v>547</v>
      </c>
      <c r="Z740" s="48">
        <v>550</v>
      </c>
      <c r="AA740" s="48">
        <v>471</v>
      </c>
      <c r="AB740" s="48">
        <v>348</v>
      </c>
      <c r="AC740" s="48">
        <v>299</v>
      </c>
      <c r="AD740" s="48">
        <v>233</v>
      </c>
      <c r="AE740" s="48">
        <v>177</v>
      </c>
      <c r="AF740" s="48">
        <v>130</v>
      </c>
      <c r="AG740" s="48">
        <v>132</v>
      </c>
      <c r="AH740" s="50">
        <v>492</v>
      </c>
      <c r="AI740" s="50">
        <v>519</v>
      </c>
      <c r="AJ740" s="50">
        <v>536</v>
      </c>
      <c r="AK740" s="50">
        <v>631</v>
      </c>
      <c r="AL740" s="50">
        <v>616</v>
      </c>
      <c r="AM740" s="50">
        <v>599</v>
      </c>
      <c r="AN740" s="50">
        <v>577</v>
      </c>
      <c r="AO740" s="50">
        <v>572</v>
      </c>
      <c r="AP740" s="50">
        <v>579</v>
      </c>
      <c r="AQ740" s="50">
        <v>579</v>
      </c>
      <c r="AR740" s="50">
        <v>476</v>
      </c>
      <c r="AS740" s="50">
        <v>363</v>
      </c>
      <c r="AT740" s="50">
        <v>325</v>
      </c>
      <c r="AU740" s="50">
        <v>267</v>
      </c>
      <c r="AV740" s="50">
        <v>213</v>
      </c>
      <c r="AW740" s="50">
        <v>168</v>
      </c>
      <c r="AX740" s="50">
        <v>190</v>
      </c>
      <c r="AZ740">
        <v>3</v>
      </c>
    </row>
    <row r="741" spans="1:52" x14ac:dyDescent="0.25">
      <c r="A741" s="2" t="s">
        <v>204</v>
      </c>
      <c r="B741" s="3" t="s">
        <v>618</v>
      </c>
      <c r="C741" s="4">
        <v>52320</v>
      </c>
      <c r="D741" s="2" t="s">
        <v>206</v>
      </c>
      <c r="E741" s="2" t="s">
        <v>619</v>
      </c>
      <c r="F741" t="s">
        <v>2496</v>
      </c>
      <c r="G741">
        <v>11681</v>
      </c>
      <c r="H741">
        <v>1204</v>
      </c>
      <c r="I741">
        <v>1009</v>
      </c>
      <c r="J741" s="9">
        <v>83.803986710963457</v>
      </c>
      <c r="K741">
        <v>2913</v>
      </c>
      <c r="L741">
        <v>1756</v>
      </c>
      <c r="M741" s="22">
        <v>60.281496738757291</v>
      </c>
      <c r="N741" s="48">
        <v>11681</v>
      </c>
      <c r="O741" s="49">
        <v>4253</v>
      </c>
      <c r="P741" s="49">
        <v>7428</v>
      </c>
      <c r="Q741" s="48">
        <v>442</v>
      </c>
      <c r="R741" s="48">
        <v>443</v>
      </c>
      <c r="S741" s="48">
        <v>451</v>
      </c>
      <c r="T741" s="48">
        <v>538</v>
      </c>
      <c r="U741" s="48">
        <v>544</v>
      </c>
      <c r="V741" s="48">
        <v>491</v>
      </c>
      <c r="W741" s="48">
        <v>423</v>
      </c>
      <c r="X741" s="48">
        <v>380</v>
      </c>
      <c r="Y741" s="48">
        <v>347</v>
      </c>
      <c r="Z741" s="48">
        <v>348</v>
      </c>
      <c r="AA741" s="48">
        <v>334</v>
      </c>
      <c r="AB741" s="48">
        <v>308</v>
      </c>
      <c r="AC741" s="48">
        <v>252</v>
      </c>
      <c r="AD741" s="48">
        <v>217</v>
      </c>
      <c r="AE741" s="48">
        <v>184</v>
      </c>
      <c r="AF741" s="48">
        <v>123</v>
      </c>
      <c r="AG741" s="48">
        <v>119</v>
      </c>
      <c r="AH741" s="50">
        <v>424</v>
      </c>
      <c r="AI741" s="50">
        <v>438</v>
      </c>
      <c r="AJ741" s="50">
        <v>430</v>
      </c>
      <c r="AK741" s="50">
        <v>501</v>
      </c>
      <c r="AL741" s="50">
        <v>489</v>
      </c>
      <c r="AM741" s="50">
        <v>449</v>
      </c>
      <c r="AN741" s="50">
        <v>389</v>
      </c>
      <c r="AO741" s="50">
        <v>346</v>
      </c>
      <c r="AP741" s="50">
        <v>337</v>
      </c>
      <c r="AQ741" s="50">
        <v>353</v>
      </c>
      <c r="AR741" s="50">
        <v>352</v>
      </c>
      <c r="AS741" s="50">
        <v>309</v>
      </c>
      <c r="AT741" s="50">
        <v>244</v>
      </c>
      <c r="AU741" s="50">
        <v>207</v>
      </c>
      <c r="AV741" s="50">
        <v>181</v>
      </c>
      <c r="AW741" s="50">
        <v>135</v>
      </c>
      <c r="AX741" s="50">
        <v>153</v>
      </c>
      <c r="AZ741">
        <v>0</v>
      </c>
    </row>
    <row r="742" spans="1:52" x14ac:dyDescent="0.25">
      <c r="A742" s="2" t="s">
        <v>204</v>
      </c>
      <c r="B742" s="3" t="s">
        <v>274</v>
      </c>
      <c r="C742" s="4">
        <v>52323</v>
      </c>
      <c r="D742" s="2" t="s">
        <v>206</v>
      </c>
      <c r="E742" s="2" t="s">
        <v>275</v>
      </c>
      <c r="F742" t="s">
        <v>2496</v>
      </c>
      <c r="G742">
        <v>5778</v>
      </c>
      <c r="H742">
        <v>635</v>
      </c>
      <c r="I742">
        <v>564</v>
      </c>
      <c r="J742" s="9">
        <v>88.818897637795274</v>
      </c>
      <c r="K742">
        <v>1386</v>
      </c>
      <c r="L742">
        <v>873</v>
      </c>
      <c r="M742" s="22">
        <v>62.987012987012989</v>
      </c>
      <c r="N742" s="48">
        <v>5778</v>
      </c>
      <c r="O742" s="49">
        <v>2245</v>
      </c>
      <c r="P742" s="49">
        <v>3533</v>
      </c>
      <c r="Q742" s="48">
        <v>218</v>
      </c>
      <c r="R742" s="48">
        <v>220</v>
      </c>
      <c r="S742" s="48">
        <v>229</v>
      </c>
      <c r="T742" s="48">
        <v>236</v>
      </c>
      <c r="U742" s="48">
        <v>241</v>
      </c>
      <c r="V742" s="48">
        <v>216</v>
      </c>
      <c r="W742" s="48">
        <v>187</v>
      </c>
      <c r="X742" s="48">
        <v>177</v>
      </c>
      <c r="Y742" s="48">
        <v>181</v>
      </c>
      <c r="Z742" s="48">
        <v>179</v>
      </c>
      <c r="AA742" s="48">
        <v>159</v>
      </c>
      <c r="AB742" s="48">
        <v>137</v>
      </c>
      <c r="AC742" s="48">
        <v>117</v>
      </c>
      <c r="AD742" s="48">
        <v>97</v>
      </c>
      <c r="AE742" s="48">
        <v>80</v>
      </c>
      <c r="AF742" s="48">
        <v>60</v>
      </c>
      <c r="AG742" s="48">
        <v>63</v>
      </c>
      <c r="AH742" s="50">
        <v>210</v>
      </c>
      <c r="AI742" s="50">
        <v>218</v>
      </c>
      <c r="AJ742" s="50">
        <v>229</v>
      </c>
      <c r="AK742" s="50">
        <v>237</v>
      </c>
      <c r="AL742" s="50">
        <v>241</v>
      </c>
      <c r="AM742" s="50">
        <v>226</v>
      </c>
      <c r="AN742" s="50">
        <v>205</v>
      </c>
      <c r="AO742" s="50">
        <v>206</v>
      </c>
      <c r="AP742" s="50">
        <v>206</v>
      </c>
      <c r="AQ742" s="50">
        <v>201</v>
      </c>
      <c r="AR742" s="50">
        <v>174</v>
      </c>
      <c r="AS742" s="50">
        <v>142</v>
      </c>
      <c r="AT742" s="50">
        <v>117</v>
      </c>
      <c r="AU742" s="50">
        <v>101</v>
      </c>
      <c r="AV742" s="50">
        <v>95</v>
      </c>
      <c r="AW742" s="50">
        <v>83</v>
      </c>
      <c r="AX742" s="50">
        <v>90</v>
      </c>
      <c r="AZ742">
        <v>0</v>
      </c>
    </row>
    <row r="743" spans="1:52" x14ac:dyDescent="0.25">
      <c r="A743" s="2" t="s">
        <v>204</v>
      </c>
      <c r="B743" s="3" t="s">
        <v>675</v>
      </c>
      <c r="C743" s="4">
        <v>52352</v>
      </c>
      <c r="D743" s="2" t="s">
        <v>206</v>
      </c>
      <c r="E743" s="2" t="s">
        <v>676</v>
      </c>
      <c r="F743" t="s">
        <v>2496</v>
      </c>
      <c r="G743">
        <v>8871</v>
      </c>
      <c r="H743">
        <v>816</v>
      </c>
      <c r="I743">
        <v>617</v>
      </c>
      <c r="J743" s="9">
        <v>75.612745098039213</v>
      </c>
      <c r="K743">
        <v>2139</v>
      </c>
      <c r="L743">
        <v>1070</v>
      </c>
      <c r="M743" s="22">
        <v>50.023375409069658</v>
      </c>
      <c r="N743" s="48">
        <v>8871</v>
      </c>
      <c r="O743" s="49">
        <v>1982</v>
      </c>
      <c r="P743" s="49">
        <v>6889</v>
      </c>
      <c r="Q743" s="48">
        <v>368</v>
      </c>
      <c r="R743" s="48">
        <v>362</v>
      </c>
      <c r="S743" s="48">
        <v>355</v>
      </c>
      <c r="T743" s="48">
        <v>379</v>
      </c>
      <c r="U743" s="48">
        <v>407</v>
      </c>
      <c r="V743" s="48">
        <v>401</v>
      </c>
      <c r="W743" s="48">
        <v>383</v>
      </c>
      <c r="X743" s="48">
        <v>349</v>
      </c>
      <c r="Y743" s="48">
        <v>303</v>
      </c>
      <c r="Z743" s="48">
        <v>282</v>
      </c>
      <c r="AA743" s="48">
        <v>252</v>
      </c>
      <c r="AB743" s="48">
        <v>202</v>
      </c>
      <c r="AC743" s="48">
        <v>162</v>
      </c>
      <c r="AD743" s="48">
        <v>137</v>
      </c>
      <c r="AE743" s="48">
        <v>112</v>
      </c>
      <c r="AF743" s="48">
        <v>82</v>
      </c>
      <c r="AG743" s="48">
        <v>81</v>
      </c>
      <c r="AH743" s="50">
        <v>349</v>
      </c>
      <c r="AI743" s="50">
        <v>335</v>
      </c>
      <c r="AJ743" s="50">
        <v>332</v>
      </c>
      <c r="AK743" s="50">
        <v>351</v>
      </c>
      <c r="AL743" s="50">
        <v>379</v>
      </c>
      <c r="AM743" s="50">
        <v>354</v>
      </c>
      <c r="AN743" s="50">
        <v>337</v>
      </c>
      <c r="AO743" s="50">
        <v>298</v>
      </c>
      <c r="AP743" s="50">
        <v>265</v>
      </c>
      <c r="AQ743" s="50">
        <v>249</v>
      </c>
      <c r="AR743" s="50">
        <v>231</v>
      </c>
      <c r="AS743" s="50">
        <v>196</v>
      </c>
      <c r="AT743" s="50">
        <v>160</v>
      </c>
      <c r="AU743" s="50">
        <v>130</v>
      </c>
      <c r="AV743" s="50">
        <v>106</v>
      </c>
      <c r="AW743" s="50">
        <v>84</v>
      </c>
      <c r="AX743" s="50">
        <v>98</v>
      </c>
      <c r="AZ743">
        <v>0</v>
      </c>
    </row>
    <row r="744" spans="1:52" x14ac:dyDescent="0.25">
      <c r="A744" s="2" t="s">
        <v>204</v>
      </c>
      <c r="B744" s="3" t="s">
        <v>786</v>
      </c>
      <c r="C744" s="4">
        <v>52354</v>
      </c>
      <c r="D744" s="2" t="s">
        <v>206</v>
      </c>
      <c r="E744" s="2" t="s">
        <v>787</v>
      </c>
      <c r="F744" t="s">
        <v>2496</v>
      </c>
      <c r="G744">
        <v>6004</v>
      </c>
      <c r="H744">
        <v>591</v>
      </c>
      <c r="I744">
        <v>655</v>
      </c>
      <c r="J744" s="9">
        <v>110.82910321489001</v>
      </c>
      <c r="K744">
        <v>1653</v>
      </c>
      <c r="L744">
        <v>1007</v>
      </c>
      <c r="M744" s="22">
        <v>60.919540229885058</v>
      </c>
      <c r="N744" s="48">
        <v>6004</v>
      </c>
      <c r="O744" s="49">
        <v>564</v>
      </c>
      <c r="P744" s="49">
        <v>5440</v>
      </c>
      <c r="Q744" s="48">
        <v>250</v>
      </c>
      <c r="R744" s="48">
        <v>235</v>
      </c>
      <c r="S744" s="48">
        <v>236</v>
      </c>
      <c r="T744" s="48">
        <v>259</v>
      </c>
      <c r="U744" s="48">
        <v>242</v>
      </c>
      <c r="V744" s="48">
        <v>218</v>
      </c>
      <c r="W744" s="48">
        <v>203</v>
      </c>
      <c r="X744" s="48">
        <v>198</v>
      </c>
      <c r="Y744" s="48">
        <v>160</v>
      </c>
      <c r="Z744" s="48">
        <v>150</v>
      </c>
      <c r="AA744" s="48">
        <v>158</v>
      </c>
      <c r="AB744" s="48">
        <v>153</v>
      </c>
      <c r="AC744" s="48">
        <v>129</v>
      </c>
      <c r="AD744" s="48">
        <v>117</v>
      </c>
      <c r="AE744" s="48">
        <v>99</v>
      </c>
      <c r="AF744" s="48">
        <v>73</v>
      </c>
      <c r="AG744" s="48">
        <v>79</v>
      </c>
      <c r="AH744" s="50">
        <v>250</v>
      </c>
      <c r="AI744" s="50">
        <v>253</v>
      </c>
      <c r="AJ744" s="50">
        <v>249</v>
      </c>
      <c r="AK744" s="50">
        <v>266</v>
      </c>
      <c r="AL744" s="50">
        <v>228</v>
      </c>
      <c r="AM744" s="50">
        <v>206</v>
      </c>
      <c r="AN744" s="50">
        <v>197</v>
      </c>
      <c r="AO744" s="50">
        <v>200</v>
      </c>
      <c r="AP744" s="50">
        <v>173</v>
      </c>
      <c r="AQ744" s="50">
        <v>169</v>
      </c>
      <c r="AR744" s="50">
        <v>175</v>
      </c>
      <c r="AS744" s="50">
        <v>162</v>
      </c>
      <c r="AT744" s="50">
        <v>128</v>
      </c>
      <c r="AU744" s="50">
        <v>119</v>
      </c>
      <c r="AV744" s="50">
        <v>103</v>
      </c>
      <c r="AW744" s="50">
        <v>78</v>
      </c>
      <c r="AX744" s="50">
        <v>89</v>
      </c>
      <c r="AZ744">
        <v>0</v>
      </c>
    </row>
    <row r="745" spans="1:52" x14ac:dyDescent="0.25">
      <c r="A745" s="2" t="s">
        <v>204</v>
      </c>
      <c r="B745" s="3" t="s">
        <v>925</v>
      </c>
      <c r="C745" s="4">
        <v>52356</v>
      </c>
      <c r="D745" s="2" t="s">
        <v>206</v>
      </c>
      <c r="E745" s="2" t="s">
        <v>926</v>
      </c>
      <c r="F745" t="s">
        <v>2496</v>
      </c>
      <c r="G745">
        <v>145073</v>
      </c>
      <c r="H745">
        <v>6396</v>
      </c>
      <c r="I745">
        <v>3256</v>
      </c>
      <c r="J745" s="9">
        <v>50.906816760475294</v>
      </c>
      <c r="K745">
        <v>37405</v>
      </c>
      <c r="L745">
        <v>14148</v>
      </c>
      <c r="M745" s="22">
        <v>37.823820344873681</v>
      </c>
      <c r="N745" s="48">
        <v>145073</v>
      </c>
      <c r="O745" s="49">
        <v>105875</v>
      </c>
      <c r="P745" s="49">
        <v>39198</v>
      </c>
      <c r="Q745" s="48">
        <v>6247</v>
      </c>
      <c r="R745" s="48">
        <v>6423</v>
      </c>
      <c r="S745" s="48">
        <v>6756</v>
      </c>
      <c r="T745" s="48">
        <v>6369</v>
      </c>
      <c r="U745" s="48">
        <v>6173</v>
      </c>
      <c r="V745" s="48">
        <v>5737</v>
      </c>
      <c r="W745" s="48">
        <v>5336</v>
      </c>
      <c r="X745" s="48">
        <v>5194</v>
      </c>
      <c r="Y745" s="48">
        <v>4457</v>
      </c>
      <c r="Z745" s="48">
        <v>4308</v>
      </c>
      <c r="AA745" s="48">
        <v>3841</v>
      </c>
      <c r="AB745" s="48">
        <v>3143</v>
      </c>
      <c r="AC745" s="48">
        <v>2384</v>
      </c>
      <c r="AD745" s="48">
        <v>1856</v>
      </c>
      <c r="AE745" s="48">
        <v>1438</v>
      </c>
      <c r="AF745" s="48">
        <v>935</v>
      </c>
      <c r="AG745" s="48">
        <v>965</v>
      </c>
      <c r="AH745" s="50">
        <v>5969</v>
      </c>
      <c r="AI745" s="50">
        <v>6066</v>
      </c>
      <c r="AJ745" s="50">
        <v>6565</v>
      </c>
      <c r="AK745" s="50">
        <v>6517</v>
      </c>
      <c r="AL745" s="50">
        <v>5883</v>
      </c>
      <c r="AM745" s="50">
        <v>5442</v>
      </c>
      <c r="AN745" s="50">
        <v>5607</v>
      </c>
      <c r="AO745" s="50">
        <v>5479</v>
      </c>
      <c r="AP745" s="50">
        <v>4844</v>
      </c>
      <c r="AQ745" s="50">
        <v>4712</v>
      </c>
      <c r="AR745" s="50">
        <v>4259</v>
      </c>
      <c r="AS745" s="50">
        <v>3434</v>
      </c>
      <c r="AT745" s="50">
        <v>2707</v>
      </c>
      <c r="AU745" s="50">
        <v>2059</v>
      </c>
      <c r="AV745" s="50">
        <v>1546</v>
      </c>
      <c r="AW745" s="50">
        <v>1134</v>
      </c>
      <c r="AX745" s="50">
        <v>1288</v>
      </c>
      <c r="AZ745">
        <v>9</v>
      </c>
    </row>
    <row r="746" spans="1:52" x14ac:dyDescent="0.25">
      <c r="A746" s="2" t="s">
        <v>204</v>
      </c>
      <c r="B746" s="3" t="s">
        <v>1325</v>
      </c>
      <c r="C746" s="4">
        <v>52378</v>
      </c>
      <c r="D746" s="2" t="s">
        <v>206</v>
      </c>
      <c r="E746" s="2" t="s">
        <v>1326</v>
      </c>
      <c r="F746" t="s">
        <v>2496</v>
      </c>
      <c r="G746">
        <v>18273</v>
      </c>
      <c r="H746">
        <v>538</v>
      </c>
      <c r="I746">
        <v>747</v>
      </c>
      <c r="J746" s="9">
        <v>138.84758364312268</v>
      </c>
      <c r="K746">
        <v>4371</v>
      </c>
      <c r="L746">
        <v>2349</v>
      </c>
      <c r="M746" s="22">
        <v>53.740562800274539</v>
      </c>
      <c r="N746" s="48">
        <v>18273</v>
      </c>
      <c r="O746" s="49">
        <v>6656</v>
      </c>
      <c r="P746" s="49">
        <v>11617</v>
      </c>
      <c r="Q746" s="48">
        <v>667</v>
      </c>
      <c r="R746" s="48">
        <v>743</v>
      </c>
      <c r="S746" s="48">
        <v>813</v>
      </c>
      <c r="T746" s="48">
        <v>808</v>
      </c>
      <c r="U746" s="48">
        <v>875</v>
      </c>
      <c r="V746" s="48">
        <v>888</v>
      </c>
      <c r="W746" s="48">
        <v>815</v>
      </c>
      <c r="X746" s="48">
        <v>737</v>
      </c>
      <c r="Y746" s="48">
        <v>589</v>
      </c>
      <c r="Z746" s="48">
        <v>563</v>
      </c>
      <c r="AA746" s="48">
        <v>508</v>
      </c>
      <c r="AB746" s="48">
        <v>433</v>
      </c>
      <c r="AC746" s="48">
        <v>352</v>
      </c>
      <c r="AD746" s="48">
        <v>302</v>
      </c>
      <c r="AE746" s="48">
        <v>231</v>
      </c>
      <c r="AF746" s="48">
        <v>163</v>
      </c>
      <c r="AG746" s="48">
        <v>167</v>
      </c>
      <c r="AH746" s="50">
        <v>632</v>
      </c>
      <c r="AI746" s="50">
        <v>670</v>
      </c>
      <c r="AJ746" s="50">
        <v>709</v>
      </c>
      <c r="AK746" s="50">
        <v>676</v>
      </c>
      <c r="AL746" s="50">
        <v>710</v>
      </c>
      <c r="AM746" s="50">
        <v>713</v>
      </c>
      <c r="AN746" s="50">
        <v>670</v>
      </c>
      <c r="AO746" s="50">
        <v>645</v>
      </c>
      <c r="AP746" s="50">
        <v>538</v>
      </c>
      <c r="AQ746" s="50">
        <v>529</v>
      </c>
      <c r="AR746" s="50">
        <v>477</v>
      </c>
      <c r="AS746" s="50">
        <v>409</v>
      </c>
      <c r="AT746" s="50">
        <v>334</v>
      </c>
      <c r="AU746" s="50">
        <v>291</v>
      </c>
      <c r="AV746" s="50">
        <v>229</v>
      </c>
      <c r="AW746" s="50">
        <v>177</v>
      </c>
      <c r="AX746" s="50">
        <v>210</v>
      </c>
      <c r="AZ746">
        <v>0</v>
      </c>
    </row>
    <row r="747" spans="1:52" x14ac:dyDescent="0.25">
      <c r="A747" s="2" t="s">
        <v>204</v>
      </c>
      <c r="B747" s="3" t="s">
        <v>1527</v>
      </c>
      <c r="C747" s="4">
        <v>52381</v>
      </c>
      <c r="D747" s="2" t="s">
        <v>206</v>
      </c>
      <c r="E747" s="2" t="s">
        <v>1528</v>
      </c>
      <c r="F747" t="s">
        <v>2496</v>
      </c>
      <c r="G747">
        <v>9368</v>
      </c>
      <c r="H747">
        <v>1028</v>
      </c>
      <c r="I747">
        <v>1003</v>
      </c>
      <c r="J747" s="9">
        <v>97.568093385213999</v>
      </c>
      <c r="K747">
        <v>2434</v>
      </c>
      <c r="L747">
        <v>1363</v>
      </c>
      <c r="M747" s="22">
        <v>55.998356614626132</v>
      </c>
      <c r="N747" s="48">
        <v>9368</v>
      </c>
      <c r="O747" s="49">
        <v>1808</v>
      </c>
      <c r="P747" s="49">
        <v>7560</v>
      </c>
      <c r="Q747" s="48">
        <v>367</v>
      </c>
      <c r="R747" s="48">
        <v>376</v>
      </c>
      <c r="S747" s="48">
        <v>398</v>
      </c>
      <c r="T747" s="48">
        <v>390</v>
      </c>
      <c r="U747" s="48">
        <v>390</v>
      </c>
      <c r="V747" s="48">
        <v>367</v>
      </c>
      <c r="W747" s="48">
        <v>364</v>
      </c>
      <c r="X747" s="48">
        <v>333</v>
      </c>
      <c r="Y747" s="48">
        <v>266</v>
      </c>
      <c r="Z747" s="48">
        <v>253</v>
      </c>
      <c r="AA747" s="48">
        <v>249</v>
      </c>
      <c r="AB747" s="48">
        <v>241</v>
      </c>
      <c r="AC747" s="48">
        <v>206</v>
      </c>
      <c r="AD747" s="48">
        <v>174</v>
      </c>
      <c r="AE747" s="48">
        <v>135</v>
      </c>
      <c r="AF747" s="48">
        <v>91</v>
      </c>
      <c r="AG747" s="48">
        <v>104</v>
      </c>
      <c r="AH747" s="50">
        <v>355</v>
      </c>
      <c r="AI747" s="50">
        <v>378</v>
      </c>
      <c r="AJ747" s="50">
        <v>382</v>
      </c>
      <c r="AK747" s="50">
        <v>377</v>
      </c>
      <c r="AL747" s="50">
        <v>369</v>
      </c>
      <c r="AM747" s="50">
        <v>362</v>
      </c>
      <c r="AN747" s="50">
        <v>359</v>
      </c>
      <c r="AO747" s="50">
        <v>337</v>
      </c>
      <c r="AP747" s="50">
        <v>275</v>
      </c>
      <c r="AQ747" s="50">
        <v>266</v>
      </c>
      <c r="AR747" s="50">
        <v>256</v>
      </c>
      <c r="AS747" s="50">
        <v>236</v>
      </c>
      <c r="AT747" s="50">
        <v>197</v>
      </c>
      <c r="AU747" s="50">
        <v>166</v>
      </c>
      <c r="AV747" s="50">
        <v>136</v>
      </c>
      <c r="AW747" s="50">
        <v>98</v>
      </c>
      <c r="AX747" s="50">
        <v>115</v>
      </c>
      <c r="AZ747">
        <v>0</v>
      </c>
    </row>
    <row r="748" spans="1:52" x14ac:dyDescent="0.25">
      <c r="A748" s="2" t="s">
        <v>204</v>
      </c>
      <c r="B748" s="3" t="s">
        <v>1936</v>
      </c>
      <c r="C748" s="4">
        <v>52385</v>
      </c>
      <c r="D748" s="2" t="s">
        <v>206</v>
      </c>
      <c r="E748" s="2" t="s">
        <v>1937</v>
      </c>
      <c r="F748" t="s">
        <v>2496</v>
      </c>
      <c r="G748">
        <v>5648</v>
      </c>
      <c r="H748">
        <v>272</v>
      </c>
      <c r="I748">
        <v>139</v>
      </c>
      <c r="J748" s="9">
        <v>51.102941176470587</v>
      </c>
      <c r="K748">
        <v>1747</v>
      </c>
      <c r="L748">
        <v>691</v>
      </c>
      <c r="M748" s="22">
        <v>39.553520320549509</v>
      </c>
      <c r="N748" s="48">
        <v>5648</v>
      </c>
      <c r="O748" s="49">
        <v>1817</v>
      </c>
      <c r="P748" s="49">
        <v>3831</v>
      </c>
      <c r="Q748" s="48">
        <v>252</v>
      </c>
      <c r="R748" s="48">
        <v>268</v>
      </c>
      <c r="S748" s="48">
        <v>302</v>
      </c>
      <c r="T748" s="48">
        <v>245</v>
      </c>
      <c r="U748" s="48">
        <v>248</v>
      </c>
      <c r="V748" s="48">
        <v>231</v>
      </c>
      <c r="W748" s="48">
        <v>214</v>
      </c>
      <c r="X748" s="48">
        <v>187</v>
      </c>
      <c r="Y748" s="48">
        <v>177</v>
      </c>
      <c r="Z748" s="48">
        <v>169</v>
      </c>
      <c r="AA748" s="48">
        <v>146</v>
      </c>
      <c r="AB748" s="48">
        <v>135</v>
      </c>
      <c r="AC748" s="48">
        <v>109</v>
      </c>
      <c r="AD748" s="48">
        <v>91</v>
      </c>
      <c r="AE748" s="48">
        <v>55</v>
      </c>
      <c r="AF748" s="48">
        <v>52</v>
      </c>
      <c r="AG748" s="48">
        <v>55</v>
      </c>
      <c r="AH748" s="50">
        <v>251</v>
      </c>
      <c r="AI748" s="50">
        <v>278</v>
      </c>
      <c r="AJ748" s="50">
        <v>300</v>
      </c>
      <c r="AK748" s="50">
        <v>235</v>
      </c>
      <c r="AL748" s="50">
        <v>230</v>
      </c>
      <c r="AM748" s="50">
        <v>202</v>
      </c>
      <c r="AN748" s="50">
        <v>179</v>
      </c>
      <c r="AO748" s="50">
        <v>159</v>
      </c>
      <c r="AP748" s="50">
        <v>156</v>
      </c>
      <c r="AQ748" s="50">
        <v>146</v>
      </c>
      <c r="AR748" s="50">
        <v>114</v>
      </c>
      <c r="AS748" s="50">
        <v>106</v>
      </c>
      <c r="AT748" s="50">
        <v>92</v>
      </c>
      <c r="AU748" s="50">
        <v>83</v>
      </c>
      <c r="AV748" s="50">
        <v>57</v>
      </c>
      <c r="AW748" s="50">
        <v>56</v>
      </c>
      <c r="AX748" s="50">
        <v>68</v>
      </c>
      <c r="AZ748">
        <v>0</v>
      </c>
    </row>
    <row r="749" spans="1:52" x14ac:dyDescent="0.25">
      <c r="A749" s="2" t="s">
        <v>204</v>
      </c>
      <c r="B749" s="3" t="s">
        <v>1620</v>
      </c>
      <c r="C749" s="4">
        <v>52390</v>
      </c>
      <c r="D749" s="2" t="s">
        <v>206</v>
      </c>
      <c r="E749" s="2" t="s">
        <v>1621</v>
      </c>
      <c r="F749" t="s">
        <v>2255</v>
      </c>
      <c r="G749">
        <v>13669</v>
      </c>
      <c r="H749">
        <v>1634</v>
      </c>
      <c r="I749">
        <v>454</v>
      </c>
      <c r="J749" s="9">
        <v>27.784577723378213</v>
      </c>
      <c r="K749">
        <v>5064</v>
      </c>
      <c r="L749">
        <v>660</v>
      </c>
      <c r="M749" s="22">
        <v>13.033175355450238</v>
      </c>
      <c r="N749" s="48">
        <v>13669</v>
      </c>
      <c r="O749" s="49">
        <v>10240</v>
      </c>
      <c r="P749" s="49">
        <v>3429</v>
      </c>
      <c r="Q749" s="48">
        <v>1052</v>
      </c>
      <c r="R749" s="48">
        <v>945</v>
      </c>
      <c r="S749" s="48">
        <v>858</v>
      </c>
      <c r="T749" s="48">
        <v>797</v>
      </c>
      <c r="U749" s="48">
        <v>682</v>
      </c>
      <c r="V749" s="48">
        <v>613</v>
      </c>
      <c r="W749" s="48">
        <v>455</v>
      </c>
      <c r="X749" s="48">
        <v>370</v>
      </c>
      <c r="Y749" s="48">
        <v>325</v>
      </c>
      <c r="Z749" s="48">
        <v>235</v>
      </c>
      <c r="AA749" s="48">
        <v>202</v>
      </c>
      <c r="AB749" s="48">
        <v>175</v>
      </c>
      <c r="AC749" s="48">
        <v>126</v>
      </c>
      <c r="AD749" s="48">
        <v>105</v>
      </c>
      <c r="AE749" s="48">
        <v>76</v>
      </c>
      <c r="AF749" s="48">
        <v>54</v>
      </c>
      <c r="AG749" s="48">
        <v>57</v>
      </c>
      <c r="AH749" s="50">
        <v>1024</v>
      </c>
      <c r="AI749" s="50">
        <v>925</v>
      </c>
      <c r="AJ749" s="50">
        <v>822</v>
      </c>
      <c r="AK749" s="50">
        <v>773</v>
      </c>
      <c r="AL749" s="50">
        <v>624</v>
      </c>
      <c r="AM749" s="50">
        <v>549</v>
      </c>
      <c r="AN749" s="50">
        <v>394</v>
      </c>
      <c r="AO749" s="50">
        <v>332</v>
      </c>
      <c r="AP749" s="50">
        <v>286</v>
      </c>
      <c r="AQ749" s="50">
        <v>202</v>
      </c>
      <c r="AR749" s="50">
        <v>165</v>
      </c>
      <c r="AS749" s="50">
        <v>130</v>
      </c>
      <c r="AT749" s="50">
        <v>92</v>
      </c>
      <c r="AU749" s="50">
        <v>76</v>
      </c>
      <c r="AV749" s="50">
        <v>55</v>
      </c>
      <c r="AW749" s="50">
        <v>38</v>
      </c>
      <c r="AX749" s="50">
        <v>55</v>
      </c>
      <c r="AZ749">
        <v>1</v>
      </c>
    </row>
    <row r="750" spans="1:52" x14ac:dyDescent="0.25">
      <c r="A750" s="2" t="s">
        <v>204</v>
      </c>
      <c r="B750" s="3" t="s">
        <v>1290</v>
      </c>
      <c r="C750" s="4">
        <v>52399</v>
      </c>
      <c r="D750" s="2" t="s">
        <v>206</v>
      </c>
      <c r="E750" s="2" t="s">
        <v>664</v>
      </c>
      <c r="F750" t="s">
        <v>2496</v>
      </c>
      <c r="G750">
        <v>25689</v>
      </c>
      <c r="H750">
        <v>2143</v>
      </c>
      <c r="I750">
        <v>1899</v>
      </c>
      <c r="J750" s="9">
        <v>88.614092393840423</v>
      </c>
      <c r="K750">
        <v>6593</v>
      </c>
      <c r="L750">
        <v>3411</v>
      </c>
      <c r="M750" s="22">
        <v>51.73669042924314</v>
      </c>
      <c r="N750" s="48">
        <v>25689</v>
      </c>
      <c r="O750" s="49">
        <v>10786</v>
      </c>
      <c r="P750" s="49">
        <v>14903</v>
      </c>
      <c r="Q750" s="48">
        <v>1022</v>
      </c>
      <c r="R750" s="48">
        <v>1026</v>
      </c>
      <c r="S750" s="48">
        <v>1044</v>
      </c>
      <c r="T750" s="48">
        <v>1131</v>
      </c>
      <c r="U750" s="48">
        <v>1114</v>
      </c>
      <c r="V750" s="48">
        <v>1047</v>
      </c>
      <c r="W750" s="48">
        <v>965</v>
      </c>
      <c r="X750" s="48">
        <v>924</v>
      </c>
      <c r="Y750" s="48">
        <v>844</v>
      </c>
      <c r="Z750" s="48">
        <v>789</v>
      </c>
      <c r="AA750" s="48">
        <v>755</v>
      </c>
      <c r="AB750" s="48">
        <v>632</v>
      </c>
      <c r="AC750" s="48">
        <v>535</v>
      </c>
      <c r="AD750" s="48">
        <v>433</v>
      </c>
      <c r="AE750" s="48">
        <v>324</v>
      </c>
      <c r="AF750" s="48">
        <v>232</v>
      </c>
      <c r="AG750" s="48">
        <v>262</v>
      </c>
      <c r="AH750" s="50">
        <v>990</v>
      </c>
      <c r="AI750" s="50">
        <v>1008</v>
      </c>
      <c r="AJ750" s="50">
        <v>1029</v>
      </c>
      <c r="AK750" s="50">
        <v>1106</v>
      </c>
      <c r="AL750" s="50">
        <v>1069</v>
      </c>
      <c r="AM750" s="50">
        <v>986</v>
      </c>
      <c r="AN750" s="50">
        <v>905</v>
      </c>
      <c r="AO750" s="50">
        <v>871</v>
      </c>
      <c r="AP750" s="50">
        <v>797</v>
      </c>
      <c r="AQ750" s="50">
        <v>747</v>
      </c>
      <c r="AR750" s="50">
        <v>720</v>
      </c>
      <c r="AS750" s="50">
        <v>613</v>
      </c>
      <c r="AT750" s="50">
        <v>515</v>
      </c>
      <c r="AU750" s="50">
        <v>408</v>
      </c>
      <c r="AV750" s="50">
        <v>313</v>
      </c>
      <c r="AW750" s="50">
        <v>239</v>
      </c>
      <c r="AX750" s="50">
        <v>294</v>
      </c>
      <c r="AZ750">
        <v>0</v>
      </c>
    </row>
    <row r="751" spans="1:52" x14ac:dyDescent="0.25">
      <c r="A751" s="2" t="s">
        <v>204</v>
      </c>
      <c r="B751" s="3" t="s">
        <v>1790</v>
      </c>
      <c r="C751" s="4">
        <v>52405</v>
      </c>
      <c r="D751" s="2" t="s">
        <v>206</v>
      </c>
      <c r="E751" s="2" t="s">
        <v>1791</v>
      </c>
      <c r="F751" t="s">
        <v>2252</v>
      </c>
      <c r="G751">
        <v>14266</v>
      </c>
      <c r="H751">
        <v>694</v>
      </c>
      <c r="I751">
        <v>418</v>
      </c>
      <c r="J751" s="9">
        <v>60.230547550432277</v>
      </c>
      <c r="K751">
        <v>4973</v>
      </c>
      <c r="L751">
        <v>1184</v>
      </c>
      <c r="M751" s="22">
        <v>23.808566257792076</v>
      </c>
      <c r="N751" s="48">
        <v>14266</v>
      </c>
      <c r="O751" s="49">
        <v>4612</v>
      </c>
      <c r="P751" s="49">
        <v>9654</v>
      </c>
      <c r="Q751" s="48">
        <v>889</v>
      </c>
      <c r="R751" s="48">
        <v>834</v>
      </c>
      <c r="S751" s="48">
        <v>844</v>
      </c>
      <c r="T751" s="48">
        <v>698</v>
      </c>
      <c r="U751" s="48">
        <v>581</v>
      </c>
      <c r="V751" s="48">
        <v>539</v>
      </c>
      <c r="W751" s="48">
        <v>519</v>
      </c>
      <c r="X751" s="48">
        <v>490</v>
      </c>
      <c r="Y751" s="48">
        <v>386</v>
      </c>
      <c r="Z751" s="48">
        <v>352</v>
      </c>
      <c r="AA751" s="48">
        <v>306</v>
      </c>
      <c r="AB751" s="48">
        <v>269</v>
      </c>
      <c r="AC751" s="48">
        <v>226</v>
      </c>
      <c r="AD751" s="48">
        <v>177</v>
      </c>
      <c r="AE751" s="48">
        <v>133</v>
      </c>
      <c r="AF751" s="48">
        <v>96</v>
      </c>
      <c r="AG751" s="48">
        <v>93</v>
      </c>
      <c r="AH751" s="50">
        <v>854</v>
      </c>
      <c r="AI751" s="50">
        <v>816</v>
      </c>
      <c r="AJ751" s="50">
        <v>806</v>
      </c>
      <c r="AK751" s="50">
        <v>655</v>
      </c>
      <c r="AL751" s="50">
        <v>546</v>
      </c>
      <c r="AM751" s="50">
        <v>519</v>
      </c>
      <c r="AN751" s="50">
        <v>493</v>
      </c>
      <c r="AO751" s="50">
        <v>442</v>
      </c>
      <c r="AP751" s="50">
        <v>343</v>
      </c>
      <c r="AQ751" s="50">
        <v>302</v>
      </c>
      <c r="AR751" s="50">
        <v>262</v>
      </c>
      <c r="AS751" s="50">
        <v>221</v>
      </c>
      <c r="AT751" s="50">
        <v>182</v>
      </c>
      <c r="AU751" s="50">
        <v>129</v>
      </c>
      <c r="AV751" s="50">
        <v>96</v>
      </c>
      <c r="AW751" s="50">
        <v>75</v>
      </c>
      <c r="AX751" s="50">
        <v>93</v>
      </c>
      <c r="AZ751">
        <v>0</v>
      </c>
    </row>
    <row r="752" spans="1:52" x14ac:dyDescent="0.25">
      <c r="A752" s="2" t="s">
        <v>204</v>
      </c>
      <c r="B752" s="3" t="s">
        <v>1868</v>
      </c>
      <c r="C752" s="4">
        <v>52411</v>
      </c>
      <c r="D752" s="2" t="s">
        <v>206</v>
      </c>
      <c r="E752" s="2" t="s">
        <v>1869</v>
      </c>
      <c r="F752" t="s">
        <v>2496</v>
      </c>
      <c r="G752">
        <v>9699</v>
      </c>
      <c r="H752">
        <v>1350</v>
      </c>
      <c r="I752">
        <v>1372</v>
      </c>
      <c r="J752" s="9">
        <v>101.62962962962962</v>
      </c>
      <c r="K752">
        <v>2516</v>
      </c>
      <c r="L752">
        <v>1607</v>
      </c>
      <c r="M752" s="22">
        <v>63.871224165341815</v>
      </c>
      <c r="N752" s="48">
        <v>9699</v>
      </c>
      <c r="O752" s="49">
        <v>2421</v>
      </c>
      <c r="P752" s="49">
        <v>7278</v>
      </c>
      <c r="Q752" s="48">
        <v>369</v>
      </c>
      <c r="R752" s="48">
        <v>373</v>
      </c>
      <c r="S752" s="48">
        <v>384</v>
      </c>
      <c r="T752" s="48">
        <v>430</v>
      </c>
      <c r="U752" s="48">
        <v>380</v>
      </c>
      <c r="V752" s="48">
        <v>383</v>
      </c>
      <c r="W752" s="48">
        <v>427</v>
      </c>
      <c r="X752" s="48">
        <v>395</v>
      </c>
      <c r="Y752" s="48">
        <v>327</v>
      </c>
      <c r="Z752" s="48">
        <v>263</v>
      </c>
      <c r="AA752" s="48">
        <v>247</v>
      </c>
      <c r="AB752" s="48">
        <v>207</v>
      </c>
      <c r="AC752" s="48">
        <v>194</v>
      </c>
      <c r="AD752" s="48">
        <v>189</v>
      </c>
      <c r="AE752" s="48">
        <v>158</v>
      </c>
      <c r="AF752" s="48">
        <v>116</v>
      </c>
      <c r="AG752" s="48">
        <v>133</v>
      </c>
      <c r="AH752" s="50">
        <v>360</v>
      </c>
      <c r="AI752" s="50">
        <v>368</v>
      </c>
      <c r="AJ752" s="50">
        <v>382</v>
      </c>
      <c r="AK752" s="50">
        <v>422</v>
      </c>
      <c r="AL752" s="50">
        <v>350</v>
      </c>
      <c r="AM752" s="50">
        <v>336</v>
      </c>
      <c r="AN752" s="50">
        <v>368</v>
      </c>
      <c r="AO752" s="50">
        <v>352</v>
      </c>
      <c r="AP752" s="50">
        <v>298</v>
      </c>
      <c r="AQ752" s="50">
        <v>251</v>
      </c>
      <c r="AR752" s="50">
        <v>240</v>
      </c>
      <c r="AS752" s="50">
        <v>208</v>
      </c>
      <c r="AT752" s="50">
        <v>188</v>
      </c>
      <c r="AU752" s="50">
        <v>177</v>
      </c>
      <c r="AV752" s="50">
        <v>153</v>
      </c>
      <c r="AW752" s="50">
        <v>121</v>
      </c>
      <c r="AX752" s="50">
        <v>150</v>
      </c>
      <c r="AZ752">
        <v>0</v>
      </c>
    </row>
    <row r="753" spans="1:52" x14ac:dyDescent="0.25">
      <c r="A753" s="2" t="s">
        <v>204</v>
      </c>
      <c r="B753" s="3" t="s">
        <v>1932</v>
      </c>
      <c r="C753" s="4">
        <v>52418</v>
      </c>
      <c r="D753" s="2" t="s">
        <v>206</v>
      </c>
      <c r="E753" s="2" t="s">
        <v>1933</v>
      </c>
      <c r="F753" t="s">
        <v>2252</v>
      </c>
      <c r="G753">
        <v>20128</v>
      </c>
      <c r="H753">
        <v>892</v>
      </c>
      <c r="I753">
        <v>573</v>
      </c>
      <c r="J753" s="9">
        <v>64.237668161434982</v>
      </c>
      <c r="K753">
        <v>8066</v>
      </c>
      <c r="L753">
        <v>1981</v>
      </c>
      <c r="M753" s="22">
        <v>24.559880981899333</v>
      </c>
      <c r="N753" s="48">
        <v>20128</v>
      </c>
      <c r="O753" s="49">
        <v>8068</v>
      </c>
      <c r="P753" s="49">
        <v>12060</v>
      </c>
      <c r="Q753" s="48">
        <v>1512</v>
      </c>
      <c r="R753" s="48">
        <v>1432</v>
      </c>
      <c r="S753" s="48">
        <v>1379</v>
      </c>
      <c r="T753" s="48">
        <v>1233</v>
      </c>
      <c r="U753" s="48">
        <v>908</v>
      </c>
      <c r="V753" s="48">
        <v>604</v>
      </c>
      <c r="W753" s="48">
        <v>472</v>
      </c>
      <c r="X753" s="48">
        <v>414</v>
      </c>
      <c r="Y753" s="48">
        <v>343</v>
      </c>
      <c r="Z753" s="48">
        <v>291</v>
      </c>
      <c r="AA753" s="48">
        <v>267</v>
      </c>
      <c r="AB753" s="48">
        <v>216</v>
      </c>
      <c r="AC753" s="48">
        <v>259</v>
      </c>
      <c r="AD753" s="48">
        <v>261</v>
      </c>
      <c r="AE753" s="48">
        <v>192</v>
      </c>
      <c r="AF753" s="48">
        <v>168</v>
      </c>
      <c r="AG753" s="48">
        <v>186</v>
      </c>
      <c r="AH753" s="50">
        <v>1429</v>
      </c>
      <c r="AI753" s="50">
        <v>1333</v>
      </c>
      <c r="AJ753" s="50">
        <v>1287</v>
      </c>
      <c r="AK753" s="50">
        <v>1166</v>
      </c>
      <c r="AL753" s="50">
        <v>914</v>
      </c>
      <c r="AM753" s="50">
        <v>651</v>
      </c>
      <c r="AN753" s="50">
        <v>534</v>
      </c>
      <c r="AO753" s="50">
        <v>463</v>
      </c>
      <c r="AP753" s="50">
        <v>371</v>
      </c>
      <c r="AQ753" s="50">
        <v>313</v>
      </c>
      <c r="AR753" s="50">
        <v>290</v>
      </c>
      <c r="AS753" s="50">
        <v>230</v>
      </c>
      <c r="AT753" s="50">
        <v>246</v>
      </c>
      <c r="AU753" s="50">
        <v>225</v>
      </c>
      <c r="AV753" s="50">
        <v>167</v>
      </c>
      <c r="AW753" s="50">
        <v>161</v>
      </c>
      <c r="AX753" s="50">
        <v>211</v>
      </c>
      <c r="AZ753">
        <v>0</v>
      </c>
    </row>
    <row r="754" spans="1:52" x14ac:dyDescent="0.25">
      <c r="A754" s="2" t="s">
        <v>204</v>
      </c>
      <c r="B754" s="3" t="s">
        <v>1354</v>
      </c>
      <c r="C754" s="4">
        <v>52427</v>
      </c>
      <c r="D754" s="2" t="s">
        <v>206</v>
      </c>
      <c r="E754" s="2" t="s">
        <v>1355</v>
      </c>
      <c r="F754" t="s">
        <v>2255</v>
      </c>
      <c r="G754">
        <v>23869</v>
      </c>
      <c r="H754">
        <v>2381</v>
      </c>
      <c r="I754">
        <v>401</v>
      </c>
      <c r="J754" s="9">
        <v>16.841663166736666</v>
      </c>
      <c r="K754">
        <v>8144</v>
      </c>
      <c r="L754">
        <v>1668</v>
      </c>
      <c r="M754" s="22">
        <v>20.481335952848724</v>
      </c>
      <c r="N754" s="48">
        <v>23869</v>
      </c>
      <c r="O754" s="49">
        <v>4932</v>
      </c>
      <c r="P754" s="49">
        <v>18937</v>
      </c>
      <c r="Q754" s="48">
        <v>1606</v>
      </c>
      <c r="R754" s="48">
        <v>1486</v>
      </c>
      <c r="S754" s="48">
        <v>1446</v>
      </c>
      <c r="T754" s="48">
        <v>1395</v>
      </c>
      <c r="U754" s="48">
        <v>1291</v>
      </c>
      <c r="V754" s="48">
        <v>1062</v>
      </c>
      <c r="W754" s="48">
        <v>862</v>
      </c>
      <c r="X754" s="48">
        <v>747</v>
      </c>
      <c r="Y754" s="48">
        <v>586</v>
      </c>
      <c r="Z754" s="48">
        <v>512</v>
      </c>
      <c r="AA754" s="48">
        <v>490</v>
      </c>
      <c r="AB754" s="48">
        <v>361</v>
      </c>
      <c r="AC754" s="48">
        <v>306</v>
      </c>
      <c r="AD754" s="48">
        <v>264</v>
      </c>
      <c r="AE754" s="48">
        <v>176</v>
      </c>
      <c r="AF754" s="48">
        <v>138</v>
      </c>
      <c r="AG754" s="48">
        <v>138</v>
      </c>
      <c r="AH754" s="50">
        <v>1519</v>
      </c>
      <c r="AI754" s="50">
        <v>1344</v>
      </c>
      <c r="AJ754" s="50">
        <v>1278</v>
      </c>
      <c r="AK754" s="50">
        <v>1170</v>
      </c>
      <c r="AL754" s="50">
        <v>1026</v>
      </c>
      <c r="AM754" s="50">
        <v>827</v>
      </c>
      <c r="AN754" s="50">
        <v>687</v>
      </c>
      <c r="AO754" s="50">
        <v>638</v>
      </c>
      <c r="AP754" s="50">
        <v>512</v>
      </c>
      <c r="AQ754" s="50">
        <v>442</v>
      </c>
      <c r="AR754" s="50">
        <v>403</v>
      </c>
      <c r="AS754" s="50">
        <v>305</v>
      </c>
      <c r="AT754" s="50">
        <v>259</v>
      </c>
      <c r="AU754" s="50">
        <v>215</v>
      </c>
      <c r="AV754" s="50">
        <v>136</v>
      </c>
      <c r="AW754" s="50">
        <v>111</v>
      </c>
      <c r="AX754" s="50">
        <v>131</v>
      </c>
      <c r="AZ754">
        <v>0</v>
      </c>
    </row>
    <row r="755" spans="1:52" x14ac:dyDescent="0.25">
      <c r="A755" s="2" t="s">
        <v>204</v>
      </c>
      <c r="B755" s="3" t="s">
        <v>1628</v>
      </c>
      <c r="C755" s="4">
        <v>52435</v>
      </c>
      <c r="D755" s="2" t="s">
        <v>206</v>
      </c>
      <c r="E755" s="2" t="s">
        <v>1629</v>
      </c>
      <c r="F755" t="s">
        <v>2496</v>
      </c>
      <c r="G755">
        <v>7471</v>
      </c>
      <c r="H755">
        <v>2025</v>
      </c>
      <c r="I755">
        <v>1248</v>
      </c>
      <c r="J755" s="9">
        <v>61.629629629629633</v>
      </c>
      <c r="K755">
        <v>2676</v>
      </c>
      <c r="L755">
        <v>872</v>
      </c>
      <c r="M755" s="22">
        <v>32.585949177877424</v>
      </c>
      <c r="N755" s="48">
        <v>7471</v>
      </c>
      <c r="O755" s="49">
        <v>1196</v>
      </c>
      <c r="P755" s="49">
        <v>6275</v>
      </c>
      <c r="Q755" s="48">
        <v>418</v>
      </c>
      <c r="R755" s="48">
        <v>410</v>
      </c>
      <c r="S755" s="48">
        <v>428</v>
      </c>
      <c r="T755" s="48">
        <v>412</v>
      </c>
      <c r="U755" s="48">
        <v>361</v>
      </c>
      <c r="V755" s="48">
        <v>304</v>
      </c>
      <c r="W755" s="48">
        <v>268</v>
      </c>
      <c r="X755" s="48">
        <v>226</v>
      </c>
      <c r="Y755" s="48">
        <v>198</v>
      </c>
      <c r="Z755" s="48">
        <v>166</v>
      </c>
      <c r="AA755" s="48">
        <v>143</v>
      </c>
      <c r="AB755" s="48">
        <v>126</v>
      </c>
      <c r="AC755" s="48">
        <v>110</v>
      </c>
      <c r="AD755" s="48">
        <v>90</v>
      </c>
      <c r="AE755" s="48">
        <v>76</v>
      </c>
      <c r="AF755" s="48">
        <v>59</v>
      </c>
      <c r="AG755" s="48">
        <v>66</v>
      </c>
      <c r="AH755" s="50">
        <v>403</v>
      </c>
      <c r="AI755" s="50">
        <v>390</v>
      </c>
      <c r="AJ755" s="50">
        <v>395</v>
      </c>
      <c r="AK755" s="50">
        <v>368</v>
      </c>
      <c r="AL755" s="50">
        <v>307</v>
      </c>
      <c r="AM755" s="50">
        <v>262</v>
      </c>
      <c r="AN755" s="50">
        <v>228</v>
      </c>
      <c r="AO755" s="50">
        <v>196</v>
      </c>
      <c r="AP755" s="50">
        <v>178</v>
      </c>
      <c r="AQ755" s="50">
        <v>157</v>
      </c>
      <c r="AR755" s="50">
        <v>144</v>
      </c>
      <c r="AS755" s="50">
        <v>137</v>
      </c>
      <c r="AT755" s="50">
        <v>129</v>
      </c>
      <c r="AU755" s="50">
        <v>100</v>
      </c>
      <c r="AV755" s="50">
        <v>77</v>
      </c>
      <c r="AW755" s="50">
        <v>61</v>
      </c>
      <c r="AX755" s="50">
        <v>78</v>
      </c>
      <c r="AZ755">
        <v>1</v>
      </c>
    </row>
    <row r="756" spans="1:52" x14ac:dyDescent="0.25">
      <c r="A756" s="2" t="s">
        <v>204</v>
      </c>
      <c r="B756" s="3" t="s">
        <v>1197</v>
      </c>
      <c r="C756" s="4">
        <v>52473</v>
      </c>
      <c r="D756" s="2" t="s">
        <v>206</v>
      </c>
      <c r="E756" s="2" t="s">
        <v>213</v>
      </c>
      <c r="F756" t="s">
        <v>2255</v>
      </c>
      <c r="G756">
        <v>17275</v>
      </c>
      <c r="H756">
        <v>1595</v>
      </c>
      <c r="I756">
        <v>347</v>
      </c>
      <c r="J756" s="9">
        <v>21.755485893416928</v>
      </c>
      <c r="K756">
        <v>6392</v>
      </c>
      <c r="L756">
        <v>853</v>
      </c>
      <c r="M756" s="22">
        <v>13.344806007509385</v>
      </c>
      <c r="N756" s="48">
        <v>17275</v>
      </c>
      <c r="O756" s="49">
        <v>6195</v>
      </c>
      <c r="P756" s="49">
        <v>11080</v>
      </c>
      <c r="Q756" s="48">
        <v>1246</v>
      </c>
      <c r="R756" s="48">
        <v>1170</v>
      </c>
      <c r="S756" s="48">
        <v>1123</v>
      </c>
      <c r="T756" s="48">
        <v>966</v>
      </c>
      <c r="U756" s="48">
        <v>881</v>
      </c>
      <c r="V756" s="48">
        <v>792</v>
      </c>
      <c r="W756" s="48">
        <v>604</v>
      </c>
      <c r="X756" s="48">
        <v>483</v>
      </c>
      <c r="Y756" s="48">
        <v>406</v>
      </c>
      <c r="Z756" s="48">
        <v>305</v>
      </c>
      <c r="AA756" s="48">
        <v>214</v>
      </c>
      <c r="AB756" s="48">
        <v>163</v>
      </c>
      <c r="AC756" s="48">
        <v>148</v>
      </c>
      <c r="AD756" s="48">
        <v>115</v>
      </c>
      <c r="AE756" s="48">
        <v>77</v>
      </c>
      <c r="AF756" s="48">
        <v>69</v>
      </c>
      <c r="AG756" s="48">
        <v>71</v>
      </c>
      <c r="AH756" s="50">
        <v>1170</v>
      </c>
      <c r="AI756" s="50">
        <v>1106</v>
      </c>
      <c r="AJ756" s="50">
        <v>1050</v>
      </c>
      <c r="AK756" s="50">
        <v>892</v>
      </c>
      <c r="AL756" s="50">
        <v>822</v>
      </c>
      <c r="AM756" s="50">
        <v>779</v>
      </c>
      <c r="AN756" s="50">
        <v>642</v>
      </c>
      <c r="AO756" s="50">
        <v>524</v>
      </c>
      <c r="AP756" s="50">
        <v>419</v>
      </c>
      <c r="AQ756" s="50">
        <v>291</v>
      </c>
      <c r="AR756" s="50">
        <v>191</v>
      </c>
      <c r="AS756" s="50">
        <v>138</v>
      </c>
      <c r="AT756" s="50">
        <v>123</v>
      </c>
      <c r="AU756" s="50">
        <v>95</v>
      </c>
      <c r="AV756" s="50">
        <v>64</v>
      </c>
      <c r="AW756" s="50">
        <v>59</v>
      </c>
      <c r="AX756" s="50">
        <v>77</v>
      </c>
      <c r="AZ756">
        <v>0</v>
      </c>
    </row>
    <row r="757" spans="1:52" x14ac:dyDescent="0.25">
      <c r="A757" s="2" t="s">
        <v>204</v>
      </c>
      <c r="B757" s="3" t="s">
        <v>1467</v>
      </c>
      <c r="C757" s="4">
        <v>52480</v>
      </c>
      <c r="D757" s="2" t="s">
        <v>206</v>
      </c>
      <c r="E757" s="2" t="s">
        <v>206</v>
      </c>
      <c r="F757" t="s">
        <v>2496</v>
      </c>
      <c r="G757">
        <v>5002</v>
      </c>
      <c r="H757">
        <v>273</v>
      </c>
      <c r="I757">
        <v>189</v>
      </c>
      <c r="J757" s="9">
        <v>69.230769230769226</v>
      </c>
      <c r="K757">
        <v>1210</v>
      </c>
      <c r="L757">
        <v>568</v>
      </c>
      <c r="M757" s="22">
        <v>46.942148760330575</v>
      </c>
      <c r="N757" s="48">
        <v>5002</v>
      </c>
      <c r="O757" s="49">
        <v>3792</v>
      </c>
      <c r="P757" s="49">
        <v>1210</v>
      </c>
      <c r="Q757" s="48">
        <v>194</v>
      </c>
      <c r="R757" s="48">
        <v>205</v>
      </c>
      <c r="S757" s="48">
        <v>223</v>
      </c>
      <c r="T757" s="48">
        <v>210</v>
      </c>
      <c r="U757" s="48">
        <v>221</v>
      </c>
      <c r="V757" s="48">
        <v>217</v>
      </c>
      <c r="W757" s="48">
        <v>207</v>
      </c>
      <c r="X757" s="48">
        <v>169</v>
      </c>
      <c r="Y757" s="48">
        <v>150</v>
      </c>
      <c r="Z757" s="48">
        <v>150</v>
      </c>
      <c r="AA757" s="48">
        <v>151</v>
      </c>
      <c r="AB757" s="48">
        <v>115</v>
      </c>
      <c r="AC757" s="48">
        <v>90</v>
      </c>
      <c r="AD757" s="48">
        <v>75</v>
      </c>
      <c r="AE757" s="48">
        <v>55</v>
      </c>
      <c r="AF757" s="48">
        <v>38</v>
      </c>
      <c r="AG757" s="48">
        <v>40</v>
      </c>
      <c r="AH757" s="50">
        <v>184</v>
      </c>
      <c r="AI757" s="50">
        <v>197</v>
      </c>
      <c r="AJ757" s="50">
        <v>211</v>
      </c>
      <c r="AK757" s="50">
        <v>196</v>
      </c>
      <c r="AL757" s="50">
        <v>203</v>
      </c>
      <c r="AM757" s="50">
        <v>213</v>
      </c>
      <c r="AN757" s="50">
        <v>206</v>
      </c>
      <c r="AO757" s="50">
        <v>182</v>
      </c>
      <c r="AP757" s="50">
        <v>169</v>
      </c>
      <c r="AQ757" s="50">
        <v>166</v>
      </c>
      <c r="AR757" s="50">
        <v>150</v>
      </c>
      <c r="AS757" s="50">
        <v>104</v>
      </c>
      <c r="AT757" s="50">
        <v>83</v>
      </c>
      <c r="AU757" s="50">
        <v>76</v>
      </c>
      <c r="AV757" s="50">
        <v>60</v>
      </c>
      <c r="AW757" s="50">
        <v>44</v>
      </c>
      <c r="AX757" s="50">
        <v>48</v>
      </c>
      <c r="AZ757">
        <v>0</v>
      </c>
    </row>
    <row r="758" spans="1:52" x14ac:dyDescent="0.25">
      <c r="A758" s="2" t="s">
        <v>204</v>
      </c>
      <c r="B758" s="3" t="s">
        <v>1639</v>
      </c>
      <c r="C758" s="4">
        <v>52490</v>
      </c>
      <c r="D758" s="2" t="s">
        <v>206</v>
      </c>
      <c r="E758" s="2" t="s">
        <v>1640</v>
      </c>
      <c r="F758" t="s">
        <v>2255</v>
      </c>
      <c r="G758">
        <v>31986</v>
      </c>
      <c r="H758">
        <v>4301</v>
      </c>
      <c r="I758">
        <v>882</v>
      </c>
      <c r="J758" s="9">
        <v>20.506858870030225</v>
      </c>
      <c r="K758">
        <v>12558</v>
      </c>
      <c r="L758">
        <v>1605</v>
      </c>
      <c r="M758" s="22">
        <v>12.780697563306259</v>
      </c>
      <c r="N758" s="48">
        <v>31986</v>
      </c>
      <c r="O758" s="49">
        <v>10082</v>
      </c>
      <c r="P758" s="49">
        <v>21904</v>
      </c>
      <c r="Q758" s="48">
        <v>2310</v>
      </c>
      <c r="R758" s="48">
        <v>2104</v>
      </c>
      <c r="S758" s="48">
        <v>2070</v>
      </c>
      <c r="T758" s="48">
        <v>2124</v>
      </c>
      <c r="U758" s="48">
        <v>1732</v>
      </c>
      <c r="V758" s="48">
        <v>1448</v>
      </c>
      <c r="W758" s="48">
        <v>1239</v>
      </c>
      <c r="X758" s="48">
        <v>1019</v>
      </c>
      <c r="Y758" s="48">
        <v>732</v>
      </c>
      <c r="Z758" s="48">
        <v>585</v>
      </c>
      <c r="AA758" s="48">
        <v>465</v>
      </c>
      <c r="AB758" s="48">
        <v>347</v>
      </c>
      <c r="AC758" s="48">
        <v>286</v>
      </c>
      <c r="AD758" s="48">
        <v>225</v>
      </c>
      <c r="AE758" s="48">
        <v>131</v>
      </c>
      <c r="AF758" s="48">
        <v>121</v>
      </c>
      <c r="AG758" s="48">
        <v>121</v>
      </c>
      <c r="AH758" s="50">
        <v>2193</v>
      </c>
      <c r="AI758" s="50">
        <v>1956</v>
      </c>
      <c r="AJ758" s="50">
        <v>1847</v>
      </c>
      <c r="AK758" s="50">
        <v>1776</v>
      </c>
      <c r="AL758" s="50">
        <v>1386</v>
      </c>
      <c r="AM758" s="50">
        <v>1143</v>
      </c>
      <c r="AN758" s="50">
        <v>1027</v>
      </c>
      <c r="AO758" s="50">
        <v>895</v>
      </c>
      <c r="AP758" s="50">
        <v>664</v>
      </c>
      <c r="AQ758" s="50">
        <v>536</v>
      </c>
      <c r="AR758" s="50">
        <v>407</v>
      </c>
      <c r="AS758" s="50">
        <v>306</v>
      </c>
      <c r="AT758" s="50">
        <v>248</v>
      </c>
      <c r="AU758" s="50">
        <v>193</v>
      </c>
      <c r="AV758" s="50">
        <v>114</v>
      </c>
      <c r="AW758" s="50">
        <v>111</v>
      </c>
      <c r="AX758" s="50">
        <v>125</v>
      </c>
      <c r="AZ758">
        <v>3</v>
      </c>
    </row>
    <row r="759" spans="1:52" x14ac:dyDescent="0.25">
      <c r="A759" s="2" t="s">
        <v>204</v>
      </c>
      <c r="B759" s="3" t="s">
        <v>208</v>
      </c>
      <c r="C759" s="4">
        <v>52506</v>
      </c>
      <c r="D759" s="2" t="s">
        <v>206</v>
      </c>
      <c r="E759" s="2" t="s">
        <v>209</v>
      </c>
      <c r="F759" t="s">
        <v>2496</v>
      </c>
      <c r="G759">
        <v>8797</v>
      </c>
      <c r="H759">
        <v>969</v>
      </c>
      <c r="I759">
        <v>783</v>
      </c>
      <c r="J759" s="9">
        <v>80.804953560371516</v>
      </c>
      <c r="K759">
        <v>2064</v>
      </c>
      <c r="L759">
        <v>1121</v>
      </c>
      <c r="M759" s="22">
        <v>54.312015503875969</v>
      </c>
      <c r="N759" s="48">
        <v>8797</v>
      </c>
      <c r="O759" s="49">
        <v>2534</v>
      </c>
      <c r="P759" s="49">
        <v>6263</v>
      </c>
      <c r="Q759" s="48">
        <v>323</v>
      </c>
      <c r="R759" s="48">
        <v>321</v>
      </c>
      <c r="S759" s="48">
        <v>342</v>
      </c>
      <c r="T759" s="48">
        <v>388</v>
      </c>
      <c r="U759" s="48">
        <v>360</v>
      </c>
      <c r="V759" s="48">
        <v>350</v>
      </c>
      <c r="W759" s="48">
        <v>398</v>
      </c>
      <c r="X759" s="48">
        <v>357</v>
      </c>
      <c r="Y759" s="48">
        <v>305</v>
      </c>
      <c r="Z759" s="48">
        <v>316</v>
      </c>
      <c r="AA759" s="48">
        <v>294</v>
      </c>
      <c r="AB759" s="48">
        <v>262</v>
      </c>
      <c r="AC759" s="48">
        <v>179</v>
      </c>
      <c r="AD759" s="48">
        <v>130</v>
      </c>
      <c r="AE759" s="48">
        <v>112</v>
      </c>
      <c r="AF759" s="48">
        <v>87</v>
      </c>
      <c r="AG759" s="48">
        <v>89</v>
      </c>
      <c r="AH759" s="50">
        <v>314</v>
      </c>
      <c r="AI759" s="50">
        <v>316</v>
      </c>
      <c r="AJ759" s="50">
        <v>328</v>
      </c>
      <c r="AK759" s="50">
        <v>361</v>
      </c>
      <c r="AL759" s="50">
        <v>313</v>
      </c>
      <c r="AM759" s="50">
        <v>286</v>
      </c>
      <c r="AN759" s="50">
        <v>317</v>
      </c>
      <c r="AO759" s="50">
        <v>291</v>
      </c>
      <c r="AP759" s="50">
        <v>258</v>
      </c>
      <c r="AQ759" s="50">
        <v>272</v>
      </c>
      <c r="AR759" s="50">
        <v>262</v>
      </c>
      <c r="AS759" s="50">
        <v>242</v>
      </c>
      <c r="AT759" s="50">
        <v>173</v>
      </c>
      <c r="AU759" s="50">
        <v>127</v>
      </c>
      <c r="AV759" s="50">
        <v>115</v>
      </c>
      <c r="AW759" s="50">
        <v>98</v>
      </c>
      <c r="AX759" s="50">
        <v>111</v>
      </c>
      <c r="AZ759">
        <v>0</v>
      </c>
    </row>
    <row r="760" spans="1:52" x14ac:dyDescent="0.25">
      <c r="A760" s="2" t="s">
        <v>204</v>
      </c>
      <c r="B760" s="3" t="s">
        <v>1436</v>
      </c>
      <c r="C760" s="4">
        <v>52520</v>
      </c>
      <c r="D760" s="2" t="s">
        <v>206</v>
      </c>
      <c r="E760" s="2" t="s">
        <v>1437</v>
      </c>
      <c r="F760" t="s">
        <v>2255</v>
      </c>
      <c r="G760">
        <v>15975</v>
      </c>
      <c r="H760">
        <v>2069</v>
      </c>
      <c r="I760">
        <v>552</v>
      </c>
      <c r="J760" s="9">
        <v>26.679555340744322</v>
      </c>
      <c r="K760">
        <v>5486</v>
      </c>
      <c r="L760">
        <v>1141</v>
      </c>
      <c r="M760" s="22">
        <v>20.798395916879329</v>
      </c>
      <c r="N760" s="48">
        <v>15975</v>
      </c>
      <c r="O760" s="49">
        <v>8129</v>
      </c>
      <c r="P760" s="49">
        <v>7846</v>
      </c>
      <c r="Q760" s="48">
        <v>1076</v>
      </c>
      <c r="R760" s="48">
        <v>1026</v>
      </c>
      <c r="S760" s="48">
        <v>1009</v>
      </c>
      <c r="T760" s="48">
        <v>950</v>
      </c>
      <c r="U760" s="48">
        <v>861</v>
      </c>
      <c r="V760" s="48">
        <v>701</v>
      </c>
      <c r="W760" s="48">
        <v>576</v>
      </c>
      <c r="X760" s="48">
        <v>502</v>
      </c>
      <c r="Y760" s="48">
        <v>398</v>
      </c>
      <c r="Z760" s="48">
        <v>346</v>
      </c>
      <c r="AA760" s="48">
        <v>329</v>
      </c>
      <c r="AB760" s="48">
        <v>244</v>
      </c>
      <c r="AC760" s="48">
        <v>211</v>
      </c>
      <c r="AD760" s="48">
        <v>185</v>
      </c>
      <c r="AE760" s="48">
        <v>123</v>
      </c>
      <c r="AF760" s="48">
        <v>96</v>
      </c>
      <c r="AG760" s="48">
        <v>96</v>
      </c>
      <c r="AH760" s="50">
        <v>1001</v>
      </c>
      <c r="AI760" s="50">
        <v>884</v>
      </c>
      <c r="AJ760" s="50">
        <v>836</v>
      </c>
      <c r="AK760" s="50">
        <v>756</v>
      </c>
      <c r="AL760" s="50">
        <v>669</v>
      </c>
      <c r="AM760" s="50">
        <v>546</v>
      </c>
      <c r="AN760" s="50">
        <v>461</v>
      </c>
      <c r="AO760" s="50">
        <v>425</v>
      </c>
      <c r="AP760" s="50">
        <v>338</v>
      </c>
      <c r="AQ760" s="50">
        <v>289</v>
      </c>
      <c r="AR760" s="50">
        <v>263</v>
      </c>
      <c r="AS760" s="50">
        <v>201</v>
      </c>
      <c r="AT760" s="50">
        <v>174</v>
      </c>
      <c r="AU760" s="50">
        <v>146</v>
      </c>
      <c r="AV760" s="50">
        <v>92</v>
      </c>
      <c r="AW760" s="50">
        <v>75</v>
      </c>
      <c r="AX760" s="50">
        <v>90</v>
      </c>
      <c r="AZ760">
        <v>0</v>
      </c>
    </row>
    <row r="761" spans="1:52" x14ac:dyDescent="0.25">
      <c r="A761" s="2" t="s">
        <v>204</v>
      </c>
      <c r="B761" s="3" t="s">
        <v>2097</v>
      </c>
      <c r="C761" s="4">
        <v>52540</v>
      </c>
      <c r="D761" s="2" t="s">
        <v>206</v>
      </c>
      <c r="E761" s="2" t="s">
        <v>2098</v>
      </c>
      <c r="F761" t="s">
        <v>2252</v>
      </c>
      <c r="G761">
        <v>17469</v>
      </c>
      <c r="H761">
        <v>1347</v>
      </c>
      <c r="I761">
        <v>535</v>
      </c>
      <c r="J761" s="9">
        <v>39.71789161098738</v>
      </c>
      <c r="K761">
        <v>4853</v>
      </c>
      <c r="L761">
        <v>1372</v>
      </c>
      <c r="M761" s="22">
        <v>28.271172470636717</v>
      </c>
      <c r="N761" s="48">
        <v>17469</v>
      </c>
      <c r="O761" s="49">
        <v>3143</v>
      </c>
      <c r="P761" s="49">
        <v>14326</v>
      </c>
      <c r="Q761" s="48">
        <v>858</v>
      </c>
      <c r="R761" s="48">
        <v>829</v>
      </c>
      <c r="S761" s="48">
        <v>827</v>
      </c>
      <c r="T761" s="48">
        <v>905</v>
      </c>
      <c r="U761" s="48">
        <v>839</v>
      </c>
      <c r="V761" s="48">
        <v>821</v>
      </c>
      <c r="W761" s="48">
        <v>863</v>
      </c>
      <c r="X761" s="48">
        <v>748</v>
      </c>
      <c r="Y761" s="48">
        <v>569</v>
      </c>
      <c r="Z761" s="48">
        <v>488</v>
      </c>
      <c r="AA761" s="48">
        <v>398</v>
      </c>
      <c r="AB761" s="48">
        <v>308</v>
      </c>
      <c r="AC761" s="48">
        <v>250</v>
      </c>
      <c r="AD761" s="48">
        <v>175</v>
      </c>
      <c r="AE761" s="48">
        <v>145</v>
      </c>
      <c r="AF761" s="48">
        <v>101</v>
      </c>
      <c r="AG761" s="48">
        <v>99</v>
      </c>
      <c r="AH761" s="50">
        <v>816</v>
      </c>
      <c r="AI761" s="50">
        <v>759</v>
      </c>
      <c r="AJ761" s="50">
        <v>741</v>
      </c>
      <c r="AK761" s="50">
        <v>778</v>
      </c>
      <c r="AL761" s="50">
        <v>729</v>
      </c>
      <c r="AM761" s="50">
        <v>703</v>
      </c>
      <c r="AN761" s="50">
        <v>744</v>
      </c>
      <c r="AO761" s="50">
        <v>651</v>
      </c>
      <c r="AP761" s="50">
        <v>500</v>
      </c>
      <c r="AQ761" s="50">
        <v>419</v>
      </c>
      <c r="AR761" s="50">
        <v>342</v>
      </c>
      <c r="AS761" s="50">
        <v>282</v>
      </c>
      <c r="AT761" s="50">
        <v>239</v>
      </c>
      <c r="AU761" s="50">
        <v>171</v>
      </c>
      <c r="AV761" s="50">
        <v>146</v>
      </c>
      <c r="AW761" s="50">
        <v>112</v>
      </c>
      <c r="AX761" s="50">
        <v>114</v>
      </c>
      <c r="AZ761">
        <v>0</v>
      </c>
    </row>
    <row r="762" spans="1:52" x14ac:dyDescent="0.25">
      <c r="A762" s="2" t="s">
        <v>204</v>
      </c>
      <c r="B762" s="3" t="s">
        <v>830</v>
      </c>
      <c r="C762" s="4">
        <v>52560</v>
      </c>
      <c r="D762" s="2" t="s">
        <v>206</v>
      </c>
      <c r="E762" s="2" t="s">
        <v>831</v>
      </c>
      <c r="F762" t="s">
        <v>2496</v>
      </c>
      <c r="G762">
        <v>11932</v>
      </c>
      <c r="H762">
        <v>1046</v>
      </c>
      <c r="I762">
        <v>775</v>
      </c>
      <c r="J762" s="9">
        <v>74.091778202676863</v>
      </c>
      <c r="K762">
        <v>2777</v>
      </c>
      <c r="L762">
        <v>1672</v>
      </c>
      <c r="M762" s="22">
        <v>60.208858480374502</v>
      </c>
      <c r="N762" s="48">
        <v>11932</v>
      </c>
      <c r="O762" s="49">
        <v>2152</v>
      </c>
      <c r="P762" s="49">
        <v>9780</v>
      </c>
      <c r="Q762" s="48">
        <v>436</v>
      </c>
      <c r="R762" s="48">
        <v>431</v>
      </c>
      <c r="S762" s="48">
        <v>418</v>
      </c>
      <c r="T762" s="48">
        <v>504</v>
      </c>
      <c r="U762" s="48">
        <v>508</v>
      </c>
      <c r="V762" s="48">
        <v>498</v>
      </c>
      <c r="W762" s="48">
        <v>535</v>
      </c>
      <c r="X762" s="48">
        <v>511</v>
      </c>
      <c r="Y762" s="48">
        <v>444</v>
      </c>
      <c r="Z762" s="48">
        <v>411</v>
      </c>
      <c r="AA762" s="48">
        <v>343</v>
      </c>
      <c r="AB762" s="48">
        <v>267</v>
      </c>
      <c r="AC762" s="48">
        <v>244</v>
      </c>
      <c r="AD762" s="48">
        <v>212</v>
      </c>
      <c r="AE762" s="48">
        <v>174</v>
      </c>
      <c r="AF762" s="48">
        <v>118</v>
      </c>
      <c r="AG762" s="48">
        <v>122</v>
      </c>
      <c r="AH762" s="50">
        <v>422</v>
      </c>
      <c r="AI762" s="50">
        <v>401</v>
      </c>
      <c r="AJ762" s="50">
        <v>375</v>
      </c>
      <c r="AK762" s="50">
        <v>450</v>
      </c>
      <c r="AL762" s="50">
        <v>454</v>
      </c>
      <c r="AM762" s="50">
        <v>459</v>
      </c>
      <c r="AN762" s="50">
        <v>503</v>
      </c>
      <c r="AO762" s="50">
        <v>487</v>
      </c>
      <c r="AP762" s="50">
        <v>423</v>
      </c>
      <c r="AQ762" s="50">
        <v>375</v>
      </c>
      <c r="AR762" s="50">
        <v>304</v>
      </c>
      <c r="AS762" s="50">
        <v>235</v>
      </c>
      <c r="AT762" s="50">
        <v>223</v>
      </c>
      <c r="AU762" s="50">
        <v>204</v>
      </c>
      <c r="AV762" s="50">
        <v>175</v>
      </c>
      <c r="AW762" s="50">
        <v>125</v>
      </c>
      <c r="AX762" s="50">
        <v>141</v>
      </c>
      <c r="AZ762">
        <v>1</v>
      </c>
    </row>
    <row r="763" spans="1:52" x14ac:dyDescent="0.25">
      <c r="A763" s="2" t="s">
        <v>204</v>
      </c>
      <c r="B763" s="3" t="s">
        <v>1105</v>
      </c>
      <c r="C763" s="4">
        <v>52565</v>
      </c>
      <c r="D763" s="2" t="s">
        <v>206</v>
      </c>
      <c r="E763" s="2" t="s">
        <v>1106</v>
      </c>
      <c r="F763" t="s">
        <v>2496</v>
      </c>
      <c r="G763">
        <v>13566</v>
      </c>
      <c r="H763">
        <v>888</v>
      </c>
      <c r="I763">
        <v>540</v>
      </c>
      <c r="J763" s="9">
        <v>60.810810810810814</v>
      </c>
      <c r="K763">
        <v>4013</v>
      </c>
      <c r="L763">
        <v>2285</v>
      </c>
      <c r="M763" s="22">
        <v>56.939945178170944</v>
      </c>
      <c r="N763" s="48">
        <v>13566</v>
      </c>
      <c r="O763" s="49">
        <v>5661</v>
      </c>
      <c r="P763" s="49">
        <v>7905</v>
      </c>
      <c r="Q763" s="48">
        <v>654</v>
      </c>
      <c r="R763" s="48">
        <v>671</v>
      </c>
      <c r="S763" s="48">
        <v>697</v>
      </c>
      <c r="T763" s="48">
        <v>646</v>
      </c>
      <c r="U763" s="48">
        <v>546</v>
      </c>
      <c r="V763" s="48">
        <v>468</v>
      </c>
      <c r="W763" s="48">
        <v>400</v>
      </c>
      <c r="X763" s="48">
        <v>356</v>
      </c>
      <c r="Y763" s="48">
        <v>330</v>
      </c>
      <c r="Z763" s="48">
        <v>302</v>
      </c>
      <c r="AA763" s="48">
        <v>272</v>
      </c>
      <c r="AB763" s="48">
        <v>282</v>
      </c>
      <c r="AC763" s="48">
        <v>293</v>
      </c>
      <c r="AD763" s="48">
        <v>307</v>
      </c>
      <c r="AE763" s="48">
        <v>232</v>
      </c>
      <c r="AF763" s="48">
        <v>155</v>
      </c>
      <c r="AG763" s="48">
        <v>182</v>
      </c>
      <c r="AH763" s="50">
        <v>626</v>
      </c>
      <c r="AI763" s="50">
        <v>637</v>
      </c>
      <c r="AJ763" s="50">
        <v>649</v>
      </c>
      <c r="AK763" s="50">
        <v>588</v>
      </c>
      <c r="AL763" s="50">
        <v>478</v>
      </c>
      <c r="AM763" s="50">
        <v>412</v>
      </c>
      <c r="AN763" s="50">
        <v>362</v>
      </c>
      <c r="AO763" s="50">
        <v>340</v>
      </c>
      <c r="AP763" s="50">
        <v>323</v>
      </c>
      <c r="AQ763" s="50">
        <v>313</v>
      </c>
      <c r="AR763" s="50">
        <v>293</v>
      </c>
      <c r="AS763" s="50">
        <v>305</v>
      </c>
      <c r="AT763" s="50">
        <v>326</v>
      </c>
      <c r="AU763" s="50">
        <v>360</v>
      </c>
      <c r="AV763" s="50">
        <v>299</v>
      </c>
      <c r="AW763" s="50">
        <v>209</v>
      </c>
      <c r="AX763" s="50">
        <v>253</v>
      </c>
      <c r="AZ763">
        <v>0</v>
      </c>
    </row>
    <row r="764" spans="1:52" x14ac:dyDescent="0.25">
      <c r="A764" s="2" t="s">
        <v>204</v>
      </c>
      <c r="B764" s="3" t="s">
        <v>1131</v>
      </c>
      <c r="C764" s="4">
        <v>52573</v>
      </c>
      <c r="D764" s="2" t="s">
        <v>206</v>
      </c>
      <c r="E764" s="2" t="s">
        <v>1132</v>
      </c>
      <c r="F764" t="s">
        <v>2496</v>
      </c>
      <c r="G764">
        <v>8259</v>
      </c>
      <c r="H764">
        <v>1027</v>
      </c>
      <c r="I764">
        <v>993</v>
      </c>
      <c r="J764" s="9">
        <v>96.689386562804287</v>
      </c>
      <c r="K764">
        <v>2109</v>
      </c>
      <c r="L764">
        <v>1382</v>
      </c>
      <c r="M764" s="22">
        <v>65.528686581318169</v>
      </c>
      <c r="N764" s="48">
        <v>8259</v>
      </c>
      <c r="O764" s="49">
        <v>3066</v>
      </c>
      <c r="P764" s="49">
        <v>5193</v>
      </c>
      <c r="Q764" s="48">
        <v>327</v>
      </c>
      <c r="R764" s="48">
        <v>331</v>
      </c>
      <c r="S764" s="48">
        <v>342</v>
      </c>
      <c r="T764" s="48">
        <v>320</v>
      </c>
      <c r="U764" s="48">
        <v>312</v>
      </c>
      <c r="V764" s="48">
        <v>293</v>
      </c>
      <c r="W764" s="48">
        <v>257</v>
      </c>
      <c r="X764" s="48">
        <v>257</v>
      </c>
      <c r="Y764" s="48">
        <v>248</v>
      </c>
      <c r="Z764" s="48">
        <v>257</v>
      </c>
      <c r="AA764" s="48">
        <v>237</v>
      </c>
      <c r="AB764" s="48">
        <v>201</v>
      </c>
      <c r="AC764" s="48">
        <v>168</v>
      </c>
      <c r="AD764" s="48">
        <v>158</v>
      </c>
      <c r="AE764" s="48">
        <v>130</v>
      </c>
      <c r="AF764" s="48">
        <v>96</v>
      </c>
      <c r="AG764" s="48">
        <v>103</v>
      </c>
      <c r="AH764" s="50">
        <v>317</v>
      </c>
      <c r="AI764" s="50">
        <v>327</v>
      </c>
      <c r="AJ764" s="50">
        <v>338</v>
      </c>
      <c r="AK764" s="50">
        <v>327</v>
      </c>
      <c r="AL764" s="50">
        <v>321</v>
      </c>
      <c r="AM764" s="50">
        <v>314</v>
      </c>
      <c r="AN764" s="50">
        <v>295</v>
      </c>
      <c r="AO764" s="50">
        <v>301</v>
      </c>
      <c r="AP764" s="50">
        <v>267</v>
      </c>
      <c r="AQ764" s="50">
        <v>243</v>
      </c>
      <c r="AR764" s="50">
        <v>230</v>
      </c>
      <c r="AS764" s="50">
        <v>199</v>
      </c>
      <c r="AT764" s="50">
        <v>178</v>
      </c>
      <c r="AU764" s="50">
        <v>163</v>
      </c>
      <c r="AV764" s="50">
        <v>140</v>
      </c>
      <c r="AW764" s="50">
        <v>114</v>
      </c>
      <c r="AX764" s="50">
        <v>148</v>
      </c>
      <c r="AZ764">
        <v>0</v>
      </c>
    </row>
    <row r="765" spans="1:52" x14ac:dyDescent="0.25">
      <c r="A765" s="2" t="s">
        <v>204</v>
      </c>
      <c r="B765" s="3" t="s">
        <v>538</v>
      </c>
      <c r="C765" s="4">
        <v>52585</v>
      </c>
      <c r="D765" s="2" t="s">
        <v>206</v>
      </c>
      <c r="E765" s="2" t="s">
        <v>539</v>
      </c>
      <c r="F765" t="s">
        <v>2496</v>
      </c>
      <c r="G765">
        <v>19548</v>
      </c>
      <c r="H765">
        <v>1784</v>
      </c>
      <c r="I765">
        <v>1477</v>
      </c>
      <c r="J765" s="9">
        <v>82.791479820627799</v>
      </c>
      <c r="K765">
        <v>4525</v>
      </c>
      <c r="L765">
        <v>2605</v>
      </c>
      <c r="M765" s="22">
        <v>57.569060773480665</v>
      </c>
      <c r="N765" s="48">
        <v>19548</v>
      </c>
      <c r="O765" s="49">
        <v>6105</v>
      </c>
      <c r="P765" s="49">
        <v>13443</v>
      </c>
      <c r="Q765" s="48">
        <v>713</v>
      </c>
      <c r="R765" s="48">
        <v>726</v>
      </c>
      <c r="S765" s="48">
        <v>752</v>
      </c>
      <c r="T765" s="48">
        <v>779</v>
      </c>
      <c r="U765" s="48">
        <v>735</v>
      </c>
      <c r="V765" s="48">
        <v>752</v>
      </c>
      <c r="W765" s="48">
        <v>735</v>
      </c>
      <c r="X765" s="48">
        <v>734</v>
      </c>
      <c r="Y765" s="48">
        <v>666</v>
      </c>
      <c r="Z765" s="48">
        <v>682</v>
      </c>
      <c r="AA765" s="48">
        <v>613</v>
      </c>
      <c r="AB765" s="48">
        <v>472</v>
      </c>
      <c r="AC765" s="48">
        <v>400</v>
      </c>
      <c r="AD765" s="48">
        <v>324</v>
      </c>
      <c r="AE765" s="48">
        <v>244</v>
      </c>
      <c r="AF765" s="48">
        <v>173</v>
      </c>
      <c r="AG765" s="48">
        <v>187</v>
      </c>
      <c r="AH765" s="50">
        <v>687</v>
      </c>
      <c r="AI765" s="50">
        <v>690</v>
      </c>
      <c r="AJ765" s="50">
        <v>717</v>
      </c>
      <c r="AK765" s="50">
        <v>751</v>
      </c>
      <c r="AL765" s="50">
        <v>718</v>
      </c>
      <c r="AM765" s="50">
        <v>728</v>
      </c>
      <c r="AN765" s="50">
        <v>733</v>
      </c>
      <c r="AO765" s="50">
        <v>773</v>
      </c>
      <c r="AP765" s="50">
        <v>709</v>
      </c>
      <c r="AQ765" s="50">
        <v>705</v>
      </c>
      <c r="AR765" s="50">
        <v>645</v>
      </c>
      <c r="AS765" s="50">
        <v>518</v>
      </c>
      <c r="AT765" s="50">
        <v>435</v>
      </c>
      <c r="AU765" s="50">
        <v>337</v>
      </c>
      <c r="AV765" s="50">
        <v>262</v>
      </c>
      <c r="AW765" s="50">
        <v>205</v>
      </c>
      <c r="AX765" s="50">
        <v>248</v>
      </c>
      <c r="AZ765">
        <v>0</v>
      </c>
    </row>
    <row r="766" spans="1:52" x14ac:dyDescent="0.25">
      <c r="A766" s="2" t="s">
        <v>204</v>
      </c>
      <c r="B766" s="3" t="s">
        <v>2088</v>
      </c>
      <c r="C766" s="4">
        <v>52612</v>
      </c>
      <c r="D766" s="2" t="s">
        <v>206</v>
      </c>
      <c r="E766" s="2" t="s">
        <v>674</v>
      </c>
      <c r="F766" t="s">
        <v>2255</v>
      </c>
      <c r="G766">
        <v>19495</v>
      </c>
      <c r="H766">
        <v>4723</v>
      </c>
      <c r="I766">
        <v>1056</v>
      </c>
      <c r="J766" s="9">
        <v>22.358670336650434</v>
      </c>
      <c r="K766">
        <v>6522</v>
      </c>
      <c r="L766">
        <v>1446</v>
      </c>
      <c r="M766" s="22">
        <v>22.171113155473783</v>
      </c>
      <c r="N766" s="48">
        <v>19495</v>
      </c>
      <c r="O766" s="49">
        <v>2603</v>
      </c>
      <c r="P766" s="49">
        <v>16892</v>
      </c>
      <c r="Q766" s="48">
        <v>1221</v>
      </c>
      <c r="R766" s="48">
        <v>1134</v>
      </c>
      <c r="S766" s="48">
        <v>1102</v>
      </c>
      <c r="T766" s="48">
        <v>1150</v>
      </c>
      <c r="U766" s="48">
        <v>996</v>
      </c>
      <c r="V766" s="48">
        <v>818</v>
      </c>
      <c r="W766" s="48">
        <v>737</v>
      </c>
      <c r="X766" s="48">
        <v>661</v>
      </c>
      <c r="Y766" s="48">
        <v>464</v>
      </c>
      <c r="Z766" s="48">
        <v>377</v>
      </c>
      <c r="AA766" s="48">
        <v>314</v>
      </c>
      <c r="AB766" s="48">
        <v>264</v>
      </c>
      <c r="AC766" s="48">
        <v>229</v>
      </c>
      <c r="AD766" s="48">
        <v>190</v>
      </c>
      <c r="AE766" s="48">
        <v>131</v>
      </c>
      <c r="AF766" s="48">
        <v>109</v>
      </c>
      <c r="AG766" s="48">
        <v>119</v>
      </c>
      <c r="AH766" s="50">
        <v>1168</v>
      </c>
      <c r="AI766" s="50">
        <v>1049</v>
      </c>
      <c r="AJ766" s="50">
        <v>1020</v>
      </c>
      <c r="AK766" s="50">
        <v>1052</v>
      </c>
      <c r="AL766" s="50">
        <v>916</v>
      </c>
      <c r="AM766" s="50">
        <v>752</v>
      </c>
      <c r="AN766" s="50">
        <v>686</v>
      </c>
      <c r="AO766" s="50">
        <v>646</v>
      </c>
      <c r="AP766" s="50">
        <v>460</v>
      </c>
      <c r="AQ766" s="50">
        <v>373</v>
      </c>
      <c r="AR766" s="50">
        <v>306</v>
      </c>
      <c r="AS766" s="50">
        <v>245</v>
      </c>
      <c r="AT766" s="50">
        <v>221</v>
      </c>
      <c r="AU766" s="50">
        <v>199</v>
      </c>
      <c r="AV766" s="50">
        <v>142</v>
      </c>
      <c r="AW766" s="50">
        <v>115</v>
      </c>
      <c r="AX766" s="50">
        <v>129</v>
      </c>
      <c r="AZ766">
        <v>16</v>
      </c>
    </row>
    <row r="767" spans="1:52" x14ac:dyDescent="0.25">
      <c r="A767" s="2" t="s">
        <v>204</v>
      </c>
      <c r="B767" s="3" t="s">
        <v>1376</v>
      </c>
      <c r="C767" s="4">
        <v>52621</v>
      </c>
      <c r="D767" s="2" t="s">
        <v>206</v>
      </c>
      <c r="E767" s="2" t="s">
        <v>1377</v>
      </c>
      <c r="F767" t="s">
        <v>2255</v>
      </c>
      <c r="G767">
        <v>23984</v>
      </c>
      <c r="H767">
        <v>4134</v>
      </c>
      <c r="I767">
        <v>753</v>
      </c>
      <c r="J767" s="9">
        <v>18.214804063860669</v>
      </c>
      <c r="K767">
        <v>8323</v>
      </c>
      <c r="L767">
        <v>1488</v>
      </c>
      <c r="M767" s="22">
        <v>17.878168929472547</v>
      </c>
      <c r="N767" s="48">
        <v>23984</v>
      </c>
      <c r="O767" s="49">
        <v>1311</v>
      </c>
      <c r="P767" s="49">
        <v>22673</v>
      </c>
      <c r="Q767" s="48">
        <v>1659</v>
      </c>
      <c r="R767" s="48">
        <v>1449</v>
      </c>
      <c r="S767" s="48">
        <v>1338</v>
      </c>
      <c r="T767" s="48">
        <v>1245</v>
      </c>
      <c r="U767" s="48">
        <v>1065</v>
      </c>
      <c r="V767" s="48">
        <v>1013</v>
      </c>
      <c r="W767" s="48">
        <v>959</v>
      </c>
      <c r="X767" s="48">
        <v>843</v>
      </c>
      <c r="Y767" s="48">
        <v>707</v>
      </c>
      <c r="Z767" s="48">
        <v>564</v>
      </c>
      <c r="AA767" s="48">
        <v>463</v>
      </c>
      <c r="AB767" s="48">
        <v>302</v>
      </c>
      <c r="AC767" s="48">
        <v>249</v>
      </c>
      <c r="AD767" s="48">
        <v>211</v>
      </c>
      <c r="AE767" s="48">
        <v>154</v>
      </c>
      <c r="AF767" s="48">
        <v>100</v>
      </c>
      <c r="AG767" s="48">
        <v>95</v>
      </c>
      <c r="AH767" s="50">
        <v>1597</v>
      </c>
      <c r="AI767" s="50">
        <v>1376</v>
      </c>
      <c r="AJ767" s="50">
        <v>1362</v>
      </c>
      <c r="AK767" s="50">
        <v>1265</v>
      </c>
      <c r="AL767" s="50">
        <v>1044</v>
      </c>
      <c r="AM767" s="50">
        <v>902</v>
      </c>
      <c r="AN767" s="50">
        <v>811</v>
      </c>
      <c r="AO767" s="50">
        <v>713</v>
      </c>
      <c r="AP767" s="50">
        <v>578</v>
      </c>
      <c r="AQ767" s="50">
        <v>459</v>
      </c>
      <c r="AR767" s="50">
        <v>384</v>
      </c>
      <c r="AS767" s="50">
        <v>273</v>
      </c>
      <c r="AT767" s="50">
        <v>231</v>
      </c>
      <c r="AU767" s="50">
        <v>204</v>
      </c>
      <c r="AV767" s="50">
        <v>153</v>
      </c>
      <c r="AW767" s="50">
        <v>107</v>
      </c>
      <c r="AX767" s="50">
        <v>109</v>
      </c>
      <c r="AZ767">
        <v>0</v>
      </c>
    </row>
    <row r="768" spans="1:52" x14ac:dyDescent="0.25">
      <c r="A768" s="2" t="s">
        <v>204</v>
      </c>
      <c r="B768" s="3" t="s">
        <v>1835</v>
      </c>
      <c r="C768" s="4">
        <v>52678</v>
      </c>
      <c r="D768" s="2" t="s">
        <v>206</v>
      </c>
      <c r="E768" s="2" t="s">
        <v>1836</v>
      </c>
      <c r="F768" t="s">
        <v>2496</v>
      </c>
      <c r="G768">
        <v>49362</v>
      </c>
      <c r="H768">
        <v>3804</v>
      </c>
      <c r="I768">
        <v>2581</v>
      </c>
      <c r="J768" s="9">
        <v>67.849631966351211</v>
      </c>
      <c r="K768">
        <v>13843</v>
      </c>
      <c r="L768">
        <v>5631</v>
      </c>
      <c r="M768" s="22">
        <v>40.677598786390234</v>
      </c>
      <c r="N768" s="48">
        <v>49362</v>
      </c>
      <c r="O768" s="49">
        <v>18740</v>
      </c>
      <c r="P768" s="49">
        <v>30622</v>
      </c>
      <c r="Q768" s="48">
        <v>2218</v>
      </c>
      <c r="R768" s="48">
        <v>2189</v>
      </c>
      <c r="S768" s="48">
        <v>2195</v>
      </c>
      <c r="T768" s="48">
        <v>2358</v>
      </c>
      <c r="U768" s="48">
        <v>2146</v>
      </c>
      <c r="V768" s="48">
        <v>2012</v>
      </c>
      <c r="W768" s="48">
        <v>1721</v>
      </c>
      <c r="X768" s="48">
        <v>1687</v>
      </c>
      <c r="Y768" s="48">
        <v>1447</v>
      </c>
      <c r="Z768" s="48">
        <v>1445</v>
      </c>
      <c r="AA768" s="48">
        <v>1294</v>
      </c>
      <c r="AB768" s="48">
        <v>1076</v>
      </c>
      <c r="AC768" s="48">
        <v>920</v>
      </c>
      <c r="AD768" s="48">
        <v>765</v>
      </c>
      <c r="AE768" s="48">
        <v>564</v>
      </c>
      <c r="AF768" s="48">
        <v>372</v>
      </c>
      <c r="AG768" s="48">
        <v>395</v>
      </c>
      <c r="AH768" s="50">
        <v>2136</v>
      </c>
      <c r="AI768" s="50">
        <v>2108</v>
      </c>
      <c r="AJ768" s="50">
        <v>2153</v>
      </c>
      <c r="AK768" s="50">
        <v>2331</v>
      </c>
      <c r="AL768" s="50">
        <v>2095</v>
      </c>
      <c r="AM768" s="50">
        <v>1940</v>
      </c>
      <c r="AN768" s="50">
        <v>1691</v>
      </c>
      <c r="AO768" s="50">
        <v>1748</v>
      </c>
      <c r="AP768" s="50">
        <v>1517</v>
      </c>
      <c r="AQ768" s="50">
        <v>1471</v>
      </c>
      <c r="AR768" s="50">
        <v>1247</v>
      </c>
      <c r="AS768" s="50">
        <v>1054</v>
      </c>
      <c r="AT768" s="50">
        <v>893</v>
      </c>
      <c r="AU768" s="50">
        <v>754</v>
      </c>
      <c r="AV768" s="50">
        <v>565</v>
      </c>
      <c r="AW768" s="50">
        <v>400</v>
      </c>
      <c r="AX768" s="50">
        <v>455</v>
      </c>
      <c r="AZ768">
        <v>1</v>
      </c>
    </row>
    <row r="769" spans="1:52" x14ac:dyDescent="0.25">
      <c r="A769" s="2" t="s">
        <v>204</v>
      </c>
      <c r="B769" s="3" t="s">
        <v>1193</v>
      </c>
      <c r="C769" s="4">
        <v>52683</v>
      </c>
      <c r="D769" s="2" t="s">
        <v>206</v>
      </c>
      <c r="E769" s="2" t="s">
        <v>1194</v>
      </c>
      <c r="F769" t="s">
        <v>2496</v>
      </c>
      <c r="G769">
        <v>25730</v>
      </c>
      <c r="H769">
        <v>926</v>
      </c>
      <c r="I769">
        <v>1194</v>
      </c>
      <c r="J769" s="9">
        <v>128.94168466522677</v>
      </c>
      <c r="K769">
        <v>6194</v>
      </c>
      <c r="L769">
        <v>3497</v>
      </c>
      <c r="M769" s="22">
        <v>56.45786244752987</v>
      </c>
      <c r="N769" s="48">
        <v>25730</v>
      </c>
      <c r="O769" s="49">
        <v>12021</v>
      </c>
      <c r="P769" s="49">
        <v>13709</v>
      </c>
      <c r="Q769" s="48">
        <v>947</v>
      </c>
      <c r="R769" s="48">
        <v>980</v>
      </c>
      <c r="S769" s="48">
        <v>1050</v>
      </c>
      <c r="T769" s="48">
        <v>1165</v>
      </c>
      <c r="U769" s="48">
        <v>1096</v>
      </c>
      <c r="V769" s="48">
        <v>1037</v>
      </c>
      <c r="W769" s="48">
        <v>1047</v>
      </c>
      <c r="X769" s="48">
        <v>1055</v>
      </c>
      <c r="Y769" s="48">
        <v>912</v>
      </c>
      <c r="Z769" s="48">
        <v>860</v>
      </c>
      <c r="AA769" s="48">
        <v>784</v>
      </c>
      <c r="AB769" s="48">
        <v>621</v>
      </c>
      <c r="AC769" s="48">
        <v>524</v>
      </c>
      <c r="AD769" s="48">
        <v>447</v>
      </c>
      <c r="AE769" s="48">
        <v>345</v>
      </c>
      <c r="AF769" s="48">
        <v>244</v>
      </c>
      <c r="AG769" s="48">
        <v>268</v>
      </c>
      <c r="AH769" s="50">
        <v>910</v>
      </c>
      <c r="AI769" s="50">
        <v>945</v>
      </c>
      <c r="AJ769" s="50">
        <v>987</v>
      </c>
      <c r="AK769" s="50">
        <v>1043</v>
      </c>
      <c r="AL769" s="50">
        <v>941</v>
      </c>
      <c r="AM769" s="50">
        <v>876</v>
      </c>
      <c r="AN769" s="50">
        <v>903</v>
      </c>
      <c r="AO769" s="50">
        <v>932</v>
      </c>
      <c r="AP769" s="50">
        <v>840</v>
      </c>
      <c r="AQ769" s="50">
        <v>810</v>
      </c>
      <c r="AR769" s="50">
        <v>727</v>
      </c>
      <c r="AS769" s="50">
        <v>584</v>
      </c>
      <c r="AT769" s="50">
        <v>504</v>
      </c>
      <c r="AU769" s="50">
        <v>441</v>
      </c>
      <c r="AV769" s="50">
        <v>344</v>
      </c>
      <c r="AW769" s="50">
        <v>253</v>
      </c>
      <c r="AX769" s="50">
        <v>308</v>
      </c>
      <c r="AZ769">
        <v>0</v>
      </c>
    </row>
    <row r="770" spans="1:52" x14ac:dyDescent="0.25">
      <c r="A770" s="2" t="s">
        <v>204</v>
      </c>
      <c r="B770" s="3" t="s">
        <v>534</v>
      </c>
      <c r="C770" s="4">
        <v>52685</v>
      </c>
      <c r="D770" s="2" t="s">
        <v>206</v>
      </c>
      <c r="E770" s="2" t="s">
        <v>535</v>
      </c>
      <c r="F770" t="s">
        <v>2496</v>
      </c>
      <c r="G770">
        <v>20326</v>
      </c>
      <c r="H770">
        <v>2934</v>
      </c>
      <c r="I770">
        <v>1571</v>
      </c>
      <c r="J770" s="9">
        <v>53.544648943421947</v>
      </c>
      <c r="K770">
        <v>4445</v>
      </c>
      <c r="L770">
        <v>2414</v>
      </c>
      <c r="M770" s="22">
        <v>54.308211473565805</v>
      </c>
      <c r="N770" s="48">
        <v>20326</v>
      </c>
      <c r="O770" s="49">
        <v>4410</v>
      </c>
      <c r="P770" s="49">
        <v>15916</v>
      </c>
      <c r="Q770" s="48">
        <v>748</v>
      </c>
      <c r="R770" s="48">
        <v>741</v>
      </c>
      <c r="S770" s="48">
        <v>791</v>
      </c>
      <c r="T770" s="48">
        <v>897</v>
      </c>
      <c r="U770" s="48">
        <v>831</v>
      </c>
      <c r="V770" s="48">
        <v>809</v>
      </c>
      <c r="W770" s="48">
        <v>918</v>
      </c>
      <c r="X770" s="48">
        <v>828</v>
      </c>
      <c r="Y770" s="48">
        <v>705</v>
      </c>
      <c r="Z770" s="48">
        <v>728</v>
      </c>
      <c r="AA770" s="48">
        <v>677</v>
      </c>
      <c r="AB770" s="48">
        <v>602</v>
      </c>
      <c r="AC770" s="48">
        <v>413</v>
      </c>
      <c r="AD770" s="48">
        <v>301</v>
      </c>
      <c r="AE770" s="48">
        <v>259</v>
      </c>
      <c r="AF770" s="48">
        <v>203</v>
      </c>
      <c r="AG770" s="48">
        <v>207</v>
      </c>
      <c r="AH770" s="50">
        <v>726</v>
      </c>
      <c r="AI770" s="50">
        <v>730</v>
      </c>
      <c r="AJ770" s="50">
        <v>760</v>
      </c>
      <c r="AK770" s="50">
        <v>834</v>
      </c>
      <c r="AL770" s="50">
        <v>725</v>
      </c>
      <c r="AM770" s="50">
        <v>660</v>
      </c>
      <c r="AN770" s="50">
        <v>730</v>
      </c>
      <c r="AO770" s="50">
        <v>672</v>
      </c>
      <c r="AP770" s="50">
        <v>595</v>
      </c>
      <c r="AQ770" s="50">
        <v>627</v>
      </c>
      <c r="AR770" s="50">
        <v>604</v>
      </c>
      <c r="AS770" s="50">
        <v>560</v>
      </c>
      <c r="AT770" s="50">
        <v>400</v>
      </c>
      <c r="AU770" s="50">
        <v>295</v>
      </c>
      <c r="AV770" s="50">
        <v>267</v>
      </c>
      <c r="AW770" s="50">
        <v>226</v>
      </c>
      <c r="AX770" s="50">
        <v>257</v>
      </c>
      <c r="AZ770">
        <v>0</v>
      </c>
    </row>
    <row r="771" spans="1:52" x14ac:dyDescent="0.25">
      <c r="A771" s="2" t="s">
        <v>204</v>
      </c>
      <c r="B771" s="3" t="s">
        <v>1338</v>
      </c>
      <c r="C771" s="4">
        <v>52687</v>
      </c>
      <c r="D771" s="2" t="s">
        <v>206</v>
      </c>
      <c r="E771" s="2" t="s">
        <v>1339</v>
      </c>
      <c r="F771" t="s">
        <v>2496</v>
      </c>
      <c r="G771">
        <v>20147</v>
      </c>
      <c r="H771">
        <v>1687</v>
      </c>
      <c r="I771">
        <v>1223</v>
      </c>
      <c r="J771" s="9">
        <v>72.495554238292826</v>
      </c>
      <c r="K771">
        <v>5385</v>
      </c>
      <c r="L771">
        <v>2324</v>
      </c>
      <c r="M771" s="22">
        <v>43.156917363045501</v>
      </c>
      <c r="N771" s="48">
        <v>20147</v>
      </c>
      <c r="O771" s="49">
        <v>2886</v>
      </c>
      <c r="P771" s="49">
        <v>17261</v>
      </c>
      <c r="Q771" s="48">
        <v>935</v>
      </c>
      <c r="R771" s="48">
        <v>882</v>
      </c>
      <c r="S771" s="48">
        <v>852</v>
      </c>
      <c r="T771" s="48">
        <v>941</v>
      </c>
      <c r="U771" s="48">
        <v>936</v>
      </c>
      <c r="V771" s="48">
        <v>896</v>
      </c>
      <c r="W771" s="48">
        <v>892</v>
      </c>
      <c r="X771" s="48">
        <v>824</v>
      </c>
      <c r="Y771" s="48">
        <v>685</v>
      </c>
      <c r="Z771" s="48">
        <v>641</v>
      </c>
      <c r="AA771" s="48">
        <v>557</v>
      </c>
      <c r="AB771" s="48">
        <v>459</v>
      </c>
      <c r="AC771" s="48">
        <v>381</v>
      </c>
      <c r="AD771" s="48">
        <v>313</v>
      </c>
      <c r="AE771" s="48">
        <v>251</v>
      </c>
      <c r="AF771" s="48">
        <v>167</v>
      </c>
      <c r="AG771" s="48">
        <v>178</v>
      </c>
      <c r="AH771" s="50">
        <v>902</v>
      </c>
      <c r="AI771" s="50">
        <v>862</v>
      </c>
      <c r="AJ771" s="50">
        <v>800</v>
      </c>
      <c r="AK771" s="50">
        <v>848</v>
      </c>
      <c r="AL771" s="50">
        <v>801</v>
      </c>
      <c r="AM771" s="50">
        <v>751</v>
      </c>
      <c r="AN771" s="50">
        <v>718</v>
      </c>
      <c r="AO771" s="50">
        <v>660</v>
      </c>
      <c r="AP771" s="50">
        <v>526</v>
      </c>
      <c r="AQ771" s="50">
        <v>489</v>
      </c>
      <c r="AR771" s="50">
        <v>435</v>
      </c>
      <c r="AS771" s="50">
        <v>390</v>
      </c>
      <c r="AT771" s="50">
        <v>346</v>
      </c>
      <c r="AU771" s="50">
        <v>279</v>
      </c>
      <c r="AV771" s="50">
        <v>218</v>
      </c>
      <c r="AW771" s="50">
        <v>151</v>
      </c>
      <c r="AX771" s="50">
        <v>181</v>
      </c>
      <c r="AZ771">
        <v>0</v>
      </c>
    </row>
    <row r="772" spans="1:52" x14ac:dyDescent="0.25">
      <c r="A772" s="2" t="s">
        <v>204</v>
      </c>
      <c r="B772" s="3" t="s">
        <v>1119</v>
      </c>
      <c r="C772" s="4">
        <v>52693</v>
      </c>
      <c r="D772" s="2" t="s">
        <v>206</v>
      </c>
      <c r="E772" s="2" t="s">
        <v>1120</v>
      </c>
      <c r="F772" t="s">
        <v>2496</v>
      </c>
      <c r="G772">
        <v>17312</v>
      </c>
      <c r="H772">
        <v>1371</v>
      </c>
      <c r="I772">
        <v>1192</v>
      </c>
      <c r="J772" s="9">
        <v>86.943836615609044</v>
      </c>
      <c r="K772">
        <v>4224</v>
      </c>
      <c r="L772">
        <v>2269</v>
      </c>
      <c r="M772" s="22">
        <v>53.716856060606055</v>
      </c>
      <c r="N772" s="48">
        <v>17312</v>
      </c>
      <c r="O772" s="49">
        <v>4037</v>
      </c>
      <c r="P772" s="49">
        <v>13275</v>
      </c>
      <c r="Q772" s="48">
        <v>631</v>
      </c>
      <c r="R772" s="48">
        <v>703</v>
      </c>
      <c r="S772" s="48">
        <v>770</v>
      </c>
      <c r="T772" s="48">
        <v>766</v>
      </c>
      <c r="U772" s="48">
        <v>829</v>
      </c>
      <c r="V772" s="48">
        <v>843</v>
      </c>
      <c r="W772" s="48">
        <v>772</v>
      </c>
      <c r="X772" s="48">
        <v>698</v>
      </c>
      <c r="Y772" s="48">
        <v>558</v>
      </c>
      <c r="Z772" s="48">
        <v>534</v>
      </c>
      <c r="AA772" s="48">
        <v>482</v>
      </c>
      <c r="AB772" s="48">
        <v>410</v>
      </c>
      <c r="AC772" s="48">
        <v>333</v>
      </c>
      <c r="AD772" s="48">
        <v>286</v>
      </c>
      <c r="AE772" s="48">
        <v>219</v>
      </c>
      <c r="AF772" s="48">
        <v>154</v>
      </c>
      <c r="AG772" s="48">
        <v>158</v>
      </c>
      <c r="AH772" s="50">
        <v>598</v>
      </c>
      <c r="AI772" s="50">
        <v>635</v>
      </c>
      <c r="AJ772" s="50">
        <v>672</v>
      </c>
      <c r="AK772" s="50">
        <v>641</v>
      </c>
      <c r="AL772" s="50">
        <v>673</v>
      </c>
      <c r="AM772" s="50">
        <v>676</v>
      </c>
      <c r="AN772" s="50">
        <v>635</v>
      </c>
      <c r="AO772" s="50">
        <v>611</v>
      </c>
      <c r="AP772" s="50">
        <v>510</v>
      </c>
      <c r="AQ772" s="50">
        <v>502</v>
      </c>
      <c r="AR772" s="50">
        <v>451</v>
      </c>
      <c r="AS772" s="50">
        <v>387</v>
      </c>
      <c r="AT772" s="50">
        <v>316</v>
      </c>
      <c r="AU772" s="50">
        <v>275</v>
      </c>
      <c r="AV772" s="50">
        <v>217</v>
      </c>
      <c r="AW772" s="50">
        <v>168</v>
      </c>
      <c r="AX772" s="50">
        <v>199</v>
      </c>
      <c r="AZ772">
        <v>0</v>
      </c>
    </row>
    <row r="773" spans="1:52" x14ac:dyDescent="0.25">
      <c r="A773" s="2" t="s">
        <v>204</v>
      </c>
      <c r="B773" s="3" t="s">
        <v>770</v>
      </c>
      <c r="C773" s="4">
        <v>52694</v>
      </c>
      <c r="D773" s="2" t="s">
        <v>206</v>
      </c>
      <c r="E773" s="2" t="s">
        <v>771</v>
      </c>
      <c r="F773" t="s">
        <v>2496</v>
      </c>
      <c r="G773">
        <v>7613</v>
      </c>
      <c r="H773">
        <v>1156</v>
      </c>
      <c r="I773">
        <v>713</v>
      </c>
      <c r="J773" s="9">
        <v>61.678200692041521</v>
      </c>
      <c r="K773">
        <v>2230</v>
      </c>
      <c r="L773">
        <v>905</v>
      </c>
      <c r="M773" s="22">
        <v>40.582959641255606</v>
      </c>
      <c r="N773" s="48">
        <v>7613</v>
      </c>
      <c r="O773" s="49">
        <v>739</v>
      </c>
      <c r="P773" s="49">
        <v>6874</v>
      </c>
      <c r="Q773" s="48">
        <v>377</v>
      </c>
      <c r="R773" s="48">
        <v>372</v>
      </c>
      <c r="S773" s="48">
        <v>373</v>
      </c>
      <c r="T773" s="48">
        <v>365</v>
      </c>
      <c r="U773" s="48">
        <v>332</v>
      </c>
      <c r="V773" s="48">
        <v>324</v>
      </c>
      <c r="W773" s="48">
        <v>325</v>
      </c>
      <c r="X773" s="48">
        <v>332</v>
      </c>
      <c r="Y773" s="48">
        <v>249</v>
      </c>
      <c r="Z773" s="48">
        <v>197</v>
      </c>
      <c r="AA773" s="48">
        <v>165</v>
      </c>
      <c r="AB773" s="48">
        <v>142</v>
      </c>
      <c r="AC773" s="48">
        <v>130</v>
      </c>
      <c r="AD773" s="48">
        <v>115</v>
      </c>
      <c r="AE773" s="48">
        <v>94</v>
      </c>
      <c r="AF773" s="48">
        <v>77</v>
      </c>
      <c r="AG773" s="48">
        <v>82</v>
      </c>
      <c r="AH773" s="50">
        <v>356</v>
      </c>
      <c r="AI773" s="50">
        <v>345</v>
      </c>
      <c r="AJ773" s="50">
        <v>342</v>
      </c>
      <c r="AK773" s="50">
        <v>326</v>
      </c>
      <c r="AL773" s="50">
        <v>289</v>
      </c>
      <c r="AM773" s="50">
        <v>274</v>
      </c>
      <c r="AN773" s="50">
        <v>268</v>
      </c>
      <c r="AO773" s="50">
        <v>268</v>
      </c>
      <c r="AP773" s="50">
        <v>207</v>
      </c>
      <c r="AQ773" s="50">
        <v>175</v>
      </c>
      <c r="AR773" s="50">
        <v>152</v>
      </c>
      <c r="AS773" s="50">
        <v>126</v>
      </c>
      <c r="AT773" s="50">
        <v>114</v>
      </c>
      <c r="AU773" s="50">
        <v>99</v>
      </c>
      <c r="AV773" s="50">
        <v>79</v>
      </c>
      <c r="AW773" s="50">
        <v>65</v>
      </c>
      <c r="AX773" s="50">
        <v>77</v>
      </c>
      <c r="AZ773">
        <v>0</v>
      </c>
    </row>
    <row r="774" spans="1:52" x14ac:dyDescent="0.25">
      <c r="A774" s="2" t="s">
        <v>204</v>
      </c>
      <c r="B774" s="3" t="s">
        <v>1848</v>
      </c>
      <c r="C774" s="4">
        <v>52696</v>
      </c>
      <c r="D774" s="2" t="s">
        <v>206</v>
      </c>
      <c r="E774" s="2" t="s">
        <v>1849</v>
      </c>
      <c r="F774" t="s">
        <v>2255</v>
      </c>
      <c r="G774">
        <v>14630</v>
      </c>
      <c r="H774">
        <v>3305</v>
      </c>
      <c r="I774">
        <v>514</v>
      </c>
      <c r="J774" s="9">
        <v>15.552193645990922</v>
      </c>
      <c r="K774">
        <v>6061</v>
      </c>
      <c r="L774">
        <v>1105</v>
      </c>
      <c r="M774" s="22">
        <v>18.231314964527307</v>
      </c>
      <c r="N774" s="48">
        <v>14630</v>
      </c>
      <c r="O774" s="49">
        <v>3000</v>
      </c>
      <c r="P774" s="49">
        <v>11630</v>
      </c>
      <c r="Q774" s="48">
        <v>1096</v>
      </c>
      <c r="R774" s="48">
        <v>981</v>
      </c>
      <c r="S774" s="48">
        <v>908</v>
      </c>
      <c r="T774" s="48">
        <v>795</v>
      </c>
      <c r="U774" s="48">
        <v>722</v>
      </c>
      <c r="V774" s="48">
        <v>660</v>
      </c>
      <c r="W774" s="48">
        <v>552</v>
      </c>
      <c r="X774" s="48">
        <v>436</v>
      </c>
      <c r="Y774" s="48">
        <v>300</v>
      </c>
      <c r="Z774" s="48">
        <v>200</v>
      </c>
      <c r="AA774" s="48">
        <v>185</v>
      </c>
      <c r="AB774" s="48">
        <v>135</v>
      </c>
      <c r="AC774" s="48">
        <v>145</v>
      </c>
      <c r="AD774" s="48">
        <v>157</v>
      </c>
      <c r="AE774" s="48">
        <v>90</v>
      </c>
      <c r="AF774" s="48">
        <v>61</v>
      </c>
      <c r="AG774" s="48">
        <v>67</v>
      </c>
      <c r="AH774" s="50">
        <v>1067</v>
      </c>
      <c r="AI774" s="50">
        <v>941</v>
      </c>
      <c r="AJ774" s="50">
        <v>892</v>
      </c>
      <c r="AK774" s="50">
        <v>772</v>
      </c>
      <c r="AL774" s="50">
        <v>671</v>
      </c>
      <c r="AM774" s="50">
        <v>560</v>
      </c>
      <c r="AN774" s="50">
        <v>460</v>
      </c>
      <c r="AO774" s="50">
        <v>389</v>
      </c>
      <c r="AP774" s="50">
        <v>274</v>
      </c>
      <c r="AQ774" s="50">
        <v>188</v>
      </c>
      <c r="AR774" s="50">
        <v>175</v>
      </c>
      <c r="AS774" s="50">
        <v>145</v>
      </c>
      <c r="AT774" s="50">
        <v>170</v>
      </c>
      <c r="AU774" s="50">
        <v>186</v>
      </c>
      <c r="AV774" s="50">
        <v>102</v>
      </c>
      <c r="AW774" s="50">
        <v>68</v>
      </c>
      <c r="AX774" s="50">
        <v>80</v>
      </c>
      <c r="AZ774">
        <v>1</v>
      </c>
    </row>
    <row r="775" spans="1:52" x14ac:dyDescent="0.25">
      <c r="A775" s="2" t="s">
        <v>204</v>
      </c>
      <c r="B775" s="3" t="s">
        <v>677</v>
      </c>
      <c r="C775" s="4">
        <v>52699</v>
      </c>
      <c r="D775" s="2" t="s">
        <v>206</v>
      </c>
      <c r="E775" s="2" t="s">
        <v>678</v>
      </c>
      <c r="F775" t="s">
        <v>2496</v>
      </c>
      <c r="G775">
        <v>29963</v>
      </c>
      <c r="H775">
        <v>1180</v>
      </c>
      <c r="I775">
        <v>895</v>
      </c>
      <c r="J775" s="9">
        <v>75.847457627118644</v>
      </c>
      <c r="K775">
        <v>8659</v>
      </c>
      <c r="L775">
        <v>3455</v>
      </c>
      <c r="M775" s="22">
        <v>39.900681371982913</v>
      </c>
      <c r="N775" s="48">
        <v>29963</v>
      </c>
      <c r="O775" s="49">
        <v>6984</v>
      </c>
      <c r="P775" s="49">
        <v>22979</v>
      </c>
      <c r="Q775" s="48">
        <v>1614</v>
      </c>
      <c r="R775" s="48">
        <v>1533</v>
      </c>
      <c r="S775" s="48">
        <v>1532</v>
      </c>
      <c r="T775" s="48">
        <v>1517</v>
      </c>
      <c r="U775" s="48">
        <v>1362</v>
      </c>
      <c r="V775" s="48">
        <v>1225</v>
      </c>
      <c r="W775" s="48">
        <v>1049</v>
      </c>
      <c r="X775" s="48">
        <v>912</v>
      </c>
      <c r="Y775" s="48">
        <v>811</v>
      </c>
      <c r="Z775" s="48">
        <v>704</v>
      </c>
      <c r="AA775" s="48">
        <v>591</v>
      </c>
      <c r="AB775" s="48">
        <v>541</v>
      </c>
      <c r="AC775" s="48">
        <v>491</v>
      </c>
      <c r="AD775" s="48">
        <v>468</v>
      </c>
      <c r="AE775" s="48">
        <v>353</v>
      </c>
      <c r="AF775" s="48">
        <v>237</v>
      </c>
      <c r="AG775" s="48">
        <v>280</v>
      </c>
      <c r="AH775" s="50">
        <v>1550</v>
      </c>
      <c r="AI775" s="50">
        <v>1485</v>
      </c>
      <c r="AJ775" s="50">
        <v>1476</v>
      </c>
      <c r="AK775" s="50">
        <v>1437</v>
      </c>
      <c r="AL775" s="50">
        <v>1241</v>
      </c>
      <c r="AM775" s="50">
        <v>1105</v>
      </c>
      <c r="AN775" s="50">
        <v>955</v>
      </c>
      <c r="AO775" s="50">
        <v>857</v>
      </c>
      <c r="AP775" s="50">
        <v>782</v>
      </c>
      <c r="AQ775" s="50">
        <v>718</v>
      </c>
      <c r="AR775" s="50">
        <v>617</v>
      </c>
      <c r="AS775" s="50">
        <v>540</v>
      </c>
      <c r="AT775" s="50">
        <v>486</v>
      </c>
      <c r="AU775" s="50">
        <v>478</v>
      </c>
      <c r="AV775" s="50">
        <v>393</v>
      </c>
      <c r="AW775" s="50">
        <v>277</v>
      </c>
      <c r="AX775" s="50">
        <v>346</v>
      </c>
      <c r="AZ775">
        <v>1</v>
      </c>
    </row>
    <row r="776" spans="1:52" x14ac:dyDescent="0.25">
      <c r="A776" s="2" t="s">
        <v>204</v>
      </c>
      <c r="B776" s="3" t="s">
        <v>492</v>
      </c>
      <c r="C776" s="4">
        <v>52720</v>
      </c>
      <c r="D776" s="2" t="s">
        <v>206</v>
      </c>
      <c r="E776" s="2" t="s">
        <v>493</v>
      </c>
      <c r="F776" t="s">
        <v>2496</v>
      </c>
      <c r="G776">
        <v>6124</v>
      </c>
      <c r="H776">
        <v>1064</v>
      </c>
      <c r="I776">
        <v>756</v>
      </c>
      <c r="J776" s="9">
        <v>71.05263157894737</v>
      </c>
      <c r="K776">
        <v>1742</v>
      </c>
      <c r="L776">
        <v>881</v>
      </c>
      <c r="M776" s="22">
        <v>50.574052812858781</v>
      </c>
      <c r="N776" s="48">
        <v>6124</v>
      </c>
      <c r="O776" s="49">
        <v>1386</v>
      </c>
      <c r="P776" s="49">
        <v>4738</v>
      </c>
      <c r="Q776" s="48">
        <v>246</v>
      </c>
      <c r="R776" s="48">
        <v>269</v>
      </c>
      <c r="S776" s="48">
        <v>313</v>
      </c>
      <c r="T776" s="48">
        <v>243</v>
      </c>
      <c r="U776" s="48">
        <v>258</v>
      </c>
      <c r="V776" s="48">
        <v>239</v>
      </c>
      <c r="W776" s="48">
        <v>220</v>
      </c>
      <c r="X776" s="48">
        <v>200</v>
      </c>
      <c r="Y776" s="48">
        <v>176</v>
      </c>
      <c r="Z776" s="48">
        <v>175</v>
      </c>
      <c r="AA776" s="48">
        <v>161</v>
      </c>
      <c r="AB776" s="48">
        <v>131</v>
      </c>
      <c r="AC776" s="48">
        <v>114</v>
      </c>
      <c r="AD776" s="48">
        <v>98</v>
      </c>
      <c r="AE776" s="48">
        <v>87</v>
      </c>
      <c r="AF776" s="48">
        <v>60</v>
      </c>
      <c r="AG776" s="48">
        <v>55</v>
      </c>
      <c r="AH776" s="50">
        <v>238</v>
      </c>
      <c r="AI776" s="50">
        <v>253</v>
      </c>
      <c r="AJ776" s="50">
        <v>292</v>
      </c>
      <c r="AK776" s="50">
        <v>220</v>
      </c>
      <c r="AL776" s="50">
        <v>234</v>
      </c>
      <c r="AM776" s="50">
        <v>215</v>
      </c>
      <c r="AN776" s="50">
        <v>215</v>
      </c>
      <c r="AO776" s="50">
        <v>213</v>
      </c>
      <c r="AP776" s="50">
        <v>206</v>
      </c>
      <c r="AQ776" s="50">
        <v>197</v>
      </c>
      <c r="AR776" s="50">
        <v>175</v>
      </c>
      <c r="AS776" s="50">
        <v>142</v>
      </c>
      <c r="AT776" s="50">
        <v>130</v>
      </c>
      <c r="AU776" s="50">
        <v>112</v>
      </c>
      <c r="AV776" s="50">
        <v>94</v>
      </c>
      <c r="AW776" s="50">
        <v>67</v>
      </c>
      <c r="AX776" s="50">
        <v>76</v>
      </c>
      <c r="AZ776">
        <v>0</v>
      </c>
    </row>
    <row r="777" spans="1:52" x14ac:dyDescent="0.25">
      <c r="A777" s="2" t="s">
        <v>204</v>
      </c>
      <c r="B777" s="3" t="s">
        <v>2047</v>
      </c>
      <c r="C777" s="4">
        <v>52786</v>
      </c>
      <c r="D777" s="2" t="s">
        <v>206</v>
      </c>
      <c r="E777" s="2" t="s">
        <v>2048</v>
      </c>
      <c r="F777" t="s">
        <v>2496</v>
      </c>
      <c r="G777">
        <v>21265</v>
      </c>
      <c r="H777">
        <v>1236</v>
      </c>
      <c r="I777">
        <v>1126</v>
      </c>
      <c r="J777" s="9">
        <v>91.100323624595475</v>
      </c>
      <c r="K777">
        <v>4840</v>
      </c>
      <c r="L777">
        <v>2304</v>
      </c>
      <c r="M777" s="22">
        <v>47.603305785123965</v>
      </c>
      <c r="N777" s="48">
        <v>21265</v>
      </c>
      <c r="O777" s="49">
        <v>5287</v>
      </c>
      <c r="P777" s="49">
        <v>15978</v>
      </c>
      <c r="Q777" s="48">
        <v>831</v>
      </c>
      <c r="R777" s="48">
        <v>831</v>
      </c>
      <c r="S777" s="48">
        <v>834</v>
      </c>
      <c r="T777" s="48">
        <v>864</v>
      </c>
      <c r="U777" s="48">
        <v>949</v>
      </c>
      <c r="V777" s="48">
        <v>974</v>
      </c>
      <c r="W777" s="48">
        <v>1024</v>
      </c>
      <c r="X777" s="48">
        <v>931</v>
      </c>
      <c r="Y777" s="48">
        <v>817</v>
      </c>
      <c r="Z777" s="48">
        <v>688</v>
      </c>
      <c r="AA777" s="48">
        <v>572</v>
      </c>
      <c r="AB777" s="48">
        <v>442</v>
      </c>
      <c r="AC777" s="48">
        <v>373</v>
      </c>
      <c r="AD777" s="48">
        <v>306</v>
      </c>
      <c r="AE777" s="48">
        <v>231</v>
      </c>
      <c r="AF777" s="48">
        <v>151</v>
      </c>
      <c r="AG777" s="48">
        <v>172</v>
      </c>
      <c r="AH777" s="50">
        <v>796</v>
      </c>
      <c r="AI777" s="50">
        <v>790</v>
      </c>
      <c r="AJ777" s="50">
        <v>797</v>
      </c>
      <c r="AK777" s="50">
        <v>817</v>
      </c>
      <c r="AL777" s="50">
        <v>893</v>
      </c>
      <c r="AM777" s="50">
        <v>886</v>
      </c>
      <c r="AN777" s="50">
        <v>889</v>
      </c>
      <c r="AO777" s="50">
        <v>793</v>
      </c>
      <c r="AP777" s="50">
        <v>713</v>
      </c>
      <c r="AQ777" s="50">
        <v>644</v>
      </c>
      <c r="AR777" s="50">
        <v>551</v>
      </c>
      <c r="AS777" s="50">
        <v>440</v>
      </c>
      <c r="AT777" s="50">
        <v>372</v>
      </c>
      <c r="AU777" s="50">
        <v>305</v>
      </c>
      <c r="AV777" s="50">
        <v>227</v>
      </c>
      <c r="AW777" s="50">
        <v>157</v>
      </c>
      <c r="AX777" s="50">
        <v>205</v>
      </c>
      <c r="AZ777">
        <v>0</v>
      </c>
    </row>
    <row r="778" spans="1:52" x14ac:dyDescent="0.25">
      <c r="A778" s="2" t="s">
        <v>204</v>
      </c>
      <c r="B778" s="3" t="s">
        <v>1400</v>
      </c>
      <c r="C778" s="4">
        <v>52788</v>
      </c>
      <c r="D778" s="2" t="s">
        <v>206</v>
      </c>
      <c r="E778" s="2" t="s">
        <v>1401</v>
      </c>
      <c r="F778" t="s">
        <v>2496</v>
      </c>
      <c r="G778">
        <v>9383</v>
      </c>
      <c r="H778">
        <v>1307</v>
      </c>
      <c r="I778">
        <v>1205</v>
      </c>
      <c r="J778" s="9">
        <v>92.19586840091813</v>
      </c>
      <c r="K778">
        <v>2468</v>
      </c>
      <c r="L778">
        <v>1349</v>
      </c>
      <c r="M778" s="22">
        <v>54.659643435980556</v>
      </c>
      <c r="N778" s="48">
        <v>9383</v>
      </c>
      <c r="O778" s="49">
        <v>2343</v>
      </c>
      <c r="P778" s="49">
        <v>7040</v>
      </c>
      <c r="Q778" s="48">
        <v>375</v>
      </c>
      <c r="R778" s="48">
        <v>378</v>
      </c>
      <c r="S778" s="48">
        <v>386</v>
      </c>
      <c r="T778" s="48">
        <v>426</v>
      </c>
      <c r="U778" s="48">
        <v>413</v>
      </c>
      <c r="V778" s="48">
        <v>368</v>
      </c>
      <c r="W778" s="48">
        <v>334</v>
      </c>
      <c r="X778" s="48">
        <v>313</v>
      </c>
      <c r="Y778" s="48">
        <v>274</v>
      </c>
      <c r="Z778" s="48">
        <v>270</v>
      </c>
      <c r="AA778" s="48">
        <v>262</v>
      </c>
      <c r="AB778" s="48">
        <v>208</v>
      </c>
      <c r="AC778" s="48">
        <v>180</v>
      </c>
      <c r="AD778" s="48">
        <v>153</v>
      </c>
      <c r="AE778" s="48">
        <v>133</v>
      </c>
      <c r="AF778" s="48">
        <v>99</v>
      </c>
      <c r="AG778" s="48">
        <v>103</v>
      </c>
      <c r="AH778" s="50">
        <v>364</v>
      </c>
      <c r="AI778" s="50">
        <v>371</v>
      </c>
      <c r="AJ778" s="50">
        <v>380</v>
      </c>
      <c r="AK778" s="50">
        <v>417</v>
      </c>
      <c r="AL778" s="50">
        <v>398</v>
      </c>
      <c r="AM778" s="50">
        <v>356</v>
      </c>
      <c r="AN778" s="50">
        <v>332</v>
      </c>
      <c r="AO778" s="50">
        <v>327</v>
      </c>
      <c r="AP778" s="50">
        <v>298</v>
      </c>
      <c r="AQ778" s="50">
        <v>295</v>
      </c>
      <c r="AR778" s="50">
        <v>277</v>
      </c>
      <c r="AS778" s="50">
        <v>213</v>
      </c>
      <c r="AT778" s="50">
        <v>178</v>
      </c>
      <c r="AU778" s="50">
        <v>151</v>
      </c>
      <c r="AV778" s="50">
        <v>134</v>
      </c>
      <c r="AW778" s="50">
        <v>104</v>
      </c>
      <c r="AX778" s="50">
        <v>113</v>
      </c>
      <c r="AZ778">
        <v>0</v>
      </c>
    </row>
    <row r="779" spans="1:52" x14ac:dyDescent="0.25">
      <c r="A779" s="2" t="s">
        <v>204</v>
      </c>
      <c r="B779" s="3" t="s">
        <v>2041</v>
      </c>
      <c r="C779" s="4">
        <v>52835</v>
      </c>
      <c r="D779" s="2" t="s">
        <v>206</v>
      </c>
      <c r="E779" s="2" t="s">
        <v>2042</v>
      </c>
      <c r="F779" t="s">
        <v>2255</v>
      </c>
      <c r="G779">
        <v>208318</v>
      </c>
      <c r="H779">
        <v>8435</v>
      </c>
      <c r="I779">
        <v>1994</v>
      </c>
      <c r="J779" s="9">
        <v>23.639596917605214</v>
      </c>
      <c r="K779">
        <v>70883</v>
      </c>
      <c r="L779">
        <v>12115</v>
      </c>
      <c r="M779" s="22">
        <v>17.091545222408758</v>
      </c>
      <c r="N779" s="48">
        <v>208318</v>
      </c>
      <c r="O779" s="49">
        <v>117529</v>
      </c>
      <c r="P779" s="49">
        <v>90789</v>
      </c>
      <c r="Q779" s="48">
        <v>13251</v>
      </c>
      <c r="R779" s="48">
        <v>12327</v>
      </c>
      <c r="S779" s="48">
        <v>11866</v>
      </c>
      <c r="T779" s="48">
        <v>10542</v>
      </c>
      <c r="U779" s="48">
        <v>9634</v>
      </c>
      <c r="V779" s="48">
        <v>8736</v>
      </c>
      <c r="W779" s="48">
        <v>7834</v>
      </c>
      <c r="X779" s="48">
        <v>7037</v>
      </c>
      <c r="Y779" s="48">
        <v>5407</v>
      </c>
      <c r="Z779" s="48">
        <v>4536</v>
      </c>
      <c r="AA779" s="48">
        <v>3773</v>
      </c>
      <c r="AB779" s="48">
        <v>2793</v>
      </c>
      <c r="AC779" s="48">
        <v>2055</v>
      </c>
      <c r="AD779" s="48">
        <v>1558</v>
      </c>
      <c r="AE779" s="48">
        <v>1082</v>
      </c>
      <c r="AF779" s="48">
        <v>744</v>
      </c>
      <c r="AG779" s="48">
        <v>756</v>
      </c>
      <c r="AH779" s="50">
        <v>12706</v>
      </c>
      <c r="AI779" s="50">
        <v>11761</v>
      </c>
      <c r="AJ779" s="50">
        <v>11611</v>
      </c>
      <c r="AK779" s="50">
        <v>10290</v>
      </c>
      <c r="AL779" s="50">
        <v>9415</v>
      </c>
      <c r="AM779" s="50">
        <v>8712</v>
      </c>
      <c r="AN779" s="50">
        <v>8090</v>
      </c>
      <c r="AO779" s="50">
        <v>7312</v>
      </c>
      <c r="AP779" s="50">
        <v>5739</v>
      </c>
      <c r="AQ779" s="50">
        <v>4805</v>
      </c>
      <c r="AR779" s="50">
        <v>3857</v>
      </c>
      <c r="AS779" s="50">
        <v>3063</v>
      </c>
      <c r="AT779" s="50">
        <v>2320</v>
      </c>
      <c r="AU779" s="50">
        <v>1691</v>
      </c>
      <c r="AV779" s="50">
        <v>1162</v>
      </c>
      <c r="AW779" s="50">
        <v>855</v>
      </c>
      <c r="AX779" s="50">
        <v>998</v>
      </c>
      <c r="AZ779">
        <v>15</v>
      </c>
    </row>
    <row r="780" spans="1:52" x14ac:dyDescent="0.25">
      <c r="A780" s="2" t="s">
        <v>204</v>
      </c>
      <c r="B780" s="3" t="s">
        <v>788</v>
      </c>
      <c r="C780" s="4">
        <v>52838</v>
      </c>
      <c r="D780" s="2" t="s">
        <v>206</v>
      </c>
      <c r="E780" s="2" t="s">
        <v>789</v>
      </c>
      <c r="F780" t="s">
        <v>2496</v>
      </c>
      <c r="G780">
        <v>40388</v>
      </c>
      <c r="H780">
        <v>2863</v>
      </c>
      <c r="I780">
        <v>2016</v>
      </c>
      <c r="J780" s="9">
        <v>70.415647921760396</v>
      </c>
      <c r="K780">
        <v>10497</v>
      </c>
      <c r="L780">
        <v>4964</v>
      </c>
      <c r="M780" s="22">
        <v>47.289701819567497</v>
      </c>
      <c r="N780" s="48">
        <v>40388</v>
      </c>
      <c r="O780" s="49">
        <v>17584</v>
      </c>
      <c r="P780" s="49">
        <v>22804</v>
      </c>
      <c r="Q780" s="48">
        <v>1654</v>
      </c>
      <c r="R780" s="48">
        <v>1679</v>
      </c>
      <c r="S780" s="48">
        <v>1731</v>
      </c>
      <c r="T780" s="48">
        <v>1793</v>
      </c>
      <c r="U780" s="48">
        <v>1859</v>
      </c>
      <c r="V780" s="48">
        <v>1684</v>
      </c>
      <c r="W780" s="48">
        <v>1463</v>
      </c>
      <c r="X780" s="48">
        <v>1367</v>
      </c>
      <c r="Y780" s="48">
        <v>1244</v>
      </c>
      <c r="Z780" s="48">
        <v>1176</v>
      </c>
      <c r="AA780" s="48">
        <v>1044</v>
      </c>
      <c r="AB780" s="48">
        <v>847</v>
      </c>
      <c r="AC780" s="48">
        <v>710</v>
      </c>
      <c r="AD780" s="48">
        <v>579</v>
      </c>
      <c r="AE780" s="48">
        <v>455</v>
      </c>
      <c r="AF780" s="48">
        <v>330</v>
      </c>
      <c r="AG780" s="48">
        <v>319</v>
      </c>
      <c r="AH780" s="50">
        <v>1597</v>
      </c>
      <c r="AI780" s="50">
        <v>1622</v>
      </c>
      <c r="AJ780" s="50">
        <v>1642</v>
      </c>
      <c r="AK780" s="50">
        <v>1735</v>
      </c>
      <c r="AL780" s="50">
        <v>1723</v>
      </c>
      <c r="AM780" s="50">
        <v>1569</v>
      </c>
      <c r="AN780" s="50">
        <v>1475</v>
      </c>
      <c r="AO780" s="50">
        <v>1431</v>
      </c>
      <c r="AP780" s="50">
        <v>1360</v>
      </c>
      <c r="AQ780" s="50">
        <v>1305</v>
      </c>
      <c r="AR780" s="50">
        <v>1172</v>
      </c>
      <c r="AS780" s="50">
        <v>975</v>
      </c>
      <c r="AT780" s="50">
        <v>797</v>
      </c>
      <c r="AU780" s="50">
        <v>645</v>
      </c>
      <c r="AV780" s="50">
        <v>547</v>
      </c>
      <c r="AW780" s="50">
        <v>415</v>
      </c>
      <c r="AX780" s="50">
        <v>444</v>
      </c>
      <c r="AZ780">
        <v>2</v>
      </c>
    </row>
    <row r="781" spans="1:52" x14ac:dyDescent="0.25">
      <c r="A781" s="2" t="s">
        <v>204</v>
      </c>
      <c r="B781" s="3" t="s">
        <v>512</v>
      </c>
      <c r="C781" s="4">
        <v>52885</v>
      </c>
      <c r="D781" s="2" t="s">
        <v>206</v>
      </c>
      <c r="E781" s="2" t="s">
        <v>513</v>
      </c>
      <c r="F781" t="s">
        <v>2496</v>
      </c>
      <c r="G781">
        <v>11158</v>
      </c>
      <c r="H781">
        <v>1218</v>
      </c>
      <c r="I781">
        <v>966</v>
      </c>
      <c r="J781" s="9">
        <v>79.310344827586206</v>
      </c>
      <c r="K781">
        <v>2789</v>
      </c>
      <c r="L781">
        <v>1378</v>
      </c>
      <c r="M781" s="22">
        <v>49.408390103979919</v>
      </c>
      <c r="N781" s="48">
        <v>11158</v>
      </c>
      <c r="O781" s="49">
        <v>2886</v>
      </c>
      <c r="P781" s="49">
        <v>8272</v>
      </c>
      <c r="Q781" s="48">
        <v>462</v>
      </c>
      <c r="R781" s="48">
        <v>458</v>
      </c>
      <c r="S781" s="48">
        <v>451</v>
      </c>
      <c r="T781" s="48">
        <v>511</v>
      </c>
      <c r="U781" s="48">
        <v>489</v>
      </c>
      <c r="V781" s="48">
        <v>428</v>
      </c>
      <c r="W781" s="48">
        <v>463</v>
      </c>
      <c r="X781" s="48">
        <v>414</v>
      </c>
      <c r="Y781" s="48">
        <v>350</v>
      </c>
      <c r="Z781" s="48">
        <v>315</v>
      </c>
      <c r="AA781" s="48">
        <v>265</v>
      </c>
      <c r="AB781" s="48">
        <v>231</v>
      </c>
      <c r="AC781" s="48">
        <v>186</v>
      </c>
      <c r="AD781" s="48">
        <v>162</v>
      </c>
      <c r="AE781" s="48">
        <v>148</v>
      </c>
      <c r="AF781" s="48">
        <v>108</v>
      </c>
      <c r="AG781" s="48">
        <v>106</v>
      </c>
      <c r="AH781" s="50">
        <v>444</v>
      </c>
      <c r="AI781" s="50">
        <v>442</v>
      </c>
      <c r="AJ781" s="50">
        <v>440</v>
      </c>
      <c r="AK781" s="50">
        <v>504</v>
      </c>
      <c r="AL781" s="50">
        <v>477</v>
      </c>
      <c r="AM781" s="50">
        <v>430</v>
      </c>
      <c r="AN781" s="50">
        <v>477</v>
      </c>
      <c r="AO781" s="50">
        <v>445</v>
      </c>
      <c r="AP781" s="50">
        <v>374</v>
      </c>
      <c r="AQ781" s="50">
        <v>335</v>
      </c>
      <c r="AR781" s="50">
        <v>276</v>
      </c>
      <c r="AS781" s="50">
        <v>236</v>
      </c>
      <c r="AT781" s="50">
        <v>192</v>
      </c>
      <c r="AU781" s="50">
        <v>167</v>
      </c>
      <c r="AV781" s="50">
        <v>147</v>
      </c>
      <c r="AW781" s="50">
        <v>109</v>
      </c>
      <c r="AX781" s="50">
        <v>116</v>
      </c>
      <c r="AZ781">
        <v>0</v>
      </c>
    </row>
    <row r="782" spans="1:52" x14ac:dyDescent="0.25">
      <c r="A782" s="2" t="s">
        <v>134</v>
      </c>
      <c r="B782" s="3" t="s">
        <v>1434</v>
      </c>
      <c r="C782" s="4">
        <v>54001</v>
      </c>
      <c r="D782" s="2" t="s">
        <v>136</v>
      </c>
      <c r="E782" s="2" t="s">
        <v>1435</v>
      </c>
      <c r="F782" t="s">
        <v>2496</v>
      </c>
      <c r="G782">
        <v>662673</v>
      </c>
      <c r="H782">
        <v>551</v>
      </c>
      <c r="I782">
        <v>431</v>
      </c>
      <c r="J782" s="9">
        <v>78.221415607985477</v>
      </c>
      <c r="K782">
        <v>174260</v>
      </c>
      <c r="L782">
        <v>66144</v>
      </c>
      <c r="M782" s="22">
        <v>37.957075634109948</v>
      </c>
      <c r="N782" s="48">
        <v>662673</v>
      </c>
      <c r="O782" s="49">
        <v>640370</v>
      </c>
      <c r="P782" s="49">
        <v>22303</v>
      </c>
      <c r="Q782" s="48">
        <v>28753</v>
      </c>
      <c r="R782" s="48">
        <v>28385</v>
      </c>
      <c r="S782" s="48">
        <v>29669</v>
      </c>
      <c r="T782" s="48">
        <v>31738</v>
      </c>
      <c r="U782" s="48">
        <v>31456</v>
      </c>
      <c r="V782" s="48">
        <v>27781</v>
      </c>
      <c r="W782" s="48">
        <v>23815</v>
      </c>
      <c r="X782" s="48">
        <v>20497</v>
      </c>
      <c r="Y782" s="48">
        <v>17706</v>
      </c>
      <c r="Z782" s="48">
        <v>16910</v>
      </c>
      <c r="AA782" s="48">
        <v>16887</v>
      </c>
      <c r="AB782" s="48">
        <v>14535</v>
      </c>
      <c r="AC782" s="48">
        <v>11222</v>
      </c>
      <c r="AD782" s="48">
        <v>8220</v>
      </c>
      <c r="AE782" s="48">
        <v>5479</v>
      </c>
      <c r="AF782" s="48">
        <v>3740</v>
      </c>
      <c r="AG782" s="48">
        <v>3692</v>
      </c>
      <c r="AH782" s="50">
        <v>27309</v>
      </c>
      <c r="AI782" s="50">
        <v>27791</v>
      </c>
      <c r="AJ782" s="50">
        <v>28987</v>
      </c>
      <c r="AK782" s="50">
        <v>31481</v>
      </c>
      <c r="AL782" s="50">
        <v>30515</v>
      </c>
      <c r="AM782" s="50">
        <v>27765</v>
      </c>
      <c r="AN782" s="50">
        <v>26242</v>
      </c>
      <c r="AO782" s="50">
        <v>23019</v>
      </c>
      <c r="AP782" s="50">
        <v>20053</v>
      </c>
      <c r="AQ782" s="50">
        <v>20280</v>
      </c>
      <c r="AR782" s="50">
        <v>19867</v>
      </c>
      <c r="AS782" s="50">
        <v>17396</v>
      </c>
      <c r="AT782" s="50">
        <v>13664</v>
      </c>
      <c r="AU782" s="50">
        <v>10046</v>
      </c>
      <c r="AV782" s="50">
        <v>7152</v>
      </c>
      <c r="AW782" s="50">
        <v>5237</v>
      </c>
      <c r="AX782" s="50">
        <v>5384</v>
      </c>
      <c r="AZ782">
        <v>0</v>
      </c>
    </row>
    <row r="783" spans="1:52" x14ac:dyDescent="0.25">
      <c r="A783" s="2" t="s">
        <v>134</v>
      </c>
      <c r="B783" s="3" t="s">
        <v>1216</v>
      </c>
      <c r="C783" s="4">
        <v>54003</v>
      </c>
      <c r="D783" s="2" t="s">
        <v>136</v>
      </c>
      <c r="E783" s="2" t="s">
        <v>1217</v>
      </c>
      <c r="F783" t="s">
        <v>2496</v>
      </c>
      <c r="G783">
        <v>38733</v>
      </c>
      <c r="H783">
        <v>2989</v>
      </c>
      <c r="I783">
        <v>1043</v>
      </c>
      <c r="J783" s="9">
        <v>34.894613583138174</v>
      </c>
      <c r="K783">
        <v>12275</v>
      </c>
      <c r="L783">
        <v>4313</v>
      </c>
      <c r="M783" s="22">
        <v>35.136456211812629</v>
      </c>
      <c r="N783" s="48">
        <v>38733</v>
      </c>
      <c r="O783" s="49">
        <v>17568</v>
      </c>
      <c r="P783" s="49">
        <v>21165</v>
      </c>
      <c r="Q783" s="48">
        <v>2174</v>
      </c>
      <c r="R783" s="48">
        <v>1981</v>
      </c>
      <c r="S783" s="48">
        <v>1922</v>
      </c>
      <c r="T783" s="48">
        <v>1835</v>
      </c>
      <c r="U783" s="48">
        <v>1554</v>
      </c>
      <c r="V783" s="48">
        <v>1375</v>
      </c>
      <c r="W783" s="48">
        <v>1173</v>
      </c>
      <c r="X783" s="48">
        <v>1082</v>
      </c>
      <c r="Y783" s="48">
        <v>1131</v>
      </c>
      <c r="Z783" s="48">
        <v>1057</v>
      </c>
      <c r="AA783" s="48">
        <v>948</v>
      </c>
      <c r="AB783" s="48">
        <v>889</v>
      </c>
      <c r="AC783" s="48">
        <v>725</v>
      </c>
      <c r="AD783" s="48">
        <v>536</v>
      </c>
      <c r="AE783" s="48">
        <v>433</v>
      </c>
      <c r="AF783" s="48">
        <v>320</v>
      </c>
      <c r="AG783" s="48">
        <v>282</v>
      </c>
      <c r="AH783" s="50">
        <v>2088</v>
      </c>
      <c r="AI783" s="50">
        <v>1946</v>
      </c>
      <c r="AJ783" s="50">
        <v>1894</v>
      </c>
      <c r="AK783" s="50">
        <v>1821</v>
      </c>
      <c r="AL783" s="50">
        <v>1529</v>
      </c>
      <c r="AM783" s="50">
        <v>1329</v>
      </c>
      <c r="AN783" s="50">
        <v>1090</v>
      </c>
      <c r="AO783" s="50">
        <v>1014</v>
      </c>
      <c r="AP783" s="50">
        <v>1128</v>
      </c>
      <c r="AQ783" s="50">
        <v>1057</v>
      </c>
      <c r="AR783" s="50">
        <v>948</v>
      </c>
      <c r="AS783" s="50">
        <v>893</v>
      </c>
      <c r="AT783" s="50">
        <v>768</v>
      </c>
      <c r="AU783" s="50">
        <v>596</v>
      </c>
      <c r="AV783" s="50">
        <v>491</v>
      </c>
      <c r="AW783" s="50">
        <v>380</v>
      </c>
      <c r="AX783" s="50">
        <v>344</v>
      </c>
      <c r="AZ783">
        <v>0</v>
      </c>
    </row>
    <row r="784" spans="1:52" x14ac:dyDescent="0.25">
      <c r="A784" s="2" t="s">
        <v>134</v>
      </c>
      <c r="B784" s="3" t="s">
        <v>971</v>
      </c>
      <c r="C784" s="4">
        <v>54051</v>
      </c>
      <c r="D784" s="2" t="s">
        <v>136</v>
      </c>
      <c r="E784" s="2" t="s">
        <v>972</v>
      </c>
      <c r="F784" t="s">
        <v>2496</v>
      </c>
      <c r="G784">
        <v>8958</v>
      </c>
      <c r="H784">
        <v>1115</v>
      </c>
      <c r="I784">
        <v>604</v>
      </c>
      <c r="J784" s="9">
        <v>54.17040358744395</v>
      </c>
      <c r="K784">
        <v>2702</v>
      </c>
      <c r="L784">
        <v>1098</v>
      </c>
      <c r="M784" s="22">
        <v>40.636565507031833</v>
      </c>
      <c r="N784" s="48">
        <v>8958</v>
      </c>
      <c r="O784" s="49">
        <v>2516</v>
      </c>
      <c r="P784" s="49">
        <v>6442</v>
      </c>
      <c r="Q784" s="48">
        <v>493</v>
      </c>
      <c r="R784" s="48">
        <v>448</v>
      </c>
      <c r="S784" s="48">
        <v>424</v>
      </c>
      <c r="T784" s="48">
        <v>473</v>
      </c>
      <c r="U784" s="48">
        <v>481</v>
      </c>
      <c r="V784" s="48">
        <v>406</v>
      </c>
      <c r="W784" s="48">
        <v>301</v>
      </c>
      <c r="X784" s="48">
        <v>244</v>
      </c>
      <c r="Y784" s="48">
        <v>226</v>
      </c>
      <c r="Z784" s="48">
        <v>229</v>
      </c>
      <c r="AA784" s="48">
        <v>252</v>
      </c>
      <c r="AB784" s="48">
        <v>224</v>
      </c>
      <c r="AC784" s="48">
        <v>190</v>
      </c>
      <c r="AD784" s="48">
        <v>153</v>
      </c>
      <c r="AE784" s="48">
        <v>111</v>
      </c>
      <c r="AF784" s="48">
        <v>82</v>
      </c>
      <c r="AG784" s="48">
        <v>80</v>
      </c>
      <c r="AH784" s="50">
        <v>464</v>
      </c>
      <c r="AI784" s="50">
        <v>412</v>
      </c>
      <c r="AJ784" s="50">
        <v>375</v>
      </c>
      <c r="AK784" s="50">
        <v>400</v>
      </c>
      <c r="AL784" s="50">
        <v>409</v>
      </c>
      <c r="AM784" s="50">
        <v>336</v>
      </c>
      <c r="AN784" s="50">
        <v>235</v>
      </c>
      <c r="AO784" s="50">
        <v>192</v>
      </c>
      <c r="AP784" s="50">
        <v>192</v>
      </c>
      <c r="AQ784" s="50">
        <v>211</v>
      </c>
      <c r="AR784" s="50">
        <v>212</v>
      </c>
      <c r="AS784" s="50">
        <v>177</v>
      </c>
      <c r="AT784" s="50">
        <v>153</v>
      </c>
      <c r="AU784" s="50">
        <v>124</v>
      </c>
      <c r="AV784" s="50">
        <v>90</v>
      </c>
      <c r="AW784" s="50">
        <v>71</v>
      </c>
      <c r="AX784" s="50">
        <v>88</v>
      </c>
      <c r="AZ784">
        <v>0</v>
      </c>
    </row>
    <row r="785" spans="1:52" x14ac:dyDescent="0.25">
      <c r="A785" s="2" t="s">
        <v>134</v>
      </c>
      <c r="B785" s="3" t="s">
        <v>799</v>
      </c>
      <c r="C785" s="4">
        <v>54099</v>
      </c>
      <c r="D785" s="2" t="s">
        <v>136</v>
      </c>
      <c r="E785" s="2" t="s">
        <v>800</v>
      </c>
      <c r="F785" t="s">
        <v>2496</v>
      </c>
      <c r="G785">
        <v>7060</v>
      </c>
      <c r="H785">
        <v>506</v>
      </c>
      <c r="I785">
        <v>245</v>
      </c>
      <c r="J785" s="9">
        <v>48.418972332015805</v>
      </c>
      <c r="K785">
        <v>2041</v>
      </c>
      <c r="L785">
        <v>816</v>
      </c>
      <c r="M785" s="22">
        <v>39.980401763841257</v>
      </c>
      <c r="N785" s="48">
        <v>7060</v>
      </c>
      <c r="O785" s="49">
        <v>2537</v>
      </c>
      <c r="P785" s="49">
        <v>4523</v>
      </c>
      <c r="Q785" s="48">
        <v>355</v>
      </c>
      <c r="R785" s="48">
        <v>336</v>
      </c>
      <c r="S785" s="48">
        <v>320</v>
      </c>
      <c r="T785" s="48">
        <v>364</v>
      </c>
      <c r="U785" s="48">
        <v>317</v>
      </c>
      <c r="V785" s="48">
        <v>266</v>
      </c>
      <c r="W785" s="48">
        <v>229</v>
      </c>
      <c r="X785" s="48">
        <v>191</v>
      </c>
      <c r="Y785" s="48">
        <v>178</v>
      </c>
      <c r="Z785" s="48">
        <v>198</v>
      </c>
      <c r="AA785" s="48">
        <v>228</v>
      </c>
      <c r="AB785" s="48">
        <v>196</v>
      </c>
      <c r="AC785" s="48">
        <v>141</v>
      </c>
      <c r="AD785" s="48">
        <v>104</v>
      </c>
      <c r="AE785" s="48">
        <v>74</v>
      </c>
      <c r="AF785" s="48">
        <v>58</v>
      </c>
      <c r="AG785" s="48">
        <v>62</v>
      </c>
      <c r="AH785" s="50">
        <v>343</v>
      </c>
      <c r="AI785" s="50">
        <v>325</v>
      </c>
      <c r="AJ785" s="50">
        <v>289</v>
      </c>
      <c r="AK785" s="50">
        <v>322</v>
      </c>
      <c r="AL785" s="50">
        <v>287</v>
      </c>
      <c r="AM785" s="50">
        <v>275</v>
      </c>
      <c r="AN785" s="50">
        <v>241</v>
      </c>
      <c r="AO785" s="50">
        <v>203</v>
      </c>
      <c r="AP785" s="50">
        <v>187</v>
      </c>
      <c r="AQ785" s="50">
        <v>193</v>
      </c>
      <c r="AR785" s="50">
        <v>196</v>
      </c>
      <c r="AS785" s="50">
        <v>156</v>
      </c>
      <c r="AT785" s="50">
        <v>115</v>
      </c>
      <c r="AU785" s="50">
        <v>96</v>
      </c>
      <c r="AV785" s="50">
        <v>76</v>
      </c>
      <c r="AW785" s="50">
        <v>65</v>
      </c>
      <c r="AX785" s="50">
        <v>74</v>
      </c>
      <c r="AZ785">
        <v>0</v>
      </c>
    </row>
    <row r="786" spans="1:52" x14ac:dyDescent="0.25">
      <c r="A786" s="2" t="s">
        <v>134</v>
      </c>
      <c r="B786" s="3" t="s">
        <v>1618</v>
      </c>
      <c r="C786" s="4">
        <v>54109</v>
      </c>
      <c r="D786" s="2" t="s">
        <v>136</v>
      </c>
      <c r="E786" s="2" t="s">
        <v>1619</v>
      </c>
      <c r="F786" t="s">
        <v>2496</v>
      </c>
      <c r="G786">
        <v>4566</v>
      </c>
      <c r="H786">
        <v>1316</v>
      </c>
      <c r="I786">
        <v>353</v>
      </c>
      <c r="J786" s="9">
        <v>26.823708206686931</v>
      </c>
      <c r="K786">
        <v>1449</v>
      </c>
      <c r="L786">
        <v>395</v>
      </c>
      <c r="M786" s="22">
        <v>27.260179434092478</v>
      </c>
      <c r="N786" s="48">
        <v>4566</v>
      </c>
      <c r="O786" s="49">
        <v>599</v>
      </c>
      <c r="P786" s="49">
        <v>3967</v>
      </c>
      <c r="Q786" s="48">
        <v>248</v>
      </c>
      <c r="R786" s="48">
        <v>236</v>
      </c>
      <c r="S786" s="48">
        <v>234</v>
      </c>
      <c r="T786" s="48">
        <v>240</v>
      </c>
      <c r="U786" s="48">
        <v>234</v>
      </c>
      <c r="V786" s="48">
        <v>199</v>
      </c>
      <c r="W786" s="48">
        <v>164</v>
      </c>
      <c r="X786" s="48">
        <v>137</v>
      </c>
      <c r="Y786" s="48">
        <v>117</v>
      </c>
      <c r="Z786" s="48">
        <v>115</v>
      </c>
      <c r="AA786" s="48">
        <v>109</v>
      </c>
      <c r="AB786" s="48">
        <v>90</v>
      </c>
      <c r="AC786" s="48">
        <v>74</v>
      </c>
      <c r="AD786" s="48">
        <v>56</v>
      </c>
      <c r="AE786" s="48">
        <v>38</v>
      </c>
      <c r="AF786" s="48">
        <v>25</v>
      </c>
      <c r="AG786" s="48">
        <v>26</v>
      </c>
      <c r="AH786" s="50">
        <v>236</v>
      </c>
      <c r="AI786" s="50">
        <v>224</v>
      </c>
      <c r="AJ786" s="50">
        <v>219</v>
      </c>
      <c r="AK786" s="50">
        <v>218</v>
      </c>
      <c r="AL786" s="50">
        <v>212</v>
      </c>
      <c r="AM786" s="50">
        <v>187</v>
      </c>
      <c r="AN786" s="50">
        <v>159</v>
      </c>
      <c r="AO786" s="50">
        <v>140</v>
      </c>
      <c r="AP786" s="50">
        <v>120</v>
      </c>
      <c r="AQ786" s="50">
        <v>116</v>
      </c>
      <c r="AR786" s="50">
        <v>106</v>
      </c>
      <c r="AS786" s="50">
        <v>85</v>
      </c>
      <c r="AT786" s="50">
        <v>69</v>
      </c>
      <c r="AU786" s="50">
        <v>52</v>
      </c>
      <c r="AV786" s="50">
        <v>33</v>
      </c>
      <c r="AW786" s="50">
        <v>22</v>
      </c>
      <c r="AX786" s="50">
        <v>26</v>
      </c>
      <c r="AZ786">
        <v>0</v>
      </c>
    </row>
    <row r="787" spans="1:52" x14ac:dyDescent="0.25">
      <c r="A787" s="2" t="s">
        <v>134</v>
      </c>
      <c r="B787" s="3" t="s">
        <v>352</v>
      </c>
      <c r="C787" s="4">
        <v>54125</v>
      </c>
      <c r="D787" s="2" t="s">
        <v>136</v>
      </c>
      <c r="E787" s="2" t="s">
        <v>353</v>
      </c>
      <c r="F787" t="s">
        <v>2496</v>
      </c>
      <c r="G787">
        <v>1819</v>
      </c>
      <c r="H787">
        <v>170</v>
      </c>
      <c r="I787">
        <v>135</v>
      </c>
      <c r="J787" s="9">
        <v>79.411764705882348</v>
      </c>
      <c r="K787">
        <v>587</v>
      </c>
      <c r="L787">
        <v>260</v>
      </c>
      <c r="M787" s="22">
        <v>44.293015332197619</v>
      </c>
      <c r="N787" s="48">
        <v>1819</v>
      </c>
      <c r="O787" s="49">
        <v>531</v>
      </c>
      <c r="P787" s="49">
        <v>1288</v>
      </c>
      <c r="Q787" s="48">
        <v>92</v>
      </c>
      <c r="R787" s="48">
        <v>88</v>
      </c>
      <c r="S787" s="48">
        <v>83</v>
      </c>
      <c r="T787" s="48">
        <v>79</v>
      </c>
      <c r="U787" s="48">
        <v>72</v>
      </c>
      <c r="V787" s="48">
        <v>72</v>
      </c>
      <c r="W787" s="48">
        <v>60</v>
      </c>
      <c r="X787" s="48">
        <v>55</v>
      </c>
      <c r="Y787" s="48">
        <v>55</v>
      </c>
      <c r="Z787" s="48">
        <v>61</v>
      </c>
      <c r="AA787" s="48">
        <v>57</v>
      </c>
      <c r="AB787" s="48">
        <v>45</v>
      </c>
      <c r="AC787" s="48">
        <v>38</v>
      </c>
      <c r="AD787" s="48">
        <v>31</v>
      </c>
      <c r="AE787" s="48">
        <v>24</v>
      </c>
      <c r="AF787" s="48">
        <v>16</v>
      </c>
      <c r="AG787" s="48">
        <v>17</v>
      </c>
      <c r="AH787" s="50">
        <v>90</v>
      </c>
      <c r="AI787" s="50">
        <v>84</v>
      </c>
      <c r="AJ787" s="50">
        <v>81</v>
      </c>
      <c r="AK787" s="50">
        <v>75</v>
      </c>
      <c r="AL787" s="50">
        <v>65</v>
      </c>
      <c r="AM787" s="50">
        <v>66</v>
      </c>
      <c r="AN787" s="50">
        <v>55</v>
      </c>
      <c r="AO787" s="50">
        <v>48</v>
      </c>
      <c r="AP787" s="50">
        <v>49</v>
      </c>
      <c r="AQ787" s="50">
        <v>52</v>
      </c>
      <c r="AR787" s="50">
        <v>50</v>
      </c>
      <c r="AS787" s="50">
        <v>39</v>
      </c>
      <c r="AT787" s="50">
        <v>33</v>
      </c>
      <c r="AU787" s="50">
        <v>29</v>
      </c>
      <c r="AV787" s="50">
        <v>24</v>
      </c>
      <c r="AW787" s="50">
        <v>16</v>
      </c>
      <c r="AX787" s="50">
        <v>18</v>
      </c>
      <c r="AZ787">
        <v>0</v>
      </c>
    </row>
    <row r="788" spans="1:52" x14ac:dyDescent="0.25">
      <c r="A788" s="2" t="s">
        <v>134</v>
      </c>
      <c r="B788" s="3" t="s">
        <v>805</v>
      </c>
      <c r="C788" s="4">
        <v>54128</v>
      </c>
      <c r="D788" s="2" t="s">
        <v>136</v>
      </c>
      <c r="E788" s="2" t="s">
        <v>806</v>
      </c>
      <c r="F788" t="s">
        <v>2496</v>
      </c>
      <c r="G788">
        <v>11050</v>
      </c>
      <c r="H788">
        <v>1260</v>
      </c>
      <c r="I788">
        <v>578</v>
      </c>
      <c r="J788" s="9">
        <v>45.873015873015873</v>
      </c>
      <c r="K788">
        <v>3531</v>
      </c>
      <c r="L788">
        <v>1318</v>
      </c>
      <c r="M788" s="22">
        <v>37.326536391956957</v>
      </c>
      <c r="N788" s="48">
        <v>11050</v>
      </c>
      <c r="O788" s="49">
        <v>1730</v>
      </c>
      <c r="P788" s="49">
        <v>9320</v>
      </c>
      <c r="Q788" s="48">
        <v>636</v>
      </c>
      <c r="R788" s="48">
        <v>582</v>
      </c>
      <c r="S788" s="48">
        <v>544</v>
      </c>
      <c r="T788" s="48">
        <v>573</v>
      </c>
      <c r="U788" s="48">
        <v>511</v>
      </c>
      <c r="V788" s="48">
        <v>434</v>
      </c>
      <c r="W788" s="48">
        <v>341</v>
      </c>
      <c r="X788" s="48">
        <v>312</v>
      </c>
      <c r="Y788" s="48">
        <v>317</v>
      </c>
      <c r="Z788" s="48">
        <v>324</v>
      </c>
      <c r="AA788" s="48">
        <v>296</v>
      </c>
      <c r="AB788" s="48">
        <v>247</v>
      </c>
      <c r="AC788" s="48">
        <v>204</v>
      </c>
      <c r="AD788" s="48">
        <v>183</v>
      </c>
      <c r="AE788" s="48">
        <v>134</v>
      </c>
      <c r="AF788" s="48">
        <v>90</v>
      </c>
      <c r="AG788" s="48">
        <v>95</v>
      </c>
      <c r="AH788" s="50">
        <v>601</v>
      </c>
      <c r="AI788" s="50">
        <v>551</v>
      </c>
      <c r="AJ788" s="50">
        <v>496</v>
      </c>
      <c r="AK788" s="50">
        <v>506</v>
      </c>
      <c r="AL788" s="50">
        <v>423</v>
      </c>
      <c r="AM788" s="50">
        <v>363</v>
      </c>
      <c r="AN788" s="50">
        <v>296</v>
      </c>
      <c r="AO788" s="50">
        <v>267</v>
      </c>
      <c r="AP788" s="50">
        <v>272</v>
      </c>
      <c r="AQ788" s="50">
        <v>273</v>
      </c>
      <c r="AR788" s="50">
        <v>268</v>
      </c>
      <c r="AS788" s="50">
        <v>224</v>
      </c>
      <c r="AT788" s="50">
        <v>186</v>
      </c>
      <c r="AU788" s="50">
        <v>171</v>
      </c>
      <c r="AV788" s="50">
        <v>132</v>
      </c>
      <c r="AW788" s="50">
        <v>93</v>
      </c>
      <c r="AX788" s="50">
        <v>105</v>
      </c>
      <c r="AZ788">
        <v>0</v>
      </c>
    </row>
    <row r="789" spans="1:52" x14ac:dyDescent="0.25">
      <c r="A789" s="2" t="s">
        <v>134</v>
      </c>
      <c r="B789" s="3" t="s">
        <v>818</v>
      </c>
      <c r="C789" s="4">
        <v>54172</v>
      </c>
      <c r="D789" s="2" t="s">
        <v>136</v>
      </c>
      <c r="E789" s="2" t="s">
        <v>819</v>
      </c>
      <c r="F789" t="s">
        <v>2496</v>
      </c>
      <c r="G789">
        <v>16686</v>
      </c>
      <c r="H789">
        <v>715</v>
      </c>
      <c r="I789">
        <v>527</v>
      </c>
      <c r="J789" s="9">
        <v>73.706293706293707</v>
      </c>
      <c r="K789">
        <v>4669</v>
      </c>
      <c r="L789">
        <v>2117</v>
      </c>
      <c r="M789" s="22">
        <v>45.341614906832298</v>
      </c>
      <c r="N789" s="48">
        <v>16686</v>
      </c>
      <c r="O789" s="49">
        <v>11403</v>
      </c>
      <c r="P789" s="49">
        <v>5283</v>
      </c>
      <c r="Q789" s="48">
        <v>824</v>
      </c>
      <c r="R789" s="48">
        <v>770</v>
      </c>
      <c r="S789" s="48">
        <v>743</v>
      </c>
      <c r="T789" s="48">
        <v>766</v>
      </c>
      <c r="U789" s="48">
        <v>723</v>
      </c>
      <c r="V789" s="48">
        <v>682</v>
      </c>
      <c r="W789" s="48">
        <v>541</v>
      </c>
      <c r="X789" s="48">
        <v>481</v>
      </c>
      <c r="Y789" s="48">
        <v>487</v>
      </c>
      <c r="Z789" s="48">
        <v>551</v>
      </c>
      <c r="AA789" s="48">
        <v>511</v>
      </c>
      <c r="AB789" s="48">
        <v>410</v>
      </c>
      <c r="AC789" s="48">
        <v>350</v>
      </c>
      <c r="AD789" s="48">
        <v>296</v>
      </c>
      <c r="AE789" s="48">
        <v>229</v>
      </c>
      <c r="AF789" s="48">
        <v>151</v>
      </c>
      <c r="AG789" s="48">
        <v>155</v>
      </c>
      <c r="AH789" s="50">
        <v>780</v>
      </c>
      <c r="AI789" s="50">
        <v>746</v>
      </c>
      <c r="AJ789" s="50">
        <v>726</v>
      </c>
      <c r="AK789" s="50">
        <v>729</v>
      </c>
      <c r="AL789" s="50">
        <v>655</v>
      </c>
      <c r="AM789" s="50">
        <v>602</v>
      </c>
      <c r="AN789" s="50">
        <v>491</v>
      </c>
      <c r="AO789" s="50">
        <v>440</v>
      </c>
      <c r="AP789" s="50">
        <v>450</v>
      </c>
      <c r="AQ789" s="50">
        <v>481</v>
      </c>
      <c r="AR789" s="50">
        <v>450</v>
      </c>
      <c r="AS789" s="50">
        <v>356</v>
      </c>
      <c r="AT789" s="50">
        <v>303</v>
      </c>
      <c r="AU789" s="50">
        <v>266</v>
      </c>
      <c r="AV789" s="50">
        <v>218</v>
      </c>
      <c r="AW789" s="50">
        <v>158</v>
      </c>
      <c r="AX789" s="50">
        <v>165</v>
      </c>
      <c r="AZ789">
        <v>0</v>
      </c>
    </row>
    <row r="790" spans="1:52" x14ac:dyDescent="0.25">
      <c r="A790" s="2" t="s">
        <v>134</v>
      </c>
      <c r="B790" s="3" t="s">
        <v>469</v>
      </c>
      <c r="C790" s="4">
        <v>54174</v>
      </c>
      <c r="D790" s="2" t="s">
        <v>136</v>
      </c>
      <c r="E790" s="2" t="s">
        <v>470</v>
      </c>
      <c r="F790" t="s">
        <v>2496</v>
      </c>
      <c r="G790">
        <v>10409</v>
      </c>
      <c r="H790">
        <v>934</v>
      </c>
      <c r="I790">
        <v>489</v>
      </c>
      <c r="J790" s="9">
        <v>52.355460385438967</v>
      </c>
      <c r="K790">
        <v>3161</v>
      </c>
      <c r="L790">
        <v>1203</v>
      </c>
      <c r="M790" s="22">
        <v>38.057576716229043</v>
      </c>
      <c r="N790" s="48">
        <v>10409</v>
      </c>
      <c r="O790" s="49">
        <v>3684</v>
      </c>
      <c r="P790" s="49">
        <v>6725</v>
      </c>
      <c r="Q790" s="48">
        <v>547</v>
      </c>
      <c r="R790" s="48">
        <v>518</v>
      </c>
      <c r="S790" s="48">
        <v>516</v>
      </c>
      <c r="T790" s="48">
        <v>572</v>
      </c>
      <c r="U790" s="48">
        <v>525</v>
      </c>
      <c r="V790" s="48">
        <v>440</v>
      </c>
      <c r="W790" s="48">
        <v>356</v>
      </c>
      <c r="X790" s="48">
        <v>301</v>
      </c>
      <c r="Y790" s="48">
        <v>286</v>
      </c>
      <c r="Z790" s="48">
        <v>275</v>
      </c>
      <c r="AA790" s="48">
        <v>234</v>
      </c>
      <c r="AB790" s="48">
        <v>203</v>
      </c>
      <c r="AC790" s="48">
        <v>176</v>
      </c>
      <c r="AD790" s="48">
        <v>134</v>
      </c>
      <c r="AE790" s="48">
        <v>105</v>
      </c>
      <c r="AF790" s="48">
        <v>79</v>
      </c>
      <c r="AG790" s="48">
        <v>84</v>
      </c>
      <c r="AH790" s="50">
        <v>519</v>
      </c>
      <c r="AI790" s="50">
        <v>476</v>
      </c>
      <c r="AJ790" s="50">
        <v>463</v>
      </c>
      <c r="AK790" s="50">
        <v>515</v>
      </c>
      <c r="AL790" s="50">
        <v>468</v>
      </c>
      <c r="AM790" s="50">
        <v>394</v>
      </c>
      <c r="AN790" s="50">
        <v>310</v>
      </c>
      <c r="AO790" s="50">
        <v>269</v>
      </c>
      <c r="AP790" s="50">
        <v>256</v>
      </c>
      <c r="AQ790" s="50">
        <v>253</v>
      </c>
      <c r="AR790" s="50">
        <v>222</v>
      </c>
      <c r="AS790" s="50">
        <v>216</v>
      </c>
      <c r="AT790" s="50">
        <v>202</v>
      </c>
      <c r="AU790" s="50">
        <v>163</v>
      </c>
      <c r="AV790" s="50">
        <v>125</v>
      </c>
      <c r="AW790" s="50">
        <v>98</v>
      </c>
      <c r="AX790" s="50">
        <v>109</v>
      </c>
      <c r="AZ790">
        <v>1</v>
      </c>
    </row>
    <row r="791" spans="1:52" x14ac:dyDescent="0.25">
      <c r="A791" s="2" t="s">
        <v>134</v>
      </c>
      <c r="B791" s="3" t="s">
        <v>2093</v>
      </c>
      <c r="C791" s="4">
        <v>54206</v>
      </c>
      <c r="D791" s="2" t="s">
        <v>136</v>
      </c>
      <c r="E791" s="2" t="s">
        <v>2094</v>
      </c>
      <c r="F791" t="s">
        <v>2263</v>
      </c>
      <c r="G791">
        <v>13030</v>
      </c>
      <c r="H791">
        <v>460</v>
      </c>
      <c r="I791">
        <v>186</v>
      </c>
      <c r="J791" s="9">
        <v>40.434782608695649</v>
      </c>
      <c r="K791">
        <v>4236</v>
      </c>
      <c r="L791">
        <v>1691</v>
      </c>
      <c r="M791" s="22">
        <v>39.919735599622285</v>
      </c>
      <c r="N791" s="48">
        <v>13030</v>
      </c>
      <c r="O791" s="49">
        <v>4999</v>
      </c>
      <c r="P791" s="49">
        <v>8031</v>
      </c>
      <c r="Q791" s="48">
        <v>671</v>
      </c>
      <c r="R791" s="48">
        <v>645</v>
      </c>
      <c r="S791" s="48">
        <v>636</v>
      </c>
      <c r="T791" s="48">
        <v>636</v>
      </c>
      <c r="U791" s="48">
        <v>587</v>
      </c>
      <c r="V791" s="48">
        <v>523</v>
      </c>
      <c r="W791" s="48">
        <v>459</v>
      </c>
      <c r="X791" s="48">
        <v>381</v>
      </c>
      <c r="Y791" s="48">
        <v>340</v>
      </c>
      <c r="Z791" s="48">
        <v>343</v>
      </c>
      <c r="AA791" s="48">
        <v>366</v>
      </c>
      <c r="AB791" s="48">
        <v>340</v>
      </c>
      <c r="AC791" s="48">
        <v>287</v>
      </c>
      <c r="AD791" s="48">
        <v>236</v>
      </c>
      <c r="AE791" s="48">
        <v>169</v>
      </c>
      <c r="AF791" s="48">
        <v>115</v>
      </c>
      <c r="AG791" s="48">
        <v>113</v>
      </c>
      <c r="AH791" s="50">
        <v>643</v>
      </c>
      <c r="AI791" s="50">
        <v>621</v>
      </c>
      <c r="AJ791" s="50">
        <v>596</v>
      </c>
      <c r="AK791" s="50">
        <v>571</v>
      </c>
      <c r="AL791" s="50">
        <v>511</v>
      </c>
      <c r="AM791" s="50">
        <v>448</v>
      </c>
      <c r="AN791" s="50">
        <v>400</v>
      </c>
      <c r="AO791" s="50">
        <v>344</v>
      </c>
      <c r="AP791" s="50">
        <v>323</v>
      </c>
      <c r="AQ791" s="50">
        <v>322</v>
      </c>
      <c r="AR791" s="50">
        <v>311</v>
      </c>
      <c r="AS791" s="50">
        <v>278</v>
      </c>
      <c r="AT791" s="50">
        <v>243</v>
      </c>
      <c r="AU791" s="50">
        <v>206</v>
      </c>
      <c r="AV791" s="50">
        <v>148</v>
      </c>
      <c r="AW791" s="50">
        <v>102</v>
      </c>
      <c r="AX791" s="50">
        <v>116</v>
      </c>
      <c r="AZ791">
        <v>2</v>
      </c>
    </row>
    <row r="792" spans="1:52" x14ac:dyDescent="0.25">
      <c r="A792" s="2" t="s">
        <v>134</v>
      </c>
      <c r="B792" s="3" t="s">
        <v>942</v>
      </c>
      <c r="C792" s="4">
        <v>54223</v>
      </c>
      <c r="D792" s="2" t="s">
        <v>136</v>
      </c>
      <c r="E792" s="2" t="s">
        <v>943</v>
      </c>
      <c r="F792" t="s">
        <v>2496</v>
      </c>
      <c r="G792">
        <v>7559</v>
      </c>
      <c r="H792">
        <v>1173</v>
      </c>
      <c r="I792">
        <v>805</v>
      </c>
      <c r="J792" s="9">
        <v>68.627450980392155</v>
      </c>
      <c r="K792">
        <v>2627</v>
      </c>
      <c r="L792">
        <v>531</v>
      </c>
      <c r="M792" s="22">
        <v>20.213170917396269</v>
      </c>
      <c r="N792" s="48">
        <v>7559</v>
      </c>
      <c r="O792" s="49">
        <v>1213</v>
      </c>
      <c r="P792" s="49">
        <v>6346</v>
      </c>
      <c r="Q792" s="48">
        <v>449</v>
      </c>
      <c r="R792" s="48">
        <v>439</v>
      </c>
      <c r="S792" s="48">
        <v>424</v>
      </c>
      <c r="T792" s="48">
        <v>394</v>
      </c>
      <c r="U792" s="48">
        <v>358</v>
      </c>
      <c r="V792" s="48">
        <v>313</v>
      </c>
      <c r="W792" s="48">
        <v>273</v>
      </c>
      <c r="X792" s="48">
        <v>238</v>
      </c>
      <c r="Y792" s="48">
        <v>201</v>
      </c>
      <c r="Z792" s="48">
        <v>191</v>
      </c>
      <c r="AA792" s="48">
        <v>166</v>
      </c>
      <c r="AB792" s="48">
        <v>128</v>
      </c>
      <c r="AC792" s="48">
        <v>97</v>
      </c>
      <c r="AD792" s="48">
        <v>73</v>
      </c>
      <c r="AE792" s="48">
        <v>51</v>
      </c>
      <c r="AF792" s="48">
        <v>35</v>
      </c>
      <c r="AG792" s="48">
        <v>29</v>
      </c>
      <c r="AH792" s="50">
        <v>420</v>
      </c>
      <c r="AI792" s="50">
        <v>399</v>
      </c>
      <c r="AJ792" s="50">
        <v>379</v>
      </c>
      <c r="AK792" s="50">
        <v>352</v>
      </c>
      <c r="AL792" s="50">
        <v>344</v>
      </c>
      <c r="AM792" s="50">
        <v>331</v>
      </c>
      <c r="AN792" s="50">
        <v>303</v>
      </c>
      <c r="AO792" s="50">
        <v>274</v>
      </c>
      <c r="AP792" s="50">
        <v>224</v>
      </c>
      <c r="AQ792" s="50">
        <v>193</v>
      </c>
      <c r="AR792" s="50">
        <v>152</v>
      </c>
      <c r="AS792" s="50">
        <v>107</v>
      </c>
      <c r="AT792" s="50">
        <v>76</v>
      </c>
      <c r="AU792" s="50">
        <v>55</v>
      </c>
      <c r="AV792" s="50">
        <v>34</v>
      </c>
      <c r="AW792" s="50">
        <v>23</v>
      </c>
      <c r="AX792" s="50">
        <v>34</v>
      </c>
      <c r="AZ792">
        <v>0</v>
      </c>
    </row>
    <row r="793" spans="1:52" x14ac:dyDescent="0.25">
      <c r="A793" s="2" t="s">
        <v>134</v>
      </c>
      <c r="B793" s="3" t="s">
        <v>1274</v>
      </c>
      <c r="C793" s="4">
        <v>54239</v>
      </c>
      <c r="D793" s="2" t="s">
        <v>136</v>
      </c>
      <c r="E793" s="2" t="s">
        <v>1275</v>
      </c>
      <c r="F793" t="s">
        <v>2496</v>
      </c>
      <c r="G793">
        <v>3706</v>
      </c>
      <c r="H793">
        <v>492</v>
      </c>
      <c r="I793">
        <v>312</v>
      </c>
      <c r="J793" s="9">
        <v>63.414634146341463</v>
      </c>
      <c r="K793">
        <v>1055</v>
      </c>
      <c r="L793">
        <v>529</v>
      </c>
      <c r="M793" s="22">
        <v>50.142180094786724</v>
      </c>
      <c r="N793" s="48">
        <v>3706</v>
      </c>
      <c r="O793" s="49">
        <v>1781</v>
      </c>
      <c r="P793" s="49">
        <v>1925</v>
      </c>
      <c r="Q793" s="48">
        <v>170</v>
      </c>
      <c r="R793" s="48">
        <v>171</v>
      </c>
      <c r="S793" s="48">
        <v>182</v>
      </c>
      <c r="T793" s="48">
        <v>159</v>
      </c>
      <c r="U793" s="48">
        <v>164</v>
      </c>
      <c r="V793" s="48">
        <v>162</v>
      </c>
      <c r="W793" s="48">
        <v>135</v>
      </c>
      <c r="X793" s="48">
        <v>115</v>
      </c>
      <c r="Y793" s="48">
        <v>104</v>
      </c>
      <c r="Z793" s="48">
        <v>118</v>
      </c>
      <c r="AA793" s="48">
        <v>122</v>
      </c>
      <c r="AB793" s="48">
        <v>109</v>
      </c>
      <c r="AC793" s="48">
        <v>95</v>
      </c>
      <c r="AD793" s="48">
        <v>78</v>
      </c>
      <c r="AE793" s="48">
        <v>54</v>
      </c>
      <c r="AF793" s="48">
        <v>35</v>
      </c>
      <c r="AG793" s="48">
        <v>38</v>
      </c>
      <c r="AH793" s="50">
        <v>160</v>
      </c>
      <c r="AI793" s="50">
        <v>162</v>
      </c>
      <c r="AJ793" s="50">
        <v>163</v>
      </c>
      <c r="AK793" s="50">
        <v>132</v>
      </c>
      <c r="AL793" s="50">
        <v>125</v>
      </c>
      <c r="AM793" s="50">
        <v>129</v>
      </c>
      <c r="AN793" s="50">
        <v>109</v>
      </c>
      <c r="AO793" s="50">
        <v>97</v>
      </c>
      <c r="AP793" s="50">
        <v>91</v>
      </c>
      <c r="AQ793" s="50">
        <v>98</v>
      </c>
      <c r="AR793" s="50">
        <v>98</v>
      </c>
      <c r="AS793" s="50">
        <v>85</v>
      </c>
      <c r="AT793" s="50">
        <v>69</v>
      </c>
      <c r="AU793" s="50">
        <v>56</v>
      </c>
      <c r="AV793" s="50">
        <v>44</v>
      </c>
      <c r="AW793" s="50">
        <v>35</v>
      </c>
      <c r="AX793" s="50">
        <v>42</v>
      </c>
      <c r="AZ793">
        <v>0</v>
      </c>
    </row>
    <row r="794" spans="1:52" x14ac:dyDescent="0.25">
      <c r="A794" s="2" t="s">
        <v>134</v>
      </c>
      <c r="B794" s="3" t="s">
        <v>1727</v>
      </c>
      <c r="C794" s="4">
        <v>54245</v>
      </c>
      <c r="D794" s="2" t="s">
        <v>136</v>
      </c>
      <c r="E794" s="2" t="s">
        <v>1160</v>
      </c>
      <c r="F794" t="s">
        <v>2263</v>
      </c>
      <c r="G794">
        <v>13575</v>
      </c>
      <c r="H794">
        <v>796</v>
      </c>
      <c r="I794">
        <v>267</v>
      </c>
      <c r="J794" s="9">
        <v>33.542713567839193</v>
      </c>
      <c r="K794">
        <v>4753</v>
      </c>
      <c r="L794">
        <v>1689</v>
      </c>
      <c r="M794" s="22">
        <v>35.535451293919628</v>
      </c>
      <c r="N794" s="48">
        <v>13575</v>
      </c>
      <c r="O794" s="49">
        <v>2283</v>
      </c>
      <c r="P794" s="49">
        <v>11292</v>
      </c>
      <c r="Q794" s="48">
        <v>773</v>
      </c>
      <c r="R794" s="48">
        <v>723</v>
      </c>
      <c r="S794" s="48">
        <v>717</v>
      </c>
      <c r="T794" s="48">
        <v>742</v>
      </c>
      <c r="U794" s="48">
        <v>641</v>
      </c>
      <c r="V794" s="48">
        <v>516</v>
      </c>
      <c r="W794" s="48">
        <v>433</v>
      </c>
      <c r="X794" s="48">
        <v>371</v>
      </c>
      <c r="Y794" s="48">
        <v>344</v>
      </c>
      <c r="Z794" s="48">
        <v>323</v>
      </c>
      <c r="AA794" s="48">
        <v>316</v>
      </c>
      <c r="AB794" s="48">
        <v>280</v>
      </c>
      <c r="AC794" s="48">
        <v>274</v>
      </c>
      <c r="AD794" s="48">
        <v>250</v>
      </c>
      <c r="AE794" s="48">
        <v>158</v>
      </c>
      <c r="AF794" s="48">
        <v>125</v>
      </c>
      <c r="AG794" s="48">
        <v>130</v>
      </c>
      <c r="AH794" s="50">
        <v>737</v>
      </c>
      <c r="AI794" s="50">
        <v>709</v>
      </c>
      <c r="AJ794" s="50">
        <v>673</v>
      </c>
      <c r="AK794" s="50">
        <v>661</v>
      </c>
      <c r="AL794" s="50">
        <v>548</v>
      </c>
      <c r="AM794" s="50">
        <v>438</v>
      </c>
      <c r="AN794" s="50">
        <v>368</v>
      </c>
      <c r="AO794" s="50">
        <v>328</v>
      </c>
      <c r="AP794" s="50">
        <v>323</v>
      </c>
      <c r="AQ794" s="50">
        <v>312</v>
      </c>
      <c r="AR794" s="50">
        <v>297</v>
      </c>
      <c r="AS794" s="50">
        <v>258</v>
      </c>
      <c r="AT794" s="50">
        <v>238</v>
      </c>
      <c r="AU794" s="50">
        <v>211</v>
      </c>
      <c r="AV794" s="50">
        <v>128</v>
      </c>
      <c r="AW794" s="50">
        <v>103</v>
      </c>
      <c r="AX794" s="50">
        <v>127</v>
      </c>
      <c r="AZ794">
        <v>1</v>
      </c>
    </row>
    <row r="795" spans="1:52" x14ac:dyDescent="0.25">
      <c r="A795" s="2" t="s">
        <v>134</v>
      </c>
      <c r="B795" s="3" t="s">
        <v>2166</v>
      </c>
      <c r="C795" s="4">
        <v>54250</v>
      </c>
      <c r="D795" s="2" t="s">
        <v>136</v>
      </c>
      <c r="E795" s="2" t="s">
        <v>2167</v>
      </c>
      <c r="F795" t="s">
        <v>2263</v>
      </c>
      <c r="G795">
        <v>11002</v>
      </c>
      <c r="H795">
        <v>8</v>
      </c>
      <c r="I795">
        <v>3</v>
      </c>
      <c r="J795" s="9">
        <v>37.5</v>
      </c>
      <c r="K795">
        <v>4129</v>
      </c>
      <c r="L795">
        <v>705</v>
      </c>
      <c r="M795" s="22">
        <v>17.074352143376121</v>
      </c>
      <c r="N795" s="48">
        <v>11002</v>
      </c>
      <c r="O795" s="49">
        <v>4542</v>
      </c>
      <c r="P795" s="49">
        <v>6460</v>
      </c>
      <c r="Q795" s="48">
        <v>753</v>
      </c>
      <c r="R795" s="48">
        <v>673</v>
      </c>
      <c r="S795" s="48">
        <v>608</v>
      </c>
      <c r="T795" s="48">
        <v>675</v>
      </c>
      <c r="U795" s="48">
        <v>547</v>
      </c>
      <c r="V795" s="48">
        <v>496</v>
      </c>
      <c r="W795" s="48">
        <v>464</v>
      </c>
      <c r="X795" s="48">
        <v>361</v>
      </c>
      <c r="Y795" s="48">
        <v>274</v>
      </c>
      <c r="Z795" s="48">
        <v>239</v>
      </c>
      <c r="AA795" s="48">
        <v>186</v>
      </c>
      <c r="AB795" s="48">
        <v>150</v>
      </c>
      <c r="AC795" s="48">
        <v>119</v>
      </c>
      <c r="AD795" s="48">
        <v>101</v>
      </c>
      <c r="AE795" s="48">
        <v>66</v>
      </c>
      <c r="AF795" s="48">
        <v>46</v>
      </c>
      <c r="AG795" s="48">
        <v>50</v>
      </c>
      <c r="AH795" s="50">
        <v>712</v>
      </c>
      <c r="AI795" s="50">
        <v>642</v>
      </c>
      <c r="AJ795" s="50">
        <v>573</v>
      </c>
      <c r="AK795" s="50">
        <v>615</v>
      </c>
      <c r="AL795" s="50">
        <v>494</v>
      </c>
      <c r="AM795" s="50">
        <v>445</v>
      </c>
      <c r="AN795" s="50">
        <v>392</v>
      </c>
      <c r="AO795" s="50">
        <v>291</v>
      </c>
      <c r="AP795" s="50">
        <v>215</v>
      </c>
      <c r="AQ795" s="50">
        <v>190</v>
      </c>
      <c r="AR795" s="50">
        <v>155</v>
      </c>
      <c r="AS795" s="50">
        <v>123</v>
      </c>
      <c r="AT795" s="50">
        <v>102</v>
      </c>
      <c r="AU795" s="50">
        <v>87</v>
      </c>
      <c r="AV795" s="50">
        <v>63</v>
      </c>
      <c r="AW795" s="50">
        <v>45</v>
      </c>
      <c r="AX795" s="50">
        <v>50</v>
      </c>
      <c r="AZ795">
        <v>0</v>
      </c>
    </row>
    <row r="796" spans="1:52" x14ac:dyDescent="0.25">
      <c r="A796" s="2" t="s">
        <v>134</v>
      </c>
      <c r="B796" s="3" t="s">
        <v>1592</v>
      </c>
      <c r="C796" s="4">
        <v>54261</v>
      </c>
      <c r="D796" s="2" t="s">
        <v>136</v>
      </c>
      <c r="E796" s="2" t="s">
        <v>1593</v>
      </c>
      <c r="F796" t="s">
        <v>2496</v>
      </c>
      <c r="G796">
        <v>23388</v>
      </c>
      <c r="H796">
        <v>1025</v>
      </c>
      <c r="I796">
        <v>564</v>
      </c>
      <c r="J796" s="9">
        <v>55.024390243902445</v>
      </c>
      <c r="K796">
        <v>7156</v>
      </c>
      <c r="L796">
        <v>1935</v>
      </c>
      <c r="M796" s="22">
        <v>27.040245947456683</v>
      </c>
      <c r="N796" s="48">
        <v>23388</v>
      </c>
      <c r="O796" s="49">
        <v>14154</v>
      </c>
      <c r="P796" s="49">
        <v>9234</v>
      </c>
      <c r="Q796" s="48">
        <v>1274</v>
      </c>
      <c r="R796" s="48">
        <v>1202</v>
      </c>
      <c r="S796" s="48">
        <v>1192</v>
      </c>
      <c r="T796" s="48">
        <v>1216</v>
      </c>
      <c r="U796" s="48">
        <v>1185</v>
      </c>
      <c r="V796" s="48">
        <v>1011</v>
      </c>
      <c r="W796" s="48">
        <v>835</v>
      </c>
      <c r="X796" s="48">
        <v>705</v>
      </c>
      <c r="Y796" s="48">
        <v>597</v>
      </c>
      <c r="Z796" s="48">
        <v>595</v>
      </c>
      <c r="AA796" s="48">
        <v>567</v>
      </c>
      <c r="AB796" s="48">
        <v>466</v>
      </c>
      <c r="AC796" s="48">
        <v>376</v>
      </c>
      <c r="AD796" s="48">
        <v>286</v>
      </c>
      <c r="AE796" s="48">
        <v>195</v>
      </c>
      <c r="AF796" s="48">
        <v>139</v>
      </c>
      <c r="AG796" s="48">
        <v>126</v>
      </c>
      <c r="AH796" s="50">
        <v>1218</v>
      </c>
      <c r="AI796" s="50">
        <v>1148</v>
      </c>
      <c r="AJ796" s="50">
        <v>1117</v>
      </c>
      <c r="AK796" s="50">
        <v>1114</v>
      </c>
      <c r="AL796" s="50">
        <v>1083</v>
      </c>
      <c r="AM796" s="50">
        <v>961</v>
      </c>
      <c r="AN796" s="50">
        <v>830</v>
      </c>
      <c r="AO796" s="50">
        <v>732</v>
      </c>
      <c r="AP796" s="50">
        <v>622</v>
      </c>
      <c r="AQ796" s="50">
        <v>602</v>
      </c>
      <c r="AR796" s="50">
        <v>547</v>
      </c>
      <c r="AS796" s="50">
        <v>434</v>
      </c>
      <c r="AT796" s="50">
        <v>346</v>
      </c>
      <c r="AU796" s="50">
        <v>256</v>
      </c>
      <c r="AV796" s="50">
        <v>165</v>
      </c>
      <c r="AW796" s="50">
        <v>114</v>
      </c>
      <c r="AX796" s="50">
        <v>132</v>
      </c>
      <c r="AZ796">
        <v>0</v>
      </c>
    </row>
    <row r="797" spans="1:52" x14ac:dyDescent="0.25">
      <c r="A797" s="2" t="s">
        <v>134</v>
      </c>
      <c r="B797" s="3" t="s">
        <v>582</v>
      </c>
      <c r="C797" s="4">
        <v>54313</v>
      </c>
      <c r="D797" s="2" t="s">
        <v>136</v>
      </c>
      <c r="E797" s="2" t="s">
        <v>583</v>
      </c>
      <c r="F797" t="s">
        <v>2496</v>
      </c>
      <c r="G797">
        <v>5442</v>
      </c>
      <c r="H797">
        <v>504</v>
      </c>
      <c r="I797">
        <v>314</v>
      </c>
      <c r="J797" s="9">
        <v>62.301587301587304</v>
      </c>
      <c r="K797">
        <v>1678</v>
      </c>
      <c r="L797">
        <v>673</v>
      </c>
      <c r="M797" s="22">
        <v>40.107270560190706</v>
      </c>
      <c r="N797" s="48">
        <v>5442</v>
      </c>
      <c r="O797" s="49">
        <v>2689</v>
      </c>
      <c r="P797" s="49">
        <v>2753</v>
      </c>
      <c r="Q797" s="48">
        <v>280</v>
      </c>
      <c r="R797" s="48">
        <v>263</v>
      </c>
      <c r="S797" s="48">
        <v>259</v>
      </c>
      <c r="T797" s="48">
        <v>275</v>
      </c>
      <c r="U797" s="48">
        <v>269</v>
      </c>
      <c r="V797" s="48">
        <v>249</v>
      </c>
      <c r="W797" s="48">
        <v>191</v>
      </c>
      <c r="X797" s="48">
        <v>174</v>
      </c>
      <c r="Y797" s="48">
        <v>166</v>
      </c>
      <c r="Z797" s="48">
        <v>151</v>
      </c>
      <c r="AA797" s="48">
        <v>143</v>
      </c>
      <c r="AB797" s="48">
        <v>132</v>
      </c>
      <c r="AC797" s="48">
        <v>120</v>
      </c>
      <c r="AD797" s="48">
        <v>101</v>
      </c>
      <c r="AE797" s="48">
        <v>74</v>
      </c>
      <c r="AF797" s="48">
        <v>55</v>
      </c>
      <c r="AG797" s="48">
        <v>50</v>
      </c>
      <c r="AH797" s="50">
        <v>265</v>
      </c>
      <c r="AI797" s="50">
        <v>242</v>
      </c>
      <c r="AJ797" s="50">
        <v>240</v>
      </c>
      <c r="AK797" s="50">
        <v>244</v>
      </c>
      <c r="AL797" s="50">
        <v>217</v>
      </c>
      <c r="AM797" s="50">
        <v>193</v>
      </c>
      <c r="AN797" s="50">
        <v>155</v>
      </c>
      <c r="AO797" s="50">
        <v>149</v>
      </c>
      <c r="AP797" s="50">
        <v>143</v>
      </c>
      <c r="AQ797" s="50">
        <v>120</v>
      </c>
      <c r="AR797" s="50">
        <v>118</v>
      </c>
      <c r="AS797" s="50">
        <v>105</v>
      </c>
      <c r="AT797" s="50">
        <v>93</v>
      </c>
      <c r="AU797" s="50">
        <v>74</v>
      </c>
      <c r="AV797" s="50">
        <v>50</v>
      </c>
      <c r="AW797" s="50">
        <v>36</v>
      </c>
      <c r="AX797" s="50">
        <v>46</v>
      </c>
      <c r="AZ797">
        <v>0</v>
      </c>
    </row>
    <row r="798" spans="1:52" x14ac:dyDescent="0.25">
      <c r="A798" s="2" t="s">
        <v>134</v>
      </c>
      <c r="B798" s="3" t="s">
        <v>1906</v>
      </c>
      <c r="C798" s="4">
        <v>54344</v>
      </c>
      <c r="D798" s="2" t="s">
        <v>136</v>
      </c>
      <c r="E798" s="2" t="s">
        <v>1907</v>
      </c>
      <c r="F798" t="s">
        <v>2263</v>
      </c>
      <c r="G798">
        <v>10790</v>
      </c>
      <c r="H798">
        <v>764</v>
      </c>
      <c r="I798">
        <v>204</v>
      </c>
      <c r="J798" s="9">
        <v>26.701570680628272</v>
      </c>
      <c r="K798">
        <v>3939</v>
      </c>
      <c r="L798">
        <v>693</v>
      </c>
      <c r="M798" s="22">
        <v>17.593297791317593</v>
      </c>
      <c r="N798" s="48">
        <v>10790</v>
      </c>
      <c r="O798" s="49">
        <v>1244</v>
      </c>
      <c r="P798" s="49">
        <v>9546</v>
      </c>
      <c r="Q798" s="48">
        <v>747</v>
      </c>
      <c r="R798" s="48">
        <v>624</v>
      </c>
      <c r="S798" s="48">
        <v>586</v>
      </c>
      <c r="T798" s="48">
        <v>601</v>
      </c>
      <c r="U798" s="48">
        <v>575</v>
      </c>
      <c r="V798" s="48">
        <v>516</v>
      </c>
      <c r="W798" s="48">
        <v>464</v>
      </c>
      <c r="X798" s="48">
        <v>366</v>
      </c>
      <c r="Y798" s="48">
        <v>263</v>
      </c>
      <c r="Z798" s="48">
        <v>222</v>
      </c>
      <c r="AA798" s="48">
        <v>206</v>
      </c>
      <c r="AB798" s="48">
        <v>160</v>
      </c>
      <c r="AC798" s="48">
        <v>125</v>
      </c>
      <c r="AD798" s="48">
        <v>91</v>
      </c>
      <c r="AE798" s="48">
        <v>71</v>
      </c>
      <c r="AF798" s="48">
        <v>43</v>
      </c>
      <c r="AG798" s="48">
        <v>38</v>
      </c>
      <c r="AH798" s="50">
        <v>728</v>
      </c>
      <c r="AI798" s="50">
        <v>630</v>
      </c>
      <c r="AJ798" s="50">
        <v>584</v>
      </c>
      <c r="AK798" s="50">
        <v>565</v>
      </c>
      <c r="AL798" s="50">
        <v>499</v>
      </c>
      <c r="AM798" s="50">
        <v>397</v>
      </c>
      <c r="AN798" s="50">
        <v>334</v>
      </c>
      <c r="AO798" s="50">
        <v>269</v>
      </c>
      <c r="AP798" s="50">
        <v>216</v>
      </c>
      <c r="AQ798" s="50">
        <v>189</v>
      </c>
      <c r="AR798" s="50">
        <v>176</v>
      </c>
      <c r="AS798" s="50">
        <v>144</v>
      </c>
      <c r="AT798" s="50">
        <v>111</v>
      </c>
      <c r="AU798" s="50">
        <v>84</v>
      </c>
      <c r="AV798" s="50">
        <v>70</v>
      </c>
      <c r="AW798" s="50">
        <v>51</v>
      </c>
      <c r="AX798" s="50">
        <v>45</v>
      </c>
      <c r="AZ798">
        <v>0</v>
      </c>
    </row>
    <row r="799" spans="1:52" x14ac:dyDescent="0.25">
      <c r="A799" s="2" t="s">
        <v>134</v>
      </c>
      <c r="B799" s="3" t="s">
        <v>679</v>
      </c>
      <c r="C799" s="4">
        <v>54347</v>
      </c>
      <c r="D799" s="2" t="s">
        <v>136</v>
      </c>
      <c r="E799" s="2" t="s">
        <v>680</v>
      </c>
      <c r="F799" t="s">
        <v>2496</v>
      </c>
      <c r="G799">
        <v>3960</v>
      </c>
      <c r="H799">
        <v>472</v>
      </c>
      <c r="I799">
        <v>364</v>
      </c>
      <c r="J799" s="9">
        <v>77.118644067796609</v>
      </c>
      <c r="K799">
        <v>974</v>
      </c>
      <c r="L799">
        <v>582</v>
      </c>
      <c r="M799" s="22">
        <v>59.753593429158116</v>
      </c>
      <c r="N799" s="48">
        <v>3960</v>
      </c>
      <c r="O799" s="49">
        <v>1018</v>
      </c>
      <c r="P799" s="49">
        <v>2942</v>
      </c>
      <c r="Q799" s="48">
        <v>139</v>
      </c>
      <c r="R799" s="48">
        <v>163</v>
      </c>
      <c r="S799" s="48">
        <v>181</v>
      </c>
      <c r="T799" s="48">
        <v>188</v>
      </c>
      <c r="U799" s="48">
        <v>172</v>
      </c>
      <c r="V799" s="48">
        <v>154</v>
      </c>
      <c r="W799" s="48">
        <v>141</v>
      </c>
      <c r="X799" s="48">
        <v>120</v>
      </c>
      <c r="Y799" s="48">
        <v>115</v>
      </c>
      <c r="Z799" s="48">
        <v>129</v>
      </c>
      <c r="AA799" s="48">
        <v>131</v>
      </c>
      <c r="AB799" s="48">
        <v>120</v>
      </c>
      <c r="AC799" s="48">
        <v>104</v>
      </c>
      <c r="AD799" s="48">
        <v>78</v>
      </c>
      <c r="AE799" s="48">
        <v>59</v>
      </c>
      <c r="AF799" s="48">
        <v>35</v>
      </c>
      <c r="AG799" s="48">
        <v>38</v>
      </c>
      <c r="AH799" s="50">
        <v>130</v>
      </c>
      <c r="AI799" s="50">
        <v>140</v>
      </c>
      <c r="AJ799" s="50">
        <v>151</v>
      </c>
      <c r="AK799" s="50">
        <v>152</v>
      </c>
      <c r="AL799" s="50">
        <v>154</v>
      </c>
      <c r="AM799" s="50">
        <v>148</v>
      </c>
      <c r="AN799" s="50">
        <v>140</v>
      </c>
      <c r="AO799" s="50">
        <v>122</v>
      </c>
      <c r="AP799" s="50">
        <v>115</v>
      </c>
      <c r="AQ799" s="50">
        <v>120</v>
      </c>
      <c r="AR799" s="50">
        <v>114</v>
      </c>
      <c r="AS799" s="50">
        <v>105</v>
      </c>
      <c r="AT799" s="50">
        <v>88</v>
      </c>
      <c r="AU799" s="50">
        <v>70</v>
      </c>
      <c r="AV799" s="50">
        <v>56</v>
      </c>
      <c r="AW799" s="50">
        <v>41</v>
      </c>
      <c r="AX799" s="50">
        <v>47</v>
      </c>
      <c r="AZ799">
        <v>0</v>
      </c>
    </row>
    <row r="800" spans="1:52" x14ac:dyDescent="0.25">
      <c r="A800" s="2" t="s">
        <v>134</v>
      </c>
      <c r="B800" s="3" t="s">
        <v>594</v>
      </c>
      <c r="C800" s="4">
        <v>54377</v>
      </c>
      <c r="D800" s="2" t="s">
        <v>136</v>
      </c>
      <c r="E800" s="2" t="s">
        <v>595</v>
      </c>
      <c r="F800" t="s">
        <v>2496</v>
      </c>
      <c r="G800">
        <v>5886</v>
      </c>
      <c r="H800">
        <v>242</v>
      </c>
      <c r="I800">
        <v>402</v>
      </c>
      <c r="J800" s="9">
        <v>166.11570247933884</v>
      </c>
      <c r="K800">
        <v>1817</v>
      </c>
      <c r="L800">
        <v>515</v>
      </c>
      <c r="M800" s="22">
        <v>28.343423225096316</v>
      </c>
      <c r="N800" s="48">
        <v>5886</v>
      </c>
      <c r="O800" s="49">
        <v>1458</v>
      </c>
      <c r="P800" s="49">
        <v>4428</v>
      </c>
      <c r="Q800" s="48">
        <v>320</v>
      </c>
      <c r="R800" s="48">
        <v>309</v>
      </c>
      <c r="S800" s="48">
        <v>296</v>
      </c>
      <c r="T800" s="48">
        <v>339</v>
      </c>
      <c r="U800" s="48">
        <v>316</v>
      </c>
      <c r="V800" s="48">
        <v>267</v>
      </c>
      <c r="W800" s="48">
        <v>213</v>
      </c>
      <c r="X800" s="48">
        <v>179</v>
      </c>
      <c r="Y800" s="48">
        <v>177</v>
      </c>
      <c r="Z800" s="48">
        <v>167</v>
      </c>
      <c r="AA800" s="48">
        <v>147</v>
      </c>
      <c r="AB800" s="48">
        <v>139</v>
      </c>
      <c r="AC800" s="48">
        <v>104</v>
      </c>
      <c r="AD800" s="48">
        <v>68</v>
      </c>
      <c r="AE800" s="48">
        <v>52</v>
      </c>
      <c r="AF800" s="48">
        <v>39</v>
      </c>
      <c r="AG800" s="48">
        <v>38</v>
      </c>
      <c r="AH800" s="50">
        <v>296</v>
      </c>
      <c r="AI800" s="50">
        <v>266</v>
      </c>
      <c r="AJ800" s="50">
        <v>260</v>
      </c>
      <c r="AK800" s="50">
        <v>287</v>
      </c>
      <c r="AL800" s="50">
        <v>258</v>
      </c>
      <c r="AM800" s="50">
        <v>211</v>
      </c>
      <c r="AN800" s="50">
        <v>179</v>
      </c>
      <c r="AO800" s="50">
        <v>167</v>
      </c>
      <c r="AP800" s="50">
        <v>167</v>
      </c>
      <c r="AQ800" s="50">
        <v>152</v>
      </c>
      <c r="AR800" s="50">
        <v>125</v>
      </c>
      <c r="AS800" s="50">
        <v>110</v>
      </c>
      <c r="AT800" s="50">
        <v>82</v>
      </c>
      <c r="AU800" s="50">
        <v>54</v>
      </c>
      <c r="AV800" s="50">
        <v>38</v>
      </c>
      <c r="AW800" s="50">
        <v>28</v>
      </c>
      <c r="AX800" s="50">
        <v>36</v>
      </c>
      <c r="AZ800">
        <v>0</v>
      </c>
    </row>
    <row r="801" spans="1:52" x14ac:dyDescent="0.25">
      <c r="A801" s="2" t="s">
        <v>134</v>
      </c>
      <c r="B801" s="3" t="s">
        <v>1446</v>
      </c>
      <c r="C801" s="4">
        <v>54385</v>
      </c>
      <c r="D801" s="2" t="s">
        <v>136</v>
      </c>
      <c r="E801" s="2" t="s">
        <v>1447</v>
      </c>
      <c r="F801" t="s">
        <v>2496</v>
      </c>
      <c r="G801">
        <v>12240</v>
      </c>
      <c r="H801">
        <v>891</v>
      </c>
      <c r="I801">
        <v>234</v>
      </c>
      <c r="J801" s="9">
        <v>26.262626262626267</v>
      </c>
      <c r="K801">
        <v>4459</v>
      </c>
      <c r="L801">
        <v>871</v>
      </c>
      <c r="M801" s="22">
        <v>19.533527696793001</v>
      </c>
      <c r="N801" s="48">
        <v>12240</v>
      </c>
      <c r="O801" s="49">
        <v>1773</v>
      </c>
      <c r="P801" s="49">
        <v>10467</v>
      </c>
      <c r="Q801" s="48">
        <v>817</v>
      </c>
      <c r="R801" s="48">
        <v>743</v>
      </c>
      <c r="S801" s="48">
        <v>718</v>
      </c>
      <c r="T801" s="48">
        <v>705</v>
      </c>
      <c r="U801" s="48">
        <v>592</v>
      </c>
      <c r="V801" s="48">
        <v>506</v>
      </c>
      <c r="W801" s="48">
        <v>452</v>
      </c>
      <c r="X801" s="48">
        <v>403</v>
      </c>
      <c r="Y801" s="48">
        <v>334</v>
      </c>
      <c r="Z801" s="48">
        <v>291</v>
      </c>
      <c r="AA801" s="48">
        <v>256</v>
      </c>
      <c r="AB801" s="48">
        <v>211</v>
      </c>
      <c r="AC801" s="48">
        <v>168</v>
      </c>
      <c r="AD801" s="48">
        <v>124</v>
      </c>
      <c r="AE801" s="48">
        <v>102</v>
      </c>
      <c r="AF801" s="48">
        <v>73</v>
      </c>
      <c r="AG801" s="48">
        <v>58</v>
      </c>
      <c r="AH801" s="50">
        <v>779</v>
      </c>
      <c r="AI801" s="50">
        <v>706</v>
      </c>
      <c r="AJ801" s="50">
        <v>673</v>
      </c>
      <c r="AK801" s="50">
        <v>649</v>
      </c>
      <c r="AL801" s="50">
        <v>524</v>
      </c>
      <c r="AM801" s="50">
        <v>423</v>
      </c>
      <c r="AN801" s="50">
        <v>361</v>
      </c>
      <c r="AO801" s="50">
        <v>321</v>
      </c>
      <c r="AP801" s="50">
        <v>264</v>
      </c>
      <c r="AQ801" s="50">
        <v>229</v>
      </c>
      <c r="AR801" s="50">
        <v>199</v>
      </c>
      <c r="AS801" s="50">
        <v>160</v>
      </c>
      <c r="AT801" s="50">
        <v>125</v>
      </c>
      <c r="AU801" s="50">
        <v>92</v>
      </c>
      <c r="AV801" s="50">
        <v>73</v>
      </c>
      <c r="AW801" s="50">
        <v>54</v>
      </c>
      <c r="AX801" s="50">
        <v>55</v>
      </c>
      <c r="AZ801">
        <v>0</v>
      </c>
    </row>
    <row r="802" spans="1:52" x14ac:dyDescent="0.25">
      <c r="A802" s="2" t="s">
        <v>134</v>
      </c>
      <c r="B802" s="3" t="s">
        <v>1491</v>
      </c>
      <c r="C802" s="4">
        <v>54398</v>
      </c>
      <c r="D802" s="2" t="s">
        <v>136</v>
      </c>
      <c r="E802" s="2" t="s">
        <v>1492</v>
      </c>
      <c r="F802" t="s">
        <v>2496</v>
      </c>
      <c r="G802">
        <v>8559</v>
      </c>
      <c r="H802">
        <v>906</v>
      </c>
      <c r="I802">
        <v>395</v>
      </c>
      <c r="J802" s="9">
        <v>43.598233995584991</v>
      </c>
      <c r="K802">
        <v>2429</v>
      </c>
      <c r="L802">
        <v>1344</v>
      </c>
      <c r="M802" s="22">
        <v>55.331412103746402</v>
      </c>
      <c r="N802" s="48">
        <v>8559</v>
      </c>
      <c r="O802" s="49">
        <v>639</v>
      </c>
      <c r="P802" s="49">
        <v>7920</v>
      </c>
      <c r="Q802" s="48">
        <v>404</v>
      </c>
      <c r="R802" s="48">
        <v>386</v>
      </c>
      <c r="S802" s="48">
        <v>372</v>
      </c>
      <c r="T802" s="48">
        <v>364</v>
      </c>
      <c r="U802" s="48">
        <v>330</v>
      </c>
      <c r="V802" s="48">
        <v>308</v>
      </c>
      <c r="W802" s="48">
        <v>249</v>
      </c>
      <c r="X802" s="48">
        <v>227</v>
      </c>
      <c r="Y802" s="48">
        <v>231</v>
      </c>
      <c r="Z802" s="48">
        <v>273</v>
      </c>
      <c r="AA802" s="48">
        <v>269</v>
      </c>
      <c r="AB802" s="48">
        <v>233</v>
      </c>
      <c r="AC802" s="48">
        <v>216</v>
      </c>
      <c r="AD802" s="48">
        <v>187</v>
      </c>
      <c r="AE802" s="48">
        <v>146</v>
      </c>
      <c r="AF802" s="48">
        <v>97</v>
      </c>
      <c r="AG802" s="48">
        <v>97</v>
      </c>
      <c r="AH802" s="50">
        <v>386</v>
      </c>
      <c r="AI802" s="50">
        <v>381</v>
      </c>
      <c r="AJ802" s="50">
        <v>378</v>
      </c>
      <c r="AK802" s="50">
        <v>365</v>
      </c>
      <c r="AL802" s="50">
        <v>316</v>
      </c>
      <c r="AM802" s="50">
        <v>286</v>
      </c>
      <c r="AN802" s="50">
        <v>229</v>
      </c>
      <c r="AO802" s="50">
        <v>204</v>
      </c>
      <c r="AP802" s="50">
        <v>209</v>
      </c>
      <c r="AQ802" s="50">
        <v>235</v>
      </c>
      <c r="AR802" s="50">
        <v>236</v>
      </c>
      <c r="AS802" s="50">
        <v>205</v>
      </c>
      <c r="AT802" s="50">
        <v>196</v>
      </c>
      <c r="AU802" s="50">
        <v>177</v>
      </c>
      <c r="AV802" s="50">
        <v>149</v>
      </c>
      <c r="AW802" s="50">
        <v>108</v>
      </c>
      <c r="AX802" s="50">
        <v>110</v>
      </c>
      <c r="AZ802">
        <v>0</v>
      </c>
    </row>
    <row r="803" spans="1:52" x14ac:dyDescent="0.25">
      <c r="A803" s="2" t="s">
        <v>134</v>
      </c>
      <c r="B803" s="3" t="s">
        <v>709</v>
      </c>
      <c r="C803" s="4">
        <v>54405</v>
      </c>
      <c r="D803" s="2" t="s">
        <v>136</v>
      </c>
      <c r="E803" s="2" t="s">
        <v>710</v>
      </c>
      <c r="F803" t="s">
        <v>2496</v>
      </c>
      <c r="G803">
        <v>78409</v>
      </c>
      <c r="H803">
        <v>367</v>
      </c>
      <c r="I803">
        <v>215</v>
      </c>
      <c r="J803" s="9">
        <v>58.583106267029969</v>
      </c>
      <c r="K803">
        <v>19647</v>
      </c>
      <c r="L803">
        <v>7676</v>
      </c>
      <c r="M803" s="22">
        <v>39.069578052628898</v>
      </c>
      <c r="N803" s="48">
        <v>78409</v>
      </c>
      <c r="O803" s="49">
        <v>76128</v>
      </c>
      <c r="P803" s="49">
        <v>2281</v>
      </c>
      <c r="Q803" s="48">
        <v>3217</v>
      </c>
      <c r="R803" s="48">
        <v>3204</v>
      </c>
      <c r="S803" s="48">
        <v>3298</v>
      </c>
      <c r="T803" s="48">
        <v>3566</v>
      </c>
      <c r="U803" s="48">
        <v>3621</v>
      </c>
      <c r="V803" s="48">
        <v>3178</v>
      </c>
      <c r="W803" s="48">
        <v>2742</v>
      </c>
      <c r="X803" s="48">
        <v>2433</v>
      </c>
      <c r="Y803" s="48">
        <v>2184</v>
      </c>
      <c r="Z803" s="48">
        <v>2189</v>
      </c>
      <c r="AA803" s="48">
        <v>2142</v>
      </c>
      <c r="AB803" s="48">
        <v>1847</v>
      </c>
      <c r="AC803" s="48">
        <v>1467</v>
      </c>
      <c r="AD803" s="48">
        <v>1043</v>
      </c>
      <c r="AE803" s="48">
        <v>676</v>
      </c>
      <c r="AF803" s="48">
        <v>434</v>
      </c>
      <c r="AG803" s="48">
        <v>410</v>
      </c>
      <c r="AH803" s="50">
        <v>3064</v>
      </c>
      <c r="AI803" s="50">
        <v>3143</v>
      </c>
      <c r="AJ803" s="50">
        <v>3331</v>
      </c>
      <c r="AK803" s="50">
        <v>3490</v>
      </c>
      <c r="AL803" s="50">
        <v>3483</v>
      </c>
      <c r="AM803" s="50">
        <v>3267</v>
      </c>
      <c r="AN803" s="50">
        <v>3245</v>
      </c>
      <c r="AO803" s="50">
        <v>2928</v>
      </c>
      <c r="AP803" s="50">
        <v>2648</v>
      </c>
      <c r="AQ803" s="50">
        <v>2644</v>
      </c>
      <c r="AR803" s="50">
        <v>2587</v>
      </c>
      <c r="AS803" s="50">
        <v>2125</v>
      </c>
      <c r="AT803" s="50">
        <v>1623</v>
      </c>
      <c r="AU803" s="50">
        <v>1230</v>
      </c>
      <c r="AV803" s="50">
        <v>833</v>
      </c>
      <c r="AW803" s="50">
        <v>576</v>
      </c>
      <c r="AX803" s="50">
        <v>541</v>
      </c>
      <c r="AZ803">
        <v>0</v>
      </c>
    </row>
    <row r="804" spans="1:52" x14ac:dyDescent="0.25">
      <c r="A804" s="2" t="s">
        <v>134</v>
      </c>
      <c r="B804" s="3" t="s">
        <v>1568</v>
      </c>
      <c r="C804" s="4">
        <v>54418</v>
      </c>
      <c r="D804" s="2" t="s">
        <v>136</v>
      </c>
      <c r="E804" s="2" t="s">
        <v>1569</v>
      </c>
      <c r="F804" t="s">
        <v>2496</v>
      </c>
      <c r="G804">
        <v>3360</v>
      </c>
      <c r="H804">
        <v>171</v>
      </c>
      <c r="I804">
        <v>108</v>
      </c>
      <c r="J804" s="9">
        <v>63.157894736842103</v>
      </c>
      <c r="K804">
        <v>1026</v>
      </c>
      <c r="L804">
        <v>347</v>
      </c>
      <c r="M804" s="22">
        <v>33.820662768031191</v>
      </c>
      <c r="N804" s="48">
        <v>3360</v>
      </c>
      <c r="O804" s="49">
        <v>1221</v>
      </c>
      <c r="P804" s="49">
        <v>2139</v>
      </c>
      <c r="Q804" s="48">
        <v>180</v>
      </c>
      <c r="R804" s="48">
        <v>167</v>
      </c>
      <c r="S804" s="48">
        <v>156</v>
      </c>
      <c r="T804" s="48">
        <v>177</v>
      </c>
      <c r="U804" s="48">
        <v>163</v>
      </c>
      <c r="V804" s="48">
        <v>137</v>
      </c>
      <c r="W804" s="48">
        <v>109</v>
      </c>
      <c r="X804" s="48">
        <v>93</v>
      </c>
      <c r="Y804" s="48">
        <v>97</v>
      </c>
      <c r="Z804" s="48">
        <v>96</v>
      </c>
      <c r="AA804" s="48">
        <v>89</v>
      </c>
      <c r="AB804" s="48">
        <v>89</v>
      </c>
      <c r="AC804" s="48">
        <v>73</v>
      </c>
      <c r="AD804" s="48">
        <v>51</v>
      </c>
      <c r="AE804" s="48">
        <v>38</v>
      </c>
      <c r="AF804" s="48">
        <v>31</v>
      </c>
      <c r="AG804" s="48">
        <v>26</v>
      </c>
      <c r="AH804" s="50">
        <v>170</v>
      </c>
      <c r="AI804" s="50">
        <v>153</v>
      </c>
      <c r="AJ804" s="50">
        <v>149</v>
      </c>
      <c r="AK804" s="50">
        <v>166</v>
      </c>
      <c r="AL804" s="50">
        <v>148</v>
      </c>
      <c r="AM804" s="50">
        <v>119</v>
      </c>
      <c r="AN804" s="50">
        <v>100</v>
      </c>
      <c r="AO804" s="50">
        <v>92</v>
      </c>
      <c r="AP804" s="50">
        <v>94</v>
      </c>
      <c r="AQ804" s="50">
        <v>88</v>
      </c>
      <c r="AR804" s="50">
        <v>74</v>
      </c>
      <c r="AS804" s="50">
        <v>71</v>
      </c>
      <c r="AT804" s="50">
        <v>55</v>
      </c>
      <c r="AU804" s="50">
        <v>37</v>
      </c>
      <c r="AV804" s="50">
        <v>26</v>
      </c>
      <c r="AW804" s="50">
        <v>20</v>
      </c>
      <c r="AX804" s="50">
        <v>26</v>
      </c>
      <c r="AZ804">
        <v>0</v>
      </c>
    </row>
    <row r="805" spans="1:52" x14ac:dyDescent="0.25">
      <c r="A805" s="2" t="s">
        <v>134</v>
      </c>
      <c r="B805" s="3" t="s">
        <v>135</v>
      </c>
      <c r="C805" s="4">
        <v>54480</v>
      </c>
      <c r="D805" s="2" t="s">
        <v>136</v>
      </c>
      <c r="E805" s="2" t="s">
        <v>137</v>
      </c>
      <c r="F805" t="s">
        <v>2496</v>
      </c>
      <c r="G805">
        <v>3727</v>
      </c>
      <c r="H805">
        <v>706</v>
      </c>
      <c r="I805">
        <v>377</v>
      </c>
      <c r="J805" s="9">
        <v>53.399433427762041</v>
      </c>
      <c r="K805">
        <v>1076</v>
      </c>
      <c r="L805">
        <v>459</v>
      </c>
      <c r="M805" s="22">
        <v>42.657992565055764</v>
      </c>
      <c r="N805" s="48">
        <v>3727</v>
      </c>
      <c r="O805" s="49">
        <v>525</v>
      </c>
      <c r="P805" s="49">
        <v>3202</v>
      </c>
      <c r="Q805" s="48">
        <v>177</v>
      </c>
      <c r="R805" s="48">
        <v>172</v>
      </c>
      <c r="S805" s="48">
        <v>173</v>
      </c>
      <c r="T805" s="48">
        <v>179</v>
      </c>
      <c r="U805" s="48">
        <v>167</v>
      </c>
      <c r="V805" s="48">
        <v>151</v>
      </c>
      <c r="W805" s="48">
        <v>140</v>
      </c>
      <c r="X805" s="48">
        <v>127</v>
      </c>
      <c r="Y805" s="48">
        <v>111</v>
      </c>
      <c r="Z805" s="48">
        <v>109</v>
      </c>
      <c r="AA805" s="48">
        <v>109</v>
      </c>
      <c r="AB805" s="48">
        <v>91</v>
      </c>
      <c r="AC805" s="48">
        <v>73</v>
      </c>
      <c r="AD805" s="48">
        <v>63</v>
      </c>
      <c r="AE805" s="48">
        <v>47</v>
      </c>
      <c r="AF805" s="48">
        <v>32</v>
      </c>
      <c r="AG805" s="48">
        <v>31</v>
      </c>
      <c r="AH805" s="50">
        <v>166</v>
      </c>
      <c r="AI805" s="50">
        <v>160</v>
      </c>
      <c r="AJ805" s="50">
        <v>171</v>
      </c>
      <c r="AK805" s="50">
        <v>170</v>
      </c>
      <c r="AL805" s="50">
        <v>149</v>
      </c>
      <c r="AM805" s="50">
        <v>128</v>
      </c>
      <c r="AN805" s="50">
        <v>118</v>
      </c>
      <c r="AO805" s="50">
        <v>113</v>
      </c>
      <c r="AP805" s="50">
        <v>99</v>
      </c>
      <c r="AQ805" s="50">
        <v>100</v>
      </c>
      <c r="AR805" s="50">
        <v>97</v>
      </c>
      <c r="AS805" s="50">
        <v>82</v>
      </c>
      <c r="AT805" s="50">
        <v>60</v>
      </c>
      <c r="AU805" s="50">
        <v>51</v>
      </c>
      <c r="AV805" s="50">
        <v>41</v>
      </c>
      <c r="AW805" s="50">
        <v>33</v>
      </c>
      <c r="AX805" s="50">
        <v>37</v>
      </c>
      <c r="AZ805">
        <v>0</v>
      </c>
    </row>
    <row r="806" spans="1:52" x14ac:dyDescent="0.25">
      <c r="A806" s="2" t="s">
        <v>134</v>
      </c>
      <c r="B806" s="3" t="s">
        <v>1761</v>
      </c>
      <c r="C806" s="4">
        <v>54498</v>
      </c>
      <c r="D806" s="2" t="s">
        <v>136</v>
      </c>
      <c r="E806" s="2" t="s">
        <v>1762</v>
      </c>
      <c r="F806" t="s">
        <v>2496</v>
      </c>
      <c r="G806">
        <v>99741</v>
      </c>
      <c r="H806">
        <v>1831</v>
      </c>
      <c r="I806">
        <v>863</v>
      </c>
      <c r="J806" s="9">
        <v>47.132714363735658</v>
      </c>
      <c r="K806">
        <v>27737</v>
      </c>
      <c r="L806">
        <v>11245</v>
      </c>
      <c r="M806" s="22">
        <v>40.541514943937699</v>
      </c>
      <c r="N806" s="48">
        <v>99741</v>
      </c>
      <c r="O806" s="49">
        <v>90620</v>
      </c>
      <c r="P806" s="49">
        <v>9121</v>
      </c>
      <c r="Q806" s="48">
        <v>4413</v>
      </c>
      <c r="R806" s="48">
        <v>4571</v>
      </c>
      <c r="S806" s="48">
        <v>4706</v>
      </c>
      <c r="T806" s="48">
        <v>4514</v>
      </c>
      <c r="U806" s="48">
        <v>3528</v>
      </c>
      <c r="V806" s="48">
        <v>3934</v>
      </c>
      <c r="W806" s="48">
        <v>4231</v>
      </c>
      <c r="X806" s="48">
        <v>3666</v>
      </c>
      <c r="Y806" s="48">
        <v>3002</v>
      </c>
      <c r="Z806" s="48">
        <v>2788</v>
      </c>
      <c r="AA806" s="48">
        <v>2572</v>
      </c>
      <c r="AB806" s="48">
        <v>2113</v>
      </c>
      <c r="AC806" s="48">
        <v>1674</v>
      </c>
      <c r="AD806" s="48">
        <v>1345</v>
      </c>
      <c r="AE806" s="48">
        <v>908</v>
      </c>
      <c r="AF806" s="48">
        <v>607</v>
      </c>
      <c r="AG806" s="48">
        <v>638</v>
      </c>
      <c r="AH806" s="50">
        <v>4215</v>
      </c>
      <c r="AI806" s="50">
        <v>4497</v>
      </c>
      <c r="AJ806" s="50">
        <v>4430</v>
      </c>
      <c r="AK806" s="50">
        <v>4051</v>
      </c>
      <c r="AL806" s="50">
        <v>3436</v>
      </c>
      <c r="AM806" s="50">
        <v>3756</v>
      </c>
      <c r="AN806" s="50">
        <v>3695</v>
      </c>
      <c r="AO806" s="50">
        <v>3473</v>
      </c>
      <c r="AP806" s="50">
        <v>3234</v>
      </c>
      <c r="AQ806" s="50">
        <v>3120</v>
      </c>
      <c r="AR806" s="50">
        <v>2958</v>
      </c>
      <c r="AS806" s="50">
        <v>2572</v>
      </c>
      <c r="AT806" s="50">
        <v>2157</v>
      </c>
      <c r="AU806" s="50">
        <v>1739</v>
      </c>
      <c r="AV806" s="50">
        <v>1296</v>
      </c>
      <c r="AW806" s="50">
        <v>931</v>
      </c>
      <c r="AX806" s="50">
        <v>971</v>
      </c>
      <c r="AZ806">
        <v>0</v>
      </c>
    </row>
    <row r="807" spans="1:52" x14ac:dyDescent="0.25">
      <c r="A807" s="2" t="s">
        <v>134</v>
      </c>
      <c r="B807" s="3" t="s">
        <v>416</v>
      </c>
      <c r="C807" s="4">
        <v>54518</v>
      </c>
      <c r="D807" s="2" t="s">
        <v>136</v>
      </c>
      <c r="E807" s="2" t="s">
        <v>417</v>
      </c>
      <c r="F807" t="s">
        <v>2496</v>
      </c>
      <c r="G807">
        <v>58200</v>
      </c>
      <c r="H807">
        <v>722</v>
      </c>
      <c r="I807">
        <v>441</v>
      </c>
      <c r="J807" s="9">
        <v>61.080332409972307</v>
      </c>
      <c r="K807">
        <v>13688</v>
      </c>
      <c r="L807">
        <v>5562</v>
      </c>
      <c r="M807" s="22">
        <v>40.634132086499122</v>
      </c>
      <c r="N807" s="48">
        <v>58200</v>
      </c>
      <c r="O807" s="49">
        <v>55366</v>
      </c>
      <c r="P807" s="49">
        <v>2834</v>
      </c>
      <c r="Q807" s="48">
        <v>2092</v>
      </c>
      <c r="R807" s="48">
        <v>2098</v>
      </c>
      <c r="S807" s="48">
        <v>2603</v>
      </c>
      <c r="T807" s="48">
        <v>3627</v>
      </c>
      <c r="U807" s="48">
        <v>3978</v>
      </c>
      <c r="V807" s="48">
        <v>2477</v>
      </c>
      <c r="W807" s="48">
        <v>1659</v>
      </c>
      <c r="X807" s="48">
        <v>1449</v>
      </c>
      <c r="Y807" s="48">
        <v>1453</v>
      </c>
      <c r="Z807" s="48">
        <v>1469</v>
      </c>
      <c r="AA807" s="48">
        <v>1469</v>
      </c>
      <c r="AB807" s="48">
        <v>1205</v>
      </c>
      <c r="AC807" s="48">
        <v>921</v>
      </c>
      <c r="AD807" s="48">
        <v>637</v>
      </c>
      <c r="AE807" s="48">
        <v>453</v>
      </c>
      <c r="AF807" s="48">
        <v>330</v>
      </c>
      <c r="AG807" s="48">
        <v>286</v>
      </c>
      <c r="AH807" s="50">
        <v>2003</v>
      </c>
      <c r="AI807" s="50">
        <v>2050</v>
      </c>
      <c r="AJ807" s="50">
        <v>2544</v>
      </c>
      <c r="AK807" s="50">
        <v>3730</v>
      </c>
      <c r="AL807" s="50">
        <v>3763</v>
      </c>
      <c r="AM807" s="50">
        <v>2254</v>
      </c>
      <c r="AN807" s="50">
        <v>1914</v>
      </c>
      <c r="AO807" s="50">
        <v>1806</v>
      </c>
      <c r="AP807" s="50">
        <v>1692</v>
      </c>
      <c r="AQ807" s="50">
        <v>1731</v>
      </c>
      <c r="AR807" s="50">
        <v>1707</v>
      </c>
      <c r="AS807" s="50">
        <v>1425</v>
      </c>
      <c r="AT807" s="50">
        <v>1060</v>
      </c>
      <c r="AU807" s="50">
        <v>804</v>
      </c>
      <c r="AV807" s="50">
        <v>596</v>
      </c>
      <c r="AW807" s="50">
        <v>459</v>
      </c>
      <c r="AX807" s="50">
        <v>456</v>
      </c>
      <c r="AZ807">
        <v>0</v>
      </c>
    </row>
    <row r="808" spans="1:52" x14ac:dyDescent="0.25">
      <c r="A808" s="2" t="s">
        <v>134</v>
      </c>
      <c r="B808" s="3" t="s">
        <v>420</v>
      </c>
      <c r="C808" s="4">
        <v>54520</v>
      </c>
      <c r="D808" s="2" t="s">
        <v>136</v>
      </c>
      <c r="E808" s="2" t="s">
        <v>421</v>
      </c>
      <c r="F808" t="s">
        <v>2496</v>
      </c>
      <c r="G808">
        <v>4958</v>
      </c>
      <c r="H808">
        <v>525</v>
      </c>
      <c r="I808">
        <v>388</v>
      </c>
      <c r="J808" s="9">
        <v>73.904761904761912</v>
      </c>
      <c r="K808">
        <v>1422</v>
      </c>
      <c r="L808">
        <v>642</v>
      </c>
      <c r="M808" s="22">
        <v>45.147679324894511</v>
      </c>
      <c r="N808" s="48">
        <v>4958</v>
      </c>
      <c r="O808" s="49">
        <v>912</v>
      </c>
      <c r="P808" s="49">
        <v>4046</v>
      </c>
      <c r="Q808" s="48">
        <v>244</v>
      </c>
      <c r="R808" s="48">
        <v>228</v>
      </c>
      <c r="S808" s="48">
        <v>220</v>
      </c>
      <c r="T808" s="48">
        <v>228</v>
      </c>
      <c r="U808" s="48">
        <v>215</v>
      </c>
      <c r="V808" s="48">
        <v>203</v>
      </c>
      <c r="W808" s="48">
        <v>161</v>
      </c>
      <c r="X808" s="48">
        <v>143</v>
      </c>
      <c r="Y808" s="48">
        <v>145</v>
      </c>
      <c r="Z808" s="48">
        <v>164</v>
      </c>
      <c r="AA808" s="48">
        <v>152</v>
      </c>
      <c r="AB808" s="48">
        <v>122</v>
      </c>
      <c r="AC808" s="48">
        <v>104</v>
      </c>
      <c r="AD808" s="48">
        <v>88</v>
      </c>
      <c r="AE808" s="48">
        <v>68</v>
      </c>
      <c r="AF808" s="48">
        <v>45</v>
      </c>
      <c r="AG808" s="48">
        <v>46</v>
      </c>
      <c r="AH808" s="50">
        <v>231</v>
      </c>
      <c r="AI808" s="50">
        <v>221</v>
      </c>
      <c r="AJ808" s="50">
        <v>215</v>
      </c>
      <c r="AK808" s="50">
        <v>217</v>
      </c>
      <c r="AL808" s="50">
        <v>195</v>
      </c>
      <c r="AM808" s="50">
        <v>179</v>
      </c>
      <c r="AN808" s="50">
        <v>146</v>
      </c>
      <c r="AO808" s="50">
        <v>131</v>
      </c>
      <c r="AP808" s="50">
        <v>134</v>
      </c>
      <c r="AQ808" s="50">
        <v>143</v>
      </c>
      <c r="AR808" s="50">
        <v>134</v>
      </c>
      <c r="AS808" s="50">
        <v>106</v>
      </c>
      <c r="AT808" s="50">
        <v>90</v>
      </c>
      <c r="AU808" s="50">
        <v>79</v>
      </c>
      <c r="AV808" s="50">
        <v>65</v>
      </c>
      <c r="AW808" s="50">
        <v>47</v>
      </c>
      <c r="AX808" s="50">
        <v>49</v>
      </c>
      <c r="AZ808">
        <v>0</v>
      </c>
    </row>
    <row r="809" spans="1:52" x14ac:dyDescent="0.25">
      <c r="A809" s="2" t="s">
        <v>134</v>
      </c>
      <c r="B809" s="3" t="s">
        <v>1486</v>
      </c>
      <c r="C809" s="4">
        <v>54553</v>
      </c>
      <c r="D809" s="2" t="s">
        <v>136</v>
      </c>
      <c r="E809" s="2" t="s">
        <v>1487</v>
      </c>
      <c r="F809" t="s">
        <v>2496</v>
      </c>
      <c r="G809">
        <v>10590</v>
      </c>
      <c r="H809">
        <v>109</v>
      </c>
      <c r="I809">
        <v>33</v>
      </c>
      <c r="J809" s="9">
        <v>30.275229357798167</v>
      </c>
      <c r="K809">
        <v>2942</v>
      </c>
      <c r="L809">
        <v>799</v>
      </c>
      <c r="M809" s="22">
        <v>27.158395649218221</v>
      </c>
      <c r="N809" s="48">
        <v>10590</v>
      </c>
      <c r="O809" s="49">
        <v>9837</v>
      </c>
      <c r="P809" s="49">
        <v>753</v>
      </c>
      <c r="Q809" s="48">
        <v>497</v>
      </c>
      <c r="R809" s="48">
        <v>501</v>
      </c>
      <c r="S809" s="48">
        <v>526</v>
      </c>
      <c r="T809" s="48">
        <v>565</v>
      </c>
      <c r="U809" s="48">
        <v>549</v>
      </c>
      <c r="V809" s="48">
        <v>472</v>
      </c>
      <c r="W809" s="48">
        <v>405</v>
      </c>
      <c r="X809" s="48">
        <v>338</v>
      </c>
      <c r="Y809" s="48">
        <v>296</v>
      </c>
      <c r="Z809" s="48">
        <v>285</v>
      </c>
      <c r="AA809" s="48">
        <v>267</v>
      </c>
      <c r="AB809" s="48">
        <v>222</v>
      </c>
      <c r="AC809" s="48">
        <v>159</v>
      </c>
      <c r="AD809" s="48">
        <v>111</v>
      </c>
      <c r="AE809" s="48">
        <v>75</v>
      </c>
      <c r="AF809" s="48">
        <v>47</v>
      </c>
      <c r="AG809" s="48">
        <v>43</v>
      </c>
      <c r="AH809" s="50">
        <v>464</v>
      </c>
      <c r="AI809" s="50">
        <v>470</v>
      </c>
      <c r="AJ809" s="50">
        <v>495</v>
      </c>
      <c r="AK809" s="50">
        <v>521</v>
      </c>
      <c r="AL809" s="50">
        <v>504</v>
      </c>
      <c r="AM809" s="50">
        <v>450</v>
      </c>
      <c r="AN809" s="50">
        <v>411</v>
      </c>
      <c r="AO809" s="50">
        <v>358</v>
      </c>
      <c r="AP809" s="50">
        <v>312</v>
      </c>
      <c r="AQ809" s="50">
        <v>300</v>
      </c>
      <c r="AR809" s="50">
        <v>270</v>
      </c>
      <c r="AS809" s="50">
        <v>219</v>
      </c>
      <c r="AT809" s="50">
        <v>156</v>
      </c>
      <c r="AU809" s="50">
        <v>110</v>
      </c>
      <c r="AV809" s="50">
        <v>79</v>
      </c>
      <c r="AW809" s="50">
        <v>55</v>
      </c>
      <c r="AX809" s="50">
        <v>58</v>
      </c>
      <c r="AZ809">
        <v>0</v>
      </c>
    </row>
    <row r="810" spans="1:52" x14ac:dyDescent="0.25">
      <c r="A810" s="2" t="s">
        <v>134</v>
      </c>
      <c r="B810" s="3" t="s">
        <v>620</v>
      </c>
      <c r="C810" s="4">
        <v>54599</v>
      </c>
      <c r="D810" s="2" t="s">
        <v>136</v>
      </c>
      <c r="E810" s="2" t="s">
        <v>621</v>
      </c>
      <c r="F810" t="s">
        <v>2496</v>
      </c>
      <c r="G810">
        <v>6902</v>
      </c>
      <c r="H810">
        <v>344</v>
      </c>
      <c r="I810">
        <v>295</v>
      </c>
      <c r="J810" s="9">
        <v>85.755813953488371</v>
      </c>
      <c r="K810">
        <v>1781</v>
      </c>
      <c r="L810">
        <v>890</v>
      </c>
      <c r="M810" s="22">
        <v>49.971925884334645</v>
      </c>
      <c r="N810" s="48">
        <v>6902</v>
      </c>
      <c r="O810" s="49">
        <v>2911</v>
      </c>
      <c r="P810" s="49">
        <v>3991</v>
      </c>
      <c r="Q810" s="48">
        <v>284</v>
      </c>
      <c r="R810" s="48">
        <v>287</v>
      </c>
      <c r="S810" s="48">
        <v>281</v>
      </c>
      <c r="T810" s="48">
        <v>301</v>
      </c>
      <c r="U810" s="48">
        <v>260</v>
      </c>
      <c r="V810" s="48">
        <v>269</v>
      </c>
      <c r="W810" s="48">
        <v>267</v>
      </c>
      <c r="X810" s="48">
        <v>240</v>
      </c>
      <c r="Y810" s="48">
        <v>207</v>
      </c>
      <c r="Z810" s="48">
        <v>223</v>
      </c>
      <c r="AA810" s="48">
        <v>224</v>
      </c>
      <c r="AB810" s="48">
        <v>182</v>
      </c>
      <c r="AC810" s="48">
        <v>134</v>
      </c>
      <c r="AD810" s="48">
        <v>113</v>
      </c>
      <c r="AE810" s="48">
        <v>91</v>
      </c>
      <c r="AF810" s="48">
        <v>68</v>
      </c>
      <c r="AG810" s="48">
        <v>62</v>
      </c>
      <c r="AH810" s="50">
        <v>271</v>
      </c>
      <c r="AI810" s="50">
        <v>281</v>
      </c>
      <c r="AJ810" s="50">
        <v>279</v>
      </c>
      <c r="AK810" s="50">
        <v>297</v>
      </c>
      <c r="AL810" s="50">
        <v>256</v>
      </c>
      <c r="AM810" s="50">
        <v>268</v>
      </c>
      <c r="AN810" s="50">
        <v>262</v>
      </c>
      <c r="AO810" s="50">
        <v>242</v>
      </c>
      <c r="AP810" s="50">
        <v>205</v>
      </c>
      <c r="AQ810" s="50">
        <v>203</v>
      </c>
      <c r="AR810" s="50">
        <v>200</v>
      </c>
      <c r="AS810" s="50">
        <v>174</v>
      </c>
      <c r="AT810" s="50">
        <v>141</v>
      </c>
      <c r="AU810" s="50">
        <v>118</v>
      </c>
      <c r="AV810" s="50">
        <v>87</v>
      </c>
      <c r="AW810" s="50">
        <v>61</v>
      </c>
      <c r="AX810" s="50">
        <v>64</v>
      </c>
      <c r="AZ810">
        <v>0</v>
      </c>
    </row>
    <row r="811" spans="1:52" x14ac:dyDescent="0.25">
      <c r="A811" s="2" t="s">
        <v>134</v>
      </c>
      <c r="B811" s="3" t="s">
        <v>909</v>
      </c>
      <c r="C811" s="4">
        <v>54660</v>
      </c>
      <c r="D811" s="2" t="s">
        <v>136</v>
      </c>
      <c r="E811" s="2" t="s">
        <v>910</v>
      </c>
      <c r="F811" t="s">
        <v>2496</v>
      </c>
      <c r="G811">
        <v>8900</v>
      </c>
      <c r="H811">
        <v>935</v>
      </c>
      <c r="I811">
        <v>449</v>
      </c>
      <c r="J811" s="9">
        <v>48.021390374331553</v>
      </c>
      <c r="K811">
        <v>2746</v>
      </c>
      <c r="L811">
        <v>1120</v>
      </c>
      <c r="M811" s="22">
        <v>40.786598689002183</v>
      </c>
      <c r="N811" s="48">
        <v>8900</v>
      </c>
      <c r="O811" s="49">
        <v>3756</v>
      </c>
      <c r="P811" s="49">
        <v>5144</v>
      </c>
      <c r="Q811" s="48">
        <v>481</v>
      </c>
      <c r="R811" s="48">
        <v>435</v>
      </c>
      <c r="S811" s="48">
        <v>405</v>
      </c>
      <c r="T811" s="48">
        <v>491</v>
      </c>
      <c r="U811" s="48">
        <v>434</v>
      </c>
      <c r="V811" s="48">
        <v>358</v>
      </c>
      <c r="W811" s="48">
        <v>305</v>
      </c>
      <c r="X811" s="48">
        <v>252</v>
      </c>
      <c r="Y811" s="48">
        <v>236</v>
      </c>
      <c r="Z811" s="48">
        <v>238</v>
      </c>
      <c r="AA811" s="48">
        <v>233</v>
      </c>
      <c r="AB811" s="48">
        <v>211</v>
      </c>
      <c r="AC811" s="48">
        <v>176</v>
      </c>
      <c r="AD811" s="48">
        <v>146</v>
      </c>
      <c r="AE811" s="48">
        <v>110</v>
      </c>
      <c r="AF811" s="48">
        <v>80</v>
      </c>
      <c r="AG811" s="48">
        <v>87</v>
      </c>
      <c r="AH811" s="50">
        <v>456</v>
      </c>
      <c r="AI811" s="50">
        <v>423</v>
      </c>
      <c r="AJ811" s="50">
        <v>388</v>
      </c>
      <c r="AK811" s="50">
        <v>451</v>
      </c>
      <c r="AL811" s="50">
        <v>387</v>
      </c>
      <c r="AM811" s="50">
        <v>308</v>
      </c>
      <c r="AN811" s="50">
        <v>250</v>
      </c>
      <c r="AO811" s="50">
        <v>211</v>
      </c>
      <c r="AP811" s="50">
        <v>200</v>
      </c>
      <c r="AQ811" s="50">
        <v>216</v>
      </c>
      <c r="AR811" s="50">
        <v>205</v>
      </c>
      <c r="AS811" s="50">
        <v>177</v>
      </c>
      <c r="AT811" s="50">
        <v>151</v>
      </c>
      <c r="AU811" s="50">
        <v>129</v>
      </c>
      <c r="AV811" s="50">
        <v>104</v>
      </c>
      <c r="AW811" s="50">
        <v>78</v>
      </c>
      <c r="AX811" s="50">
        <v>88</v>
      </c>
      <c r="AZ811">
        <v>0</v>
      </c>
    </row>
    <row r="812" spans="1:52" x14ac:dyDescent="0.25">
      <c r="A812" s="2" t="s">
        <v>134</v>
      </c>
      <c r="B812" s="3" t="s">
        <v>2101</v>
      </c>
      <c r="C812" s="4">
        <v>54670</v>
      </c>
      <c r="D812" s="2" t="s">
        <v>136</v>
      </c>
      <c r="E812" s="2" t="s">
        <v>2102</v>
      </c>
      <c r="F812" t="s">
        <v>2263</v>
      </c>
      <c r="G812">
        <v>13753</v>
      </c>
      <c r="H812">
        <v>4</v>
      </c>
      <c r="I812">
        <v>3</v>
      </c>
      <c r="J812" s="9">
        <v>75</v>
      </c>
      <c r="K812">
        <v>5059</v>
      </c>
      <c r="L812">
        <v>929</v>
      </c>
      <c r="M812" s="22">
        <v>18.363312907689266</v>
      </c>
      <c r="N812" s="48">
        <v>13753</v>
      </c>
      <c r="O812" s="49">
        <v>2217</v>
      </c>
      <c r="P812" s="49">
        <v>11536</v>
      </c>
      <c r="Q812" s="48">
        <v>937</v>
      </c>
      <c r="R812" s="48">
        <v>816</v>
      </c>
      <c r="S812" s="48">
        <v>811</v>
      </c>
      <c r="T812" s="48">
        <v>798</v>
      </c>
      <c r="U812" s="48">
        <v>787</v>
      </c>
      <c r="V812" s="48">
        <v>663</v>
      </c>
      <c r="W812" s="48">
        <v>546</v>
      </c>
      <c r="X812" s="48">
        <v>414</v>
      </c>
      <c r="Y812" s="48">
        <v>299</v>
      </c>
      <c r="Z812" s="48">
        <v>281</v>
      </c>
      <c r="AA812" s="48">
        <v>252</v>
      </c>
      <c r="AB812" s="48">
        <v>215</v>
      </c>
      <c r="AC812" s="48">
        <v>161</v>
      </c>
      <c r="AD812" s="48">
        <v>123</v>
      </c>
      <c r="AE812" s="48">
        <v>89</v>
      </c>
      <c r="AF812" s="48">
        <v>60</v>
      </c>
      <c r="AG812" s="48">
        <v>64</v>
      </c>
      <c r="AH812" s="50">
        <v>900</v>
      </c>
      <c r="AI812" s="50">
        <v>828</v>
      </c>
      <c r="AJ812" s="50">
        <v>769</v>
      </c>
      <c r="AK812" s="50">
        <v>683</v>
      </c>
      <c r="AL812" s="50">
        <v>601</v>
      </c>
      <c r="AM812" s="50">
        <v>495</v>
      </c>
      <c r="AN812" s="50">
        <v>407</v>
      </c>
      <c r="AO812" s="50">
        <v>327</v>
      </c>
      <c r="AP812" s="50">
        <v>255</v>
      </c>
      <c r="AQ812" s="50">
        <v>244</v>
      </c>
      <c r="AR812" s="50">
        <v>226</v>
      </c>
      <c r="AS812" s="50">
        <v>193</v>
      </c>
      <c r="AT812" s="50">
        <v>152</v>
      </c>
      <c r="AU812" s="50">
        <v>122</v>
      </c>
      <c r="AV812" s="50">
        <v>93</v>
      </c>
      <c r="AW812" s="50">
        <v>66</v>
      </c>
      <c r="AX812" s="50">
        <v>76</v>
      </c>
      <c r="AZ812">
        <v>0</v>
      </c>
    </row>
    <row r="813" spans="1:52" x14ac:dyDescent="0.25">
      <c r="A813" s="2" t="s">
        <v>134</v>
      </c>
      <c r="B813" s="3" t="s">
        <v>834</v>
      </c>
      <c r="C813" s="4">
        <v>54673</v>
      </c>
      <c r="D813" s="2" t="s">
        <v>136</v>
      </c>
      <c r="E813" s="2" t="s">
        <v>835</v>
      </c>
      <c r="F813" t="s">
        <v>2496</v>
      </c>
      <c r="G813">
        <v>5649</v>
      </c>
      <c r="H813">
        <v>135</v>
      </c>
      <c r="I813">
        <v>90</v>
      </c>
      <c r="J813" s="9">
        <v>66.666666666666657</v>
      </c>
      <c r="K813">
        <v>1652</v>
      </c>
      <c r="L813">
        <v>557</v>
      </c>
      <c r="M813" s="22">
        <v>33.71670702179177</v>
      </c>
      <c r="N813" s="48">
        <v>5649</v>
      </c>
      <c r="O813" s="49">
        <v>2195</v>
      </c>
      <c r="P813" s="49">
        <v>3454</v>
      </c>
      <c r="Q813" s="48">
        <v>302</v>
      </c>
      <c r="R813" s="48">
        <v>286</v>
      </c>
      <c r="S813" s="48">
        <v>282</v>
      </c>
      <c r="T813" s="48">
        <v>257</v>
      </c>
      <c r="U813" s="48">
        <v>233</v>
      </c>
      <c r="V813" s="48">
        <v>218</v>
      </c>
      <c r="W813" s="48">
        <v>177</v>
      </c>
      <c r="X813" s="48">
        <v>147</v>
      </c>
      <c r="Y813" s="48">
        <v>146</v>
      </c>
      <c r="Z813" s="48">
        <v>151</v>
      </c>
      <c r="AA813" s="48">
        <v>153</v>
      </c>
      <c r="AB813" s="48">
        <v>139</v>
      </c>
      <c r="AC813" s="48">
        <v>110</v>
      </c>
      <c r="AD813" s="48">
        <v>83</v>
      </c>
      <c r="AE813" s="48">
        <v>57</v>
      </c>
      <c r="AF813" s="48">
        <v>40</v>
      </c>
      <c r="AG813" s="48">
        <v>41</v>
      </c>
      <c r="AH813" s="50">
        <v>281</v>
      </c>
      <c r="AI813" s="50">
        <v>270</v>
      </c>
      <c r="AJ813" s="50">
        <v>275</v>
      </c>
      <c r="AK813" s="50">
        <v>251</v>
      </c>
      <c r="AL813" s="50">
        <v>240</v>
      </c>
      <c r="AM813" s="50">
        <v>239</v>
      </c>
      <c r="AN813" s="50">
        <v>208</v>
      </c>
      <c r="AO813" s="50">
        <v>177</v>
      </c>
      <c r="AP813" s="50">
        <v>164</v>
      </c>
      <c r="AQ813" s="50">
        <v>152</v>
      </c>
      <c r="AR813" s="50">
        <v>146</v>
      </c>
      <c r="AS813" s="50">
        <v>126</v>
      </c>
      <c r="AT813" s="50">
        <v>97</v>
      </c>
      <c r="AU813" s="50">
        <v>70</v>
      </c>
      <c r="AV813" s="50">
        <v>47</v>
      </c>
      <c r="AW813" s="50">
        <v>34</v>
      </c>
      <c r="AX813" s="50">
        <v>50</v>
      </c>
      <c r="AZ813">
        <v>0</v>
      </c>
    </row>
    <row r="814" spans="1:52" x14ac:dyDescent="0.25">
      <c r="A814" s="2" t="s">
        <v>134</v>
      </c>
      <c r="B814" s="3" t="s">
        <v>657</v>
      </c>
      <c r="C814" s="4">
        <v>54680</v>
      </c>
      <c r="D814" s="2" t="s">
        <v>136</v>
      </c>
      <c r="E814" s="2" t="s">
        <v>658</v>
      </c>
      <c r="F814" t="s">
        <v>2496</v>
      </c>
      <c r="G814">
        <v>2853</v>
      </c>
      <c r="H814">
        <v>314</v>
      </c>
      <c r="I814">
        <v>116</v>
      </c>
      <c r="J814" s="9">
        <v>36.942675159235669</v>
      </c>
      <c r="K814">
        <v>833</v>
      </c>
      <c r="L814">
        <v>334</v>
      </c>
      <c r="M814" s="22">
        <v>40.096038415366145</v>
      </c>
      <c r="N814" s="48">
        <v>2853</v>
      </c>
      <c r="O814" s="49">
        <v>1391</v>
      </c>
      <c r="P814" s="49">
        <v>1462</v>
      </c>
      <c r="Q814" s="48">
        <v>147</v>
      </c>
      <c r="R814" s="48">
        <v>138</v>
      </c>
      <c r="S814" s="48">
        <v>136</v>
      </c>
      <c r="T814" s="48">
        <v>144</v>
      </c>
      <c r="U814" s="48">
        <v>141</v>
      </c>
      <c r="V814" s="48">
        <v>130</v>
      </c>
      <c r="W814" s="48">
        <v>100</v>
      </c>
      <c r="X814" s="48">
        <v>91</v>
      </c>
      <c r="Y814" s="48">
        <v>87</v>
      </c>
      <c r="Z814" s="48">
        <v>79</v>
      </c>
      <c r="AA814" s="48">
        <v>75</v>
      </c>
      <c r="AB814" s="48">
        <v>69</v>
      </c>
      <c r="AC814" s="48">
        <v>63</v>
      </c>
      <c r="AD814" s="48">
        <v>53</v>
      </c>
      <c r="AE814" s="48">
        <v>39</v>
      </c>
      <c r="AF814" s="48">
        <v>29</v>
      </c>
      <c r="AG814" s="48">
        <v>26</v>
      </c>
      <c r="AH814" s="50">
        <v>139</v>
      </c>
      <c r="AI814" s="50">
        <v>127</v>
      </c>
      <c r="AJ814" s="50">
        <v>126</v>
      </c>
      <c r="AK814" s="50">
        <v>128</v>
      </c>
      <c r="AL814" s="50">
        <v>114</v>
      </c>
      <c r="AM814" s="50">
        <v>101</v>
      </c>
      <c r="AN814" s="50">
        <v>81</v>
      </c>
      <c r="AO814" s="50">
        <v>78</v>
      </c>
      <c r="AP814" s="50">
        <v>75</v>
      </c>
      <c r="AQ814" s="50">
        <v>63</v>
      </c>
      <c r="AR814" s="50">
        <v>62</v>
      </c>
      <c r="AS814" s="50">
        <v>55</v>
      </c>
      <c r="AT814" s="50">
        <v>49</v>
      </c>
      <c r="AU814" s="50">
        <v>39</v>
      </c>
      <c r="AV814" s="50">
        <v>26</v>
      </c>
      <c r="AW814" s="50">
        <v>19</v>
      </c>
      <c r="AX814" s="50">
        <v>24</v>
      </c>
      <c r="AZ814">
        <v>0</v>
      </c>
    </row>
    <row r="815" spans="1:52" x14ac:dyDescent="0.25">
      <c r="A815" s="2" t="s">
        <v>134</v>
      </c>
      <c r="B815" s="3" t="s">
        <v>1826</v>
      </c>
      <c r="C815" s="4">
        <v>54720</v>
      </c>
      <c r="D815" s="2" t="s">
        <v>136</v>
      </c>
      <c r="E815" s="2" t="s">
        <v>1827</v>
      </c>
      <c r="F815" t="s">
        <v>2263</v>
      </c>
      <c r="G815">
        <v>22608</v>
      </c>
      <c r="H815">
        <v>2066</v>
      </c>
      <c r="I815">
        <v>532</v>
      </c>
      <c r="J815" s="9">
        <v>25.750242013552761</v>
      </c>
      <c r="K815">
        <v>7998</v>
      </c>
      <c r="L815">
        <v>1973</v>
      </c>
      <c r="M815" s="22">
        <v>24.668667166791696</v>
      </c>
      <c r="N815" s="48">
        <v>22608</v>
      </c>
      <c r="O815" s="49">
        <v>9255</v>
      </c>
      <c r="P815" s="49">
        <v>13353</v>
      </c>
      <c r="Q815" s="48">
        <v>1430</v>
      </c>
      <c r="R815" s="48">
        <v>1353</v>
      </c>
      <c r="S815" s="48">
        <v>1250</v>
      </c>
      <c r="T815" s="48">
        <v>1225</v>
      </c>
      <c r="U815" s="48">
        <v>1110</v>
      </c>
      <c r="V815" s="48">
        <v>985</v>
      </c>
      <c r="W815" s="48">
        <v>838</v>
      </c>
      <c r="X815" s="48">
        <v>687</v>
      </c>
      <c r="Y815" s="48">
        <v>614</v>
      </c>
      <c r="Z815" s="48">
        <v>551</v>
      </c>
      <c r="AA815" s="48">
        <v>545</v>
      </c>
      <c r="AB815" s="48">
        <v>470</v>
      </c>
      <c r="AC815" s="48">
        <v>354</v>
      </c>
      <c r="AD815" s="48">
        <v>270</v>
      </c>
      <c r="AE815" s="48">
        <v>188</v>
      </c>
      <c r="AF815" s="48">
        <v>135</v>
      </c>
      <c r="AG815" s="48">
        <v>145</v>
      </c>
      <c r="AH815" s="50">
        <v>1345</v>
      </c>
      <c r="AI815" s="50">
        <v>1235</v>
      </c>
      <c r="AJ815" s="50">
        <v>1105</v>
      </c>
      <c r="AK815" s="50">
        <v>1004</v>
      </c>
      <c r="AL815" s="50">
        <v>906</v>
      </c>
      <c r="AM815" s="50">
        <v>825</v>
      </c>
      <c r="AN815" s="50">
        <v>678</v>
      </c>
      <c r="AO815" s="50">
        <v>564</v>
      </c>
      <c r="AP815" s="50">
        <v>521</v>
      </c>
      <c r="AQ815" s="50">
        <v>464</v>
      </c>
      <c r="AR815" s="50">
        <v>451</v>
      </c>
      <c r="AS815" s="50">
        <v>381</v>
      </c>
      <c r="AT815" s="50">
        <v>310</v>
      </c>
      <c r="AU815" s="50">
        <v>247</v>
      </c>
      <c r="AV815" s="50">
        <v>170</v>
      </c>
      <c r="AW815" s="50">
        <v>119</v>
      </c>
      <c r="AX815" s="50">
        <v>133</v>
      </c>
      <c r="AZ815">
        <v>0</v>
      </c>
    </row>
    <row r="816" spans="1:52" x14ac:dyDescent="0.25">
      <c r="A816" s="2" t="s">
        <v>134</v>
      </c>
      <c r="B816" s="3" t="s">
        <v>422</v>
      </c>
      <c r="C816" s="4">
        <v>54743</v>
      </c>
      <c r="D816" s="2" t="s">
        <v>136</v>
      </c>
      <c r="E816" s="2" t="s">
        <v>423</v>
      </c>
      <c r="F816" t="s">
        <v>2496</v>
      </c>
      <c r="G816">
        <v>4285</v>
      </c>
      <c r="H816">
        <v>669</v>
      </c>
      <c r="I816">
        <v>291</v>
      </c>
      <c r="J816" s="9">
        <v>43.497757847533627</v>
      </c>
      <c r="K816">
        <v>1406</v>
      </c>
      <c r="L816">
        <v>526</v>
      </c>
      <c r="M816" s="22">
        <v>37.411095305832148</v>
      </c>
      <c r="N816" s="48">
        <v>4285</v>
      </c>
      <c r="O816" s="49">
        <v>990</v>
      </c>
      <c r="P816" s="49">
        <v>3295</v>
      </c>
      <c r="Q816" s="48">
        <v>228</v>
      </c>
      <c r="R816" s="48">
        <v>218</v>
      </c>
      <c r="S816" s="48">
        <v>215</v>
      </c>
      <c r="T816" s="48">
        <v>230</v>
      </c>
      <c r="U816" s="48">
        <v>207</v>
      </c>
      <c r="V816" s="48">
        <v>179</v>
      </c>
      <c r="W816" s="48">
        <v>149</v>
      </c>
      <c r="X816" s="48">
        <v>126</v>
      </c>
      <c r="Y816" s="48">
        <v>119</v>
      </c>
      <c r="Z816" s="48">
        <v>114</v>
      </c>
      <c r="AA816" s="48">
        <v>97</v>
      </c>
      <c r="AB816" s="48">
        <v>85</v>
      </c>
      <c r="AC816" s="48">
        <v>73</v>
      </c>
      <c r="AD816" s="48">
        <v>55</v>
      </c>
      <c r="AE816" s="48">
        <v>43</v>
      </c>
      <c r="AF816" s="48">
        <v>32</v>
      </c>
      <c r="AG816" s="48">
        <v>35</v>
      </c>
      <c r="AH816" s="50">
        <v>217</v>
      </c>
      <c r="AI816" s="50">
        <v>200</v>
      </c>
      <c r="AJ816" s="50">
        <v>193</v>
      </c>
      <c r="AK816" s="50">
        <v>206</v>
      </c>
      <c r="AL816" s="50">
        <v>185</v>
      </c>
      <c r="AM816" s="50">
        <v>162</v>
      </c>
      <c r="AN816" s="50">
        <v>130</v>
      </c>
      <c r="AO816" s="50">
        <v>112</v>
      </c>
      <c r="AP816" s="50">
        <v>106</v>
      </c>
      <c r="AQ816" s="50">
        <v>104</v>
      </c>
      <c r="AR816" s="50">
        <v>91</v>
      </c>
      <c r="AS816" s="50">
        <v>89</v>
      </c>
      <c r="AT816" s="50">
        <v>83</v>
      </c>
      <c r="AU816" s="50">
        <v>67</v>
      </c>
      <c r="AV816" s="50">
        <v>51</v>
      </c>
      <c r="AW816" s="50">
        <v>39</v>
      </c>
      <c r="AX816" s="50">
        <v>45</v>
      </c>
      <c r="AZ816">
        <v>0</v>
      </c>
    </row>
    <row r="817" spans="1:52" x14ac:dyDescent="0.25">
      <c r="A817" s="2" t="s">
        <v>134</v>
      </c>
      <c r="B817" s="3" t="s">
        <v>1976</v>
      </c>
      <c r="C817" s="4">
        <v>54800</v>
      </c>
      <c r="D817" s="2" t="s">
        <v>136</v>
      </c>
      <c r="E817" s="2" t="s">
        <v>1977</v>
      </c>
      <c r="F817" t="s">
        <v>2263</v>
      </c>
      <c r="G817">
        <v>22438</v>
      </c>
      <c r="H817">
        <v>207</v>
      </c>
      <c r="I817">
        <v>24</v>
      </c>
      <c r="J817" s="9">
        <v>11.594202898550725</v>
      </c>
      <c r="K817">
        <v>8110</v>
      </c>
      <c r="L817">
        <v>1467</v>
      </c>
      <c r="M817" s="22">
        <v>18.088779284833539</v>
      </c>
      <c r="N817" s="48">
        <v>22438</v>
      </c>
      <c r="O817" s="49">
        <v>2806</v>
      </c>
      <c r="P817" s="49">
        <v>19632</v>
      </c>
      <c r="Q817" s="48">
        <v>1545</v>
      </c>
      <c r="R817" s="48">
        <v>1393</v>
      </c>
      <c r="S817" s="48">
        <v>1354</v>
      </c>
      <c r="T817" s="48">
        <v>1234</v>
      </c>
      <c r="U817" s="48">
        <v>1084</v>
      </c>
      <c r="V817" s="48">
        <v>925</v>
      </c>
      <c r="W817" s="48">
        <v>833</v>
      </c>
      <c r="X817" s="48">
        <v>707</v>
      </c>
      <c r="Y817" s="48">
        <v>557</v>
      </c>
      <c r="Z817" s="48">
        <v>490</v>
      </c>
      <c r="AA817" s="48">
        <v>426</v>
      </c>
      <c r="AB817" s="48">
        <v>339</v>
      </c>
      <c r="AC817" s="48">
        <v>279</v>
      </c>
      <c r="AD817" s="48">
        <v>214</v>
      </c>
      <c r="AE817" s="48">
        <v>152</v>
      </c>
      <c r="AF817" s="48">
        <v>109</v>
      </c>
      <c r="AG817" s="48">
        <v>108</v>
      </c>
      <c r="AH817" s="50">
        <v>1469</v>
      </c>
      <c r="AI817" s="50">
        <v>1364</v>
      </c>
      <c r="AJ817" s="50">
        <v>1282</v>
      </c>
      <c r="AK817" s="50">
        <v>1141</v>
      </c>
      <c r="AL817" s="50">
        <v>984</v>
      </c>
      <c r="AM817" s="50">
        <v>846</v>
      </c>
      <c r="AN817" s="50">
        <v>740</v>
      </c>
      <c r="AO817" s="50">
        <v>594</v>
      </c>
      <c r="AP817" s="50">
        <v>465</v>
      </c>
      <c r="AQ817" s="50">
        <v>411</v>
      </c>
      <c r="AR817" s="50">
        <v>366</v>
      </c>
      <c r="AS817" s="50">
        <v>291</v>
      </c>
      <c r="AT817" s="50">
        <v>236</v>
      </c>
      <c r="AU817" s="50">
        <v>180</v>
      </c>
      <c r="AV817" s="50">
        <v>126</v>
      </c>
      <c r="AW817" s="50">
        <v>90</v>
      </c>
      <c r="AX817" s="50">
        <v>104</v>
      </c>
      <c r="AZ817">
        <v>2</v>
      </c>
    </row>
    <row r="818" spans="1:52" x14ac:dyDescent="0.25">
      <c r="A818" s="2" t="s">
        <v>134</v>
      </c>
      <c r="B818" s="3" t="s">
        <v>1978</v>
      </c>
      <c r="C818" s="4">
        <v>54810</v>
      </c>
      <c r="D818" s="2" t="s">
        <v>136</v>
      </c>
      <c r="E818" s="2" t="s">
        <v>1979</v>
      </c>
      <c r="F818" t="s">
        <v>2263</v>
      </c>
      <c r="G818">
        <v>36907</v>
      </c>
      <c r="H818">
        <v>1256</v>
      </c>
      <c r="I818">
        <v>431</v>
      </c>
      <c r="J818" s="9">
        <v>34.315286624203821</v>
      </c>
      <c r="K818">
        <v>13457</v>
      </c>
      <c r="L818">
        <v>2668</v>
      </c>
      <c r="M818" s="22">
        <v>19.826112803745264</v>
      </c>
      <c r="N818" s="48">
        <v>36907</v>
      </c>
      <c r="O818" s="49">
        <v>13955</v>
      </c>
      <c r="P818" s="49">
        <v>22952</v>
      </c>
      <c r="Q818" s="48">
        <v>2456</v>
      </c>
      <c r="R818" s="48">
        <v>2262</v>
      </c>
      <c r="S818" s="48">
        <v>2157</v>
      </c>
      <c r="T818" s="48">
        <v>2053</v>
      </c>
      <c r="U818" s="48">
        <v>1796</v>
      </c>
      <c r="V818" s="48">
        <v>1557</v>
      </c>
      <c r="W818" s="48">
        <v>1350</v>
      </c>
      <c r="X818" s="48">
        <v>1134</v>
      </c>
      <c r="Y818" s="48">
        <v>889</v>
      </c>
      <c r="Z818" s="48">
        <v>784</v>
      </c>
      <c r="AA818" s="48">
        <v>707</v>
      </c>
      <c r="AB818" s="48">
        <v>620</v>
      </c>
      <c r="AC818" s="48">
        <v>502</v>
      </c>
      <c r="AD818" s="48">
        <v>405</v>
      </c>
      <c r="AE818" s="48">
        <v>301</v>
      </c>
      <c r="AF818" s="48">
        <v>214</v>
      </c>
      <c r="AG818" s="48">
        <v>180</v>
      </c>
      <c r="AH818" s="50">
        <v>2336</v>
      </c>
      <c r="AI818" s="50">
        <v>2094</v>
      </c>
      <c r="AJ818" s="50">
        <v>1954</v>
      </c>
      <c r="AK818" s="50">
        <v>1792</v>
      </c>
      <c r="AL818" s="50">
        <v>1614</v>
      </c>
      <c r="AM818" s="50">
        <v>1407</v>
      </c>
      <c r="AN818" s="50">
        <v>1206</v>
      </c>
      <c r="AO818" s="50">
        <v>1037</v>
      </c>
      <c r="AP818" s="50">
        <v>854</v>
      </c>
      <c r="AQ818" s="50">
        <v>752</v>
      </c>
      <c r="AR818" s="50">
        <v>684</v>
      </c>
      <c r="AS818" s="50">
        <v>573</v>
      </c>
      <c r="AT818" s="50">
        <v>431</v>
      </c>
      <c r="AU818" s="50">
        <v>292</v>
      </c>
      <c r="AV818" s="50">
        <v>199</v>
      </c>
      <c r="AW818" s="50">
        <v>140</v>
      </c>
      <c r="AX818" s="50">
        <v>175</v>
      </c>
      <c r="AZ818">
        <v>2</v>
      </c>
    </row>
    <row r="819" spans="1:52" x14ac:dyDescent="0.25">
      <c r="A819" s="2" t="s">
        <v>134</v>
      </c>
      <c r="B819" s="3" t="s">
        <v>494</v>
      </c>
      <c r="C819" s="4">
        <v>54820</v>
      </c>
      <c r="D819" s="2" t="s">
        <v>136</v>
      </c>
      <c r="E819" s="2" t="s">
        <v>495</v>
      </c>
      <c r="F819" t="s">
        <v>2496</v>
      </c>
      <c r="G819">
        <v>17285</v>
      </c>
      <c r="H819">
        <v>1507</v>
      </c>
      <c r="I819">
        <v>897</v>
      </c>
      <c r="J819" s="9">
        <v>59.522229595222299</v>
      </c>
      <c r="K819">
        <v>5105</v>
      </c>
      <c r="L819">
        <v>2199</v>
      </c>
      <c r="M819" s="22">
        <v>43.07541625857003</v>
      </c>
      <c r="N819" s="48">
        <v>17285</v>
      </c>
      <c r="O819" s="49">
        <v>4509</v>
      </c>
      <c r="P819" s="49">
        <v>12776</v>
      </c>
      <c r="Q819" s="48">
        <v>885</v>
      </c>
      <c r="R819" s="48">
        <v>819</v>
      </c>
      <c r="S819" s="48">
        <v>798</v>
      </c>
      <c r="T819" s="48">
        <v>830</v>
      </c>
      <c r="U819" s="48">
        <v>789</v>
      </c>
      <c r="V819" s="48">
        <v>721</v>
      </c>
      <c r="W819" s="48">
        <v>555</v>
      </c>
      <c r="X819" s="48">
        <v>477</v>
      </c>
      <c r="Y819" s="48">
        <v>477</v>
      </c>
      <c r="Z819" s="48">
        <v>532</v>
      </c>
      <c r="AA819" s="48">
        <v>497</v>
      </c>
      <c r="AB819" s="48">
        <v>390</v>
      </c>
      <c r="AC819" s="48">
        <v>332</v>
      </c>
      <c r="AD819" s="48">
        <v>282</v>
      </c>
      <c r="AE819" s="48">
        <v>221</v>
      </c>
      <c r="AF819" s="48">
        <v>147</v>
      </c>
      <c r="AG819" s="48">
        <v>149</v>
      </c>
      <c r="AH819" s="50">
        <v>841</v>
      </c>
      <c r="AI819" s="50">
        <v>795</v>
      </c>
      <c r="AJ819" s="50">
        <v>781</v>
      </c>
      <c r="AK819" s="50">
        <v>797</v>
      </c>
      <c r="AL819" s="50">
        <v>726</v>
      </c>
      <c r="AM819" s="50">
        <v>656</v>
      </c>
      <c r="AN819" s="50">
        <v>515</v>
      </c>
      <c r="AO819" s="50">
        <v>443</v>
      </c>
      <c r="AP819" s="50">
        <v>439</v>
      </c>
      <c r="AQ819" s="50">
        <v>469</v>
      </c>
      <c r="AR819" s="50">
        <v>443</v>
      </c>
      <c r="AS819" s="50">
        <v>350</v>
      </c>
      <c r="AT819" s="50">
        <v>305</v>
      </c>
      <c r="AU819" s="50">
        <v>269</v>
      </c>
      <c r="AV819" s="50">
        <v>223</v>
      </c>
      <c r="AW819" s="50">
        <v>161</v>
      </c>
      <c r="AX819" s="50">
        <v>171</v>
      </c>
      <c r="AZ819">
        <v>1</v>
      </c>
    </row>
    <row r="820" spans="1:52" x14ac:dyDescent="0.25">
      <c r="A820" s="2" t="s">
        <v>134</v>
      </c>
      <c r="B820" s="3" t="s">
        <v>638</v>
      </c>
      <c r="C820" s="4">
        <v>54871</v>
      </c>
      <c r="D820" s="2" t="s">
        <v>136</v>
      </c>
      <c r="E820" s="2" t="s">
        <v>639</v>
      </c>
      <c r="F820" t="s">
        <v>2496</v>
      </c>
      <c r="G820">
        <v>5216</v>
      </c>
      <c r="H820">
        <v>717</v>
      </c>
      <c r="I820">
        <v>210</v>
      </c>
      <c r="J820" s="9">
        <v>29.288702928870293</v>
      </c>
      <c r="K820">
        <v>1802</v>
      </c>
      <c r="L820">
        <v>498</v>
      </c>
      <c r="M820" s="22">
        <v>27.635960044395119</v>
      </c>
      <c r="N820" s="48">
        <v>5216</v>
      </c>
      <c r="O820" s="49">
        <v>1986</v>
      </c>
      <c r="P820" s="49">
        <v>3230</v>
      </c>
      <c r="Q820" s="48">
        <v>307</v>
      </c>
      <c r="R820" s="48">
        <v>290</v>
      </c>
      <c r="S820" s="48">
        <v>285</v>
      </c>
      <c r="T820" s="48">
        <v>284</v>
      </c>
      <c r="U820" s="48">
        <v>240</v>
      </c>
      <c r="V820" s="48">
        <v>204</v>
      </c>
      <c r="W820" s="48">
        <v>191</v>
      </c>
      <c r="X820" s="48">
        <v>159</v>
      </c>
      <c r="Y820" s="48">
        <v>134</v>
      </c>
      <c r="Z820" s="48">
        <v>134</v>
      </c>
      <c r="AA820" s="48">
        <v>115</v>
      </c>
      <c r="AB820" s="48">
        <v>99</v>
      </c>
      <c r="AC820" s="48">
        <v>83</v>
      </c>
      <c r="AD820" s="48">
        <v>69</v>
      </c>
      <c r="AE820" s="48">
        <v>52</v>
      </c>
      <c r="AF820" s="48">
        <v>26</v>
      </c>
      <c r="AG820" s="48">
        <v>32</v>
      </c>
      <c r="AH820" s="50">
        <v>294</v>
      </c>
      <c r="AI820" s="50">
        <v>285</v>
      </c>
      <c r="AJ820" s="50">
        <v>275</v>
      </c>
      <c r="AK820" s="50">
        <v>260</v>
      </c>
      <c r="AL820" s="50">
        <v>199</v>
      </c>
      <c r="AM820" s="50">
        <v>171</v>
      </c>
      <c r="AN820" s="50">
        <v>158</v>
      </c>
      <c r="AO820" s="50">
        <v>140</v>
      </c>
      <c r="AP820" s="50">
        <v>119</v>
      </c>
      <c r="AQ820" s="50">
        <v>123</v>
      </c>
      <c r="AR820" s="50">
        <v>115</v>
      </c>
      <c r="AS820" s="50">
        <v>102</v>
      </c>
      <c r="AT820" s="50">
        <v>86</v>
      </c>
      <c r="AU820" s="50">
        <v>68</v>
      </c>
      <c r="AV820" s="50">
        <v>51</v>
      </c>
      <c r="AW820" s="50">
        <v>29</v>
      </c>
      <c r="AX820" s="50">
        <v>37</v>
      </c>
      <c r="AZ820">
        <v>0</v>
      </c>
    </row>
    <row r="821" spans="1:52" x14ac:dyDescent="0.25">
      <c r="A821" s="2" t="s">
        <v>134</v>
      </c>
      <c r="B821" s="3" t="s">
        <v>838</v>
      </c>
      <c r="C821" s="4">
        <v>54874</v>
      </c>
      <c r="D821" s="2" t="s">
        <v>136</v>
      </c>
      <c r="E821" s="2" t="s">
        <v>839</v>
      </c>
      <c r="F821" t="s">
        <v>2496</v>
      </c>
      <c r="G821">
        <v>92661</v>
      </c>
      <c r="H821">
        <v>278</v>
      </c>
      <c r="I821">
        <v>143</v>
      </c>
      <c r="J821" s="9">
        <v>51.438848920863315</v>
      </c>
      <c r="K821">
        <v>24276</v>
      </c>
      <c r="L821">
        <v>7511</v>
      </c>
      <c r="M821" s="22">
        <v>30.940023068050749</v>
      </c>
      <c r="N821" s="48">
        <v>92661</v>
      </c>
      <c r="O821" s="49">
        <v>88664</v>
      </c>
      <c r="P821" s="49">
        <v>3997</v>
      </c>
      <c r="Q821" s="48">
        <v>4241</v>
      </c>
      <c r="R821" s="48">
        <v>4156</v>
      </c>
      <c r="S821" s="48">
        <v>4281</v>
      </c>
      <c r="T821" s="48">
        <v>4525</v>
      </c>
      <c r="U821" s="48">
        <v>4528</v>
      </c>
      <c r="V821" s="48">
        <v>3981</v>
      </c>
      <c r="W821" s="48">
        <v>3378</v>
      </c>
      <c r="X821" s="48">
        <v>2947</v>
      </c>
      <c r="Y821" s="48">
        <v>2640</v>
      </c>
      <c r="Z821" s="48">
        <v>2573</v>
      </c>
      <c r="AA821" s="48">
        <v>2394</v>
      </c>
      <c r="AB821" s="48">
        <v>2070</v>
      </c>
      <c r="AC821" s="48">
        <v>1500</v>
      </c>
      <c r="AD821" s="48">
        <v>1056</v>
      </c>
      <c r="AE821" s="48">
        <v>732</v>
      </c>
      <c r="AF821" s="48">
        <v>435</v>
      </c>
      <c r="AG821" s="48">
        <v>407</v>
      </c>
      <c r="AH821" s="50">
        <v>3985</v>
      </c>
      <c r="AI821" s="50">
        <v>3958</v>
      </c>
      <c r="AJ821" s="50">
        <v>4109</v>
      </c>
      <c r="AK821" s="50">
        <v>4346</v>
      </c>
      <c r="AL821" s="50">
        <v>4217</v>
      </c>
      <c r="AM821" s="50">
        <v>3832</v>
      </c>
      <c r="AN821" s="50">
        <v>3744</v>
      </c>
      <c r="AO821" s="50">
        <v>3283</v>
      </c>
      <c r="AP821" s="50">
        <v>2928</v>
      </c>
      <c r="AQ821" s="50">
        <v>2870</v>
      </c>
      <c r="AR821" s="50">
        <v>2686</v>
      </c>
      <c r="AS821" s="50">
        <v>2169</v>
      </c>
      <c r="AT821" s="50">
        <v>1582</v>
      </c>
      <c r="AU821" s="50">
        <v>1148</v>
      </c>
      <c r="AV821" s="50">
        <v>800</v>
      </c>
      <c r="AW821" s="50">
        <v>579</v>
      </c>
      <c r="AX821" s="50">
        <v>581</v>
      </c>
      <c r="AZ821">
        <v>0</v>
      </c>
    </row>
    <row r="822" spans="1:52" x14ac:dyDescent="0.25">
      <c r="A822" s="2" t="s">
        <v>814</v>
      </c>
      <c r="B822" s="3" t="s">
        <v>917</v>
      </c>
      <c r="C822" s="4">
        <v>63001</v>
      </c>
      <c r="D822" s="2" t="s">
        <v>816</v>
      </c>
      <c r="E822" s="2" t="s">
        <v>918</v>
      </c>
      <c r="F822" t="s">
        <v>2496</v>
      </c>
      <c r="G822">
        <v>299712</v>
      </c>
      <c r="H822">
        <v>861</v>
      </c>
      <c r="I822">
        <v>698</v>
      </c>
      <c r="J822" s="9">
        <v>81.068524970963992</v>
      </c>
      <c r="K822">
        <v>68900</v>
      </c>
      <c r="L822">
        <v>41231</v>
      </c>
      <c r="M822" s="22">
        <v>59.841799709724242</v>
      </c>
      <c r="N822" s="48">
        <v>299712</v>
      </c>
      <c r="O822" s="49">
        <v>291688</v>
      </c>
      <c r="P822" s="49">
        <v>8024</v>
      </c>
      <c r="Q822" s="48">
        <v>11625</v>
      </c>
      <c r="R822" s="48">
        <v>11452</v>
      </c>
      <c r="S822" s="48">
        <v>11536</v>
      </c>
      <c r="T822" s="48">
        <v>11737</v>
      </c>
      <c r="U822" s="48">
        <v>12567</v>
      </c>
      <c r="V822" s="48">
        <v>12071</v>
      </c>
      <c r="W822" s="48">
        <v>10347</v>
      </c>
      <c r="X822" s="48">
        <v>9144</v>
      </c>
      <c r="Y822" s="48">
        <v>8330</v>
      </c>
      <c r="Z822" s="48">
        <v>8566</v>
      </c>
      <c r="AA822" s="48">
        <v>9094</v>
      </c>
      <c r="AB822" s="48">
        <v>8320</v>
      </c>
      <c r="AC822" s="48">
        <v>6751</v>
      </c>
      <c r="AD822" s="48">
        <v>5104</v>
      </c>
      <c r="AE822" s="48">
        <v>3542</v>
      </c>
      <c r="AF822" s="48">
        <v>2352</v>
      </c>
      <c r="AG822" s="48">
        <v>2159</v>
      </c>
      <c r="AH822" s="50">
        <v>11110</v>
      </c>
      <c r="AI822" s="50">
        <v>11089</v>
      </c>
      <c r="AJ822" s="50">
        <v>11221</v>
      </c>
      <c r="AK822" s="50">
        <v>11424</v>
      </c>
      <c r="AL822" s="50">
        <v>12378</v>
      </c>
      <c r="AM822" s="50">
        <v>11867</v>
      </c>
      <c r="AN822" s="50">
        <v>10676</v>
      </c>
      <c r="AO822" s="50">
        <v>9938</v>
      </c>
      <c r="AP822" s="50">
        <v>8886</v>
      </c>
      <c r="AQ822" s="50">
        <v>9818</v>
      </c>
      <c r="AR822" s="50">
        <v>10785</v>
      </c>
      <c r="AS822" s="50">
        <v>9854</v>
      </c>
      <c r="AT822" s="50">
        <v>8331</v>
      </c>
      <c r="AU822" s="50">
        <v>6407</v>
      </c>
      <c r="AV822" s="50">
        <v>4510</v>
      </c>
      <c r="AW822" s="50">
        <v>3262</v>
      </c>
      <c r="AX822" s="50">
        <v>3459</v>
      </c>
      <c r="AZ822">
        <v>0</v>
      </c>
    </row>
    <row r="823" spans="1:52" x14ac:dyDescent="0.25">
      <c r="A823" s="2" t="s">
        <v>814</v>
      </c>
      <c r="B823" s="3" t="s">
        <v>1419</v>
      </c>
      <c r="C823" s="4">
        <v>63111</v>
      </c>
      <c r="D823" s="2" t="s">
        <v>816</v>
      </c>
      <c r="E823" s="2" t="s">
        <v>940</v>
      </c>
      <c r="F823" t="s">
        <v>2496</v>
      </c>
      <c r="G823">
        <v>2779</v>
      </c>
      <c r="H823">
        <v>298</v>
      </c>
      <c r="I823">
        <v>131</v>
      </c>
      <c r="J823" s="9">
        <v>43.959731543624159</v>
      </c>
      <c r="K823">
        <v>714</v>
      </c>
      <c r="L823">
        <v>392</v>
      </c>
      <c r="M823" s="22">
        <v>54.901960784313729</v>
      </c>
      <c r="N823" s="48">
        <v>2779</v>
      </c>
      <c r="O823" s="49">
        <v>1185</v>
      </c>
      <c r="P823" s="49">
        <v>1594</v>
      </c>
      <c r="Q823" s="48">
        <v>118</v>
      </c>
      <c r="R823" s="48">
        <v>117</v>
      </c>
      <c r="S823" s="48">
        <v>116</v>
      </c>
      <c r="T823" s="48">
        <v>115</v>
      </c>
      <c r="U823" s="48">
        <v>124</v>
      </c>
      <c r="V823" s="48">
        <v>113</v>
      </c>
      <c r="W823" s="48">
        <v>93</v>
      </c>
      <c r="X823" s="48">
        <v>85</v>
      </c>
      <c r="Y823" s="48">
        <v>82</v>
      </c>
      <c r="Z823" s="48">
        <v>83</v>
      </c>
      <c r="AA823" s="48">
        <v>83</v>
      </c>
      <c r="AB823" s="48">
        <v>74</v>
      </c>
      <c r="AC823" s="48">
        <v>61</v>
      </c>
      <c r="AD823" s="48">
        <v>47</v>
      </c>
      <c r="AE823" s="48">
        <v>32</v>
      </c>
      <c r="AF823" s="48">
        <v>23</v>
      </c>
      <c r="AG823" s="48">
        <v>23</v>
      </c>
      <c r="AH823" s="50">
        <v>111</v>
      </c>
      <c r="AI823" s="50">
        <v>110</v>
      </c>
      <c r="AJ823" s="50">
        <v>108</v>
      </c>
      <c r="AK823" s="50">
        <v>107</v>
      </c>
      <c r="AL823" s="50">
        <v>114</v>
      </c>
      <c r="AM823" s="50">
        <v>107</v>
      </c>
      <c r="AN823" s="50">
        <v>92</v>
      </c>
      <c r="AO823" s="50">
        <v>84</v>
      </c>
      <c r="AP823" s="50">
        <v>79</v>
      </c>
      <c r="AQ823" s="50">
        <v>84</v>
      </c>
      <c r="AR823" s="50">
        <v>89</v>
      </c>
      <c r="AS823" s="50">
        <v>81</v>
      </c>
      <c r="AT823" s="50">
        <v>68</v>
      </c>
      <c r="AU823" s="50">
        <v>54</v>
      </c>
      <c r="AV823" s="50">
        <v>40</v>
      </c>
      <c r="AW823" s="50">
        <v>30</v>
      </c>
      <c r="AX823" s="50">
        <v>32</v>
      </c>
      <c r="AZ823">
        <v>0</v>
      </c>
    </row>
    <row r="824" spans="1:52" x14ac:dyDescent="0.25">
      <c r="A824" s="2" t="s">
        <v>814</v>
      </c>
      <c r="B824" s="3" t="s">
        <v>1055</v>
      </c>
      <c r="C824" s="4">
        <v>63130</v>
      </c>
      <c r="D824" s="2" t="s">
        <v>816</v>
      </c>
      <c r="E824" s="2" t="s">
        <v>1056</v>
      </c>
      <c r="F824" t="s">
        <v>2496</v>
      </c>
      <c r="G824">
        <v>78385</v>
      </c>
      <c r="H824">
        <v>1342</v>
      </c>
      <c r="I824">
        <v>1172</v>
      </c>
      <c r="J824" s="9">
        <v>87.332339791356191</v>
      </c>
      <c r="K824">
        <v>19282</v>
      </c>
      <c r="L824">
        <v>10611</v>
      </c>
      <c r="M824" s="22">
        <v>55.030598485634272</v>
      </c>
      <c r="N824" s="48">
        <v>78385</v>
      </c>
      <c r="O824" s="49">
        <v>60346</v>
      </c>
      <c r="P824" s="49">
        <v>18039</v>
      </c>
      <c r="Q824" s="48">
        <v>3314</v>
      </c>
      <c r="R824" s="48">
        <v>3305</v>
      </c>
      <c r="S824" s="48">
        <v>3265</v>
      </c>
      <c r="T824" s="48">
        <v>3242</v>
      </c>
      <c r="U824" s="48">
        <v>3490</v>
      </c>
      <c r="V824" s="48">
        <v>3182</v>
      </c>
      <c r="W824" s="48">
        <v>2596</v>
      </c>
      <c r="X824" s="48">
        <v>2403</v>
      </c>
      <c r="Y824" s="48">
        <v>2324</v>
      </c>
      <c r="Z824" s="48">
        <v>2336</v>
      </c>
      <c r="AA824" s="48">
        <v>2341</v>
      </c>
      <c r="AB824" s="48">
        <v>2078</v>
      </c>
      <c r="AC824" s="48">
        <v>1713</v>
      </c>
      <c r="AD824" s="48">
        <v>1321</v>
      </c>
      <c r="AE824" s="48">
        <v>899</v>
      </c>
      <c r="AF824" s="48">
        <v>662</v>
      </c>
      <c r="AG824" s="48">
        <v>666</v>
      </c>
      <c r="AH824" s="50">
        <v>3123</v>
      </c>
      <c r="AI824" s="50">
        <v>3086</v>
      </c>
      <c r="AJ824" s="50">
        <v>3040</v>
      </c>
      <c r="AK824" s="50">
        <v>3033</v>
      </c>
      <c r="AL824" s="50">
        <v>3225</v>
      </c>
      <c r="AM824" s="50">
        <v>3008</v>
      </c>
      <c r="AN824" s="50">
        <v>2611</v>
      </c>
      <c r="AO824" s="50">
        <v>2387</v>
      </c>
      <c r="AP824" s="50">
        <v>2242</v>
      </c>
      <c r="AQ824" s="50">
        <v>2373</v>
      </c>
      <c r="AR824" s="50">
        <v>2507</v>
      </c>
      <c r="AS824" s="50">
        <v>2270</v>
      </c>
      <c r="AT824" s="50">
        <v>1919</v>
      </c>
      <c r="AU824" s="50">
        <v>1536</v>
      </c>
      <c r="AV824" s="50">
        <v>1149</v>
      </c>
      <c r="AW824" s="50">
        <v>841</v>
      </c>
      <c r="AX824" s="50">
        <v>898</v>
      </c>
      <c r="AZ824">
        <v>1</v>
      </c>
    </row>
    <row r="825" spans="1:52" x14ac:dyDescent="0.25">
      <c r="A825" s="2" t="s">
        <v>814</v>
      </c>
      <c r="B825" s="3" t="s">
        <v>856</v>
      </c>
      <c r="C825" s="4">
        <v>63190</v>
      </c>
      <c r="D825" s="2" t="s">
        <v>816</v>
      </c>
      <c r="E825" s="2" t="s">
        <v>857</v>
      </c>
      <c r="F825" t="s">
        <v>2496</v>
      </c>
      <c r="G825">
        <v>30394</v>
      </c>
      <c r="H825">
        <v>839</v>
      </c>
      <c r="I825">
        <v>846</v>
      </c>
      <c r="J825" s="9">
        <v>100.83432657926103</v>
      </c>
      <c r="K825">
        <v>7048</v>
      </c>
      <c r="L825">
        <v>4205</v>
      </c>
      <c r="M825" s="22">
        <v>59.662315550510783</v>
      </c>
      <c r="N825" s="48">
        <v>30394</v>
      </c>
      <c r="O825" s="49">
        <v>22978</v>
      </c>
      <c r="P825" s="49">
        <v>7416</v>
      </c>
      <c r="Q825" s="48">
        <v>1223</v>
      </c>
      <c r="R825" s="48">
        <v>1200</v>
      </c>
      <c r="S825" s="48">
        <v>1122</v>
      </c>
      <c r="T825" s="48">
        <v>1178</v>
      </c>
      <c r="U825" s="48">
        <v>1286</v>
      </c>
      <c r="V825" s="48">
        <v>1199</v>
      </c>
      <c r="W825" s="48">
        <v>975</v>
      </c>
      <c r="X825" s="48">
        <v>900</v>
      </c>
      <c r="Y825" s="48">
        <v>846</v>
      </c>
      <c r="Z825" s="48">
        <v>916</v>
      </c>
      <c r="AA825" s="48">
        <v>988</v>
      </c>
      <c r="AB825" s="48">
        <v>884</v>
      </c>
      <c r="AC825" s="48">
        <v>709</v>
      </c>
      <c r="AD825" s="48">
        <v>551</v>
      </c>
      <c r="AE825" s="48">
        <v>389</v>
      </c>
      <c r="AF825" s="48">
        <v>276</v>
      </c>
      <c r="AG825" s="48">
        <v>264</v>
      </c>
      <c r="AH825" s="50">
        <v>1173</v>
      </c>
      <c r="AI825" s="50">
        <v>1162</v>
      </c>
      <c r="AJ825" s="50">
        <v>1157</v>
      </c>
      <c r="AK825" s="50">
        <v>1168</v>
      </c>
      <c r="AL825" s="50">
        <v>1279</v>
      </c>
      <c r="AM825" s="50">
        <v>1149</v>
      </c>
      <c r="AN825" s="50">
        <v>974</v>
      </c>
      <c r="AO825" s="50">
        <v>972</v>
      </c>
      <c r="AP825" s="50">
        <v>957</v>
      </c>
      <c r="AQ825" s="50">
        <v>1007</v>
      </c>
      <c r="AR825" s="50">
        <v>1035</v>
      </c>
      <c r="AS825" s="50">
        <v>947</v>
      </c>
      <c r="AT825" s="50">
        <v>789</v>
      </c>
      <c r="AU825" s="50">
        <v>613</v>
      </c>
      <c r="AV825" s="50">
        <v>439</v>
      </c>
      <c r="AW825" s="50">
        <v>321</v>
      </c>
      <c r="AX825" s="50">
        <v>346</v>
      </c>
      <c r="AZ825">
        <v>0</v>
      </c>
    </row>
    <row r="826" spans="1:52" x14ac:dyDescent="0.25">
      <c r="A826" s="2" t="s">
        <v>814</v>
      </c>
      <c r="B826" s="3" t="s">
        <v>1664</v>
      </c>
      <c r="C826" s="4">
        <v>63212</v>
      </c>
      <c r="D826" s="2" t="s">
        <v>816</v>
      </c>
      <c r="E826" s="2" t="s">
        <v>532</v>
      </c>
      <c r="F826" t="s">
        <v>2496</v>
      </c>
      <c r="G826">
        <v>5286</v>
      </c>
      <c r="H826">
        <v>448</v>
      </c>
      <c r="I826">
        <v>295</v>
      </c>
      <c r="J826" s="9">
        <v>65.848214285714292</v>
      </c>
      <c r="K826">
        <v>1325</v>
      </c>
      <c r="L826">
        <v>726</v>
      </c>
      <c r="M826" s="22">
        <v>54.79245283018868</v>
      </c>
      <c r="N826" s="48">
        <v>5286</v>
      </c>
      <c r="O826" s="49">
        <v>2999</v>
      </c>
      <c r="P826" s="49">
        <v>2287</v>
      </c>
      <c r="Q826" s="48">
        <v>224</v>
      </c>
      <c r="R826" s="48">
        <v>220</v>
      </c>
      <c r="S826" s="48">
        <v>217</v>
      </c>
      <c r="T826" s="48">
        <v>217</v>
      </c>
      <c r="U826" s="48">
        <v>233</v>
      </c>
      <c r="V826" s="48">
        <v>213</v>
      </c>
      <c r="W826" s="48">
        <v>173</v>
      </c>
      <c r="X826" s="48">
        <v>160</v>
      </c>
      <c r="Y826" s="48">
        <v>155</v>
      </c>
      <c r="Z826" s="48">
        <v>156</v>
      </c>
      <c r="AA826" s="48">
        <v>156</v>
      </c>
      <c r="AB826" s="48">
        <v>141</v>
      </c>
      <c r="AC826" s="48">
        <v>116</v>
      </c>
      <c r="AD826" s="48">
        <v>89</v>
      </c>
      <c r="AE826" s="48">
        <v>61</v>
      </c>
      <c r="AF826" s="48">
        <v>45</v>
      </c>
      <c r="AG826" s="48">
        <v>45</v>
      </c>
      <c r="AH826" s="50">
        <v>212</v>
      </c>
      <c r="AI826" s="50">
        <v>209</v>
      </c>
      <c r="AJ826" s="50">
        <v>205</v>
      </c>
      <c r="AK826" s="50">
        <v>206</v>
      </c>
      <c r="AL826" s="50">
        <v>221</v>
      </c>
      <c r="AM826" s="50">
        <v>207</v>
      </c>
      <c r="AN826" s="50">
        <v>178</v>
      </c>
      <c r="AO826" s="50">
        <v>163</v>
      </c>
      <c r="AP826" s="50">
        <v>153</v>
      </c>
      <c r="AQ826" s="50">
        <v>162</v>
      </c>
      <c r="AR826" s="50">
        <v>171</v>
      </c>
      <c r="AS826" s="50">
        <v>154</v>
      </c>
      <c r="AT826" s="50">
        <v>129</v>
      </c>
      <c r="AU826" s="50">
        <v>102</v>
      </c>
      <c r="AV826" s="50">
        <v>77</v>
      </c>
      <c r="AW826" s="50">
        <v>56</v>
      </c>
      <c r="AX826" s="50">
        <v>60</v>
      </c>
      <c r="AZ826">
        <v>0</v>
      </c>
    </row>
    <row r="827" spans="1:52" x14ac:dyDescent="0.25">
      <c r="A827" s="2" t="s">
        <v>814</v>
      </c>
      <c r="B827" s="3" t="s">
        <v>815</v>
      </c>
      <c r="C827" s="4">
        <v>63272</v>
      </c>
      <c r="D827" s="2" t="s">
        <v>816</v>
      </c>
      <c r="E827" s="2" t="s">
        <v>817</v>
      </c>
      <c r="F827" t="s">
        <v>2496</v>
      </c>
      <c r="G827">
        <v>13520</v>
      </c>
      <c r="H827">
        <v>717</v>
      </c>
      <c r="I827">
        <v>726</v>
      </c>
      <c r="J827" s="9">
        <v>101.25523012552303</v>
      </c>
      <c r="K827">
        <v>3465</v>
      </c>
      <c r="L827">
        <v>1744</v>
      </c>
      <c r="M827" s="22">
        <v>50.331890331890328</v>
      </c>
      <c r="N827" s="48">
        <v>13520</v>
      </c>
      <c r="O827" s="49">
        <v>7259</v>
      </c>
      <c r="P827" s="49">
        <v>6261</v>
      </c>
      <c r="Q827" s="48">
        <v>618</v>
      </c>
      <c r="R827" s="48">
        <v>579</v>
      </c>
      <c r="S827" s="48">
        <v>549</v>
      </c>
      <c r="T827" s="48">
        <v>604</v>
      </c>
      <c r="U827" s="48">
        <v>629</v>
      </c>
      <c r="V827" s="48">
        <v>566</v>
      </c>
      <c r="W827" s="48">
        <v>423</v>
      </c>
      <c r="X827" s="48">
        <v>356</v>
      </c>
      <c r="Y827" s="48">
        <v>339</v>
      </c>
      <c r="Z827" s="48">
        <v>405</v>
      </c>
      <c r="AA827" s="48">
        <v>409</v>
      </c>
      <c r="AB827" s="48">
        <v>386</v>
      </c>
      <c r="AC827" s="48">
        <v>330</v>
      </c>
      <c r="AD827" s="48">
        <v>237</v>
      </c>
      <c r="AE827" s="48">
        <v>173</v>
      </c>
      <c r="AF827" s="48">
        <v>124</v>
      </c>
      <c r="AG827" s="48">
        <v>113</v>
      </c>
      <c r="AH827" s="50">
        <v>591</v>
      </c>
      <c r="AI827" s="50">
        <v>556</v>
      </c>
      <c r="AJ827" s="50">
        <v>519</v>
      </c>
      <c r="AK827" s="50">
        <v>567</v>
      </c>
      <c r="AL827" s="50">
        <v>584</v>
      </c>
      <c r="AM827" s="50">
        <v>534</v>
      </c>
      <c r="AN827" s="50">
        <v>412</v>
      </c>
      <c r="AO827" s="50">
        <v>353</v>
      </c>
      <c r="AP827" s="50">
        <v>354</v>
      </c>
      <c r="AQ827" s="50">
        <v>423</v>
      </c>
      <c r="AR827" s="50">
        <v>432</v>
      </c>
      <c r="AS827" s="50">
        <v>395</v>
      </c>
      <c r="AT827" s="50">
        <v>317</v>
      </c>
      <c r="AU827" s="50">
        <v>224</v>
      </c>
      <c r="AV827" s="50">
        <v>165</v>
      </c>
      <c r="AW827" s="50">
        <v>128</v>
      </c>
      <c r="AX827" s="50">
        <v>126</v>
      </c>
      <c r="AZ827">
        <v>0</v>
      </c>
    </row>
    <row r="828" spans="1:52" x14ac:dyDescent="0.25">
      <c r="A828" s="2" t="s">
        <v>814</v>
      </c>
      <c r="B828" s="3" t="s">
        <v>1794</v>
      </c>
      <c r="C828" s="4">
        <v>63302</v>
      </c>
      <c r="D828" s="2" t="s">
        <v>816</v>
      </c>
      <c r="E828" s="2" t="s">
        <v>1795</v>
      </c>
      <c r="F828" t="s">
        <v>2496</v>
      </c>
      <c r="G828">
        <v>7631</v>
      </c>
      <c r="H828">
        <v>696</v>
      </c>
      <c r="I828">
        <v>405</v>
      </c>
      <c r="J828" s="9">
        <v>58.189655172413794</v>
      </c>
      <c r="K828">
        <v>2011</v>
      </c>
      <c r="L828">
        <v>1102</v>
      </c>
      <c r="M828" s="22">
        <v>54.798607657881647</v>
      </c>
      <c r="N828" s="48">
        <v>7631</v>
      </c>
      <c r="O828" s="49">
        <v>3880</v>
      </c>
      <c r="P828" s="49">
        <v>3751</v>
      </c>
      <c r="Q828" s="48">
        <v>323</v>
      </c>
      <c r="R828" s="48">
        <v>318</v>
      </c>
      <c r="S828" s="48">
        <v>313</v>
      </c>
      <c r="T828" s="48">
        <v>314</v>
      </c>
      <c r="U828" s="48">
        <v>337</v>
      </c>
      <c r="V828" s="48">
        <v>308</v>
      </c>
      <c r="W828" s="48">
        <v>249</v>
      </c>
      <c r="X828" s="48">
        <v>231</v>
      </c>
      <c r="Y828" s="48">
        <v>223</v>
      </c>
      <c r="Z828" s="48">
        <v>226</v>
      </c>
      <c r="AA828" s="48">
        <v>226</v>
      </c>
      <c r="AB828" s="48">
        <v>203</v>
      </c>
      <c r="AC828" s="48">
        <v>167</v>
      </c>
      <c r="AD828" s="48">
        <v>127</v>
      </c>
      <c r="AE828" s="48">
        <v>88</v>
      </c>
      <c r="AF828" s="48">
        <v>65</v>
      </c>
      <c r="AG828" s="48">
        <v>64</v>
      </c>
      <c r="AH828" s="50">
        <v>307</v>
      </c>
      <c r="AI828" s="50">
        <v>302</v>
      </c>
      <c r="AJ828" s="50">
        <v>295</v>
      </c>
      <c r="AK828" s="50">
        <v>298</v>
      </c>
      <c r="AL828" s="50">
        <v>319</v>
      </c>
      <c r="AM828" s="50">
        <v>298</v>
      </c>
      <c r="AN828" s="50">
        <v>258</v>
      </c>
      <c r="AO828" s="50">
        <v>236</v>
      </c>
      <c r="AP828" s="50">
        <v>221</v>
      </c>
      <c r="AQ828" s="50">
        <v>234</v>
      </c>
      <c r="AR828" s="50">
        <v>246</v>
      </c>
      <c r="AS828" s="50">
        <v>222</v>
      </c>
      <c r="AT828" s="50">
        <v>186</v>
      </c>
      <c r="AU828" s="50">
        <v>148</v>
      </c>
      <c r="AV828" s="50">
        <v>111</v>
      </c>
      <c r="AW828" s="50">
        <v>81</v>
      </c>
      <c r="AX828" s="50">
        <v>87</v>
      </c>
      <c r="AZ828">
        <v>0</v>
      </c>
    </row>
    <row r="829" spans="1:52" x14ac:dyDescent="0.25">
      <c r="A829" s="2" t="s">
        <v>814</v>
      </c>
      <c r="B829" s="3" t="s">
        <v>1171</v>
      </c>
      <c r="C829" s="4">
        <v>63401</v>
      </c>
      <c r="D829" s="2" t="s">
        <v>816</v>
      </c>
      <c r="E829" s="2" t="s">
        <v>1172</v>
      </c>
      <c r="F829" t="s">
        <v>2496</v>
      </c>
      <c r="G829">
        <v>44187</v>
      </c>
      <c r="H829">
        <v>561</v>
      </c>
      <c r="I829">
        <v>368</v>
      </c>
      <c r="J829" s="9">
        <v>65.597147950089123</v>
      </c>
      <c r="K829">
        <v>11784</v>
      </c>
      <c r="L829">
        <v>4434</v>
      </c>
      <c r="M829" s="22">
        <v>37.627291242362524</v>
      </c>
      <c r="N829" s="48">
        <v>44187</v>
      </c>
      <c r="O829" s="49">
        <v>41537</v>
      </c>
      <c r="P829" s="49">
        <v>2650</v>
      </c>
      <c r="Q829" s="48">
        <v>2185</v>
      </c>
      <c r="R829" s="48">
        <v>2132</v>
      </c>
      <c r="S829" s="48">
        <v>2041</v>
      </c>
      <c r="T829" s="48">
        <v>2107</v>
      </c>
      <c r="U829" s="48">
        <v>1958</v>
      </c>
      <c r="V829" s="48">
        <v>1710</v>
      </c>
      <c r="W829" s="48">
        <v>1321</v>
      </c>
      <c r="X829" s="48">
        <v>1281</v>
      </c>
      <c r="Y829" s="48">
        <v>1273</v>
      </c>
      <c r="Z829" s="48">
        <v>1249</v>
      </c>
      <c r="AA829" s="48">
        <v>1197</v>
      </c>
      <c r="AB829" s="48">
        <v>960</v>
      </c>
      <c r="AC829" s="48">
        <v>787</v>
      </c>
      <c r="AD829" s="48">
        <v>603</v>
      </c>
      <c r="AE829" s="48">
        <v>414</v>
      </c>
      <c r="AF829" s="48">
        <v>297</v>
      </c>
      <c r="AG829" s="48">
        <v>274</v>
      </c>
      <c r="AH829" s="50">
        <v>2083</v>
      </c>
      <c r="AI829" s="50">
        <v>1958</v>
      </c>
      <c r="AJ829" s="50">
        <v>1893</v>
      </c>
      <c r="AK829" s="50">
        <v>2012</v>
      </c>
      <c r="AL829" s="50">
        <v>2016</v>
      </c>
      <c r="AM829" s="50">
        <v>1746</v>
      </c>
      <c r="AN829" s="50">
        <v>1550</v>
      </c>
      <c r="AO829" s="50">
        <v>1479</v>
      </c>
      <c r="AP829" s="50">
        <v>1384</v>
      </c>
      <c r="AQ829" s="50">
        <v>1340</v>
      </c>
      <c r="AR829" s="50">
        <v>1248</v>
      </c>
      <c r="AS829" s="50">
        <v>1037</v>
      </c>
      <c r="AT829" s="50">
        <v>848</v>
      </c>
      <c r="AU829" s="50">
        <v>662</v>
      </c>
      <c r="AV829" s="50">
        <v>471</v>
      </c>
      <c r="AW829" s="50">
        <v>329</v>
      </c>
      <c r="AX829" s="50">
        <v>342</v>
      </c>
      <c r="AZ829">
        <v>0</v>
      </c>
    </row>
    <row r="830" spans="1:52" x14ac:dyDescent="0.25">
      <c r="A830" s="2" t="s">
        <v>814</v>
      </c>
      <c r="B830" s="3" t="s">
        <v>1121</v>
      </c>
      <c r="C830" s="4">
        <v>63470</v>
      </c>
      <c r="D830" s="2" t="s">
        <v>816</v>
      </c>
      <c r="E830" s="2" t="s">
        <v>1122</v>
      </c>
      <c r="F830" t="s">
        <v>2496</v>
      </c>
      <c r="G830">
        <v>41578</v>
      </c>
      <c r="H830">
        <v>992</v>
      </c>
      <c r="I830">
        <v>640</v>
      </c>
      <c r="J830" s="9">
        <v>64.516129032258064</v>
      </c>
      <c r="K830">
        <v>10666</v>
      </c>
      <c r="L830">
        <v>5093</v>
      </c>
      <c r="M830" s="22">
        <v>47.749859366210387</v>
      </c>
      <c r="N830" s="48">
        <v>41578</v>
      </c>
      <c r="O830" s="49">
        <v>34101</v>
      </c>
      <c r="P830" s="49">
        <v>7477</v>
      </c>
      <c r="Q830" s="48">
        <v>1833</v>
      </c>
      <c r="R830" s="48">
        <v>1820</v>
      </c>
      <c r="S830" s="48">
        <v>1790</v>
      </c>
      <c r="T830" s="48">
        <v>1873</v>
      </c>
      <c r="U830" s="48">
        <v>1955</v>
      </c>
      <c r="V830" s="48">
        <v>1811</v>
      </c>
      <c r="W830" s="48">
        <v>1527</v>
      </c>
      <c r="X830" s="48">
        <v>1292</v>
      </c>
      <c r="Y830" s="48">
        <v>1191</v>
      </c>
      <c r="Z830" s="48">
        <v>1248</v>
      </c>
      <c r="AA830" s="48">
        <v>1205</v>
      </c>
      <c r="AB830" s="48">
        <v>1042</v>
      </c>
      <c r="AC830" s="48">
        <v>956</v>
      </c>
      <c r="AD830" s="48">
        <v>744</v>
      </c>
      <c r="AE830" s="48">
        <v>488</v>
      </c>
      <c r="AF830" s="48">
        <v>336</v>
      </c>
      <c r="AG830" s="48">
        <v>304</v>
      </c>
      <c r="AH830" s="50">
        <v>1742</v>
      </c>
      <c r="AI830" s="50">
        <v>1703</v>
      </c>
      <c r="AJ830" s="50">
        <v>1638</v>
      </c>
      <c r="AK830" s="50">
        <v>1652</v>
      </c>
      <c r="AL830" s="50">
        <v>1739</v>
      </c>
      <c r="AM830" s="50">
        <v>1620</v>
      </c>
      <c r="AN830" s="50">
        <v>1377</v>
      </c>
      <c r="AO830" s="50">
        <v>1263</v>
      </c>
      <c r="AP830" s="50">
        <v>1211</v>
      </c>
      <c r="AQ830" s="50">
        <v>1250</v>
      </c>
      <c r="AR830" s="50">
        <v>1198</v>
      </c>
      <c r="AS830" s="50">
        <v>1051</v>
      </c>
      <c r="AT830" s="50">
        <v>858</v>
      </c>
      <c r="AU830" s="50">
        <v>655</v>
      </c>
      <c r="AV830" s="50">
        <v>486</v>
      </c>
      <c r="AW830" s="50">
        <v>356</v>
      </c>
      <c r="AX830" s="50">
        <v>364</v>
      </c>
      <c r="AZ830">
        <v>0</v>
      </c>
    </row>
    <row r="831" spans="1:52" x14ac:dyDescent="0.25">
      <c r="A831" s="2" t="s">
        <v>814</v>
      </c>
      <c r="B831" s="3" t="s">
        <v>1822</v>
      </c>
      <c r="C831" s="4">
        <v>63548</v>
      </c>
      <c r="D831" s="2" t="s">
        <v>816</v>
      </c>
      <c r="E831" s="2" t="s">
        <v>1823</v>
      </c>
      <c r="F831" t="s">
        <v>2496</v>
      </c>
      <c r="G831">
        <v>6040</v>
      </c>
      <c r="H831">
        <v>355</v>
      </c>
      <c r="I831">
        <v>221</v>
      </c>
      <c r="J831" s="9">
        <v>62.25352112676056</v>
      </c>
      <c r="K831">
        <v>1545</v>
      </c>
      <c r="L831">
        <v>844</v>
      </c>
      <c r="M831" s="22">
        <v>54.627831715210348</v>
      </c>
      <c r="N831" s="48">
        <v>6040</v>
      </c>
      <c r="O831" s="49">
        <v>3654</v>
      </c>
      <c r="P831" s="49">
        <v>2386</v>
      </c>
      <c r="Q831" s="48">
        <v>257</v>
      </c>
      <c r="R831" s="48">
        <v>251</v>
      </c>
      <c r="S831" s="48">
        <v>247</v>
      </c>
      <c r="T831" s="48">
        <v>247</v>
      </c>
      <c r="U831" s="48">
        <v>268</v>
      </c>
      <c r="V831" s="48">
        <v>244</v>
      </c>
      <c r="W831" s="48">
        <v>197</v>
      </c>
      <c r="X831" s="48">
        <v>183</v>
      </c>
      <c r="Y831" s="48">
        <v>176</v>
      </c>
      <c r="Z831" s="48">
        <v>178</v>
      </c>
      <c r="AA831" s="48">
        <v>180</v>
      </c>
      <c r="AB831" s="48">
        <v>160</v>
      </c>
      <c r="AC831" s="48">
        <v>132</v>
      </c>
      <c r="AD831" s="48">
        <v>102</v>
      </c>
      <c r="AE831" s="48">
        <v>69</v>
      </c>
      <c r="AF831" s="48">
        <v>51</v>
      </c>
      <c r="AG831" s="48">
        <v>49</v>
      </c>
      <c r="AH831" s="50">
        <v>244</v>
      </c>
      <c r="AI831" s="50">
        <v>239</v>
      </c>
      <c r="AJ831" s="50">
        <v>235</v>
      </c>
      <c r="AK831" s="50">
        <v>235</v>
      </c>
      <c r="AL831" s="50">
        <v>254</v>
      </c>
      <c r="AM831" s="50">
        <v>237</v>
      </c>
      <c r="AN831" s="50">
        <v>204</v>
      </c>
      <c r="AO831" s="50">
        <v>186</v>
      </c>
      <c r="AP831" s="50">
        <v>174</v>
      </c>
      <c r="AQ831" s="50">
        <v>186</v>
      </c>
      <c r="AR831" s="50">
        <v>194</v>
      </c>
      <c r="AS831" s="50">
        <v>176</v>
      </c>
      <c r="AT831" s="50">
        <v>148</v>
      </c>
      <c r="AU831" s="50">
        <v>117</v>
      </c>
      <c r="AV831" s="50">
        <v>87</v>
      </c>
      <c r="AW831" s="50">
        <v>64</v>
      </c>
      <c r="AX831" s="50">
        <v>69</v>
      </c>
      <c r="AZ831">
        <v>0</v>
      </c>
    </row>
    <row r="832" spans="1:52" x14ac:dyDescent="0.25">
      <c r="A832" s="2" t="s">
        <v>814</v>
      </c>
      <c r="B832" s="3" t="s">
        <v>1085</v>
      </c>
      <c r="C832" s="4">
        <v>63594</v>
      </c>
      <c r="D832" s="2" t="s">
        <v>816</v>
      </c>
      <c r="E832" s="2" t="s">
        <v>1086</v>
      </c>
      <c r="F832" t="s">
        <v>2496</v>
      </c>
      <c r="G832">
        <v>35118</v>
      </c>
      <c r="H832">
        <v>838</v>
      </c>
      <c r="I832">
        <v>647</v>
      </c>
      <c r="J832" s="9">
        <v>77.207637231503583</v>
      </c>
      <c r="K832">
        <v>8655</v>
      </c>
      <c r="L832">
        <v>4760</v>
      </c>
      <c r="M832" s="22">
        <v>54.997111496244941</v>
      </c>
      <c r="N832" s="48">
        <v>35118</v>
      </c>
      <c r="O832" s="49">
        <v>29403</v>
      </c>
      <c r="P832" s="49">
        <v>5715</v>
      </c>
      <c r="Q832" s="48">
        <v>1495</v>
      </c>
      <c r="R832" s="48">
        <v>1469</v>
      </c>
      <c r="S832" s="48">
        <v>1435</v>
      </c>
      <c r="T832" s="48">
        <v>1451</v>
      </c>
      <c r="U832" s="48">
        <v>1591</v>
      </c>
      <c r="V832" s="48">
        <v>1467</v>
      </c>
      <c r="W832" s="48">
        <v>1139</v>
      </c>
      <c r="X832" s="48">
        <v>989</v>
      </c>
      <c r="Y832" s="48">
        <v>961</v>
      </c>
      <c r="Z832" s="48">
        <v>1013</v>
      </c>
      <c r="AA832" s="48">
        <v>1061</v>
      </c>
      <c r="AB832" s="48">
        <v>975</v>
      </c>
      <c r="AC832" s="48">
        <v>824</v>
      </c>
      <c r="AD832" s="48">
        <v>637</v>
      </c>
      <c r="AE832" s="48">
        <v>458</v>
      </c>
      <c r="AF832" s="48">
        <v>305</v>
      </c>
      <c r="AG832" s="48">
        <v>280</v>
      </c>
      <c r="AH832" s="50">
        <v>1423</v>
      </c>
      <c r="AI832" s="50">
        <v>1374</v>
      </c>
      <c r="AJ832" s="50">
        <v>1342</v>
      </c>
      <c r="AK832" s="50">
        <v>1348</v>
      </c>
      <c r="AL832" s="50">
        <v>1495</v>
      </c>
      <c r="AM832" s="50">
        <v>1433</v>
      </c>
      <c r="AN832" s="50">
        <v>1192</v>
      </c>
      <c r="AO832" s="50">
        <v>1086</v>
      </c>
      <c r="AP832" s="50">
        <v>1055</v>
      </c>
      <c r="AQ832" s="50">
        <v>1072</v>
      </c>
      <c r="AR832" s="50">
        <v>1091</v>
      </c>
      <c r="AS832" s="50">
        <v>976</v>
      </c>
      <c r="AT832" s="50">
        <v>819</v>
      </c>
      <c r="AU832" s="50">
        <v>658</v>
      </c>
      <c r="AV832" s="50">
        <v>499</v>
      </c>
      <c r="AW832" s="50">
        <v>357</v>
      </c>
      <c r="AX832" s="50">
        <v>348</v>
      </c>
      <c r="AZ832">
        <v>0</v>
      </c>
    </row>
    <row r="833" spans="1:52" x14ac:dyDescent="0.25">
      <c r="A833" s="2" t="s">
        <v>814</v>
      </c>
      <c r="B833" s="3" t="s">
        <v>1185</v>
      </c>
      <c r="C833" s="4">
        <v>63690</v>
      </c>
      <c r="D833" s="2" t="s">
        <v>816</v>
      </c>
      <c r="E833" s="2" t="s">
        <v>1186</v>
      </c>
      <c r="F833" t="s">
        <v>2496</v>
      </c>
      <c r="G833">
        <v>7103</v>
      </c>
      <c r="H833">
        <v>815</v>
      </c>
      <c r="I833">
        <v>722</v>
      </c>
      <c r="J833" s="9">
        <v>88.588957055214721</v>
      </c>
      <c r="K833">
        <v>1888</v>
      </c>
      <c r="L833">
        <v>956</v>
      </c>
      <c r="M833" s="22">
        <v>50.635593220338983</v>
      </c>
      <c r="N833" s="48">
        <v>7103</v>
      </c>
      <c r="O833" s="49">
        <v>3811</v>
      </c>
      <c r="P833" s="49">
        <v>3292</v>
      </c>
      <c r="Q833" s="48">
        <v>330</v>
      </c>
      <c r="R833" s="48">
        <v>320</v>
      </c>
      <c r="S833" s="48">
        <v>311</v>
      </c>
      <c r="T833" s="48">
        <v>297</v>
      </c>
      <c r="U833" s="48">
        <v>307</v>
      </c>
      <c r="V833" s="48">
        <v>278</v>
      </c>
      <c r="W833" s="48">
        <v>209</v>
      </c>
      <c r="X833" s="48">
        <v>183</v>
      </c>
      <c r="Y833" s="48">
        <v>209</v>
      </c>
      <c r="Z833" s="48">
        <v>222</v>
      </c>
      <c r="AA833" s="48">
        <v>219</v>
      </c>
      <c r="AB833" s="48">
        <v>196</v>
      </c>
      <c r="AC833" s="48">
        <v>161</v>
      </c>
      <c r="AD833" s="48">
        <v>128</v>
      </c>
      <c r="AE833" s="48">
        <v>94</v>
      </c>
      <c r="AF833" s="48">
        <v>64</v>
      </c>
      <c r="AG833" s="48">
        <v>62</v>
      </c>
      <c r="AH833" s="50">
        <v>309</v>
      </c>
      <c r="AI833" s="50">
        <v>287</v>
      </c>
      <c r="AJ833" s="50">
        <v>288</v>
      </c>
      <c r="AK833" s="50">
        <v>275</v>
      </c>
      <c r="AL833" s="50">
        <v>287</v>
      </c>
      <c r="AM833" s="50">
        <v>259</v>
      </c>
      <c r="AN833" s="50">
        <v>212</v>
      </c>
      <c r="AO833" s="50">
        <v>197</v>
      </c>
      <c r="AP833" s="50">
        <v>221</v>
      </c>
      <c r="AQ833" s="50">
        <v>229</v>
      </c>
      <c r="AR833" s="50">
        <v>227</v>
      </c>
      <c r="AS833" s="50">
        <v>201</v>
      </c>
      <c r="AT833" s="50">
        <v>163</v>
      </c>
      <c r="AU833" s="50">
        <v>132</v>
      </c>
      <c r="AV833" s="50">
        <v>95</v>
      </c>
      <c r="AW833" s="50">
        <v>64</v>
      </c>
      <c r="AX833" s="50">
        <v>67</v>
      </c>
      <c r="AZ833">
        <v>0</v>
      </c>
    </row>
    <row r="834" spans="1:52" x14ac:dyDescent="0.25">
      <c r="A834" s="2" t="s">
        <v>741</v>
      </c>
      <c r="B834" s="3" t="s">
        <v>1115</v>
      </c>
      <c r="C834" s="4">
        <v>66001</v>
      </c>
      <c r="D834" s="2" t="s">
        <v>743</v>
      </c>
      <c r="E834" s="2" t="s">
        <v>1116</v>
      </c>
      <c r="F834" t="s">
        <v>2496</v>
      </c>
      <c r="G834">
        <v>474335</v>
      </c>
      <c r="H834">
        <v>5096</v>
      </c>
      <c r="I834">
        <v>3682</v>
      </c>
      <c r="J834" s="9">
        <v>72.252747252747255</v>
      </c>
      <c r="K834">
        <v>104536</v>
      </c>
      <c r="L834">
        <v>62946</v>
      </c>
      <c r="M834" s="22">
        <v>60.214662891252779</v>
      </c>
      <c r="N834" s="48">
        <v>474335</v>
      </c>
      <c r="O834" s="49">
        <v>401249</v>
      </c>
      <c r="P834" s="49">
        <v>73086</v>
      </c>
      <c r="Q834" s="48">
        <v>17236</v>
      </c>
      <c r="R834" s="48">
        <v>17480</v>
      </c>
      <c r="S834" s="48">
        <v>17625</v>
      </c>
      <c r="T834" s="48">
        <v>18454</v>
      </c>
      <c r="U834" s="48">
        <v>19972</v>
      </c>
      <c r="V834" s="48">
        <v>19027</v>
      </c>
      <c r="W834" s="48">
        <v>17021</v>
      </c>
      <c r="X834" s="48">
        <v>15915</v>
      </c>
      <c r="Y834" s="48">
        <v>14001</v>
      </c>
      <c r="Z834" s="48">
        <v>13677</v>
      </c>
      <c r="AA834" s="48">
        <v>13775</v>
      </c>
      <c r="AB834" s="48">
        <v>12111</v>
      </c>
      <c r="AC834" s="48">
        <v>9819</v>
      </c>
      <c r="AD834" s="48">
        <v>7202</v>
      </c>
      <c r="AE834" s="48">
        <v>4940</v>
      </c>
      <c r="AF834" s="48">
        <v>3246</v>
      </c>
      <c r="AG834" s="48">
        <v>3019</v>
      </c>
      <c r="AH834" s="50">
        <v>16416</v>
      </c>
      <c r="AI834" s="50">
        <v>16633</v>
      </c>
      <c r="AJ834" s="50">
        <v>16753</v>
      </c>
      <c r="AK834" s="50">
        <v>17706</v>
      </c>
      <c r="AL834" s="50">
        <v>18959</v>
      </c>
      <c r="AM834" s="50">
        <v>18703</v>
      </c>
      <c r="AN834" s="50">
        <v>18510</v>
      </c>
      <c r="AO834" s="50">
        <v>18076</v>
      </c>
      <c r="AP834" s="50">
        <v>16167</v>
      </c>
      <c r="AQ834" s="50">
        <v>16354</v>
      </c>
      <c r="AR834" s="50">
        <v>17357</v>
      </c>
      <c r="AS834" s="50">
        <v>15826</v>
      </c>
      <c r="AT834" s="50">
        <v>13309</v>
      </c>
      <c r="AU834" s="50">
        <v>10320</v>
      </c>
      <c r="AV834" s="50">
        <v>7547</v>
      </c>
      <c r="AW834" s="50">
        <v>5514</v>
      </c>
      <c r="AX834" s="50">
        <v>5665</v>
      </c>
      <c r="AZ834">
        <v>0</v>
      </c>
    </row>
    <row r="835" spans="1:52" x14ac:dyDescent="0.25">
      <c r="A835" s="2" t="s">
        <v>741</v>
      </c>
      <c r="B835" s="3" t="s">
        <v>1157</v>
      </c>
      <c r="C835" s="4">
        <v>66045</v>
      </c>
      <c r="D835" s="2" t="s">
        <v>743</v>
      </c>
      <c r="E835" s="2" t="s">
        <v>1158</v>
      </c>
      <c r="F835" t="s">
        <v>2496</v>
      </c>
      <c r="G835">
        <v>19271</v>
      </c>
      <c r="H835">
        <v>1128</v>
      </c>
      <c r="I835">
        <v>648</v>
      </c>
      <c r="J835" s="9">
        <v>57.446808510638306</v>
      </c>
      <c r="K835">
        <v>5402</v>
      </c>
      <c r="L835">
        <v>2597</v>
      </c>
      <c r="M835" s="22">
        <v>48.074787115883005</v>
      </c>
      <c r="N835" s="48">
        <v>19271</v>
      </c>
      <c r="O835" s="49">
        <v>8433</v>
      </c>
      <c r="P835" s="49">
        <v>10838</v>
      </c>
      <c r="Q835" s="48">
        <v>946</v>
      </c>
      <c r="R835" s="48">
        <v>928</v>
      </c>
      <c r="S835" s="48">
        <v>925</v>
      </c>
      <c r="T835" s="48">
        <v>843</v>
      </c>
      <c r="U835" s="48">
        <v>800</v>
      </c>
      <c r="V835" s="48">
        <v>758</v>
      </c>
      <c r="W835" s="48">
        <v>573</v>
      </c>
      <c r="X835" s="48">
        <v>483</v>
      </c>
      <c r="Y835" s="48">
        <v>529</v>
      </c>
      <c r="Z835" s="48">
        <v>619</v>
      </c>
      <c r="AA835" s="48">
        <v>606</v>
      </c>
      <c r="AB835" s="48">
        <v>530</v>
      </c>
      <c r="AC835" s="48">
        <v>474</v>
      </c>
      <c r="AD835" s="48">
        <v>413</v>
      </c>
      <c r="AE835" s="48">
        <v>285</v>
      </c>
      <c r="AF835" s="48">
        <v>182</v>
      </c>
      <c r="AG835" s="48">
        <v>160</v>
      </c>
      <c r="AH835" s="50">
        <v>900</v>
      </c>
      <c r="AI835" s="50">
        <v>878</v>
      </c>
      <c r="AJ835" s="50">
        <v>870</v>
      </c>
      <c r="AK835" s="50">
        <v>773</v>
      </c>
      <c r="AL835" s="50">
        <v>743</v>
      </c>
      <c r="AM835" s="50">
        <v>712</v>
      </c>
      <c r="AN835" s="50">
        <v>548</v>
      </c>
      <c r="AO835" s="50">
        <v>443</v>
      </c>
      <c r="AP835" s="50">
        <v>465</v>
      </c>
      <c r="AQ835" s="50">
        <v>540</v>
      </c>
      <c r="AR835" s="50">
        <v>544</v>
      </c>
      <c r="AS835" s="50">
        <v>478</v>
      </c>
      <c r="AT835" s="50">
        <v>397</v>
      </c>
      <c r="AU835" s="50">
        <v>329</v>
      </c>
      <c r="AV835" s="50">
        <v>242</v>
      </c>
      <c r="AW835" s="50">
        <v>176</v>
      </c>
      <c r="AX835" s="50">
        <v>179</v>
      </c>
      <c r="AZ835">
        <v>0</v>
      </c>
    </row>
    <row r="836" spans="1:52" x14ac:dyDescent="0.25">
      <c r="A836" s="2" t="s">
        <v>741</v>
      </c>
      <c r="B836" s="3" t="s">
        <v>1409</v>
      </c>
      <c r="C836" s="4">
        <v>66075</v>
      </c>
      <c r="D836" s="2" t="s">
        <v>743</v>
      </c>
      <c r="E836" s="2" t="s">
        <v>1410</v>
      </c>
      <c r="F836" t="s">
        <v>2496</v>
      </c>
      <c r="G836">
        <v>6328</v>
      </c>
      <c r="H836">
        <v>648</v>
      </c>
      <c r="I836">
        <v>432</v>
      </c>
      <c r="J836" s="9">
        <v>66.666666666666657</v>
      </c>
      <c r="K836">
        <v>1703</v>
      </c>
      <c r="L836">
        <v>807</v>
      </c>
      <c r="M836" s="22">
        <v>47.386964180857312</v>
      </c>
      <c r="N836" s="48">
        <v>6328</v>
      </c>
      <c r="O836" s="49">
        <v>1852</v>
      </c>
      <c r="P836" s="49">
        <v>4476</v>
      </c>
      <c r="Q836" s="48">
        <v>293</v>
      </c>
      <c r="R836" s="48">
        <v>281</v>
      </c>
      <c r="S836" s="48">
        <v>272</v>
      </c>
      <c r="T836" s="48">
        <v>273</v>
      </c>
      <c r="U836" s="48">
        <v>268</v>
      </c>
      <c r="V836" s="48">
        <v>251</v>
      </c>
      <c r="W836" s="48">
        <v>214</v>
      </c>
      <c r="X836" s="48">
        <v>207</v>
      </c>
      <c r="Y836" s="48">
        <v>201</v>
      </c>
      <c r="Z836" s="48">
        <v>212</v>
      </c>
      <c r="AA836" s="48">
        <v>224</v>
      </c>
      <c r="AB836" s="48">
        <v>211</v>
      </c>
      <c r="AC836" s="48">
        <v>175</v>
      </c>
      <c r="AD836" s="48">
        <v>126</v>
      </c>
      <c r="AE836" s="48">
        <v>81</v>
      </c>
      <c r="AF836" s="48">
        <v>56</v>
      </c>
      <c r="AG836" s="48">
        <v>49</v>
      </c>
      <c r="AH836" s="50">
        <v>286</v>
      </c>
      <c r="AI836" s="50">
        <v>273</v>
      </c>
      <c r="AJ836" s="50">
        <v>258</v>
      </c>
      <c r="AK836" s="50">
        <v>254</v>
      </c>
      <c r="AL836" s="50">
        <v>246</v>
      </c>
      <c r="AM836" s="50">
        <v>225</v>
      </c>
      <c r="AN836" s="50">
        <v>181</v>
      </c>
      <c r="AO836" s="50">
        <v>168</v>
      </c>
      <c r="AP836" s="50">
        <v>160</v>
      </c>
      <c r="AQ836" s="50">
        <v>166</v>
      </c>
      <c r="AR836" s="50">
        <v>171</v>
      </c>
      <c r="AS836" s="50">
        <v>153</v>
      </c>
      <c r="AT836" s="50">
        <v>127</v>
      </c>
      <c r="AU836" s="50">
        <v>94</v>
      </c>
      <c r="AV836" s="50">
        <v>65</v>
      </c>
      <c r="AW836" s="50">
        <v>52</v>
      </c>
      <c r="AX836" s="50">
        <v>55</v>
      </c>
      <c r="AZ836">
        <v>0</v>
      </c>
    </row>
    <row r="837" spans="1:52" x14ac:dyDescent="0.25">
      <c r="A837" s="2" t="s">
        <v>741</v>
      </c>
      <c r="B837" s="3" t="s">
        <v>1019</v>
      </c>
      <c r="C837" s="4">
        <v>66088</v>
      </c>
      <c r="D837" s="2" t="s">
        <v>743</v>
      </c>
      <c r="E837" s="2" t="s">
        <v>1020</v>
      </c>
      <c r="F837" t="s">
        <v>2496</v>
      </c>
      <c r="G837">
        <v>27727</v>
      </c>
      <c r="H837">
        <v>2209</v>
      </c>
      <c r="I837">
        <v>1270</v>
      </c>
      <c r="J837" s="9">
        <v>57.492077863286553</v>
      </c>
      <c r="K837">
        <v>7719</v>
      </c>
      <c r="L837">
        <v>3372</v>
      </c>
      <c r="M837" s="22">
        <v>43.684415079673535</v>
      </c>
      <c r="N837" s="48">
        <v>27727</v>
      </c>
      <c r="O837" s="49">
        <v>13174</v>
      </c>
      <c r="P837" s="49">
        <v>14553</v>
      </c>
      <c r="Q837" s="48">
        <v>1325</v>
      </c>
      <c r="R837" s="48">
        <v>1294</v>
      </c>
      <c r="S837" s="48">
        <v>1243</v>
      </c>
      <c r="T837" s="48">
        <v>1260</v>
      </c>
      <c r="U837" s="48">
        <v>1234</v>
      </c>
      <c r="V837" s="48">
        <v>1116</v>
      </c>
      <c r="W837" s="48">
        <v>909</v>
      </c>
      <c r="X837" s="48">
        <v>792</v>
      </c>
      <c r="Y837" s="48">
        <v>792</v>
      </c>
      <c r="Z837" s="48">
        <v>832</v>
      </c>
      <c r="AA837" s="48">
        <v>859</v>
      </c>
      <c r="AB837" s="48">
        <v>777</v>
      </c>
      <c r="AC837" s="48">
        <v>676</v>
      </c>
      <c r="AD837" s="48">
        <v>491</v>
      </c>
      <c r="AE837" s="48">
        <v>309</v>
      </c>
      <c r="AF837" s="48">
        <v>210</v>
      </c>
      <c r="AG837" s="48">
        <v>206</v>
      </c>
      <c r="AH837" s="50">
        <v>1255</v>
      </c>
      <c r="AI837" s="50">
        <v>1212</v>
      </c>
      <c r="AJ837" s="50">
        <v>1209</v>
      </c>
      <c r="AK837" s="50">
        <v>1175</v>
      </c>
      <c r="AL837" s="50">
        <v>1116</v>
      </c>
      <c r="AM837" s="50">
        <v>1012</v>
      </c>
      <c r="AN837" s="50">
        <v>889</v>
      </c>
      <c r="AO837" s="50">
        <v>799</v>
      </c>
      <c r="AP837" s="50">
        <v>749</v>
      </c>
      <c r="AQ837" s="50">
        <v>767</v>
      </c>
      <c r="AR837" s="50">
        <v>733</v>
      </c>
      <c r="AS837" s="50">
        <v>678</v>
      </c>
      <c r="AT837" s="50">
        <v>589</v>
      </c>
      <c r="AU837" s="50">
        <v>436</v>
      </c>
      <c r="AV837" s="50">
        <v>316</v>
      </c>
      <c r="AW837" s="50">
        <v>230</v>
      </c>
      <c r="AX837" s="50">
        <v>237</v>
      </c>
      <c r="AZ837">
        <v>0</v>
      </c>
    </row>
    <row r="838" spans="1:52" x14ac:dyDescent="0.25">
      <c r="A838" s="2" t="s">
        <v>741</v>
      </c>
      <c r="B838" s="3" t="s">
        <v>803</v>
      </c>
      <c r="C838" s="4">
        <v>66170</v>
      </c>
      <c r="D838" s="2" t="s">
        <v>743</v>
      </c>
      <c r="E838" s="2" t="s">
        <v>804</v>
      </c>
      <c r="F838" t="s">
        <v>2496</v>
      </c>
      <c r="G838">
        <v>202795</v>
      </c>
      <c r="H838">
        <v>1172</v>
      </c>
      <c r="I838">
        <v>724</v>
      </c>
      <c r="J838" s="9">
        <v>61.774744027303754</v>
      </c>
      <c r="K838">
        <v>46446</v>
      </c>
      <c r="L838">
        <v>24421</v>
      </c>
      <c r="M838" s="22">
        <v>52.579339447961068</v>
      </c>
      <c r="N838" s="48">
        <v>202795</v>
      </c>
      <c r="O838" s="49">
        <v>194374</v>
      </c>
      <c r="P838" s="49">
        <v>8421</v>
      </c>
      <c r="Q838" s="48">
        <v>7815</v>
      </c>
      <c r="R838" s="48">
        <v>7866</v>
      </c>
      <c r="S838" s="48">
        <v>7999</v>
      </c>
      <c r="T838" s="48">
        <v>8461</v>
      </c>
      <c r="U838" s="48">
        <v>9209</v>
      </c>
      <c r="V838" s="48">
        <v>8651</v>
      </c>
      <c r="W838" s="48">
        <v>7345</v>
      </c>
      <c r="X838" s="48">
        <v>6619</v>
      </c>
      <c r="Y838" s="48">
        <v>5793</v>
      </c>
      <c r="Z838" s="48">
        <v>5759</v>
      </c>
      <c r="AA838" s="48">
        <v>5828</v>
      </c>
      <c r="AB838" s="48">
        <v>5308</v>
      </c>
      <c r="AC838" s="48">
        <v>4325</v>
      </c>
      <c r="AD838" s="48">
        <v>3151</v>
      </c>
      <c r="AE838" s="48">
        <v>2126</v>
      </c>
      <c r="AF838" s="48">
        <v>1385</v>
      </c>
      <c r="AG838" s="48">
        <v>1299</v>
      </c>
      <c r="AH838" s="50">
        <v>7417</v>
      </c>
      <c r="AI838" s="50">
        <v>7456</v>
      </c>
      <c r="AJ838" s="50">
        <v>7706</v>
      </c>
      <c r="AK838" s="50">
        <v>8221</v>
      </c>
      <c r="AL838" s="50">
        <v>8761</v>
      </c>
      <c r="AM838" s="50">
        <v>8345</v>
      </c>
      <c r="AN838" s="50">
        <v>7807</v>
      </c>
      <c r="AO838" s="50">
        <v>7154</v>
      </c>
      <c r="AP838" s="50">
        <v>6195</v>
      </c>
      <c r="AQ838" s="50">
        <v>6488</v>
      </c>
      <c r="AR838" s="50">
        <v>6845</v>
      </c>
      <c r="AS838" s="50">
        <v>6071</v>
      </c>
      <c r="AT838" s="50">
        <v>4976</v>
      </c>
      <c r="AU838" s="50">
        <v>3812</v>
      </c>
      <c r="AV838" s="50">
        <v>2714</v>
      </c>
      <c r="AW838" s="50">
        <v>1981</v>
      </c>
      <c r="AX838" s="50">
        <v>1907</v>
      </c>
      <c r="AZ838">
        <v>0</v>
      </c>
    </row>
    <row r="839" spans="1:52" x14ac:dyDescent="0.25">
      <c r="A839" s="2" t="s">
        <v>741</v>
      </c>
      <c r="B839" s="3" t="s">
        <v>1531</v>
      </c>
      <c r="C839" s="4">
        <v>66318</v>
      </c>
      <c r="D839" s="2" t="s">
        <v>743</v>
      </c>
      <c r="E839" s="2" t="s">
        <v>1532</v>
      </c>
      <c r="F839" t="s">
        <v>2496</v>
      </c>
      <c r="G839">
        <v>15217</v>
      </c>
      <c r="H839">
        <v>1153</v>
      </c>
      <c r="I839">
        <v>597</v>
      </c>
      <c r="J839" s="9">
        <v>51.777970511708581</v>
      </c>
      <c r="K839">
        <v>4022</v>
      </c>
      <c r="L839">
        <v>2361</v>
      </c>
      <c r="M839" s="22">
        <v>58.702138239681744</v>
      </c>
      <c r="N839" s="48">
        <v>15217</v>
      </c>
      <c r="O839" s="49">
        <v>3979</v>
      </c>
      <c r="P839" s="49">
        <v>11238</v>
      </c>
      <c r="Q839" s="48">
        <v>683</v>
      </c>
      <c r="R839" s="48">
        <v>646</v>
      </c>
      <c r="S839" s="48">
        <v>605</v>
      </c>
      <c r="T839" s="48">
        <v>596</v>
      </c>
      <c r="U839" s="48">
        <v>586</v>
      </c>
      <c r="V839" s="48">
        <v>536</v>
      </c>
      <c r="W839" s="48">
        <v>422</v>
      </c>
      <c r="X839" s="48">
        <v>415</v>
      </c>
      <c r="Y839" s="48">
        <v>438</v>
      </c>
      <c r="Z839" s="48">
        <v>512</v>
      </c>
      <c r="AA839" s="48">
        <v>604</v>
      </c>
      <c r="AB839" s="48">
        <v>550</v>
      </c>
      <c r="AC839" s="48">
        <v>449</v>
      </c>
      <c r="AD839" s="48">
        <v>348</v>
      </c>
      <c r="AE839" s="48">
        <v>255</v>
      </c>
      <c r="AF839" s="48">
        <v>177</v>
      </c>
      <c r="AG839" s="48">
        <v>156</v>
      </c>
      <c r="AH839" s="50">
        <v>664</v>
      </c>
      <c r="AI839" s="50">
        <v>646</v>
      </c>
      <c r="AJ839" s="50">
        <v>617</v>
      </c>
      <c r="AK839" s="50">
        <v>606</v>
      </c>
      <c r="AL839" s="50">
        <v>574</v>
      </c>
      <c r="AM839" s="50">
        <v>511</v>
      </c>
      <c r="AN839" s="50">
        <v>392</v>
      </c>
      <c r="AO839" s="50">
        <v>382</v>
      </c>
      <c r="AP839" s="50">
        <v>378</v>
      </c>
      <c r="AQ839" s="50">
        <v>399</v>
      </c>
      <c r="AR839" s="50">
        <v>441</v>
      </c>
      <c r="AS839" s="50">
        <v>410</v>
      </c>
      <c r="AT839" s="50">
        <v>353</v>
      </c>
      <c r="AU839" s="50">
        <v>284</v>
      </c>
      <c r="AV839" s="50">
        <v>223</v>
      </c>
      <c r="AW839" s="50">
        <v>176</v>
      </c>
      <c r="AX839" s="50">
        <v>183</v>
      </c>
      <c r="AZ839">
        <v>0</v>
      </c>
    </row>
    <row r="840" spans="1:52" x14ac:dyDescent="0.25">
      <c r="A840" s="2" t="s">
        <v>741</v>
      </c>
      <c r="B840" s="3" t="s">
        <v>1332</v>
      </c>
      <c r="C840" s="4">
        <v>66383</v>
      </c>
      <c r="D840" s="2" t="s">
        <v>743</v>
      </c>
      <c r="E840" s="2" t="s">
        <v>1333</v>
      </c>
      <c r="F840" t="s">
        <v>2496</v>
      </c>
      <c r="G840">
        <v>8568</v>
      </c>
      <c r="H840">
        <v>748</v>
      </c>
      <c r="I840">
        <v>494</v>
      </c>
      <c r="J840" s="9">
        <v>66.042780748663105</v>
      </c>
      <c r="K840">
        <v>2360</v>
      </c>
      <c r="L840">
        <v>1126</v>
      </c>
      <c r="M840" s="22">
        <v>47.711864406779661</v>
      </c>
      <c r="N840" s="48">
        <v>8568</v>
      </c>
      <c r="O840" s="49">
        <v>3441</v>
      </c>
      <c r="P840" s="49">
        <v>5127</v>
      </c>
      <c r="Q840" s="48">
        <v>407</v>
      </c>
      <c r="R840" s="48">
        <v>392</v>
      </c>
      <c r="S840" s="48">
        <v>386</v>
      </c>
      <c r="T840" s="48">
        <v>382</v>
      </c>
      <c r="U840" s="48">
        <v>368</v>
      </c>
      <c r="V840" s="48">
        <v>334</v>
      </c>
      <c r="W840" s="48">
        <v>274</v>
      </c>
      <c r="X840" s="48">
        <v>261</v>
      </c>
      <c r="Y840" s="48">
        <v>253</v>
      </c>
      <c r="Z840" s="48">
        <v>266</v>
      </c>
      <c r="AA840" s="48">
        <v>285</v>
      </c>
      <c r="AB840" s="48">
        <v>277</v>
      </c>
      <c r="AC840" s="48">
        <v>239</v>
      </c>
      <c r="AD840" s="48">
        <v>179</v>
      </c>
      <c r="AE840" s="48">
        <v>116</v>
      </c>
      <c r="AF840" s="48">
        <v>81</v>
      </c>
      <c r="AG840" s="48">
        <v>69</v>
      </c>
      <c r="AH840" s="50">
        <v>389</v>
      </c>
      <c r="AI840" s="50">
        <v>371</v>
      </c>
      <c r="AJ840" s="50">
        <v>355</v>
      </c>
      <c r="AK840" s="50">
        <v>350</v>
      </c>
      <c r="AL840" s="50">
        <v>337</v>
      </c>
      <c r="AM840" s="50">
        <v>307</v>
      </c>
      <c r="AN840" s="50">
        <v>244</v>
      </c>
      <c r="AO840" s="50">
        <v>223</v>
      </c>
      <c r="AP840" s="50">
        <v>215</v>
      </c>
      <c r="AQ840" s="50">
        <v>223</v>
      </c>
      <c r="AR840" s="50">
        <v>231</v>
      </c>
      <c r="AS840" s="50">
        <v>210</v>
      </c>
      <c r="AT840" s="50">
        <v>176</v>
      </c>
      <c r="AU840" s="50">
        <v>132</v>
      </c>
      <c r="AV840" s="50">
        <v>91</v>
      </c>
      <c r="AW840" s="50">
        <v>71</v>
      </c>
      <c r="AX840" s="50">
        <v>74</v>
      </c>
      <c r="AZ840">
        <v>0</v>
      </c>
    </row>
    <row r="841" spans="1:52" x14ac:dyDescent="0.25">
      <c r="A841" s="2" t="s">
        <v>741</v>
      </c>
      <c r="B841" s="3" t="s">
        <v>1256</v>
      </c>
      <c r="C841" s="4">
        <v>66400</v>
      </c>
      <c r="D841" s="2" t="s">
        <v>743</v>
      </c>
      <c r="E841" s="2" t="s">
        <v>1257</v>
      </c>
      <c r="F841" t="s">
        <v>2496</v>
      </c>
      <c r="G841">
        <v>32192</v>
      </c>
      <c r="H841">
        <v>80</v>
      </c>
      <c r="I841">
        <v>41</v>
      </c>
      <c r="J841" s="9">
        <v>51.249999999999993</v>
      </c>
      <c r="K841">
        <v>8297</v>
      </c>
      <c r="L841">
        <v>4116</v>
      </c>
      <c r="M841" s="22">
        <v>49.608292153790529</v>
      </c>
      <c r="N841" s="48">
        <v>32192</v>
      </c>
      <c r="O841" s="49">
        <v>31662</v>
      </c>
      <c r="P841" s="49">
        <v>530</v>
      </c>
      <c r="Q841" s="48">
        <v>1416</v>
      </c>
      <c r="R841" s="48">
        <v>1362</v>
      </c>
      <c r="S841" s="48">
        <v>1353</v>
      </c>
      <c r="T841" s="48">
        <v>1267</v>
      </c>
      <c r="U841" s="48">
        <v>1320</v>
      </c>
      <c r="V841" s="48">
        <v>1214</v>
      </c>
      <c r="W841" s="48">
        <v>1006</v>
      </c>
      <c r="X841" s="48">
        <v>884</v>
      </c>
      <c r="Y841" s="48">
        <v>819</v>
      </c>
      <c r="Z841" s="48">
        <v>814</v>
      </c>
      <c r="AA841" s="48">
        <v>873</v>
      </c>
      <c r="AB841" s="48">
        <v>819</v>
      </c>
      <c r="AC841" s="48">
        <v>683</v>
      </c>
      <c r="AD841" s="48">
        <v>521</v>
      </c>
      <c r="AE841" s="48">
        <v>355</v>
      </c>
      <c r="AF841" s="48">
        <v>230</v>
      </c>
      <c r="AG841" s="48">
        <v>249</v>
      </c>
      <c r="AH841" s="50">
        <v>1367</v>
      </c>
      <c r="AI841" s="50">
        <v>1353</v>
      </c>
      <c r="AJ841" s="50">
        <v>1316</v>
      </c>
      <c r="AK841" s="50">
        <v>1373</v>
      </c>
      <c r="AL841" s="50">
        <v>1408</v>
      </c>
      <c r="AM841" s="50">
        <v>1340</v>
      </c>
      <c r="AN841" s="50">
        <v>1217</v>
      </c>
      <c r="AO841" s="50">
        <v>1072</v>
      </c>
      <c r="AP841" s="50">
        <v>984</v>
      </c>
      <c r="AQ841" s="50">
        <v>1042</v>
      </c>
      <c r="AR841" s="50">
        <v>1059</v>
      </c>
      <c r="AS841" s="50">
        <v>974</v>
      </c>
      <c r="AT841" s="50">
        <v>805</v>
      </c>
      <c r="AU841" s="50">
        <v>599</v>
      </c>
      <c r="AV841" s="50">
        <v>441</v>
      </c>
      <c r="AW841" s="50">
        <v>324</v>
      </c>
      <c r="AX841" s="50">
        <v>333</v>
      </c>
      <c r="AZ841">
        <v>0</v>
      </c>
    </row>
    <row r="842" spans="1:52" x14ac:dyDescent="0.25">
      <c r="A842" s="2" t="s">
        <v>741</v>
      </c>
      <c r="B842" s="3" t="s">
        <v>742</v>
      </c>
      <c r="C842" s="4">
        <v>66440</v>
      </c>
      <c r="D842" s="2" t="s">
        <v>743</v>
      </c>
      <c r="E842" s="2" t="s">
        <v>744</v>
      </c>
      <c r="F842" t="s">
        <v>2496</v>
      </c>
      <c r="G842">
        <v>23707</v>
      </c>
      <c r="H842">
        <v>1178</v>
      </c>
      <c r="I842">
        <v>477</v>
      </c>
      <c r="J842" s="9">
        <v>40.492359932088284</v>
      </c>
      <c r="K842">
        <v>5738</v>
      </c>
      <c r="L842">
        <v>3229</v>
      </c>
      <c r="M842" s="22">
        <v>56.273963053328693</v>
      </c>
      <c r="N842" s="48">
        <v>23707</v>
      </c>
      <c r="O842" s="49">
        <v>13726</v>
      </c>
      <c r="P842" s="49">
        <v>9981</v>
      </c>
      <c r="Q842" s="48">
        <v>963</v>
      </c>
      <c r="R842" s="48">
        <v>984</v>
      </c>
      <c r="S842" s="48">
        <v>996</v>
      </c>
      <c r="T842" s="48">
        <v>1019</v>
      </c>
      <c r="U842" s="48">
        <v>1082</v>
      </c>
      <c r="V842" s="48">
        <v>950</v>
      </c>
      <c r="W842" s="48">
        <v>771</v>
      </c>
      <c r="X842" s="48">
        <v>700</v>
      </c>
      <c r="Y842" s="48">
        <v>641</v>
      </c>
      <c r="Z842" s="48">
        <v>671</v>
      </c>
      <c r="AA842" s="48">
        <v>729</v>
      </c>
      <c r="AB842" s="48">
        <v>666</v>
      </c>
      <c r="AC842" s="48">
        <v>566</v>
      </c>
      <c r="AD842" s="48">
        <v>445</v>
      </c>
      <c r="AE842" s="48">
        <v>306</v>
      </c>
      <c r="AF842" s="48">
        <v>216</v>
      </c>
      <c r="AG842" s="48">
        <v>214</v>
      </c>
      <c r="AH842" s="50">
        <v>915</v>
      </c>
      <c r="AI842" s="50">
        <v>935</v>
      </c>
      <c r="AJ842" s="50">
        <v>949</v>
      </c>
      <c r="AK842" s="50">
        <v>980</v>
      </c>
      <c r="AL842" s="50">
        <v>975</v>
      </c>
      <c r="AM842" s="50">
        <v>912</v>
      </c>
      <c r="AN842" s="50">
        <v>782</v>
      </c>
      <c r="AO842" s="50">
        <v>717</v>
      </c>
      <c r="AP842" s="50">
        <v>666</v>
      </c>
      <c r="AQ842" s="50">
        <v>698</v>
      </c>
      <c r="AR842" s="50">
        <v>743</v>
      </c>
      <c r="AS842" s="50">
        <v>674</v>
      </c>
      <c r="AT842" s="50">
        <v>568</v>
      </c>
      <c r="AU842" s="50">
        <v>431</v>
      </c>
      <c r="AV842" s="50">
        <v>326</v>
      </c>
      <c r="AW842" s="50">
        <v>250</v>
      </c>
      <c r="AX842" s="50">
        <v>267</v>
      </c>
      <c r="AZ842">
        <v>2</v>
      </c>
    </row>
    <row r="843" spans="1:52" x14ac:dyDescent="0.25">
      <c r="A843" s="2" t="s">
        <v>741</v>
      </c>
      <c r="B843" s="3" t="s">
        <v>1415</v>
      </c>
      <c r="C843" s="4">
        <v>66456</v>
      </c>
      <c r="D843" s="2" t="s">
        <v>743</v>
      </c>
      <c r="E843" s="2" t="s">
        <v>1416</v>
      </c>
      <c r="F843" t="s">
        <v>2496</v>
      </c>
      <c r="G843">
        <v>16454</v>
      </c>
      <c r="H843">
        <v>2963</v>
      </c>
      <c r="I843">
        <v>486</v>
      </c>
      <c r="J843" s="9">
        <v>16.402294971312859</v>
      </c>
      <c r="K843">
        <v>6045</v>
      </c>
      <c r="L843">
        <v>1448</v>
      </c>
      <c r="M843" s="22">
        <v>23.953680727874278</v>
      </c>
      <c r="N843" s="48">
        <v>16454</v>
      </c>
      <c r="O843" s="49">
        <v>4324</v>
      </c>
      <c r="P843" s="49">
        <v>12130</v>
      </c>
      <c r="Q843" s="48">
        <v>1154</v>
      </c>
      <c r="R843" s="48">
        <v>1023</v>
      </c>
      <c r="S843" s="48">
        <v>920</v>
      </c>
      <c r="T843" s="48">
        <v>875</v>
      </c>
      <c r="U843" s="48">
        <v>847</v>
      </c>
      <c r="V843" s="48">
        <v>665</v>
      </c>
      <c r="W843" s="48">
        <v>460</v>
      </c>
      <c r="X843" s="48">
        <v>407</v>
      </c>
      <c r="Y843" s="48">
        <v>373</v>
      </c>
      <c r="Z843" s="48">
        <v>340</v>
      </c>
      <c r="AA843" s="48">
        <v>313</v>
      </c>
      <c r="AB843" s="48">
        <v>256</v>
      </c>
      <c r="AC843" s="48">
        <v>221</v>
      </c>
      <c r="AD843" s="48">
        <v>204</v>
      </c>
      <c r="AE843" s="48">
        <v>140</v>
      </c>
      <c r="AF843" s="48">
        <v>110</v>
      </c>
      <c r="AG843" s="48">
        <v>94</v>
      </c>
      <c r="AH843" s="50">
        <v>1109</v>
      </c>
      <c r="AI843" s="50">
        <v>1000</v>
      </c>
      <c r="AJ843" s="50">
        <v>936</v>
      </c>
      <c r="AK843" s="50">
        <v>817</v>
      </c>
      <c r="AL843" s="50">
        <v>722</v>
      </c>
      <c r="AM843" s="50">
        <v>583</v>
      </c>
      <c r="AN843" s="50">
        <v>464</v>
      </c>
      <c r="AO843" s="50">
        <v>441</v>
      </c>
      <c r="AP843" s="50">
        <v>366</v>
      </c>
      <c r="AQ843" s="50">
        <v>303</v>
      </c>
      <c r="AR843" s="50">
        <v>302</v>
      </c>
      <c r="AS843" s="50">
        <v>273</v>
      </c>
      <c r="AT843" s="50">
        <v>224</v>
      </c>
      <c r="AU843" s="50">
        <v>168</v>
      </c>
      <c r="AV843" s="50">
        <v>128</v>
      </c>
      <c r="AW843" s="50">
        <v>116</v>
      </c>
      <c r="AX843" s="50">
        <v>100</v>
      </c>
      <c r="AZ843">
        <v>2</v>
      </c>
    </row>
    <row r="844" spans="1:52" x14ac:dyDescent="0.25">
      <c r="A844" s="2" t="s">
        <v>741</v>
      </c>
      <c r="B844" s="3" t="s">
        <v>1987</v>
      </c>
      <c r="C844" s="4">
        <v>66572</v>
      </c>
      <c r="D844" s="2" t="s">
        <v>743</v>
      </c>
      <c r="E844" s="2" t="s">
        <v>1988</v>
      </c>
      <c r="F844" t="s">
        <v>2496</v>
      </c>
      <c r="G844">
        <v>13630</v>
      </c>
      <c r="H844">
        <v>2817</v>
      </c>
      <c r="I844">
        <v>414</v>
      </c>
      <c r="J844" s="9">
        <v>14.696485623003195</v>
      </c>
      <c r="K844">
        <v>4943</v>
      </c>
      <c r="L844">
        <v>1187</v>
      </c>
      <c r="M844" s="22">
        <v>24.013756827837344</v>
      </c>
      <c r="N844" s="48">
        <v>13630</v>
      </c>
      <c r="O844" s="49">
        <v>3468</v>
      </c>
      <c r="P844" s="49">
        <v>10162</v>
      </c>
      <c r="Q844" s="48">
        <v>956</v>
      </c>
      <c r="R844" s="48">
        <v>847</v>
      </c>
      <c r="S844" s="48">
        <v>762</v>
      </c>
      <c r="T844" s="48">
        <v>724</v>
      </c>
      <c r="U844" s="48">
        <v>701</v>
      </c>
      <c r="V844" s="48">
        <v>551</v>
      </c>
      <c r="W844" s="48">
        <v>381</v>
      </c>
      <c r="X844" s="48">
        <v>337</v>
      </c>
      <c r="Y844" s="48">
        <v>309</v>
      </c>
      <c r="Z844" s="48">
        <v>281</v>
      </c>
      <c r="AA844" s="48">
        <v>259</v>
      </c>
      <c r="AB844" s="48">
        <v>213</v>
      </c>
      <c r="AC844" s="48">
        <v>183</v>
      </c>
      <c r="AD844" s="48">
        <v>169</v>
      </c>
      <c r="AE844" s="48">
        <v>116</v>
      </c>
      <c r="AF844" s="48">
        <v>91</v>
      </c>
      <c r="AG844" s="48">
        <v>78</v>
      </c>
      <c r="AH844" s="50">
        <v>918</v>
      </c>
      <c r="AI844" s="50">
        <v>830</v>
      </c>
      <c r="AJ844" s="50">
        <v>775</v>
      </c>
      <c r="AK844" s="50">
        <v>677</v>
      </c>
      <c r="AL844" s="50">
        <v>598</v>
      </c>
      <c r="AM844" s="50">
        <v>482</v>
      </c>
      <c r="AN844" s="50">
        <v>385</v>
      </c>
      <c r="AO844" s="50">
        <v>365</v>
      </c>
      <c r="AP844" s="50">
        <v>303</v>
      </c>
      <c r="AQ844" s="50">
        <v>251</v>
      </c>
      <c r="AR844" s="50">
        <v>251</v>
      </c>
      <c r="AS844" s="50">
        <v>226</v>
      </c>
      <c r="AT844" s="50">
        <v>186</v>
      </c>
      <c r="AU844" s="50">
        <v>140</v>
      </c>
      <c r="AV844" s="50">
        <v>106</v>
      </c>
      <c r="AW844" s="50">
        <v>96</v>
      </c>
      <c r="AX844" s="50">
        <v>83</v>
      </c>
      <c r="AZ844">
        <v>2</v>
      </c>
    </row>
    <row r="845" spans="1:52" x14ac:dyDescent="0.25">
      <c r="A845" s="2" t="s">
        <v>741</v>
      </c>
      <c r="B845" s="3" t="s">
        <v>1463</v>
      </c>
      <c r="C845" s="4">
        <v>66594</v>
      </c>
      <c r="D845" s="2" t="s">
        <v>743</v>
      </c>
      <c r="E845" s="2" t="s">
        <v>1464</v>
      </c>
      <c r="F845" t="s">
        <v>2496</v>
      </c>
      <c r="G845">
        <v>33885</v>
      </c>
      <c r="H845">
        <v>3640</v>
      </c>
      <c r="I845">
        <v>2166</v>
      </c>
      <c r="J845" s="9">
        <v>59.505494505494504</v>
      </c>
      <c r="K845">
        <v>10154</v>
      </c>
      <c r="L845">
        <v>4472</v>
      </c>
      <c r="M845" s="22">
        <v>44.041756943076621</v>
      </c>
      <c r="N845" s="48">
        <v>33885</v>
      </c>
      <c r="O845" s="49">
        <v>8270</v>
      </c>
      <c r="P845" s="49">
        <v>25615</v>
      </c>
      <c r="Q845" s="48">
        <v>1836</v>
      </c>
      <c r="R845" s="48">
        <v>1673</v>
      </c>
      <c r="S845" s="48">
        <v>1555</v>
      </c>
      <c r="T845" s="48">
        <v>1486</v>
      </c>
      <c r="U845" s="48">
        <v>1452</v>
      </c>
      <c r="V845" s="48">
        <v>1269</v>
      </c>
      <c r="W845" s="48">
        <v>1048</v>
      </c>
      <c r="X845" s="48">
        <v>949</v>
      </c>
      <c r="Y845" s="48">
        <v>849</v>
      </c>
      <c r="Z845" s="48">
        <v>858</v>
      </c>
      <c r="AA845" s="48">
        <v>889</v>
      </c>
      <c r="AB845" s="48">
        <v>871</v>
      </c>
      <c r="AC845" s="48">
        <v>813</v>
      </c>
      <c r="AD845" s="48">
        <v>654</v>
      </c>
      <c r="AE845" s="48">
        <v>466</v>
      </c>
      <c r="AF845" s="48">
        <v>336</v>
      </c>
      <c r="AG845" s="48">
        <v>318</v>
      </c>
      <c r="AH845" s="50">
        <v>1783</v>
      </c>
      <c r="AI845" s="50">
        <v>1649</v>
      </c>
      <c r="AJ845" s="50">
        <v>1544</v>
      </c>
      <c r="AK845" s="50">
        <v>1471</v>
      </c>
      <c r="AL845" s="50">
        <v>1403</v>
      </c>
      <c r="AM845" s="50">
        <v>1222</v>
      </c>
      <c r="AN845" s="50">
        <v>1027</v>
      </c>
      <c r="AO845" s="50">
        <v>947</v>
      </c>
      <c r="AP845" s="50">
        <v>828</v>
      </c>
      <c r="AQ845" s="50">
        <v>811</v>
      </c>
      <c r="AR845" s="50">
        <v>824</v>
      </c>
      <c r="AS845" s="50">
        <v>770</v>
      </c>
      <c r="AT845" s="50">
        <v>674</v>
      </c>
      <c r="AU845" s="50">
        <v>535</v>
      </c>
      <c r="AV845" s="50">
        <v>409</v>
      </c>
      <c r="AW845" s="50">
        <v>326</v>
      </c>
      <c r="AX845" s="50">
        <v>340</v>
      </c>
      <c r="AZ845">
        <v>0</v>
      </c>
    </row>
    <row r="846" spans="1:52" x14ac:dyDescent="0.25">
      <c r="A846" s="2" t="s">
        <v>741</v>
      </c>
      <c r="B846" s="3" t="s">
        <v>745</v>
      </c>
      <c r="C846" s="4">
        <v>66682</v>
      </c>
      <c r="D846" s="2" t="s">
        <v>743</v>
      </c>
      <c r="E846" s="2" t="s">
        <v>746</v>
      </c>
      <c r="F846" t="s">
        <v>2496</v>
      </c>
      <c r="G846">
        <v>72634</v>
      </c>
      <c r="H846">
        <v>1545</v>
      </c>
      <c r="I846">
        <v>1036</v>
      </c>
      <c r="J846" s="9">
        <v>67.055016181229774</v>
      </c>
      <c r="K846">
        <v>17997</v>
      </c>
      <c r="L846">
        <v>10058</v>
      </c>
      <c r="M846" s="22">
        <v>55.887092293159967</v>
      </c>
      <c r="N846" s="48">
        <v>72634</v>
      </c>
      <c r="O846" s="49">
        <v>60918</v>
      </c>
      <c r="P846" s="49">
        <v>11716</v>
      </c>
      <c r="Q846" s="48">
        <v>2979</v>
      </c>
      <c r="R846" s="48">
        <v>3041</v>
      </c>
      <c r="S846" s="48">
        <v>3080</v>
      </c>
      <c r="T846" s="48">
        <v>3101</v>
      </c>
      <c r="U846" s="48">
        <v>3306</v>
      </c>
      <c r="V846" s="48">
        <v>2907</v>
      </c>
      <c r="W846" s="48">
        <v>2345</v>
      </c>
      <c r="X846" s="48">
        <v>2134</v>
      </c>
      <c r="Y846" s="48">
        <v>1961</v>
      </c>
      <c r="Z846" s="48">
        <v>2053</v>
      </c>
      <c r="AA846" s="48">
        <v>2226</v>
      </c>
      <c r="AB846" s="48">
        <v>2042</v>
      </c>
      <c r="AC846" s="48">
        <v>1748</v>
      </c>
      <c r="AD846" s="48">
        <v>1370</v>
      </c>
      <c r="AE846" s="48">
        <v>941</v>
      </c>
      <c r="AF846" s="48">
        <v>658</v>
      </c>
      <c r="AG846" s="48">
        <v>653</v>
      </c>
      <c r="AH846" s="50">
        <v>2825</v>
      </c>
      <c r="AI846" s="50">
        <v>2879</v>
      </c>
      <c r="AJ846" s="50">
        <v>2912</v>
      </c>
      <c r="AK846" s="50">
        <v>3010</v>
      </c>
      <c r="AL846" s="50">
        <v>2995</v>
      </c>
      <c r="AM846" s="50">
        <v>2788</v>
      </c>
      <c r="AN846" s="50">
        <v>2379</v>
      </c>
      <c r="AO846" s="50">
        <v>2191</v>
      </c>
      <c r="AP846" s="50">
        <v>2036</v>
      </c>
      <c r="AQ846" s="50">
        <v>2131</v>
      </c>
      <c r="AR846" s="50">
        <v>2265</v>
      </c>
      <c r="AS846" s="50">
        <v>2056</v>
      </c>
      <c r="AT846" s="50">
        <v>1733</v>
      </c>
      <c r="AU846" s="50">
        <v>1316</v>
      </c>
      <c r="AV846" s="50">
        <v>996</v>
      </c>
      <c r="AW846" s="50">
        <v>764</v>
      </c>
      <c r="AX846" s="50">
        <v>813</v>
      </c>
      <c r="AZ846">
        <v>0</v>
      </c>
    </row>
    <row r="847" spans="1:52" x14ac:dyDescent="0.25">
      <c r="A847" s="2" t="s">
        <v>741</v>
      </c>
      <c r="B847" s="3" t="s">
        <v>1498</v>
      </c>
      <c r="C847" s="4">
        <v>66687</v>
      </c>
      <c r="D847" s="2" t="s">
        <v>743</v>
      </c>
      <c r="E847" s="2" t="s">
        <v>1499</v>
      </c>
      <c r="F847" t="s">
        <v>2496</v>
      </c>
      <c r="G847">
        <v>15786</v>
      </c>
      <c r="H847">
        <v>995</v>
      </c>
      <c r="I847">
        <v>613</v>
      </c>
      <c r="J847" s="9">
        <v>61.608040201005018</v>
      </c>
      <c r="K847">
        <v>4277</v>
      </c>
      <c r="L847">
        <v>2070</v>
      </c>
      <c r="M847" s="22">
        <v>48.39841010053776</v>
      </c>
      <c r="N847" s="48">
        <v>15786</v>
      </c>
      <c r="O847" s="49">
        <v>7334</v>
      </c>
      <c r="P847" s="49">
        <v>8452</v>
      </c>
      <c r="Q847" s="48">
        <v>748</v>
      </c>
      <c r="R847" s="48">
        <v>711</v>
      </c>
      <c r="S847" s="48">
        <v>695</v>
      </c>
      <c r="T847" s="48">
        <v>688</v>
      </c>
      <c r="U847" s="48">
        <v>670</v>
      </c>
      <c r="V847" s="48">
        <v>611</v>
      </c>
      <c r="W847" s="48">
        <v>506</v>
      </c>
      <c r="X847" s="48">
        <v>478</v>
      </c>
      <c r="Y847" s="48">
        <v>462</v>
      </c>
      <c r="Z847" s="48">
        <v>485</v>
      </c>
      <c r="AA847" s="48">
        <v>519</v>
      </c>
      <c r="AB847" s="48">
        <v>508</v>
      </c>
      <c r="AC847" s="48">
        <v>448</v>
      </c>
      <c r="AD847" s="48">
        <v>339</v>
      </c>
      <c r="AE847" s="48">
        <v>219</v>
      </c>
      <c r="AF847" s="48">
        <v>152</v>
      </c>
      <c r="AG847" s="48">
        <v>133</v>
      </c>
      <c r="AH847" s="50">
        <v>721</v>
      </c>
      <c r="AI847" s="50">
        <v>688</v>
      </c>
      <c r="AJ847" s="50">
        <v>656</v>
      </c>
      <c r="AK847" s="50">
        <v>644</v>
      </c>
      <c r="AL847" s="50">
        <v>623</v>
      </c>
      <c r="AM847" s="50">
        <v>567</v>
      </c>
      <c r="AN847" s="50">
        <v>455</v>
      </c>
      <c r="AO847" s="50">
        <v>419</v>
      </c>
      <c r="AP847" s="50">
        <v>406</v>
      </c>
      <c r="AQ847" s="50">
        <v>421</v>
      </c>
      <c r="AR847" s="50">
        <v>431</v>
      </c>
      <c r="AS847" s="50">
        <v>388</v>
      </c>
      <c r="AT847" s="50">
        <v>323</v>
      </c>
      <c r="AU847" s="50">
        <v>240</v>
      </c>
      <c r="AV847" s="50">
        <v>166</v>
      </c>
      <c r="AW847" s="50">
        <v>129</v>
      </c>
      <c r="AX847" s="50">
        <v>137</v>
      </c>
      <c r="AZ847">
        <v>0</v>
      </c>
    </row>
    <row r="848" spans="1:52" x14ac:dyDescent="0.25">
      <c r="A848" s="2" t="s">
        <v>88</v>
      </c>
      <c r="B848" s="3" t="s">
        <v>1200</v>
      </c>
      <c r="C848" s="4">
        <v>68001</v>
      </c>
      <c r="D848" s="2" t="s">
        <v>90</v>
      </c>
      <c r="E848" s="2" t="s">
        <v>1201</v>
      </c>
      <c r="F848" t="s">
        <v>2496</v>
      </c>
      <c r="G848">
        <v>528497</v>
      </c>
      <c r="H848">
        <v>746</v>
      </c>
      <c r="I848">
        <v>552</v>
      </c>
      <c r="J848" s="9">
        <v>73.994638069705104</v>
      </c>
      <c r="K848">
        <v>114813</v>
      </c>
      <c r="L848">
        <v>67545</v>
      </c>
      <c r="M848" s="22">
        <v>58.830446029630792</v>
      </c>
      <c r="N848" s="48">
        <v>528497</v>
      </c>
      <c r="O848" s="49">
        <v>522141</v>
      </c>
      <c r="P848" s="49">
        <v>6356</v>
      </c>
      <c r="Q848" s="48">
        <v>17326</v>
      </c>
      <c r="R848" s="48">
        <v>18556</v>
      </c>
      <c r="S848" s="48">
        <v>20178</v>
      </c>
      <c r="T848" s="48">
        <v>21622</v>
      </c>
      <c r="U848" s="48">
        <v>22473</v>
      </c>
      <c r="V848" s="48">
        <v>22390</v>
      </c>
      <c r="W848" s="48">
        <v>22641</v>
      </c>
      <c r="X848" s="48">
        <v>19587</v>
      </c>
      <c r="Y848" s="48">
        <v>15628</v>
      </c>
      <c r="Z848" s="48">
        <v>15146</v>
      </c>
      <c r="AA848" s="48">
        <v>15505</v>
      </c>
      <c r="AB848" s="48">
        <v>13329</v>
      </c>
      <c r="AC848" s="48">
        <v>10122</v>
      </c>
      <c r="AD848" s="48">
        <v>7491</v>
      </c>
      <c r="AE848" s="48">
        <v>5320</v>
      </c>
      <c r="AF848" s="48">
        <v>3527</v>
      </c>
      <c r="AG848" s="48">
        <v>3608</v>
      </c>
      <c r="AH848" s="50">
        <v>16510</v>
      </c>
      <c r="AI848" s="50">
        <v>17833</v>
      </c>
      <c r="AJ848" s="50">
        <v>19157</v>
      </c>
      <c r="AK848" s="50">
        <v>20890</v>
      </c>
      <c r="AL848" s="50">
        <v>21398</v>
      </c>
      <c r="AM848" s="50">
        <v>21316</v>
      </c>
      <c r="AN848" s="50">
        <v>21881</v>
      </c>
      <c r="AO848" s="50">
        <v>19863</v>
      </c>
      <c r="AP848" s="50">
        <v>17476</v>
      </c>
      <c r="AQ848" s="50">
        <v>18053</v>
      </c>
      <c r="AR848" s="50">
        <v>19205</v>
      </c>
      <c r="AS848" s="50">
        <v>16854</v>
      </c>
      <c r="AT848" s="50">
        <v>13145</v>
      </c>
      <c r="AU848" s="50">
        <v>10279</v>
      </c>
      <c r="AV848" s="50">
        <v>7661</v>
      </c>
      <c r="AW848" s="50">
        <v>5756</v>
      </c>
      <c r="AX848" s="50">
        <v>6771</v>
      </c>
      <c r="AZ848">
        <v>0</v>
      </c>
    </row>
    <row r="849" spans="1:52" x14ac:dyDescent="0.25">
      <c r="A849" s="2" t="s">
        <v>88</v>
      </c>
      <c r="B849" s="3" t="s">
        <v>1454</v>
      </c>
      <c r="C849" s="4">
        <v>68013</v>
      </c>
      <c r="D849" s="2" t="s">
        <v>90</v>
      </c>
      <c r="E849" s="2" t="s">
        <v>1455</v>
      </c>
      <c r="F849" t="s">
        <v>2496</v>
      </c>
      <c r="G849">
        <v>1800</v>
      </c>
      <c r="H849">
        <v>235</v>
      </c>
      <c r="I849">
        <v>259</v>
      </c>
      <c r="J849" s="9">
        <v>110.21276595744681</v>
      </c>
      <c r="K849">
        <v>514</v>
      </c>
      <c r="L849">
        <v>245</v>
      </c>
      <c r="M849" s="22">
        <v>47.665369649805449</v>
      </c>
      <c r="N849" s="48">
        <v>1800</v>
      </c>
      <c r="O849" s="49">
        <v>220</v>
      </c>
      <c r="P849" s="49">
        <v>1580</v>
      </c>
      <c r="Q849" s="48">
        <v>94</v>
      </c>
      <c r="R849" s="48">
        <v>84</v>
      </c>
      <c r="S849" s="48">
        <v>77</v>
      </c>
      <c r="T849" s="48">
        <v>77</v>
      </c>
      <c r="U849" s="48">
        <v>91</v>
      </c>
      <c r="V849" s="48">
        <v>82</v>
      </c>
      <c r="W849" s="48">
        <v>55</v>
      </c>
      <c r="X849" s="48">
        <v>51</v>
      </c>
      <c r="Y849" s="48">
        <v>56</v>
      </c>
      <c r="Z849" s="48">
        <v>60</v>
      </c>
      <c r="AA849" s="48">
        <v>54</v>
      </c>
      <c r="AB849" s="48">
        <v>50</v>
      </c>
      <c r="AC849" s="48">
        <v>37</v>
      </c>
      <c r="AD849" s="48">
        <v>30</v>
      </c>
      <c r="AE849" s="48">
        <v>27</v>
      </c>
      <c r="AF849" s="48">
        <v>15</v>
      </c>
      <c r="AG849" s="48">
        <v>13</v>
      </c>
      <c r="AH849" s="50">
        <v>89</v>
      </c>
      <c r="AI849" s="50">
        <v>79</v>
      </c>
      <c r="AJ849" s="50">
        <v>70</v>
      </c>
      <c r="AK849" s="50">
        <v>74</v>
      </c>
      <c r="AL849" s="50">
        <v>81</v>
      </c>
      <c r="AM849" s="50">
        <v>63</v>
      </c>
      <c r="AN849" s="50">
        <v>43</v>
      </c>
      <c r="AO849" s="50">
        <v>42</v>
      </c>
      <c r="AP849" s="50">
        <v>48</v>
      </c>
      <c r="AQ849" s="50">
        <v>49</v>
      </c>
      <c r="AR849" s="50">
        <v>45</v>
      </c>
      <c r="AS849" s="50">
        <v>39</v>
      </c>
      <c r="AT849" s="50">
        <v>31</v>
      </c>
      <c r="AU849" s="50">
        <v>29</v>
      </c>
      <c r="AV849" s="50">
        <v>27</v>
      </c>
      <c r="AW849" s="50">
        <v>19</v>
      </c>
      <c r="AX849" s="50">
        <v>19</v>
      </c>
      <c r="AZ849">
        <v>0</v>
      </c>
    </row>
    <row r="850" spans="1:52" x14ac:dyDescent="0.25">
      <c r="A850" s="2" t="s">
        <v>88</v>
      </c>
      <c r="B850" s="3" t="s">
        <v>202</v>
      </c>
      <c r="C850" s="4">
        <v>68020</v>
      </c>
      <c r="D850" s="2" t="s">
        <v>90</v>
      </c>
      <c r="E850" s="2" t="s">
        <v>203</v>
      </c>
      <c r="F850" t="s">
        <v>2496</v>
      </c>
      <c r="G850">
        <v>5230</v>
      </c>
      <c r="H850">
        <v>454</v>
      </c>
      <c r="I850">
        <v>536</v>
      </c>
      <c r="J850" s="9">
        <v>118.06167400881058</v>
      </c>
      <c r="K850">
        <v>1516</v>
      </c>
      <c r="L850">
        <v>593</v>
      </c>
      <c r="M850" s="22">
        <v>39.11609498680739</v>
      </c>
      <c r="N850" s="48">
        <v>5230</v>
      </c>
      <c r="O850" s="49">
        <v>627</v>
      </c>
      <c r="P850" s="49">
        <v>4603</v>
      </c>
      <c r="Q850" s="48">
        <v>285</v>
      </c>
      <c r="R850" s="48">
        <v>267</v>
      </c>
      <c r="S850" s="48">
        <v>243</v>
      </c>
      <c r="T850" s="48">
        <v>273</v>
      </c>
      <c r="U850" s="48">
        <v>261</v>
      </c>
      <c r="V850" s="48">
        <v>237</v>
      </c>
      <c r="W850" s="48">
        <v>194</v>
      </c>
      <c r="X850" s="48">
        <v>174</v>
      </c>
      <c r="Y850" s="48">
        <v>157</v>
      </c>
      <c r="Z850" s="48">
        <v>144</v>
      </c>
      <c r="AA850" s="48">
        <v>136</v>
      </c>
      <c r="AB850" s="48">
        <v>113</v>
      </c>
      <c r="AC850" s="48">
        <v>83</v>
      </c>
      <c r="AD850" s="48">
        <v>76</v>
      </c>
      <c r="AE850" s="48">
        <v>46</v>
      </c>
      <c r="AF850" s="48">
        <v>45</v>
      </c>
      <c r="AG850" s="48">
        <v>57</v>
      </c>
      <c r="AH850" s="50">
        <v>267</v>
      </c>
      <c r="AI850" s="50">
        <v>244</v>
      </c>
      <c r="AJ850" s="50">
        <v>219</v>
      </c>
      <c r="AK850" s="50">
        <v>237</v>
      </c>
      <c r="AL850" s="50">
        <v>211</v>
      </c>
      <c r="AM850" s="50">
        <v>181</v>
      </c>
      <c r="AN850" s="50">
        <v>145</v>
      </c>
      <c r="AO850" s="50">
        <v>138</v>
      </c>
      <c r="AP850" s="50">
        <v>128</v>
      </c>
      <c r="AQ850" s="50">
        <v>118</v>
      </c>
      <c r="AR850" s="50">
        <v>116</v>
      </c>
      <c r="AS850" s="50">
        <v>103</v>
      </c>
      <c r="AT850" s="50">
        <v>82</v>
      </c>
      <c r="AU850" s="50">
        <v>78</v>
      </c>
      <c r="AV850" s="50">
        <v>50</v>
      </c>
      <c r="AW850" s="50">
        <v>53</v>
      </c>
      <c r="AX850" s="50">
        <v>69</v>
      </c>
      <c r="AZ850">
        <v>0</v>
      </c>
    </row>
    <row r="851" spans="1:52" x14ac:dyDescent="0.25">
      <c r="A851" s="2" t="s">
        <v>88</v>
      </c>
      <c r="B851" s="3" t="s">
        <v>358</v>
      </c>
      <c r="C851" s="4">
        <v>68051</v>
      </c>
      <c r="D851" s="2" t="s">
        <v>90</v>
      </c>
      <c r="E851" s="2" t="s">
        <v>359</v>
      </c>
      <c r="F851" t="s">
        <v>2496</v>
      </c>
      <c r="G851">
        <v>8291</v>
      </c>
      <c r="H851">
        <v>1037</v>
      </c>
      <c r="I851">
        <v>587</v>
      </c>
      <c r="J851" s="9">
        <v>56.60559305689489</v>
      </c>
      <c r="K851">
        <v>2220</v>
      </c>
      <c r="L851">
        <v>1000</v>
      </c>
      <c r="M851" s="22">
        <v>45.045045045045043</v>
      </c>
      <c r="N851" s="48">
        <v>8291</v>
      </c>
      <c r="O851" s="49">
        <v>2458</v>
      </c>
      <c r="P851" s="49">
        <v>5833</v>
      </c>
      <c r="Q851" s="48">
        <v>376</v>
      </c>
      <c r="R851" s="48">
        <v>379</v>
      </c>
      <c r="S851" s="48">
        <v>389</v>
      </c>
      <c r="T851" s="48">
        <v>396</v>
      </c>
      <c r="U851" s="48">
        <v>432</v>
      </c>
      <c r="V851" s="48">
        <v>358</v>
      </c>
      <c r="W851" s="48">
        <v>293</v>
      </c>
      <c r="X851" s="48">
        <v>302</v>
      </c>
      <c r="Y851" s="48">
        <v>270</v>
      </c>
      <c r="Z851" s="48">
        <v>276</v>
      </c>
      <c r="AA851" s="48">
        <v>284</v>
      </c>
      <c r="AB851" s="48">
        <v>207</v>
      </c>
      <c r="AC851" s="48">
        <v>145</v>
      </c>
      <c r="AD851" s="48">
        <v>120</v>
      </c>
      <c r="AE851" s="48">
        <v>95</v>
      </c>
      <c r="AF851" s="48">
        <v>73</v>
      </c>
      <c r="AG851" s="48">
        <v>73</v>
      </c>
      <c r="AH851" s="50">
        <v>347</v>
      </c>
      <c r="AI851" s="50">
        <v>333</v>
      </c>
      <c r="AJ851" s="50">
        <v>307</v>
      </c>
      <c r="AK851" s="50">
        <v>310</v>
      </c>
      <c r="AL851" s="50">
        <v>330</v>
      </c>
      <c r="AM851" s="50">
        <v>289</v>
      </c>
      <c r="AN851" s="50">
        <v>245</v>
      </c>
      <c r="AO851" s="50">
        <v>257</v>
      </c>
      <c r="AP851" s="50">
        <v>264</v>
      </c>
      <c r="AQ851" s="50">
        <v>230</v>
      </c>
      <c r="AR851" s="50">
        <v>196</v>
      </c>
      <c r="AS851" s="50">
        <v>180</v>
      </c>
      <c r="AT851" s="50">
        <v>132</v>
      </c>
      <c r="AU851" s="50">
        <v>120</v>
      </c>
      <c r="AV851" s="50">
        <v>110</v>
      </c>
      <c r="AW851" s="50">
        <v>86</v>
      </c>
      <c r="AX851" s="50">
        <v>87</v>
      </c>
      <c r="AZ851">
        <v>0</v>
      </c>
    </row>
    <row r="852" spans="1:52" x14ac:dyDescent="0.25">
      <c r="A852" s="2" t="s">
        <v>88</v>
      </c>
      <c r="B852" s="3" t="s">
        <v>739</v>
      </c>
      <c r="C852" s="4">
        <v>68077</v>
      </c>
      <c r="D852" s="2" t="s">
        <v>90</v>
      </c>
      <c r="E852" s="2" t="s">
        <v>740</v>
      </c>
      <c r="F852" t="s">
        <v>2496</v>
      </c>
      <c r="G852">
        <v>29106</v>
      </c>
      <c r="H852">
        <v>500</v>
      </c>
      <c r="I852">
        <v>575</v>
      </c>
      <c r="J852" s="9">
        <v>114.99999999999999</v>
      </c>
      <c r="K852">
        <v>7491</v>
      </c>
      <c r="L852">
        <v>3543</v>
      </c>
      <c r="M852" s="22">
        <v>47.296756107328797</v>
      </c>
      <c r="N852" s="48">
        <v>29106</v>
      </c>
      <c r="O852" s="49">
        <v>23550</v>
      </c>
      <c r="P852" s="49">
        <v>5556</v>
      </c>
      <c r="Q852" s="48">
        <v>1281</v>
      </c>
      <c r="R852" s="48">
        <v>1294</v>
      </c>
      <c r="S852" s="48">
        <v>1234</v>
      </c>
      <c r="T852" s="48">
        <v>1269</v>
      </c>
      <c r="U852" s="48">
        <v>1218</v>
      </c>
      <c r="V852" s="48">
        <v>1164</v>
      </c>
      <c r="W852" s="48">
        <v>872</v>
      </c>
      <c r="X852" s="48">
        <v>851</v>
      </c>
      <c r="Y852" s="48">
        <v>846</v>
      </c>
      <c r="Z852" s="48">
        <v>846</v>
      </c>
      <c r="AA852" s="48">
        <v>891</v>
      </c>
      <c r="AB852" s="48">
        <v>699</v>
      </c>
      <c r="AC852" s="48">
        <v>543</v>
      </c>
      <c r="AD852" s="48">
        <v>457</v>
      </c>
      <c r="AE852" s="48">
        <v>316</v>
      </c>
      <c r="AF852" s="48">
        <v>208</v>
      </c>
      <c r="AG852" s="48">
        <v>210</v>
      </c>
      <c r="AH852" s="50">
        <v>1200</v>
      </c>
      <c r="AI852" s="50">
        <v>1194</v>
      </c>
      <c r="AJ852" s="50">
        <v>1166</v>
      </c>
      <c r="AK852" s="50">
        <v>1133</v>
      </c>
      <c r="AL852" s="50">
        <v>1196</v>
      </c>
      <c r="AM852" s="50">
        <v>1148</v>
      </c>
      <c r="AN852" s="50">
        <v>1011</v>
      </c>
      <c r="AO852" s="50">
        <v>972</v>
      </c>
      <c r="AP852" s="50">
        <v>986</v>
      </c>
      <c r="AQ852" s="50">
        <v>956</v>
      </c>
      <c r="AR852" s="50">
        <v>907</v>
      </c>
      <c r="AS852" s="50">
        <v>824</v>
      </c>
      <c r="AT852" s="50">
        <v>680</v>
      </c>
      <c r="AU852" s="50">
        <v>504</v>
      </c>
      <c r="AV852" s="50">
        <v>384</v>
      </c>
      <c r="AW852" s="50">
        <v>301</v>
      </c>
      <c r="AX852" s="50">
        <v>345</v>
      </c>
      <c r="AZ852">
        <v>0</v>
      </c>
    </row>
    <row r="853" spans="1:52" x14ac:dyDescent="0.25">
      <c r="A853" s="2" t="s">
        <v>88</v>
      </c>
      <c r="B853" s="3" t="s">
        <v>226</v>
      </c>
      <c r="C853" s="4">
        <v>68079</v>
      </c>
      <c r="D853" s="2" t="s">
        <v>90</v>
      </c>
      <c r="E853" s="2" t="s">
        <v>227</v>
      </c>
      <c r="F853" t="s">
        <v>2496</v>
      </c>
      <c r="G853">
        <v>7112</v>
      </c>
      <c r="H853">
        <v>651</v>
      </c>
      <c r="I853">
        <v>486</v>
      </c>
      <c r="J853" s="9">
        <v>74.654377880184327</v>
      </c>
      <c r="K853">
        <v>1935</v>
      </c>
      <c r="L853">
        <v>859</v>
      </c>
      <c r="M853" s="22">
        <v>44.39276485788114</v>
      </c>
      <c r="N853" s="48">
        <v>7112</v>
      </c>
      <c r="O853" s="49">
        <v>2617</v>
      </c>
      <c r="P853" s="49">
        <v>4495</v>
      </c>
      <c r="Q853" s="48">
        <v>315</v>
      </c>
      <c r="R853" s="48">
        <v>312</v>
      </c>
      <c r="S853" s="48">
        <v>307</v>
      </c>
      <c r="T853" s="48">
        <v>311</v>
      </c>
      <c r="U853" s="48">
        <v>317</v>
      </c>
      <c r="V853" s="48">
        <v>280</v>
      </c>
      <c r="W853" s="48">
        <v>209</v>
      </c>
      <c r="X853" s="48">
        <v>190</v>
      </c>
      <c r="Y853" s="48">
        <v>192</v>
      </c>
      <c r="Z853" s="48">
        <v>202</v>
      </c>
      <c r="AA853" s="48">
        <v>200</v>
      </c>
      <c r="AB853" s="48">
        <v>168</v>
      </c>
      <c r="AC853" s="48">
        <v>132</v>
      </c>
      <c r="AD853" s="48">
        <v>101</v>
      </c>
      <c r="AE853" s="48">
        <v>69</v>
      </c>
      <c r="AF853" s="48">
        <v>46</v>
      </c>
      <c r="AG853" s="48">
        <v>45</v>
      </c>
      <c r="AH853" s="50">
        <v>300</v>
      </c>
      <c r="AI853" s="50">
        <v>305</v>
      </c>
      <c r="AJ853" s="50">
        <v>297</v>
      </c>
      <c r="AK853" s="50">
        <v>304</v>
      </c>
      <c r="AL853" s="50">
        <v>313</v>
      </c>
      <c r="AM853" s="50">
        <v>303</v>
      </c>
      <c r="AN853" s="50">
        <v>245</v>
      </c>
      <c r="AO853" s="50">
        <v>240</v>
      </c>
      <c r="AP853" s="50">
        <v>239</v>
      </c>
      <c r="AQ853" s="50">
        <v>236</v>
      </c>
      <c r="AR853" s="50">
        <v>232</v>
      </c>
      <c r="AS853" s="50">
        <v>198</v>
      </c>
      <c r="AT853" s="50">
        <v>158</v>
      </c>
      <c r="AU853" s="50">
        <v>120</v>
      </c>
      <c r="AV853" s="50">
        <v>86</v>
      </c>
      <c r="AW853" s="50">
        <v>65</v>
      </c>
      <c r="AX853" s="50">
        <v>75</v>
      </c>
      <c r="AZ853">
        <v>0</v>
      </c>
    </row>
    <row r="854" spans="1:52" x14ac:dyDescent="0.25">
      <c r="A854" s="2" t="s">
        <v>88</v>
      </c>
      <c r="B854" s="3" t="s">
        <v>1846</v>
      </c>
      <c r="C854" s="4">
        <v>68081</v>
      </c>
      <c r="D854" s="2" t="s">
        <v>90</v>
      </c>
      <c r="E854" s="2" t="s">
        <v>1847</v>
      </c>
      <c r="F854" t="s">
        <v>2496</v>
      </c>
      <c r="G854">
        <v>191616</v>
      </c>
      <c r="H854">
        <v>1525</v>
      </c>
      <c r="I854">
        <v>516</v>
      </c>
      <c r="J854" s="9">
        <v>33.83606557377049</v>
      </c>
      <c r="K854">
        <v>48400</v>
      </c>
      <c r="L854">
        <v>20981</v>
      </c>
      <c r="M854" s="22">
        <v>43.349173553719005</v>
      </c>
      <c r="N854" s="48">
        <v>191616</v>
      </c>
      <c r="O854" s="49">
        <v>173380</v>
      </c>
      <c r="P854" s="49">
        <v>18236</v>
      </c>
      <c r="Q854" s="48">
        <v>7851</v>
      </c>
      <c r="R854" s="48">
        <v>7989</v>
      </c>
      <c r="S854" s="48">
        <v>8119</v>
      </c>
      <c r="T854" s="48">
        <v>8289</v>
      </c>
      <c r="U854" s="48">
        <v>8682</v>
      </c>
      <c r="V854" s="48">
        <v>8309</v>
      </c>
      <c r="W854" s="48">
        <v>7395</v>
      </c>
      <c r="X854" s="48">
        <v>6485</v>
      </c>
      <c r="Y854" s="48">
        <v>5602</v>
      </c>
      <c r="Z854" s="48">
        <v>5218</v>
      </c>
      <c r="AA854" s="48">
        <v>5315</v>
      </c>
      <c r="AB854" s="48">
        <v>4822</v>
      </c>
      <c r="AC854" s="48">
        <v>3767</v>
      </c>
      <c r="AD854" s="48">
        <v>2740</v>
      </c>
      <c r="AE854" s="48">
        <v>1746</v>
      </c>
      <c r="AF854" s="48">
        <v>1129</v>
      </c>
      <c r="AG854" s="48">
        <v>1173</v>
      </c>
      <c r="AH854" s="50">
        <v>7435</v>
      </c>
      <c r="AI854" s="50">
        <v>7542</v>
      </c>
      <c r="AJ854" s="50">
        <v>7563</v>
      </c>
      <c r="AK854" s="50">
        <v>7845</v>
      </c>
      <c r="AL854" s="50">
        <v>8177</v>
      </c>
      <c r="AM854" s="50">
        <v>7544</v>
      </c>
      <c r="AN854" s="50">
        <v>6736</v>
      </c>
      <c r="AO854" s="50">
        <v>6813</v>
      </c>
      <c r="AP854" s="50">
        <v>6297</v>
      </c>
      <c r="AQ854" s="50">
        <v>6312</v>
      </c>
      <c r="AR854" s="50">
        <v>6355</v>
      </c>
      <c r="AS854" s="50">
        <v>5541</v>
      </c>
      <c r="AT854" s="50">
        <v>4205</v>
      </c>
      <c r="AU854" s="50">
        <v>3148</v>
      </c>
      <c r="AV854" s="50">
        <v>2230</v>
      </c>
      <c r="AW854" s="50">
        <v>1538</v>
      </c>
      <c r="AX854" s="50">
        <v>1704</v>
      </c>
      <c r="AZ854">
        <v>0</v>
      </c>
    </row>
    <row r="855" spans="1:52" x14ac:dyDescent="0.25">
      <c r="A855" s="2" t="s">
        <v>88</v>
      </c>
      <c r="B855" s="3" t="s">
        <v>715</v>
      </c>
      <c r="C855" s="4">
        <v>68092</v>
      </c>
      <c r="D855" s="2" t="s">
        <v>90</v>
      </c>
      <c r="E855" s="2" t="s">
        <v>716</v>
      </c>
      <c r="F855" t="s">
        <v>2496</v>
      </c>
      <c r="G855">
        <v>5061</v>
      </c>
      <c r="H855">
        <v>470</v>
      </c>
      <c r="I855">
        <v>202</v>
      </c>
      <c r="J855" s="9">
        <v>42.978723404255319</v>
      </c>
      <c r="K855">
        <v>1560</v>
      </c>
      <c r="L855">
        <v>614</v>
      </c>
      <c r="M855" s="22">
        <v>39.358974358974358</v>
      </c>
      <c r="N855" s="48">
        <v>5061</v>
      </c>
      <c r="O855" s="49">
        <v>1109</v>
      </c>
      <c r="P855" s="49">
        <v>3952</v>
      </c>
      <c r="Q855" s="48">
        <v>274</v>
      </c>
      <c r="R855" s="48">
        <v>259</v>
      </c>
      <c r="S855" s="48">
        <v>243</v>
      </c>
      <c r="T855" s="48">
        <v>225</v>
      </c>
      <c r="U855" s="48">
        <v>228</v>
      </c>
      <c r="V855" s="48">
        <v>211</v>
      </c>
      <c r="W855" s="48">
        <v>170</v>
      </c>
      <c r="X855" s="48">
        <v>149</v>
      </c>
      <c r="Y855" s="48">
        <v>166</v>
      </c>
      <c r="Z855" s="48">
        <v>159</v>
      </c>
      <c r="AA855" s="48">
        <v>138</v>
      </c>
      <c r="AB855" s="48">
        <v>120</v>
      </c>
      <c r="AC855" s="48">
        <v>96</v>
      </c>
      <c r="AD855" s="48">
        <v>88</v>
      </c>
      <c r="AE855" s="48">
        <v>64</v>
      </c>
      <c r="AF855" s="48">
        <v>41</v>
      </c>
      <c r="AG855" s="48">
        <v>44</v>
      </c>
      <c r="AH855" s="50">
        <v>257</v>
      </c>
      <c r="AI855" s="50">
        <v>242</v>
      </c>
      <c r="AJ855" s="50">
        <v>230</v>
      </c>
      <c r="AK855" s="50">
        <v>221</v>
      </c>
      <c r="AL855" s="50">
        <v>205</v>
      </c>
      <c r="AM855" s="50">
        <v>166</v>
      </c>
      <c r="AN855" s="50">
        <v>153</v>
      </c>
      <c r="AO855" s="50">
        <v>134</v>
      </c>
      <c r="AP855" s="50">
        <v>132</v>
      </c>
      <c r="AQ855" s="50">
        <v>121</v>
      </c>
      <c r="AR855" s="50">
        <v>110</v>
      </c>
      <c r="AS855" s="50">
        <v>107</v>
      </c>
      <c r="AT855" s="50">
        <v>90</v>
      </c>
      <c r="AU855" s="50">
        <v>79</v>
      </c>
      <c r="AV855" s="50">
        <v>51</v>
      </c>
      <c r="AW855" s="50">
        <v>39</v>
      </c>
      <c r="AX855" s="50">
        <v>49</v>
      </c>
      <c r="AZ855">
        <v>0</v>
      </c>
    </row>
    <row r="856" spans="1:52" x14ac:dyDescent="0.25">
      <c r="A856" s="2" t="s">
        <v>88</v>
      </c>
      <c r="B856" s="3" t="s">
        <v>977</v>
      </c>
      <c r="C856" s="4">
        <v>68101</v>
      </c>
      <c r="D856" s="2" t="s">
        <v>90</v>
      </c>
      <c r="E856" s="2" t="s">
        <v>303</v>
      </c>
      <c r="F856" t="s">
        <v>2496</v>
      </c>
      <c r="G856">
        <v>12060</v>
      </c>
      <c r="H856">
        <v>1823</v>
      </c>
      <c r="I856">
        <v>1101</v>
      </c>
      <c r="J856" s="9">
        <v>60.394953373560071</v>
      </c>
      <c r="K856">
        <v>3715</v>
      </c>
      <c r="L856">
        <v>1592</v>
      </c>
      <c r="M856" s="22">
        <v>42.853297442799459</v>
      </c>
      <c r="N856" s="48">
        <v>12060</v>
      </c>
      <c r="O856" s="49">
        <v>1300</v>
      </c>
      <c r="P856" s="49">
        <v>10760</v>
      </c>
      <c r="Q856" s="48">
        <v>656</v>
      </c>
      <c r="R856" s="48">
        <v>592</v>
      </c>
      <c r="S856" s="48">
        <v>535</v>
      </c>
      <c r="T856" s="48">
        <v>530</v>
      </c>
      <c r="U856" s="48">
        <v>529</v>
      </c>
      <c r="V856" s="48">
        <v>492</v>
      </c>
      <c r="W856" s="48">
        <v>441</v>
      </c>
      <c r="X856" s="48">
        <v>449</v>
      </c>
      <c r="Y856" s="48">
        <v>386</v>
      </c>
      <c r="Z856" s="48">
        <v>324</v>
      </c>
      <c r="AA856" s="48">
        <v>299</v>
      </c>
      <c r="AB856" s="48">
        <v>266</v>
      </c>
      <c r="AC856" s="48">
        <v>221</v>
      </c>
      <c r="AD856" s="48">
        <v>186</v>
      </c>
      <c r="AE856" s="48">
        <v>143</v>
      </c>
      <c r="AF856" s="48">
        <v>111</v>
      </c>
      <c r="AG856" s="48">
        <v>106</v>
      </c>
      <c r="AH856" s="50">
        <v>626</v>
      </c>
      <c r="AI856" s="50">
        <v>585</v>
      </c>
      <c r="AJ856" s="50">
        <v>547</v>
      </c>
      <c r="AK856" s="50">
        <v>534</v>
      </c>
      <c r="AL856" s="50">
        <v>508</v>
      </c>
      <c r="AM856" s="50">
        <v>426</v>
      </c>
      <c r="AN856" s="50">
        <v>352</v>
      </c>
      <c r="AO856" s="50">
        <v>337</v>
      </c>
      <c r="AP856" s="50">
        <v>294</v>
      </c>
      <c r="AQ856" s="50">
        <v>264</v>
      </c>
      <c r="AR856" s="50">
        <v>261</v>
      </c>
      <c r="AS856" s="50">
        <v>245</v>
      </c>
      <c r="AT856" s="50">
        <v>216</v>
      </c>
      <c r="AU856" s="50">
        <v>182</v>
      </c>
      <c r="AV856" s="50">
        <v>147</v>
      </c>
      <c r="AW856" s="50">
        <v>123</v>
      </c>
      <c r="AX856" s="50">
        <v>147</v>
      </c>
      <c r="AZ856">
        <v>0</v>
      </c>
    </row>
    <row r="857" spans="1:52" x14ac:dyDescent="0.25">
      <c r="A857" s="2" t="s">
        <v>88</v>
      </c>
      <c r="B857" s="3" t="s">
        <v>176</v>
      </c>
      <c r="C857" s="4">
        <v>68121</v>
      </c>
      <c r="D857" s="2" t="s">
        <v>90</v>
      </c>
      <c r="E857" s="2" t="s">
        <v>177</v>
      </c>
      <c r="F857" t="s">
        <v>2496</v>
      </c>
      <c r="G857">
        <v>2356</v>
      </c>
      <c r="H857">
        <v>230</v>
      </c>
      <c r="I857">
        <v>221</v>
      </c>
      <c r="J857" s="9">
        <v>96.086956521739125</v>
      </c>
      <c r="K857">
        <v>670</v>
      </c>
      <c r="L857">
        <v>261</v>
      </c>
      <c r="M857" s="22">
        <v>38.955223880597018</v>
      </c>
      <c r="N857" s="48">
        <v>2356</v>
      </c>
      <c r="O857" s="49">
        <v>668</v>
      </c>
      <c r="P857" s="49">
        <v>1688</v>
      </c>
      <c r="Q857" s="48">
        <v>129</v>
      </c>
      <c r="R857" s="48">
        <v>119</v>
      </c>
      <c r="S857" s="48">
        <v>109</v>
      </c>
      <c r="T857" s="48">
        <v>107</v>
      </c>
      <c r="U857" s="48">
        <v>111</v>
      </c>
      <c r="V857" s="48">
        <v>101</v>
      </c>
      <c r="W857" s="48">
        <v>88</v>
      </c>
      <c r="X857" s="48">
        <v>88</v>
      </c>
      <c r="Y857" s="48">
        <v>74</v>
      </c>
      <c r="Z857" s="48">
        <v>62</v>
      </c>
      <c r="AA857" s="48">
        <v>57</v>
      </c>
      <c r="AB857" s="48">
        <v>50</v>
      </c>
      <c r="AC857" s="48">
        <v>41</v>
      </c>
      <c r="AD857" s="48">
        <v>33</v>
      </c>
      <c r="AE857" s="48">
        <v>24</v>
      </c>
      <c r="AF857" s="48">
        <v>20</v>
      </c>
      <c r="AG857" s="48">
        <v>18</v>
      </c>
      <c r="AH857" s="50">
        <v>123</v>
      </c>
      <c r="AI857" s="50">
        <v>116</v>
      </c>
      <c r="AJ857" s="50">
        <v>109</v>
      </c>
      <c r="AK857" s="50">
        <v>105</v>
      </c>
      <c r="AL857" s="50">
        <v>105</v>
      </c>
      <c r="AM857" s="50">
        <v>88</v>
      </c>
      <c r="AN857" s="50">
        <v>71</v>
      </c>
      <c r="AO857" s="50">
        <v>67</v>
      </c>
      <c r="AP857" s="50">
        <v>57</v>
      </c>
      <c r="AQ857" s="50">
        <v>50</v>
      </c>
      <c r="AR857" s="50">
        <v>51</v>
      </c>
      <c r="AS857" s="50">
        <v>46</v>
      </c>
      <c r="AT857" s="50">
        <v>39</v>
      </c>
      <c r="AU857" s="50">
        <v>31</v>
      </c>
      <c r="AV857" s="50">
        <v>24</v>
      </c>
      <c r="AW857" s="50">
        <v>20</v>
      </c>
      <c r="AX857" s="50">
        <v>23</v>
      </c>
      <c r="AZ857">
        <v>0</v>
      </c>
    </row>
    <row r="858" spans="1:52" x14ac:dyDescent="0.25">
      <c r="A858" s="2" t="s">
        <v>88</v>
      </c>
      <c r="B858" s="3" t="s">
        <v>616</v>
      </c>
      <c r="C858" s="4">
        <v>68132</v>
      </c>
      <c r="D858" s="2" t="s">
        <v>90</v>
      </c>
      <c r="E858" s="2" t="s">
        <v>617</v>
      </c>
      <c r="F858" t="s">
        <v>2496</v>
      </c>
      <c r="G858">
        <v>2020</v>
      </c>
      <c r="H858">
        <v>251</v>
      </c>
      <c r="I858">
        <v>116</v>
      </c>
      <c r="J858" s="9">
        <v>46.21513944223107</v>
      </c>
      <c r="K858">
        <v>561</v>
      </c>
      <c r="L858">
        <v>217</v>
      </c>
      <c r="M858" s="22">
        <v>38.680926916221033</v>
      </c>
      <c r="N858" s="48">
        <v>2020</v>
      </c>
      <c r="O858" s="49">
        <v>1098</v>
      </c>
      <c r="P858" s="49">
        <v>922</v>
      </c>
      <c r="Q858" s="48">
        <v>100</v>
      </c>
      <c r="R858" s="48">
        <v>97</v>
      </c>
      <c r="S858" s="48">
        <v>93</v>
      </c>
      <c r="T858" s="48">
        <v>89</v>
      </c>
      <c r="U858" s="48">
        <v>89</v>
      </c>
      <c r="V858" s="48">
        <v>85</v>
      </c>
      <c r="W858" s="48">
        <v>71</v>
      </c>
      <c r="X858" s="48">
        <v>65</v>
      </c>
      <c r="Y858" s="48">
        <v>63</v>
      </c>
      <c r="Z858" s="48">
        <v>62</v>
      </c>
      <c r="AA858" s="48">
        <v>54</v>
      </c>
      <c r="AB858" s="48">
        <v>46</v>
      </c>
      <c r="AC858" s="48">
        <v>35</v>
      </c>
      <c r="AD858" s="48">
        <v>29</v>
      </c>
      <c r="AE858" s="48">
        <v>23</v>
      </c>
      <c r="AF858" s="48">
        <v>16</v>
      </c>
      <c r="AG858" s="48">
        <v>15</v>
      </c>
      <c r="AH858" s="50">
        <v>95</v>
      </c>
      <c r="AI858" s="50">
        <v>92</v>
      </c>
      <c r="AJ858" s="50">
        <v>90</v>
      </c>
      <c r="AK858" s="50">
        <v>85</v>
      </c>
      <c r="AL858" s="50">
        <v>87</v>
      </c>
      <c r="AM858" s="50">
        <v>79</v>
      </c>
      <c r="AN858" s="50">
        <v>65</v>
      </c>
      <c r="AO858" s="50">
        <v>59</v>
      </c>
      <c r="AP858" s="50">
        <v>59</v>
      </c>
      <c r="AQ858" s="50">
        <v>60</v>
      </c>
      <c r="AR858" s="50">
        <v>52</v>
      </c>
      <c r="AS858" s="50">
        <v>44</v>
      </c>
      <c r="AT858" s="50">
        <v>35</v>
      </c>
      <c r="AU858" s="50">
        <v>28</v>
      </c>
      <c r="AV858" s="50">
        <v>24</v>
      </c>
      <c r="AW858" s="50">
        <v>17</v>
      </c>
      <c r="AX858" s="50">
        <v>17</v>
      </c>
      <c r="AZ858">
        <v>0</v>
      </c>
    </row>
    <row r="859" spans="1:52" x14ac:dyDescent="0.25">
      <c r="A859" s="2" t="s">
        <v>88</v>
      </c>
      <c r="B859" s="3" t="s">
        <v>686</v>
      </c>
      <c r="C859" s="4">
        <v>68147</v>
      </c>
      <c r="D859" s="2" t="s">
        <v>90</v>
      </c>
      <c r="E859" s="2" t="s">
        <v>687</v>
      </c>
      <c r="F859" t="s">
        <v>2496</v>
      </c>
      <c r="G859">
        <v>5481</v>
      </c>
      <c r="H859">
        <v>547</v>
      </c>
      <c r="I859">
        <v>522</v>
      </c>
      <c r="J859" s="9">
        <v>95.42961608775137</v>
      </c>
      <c r="K859">
        <v>1410</v>
      </c>
      <c r="L859">
        <v>1015</v>
      </c>
      <c r="M859" s="22">
        <v>71.98581560283688</v>
      </c>
      <c r="N859" s="48">
        <v>5481</v>
      </c>
      <c r="O859" s="49">
        <v>3080</v>
      </c>
      <c r="P859" s="49">
        <v>2401</v>
      </c>
      <c r="Q859" s="48">
        <v>240</v>
      </c>
      <c r="R859" s="48">
        <v>233</v>
      </c>
      <c r="S859" s="48">
        <v>214</v>
      </c>
      <c r="T859" s="48">
        <v>215</v>
      </c>
      <c r="U859" s="48">
        <v>229</v>
      </c>
      <c r="V859" s="48">
        <v>224</v>
      </c>
      <c r="W859" s="48">
        <v>175</v>
      </c>
      <c r="X859" s="48">
        <v>155</v>
      </c>
      <c r="Y859" s="48">
        <v>154</v>
      </c>
      <c r="Z859" s="48">
        <v>155</v>
      </c>
      <c r="AA859" s="48">
        <v>161</v>
      </c>
      <c r="AB859" s="48">
        <v>134</v>
      </c>
      <c r="AC859" s="48">
        <v>121</v>
      </c>
      <c r="AD859" s="48">
        <v>115</v>
      </c>
      <c r="AE859" s="48">
        <v>92</v>
      </c>
      <c r="AF859" s="48">
        <v>72</v>
      </c>
      <c r="AG859" s="48">
        <v>74</v>
      </c>
      <c r="AH859" s="50">
        <v>230</v>
      </c>
      <c r="AI859" s="50">
        <v>222</v>
      </c>
      <c r="AJ859" s="50">
        <v>207</v>
      </c>
      <c r="AK859" s="50">
        <v>214</v>
      </c>
      <c r="AL859" s="50">
        <v>225</v>
      </c>
      <c r="AM859" s="50">
        <v>212</v>
      </c>
      <c r="AN859" s="50">
        <v>156</v>
      </c>
      <c r="AO859" s="50">
        <v>145</v>
      </c>
      <c r="AP859" s="50">
        <v>148</v>
      </c>
      <c r="AQ859" s="50">
        <v>146</v>
      </c>
      <c r="AR859" s="50">
        <v>148</v>
      </c>
      <c r="AS859" s="50">
        <v>129</v>
      </c>
      <c r="AT859" s="50">
        <v>131</v>
      </c>
      <c r="AU859" s="50">
        <v>123</v>
      </c>
      <c r="AV859" s="50">
        <v>97</v>
      </c>
      <c r="AW859" s="50">
        <v>81</v>
      </c>
      <c r="AX859" s="50">
        <v>104</v>
      </c>
      <c r="AZ859">
        <v>0</v>
      </c>
    </row>
    <row r="860" spans="1:52" x14ac:dyDescent="0.25">
      <c r="A860" s="2" t="s">
        <v>88</v>
      </c>
      <c r="B860" s="3" t="s">
        <v>252</v>
      </c>
      <c r="C860" s="4">
        <v>68152</v>
      </c>
      <c r="D860" s="2" t="s">
        <v>90</v>
      </c>
      <c r="E860" s="2" t="s">
        <v>253</v>
      </c>
      <c r="F860" t="s">
        <v>2496</v>
      </c>
      <c r="G860">
        <v>4989</v>
      </c>
      <c r="H860">
        <v>758</v>
      </c>
      <c r="I860">
        <v>513</v>
      </c>
      <c r="J860" s="9">
        <v>67.678100263852244</v>
      </c>
      <c r="K860">
        <v>1246</v>
      </c>
      <c r="L860">
        <v>907</v>
      </c>
      <c r="M860" s="22">
        <v>72.792937399678976</v>
      </c>
      <c r="N860" s="48">
        <v>4989</v>
      </c>
      <c r="O860" s="49">
        <v>663</v>
      </c>
      <c r="P860" s="49">
        <v>4326</v>
      </c>
      <c r="Q860" s="48">
        <v>222</v>
      </c>
      <c r="R860" s="48">
        <v>211</v>
      </c>
      <c r="S860" s="48">
        <v>190</v>
      </c>
      <c r="T860" s="48">
        <v>190</v>
      </c>
      <c r="U860" s="48">
        <v>205</v>
      </c>
      <c r="V860" s="48">
        <v>194</v>
      </c>
      <c r="W860" s="48">
        <v>152</v>
      </c>
      <c r="X860" s="48">
        <v>136</v>
      </c>
      <c r="Y860" s="48">
        <v>141</v>
      </c>
      <c r="Z860" s="48">
        <v>141</v>
      </c>
      <c r="AA860" s="48">
        <v>146</v>
      </c>
      <c r="AB860" s="48">
        <v>121</v>
      </c>
      <c r="AC860" s="48">
        <v>110</v>
      </c>
      <c r="AD860" s="48">
        <v>104</v>
      </c>
      <c r="AE860" s="48">
        <v>80</v>
      </c>
      <c r="AF860" s="48">
        <v>62</v>
      </c>
      <c r="AG860" s="48">
        <v>65</v>
      </c>
      <c r="AH860" s="50">
        <v>207</v>
      </c>
      <c r="AI860" s="50">
        <v>197</v>
      </c>
      <c r="AJ860" s="50">
        <v>182</v>
      </c>
      <c r="AK860" s="50">
        <v>192</v>
      </c>
      <c r="AL860" s="50">
        <v>214</v>
      </c>
      <c r="AM860" s="50">
        <v>204</v>
      </c>
      <c r="AN860" s="50">
        <v>152</v>
      </c>
      <c r="AO860" s="50">
        <v>141</v>
      </c>
      <c r="AP860" s="50">
        <v>147</v>
      </c>
      <c r="AQ860" s="50">
        <v>141</v>
      </c>
      <c r="AR860" s="50">
        <v>139</v>
      </c>
      <c r="AS860" s="50">
        <v>121</v>
      </c>
      <c r="AT860" s="50">
        <v>122</v>
      </c>
      <c r="AU860" s="50">
        <v>114</v>
      </c>
      <c r="AV860" s="50">
        <v>86</v>
      </c>
      <c r="AW860" s="50">
        <v>69</v>
      </c>
      <c r="AX860" s="50">
        <v>91</v>
      </c>
      <c r="AZ860">
        <v>0</v>
      </c>
    </row>
    <row r="861" spans="1:52" x14ac:dyDescent="0.25">
      <c r="A861" s="2" t="s">
        <v>88</v>
      </c>
      <c r="B861" s="3" t="s">
        <v>368</v>
      </c>
      <c r="C861" s="4">
        <v>68160</v>
      </c>
      <c r="D861" s="2" t="s">
        <v>90</v>
      </c>
      <c r="E861" s="2" t="s">
        <v>369</v>
      </c>
      <c r="F861" t="s">
        <v>2496</v>
      </c>
      <c r="G861">
        <v>1832</v>
      </c>
      <c r="H861">
        <v>321</v>
      </c>
      <c r="I861">
        <v>175</v>
      </c>
      <c r="J861" s="9">
        <v>54.517133956386289</v>
      </c>
      <c r="K861">
        <v>538</v>
      </c>
      <c r="L861">
        <v>212</v>
      </c>
      <c r="M861" s="22">
        <v>39.405204460966544</v>
      </c>
      <c r="N861" s="48">
        <v>1832</v>
      </c>
      <c r="O861" s="49">
        <v>529</v>
      </c>
      <c r="P861" s="49">
        <v>1303</v>
      </c>
      <c r="Q861" s="48">
        <v>93</v>
      </c>
      <c r="R861" s="48">
        <v>87</v>
      </c>
      <c r="S861" s="48">
        <v>82</v>
      </c>
      <c r="T861" s="48">
        <v>81</v>
      </c>
      <c r="U861" s="48">
        <v>84</v>
      </c>
      <c r="V861" s="48">
        <v>83</v>
      </c>
      <c r="W861" s="48">
        <v>74</v>
      </c>
      <c r="X861" s="48">
        <v>67</v>
      </c>
      <c r="Y861" s="48">
        <v>61</v>
      </c>
      <c r="Z861" s="48">
        <v>57</v>
      </c>
      <c r="AA861" s="48">
        <v>46</v>
      </c>
      <c r="AB861" s="48">
        <v>36</v>
      </c>
      <c r="AC861" s="48">
        <v>29</v>
      </c>
      <c r="AD861" s="48">
        <v>23</v>
      </c>
      <c r="AE861" s="48">
        <v>17</v>
      </c>
      <c r="AF861" s="48">
        <v>15</v>
      </c>
      <c r="AG861" s="48">
        <v>17</v>
      </c>
      <c r="AH861" s="50">
        <v>89</v>
      </c>
      <c r="AI861" s="50">
        <v>84</v>
      </c>
      <c r="AJ861" s="50">
        <v>78</v>
      </c>
      <c r="AK861" s="50">
        <v>76</v>
      </c>
      <c r="AL861" s="50">
        <v>76</v>
      </c>
      <c r="AM861" s="50">
        <v>69</v>
      </c>
      <c r="AN861" s="50">
        <v>60</v>
      </c>
      <c r="AO861" s="50">
        <v>55</v>
      </c>
      <c r="AP861" s="50">
        <v>54</v>
      </c>
      <c r="AQ861" s="50">
        <v>50</v>
      </c>
      <c r="AR861" s="50">
        <v>41</v>
      </c>
      <c r="AS861" s="50">
        <v>35</v>
      </c>
      <c r="AT861" s="50">
        <v>32</v>
      </c>
      <c r="AU861" s="50">
        <v>27</v>
      </c>
      <c r="AV861" s="50">
        <v>18</v>
      </c>
      <c r="AW861" s="50">
        <v>16</v>
      </c>
      <c r="AX861" s="50">
        <v>20</v>
      </c>
      <c r="AZ861">
        <v>0</v>
      </c>
    </row>
    <row r="862" spans="1:52" x14ac:dyDescent="0.25">
      <c r="A862" s="2" t="s">
        <v>88</v>
      </c>
      <c r="B862" s="3" t="s">
        <v>1229</v>
      </c>
      <c r="C862" s="4">
        <v>68162</v>
      </c>
      <c r="D862" s="2" t="s">
        <v>90</v>
      </c>
      <c r="E862" s="2" t="s">
        <v>1230</v>
      </c>
      <c r="F862" t="s">
        <v>2496</v>
      </c>
      <c r="G862">
        <v>5596</v>
      </c>
      <c r="H862">
        <v>718</v>
      </c>
      <c r="I862">
        <v>369</v>
      </c>
      <c r="J862" s="9">
        <v>51.392757660167135</v>
      </c>
      <c r="K862">
        <v>1615</v>
      </c>
      <c r="L862">
        <v>676</v>
      </c>
      <c r="M862" s="22">
        <v>41.857585139318886</v>
      </c>
      <c r="N862" s="48">
        <v>5596</v>
      </c>
      <c r="O862" s="49">
        <v>2598</v>
      </c>
      <c r="P862" s="49">
        <v>2998</v>
      </c>
      <c r="Q862" s="48">
        <v>262</v>
      </c>
      <c r="R862" s="48">
        <v>259</v>
      </c>
      <c r="S862" s="48">
        <v>248</v>
      </c>
      <c r="T862" s="48">
        <v>254</v>
      </c>
      <c r="U862" s="48">
        <v>264</v>
      </c>
      <c r="V862" s="48">
        <v>238</v>
      </c>
      <c r="W862" s="48">
        <v>213</v>
      </c>
      <c r="X862" s="48">
        <v>204</v>
      </c>
      <c r="Y862" s="48">
        <v>199</v>
      </c>
      <c r="Z862" s="48">
        <v>188</v>
      </c>
      <c r="AA862" s="48">
        <v>146</v>
      </c>
      <c r="AB862" s="48">
        <v>116</v>
      </c>
      <c r="AC862" s="48">
        <v>102</v>
      </c>
      <c r="AD862" s="48">
        <v>84</v>
      </c>
      <c r="AE862" s="48">
        <v>61</v>
      </c>
      <c r="AF862" s="48">
        <v>50</v>
      </c>
      <c r="AG862" s="48">
        <v>54</v>
      </c>
      <c r="AH862" s="50">
        <v>250</v>
      </c>
      <c r="AI862" s="50">
        <v>259</v>
      </c>
      <c r="AJ862" s="50">
        <v>250</v>
      </c>
      <c r="AK862" s="50">
        <v>246</v>
      </c>
      <c r="AL862" s="50">
        <v>241</v>
      </c>
      <c r="AM862" s="50">
        <v>206</v>
      </c>
      <c r="AN862" s="50">
        <v>177</v>
      </c>
      <c r="AO862" s="50">
        <v>169</v>
      </c>
      <c r="AP862" s="50">
        <v>162</v>
      </c>
      <c r="AQ862" s="50">
        <v>154</v>
      </c>
      <c r="AR862" s="50">
        <v>121</v>
      </c>
      <c r="AS862" s="50">
        <v>100</v>
      </c>
      <c r="AT862" s="50">
        <v>92</v>
      </c>
      <c r="AU862" s="50">
        <v>75</v>
      </c>
      <c r="AV862" s="50">
        <v>52</v>
      </c>
      <c r="AW862" s="50">
        <v>44</v>
      </c>
      <c r="AX862" s="50">
        <v>56</v>
      </c>
      <c r="AZ862">
        <v>1</v>
      </c>
    </row>
    <row r="863" spans="1:52" x14ac:dyDescent="0.25">
      <c r="A863" s="2" t="s">
        <v>88</v>
      </c>
      <c r="B863" s="3" t="s">
        <v>542</v>
      </c>
      <c r="C863" s="4">
        <v>68167</v>
      </c>
      <c r="D863" s="2" t="s">
        <v>90</v>
      </c>
      <c r="E863" s="2" t="s">
        <v>543</v>
      </c>
      <c r="F863" t="s">
        <v>2496</v>
      </c>
      <c r="G863">
        <v>10373</v>
      </c>
      <c r="H863">
        <v>710</v>
      </c>
      <c r="I863">
        <v>608</v>
      </c>
      <c r="J863" s="9">
        <v>85.633802816901408</v>
      </c>
      <c r="K863">
        <v>2880</v>
      </c>
      <c r="L863">
        <v>1182</v>
      </c>
      <c r="M863" s="22">
        <v>41.041666666666664</v>
      </c>
      <c r="N863" s="48">
        <v>10373</v>
      </c>
      <c r="O863" s="49">
        <v>5753</v>
      </c>
      <c r="P863" s="49">
        <v>4620</v>
      </c>
      <c r="Q863" s="48">
        <v>470</v>
      </c>
      <c r="R863" s="48">
        <v>468</v>
      </c>
      <c r="S863" s="48">
        <v>463</v>
      </c>
      <c r="T863" s="48">
        <v>457</v>
      </c>
      <c r="U863" s="48">
        <v>473</v>
      </c>
      <c r="V863" s="48">
        <v>483</v>
      </c>
      <c r="W863" s="48">
        <v>396</v>
      </c>
      <c r="X863" s="48">
        <v>384</v>
      </c>
      <c r="Y863" s="48">
        <v>396</v>
      </c>
      <c r="Z863" s="48">
        <v>355</v>
      </c>
      <c r="AA863" s="48">
        <v>280</v>
      </c>
      <c r="AB863" s="48">
        <v>209</v>
      </c>
      <c r="AC863" s="48">
        <v>157</v>
      </c>
      <c r="AD863" s="48">
        <v>135</v>
      </c>
      <c r="AE863" s="48">
        <v>113</v>
      </c>
      <c r="AF863" s="48">
        <v>70</v>
      </c>
      <c r="AG863" s="48">
        <v>66</v>
      </c>
      <c r="AH863" s="50">
        <v>446</v>
      </c>
      <c r="AI863" s="50">
        <v>443</v>
      </c>
      <c r="AJ863" s="50">
        <v>442</v>
      </c>
      <c r="AK863" s="50">
        <v>428</v>
      </c>
      <c r="AL863" s="50">
        <v>428</v>
      </c>
      <c r="AM863" s="50">
        <v>397</v>
      </c>
      <c r="AN863" s="50">
        <v>329</v>
      </c>
      <c r="AO863" s="50">
        <v>328</v>
      </c>
      <c r="AP863" s="50">
        <v>370</v>
      </c>
      <c r="AQ863" s="50">
        <v>323</v>
      </c>
      <c r="AR863" s="50">
        <v>245</v>
      </c>
      <c r="AS863" s="50">
        <v>199</v>
      </c>
      <c r="AT863" s="50">
        <v>167</v>
      </c>
      <c r="AU863" s="50">
        <v>152</v>
      </c>
      <c r="AV863" s="50">
        <v>122</v>
      </c>
      <c r="AW863" s="50">
        <v>81</v>
      </c>
      <c r="AX863" s="50">
        <v>98</v>
      </c>
      <c r="AZ863">
        <v>0</v>
      </c>
    </row>
    <row r="864" spans="1:52" x14ac:dyDescent="0.25">
      <c r="A864" s="2" t="s">
        <v>88</v>
      </c>
      <c r="B864" s="3" t="s">
        <v>862</v>
      </c>
      <c r="C864" s="4">
        <v>68169</v>
      </c>
      <c r="D864" s="2" t="s">
        <v>90</v>
      </c>
      <c r="E864" s="2" t="s">
        <v>863</v>
      </c>
      <c r="F864" t="s">
        <v>2496</v>
      </c>
      <c r="G864">
        <v>2592</v>
      </c>
      <c r="H864">
        <v>206</v>
      </c>
      <c r="I864">
        <v>155</v>
      </c>
      <c r="J864" s="9">
        <v>75.242718446601941</v>
      </c>
      <c r="K864">
        <v>646</v>
      </c>
      <c r="L864">
        <v>497</v>
      </c>
      <c r="M864" s="22">
        <v>76.934984520123834</v>
      </c>
      <c r="N864" s="48">
        <v>2592</v>
      </c>
      <c r="O864" s="49">
        <v>594</v>
      </c>
      <c r="P864" s="49">
        <v>1998</v>
      </c>
      <c r="Q864" s="48">
        <v>107</v>
      </c>
      <c r="R864" s="48">
        <v>106</v>
      </c>
      <c r="S864" s="48">
        <v>97</v>
      </c>
      <c r="T864" s="48">
        <v>84</v>
      </c>
      <c r="U864" s="48">
        <v>90</v>
      </c>
      <c r="V864" s="48">
        <v>77</v>
      </c>
      <c r="W864" s="48">
        <v>59</v>
      </c>
      <c r="X864" s="48">
        <v>61</v>
      </c>
      <c r="Y864" s="48">
        <v>74</v>
      </c>
      <c r="Z864" s="48">
        <v>86</v>
      </c>
      <c r="AA864" s="48">
        <v>89</v>
      </c>
      <c r="AB864" s="48">
        <v>82</v>
      </c>
      <c r="AC864" s="48">
        <v>74</v>
      </c>
      <c r="AD864" s="48">
        <v>60</v>
      </c>
      <c r="AE864" s="48">
        <v>42</v>
      </c>
      <c r="AF864" s="48">
        <v>29</v>
      </c>
      <c r="AG864" s="48">
        <v>29</v>
      </c>
      <c r="AH864" s="50">
        <v>103</v>
      </c>
      <c r="AI864" s="50">
        <v>103</v>
      </c>
      <c r="AJ864" s="50">
        <v>98</v>
      </c>
      <c r="AK864" s="50">
        <v>91</v>
      </c>
      <c r="AL864" s="50">
        <v>107</v>
      </c>
      <c r="AM864" s="50">
        <v>98</v>
      </c>
      <c r="AN864" s="50">
        <v>72</v>
      </c>
      <c r="AO864" s="50">
        <v>68</v>
      </c>
      <c r="AP864" s="50">
        <v>78</v>
      </c>
      <c r="AQ864" s="50">
        <v>88</v>
      </c>
      <c r="AR864" s="50">
        <v>89</v>
      </c>
      <c r="AS864" s="50">
        <v>77</v>
      </c>
      <c r="AT864" s="50">
        <v>72</v>
      </c>
      <c r="AU864" s="50">
        <v>63</v>
      </c>
      <c r="AV864" s="50">
        <v>51</v>
      </c>
      <c r="AW864" s="50">
        <v>39</v>
      </c>
      <c r="AX864" s="50">
        <v>49</v>
      </c>
      <c r="AZ864">
        <v>0</v>
      </c>
    </row>
    <row r="865" spans="1:52" x14ac:dyDescent="0.25">
      <c r="A865" s="2" t="s">
        <v>88</v>
      </c>
      <c r="B865" s="3" t="s">
        <v>1210</v>
      </c>
      <c r="C865" s="4">
        <v>68176</v>
      </c>
      <c r="D865" s="2" t="s">
        <v>90</v>
      </c>
      <c r="E865" s="2" t="s">
        <v>1211</v>
      </c>
      <c r="F865" t="s">
        <v>2496</v>
      </c>
      <c r="G865">
        <v>3042</v>
      </c>
      <c r="H865">
        <v>351</v>
      </c>
      <c r="I865">
        <v>247</v>
      </c>
      <c r="J865" s="9">
        <v>70.370370370370367</v>
      </c>
      <c r="K865">
        <v>672</v>
      </c>
      <c r="L865">
        <v>534</v>
      </c>
      <c r="M865" s="22">
        <v>79.464285714285708</v>
      </c>
      <c r="N865" s="48">
        <v>3042</v>
      </c>
      <c r="O865" s="49">
        <v>864</v>
      </c>
      <c r="P865" s="49">
        <v>2178</v>
      </c>
      <c r="Q865" s="48">
        <v>121</v>
      </c>
      <c r="R865" s="48">
        <v>110</v>
      </c>
      <c r="S865" s="48">
        <v>92</v>
      </c>
      <c r="T865" s="48">
        <v>108</v>
      </c>
      <c r="U865" s="48">
        <v>124</v>
      </c>
      <c r="V865" s="48">
        <v>123</v>
      </c>
      <c r="W865" s="48">
        <v>99</v>
      </c>
      <c r="X865" s="48">
        <v>100</v>
      </c>
      <c r="Y865" s="48">
        <v>102</v>
      </c>
      <c r="Z865" s="48">
        <v>102</v>
      </c>
      <c r="AA865" s="48">
        <v>93</v>
      </c>
      <c r="AB865" s="48">
        <v>86</v>
      </c>
      <c r="AC865" s="48">
        <v>70</v>
      </c>
      <c r="AD865" s="48">
        <v>62</v>
      </c>
      <c r="AE865" s="48">
        <v>49</v>
      </c>
      <c r="AF865" s="48">
        <v>32</v>
      </c>
      <c r="AG865" s="48">
        <v>35</v>
      </c>
      <c r="AH865" s="50">
        <v>116</v>
      </c>
      <c r="AI865" s="50">
        <v>111</v>
      </c>
      <c r="AJ865" s="50">
        <v>95</v>
      </c>
      <c r="AK865" s="50">
        <v>117</v>
      </c>
      <c r="AL865" s="50">
        <v>134</v>
      </c>
      <c r="AM865" s="50">
        <v>125</v>
      </c>
      <c r="AN865" s="50">
        <v>86</v>
      </c>
      <c r="AO865" s="50">
        <v>86</v>
      </c>
      <c r="AP865" s="50">
        <v>90</v>
      </c>
      <c r="AQ865" s="50">
        <v>93</v>
      </c>
      <c r="AR865" s="50">
        <v>89</v>
      </c>
      <c r="AS865" s="50">
        <v>86</v>
      </c>
      <c r="AT865" s="50">
        <v>79</v>
      </c>
      <c r="AU865" s="50">
        <v>72</v>
      </c>
      <c r="AV865" s="50">
        <v>59</v>
      </c>
      <c r="AW865" s="50">
        <v>43</v>
      </c>
      <c r="AX865" s="50">
        <v>53</v>
      </c>
      <c r="AZ865">
        <v>0</v>
      </c>
    </row>
    <row r="866" spans="1:52" x14ac:dyDescent="0.25">
      <c r="A866" s="2" t="s">
        <v>88</v>
      </c>
      <c r="B866" s="3" t="s">
        <v>170</v>
      </c>
      <c r="C866" s="4">
        <v>68179</v>
      </c>
      <c r="D866" s="2" t="s">
        <v>90</v>
      </c>
      <c r="E866" s="2" t="s">
        <v>171</v>
      </c>
      <c r="F866" t="s">
        <v>2496</v>
      </c>
      <c r="G866">
        <v>5071</v>
      </c>
      <c r="H866">
        <v>441</v>
      </c>
      <c r="I866">
        <v>493</v>
      </c>
      <c r="J866" s="9">
        <v>111.79138321995465</v>
      </c>
      <c r="K866">
        <v>1287</v>
      </c>
      <c r="L866">
        <v>835</v>
      </c>
      <c r="M866" s="22">
        <v>64.879564879564882</v>
      </c>
      <c r="N866" s="48">
        <v>5071</v>
      </c>
      <c r="O866" s="49">
        <v>697</v>
      </c>
      <c r="P866" s="49">
        <v>4374</v>
      </c>
      <c r="Q866" s="48">
        <v>228</v>
      </c>
      <c r="R866" s="48">
        <v>219</v>
      </c>
      <c r="S866" s="48">
        <v>203</v>
      </c>
      <c r="T866" s="48">
        <v>206</v>
      </c>
      <c r="U866" s="48">
        <v>216</v>
      </c>
      <c r="V866" s="48">
        <v>201</v>
      </c>
      <c r="W866" s="48">
        <v>165</v>
      </c>
      <c r="X866" s="48">
        <v>143</v>
      </c>
      <c r="Y866" s="48">
        <v>139</v>
      </c>
      <c r="Z866" s="48">
        <v>151</v>
      </c>
      <c r="AA866" s="48">
        <v>164</v>
      </c>
      <c r="AB866" s="48">
        <v>152</v>
      </c>
      <c r="AC866" s="48">
        <v>116</v>
      </c>
      <c r="AD866" s="48">
        <v>101</v>
      </c>
      <c r="AE866" s="48">
        <v>88</v>
      </c>
      <c r="AF866" s="48">
        <v>61</v>
      </c>
      <c r="AG866" s="48">
        <v>61</v>
      </c>
      <c r="AH866" s="50">
        <v>218</v>
      </c>
      <c r="AI866" s="50">
        <v>204</v>
      </c>
      <c r="AJ866" s="50">
        <v>186</v>
      </c>
      <c r="AK866" s="50">
        <v>189</v>
      </c>
      <c r="AL866" s="50">
        <v>204</v>
      </c>
      <c r="AM866" s="50">
        <v>189</v>
      </c>
      <c r="AN866" s="50">
        <v>150</v>
      </c>
      <c r="AO866" s="50">
        <v>133</v>
      </c>
      <c r="AP866" s="50">
        <v>131</v>
      </c>
      <c r="AQ866" s="50">
        <v>136</v>
      </c>
      <c r="AR866" s="50">
        <v>143</v>
      </c>
      <c r="AS866" s="50">
        <v>133</v>
      </c>
      <c r="AT866" s="50">
        <v>107</v>
      </c>
      <c r="AU866" s="50">
        <v>97</v>
      </c>
      <c r="AV866" s="50">
        <v>89</v>
      </c>
      <c r="AW866" s="50">
        <v>68</v>
      </c>
      <c r="AX866" s="50">
        <v>80</v>
      </c>
      <c r="AZ866">
        <v>0</v>
      </c>
    </row>
    <row r="867" spans="1:52" x14ac:dyDescent="0.25">
      <c r="A867" s="2" t="s">
        <v>88</v>
      </c>
      <c r="B867" s="3" t="s">
        <v>1165</v>
      </c>
      <c r="C867" s="4">
        <v>68190</v>
      </c>
      <c r="D867" s="2" t="s">
        <v>90</v>
      </c>
      <c r="E867" s="2" t="s">
        <v>1166</v>
      </c>
      <c r="F867" t="s">
        <v>2496</v>
      </c>
      <c r="G867">
        <v>47096</v>
      </c>
      <c r="H867">
        <v>951</v>
      </c>
      <c r="I867">
        <v>533</v>
      </c>
      <c r="J867" s="9">
        <v>56.046267087276547</v>
      </c>
      <c r="K867">
        <v>13787</v>
      </c>
      <c r="L867">
        <v>3472</v>
      </c>
      <c r="M867" s="22">
        <v>25.1831435410169</v>
      </c>
      <c r="N867" s="48">
        <v>47096</v>
      </c>
      <c r="O867" s="49">
        <v>18994</v>
      </c>
      <c r="P867" s="49">
        <v>28102</v>
      </c>
      <c r="Q867" s="48">
        <v>2646</v>
      </c>
      <c r="R867" s="48">
        <v>2486</v>
      </c>
      <c r="S867" s="48">
        <v>2355</v>
      </c>
      <c r="T867" s="48">
        <v>2271</v>
      </c>
      <c r="U867" s="48">
        <v>2150</v>
      </c>
      <c r="V867" s="48">
        <v>1869</v>
      </c>
      <c r="W867" s="48">
        <v>1629</v>
      </c>
      <c r="X867" s="48">
        <v>1616</v>
      </c>
      <c r="Y867" s="48">
        <v>1523</v>
      </c>
      <c r="Z867" s="48">
        <v>1388</v>
      </c>
      <c r="AA867" s="48">
        <v>1147</v>
      </c>
      <c r="AB867" s="48">
        <v>876</v>
      </c>
      <c r="AC867" s="48">
        <v>673</v>
      </c>
      <c r="AD867" s="48">
        <v>495</v>
      </c>
      <c r="AE867" s="48">
        <v>378</v>
      </c>
      <c r="AF867" s="48">
        <v>255</v>
      </c>
      <c r="AG867" s="48">
        <v>234</v>
      </c>
      <c r="AH867" s="50">
        <v>2473</v>
      </c>
      <c r="AI867" s="50">
        <v>2316</v>
      </c>
      <c r="AJ867" s="50">
        <v>2209</v>
      </c>
      <c r="AK867" s="50">
        <v>2174</v>
      </c>
      <c r="AL867" s="50">
        <v>2100</v>
      </c>
      <c r="AM867" s="50">
        <v>1876</v>
      </c>
      <c r="AN867" s="50">
        <v>1658</v>
      </c>
      <c r="AO867" s="50">
        <v>1633</v>
      </c>
      <c r="AP867" s="50">
        <v>1491</v>
      </c>
      <c r="AQ867" s="50">
        <v>1326</v>
      </c>
      <c r="AR867" s="50">
        <v>1087</v>
      </c>
      <c r="AS867" s="50">
        <v>826</v>
      </c>
      <c r="AT867" s="50">
        <v>632</v>
      </c>
      <c r="AU867" s="50">
        <v>460</v>
      </c>
      <c r="AV867" s="50">
        <v>353</v>
      </c>
      <c r="AW867" s="50">
        <v>248</v>
      </c>
      <c r="AX867" s="50">
        <v>243</v>
      </c>
      <c r="AZ867">
        <v>0</v>
      </c>
    </row>
    <row r="868" spans="1:52" x14ac:dyDescent="0.25">
      <c r="A868" s="2" t="s">
        <v>88</v>
      </c>
      <c r="B868" s="3" t="s">
        <v>954</v>
      </c>
      <c r="C868" s="4">
        <v>68207</v>
      </c>
      <c r="D868" s="2" t="s">
        <v>90</v>
      </c>
      <c r="E868" s="2" t="s">
        <v>955</v>
      </c>
      <c r="F868" t="s">
        <v>2496</v>
      </c>
      <c r="G868">
        <v>5177</v>
      </c>
      <c r="H868">
        <v>642</v>
      </c>
      <c r="I868">
        <v>548</v>
      </c>
      <c r="J868" s="9">
        <v>85.35825545171339</v>
      </c>
      <c r="K868">
        <v>1353</v>
      </c>
      <c r="L868">
        <v>814</v>
      </c>
      <c r="M868" s="22">
        <v>60.162601626016269</v>
      </c>
      <c r="N868" s="48">
        <v>5177</v>
      </c>
      <c r="O868" s="49">
        <v>2558</v>
      </c>
      <c r="P868" s="49">
        <v>2619</v>
      </c>
      <c r="Q868" s="48">
        <v>219</v>
      </c>
      <c r="R868" s="48">
        <v>213</v>
      </c>
      <c r="S868" s="48">
        <v>207</v>
      </c>
      <c r="T868" s="48">
        <v>212</v>
      </c>
      <c r="U868" s="48">
        <v>204</v>
      </c>
      <c r="V868" s="48">
        <v>196</v>
      </c>
      <c r="W868" s="48">
        <v>185</v>
      </c>
      <c r="X868" s="48">
        <v>200</v>
      </c>
      <c r="Y868" s="48">
        <v>180</v>
      </c>
      <c r="Z868" s="48">
        <v>162</v>
      </c>
      <c r="AA868" s="48">
        <v>128</v>
      </c>
      <c r="AB868" s="48">
        <v>115</v>
      </c>
      <c r="AC868" s="48">
        <v>107</v>
      </c>
      <c r="AD868" s="48">
        <v>80</v>
      </c>
      <c r="AE868" s="48">
        <v>71</v>
      </c>
      <c r="AF868" s="48">
        <v>51</v>
      </c>
      <c r="AG868" s="48">
        <v>57</v>
      </c>
      <c r="AH868" s="50">
        <v>210</v>
      </c>
      <c r="AI868" s="50">
        <v>208</v>
      </c>
      <c r="AJ868" s="50">
        <v>201</v>
      </c>
      <c r="AK868" s="50">
        <v>210</v>
      </c>
      <c r="AL868" s="50">
        <v>190</v>
      </c>
      <c r="AM868" s="50">
        <v>176</v>
      </c>
      <c r="AN868" s="50">
        <v>166</v>
      </c>
      <c r="AO868" s="50">
        <v>179</v>
      </c>
      <c r="AP868" s="50">
        <v>164</v>
      </c>
      <c r="AQ868" s="50">
        <v>149</v>
      </c>
      <c r="AR868" s="50">
        <v>137</v>
      </c>
      <c r="AS868" s="50">
        <v>136</v>
      </c>
      <c r="AT868" s="50">
        <v>120</v>
      </c>
      <c r="AU868" s="50">
        <v>91</v>
      </c>
      <c r="AV868" s="50">
        <v>89</v>
      </c>
      <c r="AW868" s="50">
        <v>78</v>
      </c>
      <c r="AX868" s="50">
        <v>86</v>
      </c>
      <c r="AZ868">
        <v>1</v>
      </c>
    </row>
    <row r="869" spans="1:52" x14ac:dyDescent="0.25">
      <c r="A869" s="2" t="s">
        <v>88</v>
      </c>
      <c r="B869" s="3" t="s">
        <v>309</v>
      </c>
      <c r="C869" s="4">
        <v>68209</v>
      </c>
      <c r="D869" s="2" t="s">
        <v>90</v>
      </c>
      <c r="E869" s="2" t="s">
        <v>310</v>
      </c>
      <c r="F869" t="s">
        <v>2496</v>
      </c>
      <c r="G869">
        <v>2698</v>
      </c>
      <c r="H869">
        <v>480</v>
      </c>
      <c r="I869">
        <v>273</v>
      </c>
      <c r="J869" s="9">
        <v>56.875</v>
      </c>
      <c r="K869">
        <v>691</v>
      </c>
      <c r="L869">
        <v>426</v>
      </c>
      <c r="M869" s="22">
        <v>61.649782923299568</v>
      </c>
      <c r="N869" s="48">
        <v>2698</v>
      </c>
      <c r="O869" s="49">
        <v>406</v>
      </c>
      <c r="P869" s="49">
        <v>2292</v>
      </c>
      <c r="Q869" s="48">
        <v>118</v>
      </c>
      <c r="R869" s="48">
        <v>112</v>
      </c>
      <c r="S869" s="48">
        <v>105</v>
      </c>
      <c r="T869" s="48">
        <v>105</v>
      </c>
      <c r="U869" s="48">
        <v>101</v>
      </c>
      <c r="V869" s="48">
        <v>94</v>
      </c>
      <c r="W869" s="48">
        <v>84</v>
      </c>
      <c r="X869" s="48">
        <v>90</v>
      </c>
      <c r="Y869" s="48">
        <v>80</v>
      </c>
      <c r="Z869" s="48">
        <v>72</v>
      </c>
      <c r="AA869" s="48">
        <v>57</v>
      </c>
      <c r="AB869" s="48">
        <v>54</v>
      </c>
      <c r="AC869" s="48">
        <v>56</v>
      </c>
      <c r="AD869" s="48">
        <v>42</v>
      </c>
      <c r="AE869" s="48">
        <v>37</v>
      </c>
      <c r="AF869" s="48">
        <v>26</v>
      </c>
      <c r="AG869" s="48">
        <v>28</v>
      </c>
      <c r="AH869" s="50">
        <v>113</v>
      </c>
      <c r="AI869" s="50">
        <v>112</v>
      </c>
      <c r="AJ869" s="50">
        <v>106</v>
      </c>
      <c r="AK869" s="50">
        <v>114</v>
      </c>
      <c r="AL869" s="50">
        <v>109</v>
      </c>
      <c r="AM869" s="50">
        <v>104</v>
      </c>
      <c r="AN869" s="50">
        <v>96</v>
      </c>
      <c r="AO869" s="50">
        <v>103</v>
      </c>
      <c r="AP869" s="50">
        <v>90</v>
      </c>
      <c r="AQ869" s="50">
        <v>81</v>
      </c>
      <c r="AR869" s="50">
        <v>74</v>
      </c>
      <c r="AS869" s="50">
        <v>75</v>
      </c>
      <c r="AT869" s="50">
        <v>71</v>
      </c>
      <c r="AU869" s="50">
        <v>52</v>
      </c>
      <c r="AV869" s="50">
        <v>48</v>
      </c>
      <c r="AW869" s="50">
        <v>42</v>
      </c>
      <c r="AX869" s="50">
        <v>47</v>
      </c>
      <c r="AZ869">
        <v>0</v>
      </c>
    </row>
    <row r="870" spans="1:52" x14ac:dyDescent="0.25">
      <c r="A870" s="2" t="s">
        <v>88</v>
      </c>
      <c r="B870" s="3" t="s">
        <v>1306</v>
      </c>
      <c r="C870" s="4">
        <v>68211</v>
      </c>
      <c r="D870" s="2" t="s">
        <v>90</v>
      </c>
      <c r="E870" s="2" t="s">
        <v>1307</v>
      </c>
      <c r="F870" t="s">
        <v>2496</v>
      </c>
      <c r="G870">
        <v>3409</v>
      </c>
      <c r="H870">
        <v>162</v>
      </c>
      <c r="I870">
        <v>147</v>
      </c>
      <c r="J870" s="9">
        <v>90.740740740740748</v>
      </c>
      <c r="K870">
        <v>1156</v>
      </c>
      <c r="L870">
        <v>280</v>
      </c>
      <c r="M870" s="22">
        <v>24.221453287197232</v>
      </c>
      <c r="N870" s="48">
        <v>3409</v>
      </c>
      <c r="O870" s="49">
        <v>2645</v>
      </c>
      <c r="P870" s="49">
        <v>764</v>
      </c>
      <c r="Q870" s="48">
        <v>207</v>
      </c>
      <c r="R870" s="48">
        <v>181</v>
      </c>
      <c r="S870" s="48">
        <v>163</v>
      </c>
      <c r="T870" s="48">
        <v>182</v>
      </c>
      <c r="U870" s="48">
        <v>169</v>
      </c>
      <c r="V870" s="48">
        <v>142</v>
      </c>
      <c r="W870" s="48">
        <v>124</v>
      </c>
      <c r="X870" s="48">
        <v>112</v>
      </c>
      <c r="Y870" s="48">
        <v>102</v>
      </c>
      <c r="Z870" s="48">
        <v>107</v>
      </c>
      <c r="AA870" s="48">
        <v>92</v>
      </c>
      <c r="AB870" s="48">
        <v>69</v>
      </c>
      <c r="AC870" s="48">
        <v>53</v>
      </c>
      <c r="AD870" s="48">
        <v>37</v>
      </c>
      <c r="AE870" s="48">
        <v>22</v>
      </c>
      <c r="AF870" s="48">
        <v>18</v>
      </c>
      <c r="AG870" s="48">
        <v>18</v>
      </c>
      <c r="AH870" s="50">
        <v>199</v>
      </c>
      <c r="AI870" s="50">
        <v>173</v>
      </c>
      <c r="AJ870" s="50">
        <v>152</v>
      </c>
      <c r="AK870" s="50">
        <v>173</v>
      </c>
      <c r="AL870" s="50">
        <v>157</v>
      </c>
      <c r="AM870" s="50">
        <v>124</v>
      </c>
      <c r="AN870" s="50">
        <v>99</v>
      </c>
      <c r="AO870" s="50">
        <v>87</v>
      </c>
      <c r="AP870" s="50">
        <v>83</v>
      </c>
      <c r="AQ870" s="50">
        <v>89</v>
      </c>
      <c r="AR870" s="50">
        <v>77</v>
      </c>
      <c r="AS870" s="50">
        <v>59</v>
      </c>
      <c r="AT870" s="50">
        <v>45</v>
      </c>
      <c r="AU870" s="50">
        <v>33</v>
      </c>
      <c r="AV870" s="50">
        <v>21</v>
      </c>
      <c r="AW870" s="50">
        <v>19</v>
      </c>
      <c r="AX870" s="50">
        <v>21</v>
      </c>
      <c r="AZ870">
        <v>0</v>
      </c>
    </row>
    <row r="871" spans="1:52" x14ac:dyDescent="0.25">
      <c r="A871" s="2" t="s">
        <v>88</v>
      </c>
      <c r="B871" s="3" t="s">
        <v>508</v>
      </c>
      <c r="C871" s="4">
        <v>68217</v>
      </c>
      <c r="D871" s="2" t="s">
        <v>90</v>
      </c>
      <c r="E871" s="2" t="s">
        <v>509</v>
      </c>
      <c r="F871" t="s">
        <v>2496</v>
      </c>
      <c r="G871">
        <v>7612</v>
      </c>
      <c r="H871">
        <v>540</v>
      </c>
      <c r="I871">
        <v>406</v>
      </c>
      <c r="J871" s="9">
        <v>75.18518518518519</v>
      </c>
      <c r="K871">
        <v>2105</v>
      </c>
      <c r="L871">
        <v>973</v>
      </c>
      <c r="M871" s="22">
        <v>46.223277909738719</v>
      </c>
      <c r="N871" s="48">
        <v>7612</v>
      </c>
      <c r="O871" s="49">
        <v>1069</v>
      </c>
      <c r="P871" s="49">
        <v>6543</v>
      </c>
      <c r="Q871" s="48">
        <v>406</v>
      </c>
      <c r="R871" s="48">
        <v>359</v>
      </c>
      <c r="S871" s="48">
        <v>323</v>
      </c>
      <c r="T871" s="48">
        <v>342</v>
      </c>
      <c r="U871" s="48">
        <v>401</v>
      </c>
      <c r="V871" s="48">
        <v>346</v>
      </c>
      <c r="W871" s="48">
        <v>235</v>
      </c>
      <c r="X871" s="48">
        <v>212</v>
      </c>
      <c r="Y871" s="48">
        <v>233</v>
      </c>
      <c r="Z871" s="48">
        <v>238</v>
      </c>
      <c r="AA871" s="48">
        <v>222</v>
      </c>
      <c r="AB871" s="48">
        <v>206</v>
      </c>
      <c r="AC871" s="48">
        <v>154</v>
      </c>
      <c r="AD871" s="48">
        <v>129</v>
      </c>
      <c r="AE871" s="48">
        <v>107</v>
      </c>
      <c r="AF871" s="48">
        <v>66</v>
      </c>
      <c r="AG871" s="48">
        <v>55</v>
      </c>
      <c r="AH871" s="50">
        <v>383</v>
      </c>
      <c r="AI871" s="50">
        <v>333</v>
      </c>
      <c r="AJ871" s="50">
        <v>305</v>
      </c>
      <c r="AK871" s="50">
        <v>319</v>
      </c>
      <c r="AL871" s="50">
        <v>352</v>
      </c>
      <c r="AM871" s="50">
        <v>277</v>
      </c>
      <c r="AN871" s="50">
        <v>182</v>
      </c>
      <c r="AO871" s="50">
        <v>170</v>
      </c>
      <c r="AP871" s="50">
        <v>194</v>
      </c>
      <c r="AQ871" s="50">
        <v>200</v>
      </c>
      <c r="AR871" s="50">
        <v>180</v>
      </c>
      <c r="AS871" s="50">
        <v>165</v>
      </c>
      <c r="AT871" s="50">
        <v>128</v>
      </c>
      <c r="AU871" s="50">
        <v>117</v>
      </c>
      <c r="AV871" s="50">
        <v>112</v>
      </c>
      <c r="AW871" s="50">
        <v>80</v>
      </c>
      <c r="AX871" s="50">
        <v>81</v>
      </c>
      <c r="AZ871">
        <v>0</v>
      </c>
    </row>
    <row r="872" spans="1:52" x14ac:dyDescent="0.25">
      <c r="A872" s="2" t="s">
        <v>88</v>
      </c>
      <c r="B872" s="3" t="s">
        <v>140</v>
      </c>
      <c r="C872" s="4">
        <v>68229</v>
      </c>
      <c r="D872" s="2" t="s">
        <v>90</v>
      </c>
      <c r="E872" s="2" t="s">
        <v>141</v>
      </c>
      <c r="F872" t="s">
        <v>2496</v>
      </c>
      <c r="G872">
        <v>11980</v>
      </c>
      <c r="H872">
        <v>1472</v>
      </c>
      <c r="I872">
        <v>925</v>
      </c>
      <c r="J872" s="9">
        <v>62.839673913043484</v>
      </c>
      <c r="K872">
        <v>3074</v>
      </c>
      <c r="L872">
        <v>1634</v>
      </c>
      <c r="M872" s="22">
        <v>53.155497722836699</v>
      </c>
      <c r="N872" s="48">
        <v>11980</v>
      </c>
      <c r="O872" s="49">
        <v>3624</v>
      </c>
      <c r="P872" s="49">
        <v>8356</v>
      </c>
      <c r="Q872" s="48">
        <v>533</v>
      </c>
      <c r="R872" s="48">
        <v>507</v>
      </c>
      <c r="S872" s="48">
        <v>464</v>
      </c>
      <c r="T872" s="48">
        <v>496</v>
      </c>
      <c r="U872" s="48">
        <v>480</v>
      </c>
      <c r="V872" s="48">
        <v>468</v>
      </c>
      <c r="W872" s="48">
        <v>402</v>
      </c>
      <c r="X872" s="48">
        <v>358</v>
      </c>
      <c r="Y872" s="48">
        <v>381</v>
      </c>
      <c r="Z872" s="48">
        <v>426</v>
      </c>
      <c r="AA872" s="48">
        <v>403</v>
      </c>
      <c r="AB872" s="48">
        <v>309</v>
      </c>
      <c r="AC872" s="48">
        <v>241</v>
      </c>
      <c r="AD872" s="48">
        <v>189</v>
      </c>
      <c r="AE872" s="48">
        <v>140</v>
      </c>
      <c r="AF872" s="48">
        <v>105</v>
      </c>
      <c r="AG872" s="48">
        <v>105</v>
      </c>
      <c r="AH872" s="50">
        <v>507</v>
      </c>
      <c r="AI872" s="50">
        <v>488</v>
      </c>
      <c r="AJ872" s="50">
        <v>462</v>
      </c>
      <c r="AK872" s="50">
        <v>493</v>
      </c>
      <c r="AL872" s="50">
        <v>476</v>
      </c>
      <c r="AM872" s="50">
        <v>454</v>
      </c>
      <c r="AN872" s="50">
        <v>389</v>
      </c>
      <c r="AO872" s="50">
        <v>346</v>
      </c>
      <c r="AP872" s="50">
        <v>349</v>
      </c>
      <c r="AQ872" s="50">
        <v>369</v>
      </c>
      <c r="AR872" s="50">
        <v>350</v>
      </c>
      <c r="AS872" s="50">
        <v>301</v>
      </c>
      <c r="AT872" s="50">
        <v>279</v>
      </c>
      <c r="AU872" s="50">
        <v>234</v>
      </c>
      <c r="AV872" s="50">
        <v>176</v>
      </c>
      <c r="AW872" s="50">
        <v>137</v>
      </c>
      <c r="AX872" s="50">
        <v>163</v>
      </c>
      <c r="AZ872">
        <v>0</v>
      </c>
    </row>
    <row r="873" spans="1:52" x14ac:dyDescent="0.25">
      <c r="A873" s="2" t="s">
        <v>88</v>
      </c>
      <c r="B873" s="3" t="s">
        <v>1159</v>
      </c>
      <c r="C873" s="4">
        <v>68235</v>
      </c>
      <c r="D873" s="2" t="s">
        <v>90</v>
      </c>
      <c r="E873" s="2" t="s">
        <v>1160</v>
      </c>
      <c r="F873" t="s">
        <v>2496</v>
      </c>
      <c r="G873">
        <v>20476</v>
      </c>
      <c r="H873">
        <v>2305</v>
      </c>
      <c r="I873">
        <v>794</v>
      </c>
      <c r="J873" s="9">
        <v>34.446854663774403</v>
      </c>
      <c r="K873">
        <v>5435</v>
      </c>
      <c r="L873">
        <v>2030</v>
      </c>
      <c r="M873" s="22">
        <v>37.350505979760811</v>
      </c>
      <c r="N873" s="48">
        <v>20476</v>
      </c>
      <c r="O873" s="49">
        <v>6012</v>
      </c>
      <c r="P873" s="49">
        <v>14464</v>
      </c>
      <c r="Q873" s="48">
        <v>982</v>
      </c>
      <c r="R873" s="48">
        <v>924</v>
      </c>
      <c r="S873" s="48">
        <v>883</v>
      </c>
      <c r="T873" s="48">
        <v>913</v>
      </c>
      <c r="U873" s="48">
        <v>1018</v>
      </c>
      <c r="V873" s="48">
        <v>872</v>
      </c>
      <c r="W873" s="48">
        <v>726</v>
      </c>
      <c r="X873" s="48">
        <v>719</v>
      </c>
      <c r="Y873" s="48">
        <v>728</v>
      </c>
      <c r="Z873" s="48">
        <v>650</v>
      </c>
      <c r="AA873" s="48">
        <v>520</v>
      </c>
      <c r="AB873" s="48">
        <v>509</v>
      </c>
      <c r="AC873" s="48">
        <v>419</v>
      </c>
      <c r="AD873" s="48">
        <v>250</v>
      </c>
      <c r="AE873" s="48">
        <v>214</v>
      </c>
      <c r="AF873" s="48">
        <v>175</v>
      </c>
      <c r="AG873" s="48">
        <v>132</v>
      </c>
      <c r="AH873" s="50">
        <v>927</v>
      </c>
      <c r="AI873" s="50">
        <v>870</v>
      </c>
      <c r="AJ873" s="50">
        <v>826</v>
      </c>
      <c r="AK873" s="50">
        <v>839</v>
      </c>
      <c r="AL873" s="50">
        <v>918</v>
      </c>
      <c r="AM873" s="50">
        <v>777</v>
      </c>
      <c r="AN873" s="50">
        <v>654</v>
      </c>
      <c r="AO873" s="50">
        <v>667</v>
      </c>
      <c r="AP873" s="50">
        <v>684</v>
      </c>
      <c r="AQ873" s="50">
        <v>608</v>
      </c>
      <c r="AR873" s="50">
        <v>474</v>
      </c>
      <c r="AS873" s="50">
        <v>455</v>
      </c>
      <c r="AT873" s="50">
        <v>375</v>
      </c>
      <c r="AU873" s="50">
        <v>231</v>
      </c>
      <c r="AV873" s="50">
        <v>213</v>
      </c>
      <c r="AW873" s="50">
        <v>182</v>
      </c>
      <c r="AX873" s="50">
        <v>142</v>
      </c>
      <c r="AZ873">
        <v>0</v>
      </c>
    </row>
    <row r="874" spans="1:52" x14ac:dyDescent="0.25">
      <c r="A874" s="2" t="s">
        <v>88</v>
      </c>
      <c r="B874" s="3" t="s">
        <v>713</v>
      </c>
      <c r="C874" s="4">
        <v>68245</v>
      </c>
      <c r="D874" s="2" t="s">
        <v>90</v>
      </c>
      <c r="E874" s="2" t="s">
        <v>714</v>
      </c>
      <c r="F874" t="s">
        <v>2496</v>
      </c>
      <c r="G874">
        <v>1943</v>
      </c>
      <c r="H874">
        <v>198</v>
      </c>
      <c r="I874">
        <v>194</v>
      </c>
      <c r="J874" s="9">
        <v>97.979797979797979</v>
      </c>
      <c r="K874">
        <v>518</v>
      </c>
      <c r="L874">
        <v>327</v>
      </c>
      <c r="M874" s="22">
        <v>63.127413127413121</v>
      </c>
      <c r="N874" s="48">
        <v>1943</v>
      </c>
      <c r="O874" s="49">
        <v>426</v>
      </c>
      <c r="P874" s="49">
        <v>1517</v>
      </c>
      <c r="Q874" s="48">
        <v>89</v>
      </c>
      <c r="R874" s="48">
        <v>85</v>
      </c>
      <c r="S874" s="48">
        <v>79</v>
      </c>
      <c r="T874" s="48">
        <v>81</v>
      </c>
      <c r="U874" s="48">
        <v>86</v>
      </c>
      <c r="V874" s="48">
        <v>79</v>
      </c>
      <c r="W874" s="48">
        <v>64</v>
      </c>
      <c r="X874" s="48">
        <v>54</v>
      </c>
      <c r="Y874" s="48">
        <v>52</v>
      </c>
      <c r="Z874" s="48">
        <v>56</v>
      </c>
      <c r="AA874" s="48">
        <v>61</v>
      </c>
      <c r="AB874" s="48">
        <v>56</v>
      </c>
      <c r="AC874" s="48">
        <v>42</v>
      </c>
      <c r="AD874" s="48">
        <v>38</v>
      </c>
      <c r="AE874" s="48">
        <v>33</v>
      </c>
      <c r="AF874" s="48">
        <v>23</v>
      </c>
      <c r="AG874" s="48">
        <v>23</v>
      </c>
      <c r="AH874" s="50">
        <v>85</v>
      </c>
      <c r="AI874" s="50">
        <v>78</v>
      </c>
      <c r="AJ874" s="50">
        <v>72</v>
      </c>
      <c r="AK874" s="50">
        <v>74</v>
      </c>
      <c r="AL874" s="50">
        <v>80</v>
      </c>
      <c r="AM874" s="50">
        <v>73</v>
      </c>
      <c r="AN874" s="50">
        <v>58</v>
      </c>
      <c r="AO874" s="50">
        <v>51</v>
      </c>
      <c r="AP874" s="50">
        <v>49</v>
      </c>
      <c r="AQ874" s="50">
        <v>51</v>
      </c>
      <c r="AR874" s="50">
        <v>54</v>
      </c>
      <c r="AS874" s="50">
        <v>50</v>
      </c>
      <c r="AT874" s="50">
        <v>40</v>
      </c>
      <c r="AU874" s="50">
        <v>37</v>
      </c>
      <c r="AV874" s="50">
        <v>34</v>
      </c>
      <c r="AW874" s="50">
        <v>26</v>
      </c>
      <c r="AX874" s="50">
        <v>30</v>
      </c>
      <c r="AZ874">
        <v>0</v>
      </c>
    </row>
    <row r="875" spans="1:52" x14ac:dyDescent="0.25">
      <c r="A875" s="2" t="s">
        <v>88</v>
      </c>
      <c r="B875" s="3" t="s">
        <v>990</v>
      </c>
      <c r="C875" s="4">
        <v>68250</v>
      </c>
      <c r="D875" s="2" t="s">
        <v>90</v>
      </c>
      <c r="E875" s="2" t="s">
        <v>265</v>
      </c>
      <c r="F875" t="s">
        <v>2496</v>
      </c>
      <c r="G875">
        <v>5076</v>
      </c>
      <c r="H875">
        <v>626</v>
      </c>
      <c r="I875">
        <v>244</v>
      </c>
      <c r="J875" s="9">
        <v>38.977635782747605</v>
      </c>
      <c r="K875">
        <v>1783</v>
      </c>
      <c r="L875">
        <v>457</v>
      </c>
      <c r="M875" s="22">
        <v>25.630959057767804</v>
      </c>
      <c r="N875" s="48">
        <v>5076</v>
      </c>
      <c r="O875" s="49">
        <v>898</v>
      </c>
      <c r="P875" s="49">
        <v>4178</v>
      </c>
      <c r="Q875" s="48">
        <v>337</v>
      </c>
      <c r="R875" s="48">
        <v>291</v>
      </c>
      <c r="S875" s="48">
        <v>245</v>
      </c>
      <c r="T875" s="48">
        <v>293</v>
      </c>
      <c r="U875" s="48">
        <v>282</v>
      </c>
      <c r="V875" s="48">
        <v>230</v>
      </c>
      <c r="W875" s="48">
        <v>194</v>
      </c>
      <c r="X875" s="48">
        <v>162</v>
      </c>
      <c r="Y875" s="48">
        <v>121</v>
      </c>
      <c r="Z875" s="48">
        <v>94</v>
      </c>
      <c r="AA875" s="48">
        <v>84</v>
      </c>
      <c r="AB875" s="48">
        <v>67</v>
      </c>
      <c r="AC875" s="48">
        <v>56</v>
      </c>
      <c r="AD875" s="48">
        <v>50</v>
      </c>
      <c r="AE875" s="48">
        <v>36</v>
      </c>
      <c r="AF875" s="48">
        <v>22</v>
      </c>
      <c r="AG875" s="48">
        <v>21</v>
      </c>
      <c r="AH875" s="50">
        <v>328</v>
      </c>
      <c r="AI875" s="50">
        <v>282</v>
      </c>
      <c r="AJ875" s="50">
        <v>235</v>
      </c>
      <c r="AK875" s="50">
        <v>270</v>
      </c>
      <c r="AL875" s="50">
        <v>255</v>
      </c>
      <c r="AM875" s="50">
        <v>199</v>
      </c>
      <c r="AN875" s="50">
        <v>165</v>
      </c>
      <c r="AO875" s="50">
        <v>138</v>
      </c>
      <c r="AP875" s="50">
        <v>105</v>
      </c>
      <c r="AQ875" s="50">
        <v>86</v>
      </c>
      <c r="AR875" s="50">
        <v>82</v>
      </c>
      <c r="AS875" s="50">
        <v>80</v>
      </c>
      <c r="AT875" s="50">
        <v>75</v>
      </c>
      <c r="AU875" s="50">
        <v>68</v>
      </c>
      <c r="AV875" s="50">
        <v>52</v>
      </c>
      <c r="AW875" s="50">
        <v>35</v>
      </c>
      <c r="AX875" s="50">
        <v>36</v>
      </c>
      <c r="AZ875">
        <v>0</v>
      </c>
    </row>
    <row r="876" spans="1:52" x14ac:dyDescent="0.25">
      <c r="A876" s="2" t="s">
        <v>88</v>
      </c>
      <c r="B876" s="3" t="s">
        <v>1858</v>
      </c>
      <c r="C876" s="4">
        <v>68255</v>
      </c>
      <c r="D876" s="2" t="s">
        <v>90</v>
      </c>
      <c r="E876" s="2" t="s">
        <v>1859</v>
      </c>
      <c r="F876" t="s">
        <v>2496</v>
      </c>
      <c r="G876">
        <v>11520</v>
      </c>
      <c r="H876">
        <v>1009</v>
      </c>
      <c r="I876">
        <v>625</v>
      </c>
      <c r="J876" s="9">
        <v>61.942517343904854</v>
      </c>
      <c r="K876">
        <v>3632</v>
      </c>
      <c r="L876">
        <v>1444</v>
      </c>
      <c r="M876" s="22">
        <v>39.757709251101318</v>
      </c>
      <c r="N876" s="48">
        <v>11520</v>
      </c>
      <c r="O876" s="49">
        <v>5622</v>
      </c>
      <c r="P876" s="49">
        <v>5898</v>
      </c>
      <c r="Q876" s="48">
        <v>629</v>
      </c>
      <c r="R876" s="48">
        <v>609</v>
      </c>
      <c r="S876" s="48">
        <v>574</v>
      </c>
      <c r="T876" s="48">
        <v>555</v>
      </c>
      <c r="U876" s="48">
        <v>543</v>
      </c>
      <c r="V876" s="48">
        <v>504</v>
      </c>
      <c r="W876" s="48">
        <v>382</v>
      </c>
      <c r="X876" s="48">
        <v>352</v>
      </c>
      <c r="Y876" s="48">
        <v>325</v>
      </c>
      <c r="Z876" s="48">
        <v>310</v>
      </c>
      <c r="AA876" s="48">
        <v>301</v>
      </c>
      <c r="AB876" s="48">
        <v>253</v>
      </c>
      <c r="AC876" s="48">
        <v>212</v>
      </c>
      <c r="AD876" s="48">
        <v>201</v>
      </c>
      <c r="AE876" s="48">
        <v>139</v>
      </c>
      <c r="AF876" s="48">
        <v>95</v>
      </c>
      <c r="AG876" s="48">
        <v>107</v>
      </c>
      <c r="AH876" s="50">
        <v>586</v>
      </c>
      <c r="AI876" s="50">
        <v>524</v>
      </c>
      <c r="AJ876" s="50">
        <v>484</v>
      </c>
      <c r="AK876" s="50">
        <v>449</v>
      </c>
      <c r="AL876" s="50">
        <v>457</v>
      </c>
      <c r="AM876" s="50">
        <v>422</v>
      </c>
      <c r="AN876" s="50">
        <v>337</v>
      </c>
      <c r="AO876" s="50">
        <v>321</v>
      </c>
      <c r="AP876" s="50">
        <v>316</v>
      </c>
      <c r="AQ876" s="50">
        <v>299</v>
      </c>
      <c r="AR876" s="50">
        <v>283</v>
      </c>
      <c r="AS876" s="50">
        <v>231</v>
      </c>
      <c r="AT876" s="50">
        <v>192</v>
      </c>
      <c r="AU876" s="50">
        <v>188</v>
      </c>
      <c r="AV876" s="50">
        <v>134</v>
      </c>
      <c r="AW876" s="50">
        <v>96</v>
      </c>
      <c r="AX876" s="50">
        <v>110</v>
      </c>
      <c r="AZ876">
        <v>0</v>
      </c>
    </row>
    <row r="877" spans="1:52" x14ac:dyDescent="0.25">
      <c r="A877" s="2" t="s">
        <v>88</v>
      </c>
      <c r="B877" s="3" t="s">
        <v>1139</v>
      </c>
      <c r="C877" s="4">
        <v>68264</v>
      </c>
      <c r="D877" s="2" t="s">
        <v>90</v>
      </c>
      <c r="E877" s="2" t="s">
        <v>1140</v>
      </c>
      <c r="F877" t="s">
        <v>2496</v>
      </c>
      <c r="G877">
        <v>2459</v>
      </c>
      <c r="H877">
        <v>566</v>
      </c>
      <c r="I877">
        <v>307</v>
      </c>
      <c r="J877" s="9">
        <v>54.240282685512362</v>
      </c>
      <c r="K877">
        <v>689</v>
      </c>
      <c r="L877">
        <v>319</v>
      </c>
      <c r="M877" s="22">
        <v>46.29898403483309</v>
      </c>
      <c r="N877" s="48">
        <v>2459</v>
      </c>
      <c r="O877" s="49">
        <v>463</v>
      </c>
      <c r="P877" s="49">
        <v>1996</v>
      </c>
      <c r="Q877" s="48">
        <v>136</v>
      </c>
      <c r="R877" s="48">
        <v>120</v>
      </c>
      <c r="S877" s="48">
        <v>97</v>
      </c>
      <c r="T877" s="48">
        <v>95</v>
      </c>
      <c r="U877" s="48">
        <v>105</v>
      </c>
      <c r="V877" s="48">
        <v>111</v>
      </c>
      <c r="W877" s="48">
        <v>87</v>
      </c>
      <c r="X877" s="48">
        <v>88</v>
      </c>
      <c r="Y877" s="48">
        <v>81</v>
      </c>
      <c r="Z877" s="48">
        <v>75</v>
      </c>
      <c r="AA877" s="48">
        <v>68</v>
      </c>
      <c r="AB877" s="48">
        <v>57</v>
      </c>
      <c r="AC877" s="48">
        <v>50</v>
      </c>
      <c r="AD877" s="48">
        <v>52</v>
      </c>
      <c r="AE877" s="48">
        <v>36</v>
      </c>
      <c r="AF877" s="48">
        <v>22</v>
      </c>
      <c r="AG877" s="48">
        <v>24</v>
      </c>
      <c r="AH877" s="50">
        <v>121</v>
      </c>
      <c r="AI877" s="50">
        <v>97</v>
      </c>
      <c r="AJ877" s="50">
        <v>78</v>
      </c>
      <c r="AK877" s="50">
        <v>80</v>
      </c>
      <c r="AL877" s="50">
        <v>95</v>
      </c>
      <c r="AM877" s="50">
        <v>107</v>
      </c>
      <c r="AN877" s="50">
        <v>86</v>
      </c>
      <c r="AO877" s="50">
        <v>88</v>
      </c>
      <c r="AP877" s="50">
        <v>79</v>
      </c>
      <c r="AQ877" s="50">
        <v>72</v>
      </c>
      <c r="AR877" s="50">
        <v>62</v>
      </c>
      <c r="AS877" s="50">
        <v>47</v>
      </c>
      <c r="AT877" s="50">
        <v>39</v>
      </c>
      <c r="AU877" s="50">
        <v>38</v>
      </c>
      <c r="AV877" s="50">
        <v>25</v>
      </c>
      <c r="AW877" s="50">
        <v>17</v>
      </c>
      <c r="AX877" s="50">
        <v>24</v>
      </c>
      <c r="AZ877">
        <v>0</v>
      </c>
    </row>
    <row r="878" spans="1:52" x14ac:dyDescent="0.25">
      <c r="A878" s="2" t="s">
        <v>88</v>
      </c>
      <c r="B878" s="3" t="s">
        <v>319</v>
      </c>
      <c r="C878" s="4">
        <v>68266</v>
      </c>
      <c r="D878" s="2" t="s">
        <v>90</v>
      </c>
      <c r="E878" s="2" t="s">
        <v>320</v>
      </c>
      <c r="F878" t="s">
        <v>2496</v>
      </c>
      <c r="G878">
        <v>3202</v>
      </c>
      <c r="H878">
        <v>477</v>
      </c>
      <c r="I878">
        <v>407</v>
      </c>
      <c r="J878" s="9">
        <v>85.324947589098528</v>
      </c>
      <c r="K878">
        <v>844</v>
      </c>
      <c r="L878">
        <v>457</v>
      </c>
      <c r="M878" s="22">
        <v>54.146919431279613</v>
      </c>
      <c r="N878" s="48">
        <v>3202</v>
      </c>
      <c r="O878" s="49">
        <v>642</v>
      </c>
      <c r="P878" s="49">
        <v>2560</v>
      </c>
      <c r="Q878" s="48">
        <v>135</v>
      </c>
      <c r="R878" s="48">
        <v>132</v>
      </c>
      <c r="S878" s="48">
        <v>123</v>
      </c>
      <c r="T878" s="48">
        <v>129</v>
      </c>
      <c r="U878" s="48">
        <v>134</v>
      </c>
      <c r="V878" s="48">
        <v>126</v>
      </c>
      <c r="W878" s="48">
        <v>115</v>
      </c>
      <c r="X878" s="48">
        <v>117</v>
      </c>
      <c r="Y878" s="48">
        <v>115</v>
      </c>
      <c r="Z878" s="48">
        <v>116</v>
      </c>
      <c r="AA878" s="48">
        <v>104</v>
      </c>
      <c r="AB878" s="48">
        <v>84</v>
      </c>
      <c r="AC878" s="48">
        <v>67</v>
      </c>
      <c r="AD878" s="48">
        <v>57</v>
      </c>
      <c r="AE878" s="48">
        <v>48</v>
      </c>
      <c r="AF878" s="48">
        <v>33</v>
      </c>
      <c r="AG878" s="48">
        <v>32</v>
      </c>
      <c r="AH878" s="50">
        <v>132</v>
      </c>
      <c r="AI878" s="50">
        <v>132</v>
      </c>
      <c r="AJ878" s="50">
        <v>120</v>
      </c>
      <c r="AK878" s="50">
        <v>126</v>
      </c>
      <c r="AL878" s="50">
        <v>127</v>
      </c>
      <c r="AM878" s="50">
        <v>117</v>
      </c>
      <c r="AN878" s="50">
        <v>100</v>
      </c>
      <c r="AO878" s="50">
        <v>100</v>
      </c>
      <c r="AP878" s="50">
        <v>101</v>
      </c>
      <c r="AQ878" s="50">
        <v>104</v>
      </c>
      <c r="AR878" s="50">
        <v>91</v>
      </c>
      <c r="AS878" s="50">
        <v>72</v>
      </c>
      <c r="AT878" s="50">
        <v>60</v>
      </c>
      <c r="AU878" s="50">
        <v>53</v>
      </c>
      <c r="AV878" s="50">
        <v>40</v>
      </c>
      <c r="AW878" s="50">
        <v>28</v>
      </c>
      <c r="AX878" s="50">
        <v>32</v>
      </c>
      <c r="AZ878">
        <v>0</v>
      </c>
    </row>
    <row r="879" spans="1:52" x14ac:dyDescent="0.25">
      <c r="A879" s="2" t="s">
        <v>88</v>
      </c>
      <c r="B879" s="3" t="s">
        <v>725</v>
      </c>
      <c r="C879" s="4">
        <v>68271</v>
      </c>
      <c r="D879" s="2" t="s">
        <v>90</v>
      </c>
      <c r="E879" s="2" t="s">
        <v>726</v>
      </c>
      <c r="F879" t="s">
        <v>2496</v>
      </c>
      <c r="G879">
        <v>6284</v>
      </c>
      <c r="H879">
        <v>554</v>
      </c>
      <c r="I879">
        <v>435</v>
      </c>
      <c r="J879" s="9">
        <v>78.519855595667863</v>
      </c>
      <c r="K879">
        <v>1907</v>
      </c>
      <c r="L879">
        <v>746</v>
      </c>
      <c r="M879" s="22">
        <v>39.119035133717887</v>
      </c>
      <c r="N879" s="48">
        <v>6284</v>
      </c>
      <c r="O879" s="49">
        <v>1498</v>
      </c>
      <c r="P879" s="49">
        <v>4786</v>
      </c>
      <c r="Q879" s="48">
        <v>343</v>
      </c>
      <c r="R879" s="48">
        <v>321</v>
      </c>
      <c r="S879" s="48">
        <v>293</v>
      </c>
      <c r="T879" s="48">
        <v>329</v>
      </c>
      <c r="U879" s="48">
        <v>314</v>
      </c>
      <c r="V879" s="48">
        <v>286</v>
      </c>
      <c r="W879" s="48">
        <v>233</v>
      </c>
      <c r="X879" s="48">
        <v>209</v>
      </c>
      <c r="Y879" s="48">
        <v>188</v>
      </c>
      <c r="Z879" s="48">
        <v>173</v>
      </c>
      <c r="AA879" s="48">
        <v>163</v>
      </c>
      <c r="AB879" s="48">
        <v>135</v>
      </c>
      <c r="AC879" s="48">
        <v>100</v>
      </c>
      <c r="AD879" s="48">
        <v>91</v>
      </c>
      <c r="AE879" s="48">
        <v>55</v>
      </c>
      <c r="AF879" s="48">
        <v>54</v>
      </c>
      <c r="AG879" s="48">
        <v>68</v>
      </c>
      <c r="AH879" s="50">
        <v>321</v>
      </c>
      <c r="AI879" s="50">
        <v>294</v>
      </c>
      <c r="AJ879" s="50">
        <v>264</v>
      </c>
      <c r="AK879" s="50">
        <v>285</v>
      </c>
      <c r="AL879" s="50">
        <v>253</v>
      </c>
      <c r="AM879" s="50">
        <v>217</v>
      </c>
      <c r="AN879" s="50">
        <v>174</v>
      </c>
      <c r="AO879" s="50">
        <v>165</v>
      </c>
      <c r="AP879" s="50">
        <v>154</v>
      </c>
      <c r="AQ879" s="50">
        <v>142</v>
      </c>
      <c r="AR879" s="50">
        <v>139</v>
      </c>
      <c r="AS879" s="50">
        <v>123</v>
      </c>
      <c r="AT879" s="50">
        <v>98</v>
      </c>
      <c r="AU879" s="50">
        <v>94</v>
      </c>
      <c r="AV879" s="50">
        <v>60</v>
      </c>
      <c r="AW879" s="50">
        <v>63</v>
      </c>
      <c r="AX879" s="50">
        <v>83</v>
      </c>
      <c r="AZ879">
        <v>0</v>
      </c>
    </row>
    <row r="880" spans="1:52" x14ac:dyDescent="0.25">
      <c r="A880" s="2" t="s">
        <v>88</v>
      </c>
      <c r="B880" s="3" t="s">
        <v>944</v>
      </c>
      <c r="C880" s="4">
        <v>68276</v>
      </c>
      <c r="D880" s="2" t="s">
        <v>90</v>
      </c>
      <c r="E880" s="2" t="s">
        <v>945</v>
      </c>
      <c r="F880" t="s">
        <v>2496</v>
      </c>
      <c r="G880">
        <v>266617</v>
      </c>
      <c r="H880">
        <v>170</v>
      </c>
      <c r="I880">
        <v>495</v>
      </c>
      <c r="J880" s="9">
        <v>291.1764705882353</v>
      </c>
      <c r="K880">
        <v>58012</v>
      </c>
      <c r="L880">
        <v>32858</v>
      </c>
      <c r="M880" s="22">
        <v>56.640005516100125</v>
      </c>
      <c r="N880" s="48">
        <v>266617</v>
      </c>
      <c r="O880" s="49">
        <v>257265</v>
      </c>
      <c r="P880" s="49">
        <v>9352</v>
      </c>
      <c r="Q880" s="48">
        <v>8905</v>
      </c>
      <c r="R880" s="48">
        <v>9443</v>
      </c>
      <c r="S880" s="48">
        <v>10005</v>
      </c>
      <c r="T880" s="48">
        <v>10700</v>
      </c>
      <c r="U880" s="48">
        <v>11246</v>
      </c>
      <c r="V880" s="48">
        <v>10849</v>
      </c>
      <c r="W880" s="48">
        <v>10198</v>
      </c>
      <c r="X880" s="48">
        <v>9360</v>
      </c>
      <c r="Y880" s="48">
        <v>8439</v>
      </c>
      <c r="Z880" s="48">
        <v>8367</v>
      </c>
      <c r="AA880" s="48">
        <v>7966</v>
      </c>
      <c r="AB880" s="48">
        <v>6505</v>
      </c>
      <c r="AC880" s="48">
        <v>4911</v>
      </c>
      <c r="AD880" s="48">
        <v>3850</v>
      </c>
      <c r="AE880" s="48">
        <v>2809</v>
      </c>
      <c r="AF880" s="48">
        <v>1807</v>
      </c>
      <c r="AG880" s="48">
        <v>1675</v>
      </c>
      <c r="AH880" s="50">
        <v>8437</v>
      </c>
      <c r="AI880" s="50">
        <v>8930</v>
      </c>
      <c r="AJ880" s="50">
        <v>9299</v>
      </c>
      <c r="AK880" s="50">
        <v>10204</v>
      </c>
      <c r="AL880" s="50">
        <v>10688</v>
      </c>
      <c r="AM880" s="50">
        <v>10694</v>
      </c>
      <c r="AN880" s="50">
        <v>11033</v>
      </c>
      <c r="AO880" s="50">
        <v>10643</v>
      </c>
      <c r="AP880" s="50">
        <v>9815</v>
      </c>
      <c r="AQ880" s="50">
        <v>10087</v>
      </c>
      <c r="AR880" s="50">
        <v>9945</v>
      </c>
      <c r="AS880" s="50">
        <v>8249</v>
      </c>
      <c r="AT880" s="50">
        <v>6480</v>
      </c>
      <c r="AU880" s="50">
        <v>5367</v>
      </c>
      <c r="AV880" s="50">
        <v>4041</v>
      </c>
      <c r="AW880" s="50">
        <v>2759</v>
      </c>
      <c r="AX880" s="50">
        <v>2911</v>
      </c>
      <c r="AZ880">
        <v>0</v>
      </c>
    </row>
    <row r="881" spans="1:52" x14ac:dyDescent="0.25">
      <c r="A881" s="2" t="s">
        <v>88</v>
      </c>
      <c r="B881" s="3" t="s">
        <v>1187</v>
      </c>
      <c r="C881" s="4">
        <v>68296</v>
      </c>
      <c r="D881" s="2" t="s">
        <v>90</v>
      </c>
      <c r="E881" s="2" t="s">
        <v>1188</v>
      </c>
      <c r="F881" t="s">
        <v>2496</v>
      </c>
      <c r="G881">
        <v>2196</v>
      </c>
      <c r="H881">
        <v>310</v>
      </c>
      <c r="I881">
        <v>235</v>
      </c>
      <c r="J881" s="9">
        <v>75.806451612903231</v>
      </c>
      <c r="K881">
        <v>640</v>
      </c>
      <c r="L881">
        <v>381</v>
      </c>
      <c r="M881" s="22">
        <v>59.53125</v>
      </c>
      <c r="N881" s="48">
        <v>2196</v>
      </c>
      <c r="O881" s="49">
        <v>589</v>
      </c>
      <c r="P881" s="49">
        <v>1607</v>
      </c>
      <c r="Q881" s="48">
        <v>110</v>
      </c>
      <c r="R881" s="48">
        <v>101</v>
      </c>
      <c r="S881" s="48">
        <v>97</v>
      </c>
      <c r="T881" s="48">
        <v>86</v>
      </c>
      <c r="U881" s="48">
        <v>96</v>
      </c>
      <c r="V881" s="48">
        <v>90</v>
      </c>
      <c r="W881" s="48">
        <v>70</v>
      </c>
      <c r="X881" s="48">
        <v>68</v>
      </c>
      <c r="Y881" s="48">
        <v>61</v>
      </c>
      <c r="Z881" s="48">
        <v>50</v>
      </c>
      <c r="AA881" s="48">
        <v>59</v>
      </c>
      <c r="AB881" s="48">
        <v>71</v>
      </c>
      <c r="AC881" s="48">
        <v>68</v>
      </c>
      <c r="AD881" s="48">
        <v>48</v>
      </c>
      <c r="AE881" s="48">
        <v>39</v>
      </c>
      <c r="AF881" s="48">
        <v>21</v>
      </c>
      <c r="AG881" s="48">
        <v>20</v>
      </c>
      <c r="AH881" s="50">
        <v>105</v>
      </c>
      <c r="AI881" s="50">
        <v>98</v>
      </c>
      <c r="AJ881" s="50">
        <v>87</v>
      </c>
      <c r="AK881" s="50">
        <v>72</v>
      </c>
      <c r="AL881" s="50">
        <v>90</v>
      </c>
      <c r="AM881" s="50">
        <v>82</v>
      </c>
      <c r="AN881" s="50">
        <v>62</v>
      </c>
      <c r="AO881" s="50">
        <v>49</v>
      </c>
      <c r="AP881" s="50">
        <v>56</v>
      </c>
      <c r="AQ881" s="50">
        <v>56</v>
      </c>
      <c r="AR881" s="50">
        <v>55</v>
      </c>
      <c r="AS881" s="50">
        <v>47</v>
      </c>
      <c r="AT881" s="50">
        <v>48</v>
      </c>
      <c r="AU881" s="50">
        <v>38</v>
      </c>
      <c r="AV881" s="50">
        <v>37</v>
      </c>
      <c r="AW881" s="50">
        <v>29</v>
      </c>
      <c r="AX881" s="50">
        <v>30</v>
      </c>
      <c r="AZ881">
        <v>0</v>
      </c>
    </row>
    <row r="882" spans="1:52" x14ac:dyDescent="0.25">
      <c r="A882" s="2" t="s">
        <v>88</v>
      </c>
      <c r="B882" s="3" t="s">
        <v>162</v>
      </c>
      <c r="C882" s="4">
        <v>68298</v>
      </c>
      <c r="D882" s="2" t="s">
        <v>90</v>
      </c>
      <c r="E882" s="2" t="s">
        <v>163</v>
      </c>
      <c r="F882" t="s">
        <v>2496</v>
      </c>
      <c r="G882">
        <v>5038</v>
      </c>
      <c r="H882">
        <v>515</v>
      </c>
      <c r="I882">
        <v>432</v>
      </c>
      <c r="J882" s="9">
        <v>83.883495145631073</v>
      </c>
      <c r="K882">
        <v>1470</v>
      </c>
      <c r="L882">
        <v>706</v>
      </c>
      <c r="M882" s="22">
        <v>48.027210884353742</v>
      </c>
      <c r="N882" s="48">
        <v>5038</v>
      </c>
      <c r="O882" s="49">
        <v>386</v>
      </c>
      <c r="P882" s="49">
        <v>4652</v>
      </c>
      <c r="Q882" s="48">
        <v>285</v>
      </c>
      <c r="R882" s="48">
        <v>248</v>
      </c>
      <c r="S882" s="48">
        <v>214</v>
      </c>
      <c r="T882" s="48">
        <v>215</v>
      </c>
      <c r="U882" s="48">
        <v>215</v>
      </c>
      <c r="V882" s="48">
        <v>209</v>
      </c>
      <c r="W882" s="48">
        <v>182</v>
      </c>
      <c r="X882" s="48">
        <v>172</v>
      </c>
      <c r="Y882" s="48">
        <v>163</v>
      </c>
      <c r="Z882" s="48">
        <v>155</v>
      </c>
      <c r="AA882" s="48">
        <v>151</v>
      </c>
      <c r="AB882" s="48">
        <v>133</v>
      </c>
      <c r="AC882" s="48">
        <v>96</v>
      </c>
      <c r="AD882" s="48">
        <v>87</v>
      </c>
      <c r="AE882" s="48">
        <v>72</v>
      </c>
      <c r="AF882" s="48">
        <v>50</v>
      </c>
      <c r="AG882" s="48">
        <v>52</v>
      </c>
      <c r="AH882" s="50">
        <v>270</v>
      </c>
      <c r="AI882" s="50">
        <v>229</v>
      </c>
      <c r="AJ882" s="50">
        <v>204</v>
      </c>
      <c r="AK882" s="50">
        <v>210</v>
      </c>
      <c r="AL882" s="50">
        <v>199</v>
      </c>
      <c r="AM882" s="50">
        <v>163</v>
      </c>
      <c r="AN882" s="50">
        <v>126</v>
      </c>
      <c r="AO882" s="50">
        <v>116</v>
      </c>
      <c r="AP882" s="50">
        <v>121</v>
      </c>
      <c r="AQ882" s="50">
        <v>116</v>
      </c>
      <c r="AR882" s="50">
        <v>119</v>
      </c>
      <c r="AS882" s="50">
        <v>106</v>
      </c>
      <c r="AT882" s="50">
        <v>89</v>
      </c>
      <c r="AU882" s="50">
        <v>85</v>
      </c>
      <c r="AV882" s="50">
        <v>72</v>
      </c>
      <c r="AW882" s="50">
        <v>52</v>
      </c>
      <c r="AX882" s="50">
        <v>62</v>
      </c>
      <c r="AZ882">
        <v>0</v>
      </c>
    </row>
    <row r="883" spans="1:52" x14ac:dyDescent="0.25">
      <c r="A883" s="2" t="s">
        <v>88</v>
      </c>
      <c r="B883" s="3" t="s">
        <v>1113</v>
      </c>
      <c r="C883" s="4">
        <v>68307</v>
      </c>
      <c r="D883" s="2" t="s">
        <v>90</v>
      </c>
      <c r="E883" s="2" t="s">
        <v>1114</v>
      </c>
      <c r="F883" t="s">
        <v>2496</v>
      </c>
      <c r="G883">
        <v>190350</v>
      </c>
      <c r="H883">
        <v>1127</v>
      </c>
      <c r="I883">
        <v>706</v>
      </c>
      <c r="J883" s="9">
        <v>62.644188110026619</v>
      </c>
      <c r="K883">
        <v>44280</v>
      </c>
      <c r="L883">
        <v>17743</v>
      </c>
      <c r="M883" s="22">
        <v>40.070009033423673</v>
      </c>
      <c r="N883" s="48">
        <v>190350</v>
      </c>
      <c r="O883" s="49">
        <v>170917</v>
      </c>
      <c r="P883" s="49">
        <v>19433</v>
      </c>
      <c r="Q883" s="48">
        <v>7800</v>
      </c>
      <c r="R883" s="48">
        <v>7743</v>
      </c>
      <c r="S883" s="48">
        <v>7843</v>
      </c>
      <c r="T883" s="48">
        <v>8296</v>
      </c>
      <c r="U883" s="48">
        <v>8463</v>
      </c>
      <c r="V883" s="48">
        <v>8160</v>
      </c>
      <c r="W883" s="48">
        <v>7484</v>
      </c>
      <c r="X883" s="48">
        <v>7150</v>
      </c>
      <c r="Y883" s="48">
        <v>6465</v>
      </c>
      <c r="Z883" s="48">
        <v>6033</v>
      </c>
      <c r="AA883" s="48">
        <v>5591</v>
      </c>
      <c r="AB883" s="48">
        <v>4494</v>
      </c>
      <c r="AC883" s="48">
        <v>3406</v>
      </c>
      <c r="AD883" s="48">
        <v>2416</v>
      </c>
      <c r="AE883" s="48">
        <v>1634</v>
      </c>
      <c r="AF883" s="48">
        <v>1053</v>
      </c>
      <c r="AG883" s="48">
        <v>992</v>
      </c>
      <c r="AH883" s="50">
        <v>7445</v>
      </c>
      <c r="AI883" s="50">
        <v>7491</v>
      </c>
      <c r="AJ883" s="50">
        <v>7636</v>
      </c>
      <c r="AK883" s="50">
        <v>7974</v>
      </c>
      <c r="AL883" s="50">
        <v>8235</v>
      </c>
      <c r="AM883" s="50">
        <v>7641</v>
      </c>
      <c r="AN883" s="50">
        <v>7128</v>
      </c>
      <c r="AO883" s="50">
        <v>6819</v>
      </c>
      <c r="AP883" s="50">
        <v>6202</v>
      </c>
      <c r="AQ883" s="50">
        <v>6168</v>
      </c>
      <c r="AR883" s="50">
        <v>5976</v>
      </c>
      <c r="AS883" s="50">
        <v>4920</v>
      </c>
      <c r="AT883" s="50">
        <v>3746</v>
      </c>
      <c r="AU883" s="50">
        <v>2765</v>
      </c>
      <c r="AV883" s="50">
        <v>2025</v>
      </c>
      <c r="AW883" s="50">
        <v>1532</v>
      </c>
      <c r="AX883" s="50">
        <v>1624</v>
      </c>
      <c r="AZ883">
        <v>0</v>
      </c>
    </row>
    <row r="884" spans="1:52" x14ac:dyDescent="0.25">
      <c r="A884" s="2" t="s">
        <v>88</v>
      </c>
      <c r="B884" s="3" t="s">
        <v>398</v>
      </c>
      <c r="C884" s="4">
        <v>68318</v>
      </c>
      <c r="D884" s="2" t="s">
        <v>90</v>
      </c>
      <c r="E884" s="2" t="s">
        <v>399</v>
      </c>
      <c r="F884" t="s">
        <v>2496</v>
      </c>
      <c r="G884">
        <v>6296</v>
      </c>
      <c r="H884">
        <v>626</v>
      </c>
      <c r="I884">
        <v>463</v>
      </c>
      <c r="J884" s="9">
        <v>73.961661341853031</v>
      </c>
      <c r="K884">
        <v>1622</v>
      </c>
      <c r="L884">
        <v>524</v>
      </c>
      <c r="M884" s="22">
        <v>32.305795314426632</v>
      </c>
      <c r="N884" s="48">
        <v>6296</v>
      </c>
      <c r="O884" s="49">
        <v>2211</v>
      </c>
      <c r="P884" s="49">
        <v>4085</v>
      </c>
      <c r="Q884" s="48">
        <v>273</v>
      </c>
      <c r="R884" s="48">
        <v>250</v>
      </c>
      <c r="S884" s="48">
        <v>230</v>
      </c>
      <c r="T884" s="48">
        <v>220</v>
      </c>
      <c r="U884" s="48">
        <v>228</v>
      </c>
      <c r="V884" s="48">
        <v>220</v>
      </c>
      <c r="W884" s="48">
        <v>226</v>
      </c>
      <c r="X884" s="48">
        <v>249</v>
      </c>
      <c r="Y884" s="48">
        <v>241</v>
      </c>
      <c r="Z884" s="48">
        <v>225</v>
      </c>
      <c r="AA884" s="48">
        <v>183</v>
      </c>
      <c r="AB884" s="48">
        <v>122</v>
      </c>
      <c r="AC884" s="48">
        <v>79</v>
      </c>
      <c r="AD884" s="48">
        <v>50</v>
      </c>
      <c r="AE884" s="48">
        <v>32</v>
      </c>
      <c r="AF884" s="48">
        <v>20</v>
      </c>
      <c r="AG884" s="48">
        <v>18</v>
      </c>
      <c r="AH884" s="50">
        <v>266</v>
      </c>
      <c r="AI884" s="50">
        <v>263</v>
      </c>
      <c r="AJ884" s="50">
        <v>258</v>
      </c>
      <c r="AK884" s="50">
        <v>265</v>
      </c>
      <c r="AL884" s="50">
        <v>285</v>
      </c>
      <c r="AM884" s="50">
        <v>281</v>
      </c>
      <c r="AN884" s="50">
        <v>279</v>
      </c>
      <c r="AO884" s="50">
        <v>290</v>
      </c>
      <c r="AP884" s="50">
        <v>267</v>
      </c>
      <c r="AQ884" s="50">
        <v>254</v>
      </c>
      <c r="AR884" s="50">
        <v>222</v>
      </c>
      <c r="AS884" s="50">
        <v>164</v>
      </c>
      <c r="AT884" s="50">
        <v>116</v>
      </c>
      <c r="AU884" s="50">
        <v>80</v>
      </c>
      <c r="AV884" s="50">
        <v>56</v>
      </c>
      <c r="AW884" s="50">
        <v>42</v>
      </c>
      <c r="AX884" s="50">
        <v>42</v>
      </c>
      <c r="AZ884">
        <v>0</v>
      </c>
    </row>
    <row r="885" spans="1:52" x14ac:dyDescent="0.25">
      <c r="A885" s="2" t="s">
        <v>88</v>
      </c>
      <c r="B885" s="3" t="s">
        <v>516</v>
      </c>
      <c r="C885" s="4">
        <v>68320</v>
      </c>
      <c r="D885" s="2" t="s">
        <v>90</v>
      </c>
      <c r="E885" s="2" t="s">
        <v>517</v>
      </c>
      <c r="F885" t="s">
        <v>2496</v>
      </c>
      <c r="G885">
        <v>4604</v>
      </c>
      <c r="H885">
        <v>526</v>
      </c>
      <c r="I885">
        <v>476</v>
      </c>
      <c r="J885" s="9">
        <v>90.49429657794677</v>
      </c>
      <c r="K885">
        <v>1456</v>
      </c>
      <c r="L885">
        <v>616</v>
      </c>
      <c r="M885" s="22">
        <v>42.307692307692307</v>
      </c>
      <c r="N885" s="48">
        <v>4604</v>
      </c>
      <c r="O885" s="49">
        <v>1505</v>
      </c>
      <c r="P885" s="49">
        <v>3099</v>
      </c>
      <c r="Q885" s="48">
        <v>247</v>
      </c>
      <c r="R885" s="48">
        <v>232</v>
      </c>
      <c r="S885" s="48">
        <v>217</v>
      </c>
      <c r="T885" s="48">
        <v>210</v>
      </c>
      <c r="U885" s="48">
        <v>213</v>
      </c>
      <c r="V885" s="48">
        <v>186</v>
      </c>
      <c r="W885" s="48">
        <v>150</v>
      </c>
      <c r="X885" s="48">
        <v>149</v>
      </c>
      <c r="Y885" s="48">
        <v>147</v>
      </c>
      <c r="Z885" s="48">
        <v>138</v>
      </c>
      <c r="AA885" s="48">
        <v>122</v>
      </c>
      <c r="AB885" s="48">
        <v>92</v>
      </c>
      <c r="AC885" s="48">
        <v>77</v>
      </c>
      <c r="AD885" s="48">
        <v>71</v>
      </c>
      <c r="AE885" s="48">
        <v>55</v>
      </c>
      <c r="AF885" s="48">
        <v>38</v>
      </c>
      <c r="AG885" s="48">
        <v>32</v>
      </c>
      <c r="AH885" s="50">
        <v>236</v>
      </c>
      <c r="AI885" s="50">
        <v>229</v>
      </c>
      <c r="AJ885" s="50">
        <v>212</v>
      </c>
      <c r="AK885" s="50">
        <v>206</v>
      </c>
      <c r="AL885" s="50">
        <v>193</v>
      </c>
      <c r="AM885" s="50">
        <v>158</v>
      </c>
      <c r="AN885" s="50">
        <v>124</v>
      </c>
      <c r="AO885" s="50">
        <v>124</v>
      </c>
      <c r="AP885" s="50">
        <v>125</v>
      </c>
      <c r="AQ885" s="50">
        <v>117</v>
      </c>
      <c r="AR885" s="50">
        <v>106</v>
      </c>
      <c r="AS885" s="50">
        <v>88</v>
      </c>
      <c r="AT885" s="50">
        <v>79</v>
      </c>
      <c r="AU885" s="50">
        <v>75</v>
      </c>
      <c r="AV885" s="50">
        <v>62</v>
      </c>
      <c r="AW885" s="50">
        <v>46</v>
      </c>
      <c r="AX885" s="50">
        <v>48</v>
      </c>
      <c r="AZ885">
        <v>0</v>
      </c>
    </row>
    <row r="886" spans="1:52" x14ac:dyDescent="0.25">
      <c r="A886" s="2" t="s">
        <v>88</v>
      </c>
      <c r="B886" s="3" t="s">
        <v>288</v>
      </c>
      <c r="C886" s="4">
        <v>68322</v>
      </c>
      <c r="D886" s="2" t="s">
        <v>90</v>
      </c>
      <c r="E886" s="2" t="s">
        <v>289</v>
      </c>
      <c r="F886" t="s">
        <v>2496</v>
      </c>
      <c r="G886">
        <v>2112</v>
      </c>
      <c r="H886">
        <v>253</v>
      </c>
      <c r="I886">
        <v>247</v>
      </c>
      <c r="J886" s="9">
        <v>97.628458498023718</v>
      </c>
      <c r="K886">
        <v>591</v>
      </c>
      <c r="L886">
        <v>275</v>
      </c>
      <c r="M886" s="22">
        <v>46.531302876480538</v>
      </c>
      <c r="N886" s="48">
        <v>2112</v>
      </c>
      <c r="O886" s="49">
        <v>540</v>
      </c>
      <c r="P886" s="49">
        <v>1572</v>
      </c>
      <c r="Q886" s="48">
        <v>113</v>
      </c>
      <c r="R886" s="48">
        <v>97</v>
      </c>
      <c r="S886" s="48">
        <v>83</v>
      </c>
      <c r="T886" s="48">
        <v>82</v>
      </c>
      <c r="U886" s="48">
        <v>97</v>
      </c>
      <c r="V886" s="48">
        <v>88</v>
      </c>
      <c r="W886" s="48">
        <v>64</v>
      </c>
      <c r="X886" s="48">
        <v>62</v>
      </c>
      <c r="Y886" s="48">
        <v>70</v>
      </c>
      <c r="Z886" s="48">
        <v>71</v>
      </c>
      <c r="AA886" s="48">
        <v>66</v>
      </c>
      <c r="AB886" s="48">
        <v>59</v>
      </c>
      <c r="AC886" s="48">
        <v>43</v>
      </c>
      <c r="AD886" s="48">
        <v>35</v>
      </c>
      <c r="AE886" s="48">
        <v>29</v>
      </c>
      <c r="AF886" s="48">
        <v>18</v>
      </c>
      <c r="AG886" s="48">
        <v>15</v>
      </c>
      <c r="AH886" s="50">
        <v>108</v>
      </c>
      <c r="AI886" s="50">
        <v>95</v>
      </c>
      <c r="AJ886" s="50">
        <v>86</v>
      </c>
      <c r="AK886" s="50">
        <v>87</v>
      </c>
      <c r="AL886" s="50">
        <v>97</v>
      </c>
      <c r="AM886" s="50">
        <v>78</v>
      </c>
      <c r="AN886" s="50">
        <v>52</v>
      </c>
      <c r="AO886" s="50">
        <v>51</v>
      </c>
      <c r="AP886" s="50">
        <v>58</v>
      </c>
      <c r="AQ886" s="50">
        <v>59</v>
      </c>
      <c r="AR886" s="50">
        <v>54</v>
      </c>
      <c r="AS886" s="50">
        <v>48</v>
      </c>
      <c r="AT886" s="50">
        <v>37</v>
      </c>
      <c r="AU886" s="50">
        <v>33</v>
      </c>
      <c r="AV886" s="50">
        <v>32</v>
      </c>
      <c r="AW886" s="50">
        <v>22</v>
      </c>
      <c r="AX886" s="50">
        <v>23</v>
      </c>
      <c r="AZ886">
        <v>0</v>
      </c>
    </row>
    <row r="887" spans="1:52" x14ac:dyDescent="0.25">
      <c r="A887" s="2" t="s">
        <v>88</v>
      </c>
      <c r="B887" s="3" t="s">
        <v>307</v>
      </c>
      <c r="C887" s="4">
        <v>68324</v>
      </c>
      <c r="D887" s="2" t="s">
        <v>90</v>
      </c>
      <c r="E887" s="2" t="s">
        <v>308</v>
      </c>
      <c r="F887" t="s">
        <v>2496</v>
      </c>
      <c r="G887">
        <v>3549</v>
      </c>
      <c r="H887">
        <v>223</v>
      </c>
      <c r="I887">
        <v>563</v>
      </c>
      <c r="J887" s="9">
        <v>252.46636771300447</v>
      </c>
      <c r="K887">
        <v>979</v>
      </c>
      <c r="L887">
        <v>419</v>
      </c>
      <c r="M887" s="22">
        <v>42.798774259448422</v>
      </c>
      <c r="N887" s="48">
        <v>3549</v>
      </c>
      <c r="O887" s="49">
        <v>722</v>
      </c>
      <c r="P887" s="49">
        <v>2827</v>
      </c>
      <c r="Q887" s="48">
        <v>174</v>
      </c>
      <c r="R887" s="48">
        <v>165</v>
      </c>
      <c r="S887" s="48">
        <v>150</v>
      </c>
      <c r="T887" s="48">
        <v>160</v>
      </c>
      <c r="U887" s="48">
        <v>162</v>
      </c>
      <c r="V887" s="48">
        <v>138</v>
      </c>
      <c r="W887" s="48">
        <v>114</v>
      </c>
      <c r="X887" s="48">
        <v>125</v>
      </c>
      <c r="Y887" s="48">
        <v>164</v>
      </c>
      <c r="Z887" s="48">
        <v>151</v>
      </c>
      <c r="AA887" s="48">
        <v>125</v>
      </c>
      <c r="AB887" s="48">
        <v>103</v>
      </c>
      <c r="AC887" s="48">
        <v>58</v>
      </c>
      <c r="AD887" s="48">
        <v>50</v>
      </c>
      <c r="AE887" s="48">
        <v>37</v>
      </c>
      <c r="AF887" s="48">
        <v>22</v>
      </c>
      <c r="AG887" s="48">
        <v>22</v>
      </c>
      <c r="AH887" s="50">
        <v>158</v>
      </c>
      <c r="AI887" s="50">
        <v>145</v>
      </c>
      <c r="AJ887" s="50">
        <v>134</v>
      </c>
      <c r="AK887" s="50">
        <v>154</v>
      </c>
      <c r="AL887" s="50">
        <v>155</v>
      </c>
      <c r="AM887" s="50">
        <v>120</v>
      </c>
      <c r="AN887" s="50">
        <v>87</v>
      </c>
      <c r="AO887" s="50">
        <v>88</v>
      </c>
      <c r="AP887" s="50">
        <v>114</v>
      </c>
      <c r="AQ887" s="50">
        <v>107</v>
      </c>
      <c r="AR887" s="50">
        <v>93</v>
      </c>
      <c r="AS887" s="50">
        <v>81</v>
      </c>
      <c r="AT887" s="50">
        <v>49</v>
      </c>
      <c r="AU887" s="50">
        <v>47</v>
      </c>
      <c r="AV887" s="50">
        <v>39</v>
      </c>
      <c r="AW887" s="50">
        <v>27</v>
      </c>
      <c r="AX887" s="50">
        <v>31</v>
      </c>
      <c r="AZ887">
        <v>0</v>
      </c>
    </row>
    <row r="888" spans="1:52" x14ac:dyDescent="0.25">
      <c r="A888" s="2" t="s">
        <v>88</v>
      </c>
      <c r="B888" s="3" t="s">
        <v>667</v>
      </c>
      <c r="C888" s="4">
        <v>68327</v>
      </c>
      <c r="D888" s="2" t="s">
        <v>90</v>
      </c>
      <c r="E888" s="2" t="s">
        <v>668</v>
      </c>
      <c r="F888" t="s">
        <v>2496</v>
      </c>
      <c r="G888">
        <v>3772</v>
      </c>
      <c r="H888">
        <v>303</v>
      </c>
      <c r="I888">
        <v>227</v>
      </c>
      <c r="J888" s="9">
        <v>74.917491749174914</v>
      </c>
      <c r="K888">
        <v>970</v>
      </c>
      <c r="L888">
        <v>519</v>
      </c>
      <c r="M888" s="22">
        <v>53.505154639175259</v>
      </c>
      <c r="N888" s="48">
        <v>3772</v>
      </c>
      <c r="O888" s="49">
        <v>1908</v>
      </c>
      <c r="P888" s="49">
        <v>1864</v>
      </c>
      <c r="Q888" s="48">
        <v>162</v>
      </c>
      <c r="R888" s="48">
        <v>155</v>
      </c>
      <c r="S888" s="48">
        <v>145</v>
      </c>
      <c r="T888" s="48">
        <v>163</v>
      </c>
      <c r="U888" s="48">
        <v>162</v>
      </c>
      <c r="V888" s="48">
        <v>164</v>
      </c>
      <c r="W888" s="48">
        <v>128</v>
      </c>
      <c r="X888" s="48">
        <v>116</v>
      </c>
      <c r="Y888" s="48">
        <v>110</v>
      </c>
      <c r="Z888" s="48">
        <v>139</v>
      </c>
      <c r="AA888" s="48">
        <v>129</v>
      </c>
      <c r="AB888" s="48">
        <v>103</v>
      </c>
      <c r="AC888" s="48">
        <v>85</v>
      </c>
      <c r="AD888" s="48">
        <v>59</v>
      </c>
      <c r="AE888" s="48">
        <v>46</v>
      </c>
      <c r="AF888" s="48">
        <v>31</v>
      </c>
      <c r="AG888" s="48">
        <v>34</v>
      </c>
      <c r="AH888" s="50">
        <v>155</v>
      </c>
      <c r="AI888" s="50">
        <v>150</v>
      </c>
      <c r="AJ888" s="50">
        <v>140</v>
      </c>
      <c r="AK888" s="50">
        <v>156</v>
      </c>
      <c r="AL888" s="50">
        <v>152</v>
      </c>
      <c r="AM888" s="50">
        <v>154</v>
      </c>
      <c r="AN888" s="50">
        <v>120</v>
      </c>
      <c r="AO888" s="50">
        <v>104</v>
      </c>
      <c r="AP888" s="50">
        <v>97</v>
      </c>
      <c r="AQ888" s="50">
        <v>124</v>
      </c>
      <c r="AR888" s="50">
        <v>116</v>
      </c>
      <c r="AS888" s="50">
        <v>91</v>
      </c>
      <c r="AT888" s="50">
        <v>78</v>
      </c>
      <c r="AU888" s="50">
        <v>60</v>
      </c>
      <c r="AV888" s="50">
        <v>52</v>
      </c>
      <c r="AW888" s="50">
        <v>38</v>
      </c>
      <c r="AX888" s="50">
        <v>54</v>
      </c>
      <c r="AZ888">
        <v>0</v>
      </c>
    </row>
    <row r="889" spans="1:52" x14ac:dyDescent="0.25">
      <c r="A889" s="2" t="s">
        <v>88</v>
      </c>
      <c r="B889" s="3" t="s">
        <v>1588</v>
      </c>
      <c r="C889" s="4">
        <v>68344</v>
      </c>
      <c r="D889" s="2" t="s">
        <v>90</v>
      </c>
      <c r="E889" s="2" t="s">
        <v>1589</v>
      </c>
      <c r="F889" t="s">
        <v>2496</v>
      </c>
      <c r="G889">
        <v>2331</v>
      </c>
      <c r="H889">
        <v>323</v>
      </c>
      <c r="I889">
        <v>175</v>
      </c>
      <c r="J889" s="9">
        <v>54.179566563467496</v>
      </c>
      <c r="K889">
        <v>569</v>
      </c>
      <c r="L889">
        <v>329</v>
      </c>
      <c r="M889" s="22">
        <v>57.820738137082607</v>
      </c>
      <c r="N889" s="48">
        <v>2331</v>
      </c>
      <c r="O889" s="49">
        <v>824</v>
      </c>
      <c r="P889" s="49">
        <v>1507</v>
      </c>
      <c r="Q889" s="48">
        <v>97</v>
      </c>
      <c r="R889" s="48">
        <v>93</v>
      </c>
      <c r="S889" s="48">
        <v>85</v>
      </c>
      <c r="T889" s="48">
        <v>93</v>
      </c>
      <c r="U889" s="48">
        <v>94</v>
      </c>
      <c r="V889" s="48">
        <v>94</v>
      </c>
      <c r="W889" s="48">
        <v>73</v>
      </c>
      <c r="X889" s="48">
        <v>69</v>
      </c>
      <c r="Y889" s="48">
        <v>66</v>
      </c>
      <c r="Z889" s="48">
        <v>83</v>
      </c>
      <c r="AA889" s="48">
        <v>78</v>
      </c>
      <c r="AB889" s="48">
        <v>63</v>
      </c>
      <c r="AC889" s="48">
        <v>54</v>
      </c>
      <c r="AD889" s="48">
        <v>40</v>
      </c>
      <c r="AE889" s="48">
        <v>29</v>
      </c>
      <c r="AF889" s="48">
        <v>20</v>
      </c>
      <c r="AG889" s="48">
        <v>20</v>
      </c>
      <c r="AH889" s="50">
        <v>92</v>
      </c>
      <c r="AI889" s="50">
        <v>90</v>
      </c>
      <c r="AJ889" s="50">
        <v>82</v>
      </c>
      <c r="AK889" s="50">
        <v>92</v>
      </c>
      <c r="AL889" s="50">
        <v>95</v>
      </c>
      <c r="AM889" s="50">
        <v>99</v>
      </c>
      <c r="AN889" s="50">
        <v>78</v>
      </c>
      <c r="AO889" s="50">
        <v>70</v>
      </c>
      <c r="AP889" s="50">
        <v>66</v>
      </c>
      <c r="AQ889" s="50">
        <v>85</v>
      </c>
      <c r="AR889" s="50">
        <v>79</v>
      </c>
      <c r="AS889" s="50">
        <v>63</v>
      </c>
      <c r="AT889" s="50">
        <v>54</v>
      </c>
      <c r="AU889" s="50">
        <v>41</v>
      </c>
      <c r="AV889" s="50">
        <v>35</v>
      </c>
      <c r="AW889" s="50">
        <v>26</v>
      </c>
      <c r="AX889" s="50">
        <v>33</v>
      </c>
      <c r="AZ889">
        <v>0</v>
      </c>
    </row>
    <row r="890" spans="1:52" x14ac:dyDescent="0.25">
      <c r="A890" s="2" t="s">
        <v>88</v>
      </c>
      <c r="B890" s="3" t="s">
        <v>280</v>
      </c>
      <c r="C890" s="4">
        <v>68368</v>
      </c>
      <c r="D890" s="2" t="s">
        <v>90</v>
      </c>
      <c r="E890" s="2" t="s">
        <v>281</v>
      </c>
      <c r="F890" t="s">
        <v>2496</v>
      </c>
      <c r="G890">
        <v>3080</v>
      </c>
      <c r="H890">
        <v>407</v>
      </c>
      <c r="I890">
        <v>397</v>
      </c>
      <c r="J890" s="9">
        <v>97.54299754299754</v>
      </c>
      <c r="K890">
        <v>904</v>
      </c>
      <c r="L890">
        <v>376</v>
      </c>
      <c r="M890" s="22">
        <v>41.592920353982301</v>
      </c>
      <c r="N890" s="48">
        <v>3080</v>
      </c>
      <c r="O890" s="49">
        <v>868</v>
      </c>
      <c r="P890" s="49">
        <v>2212</v>
      </c>
      <c r="Q890" s="48">
        <v>153</v>
      </c>
      <c r="R890" s="48">
        <v>147</v>
      </c>
      <c r="S890" s="48">
        <v>138</v>
      </c>
      <c r="T890" s="48">
        <v>149</v>
      </c>
      <c r="U890" s="48">
        <v>144</v>
      </c>
      <c r="V890" s="48">
        <v>133</v>
      </c>
      <c r="W890" s="48">
        <v>106</v>
      </c>
      <c r="X890" s="48">
        <v>99</v>
      </c>
      <c r="Y890" s="48">
        <v>98</v>
      </c>
      <c r="Z890" s="48">
        <v>98</v>
      </c>
      <c r="AA890" s="48">
        <v>89</v>
      </c>
      <c r="AB890" s="48">
        <v>71</v>
      </c>
      <c r="AC890" s="48">
        <v>56</v>
      </c>
      <c r="AD890" s="48">
        <v>39</v>
      </c>
      <c r="AE890" s="48">
        <v>29</v>
      </c>
      <c r="AF890" s="48">
        <v>29</v>
      </c>
      <c r="AG890" s="48">
        <v>28</v>
      </c>
      <c r="AH890" s="50">
        <v>144</v>
      </c>
      <c r="AI890" s="50">
        <v>134</v>
      </c>
      <c r="AJ890" s="50">
        <v>126</v>
      </c>
      <c r="AK890" s="50">
        <v>133</v>
      </c>
      <c r="AL890" s="50">
        <v>126</v>
      </c>
      <c r="AM890" s="50">
        <v>116</v>
      </c>
      <c r="AN890" s="50">
        <v>95</v>
      </c>
      <c r="AO890" s="50">
        <v>91</v>
      </c>
      <c r="AP890" s="50">
        <v>91</v>
      </c>
      <c r="AQ890" s="50">
        <v>87</v>
      </c>
      <c r="AR890" s="50">
        <v>75</v>
      </c>
      <c r="AS890" s="50">
        <v>58</v>
      </c>
      <c r="AT890" s="50">
        <v>51</v>
      </c>
      <c r="AU890" s="50">
        <v>40</v>
      </c>
      <c r="AV890" s="50">
        <v>34</v>
      </c>
      <c r="AW890" s="50">
        <v>36</v>
      </c>
      <c r="AX890" s="50">
        <v>37</v>
      </c>
      <c r="AZ890">
        <v>0</v>
      </c>
    </row>
    <row r="891" spans="1:52" x14ac:dyDescent="0.25">
      <c r="A891" s="2" t="s">
        <v>88</v>
      </c>
      <c r="B891" s="3" t="s">
        <v>89</v>
      </c>
      <c r="C891" s="4">
        <v>68370</v>
      </c>
      <c r="D891" s="2" t="s">
        <v>90</v>
      </c>
      <c r="E891" s="2" t="s">
        <v>91</v>
      </c>
      <c r="F891" t="s">
        <v>2496</v>
      </c>
      <c r="G891">
        <v>1092</v>
      </c>
      <c r="H891">
        <v>227</v>
      </c>
      <c r="I891">
        <v>104</v>
      </c>
      <c r="J891" s="9">
        <v>45.814977973568283</v>
      </c>
      <c r="K891">
        <v>286</v>
      </c>
      <c r="L891">
        <v>194</v>
      </c>
      <c r="M891" s="22">
        <v>67.832167832167841</v>
      </c>
      <c r="N891" s="48">
        <v>1092</v>
      </c>
      <c r="O891" s="49">
        <v>54</v>
      </c>
      <c r="P891" s="49">
        <v>1038</v>
      </c>
      <c r="Q891" s="48">
        <v>50</v>
      </c>
      <c r="R891" s="48">
        <v>48</v>
      </c>
      <c r="S891" s="48">
        <v>45</v>
      </c>
      <c r="T891" s="48">
        <v>47</v>
      </c>
      <c r="U891" s="48">
        <v>52</v>
      </c>
      <c r="V891" s="48">
        <v>48</v>
      </c>
      <c r="W891" s="48">
        <v>32</v>
      </c>
      <c r="X891" s="48">
        <v>26</v>
      </c>
      <c r="Y891" s="48">
        <v>27</v>
      </c>
      <c r="Z891" s="48">
        <v>28</v>
      </c>
      <c r="AA891" s="48">
        <v>29</v>
      </c>
      <c r="AB891" s="48">
        <v>28</v>
      </c>
      <c r="AC891" s="48">
        <v>26</v>
      </c>
      <c r="AD891" s="48">
        <v>19</v>
      </c>
      <c r="AE891" s="48">
        <v>14</v>
      </c>
      <c r="AF891" s="48">
        <v>11</v>
      </c>
      <c r="AG891" s="48">
        <v>12</v>
      </c>
      <c r="AH891" s="50">
        <v>45</v>
      </c>
      <c r="AI891" s="50">
        <v>44</v>
      </c>
      <c r="AJ891" s="50">
        <v>41</v>
      </c>
      <c r="AK891" s="50">
        <v>42</v>
      </c>
      <c r="AL891" s="50">
        <v>43</v>
      </c>
      <c r="AM891" s="50">
        <v>41</v>
      </c>
      <c r="AN891" s="50">
        <v>27</v>
      </c>
      <c r="AO891" s="50">
        <v>26</v>
      </c>
      <c r="AP891" s="50">
        <v>29</v>
      </c>
      <c r="AQ891" s="50">
        <v>30</v>
      </c>
      <c r="AR891" s="50">
        <v>30</v>
      </c>
      <c r="AS891" s="50">
        <v>30</v>
      </c>
      <c r="AT891" s="50">
        <v>32</v>
      </c>
      <c r="AU891" s="50">
        <v>26</v>
      </c>
      <c r="AV891" s="50">
        <v>21</v>
      </c>
      <c r="AW891" s="50">
        <v>19</v>
      </c>
      <c r="AX891" s="50">
        <v>24</v>
      </c>
      <c r="AZ891">
        <v>0</v>
      </c>
    </row>
    <row r="892" spans="1:52" x14ac:dyDescent="0.25">
      <c r="A892" s="2" t="s">
        <v>88</v>
      </c>
      <c r="B892" s="3" t="s">
        <v>692</v>
      </c>
      <c r="C892" s="4">
        <v>68377</v>
      </c>
      <c r="D892" s="2" t="s">
        <v>90</v>
      </c>
      <c r="E892" s="2" t="s">
        <v>693</v>
      </c>
      <c r="F892" t="s">
        <v>2496</v>
      </c>
      <c r="G892">
        <v>8594</v>
      </c>
      <c r="H892">
        <v>615</v>
      </c>
      <c r="I892">
        <v>461</v>
      </c>
      <c r="J892" s="9">
        <v>74.959349593495944</v>
      </c>
      <c r="K892">
        <v>2448</v>
      </c>
      <c r="L892">
        <v>1018</v>
      </c>
      <c r="M892" s="22">
        <v>41.584967320261441</v>
      </c>
      <c r="N892" s="48">
        <v>8594</v>
      </c>
      <c r="O892" s="49">
        <v>1935</v>
      </c>
      <c r="P892" s="49">
        <v>6659</v>
      </c>
      <c r="Q892" s="48">
        <v>429</v>
      </c>
      <c r="R892" s="48">
        <v>411</v>
      </c>
      <c r="S892" s="48">
        <v>386</v>
      </c>
      <c r="T892" s="48">
        <v>417</v>
      </c>
      <c r="U892" s="48">
        <v>401</v>
      </c>
      <c r="V892" s="48">
        <v>368</v>
      </c>
      <c r="W892" s="48">
        <v>294</v>
      </c>
      <c r="X892" s="48">
        <v>277</v>
      </c>
      <c r="Y892" s="48">
        <v>274</v>
      </c>
      <c r="Z892" s="48">
        <v>272</v>
      </c>
      <c r="AA892" s="48">
        <v>247</v>
      </c>
      <c r="AB892" s="48">
        <v>197</v>
      </c>
      <c r="AC892" s="48">
        <v>157</v>
      </c>
      <c r="AD892" s="48">
        <v>108</v>
      </c>
      <c r="AE892" s="48">
        <v>82</v>
      </c>
      <c r="AF892" s="48">
        <v>81</v>
      </c>
      <c r="AG892" s="48">
        <v>77</v>
      </c>
      <c r="AH892" s="50">
        <v>402</v>
      </c>
      <c r="AI892" s="50">
        <v>375</v>
      </c>
      <c r="AJ892" s="50">
        <v>353</v>
      </c>
      <c r="AK892" s="50">
        <v>372</v>
      </c>
      <c r="AL892" s="50">
        <v>351</v>
      </c>
      <c r="AM892" s="50">
        <v>324</v>
      </c>
      <c r="AN892" s="50">
        <v>266</v>
      </c>
      <c r="AO892" s="50">
        <v>254</v>
      </c>
      <c r="AP892" s="50">
        <v>253</v>
      </c>
      <c r="AQ892" s="50">
        <v>242</v>
      </c>
      <c r="AR892" s="50">
        <v>209</v>
      </c>
      <c r="AS892" s="50">
        <v>163</v>
      </c>
      <c r="AT892" s="50">
        <v>141</v>
      </c>
      <c r="AU892" s="50">
        <v>112</v>
      </c>
      <c r="AV892" s="50">
        <v>95</v>
      </c>
      <c r="AW892" s="50">
        <v>101</v>
      </c>
      <c r="AX892" s="50">
        <v>103</v>
      </c>
      <c r="AZ892">
        <v>0</v>
      </c>
    </row>
    <row r="893" spans="1:52" x14ac:dyDescent="0.25">
      <c r="A893" s="2" t="s">
        <v>88</v>
      </c>
      <c r="B893" s="3" t="s">
        <v>1340</v>
      </c>
      <c r="C893" s="4">
        <v>68385</v>
      </c>
      <c r="D893" s="2" t="s">
        <v>90</v>
      </c>
      <c r="E893" s="2" t="s">
        <v>1341</v>
      </c>
      <c r="F893" t="s">
        <v>2496</v>
      </c>
      <c r="G893">
        <v>15418</v>
      </c>
      <c r="H893">
        <v>748</v>
      </c>
      <c r="I893">
        <v>731</v>
      </c>
      <c r="J893" s="9">
        <v>97.727272727272734</v>
      </c>
      <c r="K893">
        <v>4672</v>
      </c>
      <c r="L893">
        <v>1544</v>
      </c>
      <c r="M893" s="22">
        <v>33.047945205479451</v>
      </c>
      <c r="N893" s="48">
        <v>15418</v>
      </c>
      <c r="O893" s="49">
        <v>3734</v>
      </c>
      <c r="P893" s="49">
        <v>11684</v>
      </c>
      <c r="Q893" s="48">
        <v>849</v>
      </c>
      <c r="R893" s="48">
        <v>782</v>
      </c>
      <c r="S893" s="48">
        <v>721</v>
      </c>
      <c r="T893" s="48">
        <v>743</v>
      </c>
      <c r="U893" s="48">
        <v>746</v>
      </c>
      <c r="V893" s="48">
        <v>655</v>
      </c>
      <c r="W893" s="48">
        <v>593</v>
      </c>
      <c r="X893" s="48">
        <v>581</v>
      </c>
      <c r="Y893" s="48">
        <v>523</v>
      </c>
      <c r="Z893" s="48">
        <v>461</v>
      </c>
      <c r="AA893" s="48">
        <v>409</v>
      </c>
      <c r="AB893" s="48">
        <v>334</v>
      </c>
      <c r="AC893" s="48">
        <v>253</v>
      </c>
      <c r="AD893" s="48">
        <v>198</v>
      </c>
      <c r="AE893" s="48">
        <v>156</v>
      </c>
      <c r="AF893" s="48">
        <v>110</v>
      </c>
      <c r="AG893" s="48">
        <v>109</v>
      </c>
      <c r="AH893" s="50">
        <v>809</v>
      </c>
      <c r="AI893" s="50">
        <v>727</v>
      </c>
      <c r="AJ893" s="50">
        <v>652</v>
      </c>
      <c r="AK893" s="50">
        <v>657</v>
      </c>
      <c r="AL893" s="50">
        <v>628</v>
      </c>
      <c r="AM893" s="50">
        <v>539</v>
      </c>
      <c r="AN893" s="50">
        <v>490</v>
      </c>
      <c r="AO893" s="50">
        <v>488</v>
      </c>
      <c r="AP893" s="50">
        <v>437</v>
      </c>
      <c r="AQ893" s="50">
        <v>377</v>
      </c>
      <c r="AR893" s="50">
        <v>327</v>
      </c>
      <c r="AS893" s="50">
        <v>276</v>
      </c>
      <c r="AT893" s="50">
        <v>217</v>
      </c>
      <c r="AU893" s="50">
        <v>182</v>
      </c>
      <c r="AV893" s="50">
        <v>152</v>
      </c>
      <c r="AW893" s="50">
        <v>115</v>
      </c>
      <c r="AX893" s="50">
        <v>122</v>
      </c>
      <c r="AZ893">
        <v>0</v>
      </c>
    </row>
    <row r="894" spans="1:52" x14ac:dyDescent="0.25">
      <c r="A894" s="2" t="s">
        <v>88</v>
      </c>
      <c r="B894" s="3" t="s">
        <v>447</v>
      </c>
      <c r="C894" s="4">
        <v>68397</v>
      </c>
      <c r="D894" s="2" t="s">
        <v>90</v>
      </c>
      <c r="E894" s="2" t="s">
        <v>448</v>
      </c>
      <c r="F894" t="s">
        <v>2496</v>
      </c>
      <c r="G894">
        <v>5075</v>
      </c>
      <c r="H894">
        <v>503</v>
      </c>
      <c r="I894">
        <v>512</v>
      </c>
      <c r="J894" s="9">
        <v>101.78926441351888</v>
      </c>
      <c r="K894">
        <v>1327</v>
      </c>
      <c r="L894">
        <v>840</v>
      </c>
      <c r="M894" s="22">
        <v>63.300678221552374</v>
      </c>
      <c r="N894" s="48">
        <v>5075</v>
      </c>
      <c r="O894" s="49">
        <v>838</v>
      </c>
      <c r="P894" s="49">
        <v>4237</v>
      </c>
      <c r="Q894" s="48">
        <v>233</v>
      </c>
      <c r="R894" s="48">
        <v>222</v>
      </c>
      <c r="S894" s="48">
        <v>206</v>
      </c>
      <c r="T894" s="48">
        <v>212</v>
      </c>
      <c r="U894" s="48">
        <v>224</v>
      </c>
      <c r="V894" s="48">
        <v>209</v>
      </c>
      <c r="W894" s="48">
        <v>168</v>
      </c>
      <c r="X894" s="48">
        <v>142</v>
      </c>
      <c r="Y894" s="48">
        <v>135</v>
      </c>
      <c r="Z894" s="48">
        <v>147</v>
      </c>
      <c r="AA894" s="48">
        <v>160</v>
      </c>
      <c r="AB894" s="48">
        <v>147</v>
      </c>
      <c r="AC894" s="48">
        <v>111</v>
      </c>
      <c r="AD894" s="48">
        <v>98</v>
      </c>
      <c r="AE894" s="48">
        <v>85</v>
      </c>
      <c r="AF894" s="48">
        <v>60</v>
      </c>
      <c r="AG894" s="48">
        <v>59</v>
      </c>
      <c r="AH894" s="50">
        <v>221</v>
      </c>
      <c r="AI894" s="50">
        <v>204</v>
      </c>
      <c r="AJ894" s="50">
        <v>187</v>
      </c>
      <c r="AK894" s="50">
        <v>193</v>
      </c>
      <c r="AL894" s="50">
        <v>209</v>
      </c>
      <c r="AM894" s="50">
        <v>191</v>
      </c>
      <c r="AN894" s="50">
        <v>151</v>
      </c>
      <c r="AO894" s="50">
        <v>132</v>
      </c>
      <c r="AP894" s="50">
        <v>128</v>
      </c>
      <c r="AQ894" s="50">
        <v>134</v>
      </c>
      <c r="AR894" s="50">
        <v>140</v>
      </c>
      <c r="AS894" s="50">
        <v>131</v>
      </c>
      <c r="AT894" s="50">
        <v>105</v>
      </c>
      <c r="AU894" s="50">
        <v>96</v>
      </c>
      <c r="AV894" s="50">
        <v>88</v>
      </c>
      <c r="AW894" s="50">
        <v>68</v>
      </c>
      <c r="AX894" s="50">
        <v>79</v>
      </c>
      <c r="AZ894">
        <v>0</v>
      </c>
    </row>
    <row r="895" spans="1:52" x14ac:dyDescent="0.25">
      <c r="A895" s="2" t="s">
        <v>88</v>
      </c>
      <c r="B895" s="3" t="s">
        <v>1424</v>
      </c>
      <c r="C895" s="4">
        <v>68406</v>
      </c>
      <c r="D895" s="2" t="s">
        <v>90</v>
      </c>
      <c r="E895" s="2" t="s">
        <v>1425</v>
      </c>
      <c r="F895" t="s">
        <v>2496</v>
      </c>
      <c r="G895">
        <v>40252</v>
      </c>
      <c r="H895">
        <v>1907</v>
      </c>
      <c r="I895">
        <v>763</v>
      </c>
      <c r="J895" s="9">
        <v>40.010487676979551</v>
      </c>
      <c r="K895">
        <v>10590</v>
      </c>
      <c r="L895">
        <v>3524</v>
      </c>
      <c r="M895" s="22">
        <v>33.276676109537298</v>
      </c>
      <c r="N895" s="48">
        <v>40252</v>
      </c>
      <c r="O895" s="49">
        <v>19683</v>
      </c>
      <c r="P895" s="49">
        <v>20569</v>
      </c>
      <c r="Q895" s="48">
        <v>1943</v>
      </c>
      <c r="R895" s="48">
        <v>1871</v>
      </c>
      <c r="S895" s="48">
        <v>1812</v>
      </c>
      <c r="T895" s="48">
        <v>1866</v>
      </c>
      <c r="U895" s="48">
        <v>1827</v>
      </c>
      <c r="V895" s="48">
        <v>1600</v>
      </c>
      <c r="W895" s="48">
        <v>1359</v>
      </c>
      <c r="X895" s="48">
        <v>1342</v>
      </c>
      <c r="Y895" s="48">
        <v>1324</v>
      </c>
      <c r="Z895" s="48">
        <v>1349</v>
      </c>
      <c r="AA895" s="48">
        <v>1299</v>
      </c>
      <c r="AB895" s="48">
        <v>1027</v>
      </c>
      <c r="AC895" s="48">
        <v>705</v>
      </c>
      <c r="AD895" s="48">
        <v>535</v>
      </c>
      <c r="AE895" s="48">
        <v>368</v>
      </c>
      <c r="AF895" s="48">
        <v>224</v>
      </c>
      <c r="AG895" s="48">
        <v>238</v>
      </c>
      <c r="AH895" s="50">
        <v>1844</v>
      </c>
      <c r="AI895" s="50">
        <v>1747</v>
      </c>
      <c r="AJ895" s="50">
        <v>1663</v>
      </c>
      <c r="AK895" s="50">
        <v>1741</v>
      </c>
      <c r="AL895" s="50">
        <v>1719</v>
      </c>
      <c r="AM895" s="50">
        <v>1550</v>
      </c>
      <c r="AN895" s="50">
        <v>1355</v>
      </c>
      <c r="AO895" s="50">
        <v>1362</v>
      </c>
      <c r="AP895" s="50">
        <v>1308</v>
      </c>
      <c r="AQ895" s="50">
        <v>1257</v>
      </c>
      <c r="AR895" s="50">
        <v>1150</v>
      </c>
      <c r="AS895" s="50">
        <v>886</v>
      </c>
      <c r="AT895" s="50">
        <v>613</v>
      </c>
      <c r="AU895" s="50">
        <v>484</v>
      </c>
      <c r="AV895" s="50">
        <v>364</v>
      </c>
      <c r="AW895" s="50">
        <v>240</v>
      </c>
      <c r="AX895" s="50">
        <v>280</v>
      </c>
      <c r="AZ895">
        <v>0</v>
      </c>
    </row>
    <row r="896" spans="1:52" x14ac:dyDescent="0.25">
      <c r="A896" s="2" t="s">
        <v>88</v>
      </c>
      <c r="B896" s="3" t="s">
        <v>124</v>
      </c>
      <c r="C896" s="4">
        <v>68418</v>
      </c>
      <c r="D896" s="2" t="s">
        <v>90</v>
      </c>
      <c r="E896" s="2" t="s">
        <v>125</v>
      </c>
      <c r="F896" t="s">
        <v>2496</v>
      </c>
      <c r="G896">
        <v>12423</v>
      </c>
      <c r="H896">
        <v>2089</v>
      </c>
      <c r="I896">
        <v>871</v>
      </c>
      <c r="J896" s="9">
        <v>41.694590713259934</v>
      </c>
      <c r="K896">
        <v>3293</v>
      </c>
      <c r="L896">
        <v>1264</v>
      </c>
      <c r="M896" s="22">
        <v>38.384451867597932</v>
      </c>
      <c r="N896" s="48">
        <v>12423</v>
      </c>
      <c r="O896" s="49">
        <v>1956</v>
      </c>
      <c r="P896" s="49">
        <v>10467</v>
      </c>
      <c r="Q896" s="48">
        <v>583</v>
      </c>
      <c r="R896" s="48">
        <v>560</v>
      </c>
      <c r="S896" s="48">
        <v>532</v>
      </c>
      <c r="T896" s="48">
        <v>577</v>
      </c>
      <c r="U896" s="48">
        <v>556</v>
      </c>
      <c r="V896" s="48">
        <v>506</v>
      </c>
      <c r="W896" s="48">
        <v>504</v>
      </c>
      <c r="X896" s="48">
        <v>498</v>
      </c>
      <c r="Y896" s="48">
        <v>480</v>
      </c>
      <c r="Z896" s="48">
        <v>435</v>
      </c>
      <c r="AA896" s="48">
        <v>376</v>
      </c>
      <c r="AB896" s="48">
        <v>285</v>
      </c>
      <c r="AC896" s="48">
        <v>225</v>
      </c>
      <c r="AD896" s="48">
        <v>173</v>
      </c>
      <c r="AE896" s="48">
        <v>122</v>
      </c>
      <c r="AF896" s="48">
        <v>83</v>
      </c>
      <c r="AG896" s="48">
        <v>83</v>
      </c>
      <c r="AH896" s="50">
        <v>547</v>
      </c>
      <c r="AI896" s="50">
        <v>516</v>
      </c>
      <c r="AJ896" s="50">
        <v>483</v>
      </c>
      <c r="AK896" s="50">
        <v>517</v>
      </c>
      <c r="AL896" s="50">
        <v>482</v>
      </c>
      <c r="AM896" s="50">
        <v>433</v>
      </c>
      <c r="AN896" s="50">
        <v>434</v>
      </c>
      <c r="AO896" s="50">
        <v>431</v>
      </c>
      <c r="AP896" s="50">
        <v>404</v>
      </c>
      <c r="AQ896" s="50">
        <v>355</v>
      </c>
      <c r="AR896" s="50">
        <v>302</v>
      </c>
      <c r="AS896" s="50">
        <v>238</v>
      </c>
      <c r="AT896" s="50">
        <v>198</v>
      </c>
      <c r="AU896" s="50">
        <v>169</v>
      </c>
      <c r="AV896" s="50">
        <v>133</v>
      </c>
      <c r="AW896" s="50">
        <v>99</v>
      </c>
      <c r="AX896" s="50">
        <v>104</v>
      </c>
      <c r="AZ896">
        <v>0</v>
      </c>
    </row>
    <row r="897" spans="1:52" x14ac:dyDescent="0.25">
      <c r="A897" s="2" t="s">
        <v>88</v>
      </c>
      <c r="B897" s="3" t="s">
        <v>608</v>
      </c>
      <c r="C897" s="4">
        <v>68425</v>
      </c>
      <c r="D897" s="2" t="s">
        <v>90</v>
      </c>
      <c r="E897" s="2" t="s">
        <v>609</v>
      </c>
      <c r="F897" t="s">
        <v>2496</v>
      </c>
      <c r="G897">
        <v>2299</v>
      </c>
      <c r="H897">
        <v>432</v>
      </c>
      <c r="I897">
        <v>390</v>
      </c>
      <c r="J897" s="9">
        <v>90.277777777777786</v>
      </c>
      <c r="K897">
        <v>562</v>
      </c>
      <c r="L897">
        <v>401</v>
      </c>
      <c r="M897" s="22">
        <v>71.35231316725978</v>
      </c>
      <c r="N897" s="48">
        <v>2299</v>
      </c>
      <c r="O897" s="49">
        <v>288</v>
      </c>
      <c r="P897" s="49">
        <v>2011</v>
      </c>
      <c r="Q897" s="48">
        <v>95</v>
      </c>
      <c r="R897" s="48">
        <v>92</v>
      </c>
      <c r="S897" s="48">
        <v>85</v>
      </c>
      <c r="T897" s="48">
        <v>93</v>
      </c>
      <c r="U897" s="48">
        <v>106</v>
      </c>
      <c r="V897" s="48">
        <v>101</v>
      </c>
      <c r="W897" s="48">
        <v>77</v>
      </c>
      <c r="X897" s="48">
        <v>63</v>
      </c>
      <c r="Y897" s="48">
        <v>69</v>
      </c>
      <c r="Z897" s="48">
        <v>77</v>
      </c>
      <c r="AA897" s="48">
        <v>73</v>
      </c>
      <c r="AB897" s="48">
        <v>60</v>
      </c>
      <c r="AC897" s="48">
        <v>52</v>
      </c>
      <c r="AD897" s="48">
        <v>47</v>
      </c>
      <c r="AE897" s="48">
        <v>39</v>
      </c>
      <c r="AF897" s="48">
        <v>26</v>
      </c>
      <c r="AG897" s="48">
        <v>24</v>
      </c>
      <c r="AH897" s="50">
        <v>90</v>
      </c>
      <c r="AI897" s="50">
        <v>85</v>
      </c>
      <c r="AJ897" s="50">
        <v>78</v>
      </c>
      <c r="AK897" s="50">
        <v>83</v>
      </c>
      <c r="AL897" s="50">
        <v>98</v>
      </c>
      <c r="AM897" s="50">
        <v>95</v>
      </c>
      <c r="AN897" s="50">
        <v>70</v>
      </c>
      <c r="AO897" s="50">
        <v>57</v>
      </c>
      <c r="AP897" s="50">
        <v>60</v>
      </c>
      <c r="AQ897" s="50">
        <v>70</v>
      </c>
      <c r="AR897" s="50">
        <v>68</v>
      </c>
      <c r="AS897" s="50">
        <v>55</v>
      </c>
      <c r="AT897" s="50">
        <v>52</v>
      </c>
      <c r="AU897" s="50">
        <v>47</v>
      </c>
      <c r="AV897" s="50">
        <v>43</v>
      </c>
      <c r="AW897" s="50">
        <v>33</v>
      </c>
      <c r="AX897" s="50">
        <v>36</v>
      </c>
      <c r="AZ897">
        <v>0</v>
      </c>
    </row>
    <row r="898" spans="1:52" x14ac:dyDescent="0.25">
      <c r="A898" s="2" t="s">
        <v>88</v>
      </c>
      <c r="B898" s="3" t="s">
        <v>960</v>
      </c>
      <c r="C898" s="4">
        <v>68432</v>
      </c>
      <c r="D898" s="2" t="s">
        <v>90</v>
      </c>
      <c r="E898" s="2" t="s">
        <v>961</v>
      </c>
      <c r="F898" t="s">
        <v>2496</v>
      </c>
      <c r="G898">
        <v>18308</v>
      </c>
      <c r="H898">
        <v>573</v>
      </c>
      <c r="I898">
        <v>420</v>
      </c>
      <c r="J898" s="9">
        <v>73.298429319371721</v>
      </c>
      <c r="K898">
        <v>4490</v>
      </c>
      <c r="L898">
        <v>2590</v>
      </c>
      <c r="M898" s="22">
        <v>57.683741648106903</v>
      </c>
      <c r="N898" s="48">
        <v>18308</v>
      </c>
      <c r="O898" s="49">
        <v>15407</v>
      </c>
      <c r="P898" s="49">
        <v>2901</v>
      </c>
      <c r="Q898" s="48">
        <v>759</v>
      </c>
      <c r="R898" s="48">
        <v>734</v>
      </c>
      <c r="S898" s="48">
        <v>703</v>
      </c>
      <c r="T898" s="48">
        <v>777</v>
      </c>
      <c r="U898" s="48">
        <v>841</v>
      </c>
      <c r="V898" s="48">
        <v>776</v>
      </c>
      <c r="W898" s="48">
        <v>538</v>
      </c>
      <c r="X898" s="48">
        <v>457</v>
      </c>
      <c r="Y898" s="48">
        <v>487</v>
      </c>
      <c r="Z898" s="48">
        <v>507</v>
      </c>
      <c r="AA898" s="48">
        <v>499</v>
      </c>
      <c r="AB898" s="48">
        <v>437</v>
      </c>
      <c r="AC898" s="48">
        <v>351</v>
      </c>
      <c r="AD898" s="48">
        <v>277</v>
      </c>
      <c r="AE898" s="48">
        <v>199</v>
      </c>
      <c r="AF898" s="48">
        <v>151</v>
      </c>
      <c r="AG898" s="48">
        <v>173</v>
      </c>
      <c r="AH898" s="50">
        <v>723</v>
      </c>
      <c r="AI898" s="50">
        <v>715</v>
      </c>
      <c r="AJ898" s="50">
        <v>686</v>
      </c>
      <c r="AK898" s="50">
        <v>768</v>
      </c>
      <c r="AL898" s="50">
        <v>850</v>
      </c>
      <c r="AM898" s="50">
        <v>815</v>
      </c>
      <c r="AN898" s="50">
        <v>607</v>
      </c>
      <c r="AO898" s="50">
        <v>542</v>
      </c>
      <c r="AP898" s="50">
        <v>592</v>
      </c>
      <c r="AQ898" s="50">
        <v>618</v>
      </c>
      <c r="AR898" s="50">
        <v>611</v>
      </c>
      <c r="AS898" s="50">
        <v>544</v>
      </c>
      <c r="AT898" s="50">
        <v>444</v>
      </c>
      <c r="AU898" s="50">
        <v>356</v>
      </c>
      <c r="AV898" s="50">
        <v>272</v>
      </c>
      <c r="AW898" s="50">
        <v>221</v>
      </c>
      <c r="AX898" s="50">
        <v>278</v>
      </c>
      <c r="AZ898">
        <v>0</v>
      </c>
    </row>
    <row r="899" spans="1:52" x14ac:dyDescent="0.25">
      <c r="A899" s="2" t="s">
        <v>88</v>
      </c>
      <c r="B899" s="3" t="s">
        <v>1426</v>
      </c>
      <c r="C899" s="4">
        <v>68444</v>
      </c>
      <c r="D899" s="2" t="s">
        <v>90</v>
      </c>
      <c r="E899" s="2" t="s">
        <v>1427</v>
      </c>
      <c r="F899" t="s">
        <v>2496</v>
      </c>
      <c r="G899">
        <v>5201</v>
      </c>
      <c r="H899">
        <v>380</v>
      </c>
      <c r="I899">
        <v>301</v>
      </c>
      <c r="J899" s="9">
        <v>79.21052631578948</v>
      </c>
      <c r="K899">
        <v>1413</v>
      </c>
      <c r="L899">
        <v>798</v>
      </c>
      <c r="M899" s="22">
        <v>56.475583864118896</v>
      </c>
      <c r="N899" s="48">
        <v>5201</v>
      </c>
      <c r="O899" s="49">
        <v>1086</v>
      </c>
      <c r="P899" s="49">
        <v>4115</v>
      </c>
      <c r="Q899" s="48">
        <v>244</v>
      </c>
      <c r="R899" s="48">
        <v>229</v>
      </c>
      <c r="S899" s="48">
        <v>216</v>
      </c>
      <c r="T899" s="48">
        <v>213</v>
      </c>
      <c r="U899" s="48">
        <v>229</v>
      </c>
      <c r="V899" s="48">
        <v>211</v>
      </c>
      <c r="W899" s="48">
        <v>178</v>
      </c>
      <c r="X899" s="48">
        <v>155</v>
      </c>
      <c r="Y899" s="48">
        <v>146</v>
      </c>
      <c r="Z899" s="48">
        <v>161</v>
      </c>
      <c r="AA899" s="48">
        <v>171</v>
      </c>
      <c r="AB899" s="48">
        <v>142</v>
      </c>
      <c r="AC899" s="48">
        <v>121</v>
      </c>
      <c r="AD899" s="48">
        <v>106</v>
      </c>
      <c r="AE899" s="48">
        <v>77</v>
      </c>
      <c r="AF899" s="48">
        <v>54</v>
      </c>
      <c r="AG899" s="48">
        <v>56</v>
      </c>
      <c r="AH899" s="50">
        <v>234</v>
      </c>
      <c r="AI899" s="50">
        <v>222</v>
      </c>
      <c r="AJ899" s="50">
        <v>208</v>
      </c>
      <c r="AK899" s="50">
        <v>205</v>
      </c>
      <c r="AL899" s="50">
        <v>214</v>
      </c>
      <c r="AM899" s="50">
        <v>183</v>
      </c>
      <c r="AN899" s="50">
        <v>143</v>
      </c>
      <c r="AO899" s="50">
        <v>128</v>
      </c>
      <c r="AP899" s="50">
        <v>128</v>
      </c>
      <c r="AQ899" s="50">
        <v>147</v>
      </c>
      <c r="AR899" s="50">
        <v>153</v>
      </c>
      <c r="AS899" s="50">
        <v>124</v>
      </c>
      <c r="AT899" s="50">
        <v>105</v>
      </c>
      <c r="AU899" s="50">
        <v>93</v>
      </c>
      <c r="AV899" s="50">
        <v>73</v>
      </c>
      <c r="AW899" s="50">
        <v>60</v>
      </c>
      <c r="AX899" s="50">
        <v>72</v>
      </c>
      <c r="AZ899">
        <v>0</v>
      </c>
    </row>
    <row r="900" spans="1:52" x14ac:dyDescent="0.25">
      <c r="A900" s="2" t="s">
        <v>88</v>
      </c>
      <c r="B900" s="3" t="s">
        <v>560</v>
      </c>
      <c r="C900" s="4">
        <v>68464</v>
      </c>
      <c r="D900" s="2" t="s">
        <v>90</v>
      </c>
      <c r="E900" s="2" t="s">
        <v>561</v>
      </c>
      <c r="F900" t="s">
        <v>2496</v>
      </c>
      <c r="G900">
        <v>10878</v>
      </c>
      <c r="H900">
        <v>1396</v>
      </c>
      <c r="I900">
        <v>805</v>
      </c>
      <c r="J900" s="9">
        <v>57.664756446991404</v>
      </c>
      <c r="K900">
        <v>3243</v>
      </c>
      <c r="L900">
        <v>1547</v>
      </c>
      <c r="M900" s="22">
        <v>47.702744372494607</v>
      </c>
      <c r="N900" s="48">
        <v>10878</v>
      </c>
      <c r="O900" s="49">
        <v>3891</v>
      </c>
      <c r="P900" s="49">
        <v>6987</v>
      </c>
      <c r="Q900" s="48">
        <v>613</v>
      </c>
      <c r="R900" s="48">
        <v>561</v>
      </c>
      <c r="S900" s="48">
        <v>510</v>
      </c>
      <c r="T900" s="48">
        <v>469</v>
      </c>
      <c r="U900" s="48">
        <v>509</v>
      </c>
      <c r="V900" s="48">
        <v>490</v>
      </c>
      <c r="W900" s="48">
        <v>370</v>
      </c>
      <c r="X900" s="48">
        <v>300</v>
      </c>
      <c r="Y900" s="48">
        <v>264</v>
      </c>
      <c r="Z900" s="48">
        <v>270</v>
      </c>
      <c r="AA900" s="48">
        <v>278</v>
      </c>
      <c r="AB900" s="48">
        <v>239</v>
      </c>
      <c r="AC900" s="48">
        <v>196</v>
      </c>
      <c r="AD900" s="48">
        <v>171</v>
      </c>
      <c r="AE900" s="48">
        <v>135</v>
      </c>
      <c r="AF900" s="48">
        <v>101</v>
      </c>
      <c r="AG900" s="48">
        <v>92</v>
      </c>
      <c r="AH900" s="50">
        <v>581</v>
      </c>
      <c r="AI900" s="50">
        <v>523</v>
      </c>
      <c r="AJ900" s="50">
        <v>467</v>
      </c>
      <c r="AK900" s="50">
        <v>438</v>
      </c>
      <c r="AL900" s="50">
        <v>469</v>
      </c>
      <c r="AM900" s="50">
        <v>435</v>
      </c>
      <c r="AN900" s="50">
        <v>313</v>
      </c>
      <c r="AO900" s="50">
        <v>255</v>
      </c>
      <c r="AP900" s="50">
        <v>226</v>
      </c>
      <c r="AQ900" s="50">
        <v>237</v>
      </c>
      <c r="AR900" s="50">
        <v>251</v>
      </c>
      <c r="AS900" s="50">
        <v>235</v>
      </c>
      <c r="AT900" s="50">
        <v>216</v>
      </c>
      <c r="AU900" s="50">
        <v>205</v>
      </c>
      <c r="AV900" s="50">
        <v>172</v>
      </c>
      <c r="AW900" s="50">
        <v>137</v>
      </c>
      <c r="AX900" s="50">
        <v>150</v>
      </c>
      <c r="AZ900">
        <v>0</v>
      </c>
    </row>
    <row r="901" spans="1:52" x14ac:dyDescent="0.25">
      <c r="A901" s="2" t="s">
        <v>88</v>
      </c>
      <c r="B901" s="3" t="s">
        <v>214</v>
      </c>
      <c r="C901" s="4">
        <v>68468</v>
      </c>
      <c r="D901" s="2" t="s">
        <v>90</v>
      </c>
      <c r="E901" s="2" t="s">
        <v>215</v>
      </c>
      <c r="F901" t="s">
        <v>2496</v>
      </c>
      <c r="G901">
        <v>5087</v>
      </c>
      <c r="H901">
        <v>758</v>
      </c>
      <c r="I901">
        <v>620</v>
      </c>
      <c r="J901" s="9">
        <v>81.794195250659627</v>
      </c>
      <c r="K901">
        <v>1356</v>
      </c>
      <c r="L901">
        <v>835</v>
      </c>
      <c r="M901" s="22">
        <v>61.578171091445434</v>
      </c>
      <c r="N901" s="48">
        <v>5087</v>
      </c>
      <c r="O901" s="49">
        <v>768</v>
      </c>
      <c r="P901" s="49">
        <v>4319</v>
      </c>
      <c r="Q901" s="48">
        <v>240</v>
      </c>
      <c r="R901" s="48">
        <v>219</v>
      </c>
      <c r="S901" s="48">
        <v>199</v>
      </c>
      <c r="T901" s="48">
        <v>252</v>
      </c>
      <c r="U901" s="48">
        <v>262</v>
      </c>
      <c r="V901" s="48">
        <v>219</v>
      </c>
      <c r="W901" s="48">
        <v>154</v>
      </c>
      <c r="X901" s="48">
        <v>148</v>
      </c>
      <c r="Y901" s="48">
        <v>154</v>
      </c>
      <c r="Z901" s="48">
        <v>141</v>
      </c>
      <c r="AA901" s="48">
        <v>125</v>
      </c>
      <c r="AB901" s="48">
        <v>125</v>
      </c>
      <c r="AC901" s="48">
        <v>120</v>
      </c>
      <c r="AD901" s="48">
        <v>100</v>
      </c>
      <c r="AE901" s="48">
        <v>79</v>
      </c>
      <c r="AF901" s="48">
        <v>55</v>
      </c>
      <c r="AG901" s="48">
        <v>57</v>
      </c>
      <c r="AH901" s="50">
        <v>227</v>
      </c>
      <c r="AI901" s="50">
        <v>200</v>
      </c>
      <c r="AJ901" s="50">
        <v>181</v>
      </c>
      <c r="AK901" s="50">
        <v>223</v>
      </c>
      <c r="AL901" s="50">
        <v>220</v>
      </c>
      <c r="AM901" s="50">
        <v>166</v>
      </c>
      <c r="AN901" s="50">
        <v>119</v>
      </c>
      <c r="AO901" s="50">
        <v>123</v>
      </c>
      <c r="AP901" s="50">
        <v>146</v>
      </c>
      <c r="AQ901" s="50">
        <v>138</v>
      </c>
      <c r="AR901" s="50">
        <v>127</v>
      </c>
      <c r="AS901" s="50">
        <v>122</v>
      </c>
      <c r="AT901" s="50">
        <v>113</v>
      </c>
      <c r="AU901" s="50">
        <v>103</v>
      </c>
      <c r="AV901" s="50">
        <v>92</v>
      </c>
      <c r="AW901" s="50">
        <v>68</v>
      </c>
      <c r="AX901" s="50">
        <v>70</v>
      </c>
      <c r="AZ901">
        <v>0</v>
      </c>
    </row>
    <row r="902" spans="1:52" x14ac:dyDescent="0.25">
      <c r="A902" s="2" t="s">
        <v>88</v>
      </c>
      <c r="B902" s="3" t="s">
        <v>152</v>
      </c>
      <c r="C902" s="4">
        <v>68498</v>
      </c>
      <c r="D902" s="2" t="s">
        <v>90</v>
      </c>
      <c r="E902" s="2" t="s">
        <v>153</v>
      </c>
      <c r="F902" t="s">
        <v>2496</v>
      </c>
      <c r="G902">
        <v>4723</v>
      </c>
      <c r="H902">
        <v>737</v>
      </c>
      <c r="I902">
        <v>451</v>
      </c>
      <c r="J902" s="9">
        <v>61.194029850746269</v>
      </c>
      <c r="K902">
        <v>1311</v>
      </c>
      <c r="L902">
        <v>592</v>
      </c>
      <c r="M902" s="22">
        <v>45.156369183829135</v>
      </c>
      <c r="N902" s="48">
        <v>4723</v>
      </c>
      <c r="O902" s="49">
        <v>670</v>
      </c>
      <c r="P902" s="49">
        <v>4053</v>
      </c>
      <c r="Q902" s="48">
        <v>238</v>
      </c>
      <c r="R902" s="48">
        <v>220</v>
      </c>
      <c r="S902" s="48">
        <v>207</v>
      </c>
      <c r="T902" s="48">
        <v>195</v>
      </c>
      <c r="U902" s="48">
        <v>218</v>
      </c>
      <c r="V902" s="48">
        <v>184</v>
      </c>
      <c r="W902" s="48">
        <v>157</v>
      </c>
      <c r="X902" s="48">
        <v>154</v>
      </c>
      <c r="Y902" s="48">
        <v>162</v>
      </c>
      <c r="Z902" s="48">
        <v>168</v>
      </c>
      <c r="AA902" s="48">
        <v>152</v>
      </c>
      <c r="AB902" s="48">
        <v>143</v>
      </c>
      <c r="AC902" s="48">
        <v>106</v>
      </c>
      <c r="AD902" s="48">
        <v>73</v>
      </c>
      <c r="AE902" s="48">
        <v>56</v>
      </c>
      <c r="AF902" s="48">
        <v>40</v>
      </c>
      <c r="AG902" s="48">
        <v>37</v>
      </c>
      <c r="AH902" s="50">
        <v>223</v>
      </c>
      <c r="AI902" s="50">
        <v>200</v>
      </c>
      <c r="AJ902" s="50">
        <v>189</v>
      </c>
      <c r="AK902" s="50">
        <v>175</v>
      </c>
      <c r="AL902" s="50">
        <v>193</v>
      </c>
      <c r="AM902" s="50">
        <v>160</v>
      </c>
      <c r="AN902" s="50">
        <v>127</v>
      </c>
      <c r="AO902" s="50">
        <v>119</v>
      </c>
      <c r="AP902" s="50">
        <v>120</v>
      </c>
      <c r="AQ902" s="50">
        <v>133</v>
      </c>
      <c r="AR902" s="50">
        <v>129</v>
      </c>
      <c r="AS902" s="50">
        <v>124</v>
      </c>
      <c r="AT902" s="50">
        <v>95</v>
      </c>
      <c r="AU902" s="50">
        <v>73</v>
      </c>
      <c r="AV902" s="50">
        <v>61</v>
      </c>
      <c r="AW902" s="50">
        <v>47</v>
      </c>
      <c r="AX902" s="50">
        <v>45</v>
      </c>
      <c r="AZ902">
        <v>0</v>
      </c>
    </row>
    <row r="903" spans="1:52" x14ac:dyDescent="0.25">
      <c r="A903" s="2" t="s">
        <v>88</v>
      </c>
      <c r="B903" s="3" t="s">
        <v>390</v>
      </c>
      <c r="C903" s="4">
        <v>68500</v>
      </c>
      <c r="D903" s="2" t="s">
        <v>90</v>
      </c>
      <c r="E903" s="2" t="s">
        <v>391</v>
      </c>
      <c r="F903" t="s">
        <v>2496</v>
      </c>
      <c r="G903">
        <v>11896</v>
      </c>
      <c r="H903">
        <v>1025</v>
      </c>
      <c r="I903">
        <v>760</v>
      </c>
      <c r="J903" s="9">
        <v>74.146341463414629</v>
      </c>
      <c r="K903">
        <v>3540</v>
      </c>
      <c r="L903">
        <v>1414</v>
      </c>
      <c r="M903" s="22">
        <v>39.943502824858754</v>
      </c>
      <c r="N903" s="48">
        <v>11896</v>
      </c>
      <c r="O903" s="49">
        <v>5714</v>
      </c>
      <c r="P903" s="49">
        <v>6182</v>
      </c>
      <c r="Q903" s="48">
        <v>648</v>
      </c>
      <c r="R903" s="48">
        <v>622</v>
      </c>
      <c r="S903" s="48">
        <v>583</v>
      </c>
      <c r="T903" s="48">
        <v>520</v>
      </c>
      <c r="U903" s="48">
        <v>532</v>
      </c>
      <c r="V903" s="48">
        <v>470</v>
      </c>
      <c r="W903" s="48">
        <v>356</v>
      </c>
      <c r="X903" s="48">
        <v>306</v>
      </c>
      <c r="Y903" s="48">
        <v>314</v>
      </c>
      <c r="Z903" s="48">
        <v>332</v>
      </c>
      <c r="AA903" s="48">
        <v>339</v>
      </c>
      <c r="AB903" s="48">
        <v>298</v>
      </c>
      <c r="AC903" s="48">
        <v>243</v>
      </c>
      <c r="AD903" s="48">
        <v>185</v>
      </c>
      <c r="AE903" s="48">
        <v>127</v>
      </c>
      <c r="AF903" s="48">
        <v>84</v>
      </c>
      <c r="AG903" s="48">
        <v>87</v>
      </c>
      <c r="AH903" s="50">
        <v>610</v>
      </c>
      <c r="AI903" s="50">
        <v>593</v>
      </c>
      <c r="AJ903" s="50">
        <v>544</v>
      </c>
      <c r="AK903" s="50">
        <v>495</v>
      </c>
      <c r="AL903" s="50">
        <v>507</v>
      </c>
      <c r="AM903" s="50">
        <v>460</v>
      </c>
      <c r="AN903" s="50">
        <v>358</v>
      </c>
      <c r="AO903" s="50">
        <v>314</v>
      </c>
      <c r="AP903" s="50">
        <v>322</v>
      </c>
      <c r="AQ903" s="50">
        <v>313</v>
      </c>
      <c r="AR903" s="50">
        <v>304</v>
      </c>
      <c r="AS903" s="50">
        <v>253</v>
      </c>
      <c r="AT903" s="50">
        <v>215</v>
      </c>
      <c r="AU903" s="50">
        <v>173</v>
      </c>
      <c r="AV903" s="50">
        <v>143</v>
      </c>
      <c r="AW903" s="50">
        <v>110</v>
      </c>
      <c r="AX903" s="50">
        <v>136</v>
      </c>
      <c r="AZ903">
        <v>0</v>
      </c>
    </row>
    <row r="904" spans="1:52" x14ac:dyDescent="0.25">
      <c r="A904" s="2" t="s">
        <v>88</v>
      </c>
      <c r="B904" s="3" t="s">
        <v>380</v>
      </c>
      <c r="C904" s="4">
        <v>68502</v>
      </c>
      <c r="D904" s="2" t="s">
        <v>90</v>
      </c>
      <c r="E904" s="2" t="s">
        <v>381</v>
      </c>
      <c r="F904" t="s">
        <v>2496</v>
      </c>
      <c r="G904">
        <v>4946</v>
      </c>
      <c r="H904">
        <v>635</v>
      </c>
      <c r="I904">
        <v>699</v>
      </c>
      <c r="J904" s="9">
        <v>110.07874015748031</v>
      </c>
      <c r="K904">
        <v>1529</v>
      </c>
      <c r="L904">
        <v>568</v>
      </c>
      <c r="M904" s="22">
        <v>37.148463047743626</v>
      </c>
      <c r="N904" s="48">
        <v>4946</v>
      </c>
      <c r="O904" s="49">
        <v>1236</v>
      </c>
      <c r="P904" s="49">
        <v>3710</v>
      </c>
      <c r="Q904" s="48">
        <v>269</v>
      </c>
      <c r="R904" s="48">
        <v>248</v>
      </c>
      <c r="S904" s="48">
        <v>233</v>
      </c>
      <c r="T904" s="48">
        <v>215</v>
      </c>
      <c r="U904" s="48">
        <v>234</v>
      </c>
      <c r="V904" s="48">
        <v>209</v>
      </c>
      <c r="W904" s="48">
        <v>159</v>
      </c>
      <c r="X904" s="48">
        <v>136</v>
      </c>
      <c r="Y904" s="48">
        <v>138</v>
      </c>
      <c r="Z904" s="48">
        <v>143</v>
      </c>
      <c r="AA904" s="48">
        <v>137</v>
      </c>
      <c r="AB904" s="48">
        <v>117</v>
      </c>
      <c r="AC904" s="48">
        <v>91</v>
      </c>
      <c r="AD904" s="48">
        <v>68</v>
      </c>
      <c r="AE904" s="48">
        <v>46</v>
      </c>
      <c r="AF904" s="48">
        <v>30</v>
      </c>
      <c r="AG904" s="48">
        <v>29</v>
      </c>
      <c r="AH904" s="50">
        <v>256</v>
      </c>
      <c r="AI904" s="50">
        <v>247</v>
      </c>
      <c r="AJ904" s="50">
        <v>228</v>
      </c>
      <c r="AK904" s="50">
        <v>213</v>
      </c>
      <c r="AL904" s="50">
        <v>225</v>
      </c>
      <c r="AM904" s="50">
        <v>204</v>
      </c>
      <c r="AN904" s="50">
        <v>156</v>
      </c>
      <c r="AO904" s="50">
        <v>137</v>
      </c>
      <c r="AP904" s="50">
        <v>136</v>
      </c>
      <c r="AQ904" s="50">
        <v>133</v>
      </c>
      <c r="AR904" s="50">
        <v>122</v>
      </c>
      <c r="AS904" s="50">
        <v>101</v>
      </c>
      <c r="AT904" s="50">
        <v>83</v>
      </c>
      <c r="AU904" s="50">
        <v>65</v>
      </c>
      <c r="AV904" s="50">
        <v>51</v>
      </c>
      <c r="AW904" s="50">
        <v>40</v>
      </c>
      <c r="AX904" s="50">
        <v>47</v>
      </c>
      <c r="AZ904">
        <v>0</v>
      </c>
    </row>
    <row r="905" spans="1:52" x14ac:dyDescent="0.25">
      <c r="A905" s="2" t="s">
        <v>88</v>
      </c>
      <c r="B905" s="3" t="s">
        <v>244</v>
      </c>
      <c r="C905" s="4">
        <v>68522</v>
      </c>
      <c r="D905" s="2" t="s">
        <v>90</v>
      </c>
      <c r="E905" s="2" t="s">
        <v>245</v>
      </c>
      <c r="F905" t="s">
        <v>2496</v>
      </c>
      <c r="G905">
        <v>3423</v>
      </c>
      <c r="H905">
        <v>148</v>
      </c>
      <c r="I905">
        <v>131</v>
      </c>
      <c r="J905" s="9">
        <v>88.513513513513516</v>
      </c>
      <c r="K905">
        <v>841</v>
      </c>
      <c r="L905">
        <v>527</v>
      </c>
      <c r="M905" s="22">
        <v>62.663495838287751</v>
      </c>
      <c r="N905" s="48">
        <v>3423</v>
      </c>
      <c r="O905" s="49">
        <v>1016</v>
      </c>
      <c r="P905" s="49">
        <v>2407</v>
      </c>
      <c r="Q905" s="48">
        <v>158</v>
      </c>
      <c r="R905" s="48">
        <v>151</v>
      </c>
      <c r="S905" s="48">
        <v>141</v>
      </c>
      <c r="T905" s="48">
        <v>147</v>
      </c>
      <c r="U905" s="48">
        <v>156</v>
      </c>
      <c r="V905" s="48">
        <v>144</v>
      </c>
      <c r="W905" s="48">
        <v>114</v>
      </c>
      <c r="X905" s="48">
        <v>94</v>
      </c>
      <c r="Y905" s="48">
        <v>90</v>
      </c>
      <c r="Z905" s="48">
        <v>96</v>
      </c>
      <c r="AA905" s="48">
        <v>105</v>
      </c>
      <c r="AB905" s="48">
        <v>96</v>
      </c>
      <c r="AC905" s="48">
        <v>72</v>
      </c>
      <c r="AD905" s="48">
        <v>64</v>
      </c>
      <c r="AE905" s="48">
        <v>56</v>
      </c>
      <c r="AF905" s="48">
        <v>39</v>
      </c>
      <c r="AG905" s="48">
        <v>39</v>
      </c>
      <c r="AH905" s="50">
        <v>151</v>
      </c>
      <c r="AI905" s="50">
        <v>139</v>
      </c>
      <c r="AJ905" s="50">
        <v>127</v>
      </c>
      <c r="AK905" s="50">
        <v>133</v>
      </c>
      <c r="AL905" s="50">
        <v>143</v>
      </c>
      <c r="AM905" s="50">
        <v>131</v>
      </c>
      <c r="AN905" s="50">
        <v>101</v>
      </c>
      <c r="AO905" s="50">
        <v>87</v>
      </c>
      <c r="AP905" s="50">
        <v>85</v>
      </c>
      <c r="AQ905" s="50">
        <v>89</v>
      </c>
      <c r="AR905" s="50">
        <v>94</v>
      </c>
      <c r="AS905" s="50">
        <v>88</v>
      </c>
      <c r="AT905" s="50">
        <v>70</v>
      </c>
      <c r="AU905" s="50">
        <v>65</v>
      </c>
      <c r="AV905" s="50">
        <v>59</v>
      </c>
      <c r="AW905" s="50">
        <v>46</v>
      </c>
      <c r="AX905" s="50">
        <v>53</v>
      </c>
      <c r="AZ905">
        <v>0</v>
      </c>
    </row>
    <row r="906" spans="1:52" x14ac:dyDescent="0.25">
      <c r="A906" s="2" t="s">
        <v>88</v>
      </c>
      <c r="B906" s="3" t="s">
        <v>1059</v>
      </c>
      <c r="C906" s="4">
        <v>68524</v>
      </c>
      <c r="D906" s="2" t="s">
        <v>90</v>
      </c>
      <c r="E906" s="2" t="s">
        <v>1060</v>
      </c>
      <c r="F906" t="s">
        <v>2496</v>
      </c>
      <c r="G906">
        <v>2220</v>
      </c>
      <c r="H906">
        <v>352</v>
      </c>
      <c r="I906">
        <v>260</v>
      </c>
      <c r="J906" s="9">
        <v>73.86363636363636</v>
      </c>
      <c r="K906">
        <v>581</v>
      </c>
      <c r="L906">
        <v>364</v>
      </c>
      <c r="M906" s="22">
        <v>62.650602409638559</v>
      </c>
      <c r="N906" s="48">
        <v>2220</v>
      </c>
      <c r="O906" s="49">
        <v>692</v>
      </c>
      <c r="P906" s="49">
        <v>1528</v>
      </c>
      <c r="Q906" s="48">
        <v>102</v>
      </c>
      <c r="R906" s="48">
        <v>98</v>
      </c>
      <c r="S906" s="48">
        <v>91</v>
      </c>
      <c r="T906" s="48">
        <v>95</v>
      </c>
      <c r="U906" s="48">
        <v>101</v>
      </c>
      <c r="V906" s="48">
        <v>97</v>
      </c>
      <c r="W906" s="48">
        <v>74</v>
      </c>
      <c r="X906" s="48">
        <v>61</v>
      </c>
      <c r="Y906" s="48">
        <v>58</v>
      </c>
      <c r="Z906" s="48">
        <v>62</v>
      </c>
      <c r="AA906" s="48">
        <v>68</v>
      </c>
      <c r="AB906" s="48">
        <v>62</v>
      </c>
      <c r="AC906" s="48">
        <v>47</v>
      </c>
      <c r="AD906" s="48">
        <v>42</v>
      </c>
      <c r="AE906" s="48">
        <v>36</v>
      </c>
      <c r="AF906" s="48">
        <v>25</v>
      </c>
      <c r="AG906" s="48">
        <v>25</v>
      </c>
      <c r="AH906" s="50">
        <v>98</v>
      </c>
      <c r="AI906" s="50">
        <v>90</v>
      </c>
      <c r="AJ906" s="50">
        <v>82</v>
      </c>
      <c r="AK906" s="50">
        <v>86</v>
      </c>
      <c r="AL906" s="50">
        <v>93</v>
      </c>
      <c r="AM906" s="50">
        <v>85</v>
      </c>
      <c r="AN906" s="50">
        <v>66</v>
      </c>
      <c r="AO906" s="50">
        <v>56</v>
      </c>
      <c r="AP906" s="50">
        <v>55</v>
      </c>
      <c r="AQ906" s="50">
        <v>58</v>
      </c>
      <c r="AR906" s="50">
        <v>61</v>
      </c>
      <c r="AS906" s="50">
        <v>57</v>
      </c>
      <c r="AT906" s="50">
        <v>45</v>
      </c>
      <c r="AU906" s="50">
        <v>42</v>
      </c>
      <c r="AV906" s="50">
        <v>38</v>
      </c>
      <c r="AW906" s="50">
        <v>30</v>
      </c>
      <c r="AX906" s="50">
        <v>34</v>
      </c>
      <c r="AZ906">
        <v>0</v>
      </c>
    </row>
    <row r="907" spans="1:52" x14ac:dyDescent="0.25">
      <c r="A907" s="2" t="s">
        <v>88</v>
      </c>
      <c r="B907" s="3" t="s">
        <v>182</v>
      </c>
      <c r="C907" s="4">
        <v>68533</v>
      </c>
      <c r="D907" s="2" t="s">
        <v>90</v>
      </c>
      <c r="E907" s="2" t="s">
        <v>183</v>
      </c>
      <c r="F907" t="s">
        <v>2496</v>
      </c>
      <c r="G907">
        <v>4201</v>
      </c>
      <c r="H907">
        <v>451</v>
      </c>
      <c r="I907">
        <v>282</v>
      </c>
      <c r="J907" s="9">
        <v>62.527716186252768</v>
      </c>
      <c r="K907">
        <v>1311</v>
      </c>
      <c r="L907">
        <v>421</v>
      </c>
      <c r="M907" s="22">
        <v>32.112890922959572</v>
      </c>
      <c r="N907" s="48">
        <v>4201</v>
      </c>
      <c r="O907" s="49">
        <v>1433</v>
      </c>
      <c r="P907" s="49">
        <v>2768</v>
      </c>
      <c r="Q907" s="48">
        <v>234</v>
      </c>
      <c r="R907" s="48">
        <v>228</v>
      </c>
      <c r="S907" s="48">
        <v>217</v>
      </c>
      <c r="T907" s="48">
        <v>196</v>
      </c>
      <c r="U907" s="48">
        <v>174</v>
      </c>
      <c r="V907" s="48">
        <v>165</v>
      </c>
      <c r="W907" s="48">
        <v>142</v>
      </c>
      <c r="X907" s="48">
        <v>156</v>
      </c>
      <c r="Y907" s="48">
        <v>160</v>
      </c>
      <c r="Z907" s="48">
        <v>133</v>
      </c>
      <c r="AA907" s="48">
        <v>111</v>
      </c>
      <c r="AB907" s="48">
        <v>88</v>
      </c>
      <c r="AC907" s="48">
        <v>63</v>
      </c>
      <c r="AD907" s="48">
        <v>43</v>
      </c>
      <c r="AE907" s="48">
        <v>36</v>
      </c>
      <c r="AF907" s="48">
        <v>24</v>
      </c>
      <c r="AG907" s="48">
        <v>22</v>
      </c>
      <c r="AH907" s="50">
        <v>227</v>
      </c>
      <c r="AI907" s="50">
        <v>219</v>
      </c>
      <c r="AJ907" s="50">
        <v>201</v>
      </c>
      <c r="AK907" s="50">
        <v>177</v>
      </c>
      <c r="AL907" s="50">
        <v>157</v>
      </c>
      <c r="AM907" s="50">
        <v>139</v>
      </c>
      <c r="AN907" s="50">
        <v>112</v>
      </c>
      <c r="AO907" s="50">
        <v>120</v>
      </c>
      <c r="AP907" s="50">
        <v>129</v>
      </c>
      <c r="AQ907" s="50">
        <v>100</v>
      </c>
      <c r="AR907" s="50">
        <v>87</v>
      </c>
      <c r="AS907" s="50">
        <v>81</v>
      </c>
      <c r="AT907" s="50">
        <v>74</v>
      </c>
      <c r="AU907" s="50">
        <v>58</v>
      </c>
      <c r="AV907" s="50">
        <v>48</v>
      </c>
      <c r="AW907" s="50">
        <v>37</v>
      </c>
      <c r="AX907" s="50">
        <v>43</v>
      </c>
      <c r="AZ907">
        <v>0</v>
      </c>
    </row>
    <row r="908" spans="1:52" x14ac:dyDescent="0.25">
      <c r="A908" s="2" t="s">
        <v>88</v>
      </c>
      <c r="B908" s="3" t="s">
        <v>886</v>
      </c>
      <c r="C908" s="4">
        <v>68547</v>
      </c>
      <c r="D908" s="2" t="s">
        <v>90</v>
      </c>
      <c r="E908" s="2" t="s">
        <v>887</v>
      </c>
      <c r="F908" t="s">
        <v>2496</v>
      </c>
      <c r="G908">
        <v>156207</v>
      </c>
      <c r="H908">
        <v>3004</v>
      </c>
      <c r="I908">
        <v>1615</v>
      </c>
      <c r="J908" s="9">
        <v>53.761651131824237</v>
      </c>
      <c r="K908">
        <v>36123</v>
      </c>
      <c r="L908">
        <v>15556</v>
      </c>
      <c r="M908" s="22">
        <v>43.06397586025524</v>
      </c>
      <c r="N908" s="48">
        <v>156207</v>
      </c>
      <c r="O908" s="49">
        <v>128247</v>
      </c>
      <c r="P908" s="49">
        <v>27960</v>
      </c>
      <c r="Q908" s="48">
        <v>6270</v>
      </c>
      <c r="R908" s="48">
        <v>6260</v>
      </c>
      <c r="S908" s="48">
        <v>6218</v>
      </c>
      <c r="T908" s="48">
        <v>6675</v>
      </c>
      <c r="U908" s="48">
        <v>6687</v>
      </c>
      <c r="V908" s="48">
        <v>6459</v>
      </c>
      <c r="W908" s="48">
        <v>5761</v>
      </c>
      <c r="X908" s="48">
        <v>5107</v>
      </c>
      <c r="Y908" s="48">
        <v>4640</v>
      </c>
      <c r="Z908" s="48">
        <v>4614</v>
      </c>
      <c r="AA908" s="48">
        <v>4723</v>
      </c>
      <c r="AB908" s="48">
        <v>3932</v>
      </c>
      <c r="AC908" s="48">
        <v>2987</v>
      </c>
      <c r="AD908" s="48">
        <v>2181</v>
      </c>
      <c r="AE908" s="48">
        <v>1448</v>
      </c>
      <c r="AF908" s="48">
        <v>972</v>
      </c>
      <c r="AG908" s="48">
        <v>974</v>
      </c>
      <c r="AH908" s="50">
        <v>5990</v>
      </c>
      <c r="AI908" s="50">
        <v>6066</v>
      </c>
      <c r="AJ908" s="50">
        <v>6129</v>
      </c>
      <c r="AK908" s="50">
        <v>6326</v>
      </c>
      <c r="AL908" s="50">
        <v>6692</v>
      </c>
      <c r="AM908" s="50">
        <v>6593</v>
      </c>
      <c r="AN908" s="50">
        <v>6266</v>
      </c>
      <c r="AO908" s="50">
        <v>5713</v>
      </c>
      <c r="AP908" s="50">
        <v>5212</v>
      </c>
      <c r="AQ908" s="50">
        <v>5504</v>
      </c>
      <c r="AR908" s="50">
        <v>5387</v>
      </c>
      <c r="AS908" s="50">
        <v>4447</v>
      </c>
      <c r="AT908" s="50">
        <v>3252</v>
      </c>
      <c r="AU908" s="50">
        <v>2289</v>
      </c>
      <c r="AV908" s="50">
        <v>1722</v>
      </c>
      <c r="AW908" s="50">
        <v>1280</v>
      </c>
      <c r="AX908" s="50">
        <v>1431</v>
      </c>
      <c r="AZ908">
        <v>0</v>
      </c>
    </row>
    <row r="909" spans="1:52" x14ac:dyDescent="0.25">
      <c r="A909" s="2" t="s">
        <v>88</v>
      </c>
      <c r="B909" s="3" t="s">
        <v>130</v>
      </c>
      <c r="C909" s="4">
        <v>68549</v>
      </c>
      <c r="D909" s="2" t="s">
        <v>90</v>
      </c>
      <c r="E909" s="2" t="s">
        <v>131</v>
      </c>
      <c r="F909" t="s">
        <v>2496</v>
      </c>
      <c r="G909">
        <v>5373</v>
      </c>
      <c r="H909">
        <v>343</v>
      </c>
      <c r="I909">
        <v>323</v>
      </c>
      <c r="J909" s="9">
        <v>94.169096209912539</v>
      </c>
      <c r="K909">
        <v>1337</v>
      </c>
      <c r="L909">
        <v>402</v>
      </c>
      <c r="M909" s="22">
        <v>30.067314884068814</v>
      </c>
      <c r="N909" s="48">
        <v>5373</v>
      </c>
      <c r="O909" s="49">
        <v>1590</v>
      </c>
      <c r="P909" s="49">
        <v>3783</v>
      </c>
      <c r="Q909" s="48">
        <v>234</v>
      </c>
      <c r="R909" s="48">
        <v>234</v>
      </c>
      <c r="S909" s="48">
        <v>219</v>
      </c>
      <c r="T909" s="48">
        <v>219</v>
      </c>
      <c r="U909" s="48">
        <v>220</v>
      </c>
      <c r="V909" s="48">
        <v>206</v>
      </c>
      <c r="W909" s="48">
        <v>194</v>
      </c>
      <c r="X909" s="48">
        <v>191</v>
      </c>
      <c r="Y909" s="48">
        <v>170</v>
      </c>
      <c r="Z909" s="48">
        <v>161</v>
      </c>
      <c r="AA909" s="48">
        <v>144</v>
      </c>
      <c r="AB909" s="48">
        <v>101</v>
      </c>
      <c r="AC909" s="48">
        <v>66</v>
      </c>
      <c r="AD909" s="48">
        <v>45</v>
      </c>
      <c r="AE909" s="48">
        <v>29</v>
      </c>
      <c r="AF909" s="48">
        <v>20</v>
      </c>
      <c r="AG909" s="48">
        <v>19</v>
      </c>
      <c r="AH909" s="50">
        <v>224</v>
      </c>
      <c r="AI909" s="50">
        <v>231</v>
      </c>
      <c r="AJ909" s="50">
        <v>229</v>
      </c>
      <c r="AK909" s="50">
        <v>226</v>
      </c>
      <c r="AL909" s="50">
        <v>242</v>
      </c>
      <c r="AM909" s="50">
        <v>251</v>
      </c>
      <c r="AN909" s="50">
        <v>256</v>
      </c>
      <c r="AO909" s="50">
        <v>244</v>
      </c>
      <c r="AP909" s="50">
        <v>220</v>
      </c>
      <c r="AQ909" s="50">
        <v>216</v>
      </c>
      <c r="AR909" s="50">
        <v>182</v>
      </c>
      <c r="AS909" s="50">
        <v>129</v>
      </c>
      <c r="AT909" s="50">
        <v>88</v>
      </c>
      <c r="AU909" s="50">
        <v>59</v>
      </c>
      <c r="AV909" s="50">
        <v>42</v>
      </c>
      <c r="AW909" s="50">
        <v>30</v>
      </c>
      <c r="AX909" s="50">
        <v>32</v>
      </c>
      <c r="AZ909">
        <v>0</v>
      </c>
    </row>
    <row r="910" spans="1:52" x14ac:dyDescent="0.25">
      <c r="A910" s="2" t="s">
        <v>88</v>
      </c>
      <c r="B910" s="3" t="s">
        <v>434</v>
      </c>
      <c r="C910" s="4">
        <v>68572</v>
      </c>
      <c r="D910" s="2" t="s">
        <v>90</v>
      </c>
      <c r="E910" s="2" t="s">
        <v>435</v>
      </c>
      <c r="F910" t="s">
        <v>2496</v>
      </c>
      <c r="G910">
        <v>12086</v>
      </c>
      <c r="H910">
        <v>537</v>
      </c>
      <c r="I910">
        <v>1157</v>
      </c>
      <c r="J910" s="9">
        <v>215.45623836126629</v>
      </c>
      <c r="K910">
        <v>3199</v>
      </c>
      <c r="L910">
        <v>2393</v>
      </c>
      <c r="M910" s="22">
        <v>74.804626445764299</v>
      </c>
      <c r="N910" s="48">
        <v>12086</v>
      </c>
      <c r="O910" s="49">
        <v>5658</v>
      </c>
      <c r="P910" s="49">
        <v>6428</v>
      </c>
      <c r="Q910" s="48">
        <v>520</v>
      </c>
      <c r="R910" s="48">
        <v>542</v>
      </c>
      <c r="S910" s="48">
        <v>492</v>
      </c>
      <c r="T910" s="48">
        <v>458</v>
      </c>
      <c r="U910" s="48">
        <v>446</v>
      </c>
      <c r="V910" s="48">
        <v>402</v>
      </c>
      <c r="W910" s="48">
        <v>302</v>
      </c>
      <c r="X910" s="48">
        <v>286</v>
      </c>
      <c r="Y910" s="48">
        <v>330</v>
      </c>
      <c r="Z910" s="48">
        <v>351</v>
      </c>
      <c r="AA910" s="48">
        <v>381</v>
      </c>
      <c r="AB910" s="48">
        <v>332</v>
      </c>
      <c r="AC910" s="48">
        <v>283</v>
      </c>
      <c r="AD910" s="48">
        <v>244</v>
      </c>
      <c r="AE910" s="48">
        <v>204</v>
      </c>
      <c r="AF910" s="48">
        <v>157</v>
      </c>
      <c r="AG910" s="48">
        <v>165</v>
      </c>
      <c r="AH910" s="50">
        <v>495</v>
      </c>
      <c r="AI910" s="50">
        <v>509</v>
      </c>
      <c r="AJ910" s="50">
        <v>471</v>
      </c>
      <c r="AK910" s="50">
        <v>443</v>
      </c>
      <c r="AL910" s="50">
        <v>478</v>
      </c>
      <c r="AM910" s="50">
        <v>460</v>
      </c>
      <c r="AN910" s="50">
        <v>360</v>
      </c>
      <c r="AO910" s="50">
        <v>310</v>
      </c>
      <c r="AP910" s="50">
        <v>323</v>
      </c>
      <c r="AQ910" s="50">
        <v>334</v>
      </c>
      <c r="AR910" s="50">
        <v>372</v>
      </c>
      <c r="AS910" s="50">
        <v>335</v>
      </c>
      <c r="AT910" s="50">
        <v>300</v>
      </c>
      <c r="AU910" s="50">
        <v>273</v>
      </c>
      <c r="AV910" s="50">
        <v>257</v>
      </c>
      <c r="AW910" s="50">
        <v>215</v>
      </c>
      <c r="AX910" s="50">
        <v>256</v>
      </c>
      <c r="AZ910">
        <v>0</v>
      </c>
    </row>
    <row r="911" spans="1:52" x14ac:dyDescent="0.25">
      <c r="A911" s="2" t="s">
        <v>88</v>
      </c>
      <c r="B911" s="3" t="s">
        <v>1812</v>
      </c>
      <c r="C911" s="4">
        <v>68573</v>
      </c>
      <c r="D911" s="2" t="s">
        <v>90</v>
      </c>
      <c r="E911" s="2" t="s">
        <v>1813</v>
      </c>
      <c r="F911" t="s">
        <v>2496</v>
      </c>
      <c r="G911">
        <v>7768</v>
      </c>
      <c r="H911">
        <v>342</v>
      </c>
      <c r="I911">
        <v>135</v>
      </c>
      <c r="J911" s="9">
        <v>39.473684210526315</v>
      </c>
      <c r="K911">
        <v>2613</v>
      </c>
      <c r="L911">
        <v>578</v>
      </c>
      <c r="M911" s="22">
        <v>22.120168388825107</v>
      </c>
      <c r="N911" s="48">
        <v>7768</v>
      </c>
      <c r="O911" s="49">
        <v>3781</v>
      </c>
      <c r="P911" s="49">
        <v>3987</v>
      </c>
      <c r="Q911" s="48">
        <v>498</v>
      </c>
      <c r="R911" s="48">
        <v>455</v>
      </c>
      <c r="S911" s="48">
        <v>424</v>
      </c>
      <c r="T911" s="48">
        <v>438</v>
      </c>
      <c r="U911" s="48">
        <v>388</v>
      </c>
      <c r="V911" s="48">
        <v>326</v>
      </c>
      <c r="W911" s="48">
        <v>243</v>
      </c>
      <c r="X911" s="48">
        <v>223</v>
      </c>
      <c r="Y911" s="48">
        <v>236</v>
      </c>
      <c r="Z911" s="48">
        <v>222</v>
      </c>
      <c r="AA911" s="48">
        <v>186</v>
      </c>
      <c r="AB911" s="48">
        <v>131</v>
      </c>
      <c r="AC911" s="48">
        <v>97</v>
      </c>
      <c r="AD911" s="48">
        <v>83</v>
      </c>
      <c r="AE911" s="48">
        <v>62</v>
      </c>
      <c r="AF911" s="48">
        <v>44</v>
      </c>
      <c r="AG911" s="48">
        <v>41</v>
      </c>
      <c r="AH911" s="50">
        <v>470</v>
      </c>
      <c r="AI911" s="50">
        <v>422</v>
      </c>
      <c r="AJ911" s="50">
        <v>390</v>
      </c>
      <c r="AK911" s="50">
        <v>392</v>
      </c>
      <c r="AL911" s="50">
        <v>350</v>
      </c>
      <c r="AM911" s="50">
        <v>288</v>
      </c>
      <c r="AN911" s="50">
        <v>215</v>
      </c>
      <c r="AO911" s="50">
        <v>188</v>
      </c>
      <c r="AP911" s="50">
        <v>198</v>
      </c>
      <c r="AQ911" s="50">
        <v>187</v>
      </c>
      <c r="AR911" s="50">
        <v>161</v>
      </c>
      <c r="AS911" s="50">
        <v>121</v>
      </c>
      <c r="AT911" s="50">
        <v>90</v>
      </c>
      <c r="AU911" s="50">
        <v>76</v>
      </c>
      <c r="AV911" s="50">
        <v>51</v>
      </c>
      <c r="AW911" s="50">
        <v>34</v>
      </c>
      <c r="AX911" s="50">
        <v>38</v>
      </c>
      <c r="AZ911">
        <v>0</v>
      </c>
    </row>
    <row r="912" spans="1:52" x14ac:dyDescent="0.25">
      <c r="A912" s="2" t="s">
        <v>88</v>
      </c>
      <c r="B912" s="3" t="s">
        <v>1533</v>
      </c>
      <c r="C912" s="4">
        <v>68575</v>
      </c>
      <c r="D912" s="2" t="s">
        <v>90</v>
      </c>
      <c r="E912" s="2" t="s">
        <v>1534</v>
      </c>
      <c r="F912" t="s">
        <v>2496</v>
      </c>
      <c r="G912">
        <v>31501</v>
      </c>
      <c r="H912">
        <v>291</v>
      </c>
      <c r="I912">
        <v>101</v>
      </c>
      <c r="J912" s="9">
        <v>34.707903780068726</v>
      </c>
      <c r="K912">
        <v>9912</v>
      </c>
      <c r="L912">
        <v>2862</v>
      </c>
      <c r="M912" s="22">
        <v>28.874092009685231</v>
      </c>
      <c r="N912" s="48">
        <v>31501</v>
      </c>
      <c r="O912" s="49">
        <v>16953</v>
      </c>
      <c r="P912" s="49">
        <v>14548</v>
      </c>
      <c r="Q912" s="48">
        <v>1799</v>
      </c>
      <c r="R912" s="48">
        <v>1621</v>
      </c>
      <c r="S912" s="48">
        <v>1487</v>
      </c>
      <c r="T912" s="48">
        <v>1422</v>
      </c>
      <c r="U912" s="48">
        <v>1468</v>
      </c>
      <c r="V912" s="48">
        <v>1305</v>
      </c>
      <c r="W912" s="48">
        <v>1076</v>
      </c>
      <c r="X912" s="48">
        <v>969</v>
      </c>
      <c r="Y912" s="48">
        <v>921</v>
      </c>
      <c r="Z912" s="48">
        <v>842</v>
      </c>
      <c r="AA912" s="48">
        <v>784</v>
      </c>
      <c r="AB912" s="48">
        <v>638</v>
      </c>
      <c r="AC912" s="48">
        <v>503</v>
      </c>
      <c r="AD912" s="48">
        <v>400</v>
      </c>
      <c r="AE912" s="48">
        <v>260</v>
      </c>
      <c r="AF912" s="48">
        <v>182</v>
      </c>
      <c r="AG912" s="48">
        <v>184</v>
      </c>
      <c r="AH912" s="50">
        <v>1714</v>
      </c>
      <c r="AI912" s="50">
        <v>1603</v>
      </c>
      <c r="AJ912" s="50">
        <v>1488</v>
      </c>
      <c r="AK912" s="50">
        <v>1456</v>
      </c>
      <c r="AL912" s="50">
        <v>1462</v>
      </c>
      <c r="AM912" s="50">
        <v>1304</v>
      </c>
      <c r="AN912" s="50">
        <v>1037</v>
      </c>
      <c r="AO912" s="50">
        <v>943</v>
      </c>
      <c r="AP912" s="50">
        <v>906</v>
      </c>
      <c r="AQ912" s="50">
        <v>824</v>
      </c>
      <c r="AR912" s="50">
        <v>754</v>
      </c>
      <c r="AS912" s="50">
        <v>609</v>
      </c>
      <c r="AT912" s="50">
        <v>488</v>
      </c>
      <c r="AU912" s="50">
        <v>382</v>
      </c>
      <c r="AV912" s="50">
        <v>257</v>
      </c>
      <c r="AW912" s="50">
        <v>193</v>
      </c>
      <c r="AX912" s="50">
        <v>220</v>
      </c>
      <c r="AZ912">
        <v>0</v>
      </c>
    </row>
    <row r="913" spans="1:52" x14ac:dyDescent="0.25">
      <c r="A913" s="2" t="s">
        <v>88</v>
      </c>
      <c r="B913" s="3" t="s">
        <v>1214</v>
      </c>
      <c r="C913" s="4">
        <v>68615</v>
      </c>
      <c r="D913" s="2" t="s">
        <v>90</v>
      </c>
      <c r="E913" s="2" t="s">
        <v>1215</v>
      </c>
      <c r="F913" t="s">
        <v>2496</v>
      </c>
      <c r="G913">
        <v>26680</v>
      </c>
      <c r="H913">
        <v>2584</v>
      </c>
      <c r="I913">
        <v>1688</v>
      </c>
      <c r="J913" s="9">
        <v>65.325077399380802</v>
      </c>
      <c r="K913">
        <v>7797</v>
      </c>
      <c r="L913">
        <v>3163</v>
      </c>
      <c r="M913" s="22">
        <v>40.566884699243303</v>
      </c>
      <c r="N913" s="48">
        <v>26680</v>
      </c>
      <c r="O913" s="49">
        <v>6836</v>
      </c>
      <c r="P913" s="49">
        <v>19844</v>
      </c>
      <c r="Q913" s="48">
        <v>1349</v>
      </c>
      <c r="R913" s="48">
        <v>1272</v>
      </c>
      <c r="S913" s="48">
        <v>1218</v>
      </c>
      <c r="T913" s="48">
        <v>1248</v>
      </c>
      <c r="U913" s="48">
        <v>1298</v>
      </c>
      <c r="V913" s="48">
        <v>1087</v>
      </c>
      <c r="W913" s="48">
        <v>840</v>
      </c>
      <c r="X913" s="48">
        <v>779</v>
      </c>
      <c r="Y913" s="48">
        <v>762</v>
      </c>
      <c r="Z913" s="48">
        <v>767</v>
      </c>
      <c r="AA913" s="48">
        <v>736</v>
      </c>
      <c r="AB913" s="48">
        <v>647</v>
      </c>
      <c r="AC913" s="48">
        <v>531</v>
      </c>
      <c r="AD913" s="48">
        <v>422</v>
      </c>
      <c r="AE913" s="48">
        <v>332</v>
      </c>
      <c r="AF913" s="48">
        <v>230</v>
      </c>
      <c r="AG913" s="48">
        <v>220</v>
      </c>
      <c r="AH913" s="50">
        <v>1274</v>
      </c>
      <c r="AI913" s="50">
        <v>1199</v>
      </c>
      <c r="AJ913" s="50">
        <v>1126</v>
      </c>
      <c r="AK913" s="50">
        <v>1154</v>
      </c>
      <c r="AL913" s="50">
        <v>1180</v>
      </c>
      <c r="AM913" s="50">
        <v>1000</v>
      </c>
      <c r="AN913" s="50">
        <v>797</v>
      </c>
      <c r="AO913" s="50">
        <v>765</v>
      </c>
      <c r="AP913" s="50">
        <v>765</v>
      </c>
      <c r="AQ913" s="50">
        <v>761</v>
      </c>
      <c r="AR913" s="50">
        <v>723</v>
      </c>
      <c r="AS913" s="50">
        <v>608</v>
      </c>
      <c r="AT913" s="50">
        <v>482</v>
      </c>
      <c r="AU913" s="50">
        <v>374</v>
      </c>
      <c r="AV913" s="50">
        <v>300</v>
      </c>
      <c r="AW913" s="50">
        <v>213</v>
      </c>
      <c r="AX913" s="50">
        <v>221</v>
      </c>
      <c r="AZ913">
        <v>0</v>
      </c>
    </row>
    <row r="914" spans="1:52" x14ac:dyDescent="0.25">
      <c r="A914" s="2" t="s">
        <v>88</v>
      </c>
      <c r="B914" s="3" t="s">
        <v>1832</v>
      </c>
      <c r="C914" s="4">
        <v>68655</v>
      </c>
      <c r="D914" s="2" t="s">
        <v>90</v>
      </c>
      <c r="E914" s="2" t="s">
        <v>1833</v>
      </c>
      <c r="F914" t="s">
        <v>2496</v>
      </c>
      <c r="G914">
        <v>18325</v>
      </c>
      <c r="H914">
        <v>1148</v>
      </c>
      <c r="I914">
        <v>326</v>
      </c>
      <c r="J914" s="9">
        <v>28.397212543554005</v>
      </c>
      <c r="K914">
        <v>5189</v>
      </c>
      <c r="L914">
        <v>1713</v>
      </c>
      <c r="M914" s="22">
        <v>33.012141067643093</v>
      </c>
      <c r="N914" s="48">
        <v>18325</v>
      </c>
      <c r="O914" s="49">
        <v>12283</v>
      </c>
      <c r="P914" s="49">
        <v>6042</v>
      </c>
      <c r="Q914" s="48">
        <v>884</v>
      </c>
      <c r="R914" s="48">
        <v>835</v>
      </c>
      <c r="S914" s="48">
        <v>792</v>
      </c>
      <c r="T914" s="48">
        <v>819</v>
      </c>
      <c r="U914" s="48">
        <v>874</v>
      </c>
      <c r="V914" s="48">
        <v>860</v>
      </c>
      <c r="W914" s="48">
        <v>729</v>
      </c>
      <c r="X914" s="48">
        <v>657</v>
      </c>
      <c r="Y914" s="48">
        <v>592</v>
      </c>
      <c r="Z914" s="48">
        <v>575</v>
      </c>
      <c r="AA914" s="48">
        <v>510</v>
      </c>
      <c r="AB914" s="48">
        <v>399</v>
      </c>
      <c r="AC914" s="48">
        <v>290</v>
      </c>
      <c r="AD914" s="48">
        <v>221</v>
      </c>
      <c r="AE914" s="48">
        <v>163</v>
      </c>
      <c r="AF914" s="48">
        <v>106</v>
      </c>
      <c r="AG914" s="48">
        <v>103</v>
      </c>
      <c r="AH914" s="50">
        <v>839</v>
      </c>
      <c r="AI914" s="50">
        <v>796</v>
      </c>
      <c r="AJ914" s="50">
        <v>737</v>
      </c>
      <c r="AK914" s="50">
        <v>761</v>
      </c>
      <c r="AL914" s="50">
        <v>774</v>
      </c>
      <c r="AM914" s="50">
        <v>753</v>
      </c>
      <c r="AN914" s="50">
        <v>640</v>
      </c>
      <c r="AO914" s="50">
        <v>615</v>
      </c>
      <c r="AP914" s="50">
        <v>598</v>
      </c>
      <c r="AQ914" s="50">
        <v>598</v>
      </c>
      <c r="AR914" s="50">
        <v>524</v>
      </c>
      <c r="AS914" s="50">
        <v>396</v>
      </c>
      <c r="AT914" s="50">
        <v>281</v>
      </c>
      <c r="AU914" s="50">
        <v>213</v>
      </c>
      <c r="AV914" s="50">
        <v>161</v>
      </c>
      <c r="AW914" s="50">
        <v>111</v>
      </c>
      <c r="AX914" s="50">
        <v>119</v>
      </c>
      <c r="AZ914">
        <v>0</v>
      </c>
    </row>
    <row r="915" spans="1:52" x14ac:dyDescent="0.25">
      <c r="A915" s="2" t="s">
        <v>88</v>
      </c>
      <c r="B915" s="3" t="s">
        <v>333</v>
      </c>
      <c r="C915" s="4">
        <v>68669</v>
      </c>
      <c r="D915" s="2" t="s">
        <v>90</v>
      </c>
      <c r="E915" s="2" t="s">
        <v>41</v>
      </c>
      <c r="F915" t="s">
        <v>2496</v>
      </c>
      <c r="G915">
        <v>8315</v>
      </c>
      <c r="H915">
        <v>614</v>
      </c>
      <c r="I915">
        <v>636</v>
      </c>
      <c r="J915" s="9">
        <v>103.58306188925081</v>
      </c>
      <c r="K915">
        <v>2019</v>
      </c>
      <c r="L915">
        <v>1493</v>
      </c>
      <c r="M915" s="22">
        <v>73.947498761763256</v>
      </c>
      <c r="N915" s="48">
        <v>8315</v>
      </c>
      <c r="O915" s="49">
        <v>2586</v>
      </c>
      <c r="P915" s="49">
        <v>5729</v>
      </c>
      <c r="Q915" s="48">
        <v>339</v>
      </c>
      <c r="R915" s="48">
        <v>335</v>
      </c>
      <c r="S915" s="48">
        <v>311</v>
      </c>
      <c r="T915" s="48">
        <v>326</v>
      </c>
      <c r="U915" s="48">
        <v>364</v>
      </c>
      <c r="V915" s="48">
        <v>352</v>
      </c>
      <c r="W915" s="48">
        <v>275</v>
      </c>
      <c r="X915" s="48">
        <v>230</v>
      </c>
      <c r="Y915" s="48">
        <v>253</v>
      </c>
      <c r="Z915" s="48">
        <v>285</v>
      </c>
      <c r="AA915" s="48">
        <v>266</v>
      </c>
      <c r="AB915" s="48">
        <v>218</v>
      </c>
      <c r="AC915" s="48">
        <v>198</v>
      </c>
      <c r="AD915" s="48">
        <v>176</v>
      </c>
      <c r="AE915" s="48">
        <v>146</v>
      </c>
      <c r="AF915" s="48">
        <v>97</v>
      </c>
      <c r="AG915" s="48">
        <v>97</v>
      </c>
      <c r="AH915" s="50">
        <v>320</v>
      </c>
      <c r="AI915" s="50">
        <v>305</v>
      </c>
      <c r="AJ915" s="50">
        <v>281</v>
      </c>
      <c r="AK915" s="50">
        <v>294</v>
      </c>
      <c r="AL915" s="50">
        <v>341</v>
      </c>
      <c r="AM915" s="50">
        <v>338</v>
      </c>
      <c r="AN915" s="50">
        <v>254</v>
      </c>
      <c r="AO915" s="50">
        <v>209</v>
      </c>
      <c r="AP915" s="50">
        <v>225</v>
      </c>
      <c r="AQ915" s="50">
        <v>257</v>
      </c>
      <c r="AR915" s="50">
        <v>242</v>
      </c>
      <c r="AS915" s="50">
        <v>199</v>
      </c>
      <c r="AT915" s="50">
        <v>192</v>
      </c>
      <c r="AU915" s="50">
        <v>175</v>
      </c>
      <c r="AV915" s="50">
        <v>162</v>
      </c>
      <c r="AW915" s="50">
        <v>119</v>
      </c>
      <c r="AX915" s="50">
        <v>134</v>
      </c>
      <c r="AZ915">
        <v>0</v>
      </c>
    </row>
    <row r="916" spans="1:52" x14ac:dyDescent="0.25">
      <c r="A916" s="2" t="s">
        <v>88</v>
      </c>
      <c r="B916" s="3" t="s">
        <v>432</v>
      </c>
      <c r="C916" s="4">
        <v>68673</v>
      </c>
      <c r="D916" s="2" t="s">
        <v>90</v>
      </c>
      <c r="E916" s="2" t="s">
        <v>433</v>
      </c>
      <c r="F916" t="s">
        <v>2496</v>
      </c>
      <c r="G916">
        <v>4007</v>
      </c>
      <c r="H916">
        <v>215</v>
      </c>
      <c r="I916">
        <v>264</v>
      </c>
      <c r="J916" s="9">
        <v>122.79069767441861</v>
      </c>
      <c r="K916">
        <v>1106</v>
      </c>
      <c r="L916">
        <v>512</v>
      </c>
      <c r="M916" s="22">
        <v>46.292947558770344</v>
      </c>
      <c r="N916" s="48">
        <v>4007</v>
      </c>
      <c r="O916" s="49">
        <v>479</v>
      </c>
      <c r="P916" s="49">
        <v>3528</v>
      </c>
      <c r="Q916" s="48">
        <v>213</v>
      </c>
      <c r="R916" s="48">
        <v>190</v>
      </c>
      <c r="S916" s="48">
        <v>170</v>
      </c>
      <c r="T916" s="48">
        <v>178</v>
      </c>
      <c r="U916" s="48">
        <v>210</v>
      </c>
      <c r="V916" s="48">
        <v>182</v>
      </c>
      <c r="W916" s="48">
        <v>124</v>
      </c>
      <c r="X916" s="48">
        <v>112</v>
      </c>
      <c r="Y916" s="48">
        <v>126</v>
      </c>
      <c r="Z916" s="48">
        <v>128</v>
      </c>
      <c r="AA916" s="48">
        <v>118</v>
      </c>
      <c r="AB916" s="48">
        <v>109</v>
      </c>
      <c r="AC916" s="48">
        <v>81</v>
      </c>
      <c r="AD916" s="48">
        <v>67</v>
      </c>
      <c r="AE916" s="48">
        <v>56</v>
      </c>
      <c r="AF916" s="48">
        <v>35</v>
      </c>
      <c r="AG916" s="48">
        <v>29</v>
      </c>
      <c r="AH916" s="50">
        <v>200</v>
      </c>
      <c r="AI916" s="50">
        <v>175</v>
      </c>
      <c r="AJ916" s="50">
        <v>159</v>
      </c>
      <c r="AK916" s="50">
        <v>165</v>
      </c>
      <c r="AL916" s="50">
        <v>182</v>
      </c>
      <c r="AM916" s="50">
        <v>145</v>
      </c>
      <c r="AN916" s="50">
        <v>96</v>
      </c>
      <c r="AO916" s="50">
        <v>90</v>
      </c>
      <c r="AP916" s="50">
        <v>104</v>
      </c>
      <c r="AQ916" s="50">
        <v>106</v>
      </c>
      <c r="AR916" s="50">
        <v>95</v>
      </c>
      <c r="AS916" s="50">
        <v>88</v>
      </c>
      <c r="AT916" s="50">
        <v>67</v>
      </c>
      <c r="AU916" s="50">
        <v>62</v>
      </c>
      <c r="AV916" s="50">
        <v>60</v>
      </c>
      <c r="AW916" s="50">
        <v>42</v>
      </c>
      <c r="AX916" s="50">
        <v>43</v>
      </c>
      <c r="AZ916">
        <v>0</v>
      </c>
    </row>
    <row r="917" spans="1:52" x14ac:dyDescent="0.25">
      <c r="A917" s="2" t="s">
        <v>88</v>
      </c>
      <c r="B917" s="3" t="s">
        <v>392</v>
      </c>
      <c r="C917" s="4">
        <v>68679</v>
      </c>
      <c r="D917" s="2" t="s">
        <v>90</v>
      </c>
      <c r="E917" s="2" t="s">
        <v>393</v>
      </c>
      <c r="F917" t="s">
        <v>2496</v>
      </c>
      <c r="G917">
        <v>45752</v>
      </c>
      <c r="H917">
        <v>1399</v>
      </c>
      <c r="I917">
        <v>998</v>
      </c>
      <c r="J917" s="9">
        <v>71.336669049320946</v>
      </c>
      <c r="K917">
        <v>10002</v>
      </c>
      <c r="L917">
        <v>6194</v>
      </c>
      <c r="M917" s="22">
        <v>61.927614477104576</v>
      </c>
      <c r="N917" s="48">
        <v>45752</v>
      </c>
      <c r="O917" s="49">
        <v>40766</v>
      </c>
      <c r="P917" s="49">
        <v>4986</v>
      </c>
      <c r="Q917" s="48">
        <v>1603</v>
      </c>
      <c r="R917" s="48">
        <v>1661</v>
      </c>
      <c r="S917" s="48">
        <v>1621</v>
      </c>
      <c r="T917" s="48">
        <v>1612</v>
      </c>
      <c r="U917" s="48">
        <v>1814</v>
      </c>
      <c r="V917" s="48">
        <v>1795</v>
      </c>
      <c r="W917" s="48">
        <v>1520</v>
      </c>
      <c r="X917" s="48">
        <v>1586</v>
      </c>
      <c r="Y917" s="48">
        <v>1621</v>
      </c>
      <c r="Z917" s="48">
        <v>1637</v>
      </c>
      <c r="AA917" s="48">
        <v>1581</v>
      </c>
      <c r="AB917" s="48">
        <v>1248</v>
      </c>
      <c r="AC917" s="48">
        <v>912</v>
      </c>
      <c r="AD917" s="48">
        <v>700</v>
      </c>
      <c r="AE917" s="48">
        <v>496</v>
      </c>
      <c r="AF917" s="48">
        <v>333</v>
      </c>
      <c r="AG917" s="48">
        <v>337</v>
      </c>
      <c r="AH917" s="50">
        <v>1527</v>
      </c>
      <c r="AI917" s="50">
        <v>1622</v>
      </c>
      <c r="AJ917" s="50">
        <v>1653</v>
      </c>
      <c r="AK917" s="50">
        <v>1693</v>
      </c>
      <c r="AL917" s="50">
        <v>1821</v>
      </c>
      <c r="AM917" s="50">
        <v>1744</v>
      </c>
      <c r="AN917" s="50">
        <v>1566</v>
      </c>
      <c r="AO917" s="50">
        <v>1567</v>
      </c>
      <c r="AP917" s="50">
        <v>1640</v>
      </c>
      <c r="AQ917" s="50">
        <v>1775</v>
      </c>
      <c r="AR917" s="50">
        <v>1703</v>
      </c>
      <c r="AS917" s="50">
        <v>1379</v>
      </c>
      <c r="AT917" s="50">
        <v>1108</v>
      </c>
      <c r="AU917" s="50">
        <v>936</v>
      </c>
      <c r="AV917" s="50">
        <v>741</v>
      </c>
      <c r="AW917" s="50">
        <v>555</v>
      </c>
      <c r="AX917" s="50">
        <v>645</v>
      </c>
      <c r="AZ917">
        <v>0</v>
      </c>
    </row>
    <row r="918" spans="1:52" x14ac:dyDescent="0.25">
      <c r="A918" s="2" t="s">
        <v>88</v>
      </c>
      <c r="B918" s="3" t="s">
        <v>473</v>
      </c>
      <c r="C918" s="4">
        <v>68682</v>
      </c>
      <c r="D918" s="2" t="s">
        <v>90</v>
      </c>
      <c r="E918" s="2" t="s">
        <v>474</v>
      </c>
      <c r="F918" t="s">
        <v>2496</v>
      </c>
      <c r="G918">
        <v>2407</v>
      </c>
      <c r="H918">
        <v>407</v>
      </c>
      <c r="I918">
        <v>301</v>
      </c>
      <c r="J918" s="9">
        <v>73.95577395577395</v>
      </c>
      <c r="K918">
        <v>622</v>
      </c>
      <c r="L918">
        <v>511</v>
      </c>
      <c r="M918" s="22">
        <v>82.154340836012864</v>
      </c>
      <c r="N918" s="48">
        <v>2407</v>
      </c>
      <c r="O918" s="49">
        <v>645</v>
      </c>
      <c r="P918" s="49">
        <v>1762</v>
      </c>
      <c r="Q918" s="48">
        <v>112</v>
      </c>
      <c r="R918" s="48">
        <v>103</v>
      </c>
      <c r="S918" s="48">
        <v>91</v>
      </c>
      <c r="T918" s="48">
        <v>103</v>
      </c>
      <c r="U918" s="48">
        <v>110</v>
      </c>
      <c r="V918" s="48">
        <v>102</v>
      </c>
      <c r="W918" s="48">
        <v>71</v>
      </c>
      <c r="X918" s="48">
        <v>54</v>
      </c>
      <c r="Y918" s="48">
        <v>57</v>
      </c>
      <c r="Z918" s="48">
        <v>66</v>
      </c>
      <c r="AA918" s="48">
        <v>69</v>
      </c>
      <c r="AB918" s="48">
        <v>65</v>
      </c>
      <c r="AC918" s="48">
        <v>64</v>
      </c>
      <c r="AD918" s="48">
        <v>56</v>
      </c>
      <c r="AE918" s="48">
        <v>46</v>
      </c>
      <c r="AF918" s="48">
        <v>36</v>
      </c>
      <c r="AG918" s="48">
        <v>37</v>
      </c>
      <c r="AH918" s="50">
        <v>104</v>
      </c>
      <c r="AI918" s="50">
        <v>93</v>
      </c>
      <c r="AJ918" s="50">
        <v>83</v>
      </c>
      <c r="AK918" s="50">
        <v>91</v>
      </c>
      <c r="AL918" s="50">
        <v>95</v>
      </c>
      <c r="AM918" s="50">
        <v>81</v>
      </c>
      <c r="AN918" s="50">
        <v>58</v>
      </c>
      <c r="AO918" s="50">
        <v>48</v>
      </c>
      <c r="AP918" s="50">
        <v>55</v>
      </c>
      <c r="AQ918" s="50">
        <v>63</v>
      </c>
      <c r="AR918" s="50">
        <v>69</v>
      </c>
      <c r="AS918" s="50">
        <v>65</v>
      </c>
      <c r="AT918" s="50">
        <v>61</v>
      </c>
      <c r="AU918" s="50">
        <v>52</v>
      </c>
      <c r="AV918" s="50">
        <v>45</v>
      </c>
      <c r="AW918" s="50">
        <v>44</v>
      </c>
      <c r="AX918" s="50">
        <v>58</v>
      </c>
      <c r="AZ918">
        <v>0</v>
      </c>
    </row>
    <row r="919" spans="1:52" x14ac:dyDescent="0.25">
      <c r="A919" s="2" t="s">
        <v>88</v>
      </c>
      <c r="B919" s="3" t="s">
        <v>222</v>
      </c>
      <c r="C919" s="4">
        <v>68684</v>
      </c>
      <c r="D919" s="2" t="s">
        <v>90</v>
      </c>
      <c r="E919" s="2" t="s">
        <v>223</v>
      </c>
      <c r="F919" t="s">
        <v>2496</v>
      </c>
      <c r="G919">
        <v>4256</v>
      </c>
      <c r="H919">
        <v>664</v>
      </c>
      <c r="I919">
        <v>651</v>
      </c>
      <c r="J919" s="9">
        <v>98.042168674698786</v>
      </c>
      <c r="K919">
        <v>1205</v>
      </c>
      <c r="L919">
        <v>699</v>
      </c>
      <c r="M919" s="22">
        <v>58.008298755186729</v>
      </c>
      <c r="N919" s="48">
        <v>4256</v>
      </c>
      <c r="O919" s="49">
        <v>874</v>
      </c>
      <c r="P919" s="49">
        <v>3382</v>
      </c>
      <c r="Q919" s="48">
        <v>213</v>
      </c>
      <c r="R919" s="48">
        <v>201</v>
      </c>
      <c r="S919" s="48">
        <v>176</v>
      </c>
      <c r="T919" s="48">
        <v>185</v>
      </c>
      <c r="U919" s="48">
        <v>189</v>
      </c>
      <c r="V919" s="48">
        <v>189</v>
      </c>
      <c r="W919" s="48">
        <v>134</v>
      </c>
      <c r="X919" s="48">
        <v>115</v>
      </c>
      <c r="Y919" s="48">
        <v>128</v>
      </c>
      <c r="Z919" s="48">
        <v>118</v>
      </c>
      <c r="AA919" s="48">
        <v>110</v>
      </c>
      <c r="AB919" s="48">
        <v>92</v>
      </c>
      <c r="AC919" s="48">
        <v>82</v>
      </c>
      <c r="AD919" s="48">
        <v>76</v>
      </c>
      <c r="AE919" s="48">
        <v>61</v>
      </c>
      <c r="AF919" s="48">
        <v>54</v>
      </c>
      <c r="AG919" s="48">
        <v>56</v>
      </c>
      <c r="AH919" s="50">
        <v>201</v>
      </c>
      <c r="AI919" s="50">
        <v>188</v>
      </c>
      <c r="AJ919" s="50">
        <v>173</v>
      </c>
      <c r="AK919" s="50">
        <v>180</v>
      </c>
      <c r="AL919" s="50">
        <v>181</v>
      </c>
      <c r="AM919" s="50">
        <v>173</v>
      </c>
      <c r="AN919" s="50">
        <v>118</v>
      </c>
      <c r="AO919" s="50">
        <v>103</v>
      </c>
      <c r="AP919" s="50">
        <v>113</v>
      </c>
      <c r="AQ919" s="50">
        <v>105</v>
      </c>
      <c r="AR919" s="50">
        <v>103</v>
      </c>
      <c r="AS919" s="50">
        <v>88</v>
      </c>
      <c r="AT919" s="50">
        <v>87</v>
      </c>
      <c r="AU919" s="50">
        <v>74</v>
      </c>
      <c r="AV919" s="50">
        <v>60</v>
      </c>
      <c r="AW919" s="50">
        <v>57</v>
      </c>
      <c r="AX919" s="50">
        <v>73</v>
      </c>
      <c r="AZ919">
        <v>0</v>
      </c>
    </row>
    <row r="920" spans="1:52" x14ac:dyDescent="0.25">
      <c r="A920" s="2" t="s">
        <v>88</v>
      </c>
      <c r="B920" s="3" t="s">
        <v>266</v>
      </c>
      <c r="C920" s="4">
        <v>68686</v>
      </c>
      <c r="D920" s="2" t="s">
        <v>90</v>
      </c>
      <c r="E920" s="2" t="s">
        <v>267</v>
      </c>
      <c r="F920" t="s">
        <v>2496</v>
      </c>
      <c r="G920">
        <v>2310</v>
      </c>
      <c r="H920">
        <v>320</v>
      </c>
      <c r="I920">
        <v>305</v>
      </c>
      <c r="J920" s="9">
        <v>95.3125</v>
      </c>
      <c r="K920">
        <v>601</v>
      </c>
      <c r="L920">
        <v>421</v>
      </c>
      <c r="M920" s="22">
        <v>70.049916805324457</v>
      </c>
      <c r="N920" s="48">
        <v>2310</v>
      </c>
      <c r="O920" s="49">
        <v>381</v>
      </c>
      <c r="P920" s="49">
        <v>1929</v>
      </c>
      <c r="Q920" s="48">
        <v>105</v>
      </c>
      <c r="R920" s="48">
        <v>98</v>
      </c>
      <c r="S920" s="48">
        <v>88</v>
      </c>
      <c r="T920" s="48">
        <v>108</v>
      </c>
      <c r="U920" s="48">
        <v>115</v>
      </c>
      <c r="V920" s="48">
        <v>106</v>
      </c>
      <c r="W920" s="48">
        <v>80</v>
      </c>
      <c r="X920" s="48">
        <v>73</v>
      </c>
      <c r="Y920" s="48">
        <v>66</v>
      </c>
      <c r="Z920" s="48">
        <v>58</v>
      </c>
      <c r="AA920" s="48">
        <v>67</v>
      </c>
      <c r="AB920" s="48">
        <v>60</v>
      </c>
      <c r="AC920" s="48">
        <v>47</v>
      </c>
      <c r="AD920" s="48">
        <v>48</v>
      </c>
      <c r="AE920" s="48">
        <v>42</v>
      </c>
      <c r="AF920" s="48">
        <v>33</v>
      </c>
      <c r="AG920" s="48">
        <v>33</v>
      </c>
      <c r="AH920" s="50">
        <v>100</v>
      </c>
      <c r="AI920" s="50">
        <v>94</v>
      </c>
      <c r="AJ920" s="50">
        <v>78</v>
      </c>
      <c r="AK920" s="50">
        <v>91</v>
      </c>
      <c r="AL920" s="50">
        <v>94</v>
      </c>
      <c r="AM920" s="50">
        <v>85</v>
      </c>
      <c r="AN920" s="50">
        <v>62</v>
      </c>
      <c r="AO920" s="50">
        <v>55</v>
      </c>
      <c r="AP920" s="50">
        <v>53</v>
      </c>
      <c r="AQ920" s="50">
        <v>50</v>
      </c>
      <c r="AR920" s="50">
        <v>59</v>
      </c>
      <c r="AS920" s="50">
        <v>55</v>
      </c>
      <c r="AT920" s="50">
        <v>43</v>
      </c>
      <c r="AU920" s="50">
        <v>45</v>
      </c>
      <c r="AV920" s="50">
        <v>42</v>
      </c>
      <c r="AW920" s="50">
        <v>37</v>
      </c>
      <c r="AX920" s="50">
        <v>40</v>
      </c>
      <c r="AZ920">
        <v>0</v>
      </c>
    </row>
    <row r="921" spans="1:52" x14ac:dyDescent="0.25">
      <c r="A921" s="2" t="s">
        <v>88</v>
      </c>
      <c r="B921" s="3" t="s">
        <v>1239</v>
      </c>
      <c r="C921" s="4">
        <v>68689</v>
      </c>
      <c r="D921" s="2" t="s">
        <v>90</v>
      </c>
      <c r="E921" s="2" t="s">
        <v>1240</v>
      </c>
      <c r="F921" t="s">
        <v>2496</v>
      </c>
      <c r="G921">
        <v>34881</v>
      </c>
      <c r="H921">
        <v>2721</v>
      </c>
      <c r="I921">
        <v>1490</v>
      </c>
      <c r="J921" s="9">
        <v>54.759279676589486</v>
      </c>
      <c r="K921">
        <v>9863</v>
      </c>
      <c r="L921">
        <v>3869</v>
      </c>
      <c r="M921" s="22">
        <v>39.22741559363277</v>
      </c>
      <c r="N921" s="48">
        <v>34881</v>
      </c>
      <c r="O921" s="49">
        <v>13779</v>
      </c>
      <c r="P921" s="49">
        <v>21102</v>
      </c>
      <c r="Q921" s="48">
        <v>1712</v>
      </c>
      <c r="R921" s="48">
        <v>1665</v>
      </c>
      <c r="S921" s="48">
        <v>1592</v>
      </c>
      <c r="T921" s="48">
        <v>1528</v>
      </c>
      <c r="U921" s="48">
        <v>1554</v>
      </c>
      <c r="V921" s="48">
        <v>1451</v>
      </c>
      <c r="W921" s="48">
        <v>1232</v>
      </c>
      <c r="X921" s="48">
        <v>1118</v>
      </c>
      <c r="Y921" s="48">
        <v>1078</v>
      </c>
      <c r="Z921" s="48">
        <v>1060</v>
      </c>
      <c r="AA921" s="48">
        <v>936</v>
      </c>
      <c r="AB921" s="48">
        <v>787</v>
      </c>
      <c r="AC921" s="48">
        <v>617</v>
      </c>
      <c r="AD921" s="48">
        <v>472</v>
      </c>
      <c r="AE921" s="48">
        <v>389</v>
      </c>
      <c r="AF921" s="48">
        <v>279</v>
      </c>
      <c r="AG921" s="48">
        <v>261</v>
      </c>
      <c r="AH921" s="50">
        <v>1629</v>
      </c>
      <c r="AI921" s="50">
        <v>1598</v>
      </c>
      <c r="AJ921" s="50">
        <v>1547</v>
      </c>
      <c r="AK921" s="50">
        <v>1483</v>
      </c>
      <c r="AL921" s="50">
        <v>1517</v>
      </c>
      <c r="AM921" s="50">
        <v>1365</v>
      </c>
      <c r="AN921" s="50">
        <v>1123</v>
      </c>
      <c r="AO921" s="50">
        <v>1027</v>
      </c>
      <c r="AP921" s="50">
        <v>1026</v>
      </c>
      <c r="AQ921" s="50">
        <v>1034</v>
      </c>
      <c r="AR921" s="50">
        <v>904</v>
      </c>
      <c r="AS921" s="50">
        <v>754</v>
      </c>
      <c r="AT921" s="50">
        <v>616</v>
      </c>
      <c r="AU921" s="50">
        <v>485</v>
      </c>
      <c r="AV921" s="50">
        <v>416</v>
      </c>
      <c r="AW921" s="50">
        <v>310</v>
      </c>
      <c r="AX921" s="50">
        <v>316</v>
      </c>
      <c r="AZ921">
        <v>0</v>
      </c>
    </row>
    <row r="922" spans="1:52" x14ac:dyDescent="0.25">
      <c r="A922" s="2" t="s">
        <v>88</v>
      </c>
      <c r="B922" s="3" t="s">
        <v>313</v>
      </c>
      <c r="C922" s="4">
        <v>68705</v>
      </c>
      <c r="D922" s="2" t="s">
        <v>90</v>
      </c>
      <c r="E922" s="2" t="s">
        <v>314</v>
      </c>
      <c r="F922" t="s">
        <v>2496</v>
      </c>
      <c r="G922">
        <v>2100</v>
      </c>
      <c r="H922">
        <v>471</v>
      </c>
      <c r="I922">
        <v>275</v>
      </c>
      <c r="J922" s="9">
        <v>58.386411889596602</v>
      </c>
      <c r="K922">
        <v>596</v>
      </c>
      <c r="L922">
        <v>223</v>
      </c>
      <c r="M922" s="22">
        <v>37.416107382550337</v>
      </c>
      <c r="N922" s="48">
        <v>2100</v>
      </c>
      <c r="O922" s="49">
        <v>405</v>
      </c>
      <c r="P922" s="49">
        <v>1695</v>
      </c>
      <c r="Q922" s="48">
        <v>108</v>
      </c>
      <c r="R922" s="48">
        <v>101</v>
      </c>
      <c r="S922" s="48">
        <v>92</v>
      </c>
      <c r="T922" s="48">
        <v>93</v>
      </c>
      <c r="U922" s="48">
        <v>97</v>
      </c>
      <c r="V922" s="48">
        <v>89</v>
      </c>
      <c r="W922" s="48">
        <v>78</v>
      </c>
      <c r="X922" s="48">
        <v>78</v>
      </c>
      <c r="Y922" s="48">
        <v>79</v>
      </c>
      <c r="Z922" s="48">
        <v>72</v>
      </c>
      <c r="AA922" s="48">
        <v>61</v>
      </c>
      <c r="AB922" s="48">
        <v>49</v>
      </c>
      <c r="AC922" s="48">
        <v>37</v>
      </c>
      <c r="AD922" s="48">
        <v>29</v>
      </c>
      <c r="AE922" s="48">
        <v>23</v>
      </c>
      <c r="AF922" s="48">
        <v>16</v>
      </c>
      <c r="AG922" s="48">
        <v>15</v>
      </c>
      <c r="AH922" s="50">
        <v>100</v>
      </c>
      <c r="AI922" s="50">
        <v>91</v>
      </c>
      <c r="AJ922" s="50">
        <v>79</v>
      </c>
      <c r="AK922" s="50">
        <v>80</v>
      </c>
      <c r="AL922" s="50">
        <v>86</v>
      </c>
      <c r="AM922" s="50">
        <v>80</v>
      </c>
      <c r="AN922" s="50">
        <v>71</v>
      </c>
      <c r="AO922" s="50">
        <v>71</v>
      </c>
      <c r="AP922" s="50">
        <v>70</v>
      </c>
      <c r="AQ922" s="50">
        <v>61</v>
      </c>
      <c r="AR922" s="50">
        <v>51</v>
      </c>
      <c r="AS922" s="50">
        <v>40</v>
      </c>
      <c r="AT922" s="50">
        <v>31</v>
      </c>
      <c r="AU922" s="50">
        <v>23</v>
      </c>
      <c r="AV922" s="50">
        <v>19</v>
      </c>
      <c r="AW922" s="50">
        <v>14</v>
      </c>
      <c r="AX922" s="50">
        <v>16</v>
      </c>
      <c r="AZ922">
        <v>0</v>
      </c>
    </row>
    <row r="923" spans="1:52" x14ac:dyDescent="0.25">
      <c r="A923" s="2" t="s">
        <v>88</v>
      </c>
      <c r="B923" s="3" t="s">
        <v>1133</v>
      </c>
      <c r="C923" s="4">
        <v>68720</v>
      </c>
      <c r="D923" s="2" t="s">
        <v>90</v>
      </c>
      <c r="E923" s="2" t="s">
        <v>1134</v>
      </c>
      <c r="F923" t="s">
        <v>2496</v>
      </c>
      <c r="G923">
        <v>4275</v>
      </c>
      <c r="H923">
        <v>615</v>
      </c>
      <c r="I923">
        <v>243</v>
      </c>
      <c r="J923" s="9">
        <v>39.512195121951223</v>
      </c>
      <c r="K923">
        <v>1407</v>
      </c>
      <c r="L923">
        <v>340</v>
      </c>
      <c r="M923" s="22">
        <v>24.164889836531628</v>
      </c>
      <c r="N923" s="48">
        <v>4275</v>
      </c>
      <c r="O923" s="49">
        <v>617</v>
      </c>
      <c r="P923" s="49">
        <v>3658</v>
      </c>
      <c r="Q923" s="48">
        <v>260</v>
      </c>
      <c r="R923" s="48">
        <v>227</v>
      </c>
      <c r="S923" s="48">
        <v>205</v>
      </c>
      <c r="T923" s="48">
        <v>228</v>
      </c>
      <c r="U923" s="48">
        <v>212</v>
      </c>
      <c r="V923" s="48">
        <v>178</v>
      </c>
      <c r="W923" s="48">
        <v>155</v>
      </c>
      <c r="X923" s="48">
        <v>141</v>
      </c>
      <c r="Y923" s="48">
        <v>128</v>
      </c>
      <c r="Z923" s="48">
        <v>134</v>
      </c>
      <c r="AA923" s="48">
        <v>115</v>
      </c>
      <c r="AB923" s="48">
        <v>86</v>
      </c>
      <c r="AC923" s="48">
        <v>66</v>
      </c>
      <c r="AD923" s="48">
        <v>46</v>
      </c>
      <c r="AE923" s="48">
        <v>28</v>
      </c>
      <c r="AF923" s="48">
        <v>23</v>
      </c>
      <c r="AG923" s="48">
        <v>23</v>
      </c>
      <c r="AH923" s="50">
        <v>250</v>
      </c>
      <c r="AI923" s="50">
        <v>217</v>
      </c>
      <c r="AJ923" s="50">
        <v>191</v>
      </c>
      <c r="AK923" s="50">
        <v>217</v>
      </c>
      <c r="AL923" s="50">
        <v>197</v>
      </c>
      <c r="AM923" s="50">
        <v>156</v>
      </c>
      <c r="AN923" s="50">
        <v>124</v>
      </c>
      <c r="AO923" s="50">
        <v>109</v>
      </c>
      <c r="AP923" s="50">
        <v>104</v>
      </c>
      <c r="AQ923" s="50">
        <v>112</v>
      </c>
      <c r="AR923" s="50">
        <v>96</v>
      </c>
      <c r="AS923" s="50">
        <v>74</v>
      </c>
      <c r="AT923" s="50">
        <v>56</v>
      </c>
      <c r="AU923" s="50">
        <v>41</v>
      </c>
      <c r="AV923" s="50">
        <v>26</v>
      </c>
      <c r="AW923" s="50">
        <v>24</v>
      </c>
      <c r="AX923" s="50">
        <v>26</v>
      </c>
      <c r="AZ923">
        <v>0</v>
      </c>
    </row>
    <row r="924" spans="1:52" x14ac:dyDescent="0.25">
      <c r="A924" s="2" t="s">
        <v>88</v>
      </c>
      <c r="B924" s="3" t="s">
        <v>1444</v>
      </c>
      <c r="C924" s="4">
        <v>68745</v>
      </c>
      <c r="D924" s="2" t="s">
        <v>90</v>
      </c>
      <c r="E924" s="2" t="s">
        <v>1445</v>
      </c>
      <c r="F924" t="s">
        <v>2496</v>
      </c>
      <c r="G924">
        <v>7593</v>
      </c>
      <c r="H924">
        <v>1122</v>
      </c>
      <c r="I924">
        <v>613</v>
      </c>
      <c r="J924" s="9">
        <v>54.634581105169346</v>
      </c>
      <c r="K924">
        <v>2302</v>
      </c>
      <c r="L924">
        <v>859</v>
      </c>
      <c r="M924" s="22">
        <v>37.315377932232842</v>
      </c>
      <c r="N924" s="48">
        <v>7593</v>
      </c>
      <c r="O924" s="49">
        <v>2500</v>
      </c>
      <c r="P924" s="49">
        <v>5093</v>
      </c>
      <c r="Q924" s="48">
        <v>404</v>
      </c>
      <c r="R924" s="48">
        <v>378</v>
      </c>
      <c r="S924" s="48">
        <v>341</v>
      </c>
      <c r="T924" s="48">
        <v>356</v>
      </c>
      <c r="U924" s="48">
        <v>379</v>
      </c>
      <c r="V924" s="48">
        <v>338</v>
      </c>
      <c r="W924" s="48">
        <v>274</v>
      </c>
      <c r="X924" s="48">
        <v>247</v>
      </c>
      <c r="Y924" s="48">
        <v>254</v>
      </c>
      <c r="Z924" s="48">
        <v>240</v>
      </c>
      <c r="AA924" s="48">
        <v>221</v>
      </c>
      <c r="AB924" s="48">
        <v>180</v>
      </c>
      <c r="AC924" s="48">
        <v>138</v>
      </c>
      <c r="AD924" s="48">
        <v>98</v>
      </c>
      <c r="AE924" s="48">
        <v>79</v>
      </c>
      <c r="AF924" s="48">
        <v>57</v>
      </c>
      <c r="AG924" s="48">
        <v>49</v>
      </c>
      <c r="AH924" s="50">
        <v>382</v>
      </c>
      <c r="AI924" s="50">
        <v>350</v>
      </c>
      <c r="AJ924" s="50">
        <v>314</v>
      </c>
      <c r="AK924" s="50">
        <v>316</v>
      </c>
      <c r="AL924" s="50">
        <v>320</v>
      </c>
      <c r="AM924" s="50">
        <v>278</v>
      </c>
      <c r="AN924" s="50">
        <v>226</v>
      </c>
      <c r="AO924" s="50">
        <v>205</v>
      </c>
      <c r="AP924" s="50">
        <v>209</v>
      </c>
      <c r="AQ924" s="50">
        <v>195</v>
      </c>
      <c r="AR924" s="50">
        <v>182</v>
      </c>
      <c r="AS924" s="50">
        <v>150</v>
      </c>
      <c r="AT924" s="50">
        <v>126</v>
      </c>
      <c r="AU924" s="50">
        <v>98</v>
      </c>
      <c r="AV924" s="50">
        <v>83</v>
      </c>
      <c r="AW924" s="50">
        <v>63</v>
      </c>
      <c r="AX924" s="50">
        <v>63</v>
      </c>
      <c r="AZ924">
        <v>0</v>
      </c>
    </row>
    <row r="925" spans="1:52" x14ac:dyDescent="0.25">
      <c r="A925" s="2" t="s">
        <v>88</v>
      </c>
      <c r="B925" s="3" t="s">
        <v>584</v>
      </c>
      <c r="C925" s="4">
        <v>68755</v>
      </c>
      <c r="D925" s="2" t="s">
        <v>90</v>
      </c>
      <c r="E925" s="2" t="s">
        <v>585</v>
      </c>
      <c r="F925" t="s">
        <v>2496</v>
      </c>
      <c r="G925">
        <v>30847</v>
      </c>
      <c r="H925">
        <v>1110</v>
      </c>
      <c r="I925">
        <v>726</v>
      </c>
      <c r="J925" s="9">
        <v>65.405405405405403</v>
      </c>
      <c r="K925">
        <v>7246</v>
      </c>
      <c r="L925">
        <v>2957</v>
      </c>
      <c r="M925" s="22">
        <v>40.808722053546788</v>
      </c>
      <c r="N925" s="48">
        <v>30847</v>
      </c>
      <c r="O925" s="49">
        <v>25451</v>
      </c>
      <c r="P925" s="49">
        <v>5396</v>
      </c>
      <c r="Q925" s="48">
        <v>1195</v>
      </c>
      <c r="R925" s="48">
        <v>1184</v>
      </c>
      <c r="S925" s="48">
        <v>1199</v>
      </c>
      <c r="T925" s="48">
        <v>1789</v>
      </c>
      <c r="U925" s="48">
        <v>1984</v>
      </c>
      <c r="V925" s="48">
        <v>1528</v>
      </c>
      <c r="W925" s="48">
        <v>1245</v>
      </c>
      <c r="X925" s="48">
        <v>1162</v>
      </c>
      <c r="Y925" s="48">
        <v>1013</v>
      </c>
      <c r="Z925" s="48">
        <v>932</v>
      </c>
      <c r="AA925" s="48">
        <v>854</v>
      </c>
      <c r="AB925" s="48">
        <v>692</v>
      </c>
      <c r="AC925" s="48">
        <v>519</v>
      </c>
      <c r="AD925" s="48">
        <v>368</v>
      </c>
      <c r="AE925" s="48">
        <v>252</v>
      </c>
      <c r="AF925" s="48">
        <v>167</v>
      </c>
      <c r="AG925" s="48">
        <v>164</v>
      </c>
      <c r="AH925" s="50">
        <v>1139</v>
      </c>
      <c r="AI925" s="50">
        <v>1148</v>
      </c>
      <c r="AJ925" s="50">
        <v>1168</v>
      </c>
      <c r="AK925" s="50">
        <v>1217</v>
      </c>
      <c r="AL925" s="50">
        <v>1262</v>
      </c>
      <c r="AM925" s="50">
        <v>1161</v>
      </c>
      <c r="AN925" s="50">
        <v>1085</v>
      </c>
      <c r="AO925" s="50">
        <v>1044</v>
      </c>
      <c r="AP925" s="50">
        <v>941</v>
      </c>
      <c r="AQ925" s="50">
        <v>947</v>
      </c>
      <c r="AR925" s="50">
        <v>913</v>
      </c>
      <c r="AS925" s="50">
        <v>747</v>
      </c>
      <c r="AT925" s="50">
        <v>573</v>
      </c>
      <c r="AU925" s="50">
        <v>423</v>
      </c>
      <c r="AV925" s="50">
        <v>324</v>
      </c>
      <c r="AW925" s="50">
        <v>242</v>
      </c>
      <c r="AX925" s="50">
        <v>266</v>
      </c>
      <c r="AZ925">
        <v>0</v>
      </c>
    </row>
    <row r="926" spans="1:52" x14ac:dyDescent="0.25">
      <c r="A926" s="2" t="s">
        <v>88</v>
      </c>
      <c r="B926" s="3" t="s">
        <v>640</v>
      </c>
      <c r="C926" s="4">
        <v>68770</v>
      </c>
      <c r="D926" s="2" t="s">
        <v>90</v>
      </c>
      <c r="E926" s="2" t="s">
        <v>641</v>
      </c>
      <c r="F926" t="s">
        <v>2496</v>
      </c>
      <c r="G926">
        <v>10142</v>
      </c>
      <c r="H926">
        <v>956</v>
      </c>
      <c r="I926">
        <v>938</v>
      </c>
      <c r="J926" s="9">
        <v>98.11715481171548</v>
      </c>
      <c r="K926">
        <v>2618</v>
      </c>
      <c r="L926">
        <v>1694</v>
      </c>
      <c r="M926" s="22">
        <v>64.705882352941174</v>
      </c>
      <c r="N926" s="48">
        <v>10142</v>
      </c>
      <c r="O926" s="49">
        <v>1824</v>
      </c>
      <c r="P926" s="49">
        <v>8318</v>
      </c>
      <c r="Q926" s="48">
        <v>461</v>
      </c>
      <c r="R926" s="48">
        <v>440</v>
      </c>
      <c r="S926" s="48">
        <v>407</v>
      </c>
      <c r="T926" s="48">
        <v>413</v>
      </c>
      <c r="U926" s="48">
        <v>433</v>
      </c>
      <c r="V926" s="48">
        <v>404</v>
      </c>
      <c r="W926" s="48">
        <v>328</v>
      </c>
      <c r="X926" s="48">
        <v>286</v>
      </c>
      <c r="Y926" s="48">
        <v>276</v>
      </c>
      <c r="Z926" s="48">
        <v>301</v>
      </c>
      <c r="AA926" s="48">
        <v>328</v>
      </c>
      <c r="AB926" s="48">
        <v>301</v>
      </c>
      <c r="AC926" s="48">
        <v>230</v>
      </c>
      <c r="AD926" s="48">
        <v>201</v>
      </c>
      <c r="AE926" s="48">
        <v>175</v>
      </c>
      <c r="AF926" s="48">
        <v>122</v>
      </c>
      <c r="AG926" s="48">
        <v>122</v>
      </c>
      <c r="AH926" s="50">
        <v>438</v>
      </c>
      <c r="AI926" s="50">
        <v>406</v>
      </c>
      <c r="AJ926" s="50">
        <v>370</v>
      </c>
      <c r="AK926" s="50">
        <v>377</v>
      </c>
      <c r="AL926" s="50">
        <v>406</v>
      </c>
      <c r="AM926" s="50">
        <v>378</v>
      </c>
      <c r="AN926" s="50">
        <v>302</v>
      </c>
      <c r="AO926" s="50">
        <v>268</v>
      </c>
      <c r="AP926" s="50">
        <v>260</v>
      </c>
      <c r="AQ926" s="50">
        <v>272</v>
      </c>
      <c r="AR926" s="50">
        <v>286</v>
      </c>
      <c r="AS926" s="50">
        <v>267</v>
      </c>
      <c r="AT926" s="50">
        <v>215</v>
      </c>
      <c r="AU926" s="50">
        <v>195</v>
      </c>
      <c r="AV926" s="50">
        <v>178</v>
      </c>
      <c r="AW926" s="50">
        <v>137</v>
      </c>
      <c r="AX926" s="50">
        <v>159</v>
      </c>
      <c r="AZ926">
        <v>0</v>
      </c>
    </row>
    <row r="927" spans="1:52" x14ac:dyDescent="0.25">
      <c r="A927" s="2" t="s">
        <v>88</v>
      </c>
      <c r="B927" s="3" t="s">
        <v>706</v>
      </c>
      <c r="C927" s="4">
        <v>68773</v>
      </c>
      <c r="D927" s="2" t="s">
        <v>90</v>
      </c>
      <c r="E927" s="2" t="s">
        <v>663</v>
      </c>
      <c r="F927" t="s">
        <v>2496</v>
      </c>
      <c r="G927">
        <v>8246</v>
      </c>
      <c r="H927">
        <v>889</v>
      </c>
      <c r="I927">
        <v>802</v>
      </c>
      <c r="J927" s="9">
        <v>90.213723284589435</v>
      </c>
      <c r="K927">
        <v>2484</v>
      </c>
      <c r="L927">
        <v>1143</v>
      </c>
      <c r="M927" s="22">
        <v>46.014492753623188</v>
      </c>
      <c r="N927" s="48">
        <v>8246</v>
      </c>
      <c r="O927" s="49">
        <v>400</v>
      </c>
      <c r="P927" s="49">
        <v>7846</v>
      </c>
      <c r="Q927" s="48">
        <v>441</v>
      </c>
      <c r="R927" s="48">
        <v>415</v>
      </c>
      <c r="S927" s="48">
        <v>382</v>
      </c>
      <c r="T927" s="48">
        <v>386</v>
      </c>
      <c r="U927" s="48">
        <v>378</v>
      </c>
      <c r="V927" s="48">
        <v>363</v>
      </c>
      <c r="W927" s="48">
        <v>310</v>
      </c>
      <c r="X927" s="48">
        <v>261</v>
      </c>
      <c r="Y927" s="48">
        <v>224</v>
      </c>
      <c r="Z927" s="48">
        <v>209</v>
      </c>
      <c r="AA927" s="48">
        <v>228</v>
      </c>
      <c r="AB927" s="48">
        <v>210</v>
      </c>
      <c r="AC927" s="48">
        <v>149</v>
      </c>
      <c r="AD927" s="48">
        <v>129</v>
      </c>
      <c r="AE927" s="48">
        <v>103</v>
      </c>
      <c r="AF927" s="48">
        <v>76</v>
      </c>
      <c r="AG927" s="48">
        <v>77</v>
      </c>
      <c r="AH927" s="50">
        <v>419</v>
      </c>
      <c r="AI927" s="50">
        <v>374</v>
      </c>
      <c r="AJ927" s="50">
        <v>343</v>
      </c>
      <c r="AK927" s="50">
        <v>344</v>
      </c>
      <c r="AL927" s="50">
        <v>328</v>
      </c>
      <c r="AM927" s="50">
        <v>280</v>
      </c>
      <c r="AN927" s="50">
        <v>221</v>
      </c>
      <c r="AO927" s="50">
        <v>188</v>
      </c>
      <c r="AP927" s="50">
        <v>182</v>
      </c>
      <c r="AQ927" s="50">
        <v>186</v>
      </c>
      <c r="AR927" s="50">
        <v>210</v>
      </c>
      <c r="AS927" s="50">
        <v>204</v>
      </c>
      <c r="AT927" s="50">
        <v>164</v>
      </c>
      <c r="AU927" s="50">
        <v>148</v>
      </c>
      <c r="AV927" s="50">
        <v>116</v>
      </c>
      <c r="AW927" s="50">
        <v>87</v>
      </c>
      <c r="AX927" s="50">
        <v>111</v>
      </c>
      <c r="AZ927">
        <v>0</v>
      </c>
    </row>
    <row r="928" spans="1:52" x14ac:dyDescent="0.25">
      <c r="A928" s="2" t="s">
        <v>88</v>
      </c>
      <c r="B928" s="3" t="s">
        <v>1665</v>
      </c>
      <c r="C928" s="4">
        <v>68780</v>
      </c>
      <c r="D928" s="2" t="s">
        <v>90</v>
      </c>
      <c r="E928" s="2" t="s">
        <v>1666</v>
      </c>
      <c r="F928" t="s">
        <v>2496</v>
      </c>
      <c r="G928">
        <v>3225</v>
      </c>
      <c r="H928">
        <v>358</v>
      </c>
      <c r="I928">
        <v>327</v>
      </c>
      <c r="J928" s="9">
        <v>91.340782122905026</v>
      </c>
      <c r="K928">
        <v>830</v>
      </c>
      <c r="L928">
        <v>549</v>
      </c>
      <c r="M928" s="22">
        <v>66.144578313253007</v>
      </c>
      <c r="N928" s="48">
        <v>3225</v>
      </c>
      <c r="O928" s="49">
        <v>688</v>
      </c>
      <c r="P928" s="49">
        <v>2537</v>
      </c>
      <c r="Q928" s="48">
        <v>146</v>
      </c>
      <c r="R928" s="48">
        <v>135</v>
      </c>
      <c r="S928" s="48">
        <v>124</v>
      </c>
      <c r="T928" s="48">
        <v>127</v>
      </c>
      <c r="U928" s="48">
        <v>143</v>
      </c>
      <c r="V928" s="48">
        <v>134</v>
      </c>
      <c r="W928" s="48">
        <v>114</v>
      </c>
      <c r="X928" s="48">
        <v>111</v>
      </c>
      <c r="Y928" s="48">
        <v>102</v>
      </c>
      <c r="Z928" s="48">
        <v>111</v>
      </c>
      <c r="AA928" s="48">
        <v>102</v>
      </c>
      <c r="AB928" s="48">
        <v>82</v>
      </c>
      <c r="AC928" s="48">
        <v>68</v>
      </c>
      <c r="AD928" s="48">
        <v>57</v>
      </c>
      <c r="AE928" s="48">
        <v>52</v>
      </c>
      <c r="AF928" s="48">
        <v>47</v>
      </c>
      <c r="AG928" s="48">
        <v>48</v>
      </c>
      <c r="AH928" s="50">
        <v>140</v>
      </c>
      <c r="AI928" s="50">
        <v>125</v>
      </c>
      <c r="AJ928" s="50">
        <v>121</v>
      </c>
      <c r="AK928" s="50">
        <v>125</v>
      </c>
      <c r="AL928" s="50">
        <v>133</v>
      </c>
      <c r="AM928" s="50">
        <v>106</v>
      </c>
      <c r="AN928" s="50">
        <v>86</v>
      </c>
      <c r="AO928" s="50">
        <v>87</v>
      </c>
      <c r="AP928" s="50">
        <v>85</v>
      </c>
      <c r="AQ928" s="50">
        <v>91</v>
      </c>
      <c r="AR928" s="50">
        <v>83</v>
      </c>
      <c r="AS928" s="50">
        <v>71</v>
      </c>
      <c r="AT928" s="50">
        <v>67</v>
      </c>
      <c r="AU928" s="50">
        <v>56</v>
      </c>
      <c r="AV928" s="50">
        <v>49</v>
      </c>
      <c r="AW928" s="50">
        <v>44</v>
      </c>
      <c r="AX928" s="50">
        <v>53</v>
      </c>
      <c r="AZ928">
        <v>0</v>
      </c>
    </row>
    <row r="929" spans="1:52" x14ac:dyDescent="0.25">
      <c r="A929" s="2" t="s">
        <v>88</v>
      </c>
      <c r="B929" s="3" t="s">
        <v>496</v>
      </c>
      <c r="C929" s="4">
        <v>68820</v>
      </c>
      <c r="D929" s="2" t="s">
        <v>90</v>
      </c>
      <c r="E929" s="2" t="s">
        <v>497</v>
      </c>
      <c r="F929" t="s">
        <v>2496</v>
      </c>
      <c r="G929">
        <v>7168</v>
      </c>
      <c r="H929">
        <v>925</v>
      </c>
      <c r="I929">
        <v>582</v>
      </c>
      <c r="J929" s="9">
        <v>62.918918918918919</v>
      </c>
      <c r="K929">
        <v>1897</v>
      </c>
      <c r="L929">
        <v>749</v>
      </c>
      <c r="M929" s="22">
        <v>39.483394833948338</v>
      </c>
      <c r="N929" s="48">
        <v>7168</v>
      </c>
      <c r="O929" s="49">
        <v>567</v>
      </c>
      <c r="P929" s="49">
        <v>6601</v>
      </c>
      <c r="Q929" s="48">
        <v>328</v>
      </c>
      <c r="R929" s="48">
        <v>316</v>
      </c>
      <c r="S929" s="48">
        <v>311</v>
      </c>
      <c r="T929" s="48">
        <v>327</v>
      </c>
      <c r="U929" s="48">
        <v>320</v>
      </c>
      <c r="V929" s="48">
        <v>300</v>
      </c>
      <c r="W929" s="48">
        <v>272</v>
      </c>
      <c r="X929" s="48">
        <v>268</v>
      </c>
      <c r="Y929" s="48">
        <v>253</v>
      </c>
      <c r="Z929" s="48">
        <v>237</v>
      </c>
      <c r="AA929" s="48">
        <v>239</v>
      </c>
      <c r="AB929" s="48">
        <v>207</v>
      </c>
      <c r="AC929" s="48">
        <v>147</v>
      </c>
      <c r="AD929" s="48">
        <v>104</v>
      </c>
      <c r="AE929" s="48">
        <v>79</v>
      </c>
      <c r="AF929" s="48">
        <v>53</v>
      </c>
      <c r="AG929" s="48">
        <v>52</v>
      </c>
      <c r="AH929" s="50">
        <v>311</v>
      </c>
      <c r="AI929" s="50">
        <v>298</v>
      </c>
      <c r="AJ929" s="50">
        <v>290</v>
      </c>
      <c r="AK929" s="50">
        <v>295</v>
      </c>
      <c r="AL929" s="50">
        <v>278</v>
      </c>
      <c r="AM929" s="50">
        <v>250</v>
      </c>
      <c r="AN929" s="50">
        <v>225</v>
      </c>
      <c r="AO929" s="50">
        <v>227</v>
      </c>
      <c r="AP929" s="50">
        <v>220</v>
      </c>
      <c r="AQ929" s="50">
        <v>205</v>
      </c>
      <c r="AR929" s="50">
        <v>198</v>
      </c>
      <c r="AS929" s="50">
        <v>167</v>
      </c>
      <c r="AT929" s="50">
        <v>122</v>
      </c>
      <c r="AU929" s="50">
        <v>89</v>
      </c>
      <c r="AV929" s="50">
        <v>71</v>
      </c>
      <c r="AW929" s="50">
        <v>52</v>
      </c>
      <c r="AX929" s="50">
        <v>57</v>
      </c>
      <c r="AZ929">
        <v>0</v>
      </c>
    </row>
    <row r="930" spans="1:52" x14ac:dyDescent="0.25">
      <c r="A930" s="2" t="s">
        <v>88</v>
      </c>
      <c r="B930" s="3" t="s">
        <v>671</v>
      </c>
      <c r="C930" s="4">
        <v>68855</v>
      </c>
      <c r="D930" s="2" t="s">
        <v>90</v>
      </c>
      <c r="E930" s="2" t="s">
        <v>672</v>
      </c>
      <c r="F930" t="s">
        <v>2496</v>
      </c>
      <c r="G930">
        <v>4551</v>
      </c>
      <c r="H930">
        <v>634</v>
      </c>
      <c r="I930">
        <v>428</v>
      </c>
      <c r="J930" s="9">
        <v>67.50788643533123</v>
      </c>
      <c r="K930">
        <v>1190</v>
      </c>
      <c r="L930">
        <v>655</v>
      </c>
      <c r="M930" s="22">
        <v>55.042016806722692</v>
      </c>
      <c r="N930" s="48">
        <v>4551</v>
      </c>
      <c r="O930" s="49">
        <v>1966</v>
      </c>
      <c r="P930" s="49">
        <v>2585</v>
      </c>
      <c r="Q930" s="48">
        <v>201</v>
      </c>
      <c r="R930" s="48">
        <v>191</v>
      </c>
      <c r="S930" s="48">
        <v>176</v>
      </c>
      <c r="T930" s="48">
        <v>217</v>
      </c>
      <c r="U930" s="48">
        <v>208</v>
      </c>
      <c r="V930" s="48">
        <v>176</v>
      </c>
      <c r="W930" s="48">
        <v>143</v>
      </c>
      <c r="X930" s="48">
        <v>129</v>
      </c>
      <c r="Y930" s="48">
        <v>142</v>
      </c>
      <c r="Z930" s="48">
        <v>160</v>
      </c>
      <c r="AA930" s="48">
        <v>148</v>
      </c>
      <c r="AB930" s="48">
        <v>121</v>
      </c>
      <c r="AC930" s="48">
        <v>94</v>
      </c>
      <c r="AD930" s="48">
        <v>80</v>
      </c>
      <c r="AE930" s="48">
        <v>60</v>
      </c>
      <c r="AF930" s="48">
        <v>33</v>
      </c>
      <c r="AG930" s="48">
        <v>36</v>
      </c>
      <c r="AH930" s="50">
        <v>189</v>
      </c>
      <c r="AI930" s="50">
        <v>173</v>
      </c>
      <c r="AJ930" s="50">
        <v>166</v>
      </c>
      <c r="AK930" s="50">
        <v>198</v>
      </c>
      <c r="AL930" s="50">
        <v>204</v>
      </c>
      <c r="AM930" s="50">
        <v>165</v>
      </c>
      <c r="AN930" s="50">
        <v>139</v>
      </c>
      <c r="AO930" s="50">
        <v>120</v>
      </c>
      <c r="AP930" s="50">
        <v>133</v>
      </c>
      <c r="AQ930" s="50">
        <v>145</v>
      </c>
      <c r="AR930" s="50">
        <v>135</v>
      </c>
      <c r="AS930" s="50">
        <v>112</v>
      </c>
      <c r="AT930" s="50">
        <v>90</v>
      </c>
      <c r="AU930" s="50">
        <v>85</v>
      </c>
      <c r="AV930" s="50">
        <v>75</v>
      </c>
      <c r="AW930" s="50">
        <v>50</v>
      </c>
      <c r="AX930" s="50">
        <v>57</v>
      </c>
      <c r="AZ930">
        <v>0</v>
      </c>
    </row>
    <row r="931" spans="1:52" x14ac:dyDescent="0.25">
      <c r="A931" s="2" t="s">
        <v>88</v>
      </c>
      <c r="B931" s="3" t="s">
        <v>630</v>
      </c>
      <c r="C931" s="4">
        <v>68861</v>
      </c>
      <c r="D931" s="2" t="s">
        <v>90</v>
      </c>
      <c r="E931" s="2" t="s">
        <v>631</v>
      </c>
      <c r="F931" t="s">
        <v>2496</v>
      </c>
      <c r="G931">
        <v>18932</v>
      </c>
      <c r="H931">
        <v>1022</v>
      </c>
      <c r="I931">
        <v>1091</v>
      </c>
      <c r="J931" s="9">
        <v>106.75146771037183</v>
      </c>
      <c r="K931">
        <v>5842</v>
      </c>
      <c r="L931">
        <v>1538</v>
      </c>
      <c r="M931" s="22">
        <v>26.326600479287915</v>
      </c>
      <c r="N931" s="48">
        <v>18932</v>
      </c>
      <c r="O931" s="49">
        <v>10281</v>
      </c>
      <c r="P931" s="49">
        <v>8651</v>
      </c>
      <c r="Q931" s="48">
        <v>1028</v>
      </c>
      <c r="R931" s="48">
        <v>965</v>
      </c>
      <c r="S931" s="48">
        <v>914</v>
      </c>
      <c r="T931" s="48">
        <v>975</v>
      </c>
      <c r="U931" s="48">
        <v>1168</v>
      </c>
      <c r="V931" s="48">
        <v>793</v>
      </c>
      <c r="W931" s="48">
        <v>652</v>
      </c>
      <c r="X931" s="48">
        <v>638</v>
      </c>
      <c r="Y931" s="48">
        <v>616</v>
      </c>
      <c r="Z931" s="48">
        <v>552</v>
      </c>
      <c r="AA931" s="48">
        <v>452</v>
      </c>
      <c r="AB931" s="48">
        <v>345</v>
      </c>
      <c r="AC931" s="48">
        <v>265</v>
      </c>
      <c r="AD931" s="48">
        <v>195</v>
      </c>
      <c r="AE931" s="48">
        <v>150</v>
      </c>
      <c r="AF931" s="48">
        <v>103</v>
      </c>
      <c r="AG931" s="48">
        <v>98</v>
      </c>
      <c r="AH931" s="50">
        <v>960</v>
      </c>
      <c r="AI931" s="50">
        <v>899</v>
      </c>
      <c r="AJ931" s="50">
        <v>857</v>
      </c>
      <c r="AK931" s="50">
        <v>846</v>
      </c>
      <c r="AL931" s="50">
        <v>816</v>
      </c>
      <c r="AM931" s="50">
        <v>728</v>
      </c>
      <c r="AN931" s="50">
        <v>644</v>
      </c>
      <c r="AO931" s="50">
        <v>634</v>
      </c>
      <c r="AP931" s="50">
        <v>580</v>
      </c>
      <c r="AQ931" s="50">
        <v>515</v>
      </c>
      <c r="AR931" s="50">
        <v>425</v>
      </c>
      <c r="AS931" s="50">
        <v>322</v>
      </c>
      <c r="AT931" s="50">
        <v>249</v>
      </c>
      <c r="AU931" s="50">
        <v>185</v>
      </c>
      <c r="AV931" s="50">
        <v>140</v>
      </c>
      <c r="AW931" s="50">
        <v>104</v>
      </c>
      <c r="AX931" s="50">
        <v>119</v>
      </c>
      <c r="AZ931">
        <v>0</v>
      </c>
    </row>
    <row r="932" spans="1:52" x14ac:dyDescent="0.25">
      <c r="A932" s="2" t="s">
        <v>88</v>
      </c>
      <c r="B932" s="3" t="s">
        <v>366</v>
      </c>
      <c r="C932" s="4">
        <v>68867</v>
      </c>
      <c r="D932" s="2" t="s">
        <v>90</v>
      </c>
      <c r="E932" s="2" t="s">
        <v>367</v>
      </c>
      <c r="F932" t="s">
        <v>2496</v>
      </c>
      <c r="G932">
        <v>2454</v>
      </c>
      <c r="H932">
        <v>195</v>
      </c>
      <c r="I932">
        <v>159</v>
      </c>
      <c r="J932" s="9">
        <v>81.538461538461533</v>
      </c>
      <c r="K932">
        <v>760</v>
      </c>
      <c r="L932">
        <v>273</v>
      </c>
      <c r="M932" s="22">
        <v>35.921052631578945</v>
      </c>
      <c r="N932" s="48">
        <v>2454</v>
      </c>
      <c r="O932" s="49">
        <v>1343</v>
      </c>
      <c r="P932" s="49">
        <v>1111</v>
      </c>
      <c r="Q932" s="48">
        <v>138</v>
      </c>
      <c r="R932" s="48">
        <v>131</v>
      </c>
      <c r="S932" s="48">
        <v>125</v>
      </c>
      <c r="T932" s="48">
        <v>123</v>
      </c>
      <c r="U932" s="48">
        <v>121</v>
      </c>
      <c r="V932" s="48">
        <v>111</v>
      </c>
      <c r="W932" s="48">
        <v>81</v>
      </c>
      <c r="X932" s="48">
        <v>72</v>
      </c>
      <c r="Y932" s="48">
        <v>65</v>
      </c>
      <c r="Z932" s="48">
        <v>60</v>
      </c>
      <c r="AA932" s="48">
        <v>59</v>
      </c>
      <c r="AB932" s="48">
        <v>49</v>
      </c>
      <c r="AC932" s="48">
        <v>42</v>
      </c>
      <c r="AD932" s="48">
        <v>38</v>
      </c>
      <c r="AE932" s="48">
        <v>27</v>
      </c>
      <c r="AF932" s="48">
        <v>18</v>
      </c>
      <c r="AG932" s="48">
        <v>20</v>
      </c>
      <c r="AH932" s="50">
        <v>130</v>
      </c>
      <c r="AI932" s="50">
        <v>117</v>
      </c>
      <c r="AJ932" s="50">
        <v>111</v>
      </c>
      <c r="AK932" s="50">
        <v>107</v>
      </c>
      <c r="AL932" s="50">
        <v>107</v>
      </c>
      <c r="AM932" s="50">
        <v>94</v>
      </c>
      <c r="AN932" s="50">
        <v>70</v>
      </c>
      <c r="AO932" s="50">
        <v>64</v>
      </c>
      <c r="AP932" s="50">
        <v>64</v>
      </c>
      <c r="AQ932" s="50">
        <v>61</v>
      </c>
      <c r="AR932" s="50">
        <v>58</v>
      </c>
      <c r="AS932" s="50">
        <v>48</v>
      </c>
      <c r="AT932" s="50">
        <v>39</v>
      </c>
      <c r="AU932" s="50">
        <v>37</v>
      </c>
      <c r="AV932" s="50">
        <v>26</v>
      </c>
      <c r="AW932" s="50">
        <v>20</v>
      </c>
      <c r="AX932" s="50">
        <v>21</v>
      </c>
      <c r="AZ932">
        <v>0</v>
      </c>
    </row>
    <row r="933" spans="1:52" x14ac:dyDescent="0.25">
      <c r="A933" s="2" t="s">
        <v>88</v>
      </c>
      <c r="B933" s="3" t="s">
        <v>166</v>
      </c>
      <c r="C933" s="4">
        <v>68872</v>
      </c>
      <c r="D933" s="2" t="s">
        <v>90</v>
      </c>
      <c r="E933" s="2" t="s">
        <v>167</v>
      </c>
      <c r="F933" t="s">
        <v>2496</v>
      </c>
      <c r="G933">
        <v>5652</v>
      </c>
      <c r="H933">
        <v>774</v>
      </c>
      <c r="I933">
        <v>508</v>
      </c>
      <c r="J933" s="9">
        <v>65.633074935400515</v>
      </c>
      <c r="K933">
        <v>1350</v>
      </c>
      <c r="L933">
        <v>1092</v>
      </c>
      <c r="M933" s="22">
        <v>80.888888888888886</v>
      </c>
      <c r="N933" s="48">
        <v>5652</v>
      </c>
      <c r="O933" s="49">
        <v>3628</v>
      </c>
      <c r="P933" s="49">
        <v>2024</v>
      </c>
      <c r="Q933" s="48">
        <v>207</v>
      </c>
      <c r="R933" s="48">
        <v>207</v>
      </c>
      <c r="S933" s="48">
        <v>199</v>
      </c>
      <c r="T933" s="48">
        <v>206</v>
      </c>
      <c r="U933" s="48">
        <v>202</v>
      </c>
      <c r="V933" s="48">
        <v>187</v>
      </c>
      <c r="W933" s="48">
        <v>154</v>
      </c>
      <c r="X933" s="48">
        <v>137</v>
      </c>
      <c r="Y933" s="48">
        <v>158</v>
      </c>
      <c r="Z933" s="48">
        <v>184</v>
      </c>
      <c r="AA933" s="48">
        <v>200</v>
      </c>
      <c r="AB933" s="48">
        <v>181</v>
      </c>
      <c r="AC933" s="48">
        <v>139</v>
      </c>
      <c r="AD933" s="48">
        <v>128</v>
      </c>
      <c r="AE933" s="48">
        <v>103</v>
      </c>
      <c r="AF933" s="48">
        <v>73</v>
      </c>
      <c r="AG933" s="48">
        <v>70</v>
      </c>
      <c r="AH933" s="50">
        <v>195</v>
      </c>
      <c r="AI933" s="50">
        <v>198</v>
      </c>
      <c r="AJ933" s="50">
        <v>197</v>
      </c>
      <c r="AK933" s="50">
        <v>209</v>
      </c>
      <c r="AL933" s="50">
        <v>206</v>
      </c>
      <c r="AM933" s="50">
        <v>191</v>
      </c>
      <c r="AN933" s="50">
        <v>161</v>
      </c>
      <c r="AO933" s="50">
        <v>152</v>
      </c>
      <c r="AP933" s="50">
        <v>185</v>
      </c>
      <c r="AQ933" s="50">
        <v>207</v>
      </c>
      <c r="AR933" s="50">
        <v>212</v>
      </c>
      <c r="AS933" s="50">
        <v>186</v>
      </c>
      <c r="AT933" s="50">
        <v>152</v>
      </c>
      <c r="AU933" s="50">
        <v>140</v>
      </c>
      <c r="AV933" s="50">
        <v>121</v>
      </c>
      <c r="AW933" s="50">
        <v>94</v>
      </c>
      <c r="AX933" s="50">
        <v>111</v>
      </c>
      <c r="AZ933">
        <v>0</v>
      </c>
    </row>
    <row r="934" spans="1:52" x14ac:dyDescent="0.25">
      <c r="A934" s="2" t="s">
        <v>88</v>
      </c>
      <c r="B934" s="3" t="s">
        <v>753</v>
      </c>
      <c r="C934" s="4">
        <v>68895</v>
      </c>
      <c r="D934" s="2" t="s">
        <v>90</v>
      </c>
      <c r="E934" s="2" t="s">
        <v>754</v>
      </c>
      <c r="F934" t="s">
        <v>2496</v>
      </c>
      <c r="G934">
        <v>8847</v>
      </c>
      <c r="H934">
        <v>582</v>
      </c>
      <c r="I934">
        <v>276</v>
      </c>
      <c r="J934" s="9">
        <v>47.422680412371129</v>
      </c>
      <c r="K934">
        <v>2212</v>
      </c>
      <c r="L934">
        <v>1492</v>
      </c>
      <c r="M934" s="22">
        <v>67.450271247739607</v>
      </c>
      <c r="N934" s="48">
        <v>8847</v>
      </c>
      <c r="O934" s="49">
        <v>5661</v>
      </c>
      <c r="P934" s="49">
        <v>3186</v>
      </c>
      <c r="Q934" s="48">
        <v>388</v>
      </c>
      <c r="R934" s="48">
        <v>366</v>
      </c>
      <c r="S934" s="48">
        <v>347</v>
      </c>
      <c r="T934" s="48">
        <v>355</v>
      </c>
      <c r="U934" s="48">
        <v>403</v>
      </c>
      <c r="V934" s="48">
        <v>367</v>
      </c>
      <c r="W934" s="48">
        <v>281</v>
      </c>
      <c r="X934" s="48">
        <v>234</v>
      </c>
      <c r="Y934" s="48">
        <v>242</v>
      </c>
      <c r="Z934" s="48">
        <v>244</v>
      </c>
      <c r="AA934" s="48">
        <v>232</v>
      </c>
      <c r="AB934" s="48">
        <v>219</v>
      </c>
      <c r="AC934" s="48">
        <v>185</v>
      </c>
      <c r="AD934" s="48">
        <v>156</v>
      </c>
      <c r="AE934" s="48">
        <v>116</v>
      </c>
      <c r="AF934" s="48">
        <v>87</v>
      </c>
      <c r="AG934" s="48">
        <v>107</v>
      </c>
      <c r="AH934" s="50">
        <v>369</v>
      </c>
      <c r="AI934" s="50">
        <v>358</v>
      </c>
      <c r="AJ934" s="50">
        <v>331</v>
      </c>
      <c r="AK934" s="50">
        <v>343</v>
      </c>
      <c r="AL934" s="50">
        <v>384</v>
      </c>
      <c r="AM934" s="50">
        <v>355</v>
      </c>
      <c r="AN934" s="50">
        <v>270</v>
      </c>
      <c r="AO934" s="50">
        <v>224</v>
      </c>
      <c r="AP934" s="50">
        <v>240</v>
      </c>
      <c r="AQ934" s="50">
        <v>258</v>
      </c>
      <c r="AR934" s="50">
        <v>263</v>
      </c>
      <c r="AS934" s="50">
        <v>252</v>
      </c>
      <c r="AT934" s="50">
        <v>214</v>
      </c>
      <c r="AU934" s="50">
        <v>190</v>
      </c>
      <c r="AV934" s="50">
        <v>160</v>
      </c>
      <c r="AW934" s="50">
        <v>133</v>
      </c>
      <c r="AX934" s="50">
        <v>174</v>
      </c>
      <c r="AZ934">
        <v>0</v>
      </c>
    </row>
    <row r="935" spans="1:52" x14ac:dyDescent="0.25">
      <c r="A935" s="2" t="s">
        <v>661</v>
      </c>
      <c r="B935" s="3" t="s">
        <v>1980</v>
      </c>
      <c r="C935" s="4">
        <v>70001</v>
      </c>
      <c r="D935" s="2" t="s">
        <v>663</v>
      </c>
      <c r="E935" s="2" t="s">
        <v>1981</v>
      </c>
      <c r="F935" t="s">
        <v>2496</v>
      </c>
      <c r="G935">
        <v>282868</v>
      </c>
      <c r="H935">
        <v>2276</v>
      </c>
      <c r="I935">
        <v>1322</v>
      </c>
      <c r="J935" s="9">
        <v>58.084358523725832</v>
      </c>
      <c r="K935">
        <v>73817</v>
      </c>
      <c r="L935">
        <v>28450</v>
      </c>
      <c r="M935" s="22">
        <v>38.541257433924436</v>
      </c>
      <c r="N935" s="48">
        <v>282868</v>
      </c>
      <c r="O935" s="49">
        <v>265384</v>
      </c>
      <c r="P935" s="49">
        <v>17484</v>
      </c>
      <c r="Q935" s="48">
        <v>12068</v>
      </c>
      <c r="R935" s="48">
        <v>12408</v>
      </c>
      <c r="S935" s="48">
        <v>12921</v>
      </c>
      <c r="T935" s="48">
        <v>13225</v>
      </c>
      <c r="U935" s="48">
        <v>13061</v>
      </c>
      <c r="V935" s="48">
        <v>12617</v>
      </c>
      <c r="W935" s="48">
        <v>10490</v>
      </c>
      <c r="X935" s="48">
        <v>8758</v>
      </c>
      <c r="Y935" s="48">
        <v>7650</v>
      </c>
      <c r="Z935" s="48">
        <v>7525</v>
      </c>
      <c r="AA935" s="48">
        <v>7318</v>
      </c>
      <c r="AB935" s="48">
        <v>6090</v>
      </c>
      <c r="AC935" s="48">
        <v>4816</v>
      </c>
      <c r="AD935" s="48">
        <v>3856</v>
      </c>
      <c r="AE935" s="48">
        <v>2730</v>
      </c>
      <c r="AF935" s="48">
        <v>1839</v>
      </c>
      <c r="AG935" s="48">
        <v>1767</v>
      </c>
      <c r="AH935" s="50">
        <v>11536</v>
      </c>
      <c r="AI935" s="50">
        <v>11839</v>
      </c>
      <c r="AJ935" s="50">
        <v>12533</v>
      </c>
      <c r="AK935" s="50">
        <v>13090</v>
      </c>
      <c r="AL935" s="50">
        <v>12924</v>
      </c>
      <c r="AM935" s="50">
        <v>12049</v>
      </c>
      <c r="AN935" s="50">
        <v>10528</v>
      </c>
      <c r="AO935" s="50">
        <v>9496</v>
      </c>
      <c r="AP935" s="50">
        <v>8475</v>
      </c>
      <c r="AQ935" s="50">
        <v>8755</v>
      </c>
      <c r="AR935" s="50">
        <v>8319</v>
      </c>
      <c r="AS935" s="50">
        <v>7050</v>
      </c>
      <c r="AT935" s="50">
        <v>5545</v>
      </c>
      <c r="AU935" s="50">
        <v>4254</v>
      </c>
      <c r="AV935" s="50">
        <v>2953</v>
      </c>
      <c r="AW935" s="50">
        <v>2053</v>
      </c>
      <c r="AX935" s="50">
        <v>2330</v>
      </c>
      <c r="AZ935">
        <v>1</v>
      </c>
    </row>
    <row r="936" spans="1:52" x14ac:dyDescent="0.25">
      <c r="A936" s="2" t="s">
        <v>661</v>
      </c>
      <c r="B936" s="3" t="s">
        <v>2137</v>
      </c>
      <c r="C936" s="4">
        <v>70110</v>
      </c>
      <c r="D936" s="2" t="s">
        <v>663</v>
      </c>
      <c r="E936" s="2" t="s">
        <v>940</v>
      </c>
      <c r="F936" t="s">
        <v>2496</v>
      </c>
      <c r="G936">
        <v>9680</v>
      </c>
      <c r="H936">
        <v>288</v>
      </c>
      <c r="I936">
        <v>170</v>
      </c>
      <c r="J936" s="9">
        <v>59.027777777777779</v>
      </c>
      <c r="K936">
        <v>2951</v>
      </c>
      <c r="L936">
        <v>990</v>
      </c>
      <c r="M936" s="22">
        <v>33.547949847509315</v>
      </c>
      <c r="N936" s="48">
        <v>9680</v>
      </c>
      <c r="O936" s="49">
        <v>8235</v>
      </c>
      <c r="P936" s="49">
        <v>1445</v>
      </c>
      <c r="Q936" s="48">
        <v>515</v>
      </c>
      <c r="R936" s="48">
        <v>485</v>
      </c>
      <c r="S936" s="48">
        <v>481</v>
      </c>
      <c r="T936" s="48">
        <v>445</v>
      </c>
      <c r="U936" s="48">
        <v>442</v>
      </c>
      <c r="V936" s="48">
        <v>402</v>
      </c>
      <c r="W936" s="48">
        <v>292</v>
      </c>
      <c r="X936" s="48">
        <v>260</v>
      </c>
      <c r="Y936" s="48">
        <v>259</v>
      </c>
      <c r="Z936" s="48">
        <v>276</v>
      </c>
      <c r="AA936" s="48">
        <v>265</v>
      </c>
      <c r="AB936" s="48">
        <v>224</v>
      </c>
      <c r="AC936" s="48">
        <v>170</v>
      </c>
      <c r="AD936" s="48">
        <v>129</v>
      </c>
      <c r="AE936" s="48">
        <v>107</v>
      </c>
      <c r="AF936" s="48">
        <v>75</v>
      </c>
      <c r="AG936" s="48">
        <v>73</v>
      </c>
      <c r="AH936" s="50">
        <v>489</v>
      </c>
      <c r="AI936" s="50">
        <v>475</v>
      </c>
      <c r="AJ936" s="50">
        <v>480</v>
      </c>
      <c r="AK936" s="50">
        <v>447</v>
      </c>
      <c r="AL936" s="50">
        <v>435</v>
      </c>
      <c r="AM936" s="50">
        <v>390</v>
      </c>
      <c r="AN936" s="50">
        <v>297</v>
      </c>
      <c r="AO936" s="50">
        <v>270</v>
      </c>
      <c r="AP936" s="50">
        <v>272</v>
      </c>
      <c r="AQ936" s="50">
        <v>266</v>
      </c>
      <c r="AR936" s="50">
        <v>239</v>
      </c>
      <c r="AS936" s="50">
        <v>201</v>
      </c>
      <c r="AT936" s="50">
        <v>162</v>
      </c>
      <c r="AU936" s="50">
        <v>122</v>
      </c>
      <c r="AV936" s="50">
        <v>93</v>
      </c>
      <c r="AW936" s="50">
        <v>65</v>
      </c>
      <c r="AX936" s="50">
        <v>77</v>
      </c>
      <c r="AZ936">
        <v>0</v>
      </c>
    </row>
    <row r="937" spans="1:52" x14ac:dyDescent="0.25">
      <c r="A937" s="2" t="s">
        <v>661</v>
      </c>
      <c r="B937" s="3" t="s">
        <v>1315</v>
      </c>
      <c r="C937" s="4">
        <v>70124</v>
      </c>
      <c r="D937" s="2" t="s">
        <v>663</v>
      </c>
      <c r="E937" s="2" t="s">
        <v>1316</v>
      </c>
      <c r="F937" t="s">
        <v>2496</v>
      </c>
      <c r="G937">
        <v>12303</v>
      </c>
      <c r="H937">
        <v>290</v>
      </c>
      <c r="I937">
        <v>261</v>
      </c>
      <c r="J937" s="9">
        <v>90</v>
      </c>
      <c r="K937">
        <v>3718</v>
      </c>
      <c r="L937">
        <v>1238</v>
      </c>
      <c r="M937" s="22">
        <v>33.297471759010222</v>
      </c>
      <c r="N937" s="48">
        <v>12303</v>
      </c>
      <c r="O937" s="49">
        <v>3426</v>
      </c>
      <c r="P937" s="49">
        <v>8877</v>
      </c>
      <c r="Q937" s="48">
        <v>679</v>
      </c>
      <c r="R937" s="48">
        <v>619</v>
      </c>
      <c r="S937" s="48">
        <v>593</v>
      </c>
      <c r="T937" s="48">
        <v>628</v>
      </c>
      <c r="U937" s="48">
        <v>627</v>
      </c>
      <c r="V937" s="48">
        <v>558</v>
      </c>
      <c r="W937" s="48">
        <v>453</v>
      </c>
      <c r="X937" s="48">
        <v>374</v>
      </c>
      <c r="Y937" s="48">
        <v>324</v>
      </c>
      <c r="Z937" s="48">
        <v>329</v>
      </c>
      <c r="AA937" s="48">
        <v>331</v>
      </c>
      <c r="AB937" s="48">
        <v>289</v>
      </c>
      <c r="AC937" s="48">
        <v>225</v>
      </c>
      <c r="AD937" s="48">
        <v>185</v>
      </c>
      <c r="AE937" s="48">
        <v>142</v>
      </c>
      <c r="AF937" s="48">
        <v>99</v>
      </c>
      <c r="AG937" s="48">
        <v>94</v>
      </c>
      <c r="AH937" s="50">
        <v>650</v>
      </c>
      <c r="AI937" s="50">
        <v>592</v>
      </c>
      <c r="AJ937" s="50">
        <v>557</v>
      </c>
      <c r="AK937" s="50">
        <v>583</v>
      </c>
      <c r="AL937" s="50">
        <v>549</v>
      </c>
      <c r="AM937" s="50">
        <v>469</v>
      </c>
      <c r="AN937" s="50">
        <v>369</v>
      </c>
      <c r="AO937" s="50">
        <v>309</v>
      </c>
      <c r="AP937" s="50">
        <v>276</v>
      </c>
      <c r="AQ937" s="50">
        <v>285</v>
      </c>
      <c r="AR937" s="50">
        <v>279</v>
      </c>
      <c r="AS937" s="50">
        <v>230</v>
      </c>
      <c r="AT937" s="50">
        <v>176</v>
      </c>
      <c r="AU937" s="50">
        <v>145</v>
      </c>
      <c r="AV937" s="50">
        <v>113</v>
      </c>
      <c r="AW937" s="50">
        <v>82</v>
      </c>
      <c r="AX937" s="50">
        <v>90</v>
      </c>
      <c r="AZ937">
        <v>0</v>
      </c>
    </row>
    <row r="938" spans="1:52" x14ac:dyDescent="0.25">
      <c r="A938" s="2" t="s">
        <v>661</v>
      </c>
      <c r="B938" s="3" t="s">
        <v>2195</v>
      </c>
      <c r="C938" s="4">
        <v>70204</v>
      </c>
      <c r="D938" s="2" t="s">
        <v>663</v>
      </c>
      <c r="E938" s="2" t="s">
        <v>2196</v>
      </c>
      <c r="F938" t="s">
        <v>2256</v>
      </c>
      <c r="G938">
        <v>5768</v>
      </c>
      <c r="H938">
        <v>449</v>
      </c>
      <c r="I938">
        <v>221</v>
      </c>
      <c r="J938" s="9">
        <v>49.220489977728285</v>
      </c>
      <c r="K938">
        <v>1730</v>
      </c>
      <c r="L938">
        <v>547</v>
      </c>
      <c r="M938" s="22">
        <v>31.618497109826588</v>
      </c>
      <c r="N938" s="48">
        <v>5768</v>
      </c>
      <c r="O938" s="49">
        <v>3043</v>
      </c>
      <c r="P938" s="49">
        <v>2725</v>
      </c>
      <c r="Q938" s="48">
        <v>285</v>
      </c>
      <c r="R938" s="48">
        <v>277</v>
      </c>
      <c r="S938" s="48">
        <v>276</v>
      </c>
      <c r="T938" s="48">
        <v>278</v>
      </c>
      <c r="U938" s="48">
        <v>277</v>
      </c>
      <c r="V938" s="48">
        <v>264</v>
      </c>
      <c r="W938" s="48">
        <v>235</v>
      </c>
      <c r="X938" s="48">
        <v>197</v>
      </c>
      <c r="Y938" s="48">
        <v>157</v>
      </c>
      <c r="Z938" s="48">
        <v>148</v>
      </c>
      <c r="AA938" s="48">
        <v>141</v>
      </c>
      <c r="AB938" s="48">
        <v>123</v>
      </c>
      <c r="AC938" s="48">
        <v>99</v>
      </c>
      <c r="AD938" s="48">
        <v>71</v>
      </c>
      <c r="AE938" s="48">
        <v>51</v>
      </c>
      <c r="AF938" s="48">
        <v>37</v>
      </c>
      <c r="AG938" s="48">
        <v>38</v>
      </c>
      <c r="AH938" s="50">
        <v>271</v>
      </c>
      <c r="AI938" s="50">
        <v>263</v>
      </c>
      <c r="AJ938" s="50">
        <v>262</v>
      </c>
      <c r="AK938" s="50">
        <v>264</v>
      </c>
      <c r="AL938" s="50">
        <v>260</v>
      </c>
      <c r="AM938" s="50">
        <v>235</v>
      </c>
      <c r="AN938" s="50">
        <v>210</v>
      </c>
      <c r="AO938" s="50">
        <v>183</v>
      </c>
      <c r="AP938" s="50">
        <v>161</v>
      </c>
      <c r="AQ938" s="50">
        <v>153</v>
      </c>
      <c r="AR938" s="50">
        <v>144</v>
      </c>
      <c r="AS938" s="50">
        <v>123</v>
      </c>
      <c r="AT938" s="50">
        <v>97</v>
      </c>
      <c r="AU938" s="50">
        <v>66</v>
      </c>
      <c r="AV938" s="50">
        <v>47</v>
      </c>
      <c r="AW938" s="50">
        <v>35</v>
      </c>
      <c r="AX938" s="50">
        <v>40</v>
      </c>
      <c r="AZ938">
        <v>0</v>
      </c>
    </row>
    <row r="939" spans="1:52" x14ac:dyDescent="0.25">
      <c r="A939" s="2" t="s">
        <v>661</v>
      </c>
      <c r="B939" s="3" t="s">
        <v>1785</v>
      </c>
      <c r="C939" s="4">
        <v>70215</v>
      </c>
      <c r="D939" s="2" t="s">
        <v>663</v>
      </c>
      <c r="E939" s="2" t="s">
        <v>1786</v>
      </c>
      <c r="F939" t="s">
        <v>2496</v>
      </c>
      <c r="G939">
        <v>63246</v>
      </c>
      <c r="H939">
        <v>818</v>
      </c>
      <c r="I939">
        <v>428</v>
      </c>
      <c r="J939" s="9">
        <v>52.322738386308068</v>
      </c>
      <c r="K939">
        <v>16498</v>
      </c>
      <c r="L939">
        <v>6330</v>
      </c>
      <c r="M939" s="22">
        <v>38.368287065098798</v>
      </c>
      <c r="N939" s="48">
        <v>63246</v>
      </c>
      <c r="O939" s="49">
        <v>52060</v>
      </c>
      <c r="P939" s="49">
        <v>11186</v>
      </c>
      <c r="Q939" s="48">
        <v>2643</v>
      </c>
      <c r="R939" s="48">
        <v>2710</v>
      </c>
      <c r="S939" s="48">
        <v>2834</v>
      </c>
      <c r="T939" s="48">
        <v>3120</v>
      </c>
      <c r="U939" s="48">
        <v>3899</v>
      </c>
      <c r="V939" s="48">
        <v>2898</v>
      </c>
      <c r="W939" s="48">
        <v>2317</v>
      </c>
      <c r="X939" s="48">
        <v>1943</v>
      </c>
      <c r="Y939" s="48">
        <v>1679</v>
      </c>
      <c r="Z939" s="48">
        <v>1647</v>
      </c>
      <c r="AA939" s="48">
        <v>1598</v>
      </c>
      <c r="AB939" s="48">
        <v>1326</v>
      </c>
      <c r="AC939" s="48">
        <v>1048</v>
      </c>
      <c r="AD939" s="48">
        <v>843</v>
      </c>
      <c r="AE939" s="48">
        <v>597</v>
      </c>
      <c r="AF939" s="48">
        <v>403</v>
      </c>
      <c r="AG939" s="48">
        <v>384</v>
      </c>
      <c r="AH939" s="50">
        <v>2519</v>
      </c>
      <c r="AI939" s="50">
        <v>2597</v>
      </c>
      <c r="AJ939" s="50">
        <v>2748</v>
      </c>
      <c r="AK939" s="50">
        <v>2850</v>
      </c>
      <c r="AL939" s="50">
        <v>2815</v>
      </c>
      <c r="AM939" s="50">
        <v>2625</v>
      </c>
      <c r="AN939" s="50">
        <v>2296</v>
      </c>
      <c r="AO939" s="50">
        <v>2086</v>
      </c>
      <c r="AP939" s="50">
        <v>1834</v>
      </c>
      <c r="AQ939" s="50">
        <v>1913</v>
      </c>
      <c r="AR939" s="50">
        <v>1802</v>
      </c>
      <c r="AS939" s="50">
        <v>1533</v>
      </c>
      <c r="AT939" s="50">
        <v>1205</v>
      </c>
      <c r="AU939" s="50">
        <v>930</v>
      </c>
      <c r="AV939" s="50">
        <v>643</v>
      </c>
      <c r="AW939" s="50">
        <v>453</v>
      </c>
      <c r="AX939" s="50">
        <v>508</v>
      </c>
      <c r="AZ939">
        <v>0</v>
      </c>
    </row>
    <row r="940" spans="1:52" x14ac:dyDescent="0.25">
      <c r="A940" s="2" t="s">
        <v>661</v>
      </c>
      <c r="B940" s="3" t="s">
        <v>1035</v>
      </c>
      <c r="C940" s="4">
        <v>70221</v>
      </c>
      <c r="D940" s="2" t="s">
        <v>663</v>
      </c>
      <c r="E940" s="2" t="s">
        <v>1036</v>
      </c>
      <c r="F940" t="s">
        <v>2496</v>
      </c>
      <c r="G940">
        <v>14032</v>
      </c>
      <c r="H940">
        <v>503</v>
      </c>
      <c r="I940">
        <v>189</v>
      </c>
      <c r="J940" s="9">
        <v>37.57455268389662</v>
      </c>
      <c r="K940">
        <v>4345</v>
      </c>
      <c r="L940">
        <v>1036</v>
      </c>
      <c r="M940" s="22">
        <v>23.843498273878019</v>
      </c>
      <c r="N940" s="48">
        <v>14032</v>
      </c>
      <c r="O940" s="49">
        <v>3964</v>
      </c>
      <c r="P940" s="49">
        <v>10068</v>
      </c>
      <c r="Q940" s="48">
        <v>795</v>
      </c>
      <c r="R940" s="48">
        <v>745</v>
      </c>
      <c r="S940" s="48">
        <v>731</v>
      </c>
      <c r="T940" s="48">
        <v>696</v>
      </c>
      <c r="U940" s="48">
        <v>663</v>
      </c>
      <c r="V940" s="48">
        <v>552</v>
      </c>
      <c r="W940" s="48">
        <v>438</v>
      </c>
      <c r="X940" s="48">
        <v>421</v>
      </c>
      <c r="Y940" s="48">
        <v>379</v>
      </c>
      <c r="Z940" s="48">
        <v>390</v>
      </c>
      <c r="AA940" s="48">
        <v>397</v>
      </c>
      <c r="AB940" s="48">
        <v>309</v>
      </c>
      <c r="AC940" s="48">
        <v>211</v>
      </c>
      <c r="AD940" s="48">
        <v>154</v>
      </c>
      <c r="AE940" s="48">
        <v>115</v>
      </c>
      <c r="AF940" s="48">
        <v>78</v>
      </c>
      <c r="AG940" s="48">
        <v>69</v>
      </c>
      <c r="AH940" s="50">
        <v>745</v>
      </c>
      <c r="AI940" s="50">
        <v>694</v>
      </c>
      <c r="AJ940" s="50">
        <v>718</v>
      </c>
      <c r="AK940" s="50">
        <v>711</v>
      </c>
      <c r="AL940" s="50">
        <v>682</v>
      </c>
      <c r="AM940" s="50">
        <v>585</v>
      </c>
      <c r="AN940" s="50">
        <v>482</v>
      </c>
      <c r="AO940" s="50">
        <v>459</v>
      </c>
      <c r="AP940" s="50">
        <v>377</v>
      </c>
      <c r="AQ940" s="50">
        <v>351</v>
      </c>
      <c r="AR940" s="50">
        <v>328</v>
      </c>
      <c r="AS940" s="50">
        <v>240</v>
      </c>
      <c r="AT940" s="50">
        <v>163</v>
      </c>
      <c r="AU940" s="50">
        <v>124</v>
      </c>
      <c r="AV940" s="50">
        <v>90</v>
      </c>
      <c r="AW940" s="50">
        <v>65</v>
      </c>
      <c r="AX940" s="50">
        <v>75</v>
      </c>
      <c r="AZ940">
        <v>0</v>
      </c>
    </row>
    <row r="941" spans="1:52" x14ac:dyDescent="0.25">
      <c r="A941" s="2" t="s">
        <v>661</v>
      </c>
      <c r="B941" s="3" t="s">
        <v>2177</v>
      </c>
      <c r="C941" s="4">
        <v>70230</v>
      </c>
      <c r="D941" s="2" t="s">
        <v>663</v>
      </c>
      <c r="E941" s="2" t="s">
        <v>2178</v>
      </c>
      <c r="F941" t="s">
        <v>2256</v>
      </c>
      <c r="G941">
        <v>4381</v>
      </c>
      <c r="H941">
        <v>42</v>
      </c>
      <c r="I941">
        <v>21</v>
      </c>
      <c r="J941" s="9">
        <v>50</v>
      </c>
      <c r="K941">
        <v>1375</v>
      </c>
      <c r="L941">
        <v>396</v>
      </c>
      <c r="M941" s="22">
        <v>28.799999999999997</v>
      </c>
      <c r="N941" s="48">
        <v>4381</v>
      </c>
      <c r="O941" s="49">
        <v>2747</v>
      </c>
      <c r="P941" s="49">
        <v>1634</v>
      </c>
      <c r="Q941" s="48">
        <v>235</v>
      </c>
      <c r="R941" s="48">
        <v>232</v>
      </c>
      <c r="S941" s="48">
        <v>233</v>
      </c>
      <c r="T941" s="48">
        <v>222</v>
      </c>
      <c r="U941" s="48">
        <v>215</v>
      </c>
      <c r="V941" s="48">
        <v>191</v>
      </c>
      <c r="W941" s="48">
        <v>155</v>
      </c>
      <c r="X941" s="48">
        <v>133</v>
      </c>
      <c r="Y941" s="48">
        <v>115</v>
      </c>
      <c r="Z941" s="48">
        <v>110</v>
      </c>
      <c r="AA941" s="48">
        <v>106</v>
      </c>
      <c r="AB941" s="48">
        <v>89</v>
      </c>
      <c r="AC941" s="48">
        <v>62</v>
      </c>
      <c r="AD941" s="48">
        <v>49</v>
      </c>
      <c r="AE941" s="48">
        <v>36</v>
      </c>
      <c r="AF941" s="48">
        <v>26</v>
      </c>
      <c r="AG941" s="48">
        <v>26</v>
      </c>
      <c r="AH941" s="50">
        <v>223</v>
      </c>
      <c r="AI941" s="50">
        <v>216</v>
      </c>
      <c r="AJ941" s="50">
        <v>214</v>
      </c>
      <c r="AK941" s="50">
        <v>202</v>
      </c>
      <c r="AL941" s="50">
        <v>200</v>
      </c>
      <c r="AM941" s="50">
        <v>185</v>
      </c>
      <c r="AN941" s="50">
        <v>153</v>
      </c>
      <c r="AO941" s="50">
        <v>127</v>
      </c>
      <c r="AP941" s="50">
        <v>110</v>
      </c>
      <c r="AQ941" s="50">
        <v>114</v>
      </c>
      <c r="AR941" s="50">
        <v>105</v>
      </c>
      <c r="AS941" s="50">
        <v>81</v>
      </c>
      <c r="AT941" s="50">
        <v>63</v>
      </c>
      <c r="AU941" s="50">
        <v>52</v>
      </c>
      <c r="AV941" s="50">
        <v>37</v>
      </c>
      <c r="AW941" s="50">
        <v>28</v>
      </c>
      <c r="AX941" s="50">
        <v>36</v>
      </c>
      <c r="AZ941">
        <v>0</v>
      </c>
    </row>
    <row r="942" spans="1:52" x14ac:dyDescent="0.25">
      <c r="A942" s="2" t="s">
        <v>661</v>
      </c>
      <c r="B942" s="3" t="s">
        <v>1413</v>
      </c>
      <c r="C942" s="4">
        <v>70233</v>
      </c>
      <c r="D942" s="2" t="s">
        <v>663</v>
      </c>
      <c r="E942" s="2" t="s">
        <v>1414</v>
      </c>
      <c r="F942" t="s">
        <v>2496</v>
      </c>
      <c r="G942">
        <v>10805</v>
      </c>
      <c r="H942">
        <v>157</v>
      </c>
      <c r="I942">
        <v>156</v>
      </c>
      <c r="J942" s="9">
        <v>99.363057324840767</v>
      </c>
      <c r="K942">
        <v>3271</v>
      </c>
      <c r="L942">
        <v>929</v>
      </c>
      <c r="M942" s="22">
        <v>28.401100580862121</v>
      </c>
      <c r="N942" s="48">
        <v>10805</v>
      </c>
      <c r="O942" s="49">
        <v>4514</v>
      </c>
      <c r="P942" s="49">
        <v>6291</v>
      </c>
      <c r="Q942" s="48">
        <v>575</v>
      </c>
      <c r="R942" s="48">
        <v>555</v>
      </c>
      <c r="S942" s="48">
        <v>555</v>
      </c>
      <c r="T942" s="48">
        <v>548</v>
      </c>
      <c r="U942" s="48">
        <v>558</v>
      </c>
      <c r="V942" s="48">
        <v>508</v>
      </c>
      <c r="W942" s="48">
        <v>415</v>
      </c>
      <c r="X942" s="48">
        <v>346</v>
      </c>
      <c r="Y942" s="48">
        <v>286</v>
      </c>
      <c r="Z942" s="48">
        <v>266</v>
      </c>
      <c r="AA942" s="48">
        <v>248</v>
      </c>
      <c r="AB942" s="48">
        <v>209</v>
      </c>
      <c r="AC942" s="48">
        <v>149</v>
      </c>
      <c r="AD942" s="48">
        <v>116</v>
      </c>
      <c r="AE942" s="48">
        <v>86</v>
      </c>
      <c r="AF942" s="48">
        <v>63</v>
      </c>
      <c r="AG942" s="48">
        <v>64</v>
      </c>
      <c r="AH942" s="50">
        <v>550</v>
      </c>
      <c r="AI942" s="50">
        <v>528</v>
      </c>
      <c r="AJ942" s="50">
        <v>522</v>
      </c>
      <c r="AK942" s="50">
        <v>498</v>
      </c>
      <c r="AL942" s="50">
        <v>492</v>
      </c>
      <c r="AM942" s="50">
        <v>458</v>
      </c>
      <c r="AN942" s="50">
        <v>378</v>
      </c>
      <c r="AO942" s="50">
        <v>312</v>
      </c>
      <c r="AP942" s="50">
        <v>266</v>
      </c>
      <c r="AQ942" s="50">
        <v>275</v>
      </c>
      <c r="AR942" s="50">
        <v>255</v>
      </c>
      <c r="AS942" s="50">
        <v>198</v>
      </c>
      <c r="AT942" s="50">
        <v>156</v>
      </c>
      <c r="AU942" s="50">
        <v>128</v>
      </c>
      <c r="AV942" s="50">
        <v>91</v>
      </c>
      <c r="AW942" s="50">
        <v>70</v>
      </c>
      <c r="AX942" s="50">
        <v>81</v>
      </c>
      <c r="AZ942">
        <v>0</v>
      </c>
    </row>
    <row r="943" spans="1:52" x14ac:dyDescent="0.25">
      <c r="A943" s="2" t="s">
        <v>661</v>
      </c>
      <c r="B943" s="3" t="s">
        <v>1675</v>
      </c>
      <c r="C943" s="4">
        <v>70235</v>
      </c>
      <c r="D943" s="2" t="s">
        <v>663</v>
      </c>
      <c r="E943" s="2" t="s">
        <v>1676</v>
      </c>
      <c r="F943" t="s">
        <v>2496</v>
      </c>
      <c r="G943">
        <v>20854</v>
      </c>
      <c r="H943">
        <v>575</v>
      </c>
      <c r="I943">
        <v>343</v>
      </c>
      <c r="J943" s="9">
        <v>59.652173913043484</v>
      </c>
      <c r="K943">
        <v>6370</v>
      </c>
      <c r="L943">
        <v>2020</v>
      </c>
      <c r="M943" s="22">
        <v>31.711145996860285</v>
      </c>
      <c r="N943" s="48">
        <v>20854</v>
      </c>
      <c r="O943" s="49">
        <v>12794</v>
      </c>
      <c r="P943" s="49">
        <v>8060</v>
      </c>
      <c r="Q943" s="48">
        <v>1153</v>
      </c>
      <c r="R943" s="48">
        <v>1102</v>
      </c>
      <c r="S943" s="48">
        <v>1074</v>
      </c>
      <c r="T943" s="48">
        <v>1035</v>
      </c>
      <c r="U943" s="48">
        <v>1032</v>
      </c>
      <c r="V943" s="48">
        <v>915</v>
      </c>
      <c r="W943" s="48">
        <v>656</v>
      </c>
      <c r="X943" s="48">
        <v>546</v>
      </c>
      <c r="Y943" s="48">
        <v>567</v>
      </c>
      <c r="Z943" s="48">
        <v>588</v>
      </c>
      <c r="AA943" s="48">
        <v>493</v>
      </c>
      <c r="AB943" s="48">
        <v>386</v>
      </c>
      <c r="AC943" s="48">
        <v>327</v>
      </c>
      <c r="AD943" s="48">
        <v>293</v>
      </c>
      <c r="AE943" s="48">
        <v>212</v>
      </c>
      <c r="AF943" s="48">
        <v>146</v>
      </c>
      <c r="AG943" s="48">
        <v>158</v>
      </c>
      <c r="AH943" s="50">
        <v>1107</v>
      </c>
      <c r="AI943" s="50">
        <v>1060</v>
      </c>
      <c r="AJ943" s="50">
        <v>1037</v>
      </c>
      <c r="AK943" s="50">
        <v>1007</v>
      </c>
      <c r="AL943" s="50">
        <v>997</v>
      </c>
      <c r="AM943" s="50">
        <v>868</v>
      </c>
      <c r="AN943" s="50">
        <v>623</v>
      </c>
      <c r="AO943" s="50">
        <v>533</v>
      </c>
      <c r="AP943" s="50">
        <v>554</v>
      </c>
      <c r="AQ943" s="50">
        <v>546</v>
      </c>
      <c r="AR943" s="50">
        <v>445</v>
      </c>
      <c r="AS943" s="50">
        <v>348</v>
      </c>
      <c r="AT943" s="50">
        <v>297</v>
      </c>
      <c r="AU943" s="50">
        <v>264</v>
      </c>
      <c r="AV943" s="50">
        <v>188</v>
      </c>
      <c r="AW943" s="50">
        <v>136</v>
      </c>
      <c r="AX943" s="50">
        <v>161</v>
      </c>
      <c r="AZ943">
        <v>0</v>
      </c>
    </row>
    <row r="944" spans="1:52" x14ac:dyDescent="0.25">
      <c r="A944" s="2" t="s">
        <v>661</v>
      </c>
      <c r="B944" s="3" t="s">
        <v>1946</v>
      </c>
      <c r="C944" s="4">
        <v>70265</v>
      </c>
      <c r="D944" s="2" t="s">
        <v>663</v>
      </c>
      <c r="E944" s="2" t="s">
        <v>1947</v>
      </c>
      <c r="F944" t="s">
        <v>2496</v>
      </c>
      <c r="G944">
        <v>17883</v>
      </c>
      <c r="H944">
        <v>356</v>
      </c>
      <c r="I944">
        <v>266</v>
      </c>
      <c r="J944" s="9">
        <v>74.719101123595507</v>
      </c>
      <c r="K944">
        <v>5945</v>
      </c>
      <c r="L944">
        <v>1554</v>
      </c>
      <c r="M944" s="22">
        <v>26.139613120269132</v>
      </c>
      <c r="N944" s="48">
        <v>17883</v>
      </c>
      <c r="O944" s="49">
        <v>6772</v>
      </c>
      <c r="P944" s="49">
        <v>11111</v>
      </c>
      <c r="Q944" s="48">
        <v>1113</v>
      </c>
      <c r="R944" s="48">
        <v>1019</v>
      </c>
      <c r="S944" s="48">
        <v>946</v>
      </c>
      <c r="T944" s="48">
        <v>1007</v>
      </c>
      <c r="U944" s="48">
        <v>932</v>
      </c>
      <c r="V944" s="48">
        <v>784</v>
      </c>
      <c r="W944" s="48">
        <v>554</v>
      </c>
      <c r="X944" s="48">
        <v>467</v>
      </c>
      <c r="Y944" s="48">
        <v>430</v>
      </c>
      <c r="Z944" s="48">
        <v>434</v>
      </c>
      <c r="AA944" s="48">
        <v>402</v>
      </c>
      <c r="AB944" s="48">
        <v>343</v>
      </c>
      <c r="AC944" s="48">
        <v>303</v>
      </c>
      <c r="AD944" s="48">
        <v>245</v>
      </c>
      <c r="AE944" s="48">
        <v>182</v>
      </c>
      <c r="AF944" s="48">
        <v>123</v>
      </c>
      <c r="AG944" s="48">
        <v>104</v>
      </c>
      <c r="AH944" s="50">
        <v>1073</v>
      </c>
      <c r="AI944" s="50">
        <v>951</v>
      </c>
      <c r="AJ944" s="50">
        <v>898</v>
      </c>
      <c r="AK944" s="50">
        <v>954</v>
      </c>
      <c r="AL944" s="50">
        <v>879</v>
      </c>
      <c r="AM944" s="50">
        <v>695</v>
      </c>
      <c r="AN944" s="50">
        <v>496</v>
      </c>
      <c r="AO944" s="50">
        <v>421</v>
      </c>
      <c r="AP944" s="50">
        <v>391</v>
      </c>
      <c r="AQ944" s="50">
        <v>377</v>
      </c>
      <c r="AR944" s="50">
        <v>342</v>
      </c>
      <c r="AS944" s="50">
        <v>276</v>
      </c>
      <c r="AT944" s="50">
        <v>232</v>
      </c>
      <c r="AU944" s="50">
        <v>182</v>
      </c>
      <c r="AV944" s="50">
        <v>133</v>
      </c>
      <c r="AW944" s="50">
        <v>94</v>
      </c>
      <c r="AX944" s="50">
        <v>101</v>
      </c>
      <c r="AZ944">
        <v>0</v>
      </c>
    </row>
    <row r="945" spans="1:52" x14ac:dyDescent="0.25">
      <c r="A945" s="2" t="s">
        <v>661</v>
      </c>
      <c r="B945" s="3" t="s">
        <v>662</v>
      </c>
      <c r="C945" s="4">
        <v>70400</v>
      </c>
      <c r="D945" s="2" t="s">
        <v>663</v>
      </c>
      <c r="E945" s="2" t="s">
        <v>664</v>
      </c>
      <c r="F945" t="s">
        <v>2496</v>
      </c>
      <c r="G945">
        <v>11362</v>
      </c>
      <c r="H945">
        <v>1067</v>
      </c>
      <c r="I945">
        <v>555</v>
      </c>
      <c r="J945" s="9">
        <v>52.014995313964384</v>
      </c>
      <c r="K945">
        <v>3509</v>
      </c>
      <c r="L945">
        <v>1328</v>
      </c>
      <c r="M945" s="22">
        <v>37.845540039897408</v>
      </c>
      <c r="N945" s="48">
        <v>11362</v>
      </c>
      <c r="O945" s="49">
        <v>6210</v>
      </c>
      <c r="P945" s="49">
        <v>5152</v>
      </c>
      <c r="Q945" s="48">
        <v>632</v>
      </c>
      <c r="R945" s="48">
        <v>608</v>
      </c>
      <c r="S945" s="48">
        <v>598</v>
      </c>
      <c r="T945" s="48">
        <v>541</v>
      </c>
      <c r="U945" s="48">
        <v>563</v>
      </c>
      <c r="V945" s="48">
        <v>475</v>
      </c>
      <c r="W945" s="48">
        <v>339</v>
      </c>
      <c r="X945" s="48">
        <v>288</v>
      </c>
      <c r="Y945" s="48">
        <v>257</v>
      </c>
      <c r="Z945" s="48">
        <v>301</v>
      </c>
      <c r="AA945" s="48">
        <v>286</v>
      </c>
      <c r="AB945" s="48">
        <v>264</v>
      </c>
      <c r="AC945" s="48">
        <v>221</v>
      </c>
      <c r="AD945" s="48">
        <v>183</v>
      </c>
      <c r="AE945" s="48">
        <v>139</v>
      </c>
      <c r="AF945" s="48">
        <v>92</v>
      </c>
      <c r="AG945" s="48">
        <v>103</v>
      </c>
      <c r="AH945" s="50">
        <v>602</v>
      </c>
      <c r="AI945" s="50">
        <v>569</v>
      </c>
      <c r="AJ945" s="50">
        <v>549</v>
      </c>
      <c r="AK945" s="50">
        <v>501</v>
      </c>
      <c r="AL945" s="50">
        <v>513</v>
      </c>
      <c r="AM945" s="50">
        <v>430</v>
      </c>
      <c r="AN945" s="50">
        <v>311</v>
      </c>
      <c r="AO945" s="50">
        <v>269</v>
      </c>
      <c r="AP945" s="50">
        <v>254</v>
      </c>
      <c r="AQ945" s="50">
        <v>283</v>
      </c>
      <c r="AR945" s="50">
        <v>259</v>
      </c>
      <c r="AS945" s="50">
        <v>228</v>
      </c>
      <c r="AT945" s="50">
        <v>195</v>
      </c>
      <c r="AU945" s="50">
        <v>169</v>
      </c>
      <c r="AV945" s="50">
        <v>133</v>
      </c>
      <c r="AW945" s="50">
        <v>93</v>
      </c>
      <c r="AX945" s="50">
        <v>114</v>
      </c>
      <c r="AZ945">
        <v>0</v>
      </c>
    </row>
    <row r="946" spans="1:52" x14ac:dyDescent="0.25">
      <c r="A946" s="2" t="s">
        <v>661</v>
      </c>
      <c r="B946" s="3" t="s">
        <v>2091</v>
      </c>
      <c r="C946" s="4">
        <v>70418</v>
      </c>
      <c r="D946" s="2" t="s">
        <v>663</v>
      </c>
      <c r="E946" s="2" t="s">
        <v>2092</v>
      </c>
      <c r="F946" t="s">
        <v>2256</v>
      </c>
      <c r="G946">
        <v>19234</v>
      </c>
      <c r="H946">
        <v>501</v>
      </c>
      <c r="I946">
        <v>276</v>
      </c>
      <c r="J946" s="9">
        <v>55.08982035928144</v>
      </c>
      <c r="K946">
        <v>5286</v>
      </c>
      <c r="L946">
        <v>2314</v>
      </c>
      <c r="M946" s="22">
        <v>43.776012107453646</v>
      </c>
      <c r="N946" s="48">
        <v>19234</v>
      </c>
      <c r="O946" s="49">
        <v>9050</v>
      </c>
      <c r="P946" s="49">
        <v>10184</v>
      </c>
      <c r="Q946" s="48">
        <v>892</v>
      </c>
      <c r="R946" s="48">
        <v>864</v>
      </c>
      <c r="S946" s="48">
        <v>862</v>
      </c>
      <c r="T946" s="48">
        <v>864</v>
      </c>
      <c r="U946" s="48">
        <v>925</v>
      </c>
      <c r="V946" s="48">
        <v>867</v>
      </c>
      <c r="W946" s="48">
        <v>670</v>
      </c>
      <c r="X946" s="48">
        <v>574</v>
      </c>
      <c r="Y946" s="48">
        <v>532</v>
      </c>
      <c r="Z946" s="48">
        <v>556</v>
      </c>
      <c r="AA946" s="48">
        <v>578</v>
      </c>
      <c r="AB946" s="48">
        <v>466</v>
      </c>
      <c r="AC946" s="48">
        <v>384</v>
      </c>
      <c r="AD946" s="48">
        <v>336</v>
      </c>
      <c r="AE946" s="48">
        <v>241</v>
      </c>
      <c r="AF946" s="48">
        <v>161</v>
      </c>
      <c r="AG946" s="48">
        <v>163</v>
      </c>
      <c r="AH946" s="50">
        <v>848</v>
      </c>
      <c r="AI946" s="50">
        <v>825</v>
      </c>
      <c r="AJ946" s="50">
        <v>820</v>
      </c>
      <c r="AK946" s="50">
        <v>827</v>
      </c>
      <c r="AL946" s="50">
        <v>871</v>
      </c>
      <c r="AM946" s="50">
        <v>826</v>
      </c>
      <c r="AN946" s="50">
        <v>633</v>
      </c>
      <c r="AO946" s="50">
        <v>547</v>
      </c>
      <c r="AP946" s="50">
        <v>514</v>
      </c>
      <c r="AQ946" s="50">
        <v>512</v>
      </c>
      <c r="AR946" s="50">
        <v>510</v>
      </c>
      <c r="AS946" s="50">
        <v>400</v>
      </c>
      <c r="AT946" s="50">
        <v>332</v>
      </c>
      <c r="AU946" s="50">
        <v>304</v>
      </c>
      <c r="AV946" s="50">
        <v>217</v>
      </c>
      <c r="AW946" s="50">
        <v>153</v>
      </c>
      <c r="AX946" s="50">
        <v>160</v>
      </c>
      <c r="AZ946">
        <v>0</v>
      </c>
    </row>
    <row r="947" spans="1:52" x14ac:dyDescent="0.25">
      <c r="A947" s="2" t="s">
        <v>661</v>
      </c>
      <c r="B947" s="3" t="s">
        <v>1386</v>
      </c>
      <c r="C947" s="4">
        <v>70429</v>
      </c>
      <c r="D947" s="2" t="s">
        <v>663</v>
      </c>
      <c r="E947" s="2" t="s">
        <v>1387</v>
      </c>
      <c r="F947" t="s">
        <v>2496</v>
      </c>
      <c r="G947">
        <v>33625</v>
      </c>
      <c r="H947">
        <v>3182</v>
      </c>
      <c r="I947">
        <v>1883</v>
      </c>
      <c r="J947" s="9">
        <v>59.176618478944064</v>
      </c>
      <c r="K947">
        <v>10623</v>
      </c>
      <c r="L947">
        <v>3260</v>
      </c>
      <c r="M947" s="22">
        <v>30.688129530264519</v>
      </c>
      <c r="N947" s="48">
        <v>33625</v>
      </c>
      <c r="O947" s="49">
        <v>11232</v>
      </c>
      <c r="P947" s="49">
        <v>22393</v>
      </c>
      <c r="Q947" s="48">
        <v>1903</v>
      </c>
      <c r="R947" s="48">
        <v>1764</v>
      </c>
      <c r="S947" s="48">
        <v>1697</v>
      </c>
      <c r="T947" s="48">
        <v>1693</v>
      </c>
      <c r="U947" s="48">
        <v>1612</v>
      </c>
      <c r="V947" s="48">
        <v>1535</v>
      </c>
      <c r="W947" s="48">
        <v>1177</v>
      </c>
      <c r="X947" s="48">
        <v>950</v>
      </c>
      <c r="Y947" s="48">
        <v>921</v>
      </c>
      <c r="Z947" s="48">
        <v>943</v>
      </c>
      <c r="AA947" s="48">
        <v>848</v>
      </c>
      <c r="AB947" s="48">
        <v>715</v>
      </c>
      <c r="AC947" s="48">
        <v>573</v>
      </c>
      <c r="AD947" s="48">
        <v>507</v>
      </c>
      <c r="AE947" s="48">
        <v>359</v>
      </c>
      <c r="AF947" s="48">
        <v>230</v>
      </c>
      <c r="AG947" s="48">
        <v>227</v>
      </c>
      <c r="AH947" s="50">
        <v>1817</v>
      </c>
      <c r="AI947" s="50">
        <v>1686</v>
      </c>
      <c r="AJ947" s="50">
        <v>1613</v>
      </c>
      <c r="AK947" s="50">
        <v>1600</v>
      </c>
      <c r="AL947" s="50">
        <v>1516</v>
      </c>
      <c r="AM947" s="50">
        <v>1352</v>
      </c>
      <c r="AN947" s="50">
        <v>1037</v>
      </c>
      <c r="AO947" s="50">
        <v>844</v>
      </c>
      <c r="AP947" s="50">
        <v>829</v>
      </c>
      <c r="AQ947" s="50">
        <v>811</v>
      </c>
      <c r="AR947" s="50">
        <v>710</v>
      </c>
      <c r="AS947" s="50">
        <v>580</v>
      </c>
      <c r="AT947" s="50">
        <v>455</v>
      </c>
      <c r="AU947" s="50">
        <v>396</v>
      </c>
      <c r="AV947" s="50">
        <v>293</v>
      </c>
      <c r="AW947" s="50">
        <v>205</v>
      </c>
      <c r="AX947" s="50">
        <v>227</v>
      </c>
      <c r="AZ947">
        <v>0</v>
      </c>
    </row>
    <row r="948" spans="1:52" x14ac:dyDescent="0.25">
      <c r="A948" s="2" t="s">
        <v>661</v>
      </c>
      <c r="B948" s="3" t="s">
        <v>1837</v>
      </c>
      <c r="C948" s="4">
        <v>70473</v>
      </c>
      <c r="D948" s="2" t="s">
        <v>663</v>
      </c>
      <c r="E948" s="2" t="s">
        <v>1838</v>
      </c>
      <c r="F948" t="s">
        <v>2256</v>
      </c>
      <c r="G948">
        <v>14764</v>
      </c>
      <c r="H948">
        <v>422</v>
      </c>
      <c r="I948">
        <v>222</v>
      </c>
      <c r="J948" s="9">
        <v>52.606635071090047</v>
      </c>
      <c r="K948">
        <v>4213</v>
      </c>
      <c r="L948">
        <v>1293</v>
      </c>
      <c r="M948" s="22">
        <v>30.690719202468546</v>
      </c>
      <c r="N948" s="48">
        <v>14764</v>
      </c>
      <c r="O948" s="49">
        <v>6818</v>
      </c>
      <c r="P948" s="49">
        <v>7946</v>
      </c>
      <c r="Q948" s="48">
        <v>743</v>
      </c>
      <c r="R948" s="48">
        <v>727</v>
      </c>
      <c r="S948" s="48">
        <v>723</v>
      </c>
      <c r="T948" s="48">
        <v>731</v>
      </c>
      <c r="U948" s="48">
        <v>722</v>
      </c>
      <c r="V948" s="48">
        <v>682</v>
      </c>
      <c r="W948" s="48">
        <v>608</v>
      </c>
      <c r="X948" s="48">
        <v>506</v>
      </c>
      <c r="Y948" s="48">
        <v>404</v>
      </c>
      <c r="Z948" s="48">
        <v>380</v>
      </c>
      <c r="AA948" s="48">
        <v>360</v>
      </c>
      <c r="AB948" s="48">
        <v>311</v>
      </c>
      <c r="AC948" s="48">
        <v>247</v>
      </c>
      <c r="AD948" s="48">
        <v>174</v>
      </c>
      <c r="AE948" s="48">
        <v>127</v>
      </c>
      <c r="AF948" s="48">
        <v>90</v>
      </c>
      <c r="AG948" s="48">
        <v>91</v>
      </c>
      <c r="AH948" s="50">
        <v>692</v>
      </c>
      <c r="AI948" s="50">
        <v>658</v>
      </c>
      <c r="AJ948" s="50">
        <v>655</v>
      </c>
      <c r="AK948" s="50">
        <v>669</v>
      </c>
      <c r="AL948" s="50">
        <v>673</v>
      </c>
      <c r="AM948" s="50">
        <v>611</v>
      </c>
      <c r="AN948" s="50">
        <v>546</v>
      </c>
      <c r="AO948" s="50">
        <v>470</v>
      </c>
      <c r="AP948" s="50">
        <v>408</v>
      </c>
      <c r="AQ948" s="50">
        <v>380</v>
      </c>
      <c r="AR948" s="50">
        <v>357</v>
      </c>
      <c r="AS948" s="50">
        <v>305</v>
      </c>
      <c r="AT948" s="50">
        <v>242</v>
      </c>
      <c r="AU948" s="50">
        <v>166</v>
      </c>
      <c r="AV948" s="50">
        <v>118</v>
      </c>
      <c r="AW948" s="50">
        <v>89</v>
      </c>
      <c r="AX948" s="50">
        <v>99</v>
      </c>
      <c r="AZ948">
        <v>0</v>
      </c>
    </row>
    <row r="949" spans="1:52" x14ac:dyDescent="0.25">
      <c r="A949" s="2" t="s">
        <v>661</v>
      </c>
      <c r="B949" s="3" t="s">
        <v>2170</v>
      </c>
      <c r="C949" s="4">
        <v>70508</v>
      </c>
      <c r="D949" s="2" t="s">
        <v>663</v>
      </c>
      <c r="E949" s="2" t="s">
        <v>2171</v>
      </c>
      <c r="F949" t="s">
        <v>2256</v>
      </c>
      <c r="G949">
        <v>20967</v>
      </c>
      <c r="H949">
        <v>772</v>
      </c>
      <c r="I949">
        <v>399</v>
      </c>
      <c r="J949" s="9">
        <v>51.683937823834192</v>
      </c>
      <c r="K949">
        <v>6635</v>
      </c>
      <c r="L949">
        <v>1926</v>
      </c>
      <c r="M949" s="22">
        <v>29.02788244159759</v>
      </c>
      <c r="N949" s="48">
        <v>20967</v>
      </c>
      <c r="O949" s="49">
        <v>12016</v>
      </c>
      <c r="P949" s="49">
        <v>8951</v>
      </c>
      <c r="Q949" s="48">
        <v>1137</v>
      </c>
      <c r="R949" s="48">
        <v>1090</v>
      </c>
      <c r="S949" s="48">
        <v>1074</v>
      </c>
      <c r="T949" s="48">
        <v>1028</v>
      </c>
      <c r="U949" s="48">
        <v>1023</v>
      </c>
      <c r="V949" s="48">
        <v>934</v>
      </c>
      <c r="W949" s="48">
        <v>780</v>
      </c>
      <c r="X949" s="48">
        <v>663</v>
      </c>
      <c r="Y949" s="48">
        <v>563</v>
      </c>
      <c r="Z949" s="48">
        <v>546</v>
      </c>
      <c r="AA949" s="48">
        <v>508</v>
      </c>
      <c r="AB949" s="48">
        <v>416</v>
      </c>
      <c r="AC949" s="48">
        <v>308</v>
      </c>
      <c r="AD949" s="48">
        <v>244</v>
      </c>
      <c r="AE949" s="48">
        <v>176</v>
      </c>
      <c r="AF949" s="48">
        <v>128</v>
      </c>
      <c r="AG949" s="48">
        <v>133</v>
      </c>
      <c r="AH949" s="50">
        <v>1075</v>
      </c>
      <c r="AI949" s="50">
        <v>1021</v>
      </c>
      <c r="AJ949" s="50">
        <v>998</v>
      </c>
      <c r="AK949" s="50">
        <v>957</v>
      </c>
      <c r="AL949" s="50">
        <v>972</v>
      </c>
      <c r="AM949" s="50">
        <v>905</v>
      </c>
      <c r="AN949" s="50">
        <v>756</v>
      </c>
      <c r="AO949" s="50">
        <v>629</v>
      </c>
      <c r="AP949" s="50">
        <v>532</v>
      </c>
      <c r="AQ949" s="50">
        <v>515</v>
      </c>
      <c r="AR949" s="50">
        <v>465</v>
      </c>
      <c r="AS949" s="50">
        <v>379</v>
      </c>
      <c r="AT949" s="50">
        <v>292</v>
      </c>
      <c r="AU949" s="50">
        <v>244</v>
      </c>
      <c r="AV949" s="50">
        <v>180</v>
      </c>
      <c r="AW949" s="50">
        <v>137</v>
      </c>
      <c r="AX949" s="50">
        <v>159</v>
      </c>
      <c r="AZ949">
        <v>0</v>
      </c>
    </row>
    <row r="950" spans="1:52" x14ac:dyDescent="0.25">
      <c r="A950" s="2" t="s">
        <v>661</v>
      </c>
      <c r="B950" s="3" t="s">
        <v>1258</v>
      </c>
      <c r="C950" s="4">
        <v>70523</v>
      </c>
      <c r="D950" s="2" t="s">
        <v>663</v>
      </c>
      <c r="E950" s="2" t="s">
        <v>1259</v>
      </c>
      <c r="F950" t="s">
        <v>2256</v>
      </c>
      <c r="G950">
        <v>14224</v>
      </c>
      <c r="H950">
        <v>1292</v>
      </c>
      <c r="I950">
        <v>340</v>
      </c>
      <c r="J950" s="9">
        <v>26.315789473684209</v>
      </c>
      <c r="K950">
        <v>5007</v>
      </c>
      <c r="L950">
        <v>1135</v>
      </c>
      <c r="M950" s="22">
        <v>22.668264429798281</v>
      </c>
      <c r="N950" s="48">
        <v>14224</v>
      </c>
      <c r="O950" s="49">
        <v>5556</v>
      </c>
      <c r="P950" s="49">
        <v>8668</v>
      </c>
      <c r="Q950" s="48">
        <v>961</v>
      </c>
      <c r="R950" s="48">
        <v>886</v>
      </c>
      <c r="S950" s="48">
        <v>867</v>
      </c>
      <c r="T950" s="48">
        <v>807</v>
      </c>
      <c r="U950" s="48">
        <v>791</v>
      </c>
      <c r="V950" s="48">
        <v>636</v>
      </c>
      <c r="W950" s="48">
        <v>468</v>
      </c>
      <c r="X950" s="48">
        <v>376</v>
      </c>
      <c r="Y950" s="48">
        <v>299</v>
      </c>
      <c r="Z950" s="48">
        <v>297</v>
      </c>
      <c r="AA950" s="48">
        <v>277</v>
      </c>
      <c r="AB950" s="48">
        <v>192</v>
      </c>
      <c r="AC950" s="48">
        <v>156</v>
      </c>
      <c r="AD950" s="48">
        <v>128</v>
      </c>
      <c r="AE950" s="48">
        <v>107</v>
      </c>
      <c r="AF950" s="48">
        <v>88</v>
      </c>
      <c r="AG950" s="48">
        <v>93</v>
      </c>
      <c r="AH950" s="50">
        <v>906</v>
      </c>
      <c r="AI950" s="50">
        <v>804</v>
      </c>
      <c r="AJ950" s="50">
        <v>778</v>
      </c>
      <c r="AK950" s="50">
        <v>707</v>
      </c>
      <c r="AL950" s="50">
        <v>687</v>
      </c>
      <c r="AM950" s="50">
        <v>543</v>
      </c>
      <c r="AN950" s="50">
        <v>408</v>
      </c>
      <c r="AO950" s="50">
        <v>340</v>
      </c>
      <c r="AP950" s="50">
        <v>288</v>
      </c>
      <c r="AQ950" s="50">
        <v>291</v>
      </c>
      <c r="AR950" s="50">
        <v>262</v>
      </c>
      <c r="AS950" s="50">
        <v>178</v>
      </c>
      <c r="AT950" s="50">
        <v>151</v>
      </c>
      <c r="AU950" s="50">
        <v>134</v>
      </c>
      <c r="AV950" s="50">
        <v>116</v>
      </c>
      <c r="AW950" s="50">
        <v>97</v>
      </c>
      <c r="AX950" s="50">
        <v>105</v>
      </c>
      <c r="AZ950">
        <v>1</v>
      </c>
    </row>
    <row r="951" spans="1:52" x14ac:dyDescent="0.25">
      <c r="A951" s="2" t="s">
        <v>661</v>
      </c>
      <c r="B951" s="3" t="s">
        <v>1270</v>
      </c>
      <c r="C951" s="4">
        <v>70670</v>
      </c>
      <c r="D951" s="2" t="s">
        <v>663</v>
      </c>
      <c r="E951" s="2" t="s">
        <v>1271</v>
      </c>
      <c r="F951" t="s">
        <v>2496</v>
      </c>
      <c r="G951">
        <v>38204</v>
      </c>
      <c r="H951">
        <v>1374</v>
      </c>
      <c r="I951">
        <v>636</v>
      </c>
      <c r="J951" s="9">
        <v>46.288209606986904</v>
      </c>
      <c r="K951">
        <v>11874</v>
      </c>
      <c r="L951">
        <v>3363</v>
      </c>
      <c r="M951" s="22">
        <v>28.322385042950987</v>
      </c>
      <c r="N951" s="48">
        <v>38204</v>
      </c>
      <c r="O951" s="49">
        <v>21303</v>
      </c>
      <c r="P951" s="49">
        <v>16901</v>
      </c>
      <c r="Q951" s="48">
        <v>2038</v>
      </c>
      <c r="R951" s="48">
        <v>1967</v>
      </c>
      <c r="S951" s="48">
        <v>1964</v>
      </c>
      <c r="T951" s="48">
        <v>1935</v>
      </c>
      <c r="U951" s="48">
        <v>1913</v>
      </c>
      <c r="V951" s="48">
        <v>1784</v>
      </c>
      <c r="W951" s="48">
        <v>1464</v>
      </c>
      <c r="X951" s="48">
        <v>1222</v>
      </c>
      <c r="Y951" s="48">
        <v>1013</v>
      </c>
      <c r="Z951" s="48">
        <v>943</v>
      </c>
      <c r="AA951" s="48">
        <v>880</v>
      </c>
      <c r="AB951" s="48">
        <v>741</v>
      </c>
      <c r="AC951" s="48">
        <v>529</v>
      </c>
      <c r="AD951" s="48">
        <v>410</v>
      </c>
      <c r="AE951" s="48">
        <v>302</v>
      </c>
      <c r="AF951" s="48">
        <v>220</v>
      </c>
      <c r="AG951" s="48">
        <v>228</v>
      </c>
      <c r="AH951" s="50">
        <v>1949</v>
      </c>
      <c r="AI951" s="50">
        <v>1872</v>
      </c>
      <c r="AJ951" s="50">
        <v>1850</v>
      </c>
      <c r="AK951" s="50">
        <v>1767</v>
      </c>
      <c r="AL951" s="50">
        <v>1748</v>
      </c>
      <c r="AM951" s="50">
        <v>1626</v>
      </c>
      <c r="AN951" s="50">
        <v>1345</v>
      </c>
      <c r="AO951" s="50">
        <v>1106</v>
      </c>
      <c r="AP951" s="50">
        <v>945</v>
      </c>
      <c r="AQ951" s="50">
        <v>976</v>
      </c>
      <c r="AR951" s="50">
        <v>909</v>
      </c>
      <c r="AS951" s="50">
        <v>703</v>
      </c>
      <c r="AT951" s="50">
        <v>550</v>
      </c>
      <c r="AU951" s="50">
        <v>451</v>
      </c>
      <c r="AV951" s="50">
        <v>322</v>
      </c>
      <c r="AW951" s="50">
        <v>246</v>
      </c>
      <c r="AX951" s="50">
        <v>286</v>
      </c>
      <c r="AZ951">
        <v>1</v>
      </c>
    </row>
    <row r="952" spans="1:52" x14ac:dyDescent="0.25">
      <c r="A952" s="2" t="s">
        <v>661</v>
      </c>
      <c r="B952" s="3" t="s">
        <v>1948</v>
      </c>
      <c r="C952" s="4">
        <v>70678</v>
      </c>
      <c r="D952" s="2" t="s">
        <v>663</v>
      </c>
      <c r="E952" s="2" t="s">
        <v>1949</v>
      </c>
      <c r="F952" t="s">
        <v>2496</v>
      </c>
      <c r="G952">
        <v>26005</v>
      </c>
      <c r="H952">
        <v>794</v>
      </c>
      <c r="I952">
        <v>419</v>
      </c>
      <c r="J952" s="9">
        <v>52.770780856423173</v>
      </c>
      <c r="K952">
        <v>8654</v>
      </c>
      <c r="L952">
        <v>2272</v>
      </c>
      <c r="M952" s="22">
        <v>26.25375548879131</v>
      </c>
      <c r="N952" s="48">
        <v>26005</v>
      </c>
      <c r="O952" s="49">
        <v>5305</v>
      </c>
      <c r="P952" s="49">
        <v>20700</v>
      </c>
      <c r="Q952" s="48">
        <v>1634</v>
      </c>
      <c r="R952" s="48">
        <v>1475</v>
      </c>
      <c r="S952" s="48">
        <v>1395</v>
      </c>
      <c r="T952" s="48">
        <v>1320</v>
      </c>
      <c r="U952" s="48">
        <v>1257</v>
      </c>
      <c r="V952" s="48">
        <v>1111</v>
      </c>
      <c r="W952" s="48">
        <v>900</v>
      </c>
      <c r="X952" s="48">
        <v>784</v>
      </c>
      <c r="Y952" s="48">
        <v>716</v>
      </c>
      <c r="Z952" s="48">
        <v>695</v>
      </c>
      <c r="AA952" s="48">
        <v>613</v>
      </c>
      <c r="AB952" s="48">
        <v>542</v>
      </c>
      <c r="AC952" s="48">
        <v>407</v>
      </c>
      <c r="AD952" s="48">
        <v>321</v>
      </c>
      <c r="AE952" s="48">
        <v>270</v>
      </c>
      <c r="AF952" s="48">
        <v>175</v>
      </c>
      <c r="AG952" s="48">
        <v>159</v>
      </c>
      <c r="AH952" s="50">
        <v>1538</v>
      </c>
      <c r="AI952" s="50">
        <v>1383</v>
      </c>
      <c r="AJ952" s="50">
        <v>1312</v>
      </c>
      <c r="AK952" s="50">
        <v>1242</v>
      </c>
      <c r="AL952" s="50">
        <v>1186</v>
      </c>
      <c r="AM952" s="50">
        <v>983</v>
      </c>
      <c r="AN952" s="50">
        <v>773</v>
      </c>
      <c r="AO952" s="50">
        <v>654</v>
      </c>
      <c r="AP952" s="50">
        <v>575</v>
      </c>
      <c r="AQ952" s="50">
        <v>547</v>
      </c>
      <c r="AR952" s="50">
        <v>486</v>
      </c>
      <c r="AS952" s="50">
        <v>434</v>
      </c>
      <c r="AT952" s="50">
        <v>329</v>
      </c>
      <c r="AU952" s="50">
        <v>262</v>
      </c>
      <c r="AV952" s="50">
        <v>226</v>
      </c>
      <c r="AW952" s="50">
        <v>152</v>
      </c>
      <c r="AX952" s="50">
        <v>149</v>
      </c>
      <c r="AZ952">
        <v>0</v>
      </c>
    </row>
    <row r="953" spans="1:52" x14ac:dyDescent="0.25">
      <c r="A953" s="2" t="s">
        <v>661</v>
      </c>
      <c r="B953" s="3" t="s">
        <v>1282</v>
      </c>
      <c r="C953" s="4">
        <v>70702</v>
      </c>
      <c r="D953" s="2" t="s">
        <v>663</v>
      </c>
      <c r="E953" s="2" t="s">
        <v>1283</v>
      </c>
      <c r="F953" t="s">
        <v>2496</v>
      </c>
      <c r="G953">
        <v>12571</v>
      </c>
      <c r="H953">
        <v>294</v>
      </c>
      <c r="I953">
        <v>193</v>
      </c>
      <c r="J953" s="9">
        <v>65.646258503401356</v>
      </c>
      <c r="K953">
        <v>3303</v>
      </c>
      <c r="L953">
        <v>1432</v>
      </c>
      <c r="M953" s="22">
        <v>43.354526188313649</v>
      </c>
      <c r="N953" s="48">
        <v>12571</v>
      </c>
      <c r="O953" s="49">
        <v>6549</v>
      </c>
      <c r="P953" s="49">
        <v>6022</v>
      </c>
      <c r="Q953" s="48">
        <v>540</v>
      </c>
      <c r="R953" s="48">
        <v>533</v>
      </c>
      <c r="S953" s="48">
        <v>542</v>
      </c>
      <c r="T953" s="48">
        <v>566</v>
      </c>
      <c r="U953" s="48">
        <v>576</v>
      </c>
      <c r="V953" s="48">
        <v>502</v>
      </c>
      <c r="W953" s="48">
        <v>403</v>
      </c>
      <c r="X953" s="48">
        <v>355</v>
      </c>
      <c r="Y953" s="48">
        <v>391</v>
      </c>
      <c r="Z953" s="48">
        <v>423</v>
      </c>
      <c r="AA953" s="48">
        <v>419</v>
      </c>
      <c r="AB953" s="48">
        <v>361</v>
      </c>
      <c r="AC953" s="48">
        <v>280</v>
      </c>
      <c r="AD953" s="48">
        <v>212</v>
      </c>
      <c r="AE953" s="48">
        <v>152</v>
      </c>
      <c r="AF953" s="48">
        <v>101</v>
      </c>
      <c r="AG953" s="48">
        <v>95</v>
      </c>
      <c r="AH953" s="50">
        <v>515</v>
      </c>
      <c r="AI953" s="50">
        <v>507</v>
      </c>
      <c r="AJ953" s="50">
        <v>517</v>
      </c>
      <c r="AK953" s="50">
        <v>545</v>
      </c>
      <c r="AL953" s="50">
        <v>553</v>
      </c>
      <c r="AM953" s="50">
        <v>500</v>
      </c>
      <c r="AN953" s="50">
        <v>415</v>
      </c>
      <c r="AO953" s="50">
        <v>378</v>
      </c>
      <c r="AP953" s="50">
        <v>398</v>
      </c>
      <c r="AQ953" s="50">
        <v>397</v>
      </c>
      <c r="AR953" s="50">
        <v>368</v>
      </c>
      <c r="AS953" s="50">
        <v>299</v>
      </c>
      <c r="AT953" s="50">
        <v>228</v>
      </c>
      <c r="AU953" s="50">
        <v>166</v>
      </c>
      <c r="AV953" s="50">
        <v>128</v>
      </c>
      <c r="AW953" s="50">
        <v>96</v>
      </c>
      <c r="AX953" s="50">
        <v>110</v>
      </c>
      <c r="AZ953">
        <v>0</v>
      </c>
    </row>
    <row r="954" spans="1:52" x14ac:dyDescent="0.25">
      <c r="A954" s="2" t="s">
        <v>661</v>
      </c>
      <c r="B954" s="3" t="s">
        <v>988</v>
      </c>
      <c r="C954" s="4">
        <v>70708</v>
      </c>
      <c r="D954" s="2" t="s">
        <v>663</v>
      </c>
      <c r="E954" s="2" t="s">
        <v>989</v>
      </c>
      <c r="F954" t="s">
        <v>2496</v>
      </c>
      <c r="G954">
        <v>58502</v>
      </c>
      <c r="H954">
        <v>1465</v>
      </c>
      <c r="I954">
        <v>966</v>
      </c>
      <c r="J954" s="9">
        <v>65.938566552901023</v>
      </c>
      <c r="K954">
        <v>17924</v>
      </c>
      <c r="L954">
        <v>5749</v>
      </c>
      <c r="M954" s="22">
        <v>32.074313769247937</v>
      </c>
      <c r="N954" s="48">
        <v>58502</v>
      </c>
      <c r="O954" s="49">
        <v>34502</v>
      </c>
      <c r="P954" s="49">
        <v>24000</v>
      </c>
      <c r="Q954" s="48">
        <v>3233</v>
      </c>
      <c r="R954" s="48">
        <v>3037</v>
      </c>
      <c r="S954" s="48">
        <v>2803</v>
      </c>
      <c r="T954" s="48">
        <v>2867</v>
      </c>
      <c r="U954" s="48">
        <v>2761</v>
      </c>
      <c r="V954" s="48">
        <v>2497</v>
      </c>
      <c r="W954" s="48">
        <v>2036</v>
      </c>
      <c r="X954" s="48">
        <v>1666</v>
      </c>
      <c r="Y954" s="48">
        <v>1449</v>
      </c>
      <c r="Z954" s="48">
        <v>1504</v>
      </c>
      <c r="AA954" s="48">
        <v>1467</v>
      </c>
      <c r="AB954" s="48">
        <v>1232</v>
      </c>
      <c r="AC954" s="48">
        <v>945</v>
      </c>
      <c r="AD954" s="48">
        <v>778</v>
      </c>
      <c r="AE954" s="48">
        <v>585</v>
      </c>
      <c r="AF954" s="48">
        <v>425</v>
      </c>
      <c r="AG954" s="48">
        <v>423</v>
      </c>
      <c r="AH954" s="50">
        <v>3129</v>
      </c>
      <c r="AI954" s="50">
        <v>2956</v>
      </c>
      <c r="AJ954" s="50">
        <v>2925</v>
      </c>
      <c r="AK954" s="50">
        <v>2868</v>
      </c>
      <c r="AL954" s="50">
        <v>2834</v>
      </c>
      <c r="AM954" s="50">
        <v>2347</v>
      </c>
      <c r="AN954" s="50">
        <v>1793</v>
      </c>
      <c r="AO954" s="50">
        <v>1600</v>
      </c>
      <c r="AP954" s="50">
        <v>1456</v>
      </c>
      <c r="AQ954" s="50">
        <v>1421</v>
      </c>
      <c r="AR954" s="50">
        <v>1288</v>
      </c>
      <c r="AS954" s="50">
        <v>1093</v>
      </c>
      <c r="AT954" s="50">
        <v>897</v>
      </c>
      <c r="AU954" s="50">
        <v>757</v>
      </c>
      <c r="AV954" s="50">
        <v>545</v>
      </c>
      <c r="AW954" s="50">
        <v>411</v>
      </c>
      <c r="AX954" s="50">
        <v>474</v>
      </c>
      <c r="AZ954">
        <v>0</v>
      </c>
    </row>
    <row r="955" spans="1:52" x14ac:dyDescent="0.25">
      <c r="A955" s="2" t="s">
        <v>661</v>
      </c>
      <c r="B955" s="3" t="s">
        <v>2071</v>
      </c>
      <c r="C955" s="4">
        <v>70713</v>
      </c>
      <c r="D955" s="2" t="s">
        <v>663</v>
      </c>
      <c r="E955" s="2" t="s">
        <v>2072</v>
      </c>
      <c r="F955" t="s">
        <v>2256</v>
      </c>
      <c r="G955">
        <v>51084</v>
      </c>
      <c r="H955">
        <v>1405</v>
      </c>
      <c r="I955">
        <v>535</v>
      </c>
      <c r="J955" s="9">
        <v>38.078291814946617</v>
      </c>
      <c r="K955">
        <v>17707</v>
      </c>
      <c r="L955">
        <v>4854</v>
      </c>
      <c r="M955" s="22">
        <v>27.412887558592647</v>
      </c>
      <c r="N955" s="48">
        <v>51084</v>
      </c>
      <c r="O955" s="49">
        <v>26876</v>
      </c>
      <c r="P955" s="49">
        <v>24208</v>
      </c>
      <c r="Q955" s="48">
        <v>3291</v>
      </c>
      <c r="R955" s="48">
        <v>2990</v>
      </c>
      <c r="S955" s="48">
        <v>2853</v>
      </c>
      <c r="T955" s="48">
        <v>2729</v>
      </c>
      <c r="U955" s="48">
        <v>2545</v>
      </c>
      <c r="V955" s="48">
        <v>2307</v>
      </c>
      <c r="W955" s="48">
        <v>1782</v>
      </c>
      <c r="X955" s="48">
        <v>1256</v>
      </c>
      <c r="Y955" s="48">
        <v>1105</v>
      </c>
      <c r="Z955" s="48">
        <v>1086</v>
      </c>
      <c r="AA955" s="48">
        <v>1058</v>
      </c>
      <c r="AB955" s="48">
        <v>872</v>
      </c>
      <c r="AC955" s="48">
        <v>678</v>
      </c>
      <c r="AD955" s="48">
        <v>607</v>
      </c>
      <c r="AE955" s="48">
        <v>477</v>
      </c>
      <c r="AF955" s="48">
        <v>356</v>
      </c>
      <c r="AG955" s="48">
        <v>372</v>
      </c>
      <c r="AH955" s="50">
        <v>3140</v>
      </c>
      <c r="AI955" s="50">
        <v>2815</v>
      </c>
      <c r="AJ955" s="50">
        <v>2663</v>
      </c>
      <c r="AK955" s="50">
        <v>2517</v>
      </c>
      <c r="AL955" s="50">
        <v>2325</v>
      </c>
      <c r="AM955" s="50">
        <v>1968</v>
      </c>
      <c r="AN955" s="50">
        <v>1490</v>
      </c>
      <c r="AO955" s="50">
        <v>1197</v>
      </c>
      <c r="AP955" s="50">
        <v>1124</v>
      </c>
      <c r="AQ955" s="50">
        <v>1116</v>
      </c>
      <c r="AR955" s="50">
        <v>963</v>
      </c>
      <c r="AS955" s="50">
        <v>842</v>
      </c>
      <c r="AT955" s="50">
        <v>690</v>
      </c>
      <c r="AU955" s="50">
        <v>566</v>
      </c>
      <c r="AV955" s="50">
        <v>461</v>
      </c>
      <c r="AW955" s="50">
        <v>388</v>
      </c>
      <c r="AX955" s="50">
        <v>455</v>
      </c>
      <c r="AZ955">
        <v>0</v>
      </c>
    </row>
    <row r="956" spans="1:52" x14ac:dyDescent="0.25">
      <c r="A956" s="2" t="s">
        <v>661</v>
      </c>
      <c r="B956" s="3" t="s">
        <v>1796</v>
      </c>
      <c r="C956" s="4">
        <v>70717</v>
      </c>
      <c r="D956" s="2" t="s">
        <v>663</v>
      </c>
      <c r="E956" s="2" t="s">
        <v>898</v>
      </c>
      <c r="F956" t="s">
        <v>2496</v>
      </c>
      <c r="G956">
        <v>15961</v>
      </c>
      <c r="H956">
        <v>717</v>
      </c>
      <c r="I956">
        <v>419</v>
      </c>
      <c r="J956" s="9">
        <v>58.437935843793589</v>
      </c>
      <c r="K956">
        <v>4407</v>
      </c>
      <c r="L956">
        <v>2108</v>
      </c>
      <c r="M956" s="22">
        <v>47.832992965736324</v>
      </c>
      <c r="N956" s="48">
        <v>15961</v>
      </c>
      <c r="O956" s="49">
        <v>11146</v>
      </c>
      <c r="P956" s="49">
        <v>4815</v>
      </c>
      <c r="Q956" s="48">
        <v>732</v>
      </c>
      <c r="R956" s="48">
        <v>729</v>
      </c>
      <c r="S956" s="48">
        <v>729</v>
      </c>
      <c r="T956" s="48">
        <v>727</v>
      </c>
      <c r="U956" s="48">
        <v>777</v>
      </c>
      <c r="V956" s="48">
        <v>704</v>
      </c>
      <c r="W956" s="48">
        <v>508</v>
      </c>
      <c r="X956" s="48">
        <v>412</v>
      </c>
      <c r="Y956" s="48">
        <v>416</v>
      </c>
      <c r="Z956" s="48">
        <v>462</v>
      </c>
      <c r="AA956" s="48">
        <v>465</v>
      </c>
      <c r="AB956" s="48">
        <v>437</v>
      </c>
      <c r="AC956" s="48">
        <v>397</v>
      </c>
      <c r="AD956" s="48">
        <v>302</v>
      </c>
      <c r="AE956" s="48">
        <v>219</v>
      </c>
      <c r="AF956" s="48">
        <v>154</v>
      </c>
      <c r="AG956" s="48">
        <v>142</v>
      </c>
      <c r="AH956" s="50">
        <v>697</v>
      </c>
      <c r="AI956" s="50">
        <v>683</v>
      </c>
      <c r="AJ956" s="50">
        <v>662</v>
      </c>
      <c r="AK956" s="50">
        <v>652</v>
      </c>
      <c r="AL956" s="50">
        <v>695</v>
      </c>
      <c r="AM956" s="50">
        <v>634</v>
      </c>
      <c r="AN956" s="50">
        <v>470</v>
      </c>
      <c r="AO956" s="50">
        <v>395</v>
      </c>
      <c r="AP956" s="50">
        <v>415</v>
      </c>
      <c r="AQ956" s="50">
        <v>445</v>
      </c>
      <c r="AR956" s="50">
        <v>430</v>
      </c>
      <c r="AS956" s="50">
        <v>369</v>
      </c>
      <c r="AT956" s="50">
        <v>339</v>
      </c>
      <c r="AU956" s="50">
        <v>255</v>
      </c>
      <c r="AV956" s="50">
        <v>195</v>
      </c>
      <c r="AW956" s="50">
        <v>147</v>
      </c>
      <c r="AX956" s="50">
        <v>166</v>
      </c>
      <c r="AZ956">
        <v>0</v>
      </c>
    </row>
    <row r="957" spans="1:52" x14ac:dyDescent="0.25">
      <c r="A957" s="2" t="s">
        <v>661</v>
      </c>
      <c r="B957" s="3" t="s">
        <v>1021</v>
      </c>
      <c r="C957" s="4">
        <v>70742</v>
      </c>
      <c r="D957" s="2" t="s">
        <v>663</v>
      </c>
      <c r="E957" s="2" t="s">
        <v>1022</v>
      </c>
      <c r="F957" t="s">
        <v>2496</v>
      </c>
      <c r="G957">
        <v>34342</v>
      </c>
      <c r="H957">
        <v>257</v>
      </c>
      <c r="I957">
        <v>283</v>
      </c>
      <c r="J957" s="9">
        <v>110.11673151750973</v>
      </c>
      <c r="K957">
        <v>9715</v>
      </c>
      <c r="L957">
        <v>4826</v>
      </c>
      <c r="M957" s="22">
        <v>49.675759135357694</v>
      </c>
      <c r="N957" s="48">
        <v>34342</v>
      </c>
      <c r="O957" s="49">
        <v>26218</v>
      </c>
      <c r="P957" s="49">
        <v>8124</v>
      </c>
      <c r="Q957" s="48">
        <v>1671</v>
      </c>
      <c r="R957" s="48">
        <v>1670</v>
      </c>
      <c r="S957" s="48">
        <v>1705</v>
      </c>
      <c r="T957" s="48">
        <v>1612</v>
      </c>
      <c r="U957" s="48">
        <v>1533</v>
      </c>
      <c r="V957" s="48">
        <v>1262</v>
      </c>
      <c r="W957" s="48">
        <v>896</v>
      </c>
      <c r="X957" s="48">
        <v>757</v>
      </c>
      <c r="Y957" s="48">
        <v>805</v>
      </c>
      <c r="Z957" s="48">
        <v>928</v>
      </c>
      <c r="AA957" s="48">
        <v>951</v>
      </c>
      <c r="AB957" s="48">
        <v>874</v>
      </c>
      <c r="AC957" s="48">
        <v>772</v>
      </c>
      <c r="AD957" s="48">
        <v>650</v>
      </c>
      <c r="AE957" s="48">
        <v>503</v>
      </c>
      <c r="AF957" s="48">
        <v>356</v>
      </c>
      <c r="AG957" s="48">
        <v>363</v>
      </c>
      <c r="AH957" s="50">
        <v>1564</v>
      </c>
      <c r="AI957" s="50">
        <v>1523</v>
      </c>
      <c r="AJ957" s="50">
        <v>1575</v>
      </c>
      <c r="AK957" s="50">
        <v>1505</v>
      </c>
      <c r="AL957" s="50">
        <v>1520</v>
      </c>
      <c r="AM957" s="50">
        <v>1238</v>
      </c>
      <c r="AN957" s="50">
        <v>924</v>
      </c>
      <c r="AO957" s="50">
        <v>793</v>
      </c>
      <c r="AP957" s="50">
        <v>838</v>
      </c>
      <c r="AQ957" s="50">
        <v>952</v>
      </c>
      <c r="AR957" s="50">
        <v>965</v>
      </c>
      <c r="AS957" s="50">
        <v>876</v>
      </c>
      <c r="AT957" s="50">
        <v>770</v>
      </c>
      <c r="AU957" s="50">
        <v>633</v>
      </c>
      <c r="AV957" s="50">
        <v>501</v>
      </c>
      <c r="AW957" s="50">
        <v>382</v>
      </c>
      <c r="AX957" s="50">
        <v>475</v>
      </c>
      <c r="AZ957">
        <v>0</v>
      </c>
    </row>
    <row r="958" spans="1:52" x14ac:dyDescent="0.25">
      <c r="A958" s="2" t="s">
        <v>661</v>
      </c>
      <c r="B958" s="3" t="s">
        <v>2034</v>
      </c>
      <c r="C958" s="4">
        <v>70771</v>
      </c>
      <c r="D958" s="2" t="s">
        <v>663</v>
      </c>
      <c r="E958" s="2" t="s">
        <v>663</v>
      </c>
      <c r="F958" t="s">
        <v>2496</v>
      </c>
      <c r="G958">
        <v>22424</v>
      </c>
      <c r="H958">
        <v>1771</v>
      </c>
      <c r="I958">
        <v>956</v>
      </c>
      <c r="J958" s="9">
        <v>53.98080180688877</v>
      </c>
      <c r="K958">
        <v>6363</v>
      </c>
      <c r="L958">
        <v>2766</v>
      </c>
      <c r="M958" s="22">
        <v>43.470061291843471</v>
      </c>
      <c r="N958" s="48">
        <v>22424</v>
      </c>
      <c r="O958" s="49">
        <v>8312</v>
      </c>
      <c r="P958" s="49">
        <v>14112</v>
      </c>
      <c r="Q958" s="48">
        <v>1135</v>
      </c>
      <c r="R958" s="48">
        <v>1061</v>
      </c>
      <c r="S958" s="48">
        <v>1009</v>
      </c>
      <c r="T958" s="48">
        <v>1018</v>
      </c>
      <c r="U958" s="48">
        <v>1055</v>
      </c>
      <c r="V958" s="48">
        <v>1051</v>
      </c>
      <c r="W958" s="48">
        <v>793</v>
      </c>
      <c r="X958" s="48">
        <v>643</v>
      </c>
      <c r="Y958" s="48">
        <v>598</v>
      </c>
      <c r="Z958" s="48">
        <v>625</v>
      </c>
      <c r="AA958" s="48">
        <v>610</v>
      </c>
      <c r="AB958" s="48">
        <v>551</v>
      </c>
      <c r="AC958" s="48">
        <v>449</v>
      </c>
      <c r="AD958" s="48">
        <v>373</v>
      </c>
      <c r="AE958" s="48">
        <v>307</v>
      </c>
      <c r="AF958" s="48">
        <v>220</v>
      </c>
      <c r="AG958" s="48">
        <v>222</v>
      </c>
      <c r="AH958" s="50">
        <v>1087</v>
      </c>
      <c r="AI958" s="50">
        <v>1011</v>
      </c>
      <c r="AJ958" s="50">
        <v>967</v>
      </c>
      <c r="AK958" s="50">
        <v>987</v>
      </c>
      <c r="AL958" s="50">
        <v>1039</v>
      </c>
      <c r="AM958" s="50">
        <v>963</v>
      </c>
      <c r="AN958" s="50">
        <v>702</v>
      </c>
      <c r="AO958" s="50">
        <v>572</v>
      </c>
      <c r="AP958" s="50">
        <v>540</v>
      </c>
      <c r="AQ958" s="50">
        <v>554</v>
      </c>
      <c r="AR958" s="50">
        <v>517</v>
      </c>
      <c r="AS958" s="50">
        <v>441</v>
      </c>
      <c r="AT958" s="50">
        <v>353</v>
      </c>
      <c r="AU958" s="50">
        <v>303</v>
      </c>
      <c r="AV958" s="50">
        <v>258</v>
      </c>
      <c r="AW958" s="50">
        <v>196</v>
      </c>
      <c r="AX958" s="50">
        <v>214</v>
      </c>
      <c r="AZ958">
        <v>0</v>
      </c>
    </row>
    <row r="959" spans="1:52" x14ac:dyDescent="0.25">
      <c r="A959" s="2" t="s">
        <v>661</v>
      </c>
      <c r="B959" s="3" t="s">
        <v>1237</v>
      </c>
      <c r="C959" s="4">
        <v>70820</v>
      </c>
      <c r="D959" s="2" t="s">
        <v>663</v>
      </c>
      <c r="E959" s="2" t="s">
        <v>1238</v>
      </c>
      <c r="F959" t="s">
        <v>2496</v>
      </c>
      <c r="G959">
        <v>34456</v>
      </c>
      <c r="H959">
        <v>703</v>
      </c>
      <c r="I959">
        <v>269</v>
      </c>
      <c r="J959" s="9">
        <v>38.264580369843529</v>
      </c>
      <c r="K959">
        <v>10385</v>
      </c>
      <c r="L959">
        <v>3063</v>
      </c>
      <c r="M959" s="22">
        <v>29.494463168030816</v>
      </c>
      <c r="N959" s="48">
        <v>34456</v>
      </c>
      <c r="O959" s="49">
        <v>28405</v>
      </c>
      <c r="P959" s="49">
        <v>6051</v>
      </c>
      <c r="Q959" s="48">
        <v>1865</v>
      </c>
      <c r="R959" s="48">
        <v>1758</v>
      </c>
      <c r="S959" s="48">
        <v>1748</v>
      </c>
      <c r="T959" s="48">
        <v>1737</v>
      </c>
      <c r="U959" s="48">
        <v>1562</v>
      </c>
      <c r="V959" s="48">
        <v>1398</v>
      </c>
      <c r="W959" s="48">
        <v>1086</v>
      </c>
      <c r="X959" s="48">
        <v>893</v>
      </c>
      <c r="Y959" s="48">
        <v>851</v>
      </c>
      <c r="Z959" s="48">
        <v>927</v>
      </c>
      <c r="AA959" s="48">
        <v>904</v>
      </c>
      <c r="AB959" s="48">
        <v>741</v>
      </c>
      <c r="AC959" s="48">
        <v>554</v>
      </c>
      <c r="AD959" s="48">
        <v>418</v>
      </c>
      <c r="AE959" s="48">
        <v>298</v>
      </c>
      <c r="AF959" s="48">
        <v>193</v>
      </c>
      <c r="AG959" s="48">
        <v>201</v>
      </c>
      <c r="AH959" s="50">
        <v>1761</v>
      </c>
      <c r="AI959" s="50">
        <v>1664</v>
      </c>
      <c r="AJ959" s="50">
        <v>1663</v>
      </c>
      <c r="AK959" s="50">
        <v>1695</v>
      </c>
      <c r="AL959" s="50">
        <v>1580</v>
      </c>
      <c r="AM959" s="50">
        <v>1417</v>
      </c>
      <c r="AN959" s="50">
        <v>1163</v>
      </c>
      <c r="AO959" s="50">
        <v>993</v>
      </c>
      <c r="AP959" s="50">
        <v>950</v>
      </c>
      <c r="AQ959" s="50">
        <v>980</v>
      </c>
      <c r="AR959" s="50">
        <v>917</v>
      </c>
      <c r="AS959" s="50">
        <v>735</v>
      </c>
      <c r="AT959" s="50">
        <v>557</v>
      </c>
      <c r="AU959" s="50">
        <v>432</v>
      </c>
      <c r="AV959" s="50">
        <v>324</v>
      </c>
      <c r="AW959" s="50">
        <v>228</v>
      </c>
      <c r="AX959" s="50">
        <v>263</v>
      </c>
      <c r="AZ959">
        <v>0</v>
      </c>
    </row>
    <row r="960" spans="1:52" x14ac:dyDescent="0.25">
      <c r="A960" s="2" t="s">
        <v>661</v>
      </c>
      <c r="B960" s="3" t="s">
        <v>2065</v>
      </c>
      <c r="C960" s="4">
        <v>70823</v>
      </c>
      <c r="D960" s="2" t="s">
        <v>663</v>
      </c>
      <c r="E960" s="2" t="s">
        <v>2066</v>
      </c>
      <c r="F960" t="s">
        <v>2256</v>
      </c>
      <c r="G960">
        <v>18893</v>
      </c>
      <c r="H960">
        <v>2055</v>
      </c>
      <c r="I960">
        <v>866</v>
      </c>
      <c r="J960" s="9">
        <v>42.141119221411195</v>
      </c>
      <c r="K960">
        <v>5702</v>
      </c>
      <c r="L960">
        <v>2196</v>
      </c>
      <c r="M960" s="22">
        <v>38.51280252542967</v>
      </c>
      <c r="N960" s="48">
        <v>18893</v>
      </c>
      <c r="O960" s="49">
        <v>5460</v>
      </c>
      <c r="P960" s="49">
        <v>13433</v>
      </c>
      <c r="Q960" s="48">
        <v>971</v>
      </c>
      <c r="R960" s="48">
        <v>954</v>
      </c>
      <c r="S960" s="48">
        <v>960</v>
      </c>
      <c r="T960" s="48">
        <v>920</v>
      </c>
      <c r="U960" s="48">
        <v>949</v>
      </c>
      <c r="V960" s="48">
        <v>845</v>
      </c>
      <c r="W960" s="48">
        <v>640</v>
      </c>
      <c r="X960" s="48">
        <v>529</v>
      </c>
      <c r="Y960" s="48">
        <v>479</v>
      </c>
      <c r="Z960" s="48">
        <v>499</v>
      </c>
      <c r="AA960" s="48">
        <v>508</v>
      </c>
      <c r="AB960" s="48">
        <v>459</v>
      </c>
      <c r="AC960" s="48">
        <v>377</v>
      </c>
      <c r="AD960" s="48">
        <v>316</v>
      </c>
      <c r="AE960" s="48">
        <v>245</v>
      </c>
      <c r="AF960" s="48">
        <v>160</v>
      </c>
      <c r="AG960" s="48">
        <v>166</v>
      </c>
      <c r="AH960" s="50">
        <v>914</v>
      </c>
      <c r="AI960" s="50">
        <v>864</v>
      </c>
      <c r="AJ960" s="50">
        <v>866</v>
      </c>
      <c r="AK960" s="50">
        <v>827</v>
      </c>
      <c r="AL960" s="50">
        <v>826</v>
      </c>
      <c r="AM960" s="50">
        <v>737</v>
      </c>
      <c r="AN960" s="50">
        <v>584</v>
      </c>
      <c r="AO960" s="50">
        <v>501</v>
      </c>
      <c r="AP960" s="50">
        <v>440</v>
      </c>
      <c r="AQ960" s="50">
        <v>429</v>
      </c>
      <c r="AR960" s="50">
        <v>432</v>
      </c>
      <c r="AS960" s="50">
        <v>402</v>
      </c>
      <c r="AT960" s="50">
        <v>321</v>
      </c>
      <c r="AU960" s="50">
        <v>258</v>
      </c>
      <c r="AV960" s="50">
        <v>199</v>
      </c>
      <c r="AW960" s="50">
        <v>142</v>
      </c>
      <c r="AX960" s="50">
        <v>174</v>
      </c>
      <c r="AZ960">
        <v>0</v>
      </c>
    </row>
    <row r="961" spans="1:52" x14ac:dyDescent="0.25">
      <c r="A961" s="2" t="s">
        <v>295</v>
      </c>
      <c r="B961" s="3" t="s">
        <v>1356</v>
      </c>
      <c r="C961" s="4">
        <v>73001</v>
      </c>
      <c r="D961" s="2" t="s">
        <v>297</v>
      </c>
      <c r="E961" s="2" t="s">
        <v>1357</v>
      </c>
      <c r="F961" t="s">
        <v>2496</v>
      </c>
      <c r="G961">
        <v>564076</v>
      </c>
      <c r="H961">
        <v>5464</v>
      </c>
      <c r="I961">
        <v>3582</v>
      </c>
      <c r="J961" s="9">
        <v>65.556368960468518</v>
      </c>
      <c r="K961">
        <v>138816</v>
      </c>
      <c r="L961">
        <v>69738</v>
      </c>
      <c r="M961" s="22">
        <v>50.237724757952975</v>
      </c>
      <c r="N961" s="48">
        <v>564076</v>
      </c>
      <c r="O961" s="49">
        <v>533351</v>
      </c>
      <c r="P961" s="49">
        <v>30725</v>
      </c>
      <c r="Q961" s="48">
        <v>22387</v>
      </c>
      <c r="R961" s="48">
        <v>23172</v>
      </c>
      <c r="S961" s="48">
        <v>24171</v>
      </c>
      <c r="T961" s="48">
        <v>25815</v>
      </c>
      <c r="U961" s="48">
        <v>25419</v>
      </c>
      <c r="V961" s="48">
        <v>24317</v>
      </c>
      <c r="W961" s="48">
        <v>18941</v>
      </c>
      <c r="X961" s="48">
        <v>15912</v>
      </c>
      <c r="Y961" s="48">
        <v>14987</v>
      </c>
      <c r="Z961" s="48">
        <v>14473</v>
      </c>
      <c r="AA961" s="48">
        <v>15839</v>
      </c>
      <c r="AB961" s="48">
        <v>14027</v>
      </c>
      <c r="AC961" s="48">
        <v>11276</v>
      </c>
      <c r="AD961" s="48">
        <v>8698</v>
      </c>
      <c r="AE961" s="48">
        <v>6017</v>
      </c>
      <c r="AF961" s="48">
        <v>4218</v>
      </c>
      <c r="AG961" s="48">
        <v>4204</v>
      </c>
      <c r="AH961" s="50">
        <v>21256</v>
      </c>
      <c r="AI961" s="50">
        <v>22286</v>
      </c>
      <c r="AJ961" s="50">
        <v>23333</v>
      </c>
      <c r="AK961" s="50">
        <v>24486</v>
      </c>
      <c r="AL961" s="50">
        <v>23833</v>
      </c>
      <c r="AM961" s="50">
        <v>22493</v>
      </c>
      <c r="AN961" s="50">
        <v>20106</v>
      </c>
      <c r="AO961" s="50">
        <v>17855</v>
      </c>
      <c r="AP961" s="50">
        <v>16730</v>
      </c>
      <c r="AQ961" s="50">
        <v>17714</v>
      </c>
      <c r="AR961" s="50">
        <v>19464</v>
      </c>
      <c r="AS961" s="50">
        <v>17326</v>
      </c>
      <c r="AT961" s="50">
        <v>13488</v>
      </c>
      <c r="AU961" s="50">
        <v>10431</v>
      </c>
      <c r="AV961" s="50">
        <v>7835</v>
      </c>
      <c r="AW961" s="50">
        <v>5675</v>
      </c>
      <c r="AX961" s="50">
        <v>5892</v>
      </c>
      <c r="AZ961">
        <v>0</v>
      </c>
    </row>
    <row r="962" spans="1:52" x14ac:dyDescent="0.25">
      <c r="A962" s="2" t="s">
        <v>295</v>
      </c>
      <c r="B962" s="3" t="s">
        <v>1580</v>
      </c>
      <c r="C962" s="4">
        <v>73024</v>
      </c>
      <c r="D962" s="2" t="s">
        <v>297</v>
      </c>
      <c r="E962" s="2" t="s">
        <v>1581</v>
      </c>
      <c r="F962" t="s">
        <v>2496</v>
      </c>
      <c r="G962">
        <v>4963</v>
      </c>
      <c r="H962">
        <v>286</v>
      </c>
      <c r="I962">
        <v>335</v>
      </c>
      <c r="J962" s="9">
        <v>117.13286713286712</v>
      </c>
      <c r="K962">
        <v>1334</v>
      </c>
      <c r="L962">
        <v>858</v>
      </c>
      <c r="M962" s="22">
        <v>64.317841079460266</v>
      </c>
      <c r="N962" s="48">
        <v>4963</v>
      </c>
      <c r="O962" s="49">
        <v>1867</v>
      </c>
      <c r="P962" s="49">
        <v>3096</v>
      </c>
      <c r="Q962" s="48">
        <v>231</v>
      </c>
      <c r="R962" s="48">
        <v>220</v>
      </c>
      <c r="S962" s="48">
        <v>216</v>
      </c>
      <c r="T962" s="48">
        <v>216</v>
      </c>
      <c r="U962" s="48">
        <v>225</v>
      </c>
      <c r="V962" s="48">
        <v>188</v>
      </c>
      <c r="W962" s="48">
        <v>138</v>
      </c>
      <c r="X962" s="48">
        <v>109</v>
      </c>
      <c r="Y962" s="48">
        <v>118</v>
      </c>
      <c r="Z962" s="48">
        <v>155</v>
      </c>
      <c r="AA962" s="48">
        <v>168</v>
      </c>
      <c r="AB962" s="48">
        <v>147</v>
      </c>
      <c r="AC962" s="48">
        <v>133</v>
      </c>
      <c r="AD962" s="48">
        <v>119</v>
      </c>
      <c r="AE962" s="48">
        <v>82</v>
      </c>
      <c r="AF962" s="48">
        <v>57</v>
      </c>
      <c r="AG962" s="48">
        <v>68</v>
      </c>
      <c r="AH962" s="50">
        <v>219</v>
      </c>
      <c r="AI962" s="50">
        <v>205</v>
      </c>
      <c r="AJ962" s="50">
        <v>201</v>
      </c>
      <c r="AK962" s="50">
        <v>197</v>
      </c>
      <c r="AL962" s="50">
        <v>204</v>
      </c>
      <c r="AM962" s="50">
        <v>174</v>
      </c>
      <c r="AN962" s="50">
        <v>130</v>
      </c>
      <c r="AO962" s="50">
        <v>102</v>
      </c>
      <c r="AP962" s="50">
        <v>108</v>
      </c>
      <c r="AQ962" s="50">
        <v>139</v>
      </c>
      <c r="AR962" s="50">
        <v>141</v>
      </c>
      <c r="AS962" s="50">
        <v>120</v>
      </c>
      <c r="AT962" s="50">
        <v>109</v>
      </c>
      <c r="AU962" s="50">
        <v>106</v>
      </c>
      <c r="AV962" s="50">
        <v>78</v>
      </c>
      <c r="AW962" s="50">
        <v>60</v>
      </c>
      <c r="AX962" s="50">
        <v>80</v>
      </c>
      <c r="AZ962">
        <v>0</v>
      </c>
    </row>
    <row r="963" spans="1:52" x14ac:dyDescent="0.25">
      <c r="A963" s="2" t="s">
        <v>295</v>
      </c>
      <c r="B963" s="3" t="s">
        <v>1247</v>
      </c>
      <c r="C963" s="4">
        <v>73026</v>
      </c>
      <c r="D963" s="2" t="s">
        <v>297</v>
      </c>
      <c r="E963" s="2" t="s">
        <v>1248</v>
      </c>
      <c r="F963" t="s">
        <v>2496</v>
      </c>
      <c r="G963">
        <v>8796</v>
      </c>
      <c r="H963">
        <v>465</v>
      </c>
      <c r="I963">
        <v>360</v>
      </c>
      <c r="J963" s="9">
        <v>77.41935483870968</v>
      </c>
      <c r="K963">
        <v>2524</v>
      </c>
      <c r="L963">
        <v>1334</v>
      </c>
      <c r="M963" s="22">
        <v>52.852614896988904</v>
      </c>
      <c r="N963" s="48">
        <v>8796</v>
      </c>
      <c r="O963" s="49">
        <v>3396</v>
      </c>
      <c r="P963" s="49">
        <v>5400</v>
      </c>
      <c r="Q963" s="48">
        <v>421</v>
      </c>
      <c r="R963" s="48">
        <v>427</v>
      </c>
      <c r="S963" s="48">
        <v>434</v>
      </c>
      <c r="T963" s="48">
        <v>370</v>
      </c>
      <c r="U963" s="48">
        <v>353</v>
      </c>
      <c r="V963" s="48">
        <v>318</v>
      </c>
      <c r="W963" s="48">
        <v>253</v>
      </c>
      <c r="X963" s="48">
        <v>214</v>
      </c>
      <c r="Y963" s="48">
        <v>225</v>
      </c>
      <c r="Z963" s="48">
        <v>235</v>
      </c>
      <c r="AA963" s="48">
        <v>236</v>
      </c>
      <c r="AB963" s="48">
        <v>240</v>
      </c>
      <c r="AC963" s="48">
        <v>237</v>
      </c>
      <c r="AD963" s="48">
        <v>199</v>
      </c>
      <c r="AE963" s="48">
        <v>137</v>
      </c>
      <c r="AF963" s="48">
        <v>91</v>
      </c>
      <c r="AG963" s="48">
        <v>85</v>
      </c>
      <c r="AH963" s="50">
        <v>391</v>
      </c>
      <c r="AI963" s="50">
        <v>380</v>
      </c>
      <c r="AJ963" s="50">
        <v>387</v>
      </c>
      <c r="AK963" s="50">
        <v>336</v>
      </c>
      <c r="AL963" s="50">
        <v>334</v>
      </c>
      <c r="AM963" s="50">
        <v>319</v>
      </c>
      <c r="AN963" s="50">
        <v>268</v>
      </c>
      <c r="AO963" s="50">
        <v>232</v>
      </c>
      <c r="AP963" s="50">
        <v>239</v>
      </c>
      <c r="AQ963" s="50">
        <v>245</v>
      </c>
      <c r="AR963" s="50">
        <v>246</v>
      </c>
      <c r="AS963" s="50">
        <v>245</v>
      </c>
      <c r="AT963" s="50">
        <v>225</v>
      </c>
      <c r="AU963" s="50">
        <v>179</v>
      </c>
      <c r="AV963" s="50">
        <v>120</v>
      </c>
      <c r="AW963" s="50">
        <v>83</v>
      </c>
      <c r="AX963" s="50">
        <v>92</v>
      </c>
      <c r="AZ963">
        <v>0</v>
      </c>
    </row>
    <row r="964" spans="1:52" x14ac:dyDescent="0.25">
      <c r="A964" s="2" t="s">
        <v>295</v>
      </c>
      <c r="B964" s="3" t="s">
        <v>923</v>
      </c>
      <c r="C964" s="4">
        <v>73030</v>
      </c>
      <c r="D964" s="2" t="s">
        <v>297</v>
      </c>
      <c r="E964" s="2" t="s">
        <v>924</v>
      </c>
      <c r="F964" t="s">
        <v>2496</v>
      </c>
      <c r="G964">
        <v>6683</v>
      </c>
      <c r="H964">
        <v>102</v>
      </c>
      <c r="I964">
        <v>128</v>
      </c>
      <c r="J964" s="9">
        <v>125.49019607843137</v>
      </c>
      <c r="K964">
        <v>1766</v>
      </c>
      <c r="L964">
        <v>1005</v>
      </c>
      <c r="M964" s="22">
        <v>56.908267270668176</v>
      </c>
      <c r="N964" s="48">
        <v>6683</v>
      </c>
      <c r="O964" s="49">
        <v>5120</v>
      </c>
      <c r="P964" s="49">
        <v>1563</v>
      </c>
      <c r="Q964" s="48">
        <v>286</v>
      </c>
      <c r="R964" s="48">
        <v>290</v>
      </c>
      <c r="S964" s="48">
        <v>274</v>
      </c>
      <c r="T964" s="48">
        <v>302</v>
      </c>
      <c r="U964" s="48">
        <v>289</v>
      </c>
      <c r="V964" s="48">
        <v>272</v>
      </c>
      <c r="W964" s="48">
        <v>203</v>
      </c>
      <c r="X964" s="48">
        <v>158</v>
      </c>
      <c r="Y964" s="48">
        <v>173</v>
      </c>
      <c r="Z964" s="48">
        <v>211</v>
      </c>
      <c r="AA964" s="48">
        <v>224</v>
      </c>
      <c r="AB964" s="48">
        <v>220</v>
      </c>
      <c r="AC964" s="48">
        <v>188</v>
      </c>
      <c r="AD964" s="48">
        <v>134</v>
      </c>
      <c r="AE964" s="48">
        <v>85</v>
      </c>
      <c r="AF964" s="48">
        <v>61</v>
      </c>
      <c r="AG964" s="48">
        <v>66</v>
      </c>
      <c r="AH964" s="50">
        <v>275</v>
      </c>
      <c r="AI964" s="50">
        <v>266</v>
      </c>
      <c r="AJ964" s="50">
        <v>253</v>
      </c>
      <c r="AK964" s="50">
        <v>279</v>
      </c>
      <c r="AL964" s="50">
        <v>272</v>
      </c>
      <c r="AM964" s="50">
        <v>260</v>
      </c>
      <c r="AN964" s="50">
        <v>192</v>
      </c>
      <c r="AO964" s="50">
        <v>154</v>
      </c>
      <c r="AP964" s="50">
        <v>167</v>
      </c>
      <c r="AQ964" s="50">
        <v>202</v>
      </c>
      <c r="AR964" s="50">
        <v>209</v>
      </c>
      <c r="AS964" s="50">
        <v>188</v>
      </c>
      <c r="AT964" s="50">
        <v>168</v>
      </c>
      <c r="AU964" s="50">
        <v>123</v>
      </c>
      <c r="AV964" s="50">
        <v>87</v>
      </c>
      <c r="AW964" s="50">
        <v>68</v>
      </c>
      <c r="AX964" s="50">
        <v>84</v>
      </c>
      <c r="AZ964">
        <v>0</v>
      </c>
    </row>
    <row r="965" spans="1:52" x14ac:dyDescent="0.25">
      <c r="A965" s="2" t="s">
        <v>295</v>
      </c>
      <c r="B965" s="3" t="s">
        <v>1179</v>
      </c>
      <c r="C965" s="4">
        <v>73043</v>
      </c>
      <c r="D965" s="2" t="s">
        <v>297</v>
      </c>
      <c r="E965" s="2" t="s">
        <v>1180</v>
      </c>
      <c r="F965" t="s">
        <v>2496</v>
      </c>
      <c r="G965">
        <v>18849</v>
      </c>
      <c r="H965">
        <v>941</v>
      </c>
      <c r="I965">
        <v>314</v>
      </c>
      <c r="J965" s="9">
        <v>33.368756641870348</v>
      </c>
      <c r="K965">
        <v>6174</v>
      </c>
      <c r="L965">
        <v>1786</v>
      </c>
      <c r="M965" s="22">
        <v>28.927761580822803</v>
      </c>
      <c r="N965" s="48">
        <v>18849</v>
      </c>
      <c r="O965" s="49">
        <v>2113</v>
      </c>
      <c r="P965" s="49">
        <v>16736</v>
      </c>
      <c r="Q965" s="48">
        <v>1125</v>
      </c>
      <c r="R965" s="48">
        <v>1066</v>
      </c>
      <c r="S965" s="48">
        <v>1054</v>
      </c>
      <c r="T965" s="48">
        <v>1074</v>
      </c>
      <c r="U965" s="48">
        <v>963</v>
      </c>
      <c r="V965" s="48">
        <v>880</v>
      </c>
      <c r="W965" s="48">
        <v>567</v>
      </c>
      <c r="X965" s="48">
        <v>439</v>
      </c>
      <c r="Y965" s="48">
        <v>476</v>
      </c>
      <c r="Z965" s="48">
        <v>522</v>
      </c>
      <c r="AA965" s="48">
        <v>539</v>
      </c>
      <c r="AB965" s="48">
        <v>437</v>
      </c>
      <c r="AC965" s="48">
        <v>331</v>
      </c>
      <c r="AD965" s="48">
        <v>269</v>
      </c>
      <c r="AE965" s="48">
        <v>202</v>
      </c>
      <c r="AF965" s="48">
        <v>143</v>
      </c>
      <c r="AG965" s="48">
        <v>135</v>
      </c>
      <c r="AH965" s="50">
        <v>1060</v>
      </c>
      <c r="AI965" s="50">
        <v>975</v>
      </c>
      <c r="AJ965" s="50">
        <v>899</v>
      </c>
      <c r="AK965" s="50">
        <v>864</v>
      </c>
      <c r="AL965" s="50">
        <v>751</v>
      </c>
      <c r="AM965" s="50">
        <v>698</v>
      </c>
      <c r="AN965" s="50">
        <v>466</v>
      </c>
      <c r="AO965" s="50">
        <v>372</v>
      </c>
      <c r="AP965" s="50">
        <v>415</v>
      </c>
      <c r="AQ965" s="50">
        <v>464</v>
      </c>
      <c r="AR965" s="50">
        <v>469</v>
      </c>
      <c r="AS965" s="50">
        <v>349</v>
      </c>
      <c r="AT965" s="50">
        <v>246</v>
      </c>
      <c r="AU965" s="50">
        <v>195</v>
      </c>
      <c r="AV965" s="50">
        <v>158</v>
      </c>
      <c r="AW965" s="50">
        <v>118</v>
      </c>
      <c r="AX965" s="50">
        <v>128</v>
      </c>
      <c r="AZ965">
        <v>0</v>
      </c>
    </row>
    <row r="966" spans="1:52" x14ac:dyDescent="0.25">
      <c r="A966" s="2" t="s">
        <v>295</v>
      </c>
      <c r="B966" s="3" t="s">
        <v>1272</v>
      </c>
      <c r="C966" s="4">
        <v>73055</v>
      </c>
      <c r="D966" s="2" t="s">
        <v>297</v>
      </c>
      <c r="E966" s="2" t="s">
        <v>1273</v>
      </c>
      <c r="F966" t="s">
        <v>2496</v>
      </c>
      <c r="G966">
        <v>11724</v>
      </c>
      <c r="H966">
        <v>1038</v>
      </c>
      <c r="I966">
        <v>742</v>
      </c>
      <c r="J966" s="9">
        <v>71.483622350674366</v>
      </c>
      <c r="K966">
        <v>3260</v>
      </c>
      <c r="L966">
        <v>1763</v>
      </c>
      <c r="M966" s="22">
        <v>54.079754601226995</v>
      </c>
      <c r="N966" s="48">
        <v>11724</v>
      </c>
      <c r="O966" s="49">
        <v>8314</v>
      </c>
      <c r="P966" s="49">
        <v>3410</v>
      </c>
      <c r="Q966" s="48">
        <v>530</v>
      </c>
      <c r="R966" s="48">
        <v>534</v>
      </c>
      <c r="S966" s="48">
        <v>542</v>
      </c>
      <c r="T966" s="48">
        <v>516</v>
      </c>
      <c r="U966" s="48">
        <v>555</v>
      </c>
      <c r="V966" s="48">
        <v>543</v>
      </c>
      <c r="W966" s="48">
        <v>334</v>
      </c>
      <c r="X966" s="48">
        <v>243</v>
      </c>
      <c r="Y966" s="48">
        <v>248</v>
      </c>
      <c r="Z966" s="48">
        <v>300</v>
      </c>
      <c r="AA966" s="48">
        <v>351</v>
      </c>
      <c r="AB966" s="48">
        <v>343</v>
      </c>
      <c r="AC966" s="48">
        <v>293</v>
      </c>
      <c r="AD966" s="48">
        <v>241</v>
      </c>
      <c r="AE966" s="48">
        <v>171</v>
      </c>
      <c r="AF966" s="48">
        <v>113</v>
      </c>
      <c r="AG966" s="48">
        <v>117</v>
      </c>
      <c r="AH966" s="50">
        <v>498</v>
      </c>
      <c r="AI966" s="50">
        <v>510</v>
      </c>
      <c r="AJ966" s="50">
        <v>497</v>
      </c>
      <c r="AK966" s="50">
        <v>462</v>
      </c>
      <c r="AL966" s="50">
        <v>477</v>
      </c>
      <c r="AM966" s="50">
        <v>480</v>
      </c>
      <c r="AN966" s="50">
        <v>325</v>
      </c>
      <c r="AO966" s="50">
        <v>257</v>
      </c>
      <c r="AP966" s="50">
        <v>285</v>
      </c>
      <c r="AQ966" s="50">
        <v>336</v>
      </c>
      <c r="AR966" s="50">
        <v>364</v>
      </c>
      <c r="AS966" s="50">
        <v>334</v>
      </c>
      <c r="AT966" s="50">
        <v>270</v>
      </c>
      <c r="AU966" s="50">
        <v>231</v>
      </c>
      <c r="AV966" s="50">
        <v>171</v>
      </c>
      <c r="AW966" s="50">
        <v>119</v>
      </c>
      <c r="AX966" s="50">
        <v>134</v>
      </c>
      <c r="AZ966">
        <v>0</v>
      </c>
    </row>
    <row r="967" spans="1:52" x14ac:dyDescent="0.25">
      <c r="A967" s="2" t="s">
        <v>295</v>
      </c>
      <c r="B967" s="3" t="s">
        <v>1783</v>
      </c>
      <c r="C967" s="4">
        <v>73067</v>
      </c>
      <c r="D967" s="2" t="s">
        <v>297</v>
      </c>
      <c r="E967" s="2" t="s">
        <v>1784</v>
      </c>
      <c r="F967" t="s">
        <v>2259</v>
      </c>
      <c r="G967">
        <v>22669</v>
      </c>
      <c r="H967">
        <v>4505</v>
      </c>
      <c r="I967">
        <v>1740</v>
      </c>
      <c r="J967" s="9">
        <v>38.623751387347397</v>
      </c>
      <c r="K967">
        <v>7416</v>
      </c>
      <c r="L967">
        <v>2505</v>
      </c>
      <c r="M967" s="22">
        <v>33.778317152103561</v>
      </c>
      <c r="N967" s="48">
        <v>22669</v>
      </c>
      <c r="O967" s="49">
        <v>5339</v>
      </c>
      <c r="P967" s="49">
        <v>17330</v>
      </c>
      <c r="Q967" s="48">
        <v>1322</v>
      </c>
      <c r="R967" s="48">
        <v>1249</v>
      </c>
      <c r="S967" s="48">
        <v>1175</v>
      </c>
      <c r="T967" s="48">
        <v>1155</v>
      </c>
      <c r="U967" s="48">
        <v>1062</v>
      </c>
      <c r="V967" s="48">
        <v>900</v>
      </c>
      <c r="W967" s="48">
        <v>592</v>
      </c>
      <c r="X967" s="48">
        <v>494</v>
      </c>
      <c r="Y967" s="48">
        <v>505</v>
      </c>
      <c r="Z967" s="48">
        <v>517</v>
      </c>
      <c r="AA967" s="48">
        <v>543</v>
      </c>
      <c r="AB967" s="48">
        <v>507</v>
      </c>
      <c r="AC967" s="48">
        <v>407</v>
      </c>
      <c r="AD967" s="48">
        <v>315</v>
      </c>
      <c r="AE967" s="48">
        <v>246</v>
      </c>
      <c r="AF967" s="48">
        <v>173</v>
      </c>
      <c r="AG967" s="48">
        <v>182</v>
      </c>
      <c r="AH967" s="50">
        <v>1262</v>
      </c>
      <c r="AI967" s="50">
        <v>1191</v>
      </c>
      <c r="AJ967" s="50">
        <v>1117</v>
      </c>
      <c r="AK967" s="50">
        <v>1099</v>
      </c>
      <c r="AL967" s="50">
        <v>1029</v>
      </c>
      <c r="AM967" s="50">
        <v>921</v>
      </c>
      <c r="AN967" s="50">
        <v>645</v>
      </c>
      <c r="AO967" s="50">
        <v>555</v>
      </c>
      <c r="AP967" s="50">
        <v>556</v>
      </c>
      <c r="AQ967" s="50">
        <v>543</v>
      </c>
      <c r="AR967" s="50">
        <v>550</v>
      </c>
      <c r="AS967" s="50">
        <v>503</v>
      </c>
      <c r="AT967" s="50">
        <v>397</v>
      </c>
      <c r="AU967" s="50">
        <v>307</v>
      </c>
      <c r="AV967" s="50">
        <v>246</v>
      </c>
      <c r="AW967" s="50">
        <v>186</v>
      </c>
      <c r="AX967" s="50">
        <v>218</v>
      </c>
      <c r="AZ967">
        <v>2</v>
      </c>
    </row>
    <row r="968" spans="1:52" x14ac:dyDescent="0.25">
      <c r="A968" s="2" t="s">
        <v>295</v>
      </c>
      <c r="B968" s="3" t="s">
        <v>1484</v>
      </c>
      <c r="C968" s="4">
        <v>73124</v>
      </c>
      <c r="D968" s="2" t="s">
        <v>297</v>
      </c>
      <c r="E968" s="2" t="s">
        <v>1485</v>
      </c>
      <c r="F968" t="s">
        <v>2496</v>
      </c>
      <c r="G968">
        <v>19626</v>
      </c>
      <c r="H968">
        <v>2228</v>
      </c>
      <c r="I968">
        <v>888</v>
      </c>
      <c r="J968" s="9">
        <v>39.856373429084378</v>
      </c>
      <c r="K968">
        <v>5659</v>
      </c>
      <c r="L968">
        <v>2231</v>
      </c>
      <c r="M968" s="22">
        <v>39.423926488778939</v>
      </c>
      <c r="N968" s="48">
        <v>19626</v>
      </c>
      <c r="O968" s="49">
        <v>10021</v>
      </c>
      <c r="P968" s="49">
        <v>9605</v>
      </c>
      <c r="Q968" s="48">
        <v>941</v>
      </c>
      <c r="R968" s="48">
        <v>939</v>
      </c>
      <c r="S968" s="48">
        <v>971</v>
      </c>
      <c r="T968" s="48">
        <v>907</v>
      </c>
      <c r="U968" s="48">
        <v>920</v>
      </c>
      <c r="V968" s="48">
        <v>848</v>
      </c>
      <c r="W968" s="48">
        <v>648</v>
      </c>
      <c r="X968" s="48">
        <v>535</v>
      </c>
      <c r="Y968" s="48">
        <v>536</v>
      </c>
      <c r="Z968" s="48">
        <v>578</v>
      </c>
      <c r="AA968" s="48">
        <v>609</v>
      </c>
      <c r="AB968" s="48">
        <v>544</v>
      </c>
      <c r="AC968" s="48">
        <v>402</v>
      </c>
      <c r="AD968" s="48">
        <v>292</v>
      </c>
      <c r="AE968" s="48">
        <v>225</v>
      </c>
      <c r="AF968" s="48">
        <v>172</v>
      </c>
      <c r="AG968" s="48">
        <v>168</v>
      </c>
      <c r="AH968" s="50">
        <v>894</v>
      </c>
      <c r="AI968" s="50">
        <v>873</v>
      </c>
      <c r="AJ968" s="50">
        <v>870</v>
      </c>
      <c r="AK968" s="50">
        <v>787</v>
      </c>
      <c r="AL968" s="50">
        <v>793</v>
      </c>
      <c r="AM968" s="50">
        <v>745</v>
      </c>
      <c r="AN968" s="50">
        <v>586</v>
      </c>
      <c r="AO968" s="50">
        <v>503</v>
      </c>
      <c r="AP968" s="50">
        <v>527</v>
      </c>
      <c r="AQ968" s="50">
        <v>577</v>
      </c>
      <c r="AR968" s="50">
        <v>591</v>
      </c>
      <c r="AS968" s="50">
        <v>499</v>
      </c>
      <c r="AT968" s="50">
        <v>354</v>
      </c>
      <c r="AU968" s="50">
        <v>260</v>
      </c>
      <c r="AV968" s="50">
        <v>204</v>
      </c>
      <c r="AW968" s="50">
        <v>161</v>
      </c>
      <c r="AX968" s="50">
        <v>167</v>
      </c>
      <c r="AZ968">
        <v>0</v>
      </c>
    </row>
    <row r="969" spans="1:52" x14ac:dyDescent="0.25">
      <c r="A969" s="2" t="s">
        <v>295</v>
      </c>
      <c r="B969" s="3" t="s">
        <v>1091</v>
      </c>
      <c r="C969" s="4">
        <v>73148</v>
      </c>
      <c r="D969" s="2" t="s">
        <v>297</v>
      </c>
      <c r="E969" s="2" t="s">
        <v>1092</v>
      </c>
      <c r="F969" t="s">
        <v>2496</v>
      </c>
      <c r="G969">
        <v>8880</v>
      </c>
      <c r="H969">
        <v>395</v>
      </c>
      <c r="I969">
        <v>350</v>
      </c>
      <c r="J969" s="9">
        <v>88.60759493670885</v>
      </c>
      <c r="K969">
        <v>2244</v>
      </c>
      <c r="L969">
        <v>1248</v>
      </c>
      <c r="M969" s="22">
        <v>55.614973262032088</v>
      </c>
      <c r="N969" s="48">
        <v>8880</v>
      </c>
      <c r="O969" s="49">
        <v>6948</v>
      </c>
      <c r="P969" s="49">
        <v>1932</v>
      </c>
      <c r="Q969" s="48">
        <v>380</v>
      </c>
      <c r="R969" s="48">
        <v>367</v>
      </c>
      <c r="S969" s="48">
        <v>362</v>
      </c>
      <c r="T969" s="48">
        <v>388</v>
      </c>
      <c r="U969" s="48">
        <v>396</v>
      </c>
      <c r="V969" s="48">
        <v>329</v>
      </c>
      <c r="W969" s="48">
        <v>240</v>
      </c>
      <c r="X969" s="48">
        <v>232</v>
      </c>
      <c r="Y969" s="48">
        <v>278</v>
      </c>
      <c r="Z969" s="48">
        <v>285</v>
      </c>
      <c r="AA969" s="48">
        <v>282</v>
      </c>
      <c r="AB969" s="48">
        <v>263</v>
      </c>
      <c r="AC969" s="48">
        <v>206</v>
      </c>
      <c r="AD969" s="48">
        <v>157</v>
      </c>
      <c r="AE969" s="48">
        <v>122</v>
      </c>
      <c r="AF969" s="48">
        <v>88</v>
      </c>
      <c r="AG969" s="48">
        <v>93</v>
      </c>
      <c r="AH969" s="50">
        <v>363</v>
      </c>
      <c r="AI969" s="50">
        <v>354</v>
      </c>
      <c r="AJ969" s="50">
        <v>358</v>
      </c>
      <c r="AK969" s="50">
        <v>379</v>
      </c>
      <c r="AL969" s="50">
        <v>379</v>
      </c>
      <c r="AM969" s="50">
        <v>320</v>
      </c>
      <c r="AN969" s="50">
        <v>248</v>
      </c>
      <c r="AO969" s="50">
        <v>245</v>
      </c>
      <c r="AP969" s="50">
        <v>286</v>
      </c>
      <c r="AQ969" s="50">
        <v>285</v>
      </c>
      <c r="AR969" s="50">
        <v>274</v>
      </c>
      <c r="AS969" s="50">
        <v>243</v>
      </c>
      <c r="AT969" s="50">
        <v>188</v>
      </c>
      <c r="AU969" s="50">
        <v>148</v>
      </c>
      <c r="AV969" s="50">
        <v>128</v>
      </c>
      <c r="AW969" s="50">
        <v>101</v>
      </c>
      <c r="AX969" s="50">
        <v>113</v>
      </c>
      <c r="AZ969">
        <v>0</v>
      </c>
    </row>
    <row r="970" spans="1:52" x14ac:dyDescent="0.25">
      <c r="A970" s="2" t="s">
        <v>295</v>
      </c>
      <c r="B970" s="3" t="s">
        <v>1374</v>
      </c>
      <c r="C970" s="4">
        <v>73152</v>
      </c>
      <c r="D970" s="2" t="s">
        <v>297</v>
      </c>
      <c r="E970" s="2" t="s">
        <v>1375</v>
      </c>
      <c r="F970" t="s">
        <v>2496</v>
      </c>
      <c r="G970">
        <v>6639</v>
      </c>
      <c r="H970">
        <v>980</v>
      </c>
      <c r="I970">
        <v>467</v>
      </c>
      <c r="J970" s="9">
        <v>47.653061224489797</v>
      </c>
      <c r="K970">
        <v>2017</v>
      </c>
      <c r="L970">
        <v>804</v>
      </c>
      <c r="M970" s="22">
        <v>39.861179970252856</v>
      </c>
      <c r="N970" s="48">
        <v>6639</v>
      </c>
      <c r="O970" s="49">
        <v>1458</v>
      </c>
      <c r="P970" s="49">
        <v>5181</v>
      </c>
      <c r="Q970" s="48">
        <v>335</v>
      </c>
      <c r="R970" s="48">
        <v>333</v>
      </c>
      <c r="S970" s="48">
        <v>340</v>
      </c>
      <c r="T970" s="48">
        <v>311</v>
      </c>
      <c r="U970" s="48">
        <v>302</v>
      </c>
      <c r="V970" s="48">
        <v>287</v>
      </c>
      <c r="W970" s="48">
        <v>206</v>
      </c>
      <c r="X970" s="48">
        <v>169</v>
      </c>
      <c r="Y970" s="48">
        <v>191</v>
      </c>
      <c r="Z970" s="48">
        <v>192</v>
      </c>
      <c r="AA970" s="48">
        <v>206</v>
      </c>
      <c r="AB970" s="48">
        <v>199</v>
      </c>
      <c r="AC970" s="48">
        <v>164</v>
      </c>
      <c r="AD970" s="48">
        <v>128</v>
      </c>
      <c r="AE970" s="48">
        <v>96</v>
      </c>
      <c r="AF970" s="48">
        <v>61</v>
      </c>
      <c r="AG970" s="48">
        <v>51</v>
      </c>
      <c r="AH970" s="50">
        <v>317</v>
      </c>
      <c r="AI970" s="50">
        <v>309</v>
      </c>
      <c r="AJ970" s="50">
        <v>310</v>
      </c>
      <c r="AK970" s="50">
        <v>270</v>
      </c>
      <c r="AL970" s="50">
        <v>252</v>
      </c>
      <c r="AM970" s="50">
        <v>241</v>
      </c>
      <c r="AN970" s="50">
        <v>181</v>
      </c>
      <c r="AO970" s="50">
        <v>155</v>
      </c>
      <c r="AP970" s="50">
        <v>172</v>
      </c>
      <c r="AQ970" s="50">
        <v>162</v>
      </c>
      <c r="AR970" s="50">
        <v>168</v>
      </c>
      <c r="AS970" s="50">
        <v>160</v>
      </c>
      <c r="AT970" s="50">
        <v>127</v>
      </c>
      <c r="AU970" s="50">
        <v>88</v>
      </c>
      <c r="AV970" s="50">
        <v>64</v>
      </c>
      <c r="AW970" s="50">
        <v>44</v>
      </c>
      <c r="AX970" s="50">
        <v>48</v>
      </c>
      <c r="AZ970">
        <v>0</v>
      </c>
    </row>
    <row r="971" spans="1:52" x14ac:dyDescent="0.25">
      <c r="A971" s="2" t="s">
        <v>295</v>
      </c>
      <c r="B971" s="3" t="s">
        <v>1686</v>
      </c>
      <c r="C971" s="4">
        <v>73168</v>
      </c>
      <c r="D971" s="2" t="s">
        <v>297</v>
      </c>
      <c r="E971" s="2" t="s">
        <v>1687</v>
      </c>
      <c r="F971" t="s">
        <v>2259</v>
      </c>
      <c r="G971">
        <v>47293</v>
      </c>
      <c r="H971">
        <v>6357</v>
      </c>
      <c r="I971">
        <v>2742</v>
      </c>
      <c r="J971" s="9">
        <v>43.133553563001414</v>
      </c>
      <c r="K971">
        <v>15615</v>
      </c>
      <c r="L971">
        <v>5262</v>
      </c>
      <c r="M971" s="22">
        <v>33.698366954851103</v>
      </c>
      <c r="N971" s="48">
        <v>47293</v>
      </c>
      <c r="O971" s="49">
        <v>26800</v>
      </c>
      <c r="P971" s="49">
        <v>20493</v>
      </c>
      <c r="Q971" s="48">
        <v>2767</v>
      </c>
      <c r="R971" s="48">
        <v>2615</v>
      </c>
      <c r="S971" s="48">
        <v>2456</v>
      </c>
      <c r="T971" s="48">
        <v>2389</v>
      </c>
      <c r="U971" s="48">
        <v>2184</v>
      </c>
      <c r="V971" s="48">
        <v>1861</v>
      </c>
      <c r="W971" s="48">
        <v>1234</v>
      </c>
      <c r="X971" s="48">
        <v>1029</v>
      </c>
      <c r="Y971" s="48">
        <v>1053</v>
      </c>
      <c r="Z971" s="48">
        <v>1078</v>
      </c>
      <c r="AA971" s="48">
        <v>1135</v>
      </c>
      <c r="AB971" s="48">
        <v>1060</v>
      </c>
      <c r="AC971" s="48">
        <v>850</v>
      </c>
      <c r="AD971" s="48">
        <v>657</v>
      </c>
      <c r="AE971" s="48">
        <v>513</v>
      </c>
      <c r="AF971" s="48">
        <v>360</v>
      </c>
      <c r="AG971" s="48">
        <v>379</v>
      </c>
      <c r="AH971" s="50">
        <v>2641</v>
      </c>
      <c r="AI971" s="50">
        <v>2492</v>
      </c>
      <c r="AJ971" s="50">
        <v>2336</v>
      </c>
      <c r="AK971" s="50">
        <v>2297</v>
      </c>
      <c r="AL971" s="50">
        <v>2151</v>
      </c>
      <c r="AM971" s="50">
        <v>1927</v>
      </c>
      <c r="AN971" s="50">
        <v>1347</v>
      </c>
      <c r="AO971" s="50">
        <v>1159</v>
      </c>
      <c r="AP971" s="50">
        <v>1162</v>
      </c>
      <c r="AQ971" s="50">
        <v>1134</v>
      </c>
      <c r="AR971" s="50">
        <v>1149</v>
      </c>
      <c r="AS971" s="50">
        <v>1051</v>
      </c>
      <c r="AT971" s="50">
        <v>830</v>
      </c>
      <c r="AU971" s="50">
        <v>642</v>
      </c>
      <c r="AV971" s="50">
        <v>513</v>
      </c>
      <c r="AW971" s="50">
        <v>388</v>
      </c>
      <c r="AX971" s="50">
        <v>454</v>
      </c>
      <c r="AZ971">
        <v>0</v>
      </c>
    </row>
    <row r="972" spans="1:52" x14ac:dyDescent="0.25">
      <c r="A972" s="2" t="s">
        <v>295</v>
      </c>
      <c r="B972" s="3" t="s">
        <v>441</v>
      </c>
      <c r="C972" s="4">
        <v>73200</v>
      </c>
      <c r="D972" s="2" t="s">
        <v>297</v>
      </c>
      <c r="E972" s="2" t="s">
        <v>442</v>
      </c>
      <c r="F972" t="s">
        <v>2496</v>
      </c>
      <c r="G972">
        <v>9887</v>
      </c>
      <c r="H972">
        <v>501</v>
      </c>
      <c r="I972">
        <v>533</v>
      </c>
      <c r="J972" s="9">
        <v>106.38722554890219</v>
      </c>
      <c r="K972">
        <v>2873</v>
      </c>
      <c r="L972">
        <v>1464</v>
      </c>
      <c r="M972" s="22">
        <v>50.957187608771314</v>
      </c>
      <c r="N972" s="48">
        <v>9887</v>
      </c>
      <c r="O972" s="49">
        <v>1918</v>
      </c>
      <c r="P972" s="49">
        <v>7969</v>
      </c>
      <c r="Q972" s="48">
        <v>485</v>
      </c>
      <c r="R972" s="48">
        <v>499</v>
      </c>
      <c r="S972" s="48">
        <v>513</v>
      </c>
      <c r="T972" s="48">
        <v>452</v>
      </c>
      <c r="U972" s="48">
        <v>422</v>
      </c>
      <c r="V972" s="48">
        <v>386</v>
      </c>
      <c r="W972" s="48">
        <v>291</v>
      </c>
      <c r="X972" s="48">
        <v>241</v>
      </c>
      <c r="Y972" s="48">
        <v>265</v>
      </c>
      <c r="Z972" s="48">
        <v>290</v>
      </c>
      <c r="AA972" s="48">
        <v>291</v>
      </c>
      <c r="AB972" s="48">
        <v>262</v>
      </c>
      <c r="AC972" s="48">
        <v>240</v>
      </c>
      <c r="AD972" s="48">
        <v>201</v>
      </c>
      <c r="AE972" s="48">
        <v>151</v>
      </c>
      <c r="AF972" s="48">
        <v>108</v>
      </c>
      <c r="AG972" s="48">
        <v>112</v>
      </c>
      <c r="AH972" s="50">
        <v>470</v>
      </c>
      <c r="AI972" s="50">
        <v>471</v>
      </c>
      <c r="AJ972" s="50">
        <v>469</v>
      </c>
      <c r="AK972" s="50">
        <v>405</v>
      </c>
      <c r="AL972" s="50">
        <v>371</v>
      </c>
      <c r="AM972" s="50">
        <v>349</v>
      </c>
      <c r="AN972" s="50">
        <v>277</v>
      </c>
      <c r="AO972" s="50">
        <v>240</v>
      </c>
      <c r="AP972" s="50">
        <v>260</v>
      </c>
      <c r="AQ972" s="50">
        <v>252</v>
      </c>
      <c r="AR972" s="50">
        <v>223</v>
      </c>
      <c r="AS972" s="50">
        <v>195</v>
      </c>
      <c r="AT972" s="50">
        <v>185</v>
      </c>
      <c r="AU972" s="50">
        <v>168</v>
      </c>
      <c r="AV972" s="50">
        <v>132</v>
      </c>
      <c r="AW972" s="50">
        <v>99</v>
      </c>
      <c r="AX972" s="50">
        <v>112</v>
      </c>
      <c r="AZ972">
        <v>0</v>
      </c>
    </row>
    <row r="973" spans="1:52" x14ac:dyDescent="0.25">
      <c r="A973" s="2" t="s">
        <v>295</v>
      </c>
      <c r="B973" s="3" t="s">
        <v>1198</v>
      </c>
      <c r="C973" s="4">
        <v>73217</v>
      </c>
      <c r="D973" s="2" t="s">
        <v>297</v>
      </c>
      <c r="E973" s="2" t="s">
        <v>1199</v>
      </c>
      <c r="F973" t="s">
        <v>2496</v>
      </c>
      <c r="G973">
        <v>28379</v>
      </c>
      <c r="H973">
        <v>1733</v>
      </c>
      <c r="I973">
        <v>1806</v>
      </c>
      <c r="J973" s="9">
        <v>104.21234852856318</v>
      </c>
      <c r="K973">
        <v>9599</v>
      </c>
      <c r="L973">
        <v>3850</v>
      </c>
      <c r="M973" s="22">
        <v>40.108344619231168</v>
      </c>
      <c r="N973" s="48">
        <v>28379</v>
      </c>
      <c r="O973" s="49">
        <v>4856</v>
      </c>
      <c r="P973" s="49">
        <v>23523</v>
      </c>
      <c r="Q973" s="48">
        <v>1776</v>
      </c>
      <c r="R973" s="48">
        <v>1631</v>
      </c>
      <c r="S973" s="48">
        <v>1516</v>
      </c>
      <c r="T973" s="48">
        <v>1480</v>
      </c>
      <c r="U973" s="48">
        <v>1402</v>
      </c>
      <c r="V973" s="48">
        <v>1261</v>
      </c>
      <c r="W973" s="48">
        <v>792</v>
      </c>
      <c r="X973" s="48">
        <v>533</v>
      </c>
      <c r="Y973" s="48">
        <v>574</v>
      </c>
      <c r="Z973" s="48">
        <v>636</v>
      </c>
      <c r="AA973" s="48">
        <v>658</v>
      </c>
      <c r="AB973" s="48">
        <v>606</v>
      </c>
      <c r="AC973" s="48">
        <v>555</v>
      </c>
      <c r="AD973" s="48">
        <v>472</v>
      </c>
      <c r="AE973" s="48">
        <v>399</v>
      </c>
      <c r="AF973" s="48">
        <v>298</v>
      </c>
      <c r="AG973" s="48">
        <v>291</v>
      </c>
      <c r="AH973" s="50">
        <v>1679</v>
      </c>
      <c r="AI973" s="50">
        <v>1527</v>
      </c>
      <c r="AJ973" s="50">
        <v>1359</v>
      </c>
      <c r="AK973" s="50">
        <v>1274</v>
      </c>
      <c r="AL973" s="50">
        <v>1160</v>
      </c>
      <c r="AM973" s="50">
        <v>1058</v>
      </c>
      <c r="AN973" s="50">
        <v>698</v>
      </c>
      <c r="AO973" s="50">
        <v>500</v>
      </c>
      <c r="AP973" s="50">
        <v>552</v>
      </c>
      <c r="AQ973" s="50">
        <v>608</v>
      </c>
      <c r="AR973" s="50">
        <v>598</v>
      </c>
      <c r="AS973" s="50">
        <v>542</v>
      </c>
      <c r="AT973" s="50">
        <v>489</v>
      </c>
      <c r="AU973" s="50">
        <v>424</v>
      </c>
      <c r="AV973" s="50">
        <v>376</v>
      </c>
      <c r="AW973" s="50">
        <v>308</v>
      </c>
      <c r="AX973" s="50">
        <v>347</v>
      </c>
      <c r="AZ973">
        <v>32</v>
      </c>
    </row>
    <row r="974" spans="1:52" x14ac:dyDescent="0.25">
      <c r="A974" s="2" t="s">
        <v>295</v>
      </c>
      <c r="B974" s="3" t="s">
        <v>1608</v>
      </c>
      <c r="C974" s="4">
        <v>73226</v>
      </c>
      <c r="D974" s="2" t="s">
        <v>297</v>
      </c>
      <c r="E974" s="2" t="s">
        <v>1609</v>
      </c>
      <c r="F974" t="s">
        <v>2496</v>
      </c>
      <c r="G974">
        <v>9544</v>
      </c>
      <c r="H974">
        <v>1045</v>
      </c>
      <c r="I974">
        <v>925</v>
      </c>
      <c r="J974" s="9">
        <v>88.516746411483254</v>
      </c>
      <c r="K974">
        <v>3006</v>
      </c>
      <c r="L974">
        <v>1619</v>
      </c>
      <c r="M974" s="22">
        <v>53.858948769128411</v>
      </c>
      <c r="N974" s="48">
        <v>9544</v>
      </c>
      <c r="O974" s="49">
        <v>2256</v>
      </c>
      <c r="P974" s="49">
        <v>7288</v>
      </c>
      <c r="Q974" s="48">
        <v>523</v>
      </c>
      <c r="R974" s="48">
        <v>500</v>
      </c>
      <c r="S974" s="48">
        <v>497</v>
      </c>
      <c r="T974" s="48">
        <v>417</v>
      </c>
      <c r="U974" s="48">
        <v>416</v>
      </c>
      <c r="V974" s="48">
        <v>361</v>
      </c>
      <c r="W974" s="48">
        <v>215</v>
      </c>
      <c r="X974" s="48">
        <v>191</v>
      </c>
      <c r="Y974" s="48">
        <v>243</v>
      </c>
      <c r="Z974" s="48">
        <v>260</v>
      </c>
      <c r="AA974" s="48">
        <v>270</v>
      </c>
      <c r="AB974" s="48">
        <v>253</v>
      </c>
      <c r="AC974" s="48">
        <v>225</v>
      </c>
      <c r="AD974" s="48">
        <v>195</v>
      </c>
      <c r="AE974" s="48">
        <v>173</v>
      </c>
      <c r="AF974" s="48">
        <v>128</v>
      </c>
      <c r="AG974" s="48">
        <v>128</v>
      </c>
      <c r="AH974" s="50">
        <v>496</v>
      </c>
      <c r="AI974" s="50">
        <v>456</v>
      </c>
      <c r="AJ974" s="50">
        <v>440</v>
      </c>
      <c r="AK974" s="50">
        <v>360</v>
      </c>
      <c r="AL974" s="50">
        <v>363</v>
      </c>
      <c r="AM974" s="50">
        <v>322</v>
      </c>
      <c r="AN974" s="50">
        <v>197</v>
      </c>
      <c r="AO974" s="50">
        <v>181</v>
      </c>
      <c r="AP974" s="50">
        <v>234</v>
      </c>
      <c r="AQ974" s="50">
        <v>250</v>
      </c>
      <c r="AR974" s="50">
        <v>256</v>
      </c>
      <c r="AS974" s="50">
        <v>229</v>
      </c>
      <c r="AT974" s="50">
        <v>195</v>
      </c>
      <c r="AU974" s="50">
        <v>171</v>
      </c>
      <c r="AV974" s="50">
        <v>156</v>
      </c>
      <c r="AW974" s="50">
        <v>120</v>
      </c>
      <c r="AX974" s="50">
        <v>123</v>
      </c>
      <c r="AZ974">
        <v>0</v>
      </c>
    </row>
    <row r="975" spans="1:52" x14ac:dyDescent="0.25">
      <c r="A975" s="2" t="s">
        <v>295</v>
      </c>
      <c r="B975" s="3" t="s">
        <v>1779</v>
      </c>
      <c r="C975" s="4">
        <v>73236</v>
      </c>
      <c r="D975" s="2" t="s">
        <v>297</v>
      </c>
      <c r="E975" s="2" t="s">
        <v>1780</v>
      </c>
      <c r="F975" t="s">
        <v>2496</v>
      </c>
      <c r="G975">
        <v>7923</v>
      </c>
      <c r="H975">
        <v>446</v>
      </c>
      <c r="I975">
        <v>386</v>
      </c>
      <c r="J975" s="9">
        <v>86.54708520179372</v>
      </c>
      <c r="K975">
        <v>2176</v>
      </c>
      <c r="L975">
        <v>1411</v>
      </c>
      <c r="M975" s="22">
        <v>64.84375</v>
      </c>
      <c r="N975" s="48">
        <v>7923</v>
      </c>
      <c r="O975" s="49">
        <v>3197</v>
      </c>
      <c r="P975" s="49">
        <v>4726</v>
      </c>
      <c r="Q975" s="48">
        <v>369</v>
      </c>
      <c r="R975" s="48">
        <v>351</v>
      </c>
      <c r="S975" s="48">
        <v>345</v>
      </c>
      <c r="T975" s="48">
        <v>345</v>
      </c>
      <c r="U975" s="48">
        <v>359</v>
      </c>
      <c r="V975" s="48">
        <v>299</v>
      </c>
      <c r="W975" s="48">
        <v>220</v>
      </c>
      <c r="X975" s="48">
        <v>174</v>
      </c>
      <c r="Y975" s="48">
        <v>188</v>
      </c>
      <c r="Z975" s="48">
        <v>247</v>
      </c>
      <c r="AA975" s="48">
        <v>268</v>
      </c>
      <c r="AB975" s="48">
        <v>235</v>
      </c>
      <c r="AC975" s="48">
        <v>212</v>
      </c>
      <c r="AD975" s="48">
        <v>190</v>
      </c>
      <c r="AE975" s="48">
        <v>131</v>
      </c>
      <c r="AF975" s="48">
        <v>91</v>
      </c>
      <c r="AG975" s="48">
        <v>109</v>
      </c>
      <c r="AH975" s="50">
        <v>350</v>
      </c>
      <c r="AI975" s="50">
        <v>327</v>
      </c>
      <c r="AJ975" s="50">
        <v>321</v>
      </c>
      <c r="AK975" s="50">
        <v>314</v>
      </c>
      <c r="AL975" s="50">
        <v>326</v>
      </c>
      <c r="AM975" s="50">
        <v>278</v>
      </c>
      <c r="AN975" s="50">
        <v>208</v>
      </c>
      <c r="AO975" s="50">
        <v>163</v>
      </c>
      <c r="AP975" s="50">
        <v>172</v>
      </c>
      <c r="AQ975" s="50">
        <v>222</v>
      </c>
      <c r="AR975" s="50">
        <v>225</v>
      </c>
      <c r="AS975" s="50">
        <v>192</v>
      </c>
      <c r="AT975" s="50">
        <v>174</v>
      </c>
      <c r="AU975" s="50">
        <v>169</v>
      </c>
      <c r="AV975" s="50">
        <v>125</v>
      </c>
      <c r="AW975" s="50">
        <v>96</v>
      </c>
      <c r="AX975" s="50">
        <v>128</v>
      </c>
      <c r="AZ975">
        <v>0</v>
      </c>
    </row>
    <row r="976" spans="1:52" x14ac:dyDescent="0.25">
      <c r="A976" s="2" t="s">
        <v>295</v>
      </c>
      <c r="B976" s="3" t="s">
        <v>477</v>
      </c>
      <c r="C976" s="4">
        <v>73268</v>
      </c>
      <c r="D976" s="2" t="s">
        <v>297</v>
      </c>
      <c r="E976" s="2" t="s">
        <v>478</v>
      </c>
      <c r="F976" t="s">
        <v>2496</v>
      </c>
      <c r="G976">
        <v>76056</v>
      </c>
      <c r="H976">
        <v>1613</v>
      </c>
      <c r="I976">
        <v>1731</v>
      </c>
      <c r="J976" s="9">
        <v>107.31556106633602</v>
      </c>
      <c r="K976">
        <v>20823</v>
      </c>
      <c r="L976">
        <v>9455</v>
      </c>
      <c r="M976" s="22">
        <v>45.406521634730829</v>
      </c>
      <c r="N976" s="48">
        <v>76056</v>
      </c>
      <c r="O976" s="49">
        <v>58494</v>
      </c>
      <c r="P976" s="49">
        <v>17562</v>
      </c>
      <c r="Q976" s="48">
        <v>3346</v>
      </c>
      <c r="R976" s="48">
        <v>3334</v>
      </c>
      <c r="S976" s="48">
        <v>3680</v>
      </c>
      <c r="T976" s="48">
        <v>3326</v>
      </c>
      <c r="U976" s="48">
        <v>3319</v>
      </c>
      <c r="V976" s="48">
        <v>3324</v>
      </c>
      <c r="W976" s="48">
        <v>2859</v>
      </c>
      <c r="X976" s="48">
        <v>2126</v>
      </c>
      <c r="Y976" s="48">
        <v>1924</v>
      </c>
      <c r="Z976" s="48">
        <v>2126</v>
      </c>
      <c r="AA976" s="48">
        <v>2222</v>
      </c>
      <c r="AB976" s="48">
        <v>1924</v>
      </c>
      <c r="AC976" s="48">
        <v>1501</v>
      </c>
      <c r="AD976" s="48">
        <v>1203</v>
      </c>
      <c r="AE976" s="48">
        <v>812</v>
      </c>
      <c r="AF976" s="48">
        <v>563</v>
      </c>
      <c r="AG976" s="48">
        <v>558</v>
      </c>
      <c r="AH976" s="50">
        <v>3198</v>
      </c>
      <c r="AI976" s="50">
        <v>3222</v>
      </c>
      <c r="AJ976" s="50">
        <v>3312</v>
      </c>
      <c r="AK976" s="50">
        <v>3261</v>
      </c>
      <c r="AL976" s="50">
        <v>3009</v>
      </c>
      <c r="AM976" s="50">
        <v>2780</v>
      </c>
      <c r="AN976" s="50">
        <v>2377</v>
      </c>
      <c r="AO976" s="50">
        <v>2073</v>
      </c>
      <c r="AP976" s="50">
        <v>2159</v>
      </c>
      <c r="AQ976" s="50">
        <v>2391</v>
      </c>
      <c r="AR976" s="50">
        <v>2434</v>
      </c>
      <c r="AS976" s="50">
        <v>2181</v>
      </c>
      <c r="AT976" s="50">
        <v>1778</v>
      </c>
      <c r="AU976" s="50">
        <v>1272</v>
      </c>
      <c r="AV976" s="50">
        <v>894</v>
      </c>
      <c r="AW976" s="50">
        <v>740</v>
      </c>
      <c r="AX976" s="50">
        <v>828</v>
      </c>
      <c r="AZ976">
        <v>0</v>
      </c>
    </row>
    <row r="977" spans="1:52" x14ac:dyDescent="0.25">
      <c r="A977" s="2" t="s">
        <v>295</v>
      </c>
      <c r="B977" s="3" t="s">
        <v>1015</v>
      </c>
      <c r="C977" s="4">
        <v>73270</v>
      </c>
      <c r="D977" s="2" t="s">
        <v>297</v>
      </c>
      <c r="E977" s="2" t="s">
        <v>1016</v>
      </c>
      <c r="F977" t="s">
        <v>2496</v>
      </c>
      <c r="G977">
        <v>9204</v>
      </c>
      <c r="H977">
        <v>997</v>
      </c>
      <c r="I977">
        <v>645</v>
      </c>
      <c r="J977" s="9">
        <v>64.694082246740223</v>
      </c>
      <c r="K977">
        <v>2539</v>
      </c>
      <c r="L977">
        <v>1371</v>
      </c>
      <c r="M977" s="22">
        <v>53.997636864907442</v>
      </c>
      <c r="N977" s="48">
        <v>9204</v>
      </c>
      <c r="O977" s="49">
        <v>1641</v>
      </c>
      <c r="P977" s="49">
        <v>7563</v>
      </c>
      <c r="Q977" s="48">
        <v>428</v>
      </c>
      <c r="R977" s="48">
        <v>423</v>
      </c>
      <c r="S977" s="48">
        <v>420</v>
      </c>
      <c r="T977" s="48">
        <v>413</v>
      </c>
      <c r="U977" s="48">
        <v>415</v>
      </c>
      <c r="V977" s="48">
        <v>382</v>
      </c>
      <c r="W977" s="48">
        <v>255</v>
      </c>
      <c r="X977" s="48">
        <v>200</v>
      </c>
      <c r="Y977" s="48">
        <v>209</v>
      </c>
      <c r="Z977" s="48">
        <v>235</v>
      </c>
      <c r="AA977" s="48">
        <v>266</v>
      </c>
      <c r="AB977" s="48">
        <v>268</v>
      </c>
      <c r="AC977" s="48">
        <v>229</v>
      </c>
      <c r="AD977" s="48">
        <v>177</v>
      </c>
      <c r="AE977" s="48">
        <v>128</v>
      </c>
      <c r="AF977" s="48">
        <v>95</v>
      </c>
      <c r="AG977" s="48">
        <v>100</v>
      </c>
      <c r="AH977" s="50">
        <v>406</v>
      </c>
      <c r="AI977" s="50">
        <v>401</v>
      </c>
      <c r="AJ977" s="50">
        <v>386</v>
      </c>
      <c r="AK977" s="50">
        <v>379</v>
      </c>
      <c r="AL977" s="50">
        <v>378</v>
      </c>
      <c r="AM977" s="50">
        <v>363</v>
      </c>
      <c r="AN977" s="50">
        <v>258</v>
      </c>
      <c r="AO977" s="50">
        <v>215</v>
      </c>
      <c r="AP977" s="50">
        <v>235</v>
      </c>
      <c r="AQ977" s="50">
        <v>258</v>
      </c>
      <c r="AR977" s="50">
        <v>281</v>
      </c>
      <c r="AS977" s="50">
        <v>260</v>
      </c>
      <c r="AT977" s="50">
        <v>218</v>
      </c>
      <c r="AU977" s="50">
        <v>170</v>
      </c>
      <c r="AV977" s="50">
        <v>131</v>
      </c>
      <c r="AW977" s="50">
        <v>103</v>
      </c>
      <c r="AX977" s="50">
        <v>119</v>
      </c>
      <c r="AZ977">
        <v>0</v>
      </c>
    </row>
    <row r="978" spans="1:52" x14ac:dyDescent="0.25">
      <c r="A978" s="2" t="s">
        <v>295</v>
      </c>
      <c r="B978" s="3" t="s">
        <v>296</v>
      </c>
      <c r="C978" s="4">
        <v>73275</v>
      </c>
      <c r="D978" s="2" t="s">
        <v>297</v>
      </c>
      <c r="E978" s="2" t="s">
        <v>298</v>
      </c>
      <c r="F978" t="s">
        <v>2496</v>
      </c>
      <c r="G978">
        <v>29296</v>
      </c>
      <c r="H978">
        <v>114</v>
      </c>
      <c r="I978">
        <v>246</v>
      </c>
      <c r="J978" s="9">
        <v>215.78947368421052</v>
      </c>
      <c r="K978">
        <v>7535</v>
      </c>
      <c r="L978">
        <v>3974</v>
      </c>
      <c r="M978" s="22">
        <v>52.740544127405443</v>
      </c>
      <c r="N978" s="48">
        <v>29296</v>
      </c>
      <c r="O978" s="49">
        <v>25273</v>
      </c>
      <c r="P978" s="49">
        <v>4023</v>
      </c>
      <c r="Q978" s="48">
        <v>1220</v>
      </c>
      <c r="R978" s="48">
        <v>1251</v>
      </c>
      <c r="S978" s="48">
        <v>1296</v>
      </c>
      <c r="T978" s="48">
        <v>1326</v>
      </c>
      <c r="U978" s="48">
        <v>1325</v>
      </c>
      <c r="V978" s="48">
        <v>1165</v>
      </c>
      <c r="W978" s="48">
        <v>822</v>
      </c>
      <c r="X978" s="48">
        <v>722</v>
      </c>
      <c r="Y978" s="48">
        <v>790</v>
      </c>
      <c r="Z978" s="48">
        <v>899</v>
      </c>
      <c r="AA978" s="48">
        <v>950</v>
      </c>
      <c r="AB978" s="48">
        <v>784</v>
      </c>
      <c r="AC978" s="48">
        <v>617</v>
      </c>
      <c r="AD978" s="48">
        <v>458</v>
      </c>
      <c r="AE978" s="48">
        <v>336</v>
      </c>
      <c r="AF978" s="48">
        <v>250</v>
      </c>
      <c r="AG978" s="48">
        <v>248</v>
      </c>
      <c r="AH978" s="50">
        <v>1167</v>
      </c>
      <c r="AI978" s="50">
        <v>1194</v>
      </c>
      <c r="AJ978" s="50">
        <v>1211</v>
      </c>
      <c r="AK978" s="50">
        <v>1238</v>
      </c>
      <c r="AL978" s="50">
        <v>1223</v>
      </c>
      <c r="AM978" s="50">
        <v>1152</v>
      </c>
      <c r="AN978" s="50">
        <v>868</v>
      </c>
      <c r="AO978" s="50">
        <v>798</v>
      </c>
      <c r="AP978" s="50">
        <v>864</v>
      </c>
      <c r="AQ978" s="50">
        <v>953</v>
      </c>
      <c r="AR978" s="50">
        <v>1008</v>
      </c>
      <c r="AS978" s="50">
        <v>822</v>
      </c>
      <c r="AT978" s="50">
        <v>657</v>
      </c>
      <c r="AU978" s="50">
        <v>526</v>
      </c>
      <c r="AV978" s="50">
        <v>428</v>
      </c>
      <c r="AW978" s="50">
        <v>355</v>
      </c>
      <c r="AX978" s="50">
        <v>373</v>
      </c>
      <c r="AZ978">
        <v>0</v>
      </c>
    </row>
    <row r="979" spans="1:52" x14ac:dyDescent="0.25">
      <c r="A979" s="2" t="s">
        <v>295</v>
      </c>
      <c r="B979" s="3" t="s">
        <v>1311</v>
      </c>
      <c r="C979" s="4">
        <v>73283</v>
      </c>
      <c r="D979" s="2" t="s">
        <v>297</v>
      </c>
      <c r="E979" s="2" t="s">
        <v>1312</v>
      </c>
      <c r="F979" t="s">
        <v>2496</v>
      </c>
      <c r="G979">
        <v>30047</v>
      </c>
      <c r="H979">
        <v>1651</v>
      </c>
      <c r="I979">
        <v>897</v>
      </c>
      <c r="J979" s="9">
        <v>54.330708661417326</v>
      </c>
      <c r="K979">
        <v>8700</v>
      </c>
      <c r="L979">
        <v>3751</v>
      </c>
      <c r="M979" s="22">
        <v>43.114942528735632</v>
      </c>
      <c r="N979" s="48">
        <v>30047</v>
      </c>
      <c r="O979" s="49">
        <v>14901</v>
      </c>
      <c r="P979" s="49">
        <v>15146</v>
      </c>
      <c r="Q979" s="48">
        <v>1449</v>
      </c>
      <c r="R979" s="48">
        <v>1435</v>
      </c>
      <c r="S979" s="48">
        <v>1444</v>
      </c>
      <c r="T979" s="48">
        <v>1404</v>
      </c>
      <c r="U979" s="48">
        <v>1352</v>
      </c>
      <c r="V979" s="48">
        <v>1239</v>
      </c>
      <c r="W979" s="48">
        <v>900</v>
      </c>
      <c r="X979" s="48">
        <v>779</v>
      </c>
      <c r="Y979" s="48">
        <v>763</v>
      </c>
      <c r="Z979" s="48">
        <v>834</v>
      </c>
      <c r="AA979" s="48">
        <v>883</v>
      </c>
      <c r="AB979" s="48">
        <v>864</v>
      </c>
      <c r="AC979" s="48">
        <v>756</v>
      </c>
      <c r="AD979" s="48">
        <v>555</v>
      </c>
      <c r="AE979" s="48">
        <v>375</v>
      </c>
      <c r="AF979" s="48">
        <v>244</v>
      </c>
      <c r="AG979" s="48">
        <v>244</v>
      </c>
      <c r="AH979" s="50">
        <v>1372</v>
      </c>
      <c r="AI979" s="50">
        <v>1333</v>
      </c>
      <c r="AJ979" s="50">
        <v>1308</v>
      </c>
      <c r="AK979" s="50">
        <v>1257</v>
      </c>
      <c r="AL979" s="50">
        <v>1218</v>
      </c>
      <c r="AM979" s="50">
        <v>1152</v>
      </c>
      <c r="AN979" s="50">
        <v>856</v>
      </c>
      <c r="AO979" s="50">
        <v>772</v>
      </c>
      <c r="AP979" s="50">
        <v>786</v>
      </c>
      <c r="AQ979" s="50">
        <v>859</v>
      </c>
      <c r="AR979" s="50">
        <v>877</v>
      </c>
      <c r="AS979" s="50">
        <v>799</v>
      </c>
      <c r="AT979" s="50">
        <v>656</v>
      </c>
      <c r="AU979" s="50">
        <v>474</v>
      </c>
      <c r="AV979" s="50">
        <v>327</v>
      </c>
      <c r="AW979" s="50">
        <v>230</v>
      </c>
      <c r="AX979" s="50">
        <v>251</v>
      </c>
      <c r="AZ979">
        <v>0</v>
      </c>
    </row>
    <row r="980" spans="1:52" x14ac:dyDescent="0.25">
      <c r="A980" s="2" t="s">
        <v>295</v>
      </c>
      <c r="B980" s="3" t="s">
        <v>733</v>
      </c>
      <c r="C980" s="4">
        <v>73319</v>
      </c>
      <c r="D980" s="2" t="s">
        <v>297</v>
      </c>
      <c r="E980" s="2" t="s">
        <v>734</v>
      </c>
      <c r="F980" t="s">
        <v>2496</v>
      </c>
      <c r="G980">
        <v>31866</v>
      </c>
      <c r="H980">
        <v>2929</v>
      </c>
      <c r="I980">
        <v>3180</v>
      </c>
      <c r="J980" s="9">
        <v>108.56947763741891</v>
      </c>
      <c r="K980">
        <v>8598</v>
      </c>
      <c r="L980">
        <v>5444</v>
      </c>
      <c r="M980" s="22">
        <v>63.317050476855087</v>
      </c>
      <c r="N980" s="48">
        <v>31866</v>
      </c>
      <c r="O980" s="49">
        <v>16747</v>
      </c>
      <c r="P980" s="49">
        <v>15119</v>
      </c>
      <c r="Q980" s="48">
        <v>1375</v>
      </c>
      <c r="R980" s="48">
        <v>1390</v>
      </c>
      <c r="S980" s="48">
        <v>1380</v>
      </c>
      <c r="T980" s="48">
        <v>1351</v>
      </c>
      <c r="U980" s="48">
        <v>1319</v>
      </c>
      <c r="V980" s="48">
        <v>1203</v>
      </c>
      <c r="W980" s="48">
        <v>844</v>
      </c>
      <c r="X980" s="48">
        <v>671</v>
      </c>
      <c r="Y980" s="48">
        <v>785</v>
      </c>
      <c r="Z980" s="48">
        <v>919</v>
      </c>
      <c r="AA980" s="48">
        <v>942</v>
      </c>
      <c r="AB980" s="48">
        <v>857</v>
      </c>
      <c r="AC980" s="48">
        <v>733</v>
      </c>
      <c r="AD980" s="48">
        <v>647</v>
      </c>
      <c r="AE980" s="48">
        <v>478</v>
      </c>
      <c r="AF980" s="48">
        <v>347</v>
      </c>
      <c r="AG980" s="48">
        <v>375</v>
      </c>
      <c r="AH980" s="50">
        <v>1319</v>
      </c>
      <c r="AI980" s="50">
        <v>1350</v>
      </c>
      <c r="AJ980" s="50">
        <v>1341</v>
      </c>
      <c r="AK980" s="50">
        <v>1302</v>
      </c>
      <c r="AL980" s="50">
        <v>1245</v>
      </c>
      <c r="AM980" s="50">
        <v>1201</v>
      </c>
      <c r="AN980" s="50">
        <v>915</v>
      </c>
      <c r="AO980" s="50">
        <v>776</v>
      </c>
      <c r="AP980" s="50">
        <v>891</v>
      </c>
      <c r="AQ980" s="50">
        <v>980</v>
      </c>
      <c r="AR980" s="50">
        <v>1002</v>
      </c>
      <c r="AS980" s="50">
        <v>916</v>
      </c>
      <c r="AT980" s="50">
        <v>797</v>
      </c>
      <c r="AU980" s="50">
        <v>725</v>
      </c>
      <c r="AV980" s="50">
        <v>559</v>
      </c>
      <c r="AW980" s="50">
        <v>436</v>
      </c>
      <c r="AX980" s="50">
        <v>495</v>
      </c>
      <c r="AZ980">
        <v>0</v>
      </c>
    </row>
    <row r="981" spans="1:52" x14ac:dyDescent="0.25">
      <c r="A981" s="2" t="s">
        <v>295</v>
      </c>
      <c r="B981" s="3" t="s">
        <v>1073</v>
      </c>
      <c r="C981" s="4">
        <v>73347</v>
      </c>
      <c r="D981" s="2" t="s">
        <v>297</v>
      </c>
      <c r="E981" s="2" t="s">
        <v>1074</v>
      </c>
      <c r="F981" t="s">
        <v>2496</v>
      </c>
      <c r="G981">
        <v>7893</v>
      </c>
      <c r="H981">
        <v>555</v>
      </c>
      <c r="I981">
        <v>266</v>
      </c>
      <c r="J981" s="9">
        <v>47.927927927927925</v>
      </c>
      <c r="K981">
        <v>2306</v>
      </c>
      <c r="L981">
        <v>1043</v>
      </c>
      <c r="M981" s="22">
        <v>45.229835212489164</v>
      </c>
      <c r="N981" s="48">
        <v>7893</v>
      </c>
      <c r="O981" s="49">
        <v>2019</v>
      </c>
      <c r="P981" s="49">
        <v>5874</v>
      </c>
      <c r="Q981" s="48">
        <v>382</v>
      </c>
      <c r="R981" s="48">
        <v>374</v>
      </c>
      <c r="S981" s="48">
        <v>371</v>
      </c>
      <c r="T981" s="48">
        <v>343</v>
      </c>
      <c r="U981" s="48">
        <v>339</v>
      </c>
      <c r="V981" s="48">
        <v>334</v>
      </c>
      <c r="W981" s="48">
        <v>252</v>
      </c>
      <c r="X981" s="48">
        <v>199</v>
      </c>
      <c r="Y981" s="48">
        <v>204</v>
      </c>
      <c r="Z981" s="48">
        <v>231</v>
      </c>
      <c r="AA981" s="48">
        <v>270</v>
      </c>
      <c r="AB981" s="48">
        <v>254</v>
      </c>
      <c r="AC981" s="48">
        <v>199</v>
      </c>
      <c r="AD981" s="48">
        <v>149</v>
      </c>
      <c r="AE981" s="48">
        <v>98</v>
      </c>
      <c r="AF981" s="48">
        <v>71</v>
      </c>
      <c r="AG981" s="48">
        <v>62</v>
      </c>
      <c r="AH981" s="50">
        <v>363</v>
      </c>
      <c r="AI981" s="50">
        <v>345</v>
      </c>
      <c r="AJ981" s="50">
        <v>342</v>
      </c>
      <c r="AK981" s="50">
        <v>319</v>
      </c>
      <c r="AL981" s="50">
        <v>311</v>
      </c>
      <c r="AM981" s="50">
        <v>298</v>
      </c>
      <c r="AN981" s="50">
        <v>220</v>
      </c>
      <c r="AO981" s="50">
        <v>177</v>
      </c>
      <c r="AP981" s="50">
        <v>191</v>
      </c>
      <c r="AQ981" s="50">
        <v>216</v>
      </c>
      <c r="AR981" s="50">
        <v>244</v>
      </c>
      <c r="AS981" s="50">
        <v>221</v>
      </c>
      <c r="AT981" s="50">
        <v>166</v>
      </c>
      <c r="AU981" s="50">
        <v>120</v>
      </c>
      <c r="AV981" s="50">
        <v>83</v>
      </c>
      <c r="AW981" s="50">
        <v>67</v>
      </c>
      <c r="AX981" s="50">
        <v>78</v>
      </c>
      <c r="AZ981">
        <v>0</v>
      </c>
    </row>
    <row r="982" spans="1:52" x14ac:dyDescent="0.25">
      <c r="A982" s="2" t="s">
        <v>295</v>
      </c>
      <c r="B982" s="3" t="s">
        <v>682</v>
      </c>
      <c r="C982" s="4">
        <v>73349</v>
      </c>
      <c r="D982" s="2" t="s">
        <v>297</v>
      </c>
      <c r="E982" s="2" t="s">
        <v>683</v>
      </c>
      <c r="F982" t="s">
        <v>2496</v>
      </c>
      <c r="G982">
        <v>24311</v>
      </c>
      <c r="H982">
        <v>256</v>
      </c>
      <c r="I982">
        <v>152</v>
      </c>
      <c r="J982" s="9">
        <v>59.375</v>
      </c>
      <c r="K982">
        <v>6127</v>
      </c>
      <c r="L982">
        <v>3387</v>
      </c>
      <c r="M982" s="22">
        <v>55.27990860127305</v>
      </c>
      <c r="N982" s="48">
        <v>24311</v>
      </c>
      <c r="O982" s="49">
        <v>23575</v>
      </c>
      <c r="P982" s="49">
        <v>736</v>
      </c>
      <c r="Q982" s="48">
        <v>980</v>
      </c>
      <c r="R982" s="48">
        <v>993</v>
      </c>
      <c r="S982" s="48">
        <v>998</v>
      </c>
      <c r="T982" s="48">
        <v>1362</v>
      </c>
      <c r="U982" s="48">
        <v>1531</v>
      </c>
      <c r="V982" s="48">
        <v>1183</v>
      </c>
      <c r="W982" s="48">
        <v>687</v>
      </c>
      <c r="X982" s="48">
        <v>565</v>
      </c>
      <c r="Y982" s="48">
        <v>626</v>
      </c>
      <c r="Z982" s="48">
        <v>692</v>
      </c>
      <c r="AA982" s="48">
        <v>713</v>
      </c>
      <c r="AB982" s="48">
        <v>641</v>
      </c>
      <c r="AC982" s="48">
        <v>544</v>
      </c>
      <c r="AD982" s="48">
        <v>442</v>
      </c>
      <c r="AE982" s="48">
        <v>315</v>
      </c>
      <c r="AF982" s="48">
        <v>229</v>
      </c>
      <c r="AG982" s="48">
        <v>239</v>
      </c>
      <c r="AH982" s="50">
        <v>924</v>
      </c>
      <c r="AI982" s="50">
        <v>942</v>
      </c>
      <c r="AJ982" s="50">
        <v>955</v>
      </c>
      <c r="AK982" s="50">
        <v>896</v>
      </c>
      <c r="AL982" s="50">
        <v>956</v>
      </c>
      <c r="AM982" s="50">
        <v>925</v>
      </c>
      <c r="AN982" s="50">
        <v>692</v>
      </c>
      <c r="AO982" s="50">
        <v>619</v>
      </c>
      <c r="AP982" s="50">
        <v>697</v>
      </c>
      <c r="AQ982" s="50">
        <v>754</v>
      </c>
      <c r="AR982" s="50">
        <v>765</v>
      </c>
      <c r="AS982" s="50">
        <v>668</v>
      </c>
      <c r="AT982" s="50">
        <v>535</v>
      </c>
      <c r="AU982" s="50">
        <v>420</v>
      </c>
      <c r="AV982" s="50">
        <v>311</v>
      </c>
      <c r="AW982" s="50">
        <v>234</v>
      </c>
      <c r="AX982" s="50">
        <v>278</v>
      </c>
      <c r="AZ982">
        <v>0</v>
      </c>
    </row>
    <row r="983" spans="1:52" x14ac:dyDescent="0.25">
      <c r="A983" s="2" t="s">
        <v>295</v>
      </c>
      <c r="B983" s="3" t="s">
        <v>1500</v>
      </c>
      <c r="C983" s="4">
        <v>73352</v>
      </c>
      <c r="D983" s="2" t="s">
        <v>297</v>
      </c>
      <c r="E983" s="2" t="s">
        <v>1501</v>
      </c>
      <c r="F983" t="s">
        <v>2496</v>
      </c>
      <c r="G983">
        <v>10801</v>
      </c>
      <c r="H983">
        <v>1555</v>
      </c>
      <c r="I983">
        <v>1276</v>
      </c>
      <c r="J983" s="9">
        <v>82.057877813504817</v>
      </c>
      <c r="K983">
        <v>3139</v>
      </c>
      <c r="L983">
        <v>1838</v>
      </c>
      <c r="M983" s="22">
        <v>58.553679515769353</v>
      </c>
      <c r="N983" s="48">
        <v>10801</v>
      </c>
      <c r="O983" s="49">
        <v>3446</v>
      </c>
      <c r="P983" s="49">
        <v>7355</v>
      </c>
      <c r="Q983" s="48">
        <v>540</v>
      </c>
      <c r="R983" s="48">
        <v>511</v>
      </c>
      <c r="S983" s="48">
        <v>469</v>
      </c>
      <c r="T983" s="48">
        <v>471</v>
      </c>
      <c r="U983" s="48">
        <v>454</v>
      </c>
      <c r="V983" s="48">
        <v>411</v>
      </c>
      <c r="W983" s="48">
        <v>280</v>
      </c>
      <c r="X983" s="48">
        <v>209</v>
      </c>
      <c r="Y983" s="48">
        <v>249</v>
      </c>
      <c r="Z983" s="48">
        <v>288</v>
      </c>
      <c r="AA983" s="48">
        <v>308</v>
      </c>
      <c r="AB983" s="48">
        <v>285</v>
      </c>
      <c r="AC983" s="48">
        <v>272</v>
      </c>
      <c r="AD983" s="48">
        <v>231</v>
      </c>
      <c r="AE983" s="48">
        <v>188</v>
      </c>
      <c r="AF983" s="48">
        <v>155</v>
      </c>
      <c r="AG983" s="48">
        <v>150</v>
      </c>
      <c r="AH983" s="50">
        <v>518</v>
      </c>
      <c r="AI983" s="50">
        <v>504</v>
      </c>
      <c r="AJ983" s="50">
        <v>449</v>
      </c>
      <c r="AK983" s="50">
        <v>455</v>
      </c>
      <c r="AL983" s="50">
        <v>440</v>
      </c>
      <c r="AM983" s="50">
        <v>421</v>
      </c>
      <c r="AN983" s="50">
        <v>309</v>
      </c>
      <c r="AO983" s="50">
        <v>242</v>
      </c>
      <c r="AP983" s="50">
        <v>284</v>
      </c>
      <c r="AQ983" s="50">
        <v>294</v>
      </c>
      <c r="AR983" s="50">
        <v>289</v>
      </c>
      <c r="AS983" s="50">
        <v>255</v>
      </c>
      <c r="AT983" s="50">
        <v>228</v>
      </c>
      <c r="AU983" s="50">
        <v>182</v>
      </c>
      <c r="AV983" s="50">
        <v>151</v>
      </c>
      <c r="AW983" s="50">
        <v>134</v>
      </c>
      <c r="AX983" s="50">
        <v>175</v>
      </c>
      <c r="AZ983">
        <v>0</v>
      </c>
    </row>
    <row r="984" spans="1:52" x14ac:dyDescent="0.25">
      <c r="A984" s="2" t="s">
        <v>295</v>
      </c>
      <c r="B984" s="3" t="s">
        <v>1364</v>
      </c>
      <c r="C984" s="4">
        <v>73408</v>
      </c>
      <c r="D984" s="2" t="s">
        <v>297</v>
      </c>
      <c r="E984" s="2" t="s">
        <v>1365</v>
      </c>
      <c r="F984" t="s">
        <v>2496</v>
      </c>
      <c r="G984">
        <v>17197</v>
      </c>
      <c r="H984">
        <v>143</v>
      </c>
      <c r="I984">
        <v>143</v>
      </c>
      <c r="J984" s="9">
        <v>100</v>
      </c>
      <c r="K984">
        <v>4523</v>
      </c>
      <c r="L984">
        <v>2757</v>
      </c>
      <c r="M984" s="22">
        <v>60.955118284324563</v>
      </c>
      <c r="N984" s="48">
        <v>17197</v>
      </c>
      <c r="O984" s="49">
        <v>14061</v>
      </c>
      <c r="P984" s="49">
        <v>3136</v>
      </c>
      <c r="Q984" s="48">
        <v>724</v>
      </c>
      <c r="R984" s="48">
        <v>729</v>
      </c>
      <c r="S984" s="48">
        <v>732</v>
      </c>
      <c r="T984" s="48">
        <v>700</v>
      </c>
      <c r="U984" s="48">
        <v>756</v>
      </c>
      <c r="V984" s="48">
        <v>747</v>
      </c>
      <c r="W984" s="48">
        <v>474</v>
      </c>
      <c r="X984" s="48">
        <v>334</v>
      </c>
      <c r="Y984" s="48">
        <v>368</v>
      </c>
      <c r="Z984" s="48">
        <v>447</v>
      </c>
      <c r="AA984" s="48">
        <v>507</v>
      </c>
      <c r="AB984" s="48">
        <v>474</v>
      </c>
      <c r="AC984" s="48">
        <v>404</v>
      </c>
      <c r="AD984" s="48">
        <v>331</v>
      </c>
      <c r="AE984" s="48">
        <v>252</v>
      </c>
      <c r="AF984" s="48">
        <v>183</v>
      </c>
      <c r="AG984" s="48">
        <v>186</v>
      </c>
      <c r="AH984" s="50">
        <v>687</v>
      </c>
      <c r="AI984" s="50">
        <v>701</v>
      </c>
      <c r="AJ984" s="50">
        <v>706</v>
      </c>
      <c r="AK984" s="50">
        <v>671</v>
      </c>
      <c r="AL984" s="50">
        <v>707</v>
      </c>
      <c r="AM984" s="50">
        <v>737</v>
      </c>
      <c r="AN984" s="50">
        <v>510</v>
      </c>
      <c r="AO984" s="50">
        <v>400</v>
      </c>
      <c r="AP984" s="50">
        <v>455</v>
      </c>
      <c r="AQ984" s="50">
        <v>552</v>
      </c>
      <c r="AR984" s="50">
        <v>621</v>
      </c>
      <c r="AS984" s="50">
        <v>565</v>
      </c>
      <c r="AT984" s="50">
        <v>455</v>
      </c>
      <c r="AU984" s="50">
        <v>365</v>
      </c>
      <c r="AV984" s="50">
        <v>277</v>
      </c>
      <c r="AW984" s="50">
        <v>210</v>
      </c>
      <c r="AX984" s="50">
        <v>230</v>
      </c>
      <c r="AZ984">
        <v>0</v>
      </c>
    </row>
    <row r="985" spans="1:52" x14ac:dyDescent="0.25">
      <c r="A985" s="2" t="s">
        <v>295</v>
      </c>
      <c r="B985" s="3" t="s">
        <v>1864</v>
      </c>
      <c r="C985" s="4">
        <v>73411</v>
      </c>
      <c r="D985" s="2" t="s">
        <v>297</v>
      </c>
      <c r="E985" s="2" t="s">
        <v>1865</v>
      </c>
      <c r="F985" t="s">
        <v>2496</v>
      </c>
      <c r="G985">
        <v>40065</v>
      </c>
      <c r="H985">
        <v>2829</v>
      </c>
      <c r="I985">
        <v>1561</v>
      </c>
      <c r="J985" s="9">
        <v>55.178508306822195</v>
      </c>
      <c r="K985">
        <v>11197</v>
      </c>
      <c r="L985">
        <v>6046</v>
      </c>
      <c r="M985" s="22">
        <v>53.996606233812628</v>
      </c>
      <c r="N985" s="48">
        <v>40065</v>
      </c>
      <c r="O985" s="49">
        <v>24967</v>
      </c>
      <c r="P985" s="49">
        <v>15098</v>
      </c>
      <c r="Q985" s="48">
        <v>1873</v>
      </c>
      <c r="R985" s="48">
        <v>1849</v>
      </c>
      <c r="S985" s="48">
        <v>1833</v>
      </c>
      <c r="T985" s="48">
        <v>1780</v>
      </c>
      <c r="U985" s="48">
        <v>1777</v>
      </c>
      <c r="V985" s="48">
        <v>1640</v>
      </c>
      <c r="W985" s="48">
        <v>1107</v>
      </c>
      <c r="X985" s="48">
        <v>870</v>
      </c>
      <c r="Y985" s="48">
        <v>910</v>
      </c>
      <c r="Z985" s="48">
        <v>1023</v>
      </c>
      <c r="AA985" s="48">
        <v>1161</v>
      </c>
      <c r="AB985" s="48">
        <v>1168</v>
      </c>
      <c r="AC985" s="48">
        <v>999</v>
      </c>
      <c r="AD985" s="48">
        <v>772</v>
      </c>
      <c r="AE985" s="48">
        <v>560</v>
      </c>
      <c r="AF985" s="48">
        <v>414</v>
      </c>
      <c r="AG985" s="48">
        <v>436</v>
      </c>
      <c r="AH985" s="50">
        <v>1777</v>
      </c>
      <c r="AI985" s="50">
        <v>1747</v>
      </c>
      <c r="AJ985" s="50">
        <v>1685</v>
      </c>
      <c r="AK985" s="50">
        <v>1653</v>
      </c>
      <c r="AL985" s="50">
        <v>1649</v>
      </c>
      <c r="AM985" s="50">
        <v>1583</v>
      </c>
      <c r="AN985" s="50">
        <v>1126</v>
      </c>
      <c r="AO985" s="50">
        <v>938</v>
      </c>
      <c r="AP985" s="50">
        <v>1025</v>
      </c>
      <c r="AQ985" s="50">
        <v>1126</v>
      </c>
      <c r="AR985" s="50">
        <v>1224</v>
      </c>
      <c r="AS985" s="50">
        <v>1134</v>
      </c>
      <c r="AT985" s="50">
        <v>949</v>
      </c>
      <c r="AU985" s="50">
        <v>742</v>
      </c>
      <c r="AV985" s="50">
        <v>571</v>
      </c>
      <c r="AW985" s="50">
        <v>449</v>
      </c>
      <c r="AX985" s="50">
        <v>515</v>
      </c>
      <c r="AZ985">
        <v>0</v>
      </c>
    </row>
    <row r="986" spans="1:52" x14ac:dyDescent="0.25">
      <c r="A986" s="2" t="s">
        <v>295</v>
      </c>
      <c r="B986" s="3" t="s">
        <v>1135</v>
      </c>
      <c r="C986" s="4">
        <v>73443</v>
      </c>
      <c r="D986" s="2" t="s">
        <v>297</v>
      </c>
      <c r="E986" s="2" t="s">
        <v>1136</v>
      </c>
      <c r="F986" t="s">
        <v>2496</v>
      </c>
      <c r="G986">
        <v>33340</v>
      </c>
      <c r="H986">
        <v>1811</v>
      </c>
      <c r="I986">
        <v>945</v>
      </c>
      <c r="J986" s="9">
        <v>52.18111540585312</v>
      </c>
      <c r="K986">
        <v>8689</v>
      </c>
      <c r="L986">
        <v>4646</v>
      </c>
      <c r="M986" s="22">
        <v>53.469904476924846</v>
      </c>
      <c r="N986" s="48">
        <v>33340</v>
      </c>
      <c r="O986" s="49">
        <v>24312</v>
      </c>
      <c r="P986" s="49">
        <v>9028</v>
      </c>
      <c r="Q986" s="48">
        <v>1438</v>
      </c>
      <c r="R986" s="48">
        <v>1455</v>
      </c>
      <c r="S986" s="48">
        <v>1463</v>
      </c>
      <c r="T986" s="48">
        <v>1356</v>
      </c>
      <c r="U986" s="48">
        <v>1427</v>
      </c>
      <c r="V986" s="48">
        <v>1318</v>
      </c>
      <c r="W986" s="48">
        <v>919</v>
      </c>
      <c r="X986" s="48">
        <v>784</v>
      </c>
      <c r="Y986" s="48">
        <v>885</v>
      </c>
      <c r="Z986" s="48">
        <v>983</v>
      </c>
      <c r="AA986" s="48">
        <v>1027</v>
      </c>
      <c r="AB986" s="48">
        <v>928</v>
      </c>
      <c r="AC986" s="48">
        <v>792</v>
      </c>
      <c r="AD986" s="48">
        <v>640</v>
      </c>
      <c r="AE986" s="48">
        <v>450</v>
      </c>
      <c r="AF986" s="48">
        <v>310</v>
      </c>
      <c r="AG986" s="48">
        <v>317</v>
      </c>
      <c r="AH986" s="50">
        <v>1354</v>
      </c>
      <c r="AI986" s="50">
        <v>1381</v>
      </c>
      <c r="AJ986" s="50">
        <v>1400</v>
      </c>
      <c r="AK986" s="50">
        <v>1313</v>
      </c>
      <c r="AL986" s="50">
        <v>1397</v>
      </c>
      <c r="AM986" s="50">
        <v>1354</v>
      </c>
      <c r="AN986" s="50">
        <v>1008</v>
      </c>
      <c r="AO986" s="50">
        <v>903</v>
      </c>
      <c r="AP986" s="50">
        <v>1013</v>
      </c>
      <c r="AQ986" s="50">
        <v>1099</v>
      </c>
      <c r="AR986" s="50">
        <v>1120</v>
      </c>
      <c r="AS986" s="50">
        <v>979</v>
      </c>
      <c r="AT986" s="50">
        <v>778</v>
      </c>
      <c r="AU986" s="50">
        <v>611</v>
      </c>
      <c r="AV986" s="50">
        <v>443</v>
      </c>
      <c r="AW986" s="50">
        <v>331</v>
      </c>
      <c r="AX986" s="50">
        <v>364</v>
      </c>
      <c r="AZ986">
        <v>0</v>
      </c>
    </row>
    <row r="987" spans="1:52" x14ac:dyDescent="0.25">
      <c r="A987" s="2" t="s">
        <v>295</v>
      </c>
      <c r="B987" s="3" t="s">
        <v>980</v>
      </c>
      <c r="C987" s="4">
        <v>73449</v>
      </c>
      <c r="D987" s="2" t="s">
        <v>297</v>
      </c>
      <c r="E987" s="2" t="s">
        <v>981</v>
      </c>
      <c r="F987" t="s">
        <v>2496</v>
      </c>
      <c r="G987">
        <v>36641</v>
      </c>
      <c r="H987">
        <v>1420</v>
      </c>
      <c r="I987">
        <v>878</v>
      </c>
      <c r="J987" s="9">
        <v>61.830985915492953</v>
      </c>
      <c r="K987">
        <v>10031</v>
      </c>
      <c r="L987">
        <v>3363</v>
      </c>
      <c r="M987" s="22">
        <v>33.526069185524868</v>
      </c>
      <c r="N987" s="48">
        <v>36641</v>
      </c>
      <c r="O987" s="49">
        <v>30338</v>
      </c>
      <c r="P987" s="49">
        <v>6303</v>
      </c>
      <c r="Q987" s="48">
        <v>1633</v>
      </c>
      <c r="R987" s="48">
        <v>1653</v>
      </c>
      <c r="S987" s="48">
        <v>1773</v>
      </c>
      <c r="T987" s="48">
        <v>1790</v>
      </c>
      <c r="U987" s="48">
        <v>1670</v>
      </c>
      <c r="V987" s="48">
        <v>1601</v>
      </c>
      <c r="W987" s="48">
        <v>1249</v>
      </c>
      <c r="X987" s="48">
        <v>1080</v>
      </c>
      <c r="Y987" s="48">
        <v>1146</v>
      </c>
      <c r="Z987" s="48">
        <v>1168</v>
      </c>
      <c r="AA987" s="48">
        <v>1159</v>
      </c>
      <c r="AB987" s="48">
        <v>897</v>
      </c>
      <c r="AC987" s="48">
        <v>634</v>
      </c>
      <c r="AD987" s="48">
        <v>466</v>
      </c>
      <c r="AE987" s="48">
        <v>323</v>
      </c>
      <c r="AF987" s="48">
        <v>230</v>
      </c>
      <c r="AG987" s="48">
        <v>217</v>
      </c>
      <c r="AH987" s="50">
        <v>1538</v>
      </c>
      <c r="AI987" s="50">
        <v>1541</v>
      </c>
      <c r="AJ987" s="50">
        <v>1586</v>
      </c>
      <c r="AK987" s="50">
        <v>1629</v>
      </c>
      <c r="AL987" s="50">
        <v>1477</v>
      </c>
      <c r="AM987" s="50">
        <v>1333</v>
      </c>
      <c r="AN987" s="50">
        <v>1275</v>
      </c>
      <c r="AO987" s="50">
        <v>1296</v>
      </c>
      <c r="AP987" s="50">
        <v>1217</v>
      </c>
      <c r="AQ987" s="50">
        <v>1229</v>
      </c>
      <c r="AR987" s="50">
        <v>1094</v>
      </c>
      <c r="AS987" s="50">
        <v>868</v>
      </c>
      <c r="AT987" s="50">
        <v>617</v>
      </c>
      <c r="AU987" s="50">
        <v>426</v>
      </c>
      <c r="AV987" s="50">
        <v>322</v>
      </c>
      <c r="AW987" s="50">
        <v>247</v>
      </c>
      <c r="AX987" s="50">
        <v>257</v>
      </c>
      <c r="AZ987">
        <v>0</v>
      </c>
    </row>
    <row r="988" spans="1:52" x14ac:dyDescent="0.25">
      <c r="A988" s="2" t="s">
        <v>295</v>
      </c>
      <c r="B988" s="3" t="s">
        <v>1301</v>
      </c>
      <c r="C988" s="4">
        <v>73461</v>
      </c>
      <c r="D988" s="2" t="s">
        <v>297</v>
      </c>
      <c r="E988" s="2" t="s">
        <v>1302</v>
      </c>
      <c r="F988" t="s">
        <v>2496</v>
      </c>
      <c r="G988">
        <v>5010</v>
      </c>
      <c r="H988">
        <v>472</v>
      </c>
      <c r="I988">
        <v>115</v>
      </c>
      <c r="J988" s="9">
        <v>24.364406779661017</v>
      </c>
      <c r="K988">
        <v>1606</v>
      </c>
      <c r="L988">
        <v>510</v>
      </c>
      <c r="M988" s="22">
        <v>31.755915317559154</v>
      </c>
      <c r="N988" s="48">
        <v>5010</v>
      </c>
      <c r="O988" s="49">
        <v>1479</v>
      </c>
      <c r="P988" s="49">
        <v>3531</v>
      </c>
      <c r="Q988" s="48">
        <v>277</v>
      </c>
      <c r="R988" s="48">
        <v>262</v>
      </c>
      <c r="S988" s="48">
        <v>261</v>
      </c>
      <c r="T988" s="48">
        <v>249</v>
      </c>
      <c r="U988" s="48">
        <v>244</v>
      </c>
      <c r="V988" s="48">
        <v>210</v>
      </c>
      <c r="W988" s="48">
        <v>153</v>
      </c>
      <c r="X988" s="48">
        <v>132</v>
      </c>
      <c r="Y988" s="48">
        <v>141</v>
      </c>
      <c r="Z988" s="48">
        <v>156</v>
      </c>
      <c r="AA988" s="48">
        <v>160</v>
      </c>
      <c r="AB988" s="48">
        <v>134</v>
      </c>
      <c r="AC988" s="48">
        <v>110</v>
      </c>
      <c r="AD988" s="48">
        <v>78</v>
      </c>
      <c r="AE988" s="48">
        <v>51</v>
      </c>
      <c r="AF988" s="48">
        <v>36</v>
      </c>
      <c r="AG988" s="48">
        <v>35</v>
      </c>
      <c r="AH988" s="50">
        <v>264</v>
      </c>
      <c r="AI988" s="50">
        <v>255</v>
      </c>
      <c r="AJ988" s="50">
        <v>239</v>
      </c>
      <c r="AK988" s="50">
        <v>224</v>
      </c>
      <c r="AL988" s="50">
        <v>206</v>
      </c>
      <c r="AM988" s="50">
        <v>187</v>
      </c>
      <c r="AN988" s="50">
        <v>136</v>
      </c>
      <c r="AO988" s="50">
        <v>115</v>
      </c>
      <c r="AP988" s="50">
        <v>119</v>
      </c>
      <c r="AQ988" s="50">
        <v>125</v>
      </c>
      <c r="AR988" s="50">
        <v>119</v>
      </c>
      <c r="AS988" s="50">
        <v>96</v>
      </c>
      <c r="AT988" s="50">
        <v>77</v>
      </c>
      <c r="AU988" s="50">
        <v>58</v>
      </c>
      <c r="AV988" s="50">
        <v>39</v>
      </c>
      <c r="AW988" s="50">
        <v>29</v>
      </c>
      <c r="AX988" s="50">
        <v>33</v>
      </c>
      <c r="AZ988">
        <v>0</v>
      </c>
    </row>
    <row r="989" spans="1:52" x14ac:dyDescent="0.25">
      <c r="A989" s="2" t="s">
        <v>295</v>
      </c>
      <c r="B989" s="3" t="s">
        <v>1582</v>
      </c>
      <c r="C989" s="4">
        <v>73483</v>
      </c>
      <c r="D989" s="2" t="s">
        <v>297</v>
      </c>
      <c r="E989" s="2" t="s">
        <v>1583</v>
      </c>
      <c r="F989" t="s">
        <v>2496</v>
      </c>
      <c r="G989">
        <v>22455</v>
      </c>
      <c r="H989">
        <v>543</v>
      </c>
      <c r="I989">
        <v>742</v>
      </c>
      <c r="J989" s="9">
        <v>136.64825046040517</v>
      </c>
      <c r="K989">
        <v>5768</v>
      </c>
      <c r="L989">
        <v>3664</v>
      </c>
      <c r="M989" s="22">
        <v>63.522884882108187</v>
      </c>
      <c r="N989" s="48">
        <v>22455</v>
      </c>
      <c r="O989" s="49">
        <v>15156</v>
      </c>
      <c r="P989" s="49">
        <v>7299</v>
      </c>
      <c r="Q989" s="48">
        <v>926</v>
      </c>
      <c r="R989" s="48">
        <v>957</v>
      </c>
      <c r="S989" s="48">
        <v>978</v>
      </c>
      <c r="T989" s="48">
        <v>903</v>
      </c>
      <c r="U989" s="48">
        <v>881</v>
      </c>
      <c r="V989" s="48">
        <v>812</v>
      </c>
      <c r="W989" s="48">
        <v>620</v>
      </c>
      <c r="X989" s="48">
        <v>604</v>
      </c>
      <c r="Y989" s="48">
        <v>647</v>
      </c>
      <c r="Z989" s="48">
        <v>677</v>
      </c>
      <c r="AA989" s="48">
        <v>685</v>
      </c>
      <c r="AB989" s="48">
        <v>636</v>
      </c>
      <c r="AC989" s="48">
        <v>577</v>
      </c>
      <c r="AD989" s="48">
        <v>503</v>
      </c>
      <c r="AE989" s="48">
        <v>363</v>
      </c>
      <c r="AF989" s="48">
        <v>228</v>
      </c>
      <c r="AG989" s="48">
        <v>247</v>
      </c>
      <c r="AH989" s="50">
        <v>873</v>
      </c>
      <c r="AI989" s="50">
        <v>898</v>
      </c>
      <c r="AJ989" s="50">
        <v>913</v>
      </c>
      <c r="AK989" s="50">
        <v>844</v>
      </c>
      <c r="AL989" s="50">
        <v>847</v>
      </c>
      <c r="AM989" s="50">
        <v>808</v>
      </c>
      <c r="AN989" s="50">
        <v>640</v>
      </c>
      <c r="AO989" s="50">
        <v>668</v>
      </c>
      <c r="AP989" s="50">
        <v>664</v>
      </c>
      <c r="AQ989" s="50">
        <v>716</v>
      </c>
      <c r="AR989" s="50">
        <v>708</v>
      </c>
      <c r="AS989" s="50">
        <v>661</v>
      </c>
      <c r="AT989" s="50">
        <v>556</v>
      </c>
      <c r="AU989" s="50">
        <v>461</v>
      </c>
      <c r="AV989" s="50">
        <v>371</v>
      </c>
      <c r="AW989" s="50">
        <v>264</v>
      </c>
      <c r="AX989" s="50">
        <v>319</v>
      </c>
      <c r="AZ989">
        <v>25</v>
      </c>
    </row>
    <row r="990" spans="1:52" x14ac:dyDescent="0.25">
      <c r="A990" s="2" t="s">
        <v>295</v>
      </c>
      <c r="B990" s="3" t="s">
        <v>1023</v>
      </c>
      <c r="C990" s="4">
        <v>73504</v>
      </c>
      <c r="D990" s="2" t="s">
        <v>297</v>
      </c>
      <c r="E990" s="2" t="s">
        <v>1024</v>
      </c>
      <c r="F990" t="s">
        <v>2496</v>
      </c>
      <c r="G990">
        <v>32337</v>
      </c>
      <c r="H990">
        <v>3029</v>
      </c>
      <c r="I990">
        <v>1963</v>
      </c>
      <c r="J990" s="9">
        <v>64.806866952789704</v>
      </c>
      <c r="K990">
        <v>10748</v>
      </c>
      <c r="L990">
        <v>4202</v>
      </c>
      <c r="M990" s="22">
        <v>39.095645701525868</v>
      </c>
      <c r="N990" s="48">
        <v>32337</v>
      </c>
      <c r="O990" s="49">
        <v>8142</v>
      </c>
      <c r="P990" s="49">
        <v>24195</v>
      </c>
      <c r="Q990" s="48">
        <v>1996</v>
      </c>
      <c r="R990" s="48">
        <v>1774</v>
      </c>
      <c r="S990" s="48">
        <v>1620</v>
      </c>
      <c r="T990" s="48">
        <v>1505</v>
      </c>
      <c r="U990" s="48">
        <v>1603</v>
      </c>
      <c r="V990" s="48">
        <v>1466</v>
      </c>
      <c r="W990" s="48">
        <v>919</v>
      </c>
      <c r="X990" s="48">
        <v>648</v>
      </c>
      <c r="Y990" s="48">
        <v>722</v>
      </c>
      <c r="Z990" s="48">
        <v>756</v>
      </c>
      <c r="AA990" s="48">
        <v>731</v>
      </c>
      <c r="AB990" s="48">
        <v>694</v>
      </c>
      <c r="AC990" s="48">
        <v>634</v>
      </c>
      <c r="AD990" s="48">
        <v>519</v>
      </c>
      <c r="AE990" s="48">
        <v>407</v>
      </c>
      <c r="AF990" s="48">
        <v>294</v>
      </c>
      <c r="AG990" s="48">
        <v>301</v>
      </c>
      <c r="AH990" s="50">
        <v>1923</v>
      </c>
      <c r="AI990" s="50">
        <v>1729</v>
      </c>
      <c r="AJ990" s="50">
        <v>1581</v>
      </c>
      <c r="AK990" s="50">
        <v>1423</v>
      </c>
      <c r="AL990" s="50">
        <v>1437</v>
      </c>
      <c r="AM990" s="50">
        <v>1273</v>
      </c>
      <c r="AN990" s="50">
        <v>817</v>
      </c>
      <c r="AO990" s="50">
        <v>618</v>
      </c>
      <c r="AP990" s="50">
        <v>718</v>
      </c>
      <c r="AQ990" s="50">
        <v>746</v>
      </c>
      <c r="AR990" s="50">
        <v>693</v>
      </c>
      <c r="AS990" s="50">
        <v>649</v>
      </c>
      <c r="AT990" s="50">
        <v>588</v>
      </c>
      <c r="AU990" s="50">
        <v>480</v>
      </c>
      <c r="AV990" s="50">
        <v>391</v>
      </c>
      <c r="AW990" s="50">
        <v>309</v>
      </c>
      <c r="AX990" s="50">
        <v>373</v>
      </c>
      <c r="AZ990">
        <v>18</v>
      </c>
    </row>
    <row r="991" spans="1:52" x14ac:dyDescent="0.25">
      <c r="A991" s="2" t="s">
        <v>295</v>
      </c>
      <c r="B991" s="3" t="s">
        <v>1398</v>
      </c>
      <c r="C991" s="4">
        <v>73520</v>
      </c>
      <c r="D991" s="2" t="s">
        <v>297</v>
      </c>
      <c r="E991" s="2" t="s">
        <v>1399</v>
      </c>
      <c r="F991" t="s">
        <v>2496</v>
      </c>
      <c r="G991">
        <v>9120</v>
      </c>
      <c r="H991">
        <v>1660</v>
      </c>
      <c r="I991">
        <v>1032</v>
      </c>
      <c r="J991" s="9">
        <v>62.168674698795179</v>
      </c>
      <c r="K991">
        <v>2646</v>
      </c>
      <c r="L991">
        <v>1140</v>
      </c>
      <c r="M991" s="22">
        <v>43.083900226757372</v>
      </c>
      <c r="N991" s="48">
        <v>9120</v>
      </c>
      <c r="O991" s="49">
        <v>2852</v>
      </c>
      <c r="P991" s="49">
        <v>6268</v>
      </c>
      <c r="Q991" s="48">
        <v>440</v>
      </c>
      <c r="R991" s="48">
        <v>436</v>
      </c>
      <c r="S991" s="48">
        <v>438</v>
      </c>
      <c r="T991" s="48">
        <v>426</v>
      </c>
      <c r="U991" s="48">
        <v>410</v>
      </c>
      <c r="V991" s="48">
        <v>376</v>
      </c>
      <c r="W991" s="48">
        <v>273</v>
      </c>
      <c r="X991" s="48">
        <v>236</v>
      </c>
      <c r="Y991" s="48">
        <v>232</v>
      </c>
      <c r="Z991" s="48">
        <v>253</v>
      </c>
      <c r="AA991" s="48">
        <v>268</v>
      </c>
      <c r="AB991" s="48">
        <v>262</v>
      </c>
      <c r="AC991" s="48">
        <v>229</v>
      </c>
      <c r="AD991" s="48">
        <v>168</v>
      </c>
      <c r="AE991" s="48">
        <v>114</v>
      </c>
      <c r="AF991" s="48">
        <v>74</v>
      </c>
      <c r="AG991" s="48">
        <v>74</v>
      </c>
      <c r="AH991" s="50">
        <v>416</v>
      </c>
      <c r="AI991" s="50">
        <v>405</v>
      </c>
      <c r="AJ991" s="50">
        <v>397</v>
      </c>
      <c r="AK991" s="50">
        <v>382</v>
      </c>
      <c r="AL991" s="50">
        <v>370</v>
      </c>
      <c r="AM991" s="50">
        <v>350</v>
      </c>
      <c r="AN991" s="50">
        <v>260</v>
      </c>
      <c r="AO991" s="50">
        <v>234</v>
      </c>
      <c r="AP991" s="50">
        <v>239</v>
      </c>
      <c r="AQ991" s="50">
        <v>261</v>
      </c>
      <c r="AR991" s="50">
        <v>266</v>
      </c>
      <c r="AS991" s="50">
        <v>243</v>
      </c>
      <c r="AT991" s="50">
        <v>199</v>
      </c>
      <c r="AU991" s="50">
        <v>144</v>
      </c>
      <c r="AV991" s="50">
        <v>99</v>
      </c>
      <c r="AW991" s="50">
        <v>70</v>
      </c>
      <c r="AX991" s="50">
        <v>76</v>
      </c>
      <c r="AZ991">
        <v>0</v>
      </c>
    </row>
    <row r="992" spans="1:52" x14ac:dyDescent="0.25">
      <c r="A992" s="2" t="s">
        <v>295</v>
      </c>
      <c r="B992" s="3" t="s">
        <v>690</v>
      </c>
      <c r="C992" s="4">
        <v>73547</v>
      </c>
      <c r="D992" s="2" t="s">
        <v>297</v>
      </c>
      <c r="E992" s="2" t="s">
        <v>691</v>
      </c>
      <c r="F992" t="s">
        <v>2496</v>
      </c>
      <c r="G992">
        <v>5662</v>
      </c>
      <c r="H992">
        <v>336</v>
      </c>
      <c r="I992">
        <v>332</v>
      </c>
      <c r="J992" s="9">
        <v>98.80952380952381</v>
      </c>
      <c r="K992">
        <v>1664</v>
      </c>
      <c r="L992">
        <v>849</v>
      </c>
      <c r="M992" s="22">
        <v>51.021634615384613</v>
      </c>
      <c r="N992" s="48">
        <v>5662</v>
      </c>
      <c r="O992" s="49">
        <v>1799</v>
      </c>
      <c r="P992" s="49">
        <v>3863</v>
      </c>
      <c r="Q992" s="48">
        <v>278</v>
      </c>
      <c r="R992" s="48">
        <v>286</v>
      </c>
      <c r="S992" s="48">
        <v>294</v>
      </c>
      <c r="T992" s="48">
        <v>259</v>
      </c>
      <c r="U992" s="48">
        <v>242</v>
      </c>
      <c r="V992" s="48">
        <v>219</v>
      </c>
      <c r="W992" s="48">
        <v>167</v>
      </c>
      <c r="X992" s="48">
        <v>138</v>
      </c>
      <c r="Y992" s="48">
        <v>152</v>
      </c>
      <c r="Z992" s="48">
        <v>166</v>
      </c>
      <c r="AA992" s="48">
        <v>167</v>
      </c>
      <c r="AB992" s="48">
        <v>150</v>
      </c>
      <c r="AC992" s="48">
        <v>137</v>
      </c>
      <c r="AD992" s="48">
        <v>115</v>
      </c>
      <c r="AE992" s="48">
        <v>86</v>
      </c>
      <c r="AF992" s="48">
        <v>62</v>
      </c>
      <c r="AG992" s="48">
        <v>64</v>
      </c>
      <c r="AH992" s="50">
        <v>269</v>
      </c>
      <c r="AI992" s="50">
        <v>270</v>
      </c>
      <c r="AJ992" s="50">
        <v>269</v>
      </c>
      <c r="AK992" s="50">
        <v>232</v>
      </c>
      <c r="AL992" s="50">
        <v>212</v>
      </c>
      <c r="AM992" s="50">
        <v>200</v>
      </c>
      <c r="AN992" s="50">
        <v>159</v>
      </c>
      <c r="AO992" s="50">
        <v>137</v>
      </c>
      <c r="AP992" s="50">
        <v>149</v>
      </c>
      <c r="AQ992" s="50">
        <v>144</v>
      </c>
      <c r="AR992" s="50">
        <v>128</v>
      </c>
      <c r="AS992" s="50">
        <v>112</v>
      </c>
      <c r="AT992" s="50">
        <v>106</v>
      </c>
      <c r="AU992" s="50">
        <v>96</v>
      </c>
      <c r="AV992" s="50">
        <v>76</v>
      </c>
      <c r="AW992" s="50">
        <v>57</v>
      </c>
      <c r="AX992" s="50">
        <v>64</v>
      </c>
      <c r="AZ992">
        <v>0</v>
      </c>
    </row>
    <row r="993" spans="1:52" x14ac:dyDescent="0.25">
      <c r="A993" s="2" t="s">
        <v>295</v>
      </c>
      <c r="B993" s="3" t="s">
        <v>1656</v>
      </c>
      <c r="C993" s="4">
        <v>73555</v>
      </c>
      <c r="D993" s="2" t="s">
        <v>297</v>
      </c>
      <c r="E993" s="2" t="s">
        <v>1657</v>
      </c>
      <c r="F993" t="s">
        <v>2259</v>
      </c>
      <c r="G993">
        <v>30023</v>
      </c>
      <c r="H993">
        <v>3686</v>
      </c>
      <c r="I993">
        <v>820</v>
      </c>
      <c r="J993" s="9">
        <v>22.246337493217581</v>
      </c>
      <c r="K993">
        <v>10931</v>
      </c>
      <c r="L993">
        <v>2059</v>
      </c>
      <c r="M993" s="22">
        <v>18.836337023145184</v>
      </c>
      <c r="N993" s="48">
        <v>30023</v>
      </c>
      <c r="O993" s="49">
        <v>7679</v>
      </c>
      <c r="P993" s="49">
        <v>22344</v>
      </c>
      <c r="Q993" s="48">
        <v>1939</v>
      </c>
      <c r="R993" s="48">
        <v>1775</v>
      </c>
      <c r="S993" s="48">
        <v>1751</v>
      </c>
      <c r="T993" s="48">
        <v>1730</v>
      </c>
      <c r="U993" s="48">
        <v>1576</v>
      </c>
      <c r="V993" s="48">
        <v>1374</v>
      </c>
      <c r="W993" s="48">
        <v>958</v>
      </c>
      <c r="X993" s="48">
        <v>748</v>
      </c>
      <c r="Y993" s="48">
        <v>712</v>
      </c>
      <c r="Z993" s="48">
        <v>703</v>
      </c>
      <c r="AA993" s="48">
        <v>644</v>
      </c>
      <c r="AB993" s="48">
        <v>546</v>
      </c>
      <c r="AC993" s="48">
        <v>403</v>
      </c>
      <c r="AD993" s="48">
        <v>272</v>
      </c>
      <c r="AE993" s="48">
        <v>208</v>
      </c>
      <c r="AF993" s="48">
        <v>140</v>
      </c>
      <c r="AG993" s="48">
        <v>123</v>
      </c>
      <c r="AH993" s="50">
        <v>1876</v>
      </c>
      <c r="AI993" s="50">
        <v>1670</v>
      </c>
      <c r="AJ993" s="50">
        <v>1602</v>
      </c>
      <c r="AK993" s="50">
        <v>1492</v>
      </c>
      <c r="AL993" s="50">
        <v>1324</v>
      </c>
      <c r="AM993" s="50">
        <v>1164</v>
      </c>
      <c r="AN993" s="50">
        <v>876</v>
      </c>
      <c r="AO993" s="50">
        <v>737</v>
      </c>
      <c r="AP993" s="50">
        <v>739</v>
      </c>
      <c r="AQ993" s="50">
        <v>714</v>
      </c>
      <c r="AR993" s="50">
        <v>636</v>
      </c>
      <c r="AS993" s="50">
        <v>507</v>
      </c>
      <c r="AT993" s="50">
        <v>360</v>
      </c>
      <c r="AU993" s="50">
        <v>246</v>
      </c>
      <c r="AV993" s="50">
        <v>196</v>
      </c>
      <c r="AW993" s="50">
        <v>145</v>
      </c>
      <c r="AX993" s="50">
        <v>137</v>
      </c>
      <c r="AZ993">
        <v>1</v>
      </c>
    </row>
    <row r="994" spans="1:52" x14ac:dyDescent="0.25">
      <c r="A994" s="2" t="s">
        <v>295</v>
      </c>
      <c r="B994" s="3" t="s">
        <v>1984</v>
      </c>
      <c r="C994" s="4">
        <v>73563</v>
      </c>
      <c r="D994" s="2" t="s">
        <v>297</v>
      </c>
      <c r="E994" s="2" t="s">
        <v>1985</v>
      </c>
      <c r="F994" t="s">
        <v>2496</v>
      </c>
      <c r="G994">
        <v>7607</v>
      </c>
      <c r="H994">
        <v>945</v>
      </c>
      <c r="I994">
        <v>778</v>
      </c>
      <c r="J994" s="9">
        <v>82.328042328042329</v>
      </c>
      <c r="K994">
        <v>2006</v>
      </c>
      <c r="L994">
        <v>1276</v>
      </c>
      <c r="M994" s="22">
        <v>63.609172482552346</v>
      </c>
      <c r="N994" s="48">
        <v>7607</v>
      </c>
      <c r="O994" s="49">
        <v>3218</v>
      </c>
      <c r="P994" s="49">
        <v>4389</v>
      </c>
      <c r="Q994" s="48">
        <v>314</v>
      </c>
      <c r="R994" s="48">
        <v>324</v>
      </c>
      <c r="S994" s="48">
        <v>331</v>
      </c>
      <c r="T994" s="48">
        <v>306</v>
      </c>
      <c r="U994" s="48">
        <v>298</v>
      </c>
      <c r="V994" s="48">
        <v>277</v>
      </c>
      <c r="W994" s="48">
        <v>210</v>
      </c>
      <c r="X994" s="48">
        <v>204</v>
      </c>
      <c r="Y994" s="48">
        <v>219</v>
      </c>
      <c r="Z994" s="48">
        <v>229</v>
      </c>
      <c r="AA994" s="48">
        <v>232</v>
      </c>
      <c r="AB994" s="48">
        <v>215</v>
      </c>
      <c r="AC994" s="48">
        <v>195</v>
      </c>
      <c r="AD994" s="48">
        <v>170</v>
      </c>
      <c r="AE994" s="48">
        <v>123</v>
      </c>
      <c r="AF994" s="48">
        <v>77</v>
      </c>
      <c r="AG994" s="48">
        <v>84</v>
      </c>
      <c r="AH994" s="50">
        <v>296</v>
      </c>
      <c r="AI994" s="50">
        <v>304</v>
      </c>
      <c r="AJ994" s="50">
        <v>309</v>
      </c>
      <c r="AK994" s="50">
        <v>286</v>
      </c>
      <c r="AL994" s="50">
        <v>287</v>
      </c>
      <c r="AM994" s="50">
        <v>274</v>
      </c>
      <c r="AN994" s="50">
        <v>217</v>
      </c>
      <c r="AO994" s="50">
        <v>226</v>
      </c>
      <c r="AP994" s="50">
        <v>225</v>
      </c>
      <c r="AQ994" s="50">
        <v>243</v>
      </c>
      <c r="AR994" s="50">
        <v>240</v>
      </c>
      <c r="AS994" s="50">
        <v>224</v>
      </c>
      <c r="AT994" s="50">
        <v>189</v>
      </c>
      <c r="AU994" s="50">
        <v>156</v>
      </c>
      <c r="AV994" s="50">
        <v>126</v>
      </c>
      <c r="AW994" s="50">
        <v>89</v>
      </c>
      <c r="AX994" s="50">
        <v>108</v>
      </c>
      <c r="AZ994">
        <v>0</v>
      </c>
    </row>
    <row r="995" spans="1:52" x14ac:dyDescent="0.25">
      <c r="A995" s="2" t="s">
        <v>295</v>
      </c>
      <c r="B995" s="3" t="s">
        <v>654</v>
      </c>
      <c r="C995" s="4">
        <v>73585</v>
      </c>
      <c r="D995" s="2" t="s">
        <v>297</v>
      </c>
      <c r="E995" s="2" t="s">
        <v>655</v>
      </c>
      <c r="F995" t="s">
        <v>2496</v>
      </c>
      <c r="G995">
        <v>29539</v>
      </c>
      <c r="H995">
        <v>2053</v>
      </c>
      <c r="I995">
        <v>2347</v>
      </c>
      <c r="J995" s="9">
        <v>114.32050657574283</v>
      </c>
      <c r="K995">
        <v>7428</v>
      </c>
      <c r="L995">
        <v>4719</v>
      </c>
      <c r="M995" s="22">
        <v>63.529886914378032</v>
      </c>
      <c r="N995" s="48">
        <v>29539</v>
      </c>
      <c r="O995" s="49">
        <v>17984</v>
      </c>
      <c r="P995" s="49">
        <v>11555</v>
      </c>
      <c r="Q995" s="48">
        <v>1218</v>
      </c>
      <c r="R995" s="48">
        <v>1259</v>
      </c>
      <c r="S995" s="48">
        <v>1286</v>
      </c>
      <c r="T995" s="48">
        <v>1188</v>
      </c>
      <c r="U995" s="48">
        <v>1159</v>
      </c>
      <c r="V995" s="48">
        <v>1070</v>
      </c>
      <c r="W995" s="48">
        <v>815</v>
      </c>
      <c r="X995" s="48">
        <v>794</v>
      </c>
      <c r="Y995" s="48">
        <v>851</v>
      </c>
      <c r="Z995" s="48">
        <v>890</v>
      </c>
      <c r="AA995" s="48">
        <v>901</v>
      </c>
      <c r="AB995" s="48">
        <v>836</v>
      </c>
      <c r="AC995" s="48">
        <v>759</v>
      </c>
      <c r="AD995" s="48">
        <v>662</v>
      </c>
      <c r="AE995" s="48">
        <v>478</v>
      </c>
      <c r="AF995" s="48">
        <v>300</v>
      </c>
      <c r="AG995" s="48">
        <v>325</v>
      </c>
      <c r="AH995" s="50">
        <v>1148</v>
      </c>
      <c r="AI995" s="50">
        <v>1181</v>
      </c>
      <c r="AJ995" s="50">
        <v>1201</v>
      </c>
      <c r="AK995" s="50">
        <v>1110</v>
      </c>
      <c r="AL995" s="50">
        <v>1114</v>
      </c>
      <c r="AM995" s="50">
        <v>1063</v>
      </c>
      <c r="AN995" s="50">
        <v>842</v>
      </c>
      <c r="AO995" s="50">
        <v>879</v>
      </c>
      <c r="AP995" s="50">
        <v>873</v>
      </c>
      <c r="AQ995" s="50">
        <v>942</v>
      </c>
      <c r="AR995" s="50">
        <v>932</v>
      </c>
      <c r="AS995" s="50">
        <v>870</v>
      </c>
      <c r="AT995" s="50">
        <v>732</v>
      </c>
      <c r="AU995" s="50">
        <v>607</v>
      </c>
      <c r="AV995" s="50">
        <v>488</v>
      </c>
      <c r="AW995" s="50">
        <v>347</v>
      </c>
      <c r="AX995" s="50">
        <v>419</v>
      </c>
      <c r="AZ995">
        <v>0</v>
      </c>
    </row>
    <row r="996" spans="1:52" x14ac:dyDescent="0.25">
      <c r="A996" s="2" t="s">
        <v>295</v>
      </c>
      <c r="B996" s="3" t="s">
        <v>1753</v>
      </c>
      <c r="C996" s="4">
        <v>73616</v>
      </c>
      <c r="D996" s="2" t="s">
        <v>297</v>
      </c>
      <c r="E996" s="2" t="s">
        <v>1754</v>
      </c>
      <c r="F996" t="s">
        <v>2259</v>
      </c>
      <c r="G996">
        <v>24345</v>
      </c>
      <c r="H996">
        <v>4954</v>
      </c>
      <c r="I996">
        <v>1494</v>
      </c>
      <c r="J996" s="9">
        <v>30.157448526443275</v>
      </c>
      <c r="K996">
        <v>9182</v>
      </c>
      <c r="L996">
        <v>1872</v>
      </c>
      <c r="M996" s="22">
        <v>20.3877150947506</v>
      </c>
      <c r="N996" s="48">
        <v>24345</v>
      </c>
      <c r="O996" s="49">
        <v>4694</v>
      </c>
      <c r="P996" s="49">
        <v>19651</v>
      </c>
      <c r="Q996" s="48">
        <v>1640</v>
      </c>
      <c r="R996" s="48">
        <v>1505</v>
      </c>
      <c r="S996" s="48">
        <v>1439</v>
      </c>
      <c r="T996" s="48">
        <v>1352</v>
      </c>
      <c r="U996" s="48">
        <v>1243</v>
      </c>
      <c r="V996" s="48">
        <v>1035</v>
      </c>
      <c r="W996" s="48">
        <v>709</v>
      </c>
      <c r="X996" s="48">
        <v>572</v>
      </c>
      <c r="Y996" s="48">
        <v>562</v>
      </c>
      <c r="Z996" s="48">
        <v>562</v>
      </c>
      <c r="AA996" s="48">
        <v>534</v>
      </c>
      <c r="AB996" s="48">
        <v>507</v>
      </c>
      <c r="AC996" s="48">
        <v>366</v>
      </c>
      <c r="AD996" s="48">
        <v>261</v>
      </c>
      <c r="AE996" s="48">
        <v>215</v>
      </c>
      <c r="AF996" s="48">
        <v>153</v>
      </c>
      <c r="AG996" s="48">
        <v>129</v>
      </c>
      <c r="AH996" s="50">
        <v>1557</v>
      </c>
      <c r="AI996" s="50">
        <v>1412</v>
      </c>
      <c r="AJ996" s="50">
        <v>1326</v>
      </c>
      <c r="AK996" s="50">
        <v>1211</v>
      </c>
      <c r="AL996" s="50">
        <v>1096</v>
      </c>
      <c r="AM996" s="50">
        <v>922</v>
      </c>
      <c r="AN996" s="50">
        <v>654</v>
      </c>
      <c r="AO996" s="50">
        <v>544</v>
      </c>
      <c r="AP996" s="50">
        <v>537</v>
      </c>
      <c r="AQ996" s="50">
        <v>525</v>
      </c>
      <c r="AR996" s="50">
        <v>476</v>
      </c>
      <c r="AS996" s="50">
        <v>413</v>
      </c>
      <c r="AT996" s="50">
        <v>280</v>
      </c>
      <c r="AU996" s="50">
        <v>196</v>
      </c>
      <c r="AV996" s="50">
        <v>167</v>
      </c>
      <c r="AW996" s="50">
        <v>122</v>
      </c>
      <c r="AX996" s="50">
        <v>123</v>
      </c>
      <c r="AZ996">
        <v>1</v>
      </c>
    </row>
    <row r="997" spans="1:52" x14ac:dyDescent="0.25">
      <c r="A997" s="2" t="s">
        <v>295</v>
      </c>
      <c r="B997" s="3" t="s">
        <v>1323</v>
      </c>
      <c r="C997" s="4">
        <v>73622</v>
      </c>
      <c r="D997" s="2" t="s">
        <v>297</v>
      </c>
      <c r="E997" s="2" t="s">
        <v>1324</v>
      </c>
      <c r="F997" t="s">
        <v>2496</v>
      </c>
      <c r="G997">
        <v>6340</v>
      </c>
      <c r="H997">
        <v>637</v>
      </c>
      <c r="I997">
        <v>210</v>
      </c>
      <c r="J997" s="9">
        <v>32.967032967032964</v>
      </c>
      <c r="K997">
        <v>1818</v>
      </c>
      <c r="L997">
        <v>717</v>
      </c>
      <c r="M997" s="22">
        <v>39.438943894389439</v>
      </c>
      <c r="N997" s="48">
        <v>6340</v>
      </c>
      <c r="O997" s="49">
        <v>1428</v>
      </c>
      <c r="P997" s="49">
        <v>4912</v>
      </c>
      <c r="Q997" s="48">
        <v>304</v>
      </c>
      <c r="R997" s="48">
        <v>304</v>
      </c>
      <c r="S997" s="48">
        <v>314</v>
      </c>
      <c r="T997" s="48">
        <v>293</v>
      </c>
      <c r="U997" s="48">
        <v>297</v>
      </c>
      <c r="V997" s="48">
        <v>275</v>
      </c>
      <c r="W997" s="48">
        <v>209</v>
      </c>
      <c r="X997" s="48">
        <v>173</v>
      </c>
      <c r="Y997" s="48">
        <v>173</v>
      </c>
      <c r="Z997" s="48">
        <v>187</v>
      </c>
      <c r="AA997" s="48">
        <v>197</v>
      </c>
      <c r="AB997" s="48">
        <v>176</v>
      </c>
      <c r="AC997" s="48">
        <v>130</v>
      </c>
      <c r="AD997" s="48">
        <v>94</v>
      </c>
      <c r="AE997" s="48">
        <v>73</v>
      </c>
      <c r="AF997" s="48">
        <v>55</v>
      </c>
      <c r="AG997" s="48">
        <v>54</v>
      </c>
      <c r="AH997" s="50">
        <v>289</v>
      </c>
      <c r="AI997" s="50">
        <v>282</v>
      </c>
      <c r="AJ997" s="50">
        <v>281</v>
      </c>
      <c r="AK997" s="50">
        <v>254</v>
      </c>
      <c r="AL997" s="50">
        <v>256</v>
      </c>
      <c r="AM997" s="50">
        <v>241</v>
      </c>
      <c r="AN997" s="50">
        <v>189</v>
      </c>
      <c r="AO997" s="50">
        <v>162</v>
      </c>
      <c r="AP997" s="50">
        <v>170</v>
      </c>
      <c r="AQ997" s="50">
        <v>186</v>
      </c>
      <c r="AR997" s="50">
        <v>191</v>
      </c>
      <c r="AS997" s="50">
        <v>161</v>
      </c>
      <c r="AT997" s="50">
        <v>114</v>
      </c>
      <c r="AU997" s="50">
        <v>84</v>
      </c>
      <c r="AV997" s="50">
        <v>66</v>
      </c>
      <c r="AW997" s="50">
        <v>52</v>
      </c>
      <c r="AX997" s="50">
        <v>54</v>
      </c>
      <c r="AZ997">
        <v>0</v>
      </c>
    </row>
    <row r="998" spans="1:52" x14ac:dyDescent="0.25">
      <c r="A998" s="2" t="s">
        <v>295</v>
      </c>
      <c r="B998" s="3" t="s">
        <v>1745</v>
      </c>
      <c r="C998" s="4">
        <v>73624</v>
      </c>
      <c r="D998" s="2" t="s">
        <v>297</v>
      </c>
      <c r="E998" s="2" t="s">
        <v>1746</v>
      </c>
      <c r="F998" t="s">
        <v>2496</v>
      </c>
      <c r="G998">
        <v>20452</v>
      </c>
      <c r="H998">
        <v>1722</v>
      </c>
      <c r="I998">
        <v>690</v>
      </c>
      <c r="J998" s="9">
        <v>40.069686411149824</v>
      </c>
      <c r="K998">
        <v>6839</v>
      </c>
      <c r="L998">
        <v>2672</v>
      </c>
      <c r="M998" s="22">
        <v>39.070039479456057</v>
      </c>
      <c r="N998" s="48">
        <v>20452</v>
      </c>
      <c r="O998" s="49">
        <v>9923</v>
      </c>
      <c r="P998" s="49">
        <v>10529</v>
      </c>
      <c r="Q998" s="48">
        <v>1262</v>
      </c>
      <c r="R998" s="48">
        <v>1122</v>
      </c>
      <c r="S998" s="48">
        <v>1025</v>
      </c>
      <c r="T998" s="48">
        <v>952</v>
      </c>
      <c r="U998" s="48">
        <v>1014</v>
      </c>
      <c r="V998" s="48">
        <v>928</v>
      </c>
      <c r="W998" s="48">
        <v>581</v>
      </c>
      <c r="X998" s="48">
        <v>410</v>
      </c>
      <c r="Y998" s="48">
        <v>457</v>
      </c>
      <c r="Z998" s="48">
        <v>478</v>
      </c>
      <c r="AA998" s="48">
        <v>462</v>
      </c>
      <c r="AB998" s="48">
        <v>439</v>
      </c>
      <c r="AC998" s="48">
        <v>401</v>
      </c>
      <c r="AD998" s="48">
        <v>328</v>
      </c>
      <c r="AE998" s="48">
        <v>257</v>
      </c>
      <c r="AF998" s="48">
        <v>186</v>
      </c>
      <c r="AG998" s="48">
        <v>190</v>
      </c>
      <c r="AH998" s="50">
        <v>1216</v>
      </c>
      <c r="AI998" s="50">
        <v>1094</v>
      </c>
      <c r="AJ998" s="50">
        <v>1000</v>
      </c>
      <c r="AK998" s="50">
        <v>900</v>
      </c>
      <c r="AL998" s="50">
        <v>909</v>
      </c>
      <c r="AM998" s="50">
        <v>805</v>
      </c>
      <c r="AN998" s="50">
        <v>517</v>
      </c>
      <c r="AO998" s="50">
        <v>391</v>
      </c>
      <c r="AP998" s="50">
        <v>454</v>
      </c>
      <c r="AQ998" s="50">
        <v>472</v>
      </c>
      <c r="AR998" s="50">
        <v>438</v>
      </c>
      <c r="AS998" s="50">
        <v>410</v>
      </c>
      <c r="AT998" s="50">
        <v>372</v>
      </c>
      <c r="AU998" s="50">
        <v>304</v>
      </c>
      <c r="AV998" s="50">
        <v>247</v>
      </c>
      <c r="AW998" s="50">
        <v>195</v>
      </c>
      <c r="AX998" s="50">
        <v>236</v>
      </c>
      <c r="AZ998">
        <v>0</v>
      </c>
    </row>
    <row r="999" spans="1:52" x14ac:dyDescent="0.25">
      <c r="A999" s="2" t="s">
        <v>295</v>
      </c>
      <c r="B999" s="3" t="s">
        <v>694</v>
      </c>
      <c r="C999" s="4">
        <v>73671</v>
      </c>
      <c r="D999" s="2" t="s">
        <v>297</v>
      </c>
      <c r="E999" s="2" t="s">
        <v>695</v>
      </c>
      <c r="F999" t="s">
        <v>2496</v>
      </c>
      <c r="G999">
        <v>14329</v>
      </c>
      <c r="H999">
        <v>352</v>
      </c>
      <c r="I999">
        <v>540</v>
      </c>
      <c r="J999" s="9">
        <v>153.40909090909091</v>
      </c>
      <c r="K999">
        <v>3959</v>
      </c>
      <c r="L999">
        <v>2091</v>
      </c>
      <c r="M999" s="22">
        <v>52.816367769638795</v>
      </c>
      <c r="N999" s="48">
        <v>14329</v>
      </c>
      <c r="O999" s="49">
        <v>8659</v>
      </c>
      <c r="P999" s="49">
        <v>5670</v>
      </c>
      <c r="Q999" s="48">
        <v>629</v>
      </c>
      <c r="R999" s="48">
        <v>647</v>
      </c>
      <c r="S999" s="48">
        <v>696</v>
      </c>
      <c r="T999" s="48">
        <v>615</v>
      </c>
      <c r="U999" s="48">
        <v>600</v>
      </c>
      <c r="V999" s="48">
        <v>558</v>
      </c>
      <c r="W999" s="48">
        <v>401</v>
      </c>
      <c r="X999" s="48">
        <v>353</v>
      </c>
      <c r="Y999" s="48">
        <v>396</v>
      </c>
      <c r="Z999" s="48">
        <v>438</v>
      </c>
      <c r="AA999" s="48">
        <v>424</v>
      </c>
      <c r="AB999" s="48">
        <v>374</v>
      </c>
      <c r="AC999" s="48">
        <v>355</v>
      </c>
      <c r="AD999" s="48">
        <v>267</v>
      </c>
      <c r="AE999" s="48">
        <v>171</v>
      </c>
      <c r="AF999" s="48">
        <v>127</v>
      </c>
      <c r="AG999" s="48">
        <v>129</v>
      </c>
      <c r="AH999" s="50">
        <v>592</v>
      </c>
      <c r="AI999" s="50">
        <v>602</v>
      </c>
      <c r="AJ999" s="50">
        <v>612</v>
      </c>
      <c r="AK999" s="50">
        <v>589</v>
      </c>
      <c r="AL999" s="50">
        <v>540</v>
      </c>
      <c r="AM999" s="50">
        <v>499</v>
      </c>
      <c r="AN999" s="50">
        <v>421</v>
      </c>
      <c r="AO999" s="50">
        <v>408</v>
      </c>
      <c r="AP999" s="50">
        <v>400</v>
      </c>
      <c r="AQ999" s="50">
        <v>430</v>
      </c>
      <c r="AR999" s="50">
        <v>451</v>
      </c>
      <c r="AS999" s="50">
        <v>409</v>
      </c>
      <c r="AT999" s="50">
        <v>380</v>
      </c>
      <c r="AU999" s="50">
        <v>275</v>
      </c>
      <c r="AV999" s="50">
        <v>198</v>
      </c>
      <c r="AW999" s="50">
        <v>161</v>
      </c>
      <c r="AX999" s="50">
        <v>182</v>
      </c>
      <c r="AZ999">
        <v>0</v>
      </c>
    </row>
    <row r="1000" spans="1:52" x14ac:dyDescent="0.25">
      <c r="A1000" s="2" t="s">
        <v>295</v>
      </c>
      <c r="B1000" s="3" t="s">
        <v>1635</v>
      </c>
      <c r="C1000" s="4">
        <v>73675</v>
      </c>
      <c r="D1000" s="2" t="s">
        <v>297</v>
      </c>
      <c r="E1000" s="2" t="s">
        <v>1636</v>
      </c>
      <c r="F1000" t="s">
        <v>2496</v>
      </c>
      <c r="G1000">
        <v>14219</v>
      </c>
      <c r="H1000">
        <v>2814</v>
      </c>
      <c r="I1000">
        <v>1230</v>
      </c>
      <c r="J1000" s="9">
        <v>43.710021321961619</v>
      </c>
      <c r="K1000">
        <v>4774</v>
      </c>
      <c r="L1000">
        <v>1868</v>
      </c>
      <c r="M1000" s="22">
        <v>39.128613322161712</v>
      </c>
      <c r="N1000" s="48">
        <v>14219</v>
      </c>
      <c r="O1000" s="49">
        <v>4183</v>
      </c>
      <c r="P1000" s="49">
        <v>10036</v>
      </c>
      <c r="Q1000" s="48">
        <v>878</v>
      </c>
      <c r="R1000" s="48">
        <v>780</v>
      </c>
      <c r="S1000" s="48">
        <v>712</v>
      </c>
      <c r="T1000" s="48">
        <v>662</v>
      </c>
      <c r="U1000" s="48">
        <v>705</v>
      </c>
      <c r="V1000" s="48">
        <v>645</v>
      </c>
      <c r="W1000" s="48">
        <v>404</v>
      </c>
      <c r="X1000" s="48">
        <v>285</v>
      </c>
      <c r="Y1000" s="48">
        <v>317</v>
      </c>
      <c r="Z1000" s="48">
        <v>332</v>
      </c>
      <c r="AA1000" s="48">
        <v>321</v>
      </c>
      <c r="AB1000" s="48">
        <v>305</v>
      </c>
      <c r="AC1000" s="48">
        <v>279</v>
      </c>
      <c r="AD1000" s="48">
        <v>228</v>
      </c>
      <c r="AE1000" s="48">
        <v>179</v>
      </c>
      <c r="AF1000" s="48">
        <v>129</v>
      </c>
      <c r="AG1000" s="48">
        <v>132</v>
      </c>
      <c r="AH1000" s="50">
        <v>846</v>
      </c>
      <c r="AI1000" s="50">
        <v>760</v>
      </c>
      <c r="AJ1000" s="50">
        <v>695</v>
      </c>
      <c r="AK1000" s="50">
        <v>626</v>
      </c>
      <c r="AL1000" s="50">
        <v>632</v>
      </c>
      <c r="AM1000" s="50">
        <v>560</v>
      </c>
      <c r="AN1000" s="50">
        <v>359</v>
      </c>
      <c r="AO1000" s="50">
        <v>272</v>
      </c>
      <c r="AP1000" s="50">
        <v>316</v>
      </c>
      <c r="AQ1000" s="50">
        <v>328</v>
      </c>
      <c r="AR1000" s="50">
        <v>305</v>
      </c>
      <c r="AS1000" s="50">
        <v>285</v>
      </c>
      <c r="AT1000" s="50">
        <v>259</v>
      </c>
      <c r="AU1000" s="50">
        <v>211</v>
      </c>
      <c r="AV1000" s="50">
        <v>172</v>
      </c>
      <c r="AW1000" s="50">
        <v>136</v>
      </c>
      <c r="AX1000" s="50">
        <v>164</v>
      </c>
      <c r="AZ1000">
        <v>1</v>
      </c>
    </row>
    <row r="1001" spans="1:52" x14ac:dyDescent="0.25">
      <c r="A1001" s="2" t="s">
        <v>295</v>
      </c>
      <c r="B1001" s="3" t="s">
        <v>1089</v>
      </c>
      <c r="C1001" s="4">
        <v>73678</v>
      </c>
      <c r="D1001" s="2" t="s">
        <v>297</v>
      </c>
      <c r="E1001" s="2" t="s">
        <v>1090</v>
      </c>
      <c r="F1001" t="s">
        <v>2496</v>
      </c>
      <c r="G1001">
        <v>19141</v>
      </c>
      <c r="H1001">
        <v>1082</v>
      </c>
      <c r="I1001">
        <v>1221</v>
      </c>
      <c r="J1001" s="9">
        <v>112.84658040665434</v>
      </c>
      <c r="K1001">
        <v>5055</v>
      </c>
      <c r="L1001">
        <v>3199</v>
      </c>
      <c r="M1001" s="22">
        <v>63.283877349159248</v>
      </c>
      <c r="N1001" s="48">
        <v>19141</v>
      </c>
      <c r="O1001" s="49">
        <v>3704</v>
      </c>
      <c r="P1001" s="49">
        <v>15437</v>
      </c>
      <c r="Q1001" s="48">
        <v>827</v>
      </c>
      <c r="R1001" s="48">
        <v>836</v>
      </c>
      <c r="S1001" s="48">
        <v>829</v>
      </c>
      <c r="T1001" s="48">
        <v>811</v>
      </c>
      <c r="U1001" s="48">
        <v>792</v>
      </c>
      <c r="V1001" s="48">
        <v>720</v>
      </c>
      <c r="W1001" s="48">
        <v>507</v>
      </c>
      <c r="X1001" s="48">
        <v>403</v>
      </c>
      <c r="Y1001" s="48">
        <v>471</v>
      </c>
      <c r="Z1001" s="48">
        <v>552</v>
      </c>
      <c r="AA1001" s="48">
        <v>566</v>
      </c>
      <c r="AB1001" s="48">
        <v>514</v>
      </c>
      <c r="AC1001" s="48">
        <v>441</v>
      </c>
      <c r="AD1001" s="48">
        <v>389</v>
      </c>
      <c r="AE1001" s="48">
        <v>287</v>
      </c>
      <c r="AF1001" s="48">
        <v>208</v>
      </c>
      <c r="AG1001" s="48">
        <v>225</v>
      </c>
      <c r="AH1001" s="50">
        <v>793</v>
      </c>
      <c r="AI1001" s="50">
        <v>811</v>
      </c>
      <c r="AJ1001" s="50">
        <v>805</v>
      </c>
      <c r="AK1001" s="50">
        <v>783</v>
      </c>
      <c r="AL1001" s="50">
        <v>748</v>
      </c>
      <c r="AM1001" s="50">
        <v>722</v>
      </c>
      <c r="AN1001" s="50">
        <v>549</v>
      </c>
      <c r="AO1001" s="50">
        <v>467</v>
      </c>
      <c r="AP1001" s="50">
        <v>535</v>
      </c>
      <c r="AQ1001" s="50">
        <v>589</v>
      </c>
      <c r="AR1001" s="50">
        <v>602</v>
      </c>
      <c r="AS1001" s="50">
        <v>550</v>
      </c>
      <c r="AT1001" s="50">
        <v>478</v>
      </c>
      <c r="AU1001" s="50">
        <v>436</v>
      </c>
      <c r="AV1001" s="50">
        <v>336</v>
      </c>
      <c r="AW1001" s="50">
        <v>262</v>
      </c>
      <c r="AX1001" s="50">
        <v>297</v>
      </c>
      <c r="AZ1001">
        <v>0</v>
      </c>
    </row>
    <row r="1002" spans="1:52" x14ac:dyDescent="0.25">
      <c r="A1002" s="2" t="s">
        <v>295</v>
      </c>
      <c r="B1002" s="3" t="s">
        <v>1378</v>
      </c>
      <c r="C1002" s="4">
        <v>73686</v>
      </c>
      <c r="D1002" s="2" t="s">
        <v>297</v>
      </c>
      <c r="E1002" s="2" t="s">
        <v>1379</v>
      </c>
      <c r="F1002" t="s">
        <v>2496</v>
      </c>
      <c r="G1002">
        <v>6340</v>
      </c>
      <c r="H1002">
        <v>615</v>
      </c>
      <c r="I1002">
        <v>274</v>
      </c>
      <c r="J1002" s="9">
        <v>44.552845528455286</v>
      </c>
      <c r="K1002">
        <v>2043</v>
      </c>
      <c r="L1002">
        <v>649</v>
      </c>
      <c r="M1002" s="22">
        <v>31.767009300048947</v>
      </c>
      <c r="N1002" s="48">
        <v>6340</v>
      </c>
      <c r="O1002" s="49">
        <v>2286</v>
      </c>
      <c r="P1002" s="49">
        <v>4054</v>
      </c>
      <c r="Q1002" s="48">
        <v>351</v>
      </c>
      <c r="R1002" s="48">
        <v>332</v>
      </c>
      <c r="S1002" s="48">
        <v>330</v>
      </c>
      <c r="T1002" s="48">
        <v>315</v>
      </c>
      <c r="U1002" s="48">
        <v>309</v>
      </c>
      <c r="V1002" s="48">
        <v>266</v>
      </c>
      <c r="W1002" s="48">
        <v>194</v>
      </c>
      <c r="X1002" s="48">
        <v>167</v>
      </c>
      <c r="Y1002" s="48">
        <v>178</v>
      </c>
      <c r="Z1002" s="48">
        <v>198</v>
      </c>
      <c r="AA1002" s="48">
        <v>202</v>
      </c>
      <c r="AB1002" s="48">
        <v>169</v>
      </c>
      <c r="AC1002" s="48">
        <v>139</v>
      </c>
      <c r="AD1002" s="48">
        <v>99</v>
      </c>
      <c r="AE1002" s="48">
        <v>64</v>
      </c>
      <c r="AF1002" s="48">
        <v>46</v>
      </c>
      <c r="AG1002" s="48">
        <v>44</v>
      </c>
      <c r="AH1002" s="50">
        <v>334</v>
      </c>
      <c r="AI1002" s="50">
        <v>323</v>
      </c>
      <c r="AJ1002" s="50">
        <v>303</v>
      </c>
      <c r="AK1002" s="50">
        <v>283</v>
      </c>
      <c r="AL1002" s="50">
        <v>261</v>
      </c>
      <c r="AM1002" s="50">
        <v>237</v>
      </c>
      <c r="AN1002" s="50">
        <v>172</v>
      </c>
      <c r="AO1002" s="50">
        <v>145</v>
      </c>
      <c r="AP1002" s="50">
        <v>150</v>
      </c>
      <c r="AQ1002" s="50">
        <v>158</v>
      </c>
      <c r="AR1002" s="50">
        <v>150</v>
      </c>
      <c r="AS1002" s="50">
        <v>122</v>
      </c>
      <c r="AT1002" s="50">
        <v>98</v>
      </c>
      <c r="AU1002" s="50">
        <v>73</v>
      </c>
      <c r="AV1002" s="50">
        <v>49</v>
      </c>
      <c r="AW1002" s="50">
        <v>37</v>
      </c>
      <c r="AX1002" s="50">
        <v>42</v>
      </c>
      <c r="AZ1002">
        <v>0</v>
      </c>
    </row>
    <row r="1003" spans="1:52" x14ac:dyDescent="0.25">
      <c r="A1003" s="2" t="s">
        <v>295</v>
      </c>
      <c r="B1003" s="3" t="s">
        <v>400</v>
      </c>
      <c r="C1003" s="4">
        <v>73770</v>
      </c>
      <c r="D1003" s="2" t="s">
        <v>297</v>
      </c>
      <c r="E1003" s="2" t="s">
        <v>401</v>
      </c>
      <c r="F1003" t="s">
        <v>2496</v>
      </c>
      <c r="G1003">
        <v>4553</v>
      </c>
      <c r="H1003">
        <v>359</v>
      </c>
      <c r="I1003">
        <v>422</v>
      </c>
      <c r="J1003" s="9">
        <v>117.54874651810584</v>
      </c>
      <c r="K1003">
        <v>1196</v>
      </c>
      <c r="L1003">
        <v>759</v>
      </c>
      <c r="M1003" s="22">
        <v>63.46153846153846</v>
      </c>
      <c r="N1003" s="48">
        <v>4553</v>
      </c>
      <c r="O1003" s="49">
        <v>2184</v>
      </c>
      <c r="P1003" s="49">
        <v>2369</v>
      </c>
      <c r="Q1003" s="48">
        <v>196</v>
      </c>
      <c r="R1003" s="48">
        <v>199</v>
      </c>
      <c r="S1003" s="48">
        <v>197</v>
      </c>
      <c r="T1003" s="48">
        <v>193</v>
      </c>
      <c r="U1003" s="48">
        <v>188</v>
      </c>
      <c r="V1003" s="48">
        <v>171</v>
      </c>
      <c r="W1003" s="48">
        <v>121</v>
      </c>
      <c r="X1003" s="48">
        <v>96</v>
      </c>
      <c r="Y1003" s="48">
        <v>112</v>
      </c>
      <c r="Z1003" s="48">
        <v>131</v>
      </c>
      <c r="AA1003" s="48">
        <v>135</v>
      </c>
      <c r="AB1003" s="48">
        <v>122</v>
      </c>
      <c r="AC1003" s="48">
        <v>105</v>
      </c>
      <c r="AD1003" s="48">
        <v>92</v>
      </c>
      <c r="AE1003" s="48">
        <v>68</v>
      </c>
      <c r="AF1003" s="48">
        <v>50</v>
      </c>
      <c r="AG1003" s="48">
        <v>54</v>
      </c>
      <c r="AH1003" s="50">
        <v>188</v>
      </c>
      <c r="AI1003" s="50">
        <v>193</v>
      </c>
      <c r="AJ1003" s="50">
        <v>192</v>
      </c>
      <c r="AK1003" s="50">
        <v>186</v>
      </c>
      <c r="AL1003" s="50">
        <v>178</v>
      </c>
      <c r="AM1003" s="50">
        <v>172</v>
      </c>
      <c r="AN1003" s="50">
        <v>131</v>
      </c>
      <c r="AO1003" s="50">
        <v>111</v>
      </c>
      <c r="AP1003" s="50">
        <v>127</v>
      </c>
      <c r="AQ1003" s="50">
        <v>140</v>
      </c>
      <c r="AR1003" s="50">
        <v>143</v>
      </c>
      <c r="AS1003" s="50">
        <v>131</v>
      </c>
      <c r="AT1003" s="50">
        <v>114</v>
      </c>
      <c r="AU1003" s="50">
        <v>104</v>
      </c>
      <c r="AV1003" s="50">
        <v>80</v>
      </c>
      <c r="AW1003" s="50">
        <v>62</v>
      </c>
      <c r="AX1003" s="50">
        <v>71</v>
      </c>
      <c r="AZ1003">
        <v>0</v>
      </c>
    </row>
    <row r="1004" spans="1:52" x14ac:dyDescent="0.25">
      <c r="A1004" s="2" t="s">
        <v>295</v>
      </c>
      <c r="B1004" s="3" t="s">
        <v>1350</v>
      </c>
      <c r="C1004" s="4">
        <v>73854</v>
      </c>
      <c r="D1004" s="2" t="s">
        <v>297</v>
      </c>
      <c r="E1004" s="2" t="s">
        <v>1351</v>
      </c>
      <c r="F1004" t="s">
        <v>2496</v>
      </c>
      <c r="G1004">
        <v>6387</v>
      </c>
      <c r="H1004">
        <v>253</v>
      </c>
      <c r="I1004">
        <v>269</v>
      </c>
      <c r="J1004" s="9">
        <v>106.32411067193677</v>
      </c>
      <c r="K1004">
        <v>1961</v>
      </c>
      <c r="L1004">
        <v>882</v>
      </c>
      <c r="M1004" s="22">
        <v>44.97705252422233</v>
      </c>
      <c r="N1004" s="48">
        <v>6387</v>
      </c>
      <c r="O1004" s="49">
        <v>2957</v>
      </c>
      <c r="P1004" s="49">
        <v>3430</v>
      </c>
      <c r="Q1004" s="48">
        <v>346</v>
      </c>
      <c r="R1004" s="48">
        <v>335</v>
      </c>
      <c r="S1004" s="48">
        <v>341</v>
      </c>
      <c r="T1004" s="48">
        <v>275</v>
      </c>
      <c r="U1004" s="48">
        <v>274</v>
      </c>
      <c r="V1004" s="48">
        <v>248</v>
      </c>
      <c r="W1004" s="48">
        <v>181</v>
      </c>
      <c r="X1004" s="48">
        <v>164</v>
      </c>
      <c r="Y1004" s="48">
        <v>173</v>
      </c>
      <c r="Z1004" s="48">
        <v>190</v>
      </c>
      <c r="AA1004" s="48">
        <v>204</v>
      </c>
      <c r="AB1004" s="48">
        <v>168</v>
      </c>
      <c r="AC1004" s="48">
        <v>135</v>
      </c>
      <c r="AD1004" s="48">
        <v>122</v>
      </c>
      <c r="AE1004" s="48">
        <v>102</v>
      </c>
      <c r="AF1004" s="48">
        <v>69</v>
      </c>
      <c r="AG1004" s="48">
        <v>69</v>
      </c>
      <c r="AH1004" s="50">
        <v>327</v>
      </c>
      <c r="AI1004" s="50">
        <v>315</v>
      </c>
      <c r="AJ1004" s="50">
        <v>314</v>
      </c>
      <c r="AK1004" s="50">
        <v>252</v>
      </c>
      <c r="AL1004" s="50">
        <v>251</v>
      </c>
      <c r="AM1004" s="50">
        <v>228</v>
      </c>
      <c r="AN1004" s="50">
        <v>163</v>
      </c>
      <c r="AO1004" s="50">
        <v>146</v>
      </c>
      <c r="AP1004" s="50">
        <v>150</v>
      </c>
      <c r="AQ1004" s="50">
        <v>157</v>
      </c>
      <c r="AR1004" s="50">
        <v>160</v>
      </c>
      <c r="AS1004" s="50">
        <v>129</v>
      </c>
      <c r="AT1004" s="50">
        <v>102</v>
      </c>
      <c r="AU1004" s="50">
        <v>95</v>
      </c>
      <c r="AV1004" s="50">
        <v>80</v>
      </c>
      <c r="AW1004" s="50">
        <v>57</v>
      </c>
      <c r="AX1004" s="50">
        <v>65</v>
      </c>
      <c r="AZ1004">
        <v>0</v>
      </c>
    </row>
    <row r="1005" spans="1:52" x14ac:dyDescent="0.25">
      <c r="A1005" s="2" t="s">
        <v>295</v>
      </c>
      <c r="B1005" s="3" t="s">
        <v>948</v>
      </c>
      <c r="C1005" s="4">
        <v>73861</v>
      </c>
      <c r="D1005" s="2" t="s">
        <v>297</v>
      </c>
      <c r="E1005" s="2" t="s">
        <v>949</v>
      </c>
      <c r="F1005" t="s">
        <v>2496</v>
      </c>
      <c r="G1005">
        <v>19714</v>
      </c>
      <c r="H1005">
        <v>695</v>
      </c>
      <c r="I1005">
        <v>483</v>
      </c>
      <c r="J1005" s="9">
        <v>69.496402877697832</v>
      </c>
      <c r="K1005">
        <v>5567</v>
      </c>
      <c r="L1005">
        <v>2940</v>
      </c>
      <c r="M1005" s="22">
        <v>52.811208909646126</v>
      </c>
      <c r="N1005" s="48">
        <v>19714</v>
      </c>
      <c r="O1005" s="49">
        <v>14436</v>
      </c>
      <c r="P1005" s="49">
        <v>5278</v>
      </c>
      <c r="Q1005" s="48">
        <v>944</v>
      </c>
      <c r="R1005" s="48">
        <v>957</v>
      </c>
      <c r="S1005" s="48">
        <v>972</v>
      </c>
      <c r="T1005" s="48">
        <v>830</v>
      </c>
      <c r="U1005" s="48">
        <v>792</v>
      </c>
      <c r="V1005" s="48">
        <v>711</v>
      </c>
      <c r="W1005" s="48">
        <v>568</v>
      </c>
      <c r="X1005" s="48">
        <v>479</v>
      </c>
      <c r="Y1005" s="48">
        <v>504</v>
      </c>
      <c r="Z1005" s="48">
        <v>526</v>
      </c>
      <c r="AA1005" s="48">
        <v>528</v>
      </c>
      <c r="AB1005" s="48">
        <v>539</v>
      </c>
      <c r="AC1005" s="48">
        <v>531</v>
      </c>
      <c r="AD1005" s="48">
        <v>446</v>
      </c>
      <c r="AE1005" s="48">
        <v>306</v>
      </c>
      <c r="AF1005" s="48">
        <v>204</v>
      </c>
      <c r="AG1005" s="48">
        <v>191</v>
      </c>
      <c r="AH1005" s="50">
        <v>876</v>
      </c>
      <c r="AI1005" s="50">
        <v>852</v>
      </c>
      <c r="AJ1005" s="50">
        <v>868</v>
      </c>
      <c r="AK1005" s="50">
        <v>754</v>
      </c>
      <c r="AL1005" s="50">
        <v>749</v>
      </c>
      <c r="AM1005" s="50">
        <v>716</v>
      </c>
      <c r="AN1005" s="50">
        <v>600</v>
      </c>
      <c r="AO1005" s="50">
        <v>519</v>
      </c>
      <c r="AP1005" s="50">
        <v>535</v>
      </c>
      <c r="AQ1005" s="50">
        <v>550</v>
      </c>
      <c r="AR1005" s="50">
        <v>551</v>
      </c>
      <c r="AS1005" s="50">
        <v>548</v>
      </c>
      <c r="AT1005" s="50">
        <v>505</v>
      </c>
      <c r="AU1005" s="50">
        <v>401</v>
      </c>
      <c r="AV1005" s="50">
        <v>269</v>
      </c>
      <c r="AW1005" s="50">
        <v>186</v>
      </c>
      <c r="AX1005" s="50">
        <v>207</v>
      </c>
      <c r="AZ1005">
        <v>0</v>
      </c>
    </row>
    <row r="1006" spans="1:52" x14ac:dyDescent="0.25">
      <c r="A1006" s="2" t="s">
        <v>295</v>
      </c>
      <c r="B1006" s="3" t="s">
        <v>1366</v>
      </c>
      <c r="C1006" s="4">
        <v>73870</v>
      </c>
      <c r="D1006" s="2" t="s">
        <v>297</v>
      </c>
      <c r="E1006" s="2" t="s">
        <v>1367</v>
      </c>
      <c r="F1006" t="s">
        <v>2496</v>
      </c>
      <c r="G1006">
        <v>10591</v>
      </c>
      <c r="H1006">
        <v>764</v>
      </c>
      <c r="I1006">
        <v>259</v>
      </c>
      <c r="J1006" s="9">
        <v>33.900523560209422</v>
      </c>
      <c r="K1006">
        <v>3230</v>
      </c>
      <c r="L1006">
        <v>1288</v>
      </c>
      <c r="M1006" s="22">
        <v>39.876160990712073</v>
      </c>
      <c r="N1006" s="48">
        <v>10591</v>
      </c>
      <c r="O1006" s="49">
        <v>3696</v>
      </c>
      <c r="P1006" s="49">
        <v>6895</v>
      </c>
      <c r="Q1006" s="48">
        <v>534</v>
      </c>
      <c r="R1006" s="48">
        <v>531</v>
      </c>
      <c r="S1006" s="48">
        <v>542</v>
      </c>
      <c r="T1006" s="48">
        <v>496</v>
      </c>
      <c r="U1006" s="48">
        <v>482</v>
      </c>
      <c r="V1006" s="48">
        <v>460</v>
      </c>
      <c r="W1006" s="48">
        <v>328</v>
      </c>
      <c r="X1006" s="48">
        <v>270</v>
      </c>
      <c r="Y1006" s="48">
        <v>304</v>
      </c>
      <c r="Z1006" s="48">
        <v>307</v>
      </c>
      <c r="AA1006" s="48">
        <v>329</v>
      </c>
      <c r="AB1006" s="48">
        <v>317</v>
      </c>
      <c r="AC1006" s="48">
        <v>262</v>
      </c>
      <c r="AD1006" s="48">
        <v>204</v>
      </c>
      <c r="AE1006" s="48">
        <v>153</v>
      </c>
      <c r="AF1006" s="48">
        <v>98</v>
      </c>
      <c r="AG1006" s="48">
        <v>82</v>
      </c>
      <c r="AH1006" s="50">
        <v>505</v>
      </c>
      <c r="AI1006" s="50">
        <v>493</v>
      </c>
      <c r="AJ1006" s="50">
        <v>495</v>
      </c>
      <c r="AK1006" s="50">
        <v>431</v>
      </c>
      <c r="AL1006" s="50">
        <v>402</v>
      </c>
      <c r="AM1006" s="50">
        <v>384</v>
      </c>
      <c r="AN1006" s="50">
        <v>288</v>
      </c>
      <c r="AO1006" s="50">
        <v>247</v>
      </c>
      <c r="AP1006" s="50">
        <v>274</v>
      </c>
      <c r="AQ1006" s="50">
        <v>258</v>
      </c>
      <c r="AR1006" s="50">
        <v>268</v>
      </c>
      <c r="AS1006" s="50">
        <v>255</v>
      </c>
      <c r="AT1006" s="50">
        <v>202</v>
      </c>
      <c r="AU1006" s="50">
        <v>141</v>
      </c>
      <c r="AV1006" s="50">
        <v>102</v>
      </c>
      <c r="AW1006" s="50">
        <v>70</v>
      </c>
      <c r="AX1006" s="50">
        <v>77</v>
      </c>
      <c r="AZ1006">
        <v>0</v>
      </c>
    </row>
    <row r="1007" spans="1:52" x14ac:dyDescent="0.25">
      <c r="A1007" s="2" t="s">
        <v>295</v>
      </c>
      <c r="B1007" s="3" t="s">
        <v>1584</v>
      </c>
      <c r="C1007" s="4">
        <v>73873</v>
      </c>
      <c r="D1007" s="2" t="s">
        <v>297</v>
      </c>
      <c r="E1007" s="2" t="s">
        <v>1585</v>
      </c>
      <c r="F1007" t="s">
        <v>2496</v>
      </c>
      <c r="G1007">
        <v>5312</v>
      </c>
      <c r="H1007">
        <v>566</v>
      </c>
      <c r="I1007">
        <v>585</v>
      </c>
      <c r="J1007" s="9">
        <v>103.35689045936395</v>
      </c>
      <c r="K1007">
        <v>1464</v>
      </c>
      <c r="L1007">
        <v>949</v>
      </c>
      <c r="M1007" s="22">
        <v>64.822404371584696</v>
      </c>
      <c r="N1007" s="48">
        <v>5312</v>
      </c>
      <c r="O1007" s="49">
        <v>2156</v>
      </c>
      <c r="P1007" s="49">
        <v>3156</v>
      </c>
      <c r="Q1007" s="48">
        <v>247</v>
      </c>
      <c r="R1007" s="48">
        <v>235</v>
      </c>
      <c r="S1007" s="48">
        <v>231</v>
      </c>
      <c r="T1007" s="48">
        <v>231</v>
      </c>
      <c r="U1007" s="48">
        <v>241</v>
      </c>
      <c r="V1007" s="48">
        <v>201</v>
      </c>
      <c r="W1007" s="48">
        <v>147</v>
      </c>
      <c r="X1007" s="48">
        <v>117</v>
      </c>
      <c r="Y1007" s="48">
        <v>126</v>
      </c>
      <c r="Z1007" s="48">
        <v>166</v>
      </c>
      <c r="AA1007" s="48">
        <v>180</v>
      </c>
      <c r="AB1007" s="48">
        <v>158</v>
      </c>
      <c r="AC1007" s="48">
        <v>142</v>
      </c>
      <c r="AD1007" s="48">
        <v>127</v>
      </c>
      <c r="AE1007" s="48">
        <v>88</v>
      </c>
      <c r="AF1007" s="48">
        <v>61</v>
      </c>
      <c r="AG1007" s="48">
        <v>73</v>
      </c>
      <c r="AH1007" s="50">
        <v>235</v>
      </c>
      <c r="AI1007" s="50">
        <v>219</v>
      </c>
      <c r="AJ1007" s="50">
        <v>215</v>
      </c>
      <c r="AK1007" s="50">
        <v>211</v>
      </c>
      <c r="AL1007" s="50">
        <v>219</v>
      </c>
      <c r="AM1007" s="50">
        <v>186</v>
      </c>
      <c r="AN1007" s="50">
        <v>139</v>
      </c>
      <c r="AO1007" s="50">
        <v>109</v>
      </c>
      <c r="AP1007" s="50">
        <v>115</v>
      </c>
      <c r="AQ1007" s="50">
        <v>149</v>
      </c>
      <c r="AR1007" s="50">
        <v>151</v>
      </c>
      <c r="AS1007" s="50">
        <v>129</v>
      </c>
      <c r="AT1007" s="50">
        <v>117</v>
      </c>
      <c r="AU1007" s="50">
        <v>113</v>
      </c>
      <c r="AV1007" s="50">
        <v>84</v>
      </c>
      <c r="AW1007" s="50">
        <v>64</v>
      </c>
      <c r="AX1007" s="50">
        <v>86</v>
      </c>
      <c r="AZ1007">
        <v>0</v>
      </c>
    </row>
    <row r="1008" spans="1:52" x14ac:dyDescent="0.25">
      <c r="A1008" s="2" t="s">
        <v>576</v>
      </c>
      <c r="B1008" s="3" t="s">
        <v>848</v>
      </c>
      <c r="C1008" s="4">
        <v>76001</v>
      </c>
      <c r="D1008" s="2" t="s">
        <v>578</v>
      </c>
      <c r="E1008" s="2" t="s">
        <v>849</v>
      </c>
      <c r="F1008" t="s">
        <v>2496</v>
      </c>
      <c r="G1008">
        <v>2420114</v>
      </c>
      <c r="H1008">
        <v>2287</v>
      </c>
      <c r="I1008">
        <v>2189</v>
      </c>
      <c r="J1008" s="9">
        <v>95.714910362920861</v>
      </c>
      <c r="K1008">
        <v>540479</v>
      </c>
      <c r="L1008">
        <v>277342</v>
      </c>
      <c r="M1008" s="22">
        <v>51.31411211166391</v>
      </c>
      <c r="N1008" s="48">
        <v>2420114</v>
      </c>
      <c r="O1008" s="49">
        <v>2383485</v>
      </c>
      <c r="P1008" s="49">
        <v>36629</v>
      </c>
      <c r="Q1008" s="48">
        <v>90492</v>
      </c>
      <c r="R1008" s="48">
        <v>90780</v>
      </c>
      <c r="S1008" s="48">
        <v>93466</v>
      </c>
      <c r="T1008" s="48">
        <v>99580</v>
      </c>
      <c r="U1008" s="48">
        <v>104412</v>
      </c>
      <c r="V1008" s="48">
        <v>102011</v>
      </c>
      <c r="W1008" s="48">
        <v>95073</v>
      </c>
      <c r="X1008" s="48">
        <v>85251</v>
      </c>
      <c r="Y1008" s="48">
        <v>74154</v>
      </c>
      <c r="Z1008" s="48">
        <v>69582</v>
      </c>
      <c r="AA1008" s="48">
        <v>67720</v>
      </c>
      <c r="AB1008" s="48">
        <v>57405</v>
      </c>
      <c r="AC1008" s="48">
        <v>43578</v>
      </c>
      <c r="AD1008" s="48">
        <v>32166</v>
      </c>
      <c r="AE1008" s="48">
        <v>22078</v>
      </c>
      <c r="AF1008" s="48">
        <v>14756</v>
      </c>
      <c r="AG1008" s="48">
        <v>14335</v>
      </c>
      <c r="AH1008" s="50">
        <v>86538</v>
      </c>
      <c r="AI1008" s="50">
        <v>87470</v>
      </c>
      <c r="AJ1008" s="50">
        <v>91263</v>
      </c>
      <c r="AK1008" s="50">
        <v>97394</v>
      </c>
      <c r="AL1008" s="50">
        <v>101418</v>
      </c>
      <c r="AM1008" s="50">
        <v>100670</v>
      </c>
      <c r="AN1008" s="50">
        <v>99612</v>
      </c>
      <c r="AO1008" s="50">
        <v>93766</v>
      </c>
      <c r="AP1008" s="50">
        <v>83181</v>
      </c>
      <c r="AQ1008" s="50">
        <v>81493</v>
      </c>
      <c r="AR1008" s="50">
        <v>82638</v>
      </c>
      <c r="AS1008" s="50">
        <v>73522</v>
      </c>
      <c r="AT1008" s="50">
        <v>58388</v>
      </c>
      <c r="AU1008" s="50">
        <v>44202</v>
      </c>
      <c r="AV1008" s="50">
        <v>31677</v>
      </c>
      <c r="AW1008" s="50">
        <v>24023</v>
      </c>
      <c r="AX1008" s="50">
        <v>26020</v>
      </c>
      <c r="AZ1008">
        <v>0</v>
      </c>
    </row>
    <row r="1009" spans="1:52" x14ac:dyDescent="0.25">
      <c r="A1009" s="2" t="s">
        <v>576</v>
      </c>
      <c r="B1009" s="3" t="s">
        <v>1067</v>
      </c>
      <c r="C1009" s="4">
        <v>76020</v>
      </c>
      <c r="D1009" s="2" t="s">
        <v>578</v>
      </c>
      <c r="E1009" s="2" t="s">
        <v>1068</v>
      </c>
      <c r="F1009" t="s">
        <v>2496</v>
      </c>
      <c r="G1009">
        <v>22245</v>
      </c>
      <c r="H1009">
        <v>562</v>
      </c>
      <c r="I1009">
        <v>435</v>
      </c>
      <c r="J1009" s="9">
        <v>77.40213523131672</v>
      </c>
      <c r="K1009">
        <v>5472</v>
      </c>
      <c r="L1009">
        <v>2681</v>
      </c>
      <c r="M1009" s="22">
        <v>48.994883040935669</v>
      </c>
      <c r="N1009" s="48">
        <v>22245</v>
      </c>
      <c r="O1009" s="49">
        <v>11938</v>
      </c>
      <c r="P1009" s="49">
        <v>10307</v>
      </c>
      <c r="Q1009" s="48">
        <v>1023</v>
      </c>
      <c r="R1009" s="48">
        <v>954</v>
      </c>
      <c r="S1009" s="48">
        <v>914</v>
      </c>
      <c r="T1009" s="48">
        <v>976</v>
      </c>
      <c r="U1009" s="48">
        <v>971</v>
      </c>
      <c r="V1009" s="48">
        <v>939</v>
      </c>
      <c r="W1009" s="48">
        <v>794</v>
      </c>
      <c r="X1009" s="48">
        <v>690</v>
      </c>
      <c r="Y1009" s="48">
        <v>593</v>
      </c>
      <c r="Z1009" s="48">
        <v>589</v>
      </c>
      <c r="AA1009" s="48">
        <v>640</v>
      </c>
      <c r="AB1009" s="48">
        <v>578</v>
      </c>
      <c r="AC1009" s="48">
        <v>491</v>
      </c>
      <c r="AD1009" s="48">
        <v>387</v>
      </c>
      <c r="AE1009" s="48">
        <v>258</v>
      </c>
      <c r="AF1009" s="48">
        <v>181</v>
      </c>
      <c r="AG1009" s="48">
        <v>201</v>
      </c>
      <c r="AH1009" s="50">
        <v>982</v>
      </c>
      <c r="AI1009" s="50">
        <v>919</v>
      </c>
      <c r="AJ1009" s="50">
        <v>887</v>
      </c>
      <c r="AK1009" s="50">
        <v>960</v>
      </c>
      <c r="AL1009" s="50">
        <v>953</v>
      </c>
      <c r="AM1009" s="50">
        <v>907</v>
      </c>
      <c r="AN1009" s="50">
        <v>776</v>
      </c>
      <c r="AO1009" s="50">
        <v>702</v>
      </c>
      <c r="AP1009" s="50">
        <v>648</v>
      </c>
      <c r="AQ1009" s="50">
        <v>623</v>
      </c>
      <c r="AR1009" s="50">
        <v>653</v>
      </c>
      <c r="AS1009" s="50">
        <v>555</v>
      </c>
      <c r="AT1009" s="50">
        <v>453</v>
      </c>
      <c r="AU1009" s="50">
        <v>370</v>
      </c>
      <c r="AV1009" s="50">
        <v>265</v>
      </c>
      <c r="AW1009" s="50">
        <v>191</v>
      </c>
      <c r="AX1009" s="50">
        <v>222</v>
      </c>
      <c r="AZ1009">
        <v>0</v>
      </c>
    </row>
    <row r="1010" spans="1:52" x14ac:dyDescent="0.25">
      <c r="A1010" s="2" t="s">
        <v>576</v>
      </c>
      <c r="B1010" s="3" t="s">
        <v>644</v>
      </c>
      <c r="C1010" s="4">
        <v>76036</v>
      </c>
      <c r="D1010" s="2" t="s">
        <v>578</v>
      </c>
      <c r="E1010" s="2" t="s">
        <v>645</v>
      </c>
      <c r="F1010" t="s">
        <v>2496</v>
      </c>
      <c r="G1010">
        <v>17760</v>
      </c>
      <c r="H1010">
        <v>686</v>
      </c>
      <c r="I1010">
        <v>465</v>
      </c>
      <c r="J1010" s="9">
        <v>67.78425655976676</v>
      </c>
      <c r="K1010">
        <v>4042</v>
      </c>
      <c r="L1010">
        <v>2576</v>
      </c>
      <c r="M1010" s="22">
        <v>63.730826323602173</v>
      </c>
      <c r="N1010" s="48">
        <v>17760</v>
      </c>
      <c r="O1010" s="49">
        <v>14708</v>
      </c>
      <c r="P1010" s="49">
        <v>3052</v>
      </c>
      <c r="Q1010" s="48">
        <v>690</v>
      </c>
      <c r="R1010" s="48">
        <v>665</v>
      </c>
      <c r="S1010" s="48">
        <v>644</v>
      </c>
      <c r="T1010" s="48">
        <v>718</v>
      </c>
      <c r="U1010" s="48">
        <v>763</v>
      </c>
      <c r="V1010" s="48">
        <v>734</v>
      </c>
      <c r="W1010" s="48">
        <v>613</v>
      </c>
      <c r="X1010" s="48">
        <v>547</v>
      </c>
      <c r="Y1010" s="48">
        <v>562</v>
      </c>
      <c r="Z1010" s="48">
        <v>557</v>
      </c>
      <c r="AA1010" s="48">
        <v>511</v>
      </c>
      <c r="AB1010" s="48">
        <v>424</v>
      </c>
      <c r="AC1010" s="48">
        <v>376</v>
      </c>
      <c r="AD1010" s="48">
        <v>300</v>
      </c>
      <c r="AE1010" s="48">
        <v>210</v>
      </c>
      <c r="AF1010" s="48">
        <v>159</v>
      </c>
      <c r="AG1010" s="48">
        <v>173</v>
      </c>
      <c r="AH1010" s="50">
        <v>658</v>
      </c>
      <c r="AI1010" s="50">
        <v>630</v>
      </c>
      <c r="AJ1010" s="50">
        <v>604</v>
      </c>
      <c r="AK1010" s="50">
        <v>683</v>
      </c>
      <c r="AL1010" s="50">
        <v>730</v>
      </c>
      <c r="AM1010" s="50">
        <v>746</v>
      </c>
      <c r="AN1010" s="50">
        <v>650</v>
      </c>
      <c r="AO1010" s="50">
        <v>591</v>
      </c>
      <c r="AP1010" s="50">
        <v>588</v>
      </c>
      <c r="AQ1010" s="50">
        <v>592</v>
      </c>
      <c r="AR1010" s="50">
        <v>587</v>
      </c>
      <c r="AS1010" s="50">
        <v>532</v>
      </c>
      <c r="AT1010" s="50">
        <v>466</v>
      </c>
      <c r="AU1010" s="50">
        <v>364</v>
      </c>
      <c r="AV1010" s="50">
        <v>261</v>
      </c>
      <c r="AW1010" s="50">
        <v>204</v>
      </c>
      <c r="AX1010" s="50">
        <v>228</v>
      </c>
      <c r="AZ1010">
        <v>0</v>
      </c>
    </row>
    <row r="1011" spans="1:52" x14ac:dyDescent="0.25">
      <c r="A1011" s="2" t="s">
        <v>576</v>
      </c>
      <c r="B1011" s="3" t="s">
        <v>735</v>
      </c>
      <c r="C1011" s="4">
        <v>76041</v>
      </c>
      <c r="D1011" s="2" t="s">
        <v>578</v>
      </c>
      <c r="E1011" s="2" t="s">
        <v>736</v>
      </c>
      <c r="F1011" t="s">
        <v>2496</v>
      </c>
      <c r="G1011">
        <v>19355</v>
      </c>
      <c r="H1011">
        <v>852</v>
      </c>
      <c r="I1011">
        <v>556</v>
      </c>
      <c r="J1011" s="9">
        <v>65.258215962441312</v>
      </c>
      <c r="K1011">
        <v>5348</v>
      </c>
      <c r="L1011">
        <v>2441</v>
      </c>
      <c r="M1011" s="22">
        <v>45.643231114435302</v>
      </c>
      <c r="N1011" s="48">
        <v>19355</v>
      </c>
      <c r="O1011" s="49">
        <v>13241</v>
      </c>
      <c r="P1011" s="49">
        <v>6114</v>
      </c>
      <c r="Q1011" s="48">
        <v>936</v>
      </c>
      <c r="R1011" s="48">
        <v>863</v>
      </c>
      <c r="S1011" s="48">
        <v>826</v>
      </c>
      <c r="T1011" s="48">
        <v>817</v>
      </c>
      <c r="U1011" s="48">
        <v>864</v>
      </c>
      <c r="V1011" s="48">
        <v>838</v>
      </c>
      <c r="W1011" s="48">
        <v>666</v>
      </c>
      <c r="X1011" s="48">
        <v>555</v>
      </c>
      <c r="Y1011" s="48">
        <v>551</v>
      </c>
      <c r="Z1011" s="48">
        <v>589</v>
      </c>
      <c r="AA1011" s="48">
        <v>606</v>
      </c>
      <c r="AB1011" s="48">
        <v>536</v>
      </c>
      <c r="AC1011" s="48">
        <v>458</v>
      </c>
      <c r="AD1011" s="48">
        <v>338</v>
      </c>
      <c r="AE1011" s="48">
        <v>244</v>
      </c>
      <c r="AF1011" s="48">
        <v>187</v>
      </c>
      <c r="AG1011" s="48">
        <v>163</v>
      </c>
      <c r="AH1011" s="50">
        <v>897</v>
      </c>
      <c r="AI1011" s="50">
        <v>831</v>
      </c>
      <c r="AJ1011" s="50">
        <v>807</v>
      </c>
      <c r="AK1011" s="50">
        <v>790</v>
      </c>
      <c r="AL1011" s="50">
        <v>808</v>
      </c>
      <c r="AM1011" s="50">
        <v>762</v>
      </c>
      <c r="AN1011" s="50">
        <v>613</v>
      </c>
      <c r="AO1011" s="50">
        <v>521</v>
      </c>
      <c r="AP1011" s="50">
        <v>530</v>
      </c>
      <c r="AQ1011" s="50">
        <v>552</v>
      </c>
      <c r="AR1011" s="50">
        <v>548</v>
      </c>
      <c r="AS1011" s="50">
        <v>458</v>
      </c>
      <c r="AT1011" s="50">
        <v>379</v>
      </c>
      <c r="AU1011" s="50">
        <v>279</v>
      </c>
      <c r="AV1011" s="50">
        <v>211</v>
      </c>
      <c r="AW1011" s="50">
        <v>170</v>
      </c>
      <c r="AX1011" s="50">
        <v>162</v>
      </c>
      <c r="AZ1011">
        <v>1</v>
      </c>
    </row>
    <row r="1012" spans="1:52" x14ac:dyDescent="0.25">
      <c r="A1012" s="2" t="s">
        <v>576</v>
      </c>
      <c r="B1012" s="3" t="s">
        <v>1402</v>
      </c>
      <c r="C1012" s="4">
        <v>76054</v>
      </c>
      <c r="D1012" s="2" t="s">
        <v>578</v>
      </c>
      <c r="E1012" s="2" t="s">
        <v>1403</v>
      </c>
      <c r="F1012" t="s">
        <v>2496</v>
      </c>
      <c r="G1012">
        <v>6392</v>
      </c>
      <c r="H1012">
        <v>460</v>
      </c>
      <c r="I1012">
        <v>241</v>
      </c>
      <c r="J1012" s="9">
        <v>52.391304347826086</v>
      </c>
      <c r="K1012">
        <v>1764</v>
      </c>
      <c r="L1012">
        <v>850</v>
      </c>
      <c r="M1012" s="22">
        <v>48.185941043083901</v>
      </c>
      <c r="N1012" s="48">
        <v>6392</v>
      </c>
      <c r="O1012" s="49">
        <v>3108</v>
      </c>
      <c r="P1012" s="49">
        <v>3284</v>
      </c>
      <c r="Q1012" s="48">
        <v>311</v>
      </c>
      <c r="R1012" s="48">
        <v>291</v>
      </c>
      <c r="S1012" s="48">
        <v>279</v>
      </c>
      <c r="T1012" s="48">
        <v>265</v>
      </c>
      <c r="U1012" s="48">
        <v>277</v>
      </c>
      <c r="V1012" s="48">
        <v>258</v>
      </c>
      <c r="W1012" s="48">
        <v>214</v>
      </c>
      <c r="X1012" s="48">
        <v>194</v>
      </c>
      <c r="Y1012" s="48">
        <v>194</v>
      </c>
      <c r="Z1012" s="48">
        <v>185</v>
      </c>
      <c r="AA1012" s="48">
        <v>178</v>
      </c>
      <c r="AB1012" s="48">
        <v>166</v>
      </c>
      <c r="AC1012" s="48">
        <v>145</v>
      </c>
      <c r="AD1012" s="48">
        <v>108</v>
      </c>
      <c r="AE1012" s="48">
        <v>79</v>
      </c>
      <c r="AF1012" s="48">
        <v>60</v>
      </c>
      <c r="AG1012" s="48">
        <v>63</v>
      </c>
      <c r="AH1012" s="50">
        <v>299</v>
      </c>
      <c r="AI1012" s="50">
        <v>275</v>
      </c>
      <c r="AJ1012" s="50">
        <v>251</v>
      </c>
      <c r="AK1012" s="50">
        <v>233</v>
      </c>
      <c r="AL1012" s="50">
        <v>239</v>
      </c>
      <c r="AM1012" s="50">
        <v>230</v>
      </c>
      <c r="AN1012" s="50">
        <v>200</v>
      </c>
      <c r="AO1012" s="50">
        <v>193</v>
      </c>
      <c r="AP1012" s="50">
        <v>200</v>
      </c>
      <c r="AQ1012" s="50">
        <v>194</v>
      </c>
      <c r="AR1012" s="50">
        <v>183</v>
      </c>
      <c r="AS1012" s="50">
        <v>170</v>
      </c>
      <c r="AT1012" s="50">
        <v>140</v>
      </c>
      <c r="AU1012" s="50">
        <v>102</v>
      </c>
      <c r="AV1012" s="50">
        <v>78</v>
      </c>
      <c r="AW1012" s="50">
        <v>66</v>
      </c>
      <c r="AX1012" s="50">
        <v>72</v>
      </c>
      <c r="AZ1012">
        <v>1</v>
      </c>
    </row>
    <row r="1013" spans="1:52" x14ac:dyDescent="0.25">
      <c r="A1013" s="2" t="s">
        <v>576</v>
      </c>
      <c r="B1013" s="3" t="s">
        <v>896</v>
      </c>
      <c r="C1013" s="4">
        <v>76100</v>
      </c>
      <c r="D1013" s="2" t="s">
        <v>578</v>
      </c>
      <c r="E1013" s="2" t="s">
        <v>303</v>
      </c>
      <c r="F1013" t="s">
        <v>2496</v>
      </c>
      <c r="G1013">
        <v>13131</v>
      </c>
      <c r="H1013">
        <v>1480</v>
      </c>
      <c r="I1013">
        <v>697</v>
      </c>
      <c r="J1013" s="9">
        <v>47.094594594594597</v>
      </c>
      <c r="K1013">
        <v>3727</v>
      </c>
      <c r="L1013">
        <v>1799</v>
      </c>
      <c r="M1013" s="22">
        <v>48.269385564797425</v>
      </c>
      <c r="N1013" s="48">
        <v>13131</v>
      </c>
      <c r="O1013" s="49">
        <v>3376</v>
      </c>
      <c r="P1013" s="49">
        <v>9755</v>
      </c>
      <c r="Q1013" s="48">
        <v>638</v>
      </c>
      <c r="R1013" s="48">
        <v>597</v>
      </c>
      <c r="S1013" s="48">
        <v>574</v>
      </c>
      <c r="T1013" s="48">
        <v>545</v>
      </c>
      <c r="U1013" s="48">
        <v>570</v>
      </c>
      <c r="V1013" s="48">
        <v>531</v>
      </c>
      <c r="W1013" s="48">
        <v>437</v>
      </c>
      <c r="X1013" s="48">
        <v>400</v>
      </c>
      <c r="Y1013" s="48">
        <v>398</v>
      </c>
      <c r="Z1013" s="48">
        <v>381</v>
      </c>
      <c r="AA1013" s="48">
        <v>367</v>
      </c>
      <c r="AB1013" s="48">
        <v>340</v>
      </c>
      <c r="AC1013" s="48">
        <v>299</v>
      </c>
      <c r="AD1013" s="48">
        <v>222</v>
      </c>
      <c r="AE1013" s="48">
        <v>162</v>
      </c>
      <c r="AF1013" s="48">
        <v>123</v>
      </c>
      <c r="AG1013" s="48">
        <v>123</v>
      </c>
      <c r="AH1013" s="50">
        <v>616</v>
      </c>
      <c r="AI1013" s="50">
        <v>565</v>
      </c>
      <c r="AJ1013" s="50">
        <v>516</v>
      </c>
      <c r="AK1013" s="50">
        <v>480</v>
      </c>
      <c r="AL1013" s="50">
        <v>491</v>
      </c>
      <c r="AM1013" s="50">
        <v>473</v>
      </c>
      <c r="AN1013" s="50">
        <v>410</v>
      </c>
      <c r="AO1013" s="50">
        <v>398</v>
      </c>
      <c r="AP1013" s="50">
        <v>410</v>
      </c>
      <c r="AQ1013" s="50">
        <v>399</v>
      </c>
      <c r="AR1013" s="50">
        <v>378</v>
      </c>
      <c r="AS1013" s="50">
        <v>350</v>
      </c>
      <c r="AT1013" s="50">
        <v>287</v>
      </c>
      <c r="AU1013" s="50">
        <v>208</v>
      </c>
      <c r="AV1013" s="50">
        <v>160</v>
      </c>
      <c r="AW1013" s="50">
        <v>135</v>
      </c>
      <c r="AX1013" s="50">
        <v>148</v>
      </c>
      <c r="AZ1013">
        <v>2</v>
      </c>
    </row>
    <row r="1014" spans="1:52" x14ac:dyDescent="0.25">
      <c r="A1014" s="2" t="s">
        <v>576</v>
      </c>
      <c r="B1014" s="3" t="s">
        <v>2007</v>
      </c>
      <c r="C1014" s="4">
        <v>76109</v>
      </c>
      <c r="D1014" s="2" t="s">
        <v>578</v>
      </c>
      <c r="E1014" s="2" t="s">
        <v>2008</v>
      </c>
      <c r="F1014" t="s">
        <v>2265</v>
      </c>
      <c r="G1014">
        <v>415770</v>
      </c>
      <c r="H1014">
        <v>15870</v>
      </c>
      <c r="I1014">
        <v>3482</v>
      </c>
      <c r="J1014" s="9">
        <v>21.94076874606175</v>
      </c>
      <c r="K1014">
        <v>120608</v>
      </c>
      <c r="L1014">
        <v>32326</v>
      </c>
      <c r="M1014" s="22">
        <v>26.802533828601749</v>
      </c>
      <c r="N1014" s="48">
        <v>415770</v>
      </c>
      <c r="O1014" s="49">
        <v>381862</v>
      </c>
      <c r="P1014" s="49">
        <v>33908</v>
      </c>
      <c r="Q1014" s="48">
        <v>22597</v>
      </c>
      <c r="R1014" s="48">
        <v>21051</v>
      </c>
      <c r="S1014" s="48">
        <v>19927</v>
      </c>
      <c r="T1014" s="48">
        <v>20006</v>
      </c>
      <c r="U1014" s="48">
        <v>19523</v>
      </c>
      <c r="V1014" s="48">
        <v>18147</v>
      </c>
      <c r="W1014" s="48">
        <v>15461</v>
      </c>
      <c r="X1014" s="48">
        <v>13185</v>
      </c>
      <c r="Y1014" s="48">
        <v>11184</v>
      </c>
      <c r="Z1014" s="48">
        <v>9519</v>
      </c>
      <c r="AA1014" s="48">
        <v>8413</v>
      </c>
      <c r="AB1014" s="48">
        <v>7144</v>
      </c>
      <c r="AC1014" s="48">
        <v>5620</v>
      </c>
      <c r="AD1014" s="48">
        <v>4116</v>
      </c>
      <c r="AE1014" s="48">
        <v>2755</v>
      </c>
      <c r="AF1014" s="48">
        <v>1869</v>
      </c>
      <c r="AG1014" s="48">
        <v>1671</v>
      </c>
      <c r="AH1014" s="50">
        <v>21564</v>
      </c>
      <c r="AI1014" s="50">
        <v>20114</v>
      </c>
      <c r="AJ1014" s="50">
        <v>19389</v>
      </c>
      <c r="AK1014" s="50">
        <v>19576</v>
      </c>
      <c r="AL1014" s="50">
        <v>19623</v>
      </c>
      <c r="AM1014" s="50">
        <v>18561</v>
      </c>
      <c r="AN1014" s="50">
        <v>16586</v>
      </c>
      <c r="AO1014" s="50">
        <v>14815</v>
      </c>
      <c r="AP1014" s="50">
        <v>12696</v>
      </c>
      <c r="AQ1014" s="50">
        <v>11032</v>
      </c>
      <c r="AR1014" s="50">
        <v>10067</v>
      </c>
      <c r="AS1014" s="50">
        <v>8551</v>
      </c>
      <c r="AT1014" s="50">
        <v>6942</v>
      </c>
      <c r="AU1014" s="50">
        <v>5206</v>
      </c>
      <c r="AV1014" s="50">
        <v>3436</v>
      </c>
      <c r="AW1014" s="50">
        <v>2688</v>
      </c>
      <c r="AX1014" s="50">
        <v>2736</v>
      </c>
      <c r="AZ1014">
        <v>9</v>
      </c>
    </row>
    <row r="1015" spans="1:52" x14ac:dyDescent="0.25">
      <c r="A1015" s="2" t="s">
        <v>576</v>
      </c>
      <c r="B1015" s="3" t="s">
        <v>1077</v>
      </c>
      <c r="C1015" s="4">
        <v>76111</v>
      </c>
      <c r="D1015" s="2" t="s">
        <v>578</v>
      </c>
      <c r="E1015" s="2" t="s">
        <v>1078</v>
      </c>
      <c r="F1015" t="s">
        <v>2496</v>
      </c>
      <c r="G1015">
        <v>114798</v>
      </c>
      <c r="H1015">
        <v>878</v>
      </c>
      <c r="I1015">
        <v>805</v>
      </c>
      <c r="J1015" s="9">
        <v>91.685649202733487</v>
      </c>
      <c r="K1015">
        <v>24296</v>
      </c>
      <c r="L1015">
        <v>16620</v>
      </c>
      <c r="M1015" s="22">
        <v>68.406322028317419</v>
      </c>
      <c r="N1015" s="48">
        <v>114798</v>
      </c>
      <c r="O1015" s="49">
        <v>98908</v>
      </c>
      <c r="P1015" s="49">
        <v>15890</v>
      </c>
      <c r="Q1015" s="48">
        <v>3974</v>
      </c>
      <c r="R1015" s="48">
        <v>4036</v>
      </c>
      <c r="S1015" s="48">
        <v>4093</v>
      </c>
      <c r="T1015" s="48">
        <v>4376</v>
      </c>
      <c r="U1015" s="48">
        <v>4759</v>
      </c>
      <c r="V1015" s="48">
        <v>4886</v>
      </c>
      <c r="W1015" s="48">
        <v>4480</v>
      </c>
      <c r="X1015" s="48">
        <v>3996</v>
      </c>
      <c r="Y1015" s="48">
        <v>3526</v>
      </c>
      <c r="Z1015" s="48">
        <v>3522</v>
      </c>
      <c r="AA1015" s="48">
        <v>3621</v>
      </c>
      <c r="AB1015" s="48">
        <v>3202</v>
      </c>
      <c r="AC1015" s="48">
        <v>2606</v>
      </c>
      <c r="AD1015" s="48">
        <v>1945</v>
      </c>
      <c r="AE1015" s="48">
        <v>1365</v>
      </c>
      <c r="AF1015" s="48">
        <v>933</v>
      </c>
      <c r="AG1015" s="48">
        <v>927</v>
      </c>
      <c r="AH1015" s="50">
        <v>3770</v>
      </c>
      <c r="AI1015" s="50">
        <v>3754</v>
      </c>
      <c r="AJ1015" s="50">
        <v>3794</v>
      </c>
      <c r="AK1015" s="50">
        <v>3899</v>
      </c>
      <c r="AL1015" s="50">
        <v>4329</v>
      </c>
      <c r="AM1015" s="50">
        <v>4388</v>
      </c>
      <c r="AN1015" s="50">
        <v>4175</v>
      </c>
      <c r="AO1015" s="50">
        <v>4030</v>
      </c>
      <c r="AP1015" s="50">
        <v>3856</v>
      </c>
      <c r="AQ1015" s="50">
        <v>3985</v>
      </c>
      <c r="AR1015" s="50">
        <v>4308</v>
      </c>
      <c r="AS1015" s="50">
        <v>3928</v>
      </c>
      <c r="AT1015" s="50">
        <v>3239</v>
      </c>
      <c r="AU1015" s="50">
        <v>2473</v>
      </c>
      <c r="AV1015" s="50">
        <v>1776</v>
      </c>
      <c r="AW1015" s="50">
        <v>1347</v>
      </c>
      <c r="AX1015" s="50">
        <v>1500</v>
      </c>
      <c r="AZ1015">
        <v>0</v>
      </c>
    </row>
    <row r="1016" spans="1:52" x14ac:dyDescent="0.25">
      <c r="A1016" s="2" t="s">
        <v>576</v>
      </c>
      <c r="B1016" s="3" t="s">
        <v>1806</v>
      </c>
      <c r="C1016" s="4">
        <v>76113</v>
      </c>
      <c r="D1016" s="2" t="s">
        <v>578</v>
      </c>
      <c r="E1016" s="2" t="s">
        <v>1807</v>
      </c>
      <c r="F1016" t="s">
        <v>2496</v>
      </c>
      <c r="G1016">
        <v>21075</v>
      </c>
      <c r="H1016">
        <v>1401</v>
      </c>
      <c r="I1016">
        <v>914</v>
      </c>
      <c r="J1016" s="9">
        <v>65.239114917915771</v>
      </c>
      <c r="K1016">
        <v>4838</v>
      </c>
      <c r="L1016">
        <v>3123</v>
      </c>
      <c r="M1016" s="22">
        <v>64.551467548573797</v>
      </c>
      <c r="N1016" s="48">
        <v>21075</v>
      </c>
      <c r="O1016" s="49">
        <v>11921</v>
      </c>
      <c r="P1016" s="49">
        <v>9154</v>
      </c>
      <c r="Q1016" s="48">
        <v>813</v>
      </c>
      <c r="R1016" s="48">
        <v>811</v>
      </c>
      <c r="S1016" s="48">
        <v>811</v>
      </c>
      <c r="T1016" s="48">
        <v>850</v>
      </c>
      <c r="U1016" s="48">
        <v>955</v>
      </c>
      <c r="V1016" s="48">
        <v>895</v>
      </c>
      <c r="W1016" s="48">
        <v>748</v>
      </c>
      <c r="X1016" s="48">
        <v>660</v>
      </c>
      <c r="Y1016" s="48">
        <v>620</v>
      </c>
      <c r="Z1016" s="48">
        <v>680</v>
      </c>
      <c r="AA1016" s="48">
        <v>679</v>
      </c>
      <c r="AB1016" s="48">
        <v>601</v>
      </c>
      <c r="AC1016" s="48">
        <v>510</v>
      </c>
      <c r="AD1016" s="48">
        <v>394</v>
      </c>
      <c r="AE1016" s="48">
        <v>277</v>
      </c>
      <c r="AF1016" s="48">
        <v>210</v>
      </c>
      <c r="AG1016" s="48">
        <v>205</v>
      </c>
      <c r="AH1016" s="50">
        <v>765</v>
      </c>
      <c r="AI1016" s="50">
        <v>740</v>
      </c>
      <c r="AJ1016" s="50">
        <v>718</v>
      </c>
      <c r="AK1016" s="50">
        <v>731</v>
      </c>
      <c r="AL1016" s="50">
        <v>801</v>
      </c>
      <c r="AM1016" s="50">
        <v>775</v>
      </c>
      <c r="AN1016" s="50">
        <v>691</v>
      </c>
      <c r="AO1016" s="50">
        <v>658</v>
      </c>
      <c r="AP1016" s="50">
        <v>645</v>
      </c>
      <c r="AQ1016" s="50">
        <v>714</v>
      </c>
      <c r="AR1016" s="50">
        <v>725</v>
      </c>
      <c r="AS1016" s="50">
        <v>627</v>
      </c>
      <c r="AT1016" s="50">
        <v>539</v>
      </c>
      <c r="AU1016" s="50">
        <v>415</v>
      </c>
      <c r="AV1016" s="50">
        <v>301</v>
      </c>
      <c r="AW1016" s="50">
        <v>244</v>
      </c>
      <c r="AX1016" s="50">
        <v>267</v>
      </c>
      <c r="AZ1016">
        <v>0</v>
      </c>
    </row>
    <row r="1017" spans="1:52" x14ac:dyDescent="0.25">
      <c r="A1017" s="2" t="s">
        <v>576</v>
      </c>
      <c r="B1017" s="3" t="s">
        <v>1087</v>
      </c>
      <c r="C1017" s="4">
        <v>76122</v>
      </c>
      <c r="D1017" s="2" t="s">
        <v>578</v>
      </c>
      <c r="E1017" s="2" t="s">
        <v>1088</v>
      </c>
      <c r="F1017" t="s">
        <v>2496</v>
      </c>
      <c r="G1017">
        <v>29629</v>
      </c>
      <c r="H1017">
        <v>283</v>
      </c>
      <c r="I1017">
        <v>83</v>
      </c>
      <c r="J1017" s="9">
        <v>29.328621908127207</v>
      </c>
      <c r="K1017">
        <v>6921</v>
      </c>
      <c r="L1017">
        <v>4385</v>
      </c>
      <c r="M1017" s="22">
        <v>63.357896257766221</v>
      </c>
      <c r="N1017" s="48">
        <v>29629</v>
      </c>
      <c r="O1017" s="49">
        <v>24474</v>
      </c>
      <c r="P1017" s="49">
        <v>5155</v>
      </c>
      <c r="Q1017" s="48">
        <v>1199</v>
      </c>
      <c r="R1017" s="48">
        <v>1147</v>
      </c>
      <c r="S1017" s="48">
        <v>1117</v>
      </c>
      <c r="T1017" s="48">
        <v>1182</v>
      </c>
      <c r="U1017" s="48">
        <v>1290</v>
      </c>
      <c r="V1017" s="48">
        <v>1223</v>
      </c>
      <c r="W1017" s="48">
        <v>967</v>
      </c>
      <c r="X1017" s="48">
        <v>809</v>
      </c>
      <c r="Y1017" s="48">
        <v>790</v>
      </c>
      <c r="Z1017" s="48">
        <v>885</v>
      </c>
      <c r="AA1017" s="48">
        <v>950</v>
      </c>
      <c r="AB1017" s="48">
        <v>932</v>
      </c>
      <c r="AC1017" s="48">
        <v>792</v>
      </c>
      <c r="AD1017" s="48">
        <v>558</v>
      </c>
      <c r="AE1017" s="48">
        <v>386</v>
      </c>
      <c r="AF1017" s="48">
        <v>306</v>
      </c>
      <c r="AG1017" s="48">
        <v>305</v>
      </c>
      <c r="AH1017" s="50">
        <v>1140</v>
      </c>
      <c r="AI1017" s="50">
        <v>1072</v>
      </c>
      <c r="AJ1017" s="50">
        <v>1044</v>
      </c>
      <c r="AK1017" s="50">
        <v>1110</v>
      </c>
      <c r="AL1017" s="50">
        <v>1238</v>
      </c>
      <c r="AM1017" s="50">
        <v>1206</v>
      </c>
      <c r="AN1017" s="50">
        <v>979</v>
      </c>
      <c r="AO1017" s="50">
        <v>856</v>
      </c>
      <c r="AP1017" s="50">
        <v>854</v>
      </c>
      <c r="AQ1017" s="50">
        <v>954</v>
      </c>
      <c r="AR1017" s="50">
        <v>995</v>
      </c>
      <c r="AS1017" s="50">
        <v>930</v>
      </c>
      <c r="AT1017" s="50">
        <v>769</v>
      </c>
      <c r="AU1017" s="50">
        <v>547</v>
      </c>
      <c r="AV1017" s="50">
        <v>398</v>
      </c>
      <c r="AW1017" s="50">
        <v>338</v>
      </c>
      <c r="AX1017" s="50">
        <v>361</v>
      </c>
      <c r="AZ1017">
        <v>0</v>
      </c>
    </row>
    <row r="1018" spans="1:52" x14ac:dyDescent="0.25">
      <c r="A1018" s="2" t="s">
        <v>576</v>
      </c>
      <c r="B1018" s="3" t="s">
        <v>1523</v>
      </c>
      <c r="C1018" s="4">
        <v>76126</v>
      </c>
      <c r="D1018" s="2" t="s">
        <v>578</v>
      </c>
      <c r="E1018" s="2" t="s">
        <v>1524</v>
      </c>
      <c r="F1018" t="s">
        <v>2496</v>
      </c>
      <c r="G1018">
        <v>15824</v>
      </c>
      <c r="H1018">
        <v>215</v>
      </c>
      <c r="I1018">
        <v>203</v>
      </c>
      <c r="J1018" s="9">
        <v>94.418604651162781</v>
      </c>
      <c r="K1018">
        <v>3580</v>
      </c>
      <c r="L1018">
        <v>2174</v>
      </c>
      <c r="M1018" s="22">
        <v>60.726256983240226</v>
      </c>
      <c r="N1018" s="48">
        <v>15824</v>
      </c>
      <c r="O1018" s="49">
        <v>9401</v>
      </c>
      <c r="P1018" s="49">
        <v>6423</v>
      </c>
      <c r="Q1018" s="48">
        <v>625</v>
      </c>
      <c r="R1018" s="48">
        <v>592</v>
      </c>
      <c r="S1018" s="48">
        <v>562</v>
      </c>
      <c r="T1018" s="48">
        <v>560</v>
      </c>
      <c r="U1018" s="48">
        <v>631</v>
      </c>
      <c r="V1018" s="48">
        <v>608</v>
      </c>
      <c r="W1018" s="48">
        <v>506</v>
      </c>
      <c r="X1018" s="48">
        <v>490</v>
      </c>
      <c r="Y1018" s="48">
        <v>522</v>
      </c>
      <c r="Z1018" s="48">
        <v>557</v>
      </c>
      <c r="AA1018" s="48">
        <v>566</v>
      </c>
      <c r="AB1018" s="48">
        <v>490</v>
      </c>
      <c r="AC1018" s="48">
        <v>402</v>
      </c>
      <c r="AD1018" s="48">
        <v>314</v>
      </c>
      <c r="AE1018" s="48">
        <v>219</v>
      </c>
      <c r="AF1018" s="48">
        <v>173</v>
      </c>
      <c r="AG1018" s="48">
        <v>166</v>
      </c>
      <c r="AH1018" s="50">
        <v>597</v>
      </c>
      <c r="AI1018" s="50">
        <v>567</v>
      </c>
      <c r="AJ1018" s="50">
        <v>544</v>
      </c>
      <c r="AK1018" s="50">
        <v>544</v>
      </c>
      <c r="AL1018" s="50">
        <v>632</v>
      </c>
      <c r="AM1018" s="50">
        <v>635</v>
      </c>
      <c r="AN1018" s="50">
        <v>552</v>
      </c>
      <c r="AO1018" s="50">
        <v>545</v>
      </c>
      <c r="AP1018" s="50">
        <v>565</v>
      </c>
      <c r="AQ1018" s="50">
        <v>562</v>
      </c>
      <c r="AR1018" s="50">
        <v>532</v>
      </c>
      <c r="AS1018" s="50">
        <v>437</v>
      </c>
      <c r="AT1018" s="50">
        <v>347</v>
      </c>
      <c r="AU1018" s="50">
        <v>258</v>
      </c>
      <c r="AV1018" s="50">
        <v>185</v>
      </c>
      <c r="AW1018" s="50">
        <v>154</v>
      </c>
      <c r="AX1018" s="50">
        <v>185</v>
      </c>
      <c r="AZ1018">
        <v>0</v>
      </c>
    </row>
    <row r="1019" spans="1:52" x14ac:dyDescent="0.25">
      <c r="A1019" s="2" t="s">
        <v>576</v>
      </c>
      <c r="B1019" s="3" t="s">
        <v>790</v>
      </c>
      <c r="C1019" s="4">
        <v>76130</v>
      </c>
      <c r="D1019" s="2" t="s">
        <v>578</v>
      </c>
      <c r="E1019" s="2" t="s">
        <v>730</v>
      </c>
      <c r="F1019" t="s">
        <v>2496</v>
      </c>
      <c r="G1019">
        <v>84129</v>
      </c>
      <c r="H1019">
        <v>1236</v>
      </c>
      <c r="I1019">
        <v>1007</v>
      </c>
      <c r="J1019" s="9">
        <v>81.472491909385113</v>
      </c>
      <c r="K1019">
        <v>17747</v>
      </c>
      <c r="L1019">
        <v>8280</v>
      </c>
      <c r="M1019" s="22">
        <v>46.65577280667155</v>
      </c>
      <c r="N1019" s="48">
        <v>84129</v>
      </c>
      <c r="O1019" s="49">
        <v>23433</v>
      </c>
      <c r="P1019" s="49">
        <v>60696</v>
      </c>
      <c r="Q1019" s="48">
        <v>3182</v>
      </c>
      <c r="R1019" s="48">
        <v>3035</v>
      </c>
      <c r="S1019" s="48">
        <v>2959</v>
      </c>
      <c r="T1019" s="48">
        <v>3244</v>
      </c>
      <c r="U1019" s="48">
        <v>3520</v>
      </c>
      <c r="V1019" s="48">
        <v>3525</v>
      </c>
      <c r="W1019" s="48">
        <v>3357</v>
      </c>
      <c r="X1019" s="48">
        <v>3159</v>
      </c>
      <c r="Y1019" s="48">
        <v>2964</v>
      </c>
      <c r="Z1019" s="48">
        <v>2994</v>
      </c>
      <c r="AA1019" s="48">
        <v>2760</v>
      </c>
      <c r="AB1019" s="48">
        <v>2193</v>
      </c>
      <c r="AC1019" s="48">
        <v>1501</v>
      </c>
      <c r="AD1019" s="48">
        <v>1088</v>
      </c>
      <c r="AE1019" s="48">
        <v>779</v>
      </c>
      <c r="AF1019" s="48">
        <v>533</v>
      </c>
      <c r="AG1019" s="48">
        <v>516</v>
      </c>
      <c r="AH1019" s="50">
        <v>3014</v>
      </c>
      <c r="AI1019" s="50">
        <v>2851</v>
      </c>
      <c r="AJ1019" s="50">
        <v>2711</v>
      </c>
      <c r="AK1019" s="50">
        <v>3017</v>
      </c>
      <c r="AL1019" s="50">
        <v>3443</v>
      </c>
      <c r="AM1019" s="50">
        <v>3702</v>
      </c>
      <c r="AN1019" s="50">
        <v>3631</v>
      </c>
      <c r="AO1019" s="50">
        <v>3435</v>
      </c>
      <c r="AP1019" s="50">
        <v>3302</v>
      </c>
      <c r="AQ1019" s="50">
        <v>3256</v>
      </c>
      <c r="AR1019" s="50">
        <v>3065</v>
      </c>
      <c r="AS1019" s="50">
        <v>2366</v>
      </c>
      <c r="AT1019" s="50">
        <v>1661</v>
      </c>
      <c r="AU1019" s="50">
        <v>1211</v>
      </c>
      <c r="AV1019" s="50">
        <v>867</v>
      </c>
      <c r="AW1019" s="50">
        <v>639</v>
      </c>
      <c r="AX1019" s="50">
        <v>649</v>
      </c>
      <c r="AZ1019">
        <v>0</v>
      </c>
    </row>
    <row r="1020" spans="1:52" x14ac:dyDescent="0.25">
      <c r="A1020" s="2" t="s">
        <v>576</v>
      </c>
      <c r="B1020" s="3" t="s">
        <v>577</v>
      </c>
      <c r="C1020" s="4">
        <v>76147</v>
      </c>
      <c r="D1020" s="2" t="s">
        <v>578</v>
      </c>
      <c r="E1020" s="2" t="s">
        <v>579</v>
      </c>
      <c r="F1020" t="s">
        <v>2496</v>
      </c>
      <c r="G1020">
        <v>133640</v>
      </c>
      <c r="H1020">
        <v>223</v>
      </c>
      <c r="I1020">
        <v>154</v>
      </c>
      <c r="J1020" s="9">
        <v>69.058295964125563</v>
      </c>
      <c r="K1020">
        <v>30219</v>
      </c>
      <c r="L1020">
        <v>20315</v>
      </c>
      <c r="M1020" s="22">
        <v>67.225917469141933</v>
      </c>
      <c r="N1020" s="48">
        <v>133640</v>
      </c>
      <c r="O1020" s="49">
        <v>131727</v>
      </c>
      <c r="P1020" s="49">
        <v>1913</v>
      </c>
      <c r="Q1020" s="48">
        <v>5069</v>
      </c>
      <c r="R1020" s="48">
        <v>5046</v>
      </c>
      <c r="S1020" s="48">
        <v>4996</v>
      </c>
      <c r="T1020" s="48">
        <v>5048</v>
      </c>
      <c r="U1020" s="48">
        <v>5293</v>
      </c>
      <c r="V1020" s="48">
        <v>5462</v>
      </c>
      <c r="W1020" s="48">
        <v>4692</v>
      </c>
      <c r="X1020" s="48">
        <v>4029</v>
      </c>
      <c r="Y1020" s="48">
        <v>3913</v>
      </c>
      <c r="Z1020" s="48">
        <v>3775</v>
      </c>
      <c r="AA1020" s="48">
        <v>3721</v>
      </c>
      <c r="AB1020" s="48">
        <v>3548</v>
      </c>
      <c r="AC1020" s="48">
        <v>3019</v>
      </c>
      <c r="AD1020" s="48">
        <v>2331</v>
      </c>
      <c r="AE1020" s="48">
        <v>1723</v>
      </c>
      <c r="AF1020" s="48">
        <v>1344</v>
      </c>
      <c r="AG1020" s="48">
        <v>1294</v>
      </c>
      <c r="AH1020" s="50">
        <v>4852</v>
      </c>
      <c r="AI1020" s="50">
        <v>4870</v>
      </c>
      <c r="AJ1020" s="50">
        <v>5019</v>
      </c>
      <c r="AK1020" s="50">
        <v>4781</v>
      </c>
      <c r="AL1020" s="50">
        <v>5059</v>
      </c>
      <c r="AM1020" s="50">
        <v>5338</v>
      </c>
      <c r="AN1020" s="50">
        <v>4845</v>
      </c>
      <c r="AO1020" s="50">
        <v>4486</v>
      </c>
      <c r="AP1020" s="50">
        <v>4214</v>
      </c>
      <c r="AQ1020" s="50">
        <v>4373</v>
      </c>
      <c r="AR1020" s="50">
        <v>4530</v>
      </c>
      <c r="AS1020" s="50">
        <v>4268</v>
      </c>
      <c r="AT1020" s="50">
        <v>3641</v>
      </c>
      <c r="AU1020" s="50">
        <v>2913</v>
      </c>
      <c r="AV1020" s="50">
        <v>2261</v>
      </c>
      <c r="AW1020" s="50">
        <v>1929</v>
      </c>
      <c r="AX1020" s="50">
        <v>1958</v>
      </c>
      <c r="AZ1020">
        <v>0</v>
      </c>
    </row>
    <row r="1021" spans="1:52" x14ac:dyDescent="0.25">
      <c r="A1021" s="2" t="s">
        <v>576</v>
      </c>
      <c r="B1021" s="3" t="s">
        <v>1771</v>
      </c>
      <c r="C1021" s="4">
        <v>76233</v>
      </c>
      <c r="D1021" s="2" t="s">
        <v>578</v>
      </c>
      <c r="E1021" s="2" t="s">
        <v>1772</v>
      </c>
      <c r="F1021" t="s">
        <v>2496</v>
      </c>
      <c r="G1021">
        <v>36652</v>
      </c>
      <c r="H1021">
        <v>4272</v>
      </c>
      <c r="I1021">
        <v>3916</v>
      </c>
      <c r="J1021" s="9">
        <v>91.666666666666657</v>
      </c>
      <c r="K1021">
        <v>8520</v>
      </c>
      <c r="L1021">
        <v>5178</v>
      </c>
      <c r="M1021" s="22">
        <v>60.774647887323937</v>
      </c>
      <c r="N1021" s="48">
        <v>36652</v>
      </c>
      <c r="O1021" s="49">
        <v>8106</v>
      </c>
      <c r="P1021" s="49">
        <v>28546</v>
      </c>
      <c r="Q1021" s="48">
        <v>1535</v>
      </c>
      <c r="R1021" s="48">
        <v>1417</v>
      </c>
      <c r="S1021" s="48">
        <v>1325</v>
      </c>
      <c r="T1021" s="48">
        <v>1346</v>
      </c>
      <c r="U1021" s="48">
        <v>1557</v>
      </c>
      <c r="V1021" s="48">
        <v>1517</v>
      </c>
      <c r="W1021" s="48">
        <v>1330</v>
      </c>
      <c r="X1021" s="48">
        <v>1297</v>
      </c>
      <c r="Y1021" s="48">
        <v>1273</v>
      </c>
      <c r="Z1021" s="48">
        <v>1257</v>
      </c>
      <c r="AA1021" s="48">
        <v>1209</v>
      </c>
      <c r="AB1021" s="48">
        <v>1057</v>
      </c>
      <c r="AC1021" s="48">
        <v>881</v>
      </c>
      <c r="AD1021" s="48">
        <v>706</v>
      </c>
      <c r="AE1021" s="48">
        <v>536</v>
      </c>
      <c r="AF1021" s="48">
        <v>393</v>
      </c>
      <c r="AG1021" s="48">
        <v>388</v>
      </c>
      <c r="AH1021" s="50">
        <v>1460</v>
      </c>
      <c r="AI1021" s="50">
        <v>1349</v>
      </c>
      <c r="AJ1021" s="50">
        <v>1264</v>
      </c>
      <c r="AK1021" s="50">
        <v>1275</v>
      </c>
      <c r="AL1021" s="50">
        <v>1418</v>
      </c>
      <c r="AM1021" s="50">
        <v>1364</v>
      </c>
      <c r="AN1021" s="50">
        <v>1213</v>
      </c>
      <c r="AO1021" s="50">
        <v>1223</v>
      </c>
      <c r="AP1021" s="50">
        <v>1203</v>
      </c>
      <c r="AQ1021" s="50">
        <v>1162</v>
      </c>
      <c r="AR1021" s="50">
        <v>1081</v>
      </c>
      <c r="AS1021" s="50">
        <v>923</v>
      </c>
      <c r="AT1021" s="50">
        <v>761</v>
      </c>
      <c r="AU1021" s="50">
        <v>624</v>
      </c>
      <c r="AV1021" s="50">
        <v>498</v>
      </c>
      <c r="AW1021" s="50">
        <v>393</v>
      </c>
      <c r="AX1021" s="50">
        <v>417</v>
      </c>
      <c r="AZ1021">
        <v>1</v>
      </c>
    </row>
    <row r="1022" spans="1:52" x14ac:dyDescent="0.25">
      <c r="A1022" s="2" t="s">
        <v>576</v>
      </c>
      <c r="B1022" s="3" t="s">
        <v>866</v>
      </c>
      <c r="C1022" s="4">
        <v>76243</v>
      </c>
      <c r="D1022" s="2" t="s">
        <v>578</v>
      </c>
      <c r="E1022" s="2" t="s">
        <v>867</v>
      </c>
      <c r="F1022" t="s">
        <v>2496</v>
      </c>
      <c r="G1022">
        <v>11164</v>
      </c>
      <c r="H1022">
        <v>801</v>
      </c>
      <c r="I1022">
        <v>391</v>
      </c>
      <c r="J1022" s="9">
        <v>48.813982521847691</v>
      </c>
      <c r="K1022">
        <v>2871</v>
      </c>
      <c r="L1022">
        <v>1415</v>
      </c>
      <c r="M1022" s="22">
        <v>49.285963079066526</v>
      </c>
      <c r="N1022" s="48">
        <v>11164</v>
      </c>
      <c r="O1022" s="49">
        <v>2743</v>
      </c>
      <c r="P1022" s="49">
        <v>8421</v>
      </c>
      <c r="Q1022" s="48">
        <v>518</v>
      </c>
      <c r="R1022" s="48">
        <v>481</v>
      </c>
      <c r="S1022" s="48">
        <v>462</v>
      </c>
      <c r="T1022" s="48">
        <v>462</v>
      </c>
      <c r="U1022" s="48">
        <v>481</v>
      </c>
      <c r="V1022" s="48">
        <v>472</v>
      </c>
      <c r="W1022" s="48">
        <v>397</v>
      </c>
      <c r="X1022" s="48">
        <v>358</v>
      </c>
      <c r="Y1022" s="48">
        <v>369</v>
      </c>
      <c r="Z1022" s="48">
        <v>415</v>
      </c>
      <c r="AA1022" s="48">
        <v>389</v>
      </c>
      <c r="AB1022" s="48">
        <v>326</v>
      </c>
      <c r="AC1022" s="48">
        <v>301</v>
      </c>
      <c r="AD1022" s="48">
        <v>231</v>
      </c>
      <c r="AE1022" s="48">
        <v>158</v>
      </c>
      <c r="AF1022" s="48">
        <v>118</v>
      </c>
      <c r="AG1022" s="48">
        <v>90</v>
      </c>
      <c r="AH1022" s="50">
        <v>490</v>
      </c>
      <c r="AI1022" s="50">
        <v>448</v>
      </c>
      <c r="AJ1022" s="50">
        <v>431</v>
      </c>
      <c r="AK1022" s="50">
        <v>427</v>
      </c>
      <c r="AL1022" s="50">
        <v>435</v>
      </c>
      <c r="AM1022" s="50">
        <v>414</v>
      </c>
      <c r="AN1022" s="50">
        <v>336</v>
      </c>
      <c r="AO1022" s="50">
        <v>298</v>
      </c>
      <c r="AP1022" s="50">
        <v>299</v>
      </c>
      <c r="AQ1022" s="50">
        <v>336</v>
      </c>
      <c r="AR1022" s="50">
        <v>309</v>
      </c>
      <c r="AS1022" s="50">
        <v>248</v>
      </c>
      <c r="AT1022" s="50">
        <v>217</v>
      </c>
      <c r="AU1022" s="50">
        <v>164</v>
      </c>
      <c r="AV1022" s="50">
        <v>113</v>
      </c>
      <c r="AW1022" s="50">
        <v>86</v>
      </c>
      <c r="AX1022" s="50">
        <v>85</v>
      </c>
      <c r="AZ1022">
        <v>0</v>
      </c>
    </row>
    <row r="1023" spans="1:52" x14ac:dyDescent="0.25">
      <c r="A1023" s="2" t="s">
        <v>576</v>
      </c>
      <c r="B1023" s="3" t="s">
        <v>982</v>
      </c>
      <c r="C1023" s="4">
        <v>76246</v>
      </c>
      <c r="D1023" s="2" t="s">
        <v>578</v>
      </c>
      <c r="E1023" s="2" t="s">
        <v>983</v>
      </c>
      <c r="F1023" t="s">
        <v>2496</v>
      </c>
      <c r="G1023">
        <v>10116</v>
      </c>
      <c r="H1023">
        <v>367</v>
      </c>
      <c r="I1023">
        <v>248</v>
      </c>
      <c r="J1023" s="9">
        <v>67.574931880108991</v>
      </c>
      <c r="K1023">
        <v>2707</v>
      </c>
      <c r="L1023">
        <v>1222</v>
      </c>
      <c r="M1023" s="22">
        <v>45.142223864056149</v>
      </c>
      <c r="N1023" s="48">
        <v>10116</v>
      </c>
      <c r="O1023" s="49">
        <v>2806</v>
      </c>
      <c r="P1023" s="49">
        <v>7310</v>
      </c>
      <c r="Q1023" s="48">
        <v>496</v>
      </c>
      <c r="R1023" s="48">
        <v>459</v>
      </c>
      <c r="S1023" s="48">
        <v>435</v>
      </c>
      <c r="T1023" s="48">
        <v>421</v>
      </c>
      <c r="U1023" s="48">
        <v>439</v>
      </c>
      <c r="V1023" s="48">
        <v>431</v>
      </c>
      <c r="W1023" s="48">
        <v>348</v>
      </c>
      <c r="X1023" s="48">
        <v>295</v>
      </c>
      <c r="Y1023" s="48">
        <v>292</v>
      </c>
      <c r="Z1023" s="48">
        <v>310</v>
      </c>
      <c r="AA1023" s="48">
        <v>311</v>
      </c>
      <c r="AB1023" s="48">
        <v>269</v>
      </c>
      <c r="AC1023" s="48">
        <v>225</v>
      </c>
      <c r="AD1023" s="48">
        <v>164</v>
      </c>
      <c r="AE1023" s="48">
        <v>119</v>
      </c>
      <c r="AF1023" s="48">
        <v>91</v>
      </c>
      <c r="AG1023" s="48">
        <v>78</v>
      </c>
      <c r="AH1023" s="50">
        <v>470</v>
      </c>
      <c r="AI1023" s="50">
        <v>435</v>
      </c>
      <c r="AJ1023" s="50">
        <v>418</v>
      </c>
      <c r="AK1023" s="50">
        <v>406</v>
      </c>
      <c r="AL1023" s="50">
        <v>419</v>
      </c>
      <c r="AM1023" s="50">
        <v>402</v>
      </c>
      <c r="AN1023" s="50">
        <v>327</v>
      </c>
      <c r="AO1023" s="50">
        <v>278</v>
      </c>
      <c r="AP1023" s="50">
        <v>281</v>
      </c>
      <c r="AQ1023" s="50">
        <v>292</v>
      </c>
      <c r="AR1023" s="50">
        <v>291</v>
      </c>
      <c r="AS1023" s="50">
        <v>248</v>
      </c>
      <c r="AT1023" s="50">
        <v>208</v>
      </c>
      <c r="AU1023" s="50">
        <v>156</v>
      </c>
      <c r="AV1023" s="50">
        <v>117</v>
      </c>
      <c r="AW1023" s="50">
        <v>96</v>
      </c>
      <c r="AX1023" s="50">
        <v>89</v>
      </c>
      <c r="AZ1023">
        <v>1</v>
      </c>
    </row>
    <row r="1024" spans="1:52" x14ac:dyDescent="0.25">
      <c r="A1024" s="2" t="s">
        <v>576</v>
      </c>
      <c r="B1024" s="3" t="s">
        <v>756</v>
      </c>
      <c r="C1024" s="4">
        <v>76248</v>
      </c>
      <c r="D1024" s="2" t="s">
        <v>578</v>
      </c>
      <c r="E1024" s="2" t="s">
        <v>757</v>
      </c>
      <c r="F1024" t="s">
        <v>2496</v>
      </c>
      <c r="G1024">
        <v>58028</v>
      </c>
      <c r="H1024">
        <v>1420</v>
      </c>
      <c r="I1024">
        <v>1323</v>
      </c>
      <c r="J1024" s="9">
        <v>93.16901408450704</v>
      </c>
      <c r="K1024">
        <v>12908</v>
      </c>
      <c r="L1024">
        <v>7225</v>
      </c>
      <c r="M1024" s="22">
        <v>55.973039975209169</v>
      </c>
      <c r="N1024" s="48">
        <v>58028</v>
      </c>
      <c r="O1024" s="49">
        <v>35908</v>
      </c>
      <c r="P1024" s="49">
        <v>22120</v>
      </c>
      <c r="Q1024" s="48">
        <v>2212</v>
      </c>
      <c r="R1024" s="48">
        <v>2166</v>
      </c>
      <c r="S1024" s="48">
        <v>2120</v>
      </c>
      <c r="T1024" s="48">
        <v>2144</v>
      </c>
      <c r="U1024" s="48">
        <v>2331</v>
      </c>
      <c r="V1024" s="48">
        <v>2312</v>
      </c>
      <c r="W1024" s="48">
        <v>2096</v>
      </c>
      <c r="X1024" s="48">
        <v>1991</v>
      </c>
      <c r="Y1024" s="48">
        <v>2000</v>
      </c>
      <c r="Z1024" s="48">
        <v>1981</v>
      </c>
      <c r="AA1024" s="48">
        <v>1840</v>
      </c>
      <c r="AB1024" s="48">
        <v>1508</v>
      </c>
      <c r="AC1024" s="48">
        <v>1178</v>
      </c>
      <c r="AD1024" s="48">
        <v>917</v>
      </c>
      <c r="AE1024" s="48">
        <v>688</v>
      </c>
      <c r="AF1024" s="48">
        <v>486</v>
      </c>
      <c r="AG1024" s="48">
        <v>459</v>
      </c>
      <c r="AH1024" s="50">
        <v>2120</v>
      </c>
      <c r="AI1024" s="50">
        <v>2059</v>
      </c>
      <c r="AJ1024" s="50">
        <v>2059</v>
      </c>
      <c r="AK1024" s="50">
        <v>2127</v>
      </c>
      <c r="AL1024" s="50">
        <v>2380</v>
      </c>
      <c r="AM1024" s="50">
        <v>2401</v>
      </c>
      <c r="AN1024" s="50">
        <v>2242</v>
      </c>
      <c r="AO1024" s="50">
        <v>2163</v>
      </c>
      <c r="AP1024" s="50">
        <v>2150</v>
      </c>
      <c r="AQ1024" s="50">
        <v>2115</v>
      </c>
      <c r="AR1024" s="50">
        <v>1975</v>
      </c>
      <c r="AS1024" s="50">
        <v>1631</v>
      </c>
      <c r="AT1024" s="50">
        <v>1264</v>
      </c>
      <c r="AU1024" s="50">
        <v>994</v>
      </c>
      <c r="AV1024" s="50">
        <v>770</v>
      </c>
      <c r="AW1024" s="50">
        <v>574</v>
      </c>
      <c r="AX1024" s="50">
        <v>575</v>
      </c>
      <c r="AZ1024">
        <v>0</v>
      </c>
    </row>
    <row r="1025" spans="1:52" x14ac:dyDescent="0.25">
      <c r="A1025" s="2" t="s">
        <v>576</v>
      </c>
      <c r="B1025" s="3" t="s">
        <v>1370</v>
      </c>
      <c r="C1025" s="4">
        <v>76250</v>
      </c>
      <c r="D1025" s="2" t="s">
        <v>578</v>
      </c>
      <c r="E1025" s="2" t="s">
        <v>1371</v>
      </c>
      <c r="F1025" t="s">
        <v>2496</v>
      </c>
      <c r="G1025">
        <v>8326</v>
      </c>
      <c r="H1025">
        <v>1233</v>
      </c>
      <c r="I1025">
        <v>409</v>
      </c>
      <c r="J1025" s="9">
        <v>33.171127331711276</v>
      </c>
      <c r="K1025">
        <v>2333</v>
      </c>
      <c r="L1025">
        <v>1007</v>
      </c>
      <c r="M1025" s="22">
        <v>43.163309044149159</v>
      </c>
      <c r="N1025" s="48">
        <v>8326</v>
      </c>
      <c r="O1025" s="49">
        <v>4977</v>
      </c>
      <c r="P1025" s="49">
        <v>3349</v>
      </c>
      <c r="Q1025" s="48">
        <v>403</v>
      </c>
      <c r="R1025" s="48">
        <v>377</v>
      </c>
      <c r="S1025" s="48">
        <v>362</v>
      </c>
      <c r="T1025" s="48">
        <v>334</v>
      </c>
      <c r="U1025" s="48">
        <v>365</v>
      </c>
      <c r="V1025" s="48">
        <v>359</v>
      </c>
      <c r="W1025" s="48">
        <v>285</v>
      </c>
      <c r="X1025" s="48">
        <v>243</v>
      </c>
      <c r="Y1025" s="48">
        <v>236</v>
      </c>
      <c r="Z1025" s="48">
        <v>245</v>
      </c>
      <c r="AA1025" s="48">
        <v>227</v>
      </c>
      <c r="AB1025" s="48">
        <v>191</v>
      </c>
      <c r="AC1025" s="48">
        <v>164</v>
      </c>
      <c r="AD1025" s="48">
        <v>132</v>
      </c>
      <c r="AE1025" s="48">
        <v>88</v>
      </c>
      <c r="AF1025" s="48">
        <v>66</v>
      </c>
      <c r="AG1025" s="48">
        <v>66</v>
      </c>
      <c r="AH1025" s="50">
        <v>385</v>
      </c>
      <c r="AI1025" s="50">
        <v>358</v>
      </c>
      <c r="AJ1025" s="50">
        <v>354</v>
      </c>
      <c r="AK1025" s="50">
        <v>325</v>
      </c>
      <c r="AL1025" s="50">
        <v>360</v>
      </c>
      <c r="AM1025" s="50">
        <v>354</v>
      </c>
      <c r="AN1025" s="50">
        <v>288</v>
      </c>
      <c r="AO1025" s="50">
        <v>253</v>
      </c>
      <c r="AP1025" s="50">
        <v>253</v>
      </c>
      <c r="AQ1025" s="50">
        <v>268</v>
      </c>
      <c r="AR1025" s="50">
        <v>253</v>
      </c>
      <c r="AS1025" s="50">
        <v>211</v>
      </c>
      <c r="AT1025" s="50">
        <v>167</v>
      </c>
      <c r="AU1025" s="50">
        <v>128</v>
      </c>
      <c r="AV1025" s="50">
        <v>86</v>
      </c>
      <c r="AW1025" s="50">
        <v>67</v>
      </c>
      <c r="AX1025" s="50">
        <v>73</v>
      </c>
      <c r="AZ1025">
        <v>1</v>
      </c>
    </row>
    <row r="1026" spans="1:52" x14ac:dyDescent="0.25">
      <c r="A1026" s="2" t="s">
        <v>576</v>
      </c>
      <c r="B1026" s="3" t="s">
        <v>1313</v>
      </c>
      <c r="C1026" s="4">
        <v>76275</v>
      </c>
      <c r="D1026" s="2" t="s">
        <v>578</v>
      </c>
      <c r="E1026" s="2" t="s">
        <v>1314</v>
      </c>
      <c r="F1026" t="s">
        <v>2252</v>
      </c>
      <c r="G1026">
        <v>58555</v>
      </c>
      <c r="H1026">
        <v>1248</v>
      </c>
      <c r="I1026">
        <v>1023</v>
      </c>
      <c r="J1026" s="9">
        <v>81.97115384615384</v>
      </c>
      <c r="K1026">
        <v>15045</v>
      </c>
      <c r="L1026">
        <v>6749</v>
      </c>
      <c r="M1026" s="22">
        <v>44.858757062146893</v>
      </c>
      <c r="N1026" s="48">
        <v>58555</v>
      </c>
      <c r="O1026" s="49">
        <v>43321</v>
      </c>
      <c r="P1026" s="49">
        <v>15234</v>
      </c>
      <c r="Q1026" s="48">
        <v>2631</v>
      </c>
      <c r="R1026" s="48">
        <v>2524</v>
      </c>
      <c r="S1026" s="48">
        <v>2437</v>
      </c>
      <c r="T1026" s="48">
        <v>2476</v>
      </c>
      <c r="U1026" s="48">
        <v>2572</v>
      </c>
      <c r="V1026" s="48">
        <v>2398</v>
      </c>
      <c r="W1026" s="48">
        <v>2074</v>
      </c>
      <c r="X1026" s="48">
        <v>1948</v>
      </c>
      <c r="Y1026" s="48">
        <v>1796</v>
      </c>
      <c r="Z1026" s="48">
        <v>1699</v>
      </c>
      <c r="AA1026" s="48">
        <v>1543</v>
      </c>
      <c r="AB1026" s="48">
        <v>1270</v>
      </c>
      <c r="AC1026" s="48">
        <v>1040</v>
      </c>
      <c r="AD1026" s="48">
        <v>850</v>
      </c>
      <c r="AE1026" s="48">
        <v>628</v>
      </c>
      <c r="AF1026" s="48">
        <v>463</v>
      </c>
      <c r="AG1026" s="48">
        <v>455</v>
      </c>
      <c r="AH1026" s="50">
        <v>2495</v>
      </c>
      <c r="AI1026" s="50">
        <v>2398</v>
      </c>
      <c r="AJ1026" s="50">
        <v>2320</v>
      </c>
      <c r="AK1026" s="50">
        <v>2368</v>
      </c>
      <c r="AL1026" s="50">
        <v>2537</v>
      </c>
      <c r="AM1026" s="50">
        <v>2450</v>
      </c>
      <c r="AN1026" s="50">
        <v>2196</v>
      </c>
      <c r="AO1026" s="50">
        <v>2096</v>
      </c>
      <c r="AP1026" s="50">
        <v>1969</v>
      </c>
      <c r="AQ1026" s="50">
        <v>1907</v>
      </c>
      <c r="AR1026" s="50">
        <v>1739</v>
      </c>
      <c r="AS1026" s="50">
        <v>1437</v>
      </c>
      <c r="AT1026" s="50">
        <v>1176</v>
      </c>
      <c r="AU1026" s="50">
        <v>938</v>
      </c>
      <c r="AV1026" s="50">
        <v>674</v>
      </c>
      <c r="AW1026" s="50">
        <v>504</v>
      </c>
      <c r="AX1026" s="50">
        <v>547</v>
      </c>
      <c r="AZ1026">
        <v>3</v>
      </c>
    </row>
    <row r="1027" spans="1:52" x14ac:dyDescent="0.25">
      <c r="A1027" s="2" t="s">
        <v>576</v>
      </c>
      <c r="B1027" s="3" t="s">
        <v>921</v>
      </c>
      <c r="C1027" s="4">
        <v>76306</v>
      </c>
      <c r="D1027" s="2" t="s">
        <v>578</v>
      </c>
      <c r="E1027" s="2" t="s">
        <v>922</v>
      </c>
      <c r="F1027" t="s">
        <v>2496</v>
      </c>
      <c r="G1027">
        <v>21433</v>
      </c>
      <c r="H1027">
        <v>872</v>
      </c>
      <c r="I1027">
        <v>817</v>
      </c>
      <c r="J1027" s="9">
        <v>93.692660550458712</v>
      </c>
      <c r="K1027">
        <v>4452</v>
      </c>
      <c r="L1027">
        <v>3026</v>
      </c>
      <c r="M1027" s="22">
        <v>67.96945193171608</v>
      </c>
      <c r="N1027" s="48">
        <v>21433</v>
      </c>
      <c r="O1027" s="49">
        <v>10488</v>
      </c>
      <c r="P1027" s="49">
        <v>10945</v>
      </c>
      <c r="Q1027" s="48">
        <v>804</v>
      </c>
      <c r="R1027" s="48">
        <v>745</v>
      </c>
      <c r="S1027" s="48">
        <v>697</v>
      </c>
      <c r="T1027" s="48">
        <v>702</v>
      </c>
      <c r="U1027" s="48">
        <v>841</v>
      </c>
      <c r="V1027" s="48">
        <v>892</v>
      </c>
      <c r="W1027" s="48">
        <v>798</v>
      </c>
      <c r="X1027" s="48">
        <v>755</v>
      </c>
      <c r="Y1027" s="48">
        <v>761</v>
      </c>
      <c r="Z1027" s="48">
        <v>724</v>
      </c>
      <c r="AA1027" s="48">
        <v>726</v>
      </c>
      <c r="AB1027" s="48">
        <v>635</v>
      </c>
      <c r="AC1027" s="48">
        <v>505</v>
      </c>
      <c r="AD1027" s="48">
        <v>416</v>
      </c>
      <c r="AE1027" s="48">
        <v>312</v>
      </c>
      <c r="AF1027" s="48">
        <v>213</v>
      </c>
      <c r="AG1027" s="48">
        <v>208</v>
      </c>
      <c r="AH1027" s="50">
        <v>771</v>
      </c>
      <c r="AI1027" s="50">
        <v>726</v>
      </c>
      <c r="AJ1027" s="50">
        <v>695</v>
      </c>
      <c r="AK1027" s="50">
        <v>711</v>
      </c>
      <c r="AL1027" s="50">
        <v>841</v>
      </c>
      <c r="AM1027" s="50">
        <v>855</v>
      </c>
      <c r="AN1027" s="50">
        <v>759</v>
      </c>
      <c r="AO1027" s="50">
        <v>741</v>
      </c>
      <c r="AP1027" s="50">
        <v>771</v>
      </c>
      <c r="AQ1027" s="50">
        <v>731</v>
      </c>
      <c r="AR1027" s="50">
        <v>727</v>
      </c>
      <c r="AS1027" s="50">
        <v>648</v>
      </c>
      <c r="AT1027" s="50">
        <v>521</v>
      </c>
      <c r="AU1027" s="50">
        <v>422</v>
      </c>
      <c r="AV1027" s="50">
        <v>317</v>
      </c>
      <c r="AW1027" s="50">
        <v>225</v>
      </c>
      <c r="AX1027" s="50">
        <v>238</v>
      </c>
      <c r="AZ1027">
        <v>0</v>
      </c>
    </row>
    <row r="1028" spans="1:52" x14ac:dyDescent="0.25">
      <c r="A1028" s="2" t="s">
        <v>576</v>
      </c>
      <c r="B1028" s="3" t="s">
        <v>874</v>
      </c>
      <c r="C1028" s="4">
        <v>76318</v>
      </c>
      <c r="D1028" s="2" t="s">
        <v>578</v>
      </c>
      <c r="E1028" s="2" t="s">
        <v>875</v>
      </c>
      <c r="F1028" t="s">
        <v>2496</v>
      </c>
      <c r="G1028">
        <v>35087</v>
      </c>
      <c r="H1028">
        <v>645</v>
      </c>
      <c r="I1028">
        <v>588</v>
      </c>
      <c r="J1028" s="9">
        <v>91.162790697674424</v>
      </c>
      <c r="K1028">
        <v>7918</v>
      </c>
      <c r="L1028">
        <v>4324</v>
      </c>
      <c r="M1028" s="22">
        <v>54.609749936852737</v>
      </c>
      <c r="N1028" s="48">
        <v>35087</v>
      </c>
      <c r="O1028" s="49">
        <v>21058</v>
      </c>
      <c r="P1028" s="49">
        <v>14029</v>
      </c>
      <c r="Q1028" s="48">
        <v>1372</v>
      </c>
      <c r="R1028" s="48">
        <v>1317</v>
      </c>
      <c r="S1028" s="48">
        <v>1300</v>
      </c>
      <c r="T1028" s="48">
        <v>1348</v>
      </c>
      <c r="U1028" s="48">
        <v>1481</v>
      </c>
      <c r="V1028" s="48">
        <v>1434</v>
      </c>
      <c r="W1028" s="48">
        <v>1213</v>
      </c>
      <c r="X1028" s="48">
        <v>1113</v>
      </c>
      <c r="Y1028" s="48">
        <v>1130</v>
      </c>
      <c r="Z1028" s="48">
        <v>1178</v>
      </c>
      <c r="AA1028" s="48">
        <v>1159</v>
      </c>
      <c r="AB1028" s="48">
        <v>950</v>
      </c>
      <c r="AC1028" s="48">
        <v>751</v>
      </c>
      <c r="AD1028" s="48">
        <v>576</v>
      </c>
      <c r="AE1028" s="48">
        <v>395</v>
      </c>
      <c r="AF1028" s="48">
        <v>287</v>
      </c>
      <c r="AG1028" s="48">
        <v>299</v>
      </c>
      <c r="AH1028" s="50">
        <v>1320</v>
      </c>
      <c r="AI1028" s="50">
        <v>1291</v>
      </c>
      <c r="AJ1028" s="50">
        <v>1239</v>
      </c>
      <c r="AK1028" s="50">
        <v>1292</v>
      </c>
      <c r="AL1028" s="50">
        <v>1412</v>
      </c>
      <c r="AM1028" s="50">
        <v>1445</v>
      </c>
      <c r="AN1028" s="50">
        <v>1267</v>
      </c>
      <c r="AO1028" s="50">
        <v>1193</v>
      </c>
      <c r="AP1028" s="50">
        <v>1245</v>
      </c>
      <c r="AQ1028" s="50">
        <v>1294</v>
      </c>
      <c r="AR1028" s="50">
        <v>1263</v>
      </c>
      <c r="AS1028" s="50">
        <v>1013</v>
      </c>
      <c r="AT1028" s="50">
        <v>800</v>
      </c>
      <c r="AU1028" s="50">
        <v>616</v>
      </c>
      <c r="AV1028" s="50">
        <v>427</v>
      </c>
      <c r="AW1028" s="50">
        <v>317</v>
      </c>
      <c r="AX1028" s="50">
        <v>350</v>
      </c>
      <c r="AZ1028">
        <v>0</v>
      </c>
    </row>
    <row r="1029" spans="1:52" x14ac:dyDescent="0.25">
      <c r="A1029" s="2" t="s">
        <v>576</v>
      </c>
      <c r="B1029" s="3" t="s">
        <v>1284</v>
      </c>
      <c r="C1029" s="4">
        <v>76364</v>
      </c>
      <c r="D1029" s="2" t="s">
        <v>578</v>
      </c>
      <c r="E1029" s="2" t="s">
        <v>1285</v>
      </c>
      <c r="F1029" t="s">
        <v>2496</v>
      </c>
      <c r="G1029">
        <v>124623</v>
      </c>
      <c r="H1029">
        <v>5277</v>
      </c>
      <c r="I1029">
        <v>2954</v>
      </c>
      <c r="J1029" s="9">
        <v>55.97877581959446</v>
      </c>
      <c r="K1029">
        <v>29418</v>
      </c>
      <c r="L1029">
        <v>12401</v>
      </c>
      <c r="M1029" s="22">
        <v>42.154463253790198</v>
      </c>
      <c r="N1029" s="48">
        <v>124623</v>
      </c>
      <c r="O1029" s="49">
        <v>85000</v>
      </c>
      <c r="P1029" s="49">
        <v>39623</v>
      </c>
      <c r="Q1029" s="48">
        <v>5279</v>
      </c>
      <c r="R1029" s="48">
        <v>5146</v>
      </c>
      <c r="S1029" s="48">
        <v>5173</v>
      </c>
      <c r="T1029" s="48">
        <v>5412</v>
      </c>
      <c r="U1029" s="48">
        <v>5643</v>
      </c>
      <c r="V1029" s="48">
        <v>5218</v>
      </c>
      <c r="W1029" s="48">
        <v>4513</v>
      </c>
      <c r="X1029" s="48">
        <v>4058</v>
      </c>
      <c r="Y1029" s="48">
        <v>3683</v>
      </c>
      <c r="Z1029" s="48">
        <v>3603</v>
      </c>
      <c r="AA1029" s="48">
        <v>3570</v>
      </c>
      <c r="AB1029" s="48">
        <v>2954</v>
      </c>
      <c r="AC1029" s="48">
        <v>2187</v>
      </c>
      <c r="AD1029" s="48">
        <v>1567</v>
      </c>
      <c r="AE1029" s="48">
        <v>1073</v>
      </c>
      <c r="AF1029" s="48">
        <v>739</v>
      </c>
      <c r="AG1029" s="48">
        <v>719</v>
      </c>
      <c r="AH1029" s="50">
        <v>5028</v>
      </c>
      <c r="AI1029" s="50">
        <v>4892</v>
      </c>
      <c r="AJ1029" s="50">
        <v>4805</v>
      </c>
      <c r="AK1029" s="50">
        <v>5223</v>
      </c>
      <c r="AL1029" s="50">
        <v>5527</v>
      </c>
      <c r="AM1029" s="50">
        <v>5180</v>
      </c>
      <c r="AN1029" s="50">
        <v>4782</v>
      </c>
      <c r="AO1029" s="50">
        <v>4526</v>
      </c>
      <c r="AP1029" s="50">
        <v>4334</v>
      </c>
      <c r="AQ1029" s="50">
        <v>4218</v>
      </c>
      <c r="AR1029" s="50">
        <v>4091</v>
      </c>
      <c r="AS1029" s="50">
        <v>3435</v>
      </c>
      <c r="AT1029" s="50">
        <v>2558</v>
      </c>
      <c r="AU1029" s="50">
        <v>1858</v>
      </c>
      <c r="AV1029" s="50">
        <v>1378</v>
      </c>
      <c r="AW1029" s="50">
        <v>1104</v>
      </c>
      <c r="AX1029" s="50">
        <v>1147</v>
      </c>
      <c r="AZ1029">
        <v>1</v>
      </c>
    </row>
    <row r="1030" spans="1:52" x14ac:dyDescent="0.25">
      <c r="A1030" s="2" t="s">
        <v>576</v>
      </c>
      <c r="B1030" s="3" t="s">
        <v>913</v>
      </c>
      <c r="C1030" s="4">
        <v>76377</v>
      </c>
      <c r="D1030" s="2" t="s">
        <v>578</v>
      </c>
      <c r="E1030" s="2" t="s">
        <v>914</v>
      </c>
      <c r="F1030" t="s">
        <v>2496</v>
      </c>
      <c r="G1030">
        <v>11614</v>
      </c>
      <c r="H1030">
        <v>1462</v>
      </c>
      <c r="I1030">
        <v>1540</v>
      </c>
      <c r="J1030" s="9">
        <v>105.33515731874145</v>
      </c>
      <c r="K1030">
        <v>2570</v>
      </c>
      <c r="L1030">
        <v>1923</v>
      </c>
      <c r="M1030" s="22">
        <v>74.824902723735406</v>
      </c>
      <c r="N1030" s="48">
        <v>11614</v>
      </c>
      <c r="O1030" s="49">
        <v>2542</v>
      </c>
      <c r="P1030" s="49">
        <v>9072</v>
      </c>
      <c r="Q1030" s="48">
        <v>453</v>
      </c>
      <c r="R1030" s="48">
        <v>447</v>
      </c>
      <c r="S1030" s="48">
        <v>440</v>
      </c>
      <c r="T1030" s="48">
        <v>425</v>
      </c>
      <c r="U1030" s="48">
        <v>494</v>
      </c>
      <c r="V1030" s="48">
        <v>487</v>
      </c>
      <c r="W1030" s="48">
        <v>391</v>
      </c>
      <c r="X1030" s="48">
        <v>349</v>
      </c>
      <c r="Y1030" s="48">
        <v>365</v>
      </c>
      <c r="Z1030" s="48">
        <v>376</v>
      </c>
      <c r="AA1030" s="48">
        <v>385</v>
      </c>
      <c r="AB1030" s="48">
        <v>371</v>
      </c>
      <c r="AC1030" s="48">
        <v>312</v>
      </c>
      <c r="AD1030" s="48">
        <v>239</v>
      </c>
      <c r="AE1030" s="48">
        <v>189</v>
      </c>
      <c r="AF1030" s="48">
        <v>140</v>
      </c>
      <c r="AG1030" s="48">
        <v>150</v>
      </c>
      <c r="AH1030" s="50">
        <v>422</v>
      </c>
      <c r="AI1030" s="50">
        <v>402</v>
      </c>
      <c r="AJ1030" s="50">
        <v>401</v>
      </c>
      <c r="AK1030" s="50">
        <v>376</v>
      </c>
      <c r="AL1030" s="50">
        <v>434</v>
      </c>
      <c r="AM1030" s="50">
        <v>428</v>
      </c>
      <c r="AN1030" s="50">
        <v>356</v>
      </c>
      <c r="AO1030" s="50">
        <v>323</v>
      </c>
      <c r="AP1030" s="50">
        <v>344</v>
      </c>
      <c r="AQ1030" s="50">
        <v>363</v>
      </c>
      <c r="AR1030" s="50">
        <v>368</v>
      </c>
      <c r="AS1030" s="50">
        <v>340</v>
      </c>
      <c r="AT1030" s="50">
        <v>280</v>
      </c>
      <c r="AU1030" s="50">
        <v>227</v>
      </c>
      <c r="AV1030" s="50">
        <v>199</v>
      </c>
      <c r="AW1030" s="50">
        <v>160</v>
      </c>
      <c r="AX1030" s="50">
        <v>178</v>
      </c>
      <c r="AZ1030">
        <v>0</v>
      </c>
    </row>
    <row r="1031" spans="1:52" x14ac:dyDescent="0.25">
      <c r="A1031" s="2" t="s">
        <v>576</v>
      </c>
      <c r="B1031" s="3" t="s">
        <v>755</v>
      </c>
      <c r="C1031" s="4">
        <v>76400</v>
      </c>
      <c r="D1031" s="2" t="s">
        <v>578</v>
      </c>
      <c r="E1031" s="2" t="s">
        <v>664</v>
      </c>
      <c r="F1031" t="s">
        <v>2496</v>
      </c>
      <c r="G1031">
        <v>39011</v>
      </c>
      <c r="H1031">
        <v>688</v>
      </c>
      <c r="I1031">
        <v>553</v>
      </c>
      <c r="J1031" s="9">
        <v>80.377906976744185</v>
      </c>
      <c r="K1031">
        <v>8931</v>
      </c>
      <c r="L1031">
        <v>4475</v>
      </c>
      <c r="M1031" s="22">
        <v>50.106371067069752</v>
      </c>
      <c r="N1031" s="48">
        <v>39011</v>
      </c>
      <c r="O1031" s="49">
        <v>30757</v>
      </c>
      <c r="P1031" s="49">
        <v>8254</v>
      </c>
      <c r="Q1031" s="48">
        <v>1605</v>
      </c>
      <c r="R1031" s="48">
        <v>1548</v>
      </c>
      <c r="S1031" s="48">
        <v>1582</v>
      </c>
      <c r="T1031" s="48">
        <v>1481</v>
      </c>
      <c r="U1031" s="48">
        <v>1666</v>
      </c>
      <c r="V1031" s="48">
        <v>1649</v>
      </c>
      <c r="W1031" s="48">
        <v>1425</v>
      </c>
      <c r="X1031" s="48">
        <v>1288</v>
      </c>
      <c r="Y1031" s="48">
        <v>1243</v>
      </c>
      <c r="Z1031" s="48">
        <v>1224</v>
      </c>
      <c r="AA1031" s="48">
        <v>1181</v>
      </c>
      <c r="AB1031" s="48">
        <v>1000</v>
      </c>
      <c r="AC1031" s="48">
        <v>789</v>
      </c>
      <c r="AD1031" s="48">
        <v>551</v>
      </c>
      <c r="AE1031" s="48">
        <v>385</v>
      </c>
      <c r="AF1031" s="48">
        <v>283</v>
      </c>
      <c r="AG1031" s="48">
        <v>287</v>
      </c>
      <c r="AH1031" s="50">
        <v>1536</v>
      </c>
      <c r="AI1031" s="50">
        <v>1485</v>
      </c>
      <c r="AJ1031" s="50">
        <v>1419</v>
      </c>
      <c r="AK1031" s="50">
        <v>1470</v>
      </c>
      <c r="AL1031" s="50">
        <v>1614</v>
      </c>
      <c r="AM1031" s="50">
        <v>1578</v>
      </c>
      <c r="AN1031" s="50">
        <v>1407</v>
      </c>
      <c r="AO1031" s="50">
        <v>1326</v>
      </c>
      <c r="AP1031" s="50">
        <v>1322</v>
      </c>
      <c r="AQ1031" s="50">
        <v>1368</v>
      </c>
      <c r="AR1031" s="50">
        <v>1343</v>
      </c>
      <c r="AS1031" s="50">
        <v>1156</v>
      </c>
      <c r="AT1031" s="50">
        <v>886</v>
      </c>
      <c r="AU1031" s="50">
        <v>670</v>
      </c>
      <c r="AV1031" s="50">
        <v>491</v>
      </c>
      <c r="AW1031" s="50">
        <v>369</v>
      </c>
      <c r="AX1031" s="50">
        <v>384</v>
      </c>
      <c r="AZ1031">
        <v>0</v>
      </c>
    </row>
    <row r="1032" spans="1:52" x14ac:dyDescent="0.25">
      <c r="A1032" s="2" t="s">
        <v>576</v>
      </c>
      <c r="B1032" s="3" t="s">
        <v>681</v>
      </c>
      <c r="C1032" s="4">
        <v>76403</v>
      </c>
      <c r="D1032" s="2" t="s">
        <v>578</v>
      </c>
      <c r="E1032" s="2" t="s">
        <v>229</v>
      </c>
      <c r="F1032" t="s">
        <v>2496</v>
      </c>
      <c r="G1032">
        <v>13076</v>
      </c>
      <c r="H1032">
        <v>275</v>
      </c>
      <c r="I1032">
        <v>215</v>
      </c>
      <c r="J1032" s="9">
        <v>78.181818181818187</v>
      </c>
      <c r="K1032">
        <v>2910</v>
      </c>
      <c r="L1032">
        <v>2192</v>
      </c>
      <c r="M1032" s="22">
        <v>75.326460481099659</v>
      </c>
      <c r="N1032" s="48">
        <v>13076</v>
      </c>
      <c r="O1032" s="49">
        <v>9432</v>
      </c>
      <c r="P1032" s="49">
        <v>3644</v>
      </c>
      <c r="Q1032" s="48">
        <v>476</v>
      </c>
      <c r="R1032" s="48">
        <v>495</v>
      </c>
      <c r="S1032" s="48">
        <v>499</v>
      </c>
      <c r="T1032" s="48">
        <v>494</v>
      </c>
      <c r="U1032" s="48">
        <v>549</v>
      </c>
      <c r="V1032" s="48">
        <v>507</v>
      </c>
      <c r="W1032" s="48">
        <v>396</v>
      </c>
      <c r="X1032" s="48">
        <v>355</v>
      </c>
      <c r="Y1032" s="48">
        <v>371</v>
      </c>
      <c r="Z1032" s="48">
        <v>412</v>
      </c>
      <c r="AA1032" s="48">
        <v>425</v>
      </c>
      <c r="AB1032" s="48">
        <v>379</v>
      </c>
      <c r="AC1032" s="48">
        <v>319</v>
      </c>
      <c r="AD1032" s="48">
        <v>234</v>
      </c>
      <c r="AE1032" s="48">
        <v>178</v>
      </c>
      <c r="AF1032" s="48">
        <v>143</v>
      </c>
      <c r="AG1032" s="48">
        <v>138</v>
      </c>
      <c r="AH1032" s="50">
        <v>444</v>
      </c>
      <c r="AI1032" s="50">
        <v>440</v>
      </c>
      <c r="AJ1032" s="50">
        <v>424</v>
      </c>
      <c r="AK1032" s="50">
        <v>434</v>
      </c>
      <c r="AL1032" s="50">
        <v>484</v>
      </c>
      <c r="AM1032" s="50">
        <v>455</v>
      </c>
      <c r="AN1032" s="50">
        <v>397</v>
      </c>
      <c r="AO1032" s="50">
        <v>405</v>
      </c>
      <c r="AP1032" s="50">
        <v>440</v>
      </c>
      <c r="AQ1032" s="50">
        <v>478</v>
      </c>
      <c r="AR1032" s="50">
        <v>522</v>
      </c>
      <c r="AS1032" s="50">
        <v>458</v>
      </c>
      <c r="AT1032" s="50">
        <v>397</v>
      </c>
      <c r="AU1032" s="50">
        <v>312</v>
      </c>
      <c r="AV1032" s="50">
        <v>226</v>
      </c>
      <c r="AW1032" s="50">
        <v>186</v>
      </c>
      <c r="AX1032" s="50">
        <v>204</v>
      </c>
      <c r="AZ1032">
        <v>0</v>
      </c>
    </row>
    <row r="1033" spans="1:52" x14ac:dyDescent="0.25">
      <c r="A1033" s="2" t="s">
        <v>576</v>
      </c>
      <c r="B1033" s="3" t="s">
        <v>931</v>
      </c>
      <c r="C1033" s="4">
        <v>76497</v>
      </c>
      <c r="D1033" s="2" t="s">
        <v>578</v>
      </c>
      <c r="E1033" s="2" t="s">
        <v>932</v>
      </c>
      <c r="F1033" t="s">
        <v>2496</v>
      </c>
      <c r="G1033">
        <v>15146</v>
      </c>
      <c r="H1033">
        <v>334</v>
      </c>
      <c r="I1033">
        <v>291</v>
      </c>
      <c r="J1033" s="9">
        <v>87.125748502994014</v>
      </c>
      <c r="K1033">
        <v>4133</v>
      </c>
      <c r="L1033">
        <v>1968</v>
      </c>
      <c r="M1033" s="22">
        <v>47.616743285748854</v>
      </c>
      <c r="N1033" s="48">
        <v>15146</v>
      </c>
      <c r="O1033" s="49">
        <v>11315</v>
      </c>
      <c r="P1033" s="49">
        <v>3831</v>
      </c>
      <c r="Q1033" s="48">
        <v>762</v>
      </c>
      <c r="R1033" s="48">
        <v>704</v>
      </c>
      <c r="S1033" s="48">
        <v>671</v>
      </c>
      <c r="T1033" s="48">
        <v>661</v>
      </c>
      <c r="U1033" s="48">
        <v>714</v>
      </c>
      <c r="V1033" s="48">
        <v>644</v>
      </c>
      <c r="W1033" s="48">
        <v>492</v>
      </c>
      <c r="X1033" s="48">
        <v>407</v>
      </c>
      <c r="Y1033" s="48">
        <v>385</v>
      </c>
      <c r="Z1033" s="48">
        <v>407</v>
      </c>
      <c r="AA1033" s="48">
        <v>417</v>
      </c>
      <c r="AB1033" s="48">
        <v>361</v>
      </c>
      <c r="AC1033" s="48">
        <v>313</v>
      </c>
      <c r="AD1033" s="48">
        <v>254</v>
      </c>
      <c r="AE1033" s="48">
        <v>188</v>
      </c>
      <c r="AF1033" s="48">
        <v>142</v>
      </c>
      <c r="AG1033" s="48">
        <v>136</v>
      </c>
      <c r="AH1033" s="50">
        <v>723</v>
      </c>
      <c r="AI1033" s="50">
        <v>655</v>
      </c>
      <c r="AJ1033" s="50">
        <v>628</v>
      </c>
      <c r="AK1033" s="50">
        <v>618</v>
      </c>
      <c r="AL1033" s="50">
        <v>660</v>
      </c>
      <c r="AM1033" s="50">
        <v>602</v>
      </c>
      <c r="AN1033" s="50">
        <v>465</v>
      </c>
      <c r="AO1033" s="50">
        <v>406</v>
      </c>
      <c r="AP1033" s="50">
        <v>405</v>
      </c>
      <c r="AQ1033" s="50">
        <v>437</v>
      </c>
      <c r="AR1033" s="50">
        <v>438</v>
      </c>
      <c r="AS1033" s="50">
        <v>370</v>
      </c>
      <c r="AT1033" s="50">
        <v>330</v>
      </c>
      <c r="AU1033" s="50">
        <v>266</v>
      </c>
      <c r="AV1033" s="50">
        <v>189</v>
      </c>
      <c r="AW1033" s="50">
        <v>144</v>
      </c>
      <c r="AX1033" s="50">
        <v>152</v>
      </c>
      <c r="AZ1033">
        <v>0</v>
      </c>
    </row>
    <row r="1034" spans="1:52" x14ac:dyDescent="0.25">
      <c r="A1034" s="2" t="s">
        <v>576</v>
      </c>
      <c r="B1034" s="3" t="s">
        <v>606</v>
      </c>
      <c r="C1034" s="4">
        <v>76520</v>
      </c>
      <c r="D1034" s="2" t="s">
        <v>578</v>
      </c>
      <c r="E1034" s="2" t="s">
        <v>607</v>
      </c>
      <c r="F1034" t="s">
        <v>2496</v>
      </c>
      <c r="G1034">
        <v>308669</v>
      </c>
      <c r="H1034">
        <v>1612</v>
      </c>
      <c r="I1034">
        <v>2193</v>
      </c>
      <c r="J1034" s="9">
        <v>136.04218362282879</v>
      </c>
      <c r="K1034">
        <v>64243</v>
      </c>
      <c r="L1034">
        <v>40632</v>
      </c>
      <c r="M1034" s="22">
        <v>63.247357688775431</v>
      </c>
      <c r="N1034" s="48">
        <v>308669</v>
      </c>
      <c r="O1034" s="49">
        <v>247536</v>
      </c>
      <c r="P1034" s="49">
        <v>61133</v>
      </c>
      <c r="Q1034" s="48">
        <v>10680</v>
      </c>
      <c r="R1034" s="48">
        <v>10769</v>
      </c>
      <c r="S1034" s="48">
        <v>11043</v>
      </c>
      <c r="T1034" s="48">
        <v>11970</v>
      </c>
      <c r="U1034" s="48">
        <v>13135</v>
      </c>
      <c r="V1034" s="48">
        <v>13083</v>
      </c>
      <c r="W1034" s="48">
        <v>11779</v>
      </c>
      <c r="X1034" s="48">
        <v>10657</v>
      </c>
      <c r="Y1034" s="48">
        <v>9823</v>
      </c>
      <c r="Z1034" s="48">
        <v>9573</v>
      </c>
      <c r="AA1034" s="48">
        <v>9565</v>
      </c>
      <c r="AB1034" s="48">
        <v>7986</v>
      </c>
      <c r="AC1034" s="48">
        <v>6023</v>
      </c>
      <c r="AD1034" s="48">
        <v>4679</v>
      </c>
      <c r="AE1034" s="48">
        <v>3480</v>
      </c>
      <c r="AF1034" s="48">
        <v>2374</v>
      </c>
      <c r="AG1034" s="48">
        <v>2349</v>
      </c>
      <c r="AH1034" s="50">
        <v>10241</v>
      </c>
      <c r="AI1034" s="50">
        <v>10336</v>
      </c>
      <c r="AJ1034" s="50">
        <v>10427</v>
      </c>
      <c r="AK1034" s="50">
        <v>11304</v>
      </c>
      <c r="AL1034" s="50">
        <v>12621</v>
      </c>
      <c r="AM1034" s="50">
        <v>12622</v>
      </c>
      <c r="AN1034" s="50">
        <v>12166</v>
      </c>
      <c r="AO1034" s="50">
        <v>11510</v>
      </c>
      <c r="AP1034" s="50">
        <v>10669</v>
      </c>
      <c r="AQ1034" s="50">
        <v>11155</v>
      </c>
      <c r="AR1034" s="50">
        <v>11292</v>
      </c>
      <c r="AS1034" s="50">
        <v>9775</v>
      </c>
      <c r="AT1034" s="50">
        <v>7753</v>
      </c>
      <c r="AU1034" s="50">
        <v>6089</v>
      </c>
      <c r="AV1034" s="50">
        <v>4620</v>
      </c>
      <c r="AW1034" s="50">
        <v>3483</v>
      </c>
      <c r="AX1034" s="50">
        <v>3638</v>
      </c>
      <c r="AZ1034">
        <v>0</v>
      </c>
    </row>
    <row r="1035" spans="1:52" x14ac:dyDescent="0.25">
      <c r="A1035" s="2" t="s">
        <v>576</v>
      </c>
      <c r="B1035" s="3" t="s">
        <v>1208</v>
      </c>
      <c r="C1035" s="4">
        <v>76563</v>
      </c>
      <c r="D1035" s="2" t="s">
        <v>578</v>
      </c>
      <c r="E1035" s="2" t="s">
        <v>1209</v>
      </c>
      <c r="F1035" t="s">
        <v>2252</v>
      </c>
      <c r="G1035">
        <v>56545</v>
      </c>
      <c r="H1035">
        <v>664</v>
      </c>
      <c r="I1035">
        <v>661</v>
      </c>
      <c r="J1035" s="9">
        <v>99.548192771084345</v>
      </c>
      <c r="K1035">
        <v>15349</v>
      </c>
      <c r="L1035">
        <v>5806</v>
      </c>
      <c r="M1035" s="22">
        <v>37.826568506091604</v>
      </c>
      <c r="N1035" s="48">
        <v>56545</v>
      </c>
      <c r="O1035" s="49">
        <v>49387</v>
      </c>
      <c r="P1035" s="49">
        <v>7158</v>
      </c>
      <c r="Q1035" s="48">
        <v>2787</v>
      </c>
      <c r="R1035" s="48">
        <v>2648</v>
      </c>
      <c r="S1035" s="48">
        <v>2528</v>
      </c>
      <c r="T1035" s="48">
        <v>2501</v>
      </c>
      <c r="U1035" s="48">
        <v>2489</v>
      </c>
      <c r="V1035" s="48">
        <v>2249</v>
      </c>
      <c r="W1035" s="48">
        <v>2026</v>
      </c>
      <c r="X1035" s="48">
        <v>1857</v>
      </c>
      <c r="Y1035" s="48">
        <v>1735</v>
      </c>
      <c r="Z1035" s="48">
        <v>1613</v>
      </c>
      <c r="AA1035" s="48">
        <v>1407</v>
      </c>
      <c r="AB1035" s="48">
        <v>1174</v>
      </c>
      <c r="AC1035" s="48">
        <v>982</v>
      </c>
      <c r="AD1035" s="48">
        <v>770</v>
      </c>
      <c r="AE1035" s="48">
        <v>541</v>
      </c>
      <c r="AF1035" s="48">
        <v>378</v>
      </c>
      <c r="AG1035" s="48">
        <v>381</v>
      </c>
      <c r="AH1035" s="50">
        <v>2656</v>
      </c>
      <c r="AI1035" s="50">
        <v>2504</v>
      </c>
      <c r="AJ1035" s="50">
        <v>2398</v>
      </c>
      <c r="AK1035" s="50">
        <v>2400</v>
      </c>
      <c r="AL1035" s="50">
        <v>2460</v>
      </c>
      <c r="AM1035" s="50">
        <v>2335</v>
      </c>
      <c r="AN1035" s="50">
        <v>2143</v>
      </c>
      <c r="AO1035" s="50">
        <v>1956</v>
      </c>
      <c r="AP1035" s="50">
        <v>1793</v>
      </c>
      <c r="AQ1035" s="50">
        <v>1673</v>
      </c>
      <c r="AR1035" s="50">
        <v>1509</v>
      </c>
      <c r="AS1035" s="50">
        <v>1283</v>
      </c>
      <c r="AT1035" s="50">
        <v>1073</v>
      </c>
      <c r="AU1035" s="50">
        <v>813</v>
      </c>
      <c r="AV1035" s="50">
        <v>579</v>
      </c>
      <c r="AW1035" s="50">
        <v>427</v>
      </c>
      <c r="AX1035" s="50">
        <v>477</v>
      </c>
      <c r="AZ1035">
        <v>1</v>
      </c>
    </row>
    <row r="1036" spans="1:52" x14ac:dyDescent="0.25">
      <c r="A1036" s="2" t="s">
        <v>576</v>
      </c>
      <c r="B1036" s="3" t="s">
        <v>1394</v>
      </c>
      <c r="C1036" s="4">
        <v>76606</v>
      </c>
      <c r="D1036" s="2" t="s">
        <v>578</v>
      </c>
      <c r="E1036" s="2" t="s">
        <v>1395</v>
      </c>
      <c r="F1036" t="s">
        <v>2496</v>
      </c>
      <c r="G1036">
        <v>16323</v>
      </c>
      <c r="H1036">
        <v>677</v>
      </c>
      <c r="I1036">
        <v>553</v>
      </c>
      <c r="J1036" s="9">
        <v>81.683899556868539</v>
      </c>
      <c r="K1036">
        <v>4027</v>
      </c>
      <c r="L1036">
        <v>2235</v>
      </c>
      <c r="M1036" s="22">
        <v>55.500372485721385</v>
      </c>
      <c r="N1036" s="48">
        <v>16323</v>
      </c>
      <c r="O1036" s="49">
        <v>9181</v>
      </c>
      <c r="P1036" s="49">
        <v>7142</v>
      </c>
      <c r="Q1036" s="48">
        <v>707</v>
      </c>
      <c r="R1036" s="48">
        <v>682</v>
      </c>
      <c r="S1036" s="48">
        <v>657</v>
      </c>
      <c r="T1036" s="48">
        <v>682</v>
      </c>
      <c r="U1036" s="48">
        <v>703</v>
      </c>
      <c r="V1036" s="48">
        <v>615</v>
      </c>
      <c r="W1036" s="48">
        <v>498</v>
      </c>
      <c r="X1036" s="48">
        <v>461</v>
      </c>
      <c r="Y1036" s="48">
        <v>478</v>
      </c>
      <c r="Z1036" s="48">
        <v>478</v>
      </c>
      <c r="AA1036" s="48">
        <v>489</v>
      </c>
      <c r="AB1036" s="48">
        <v>429</v>
      </c>
      <c r="AC1036" s="48">
        <v>367</v>
      </c>
      <c r="AD1036" s="48">
        <v>294</v>
      </c>
      <c r="AE1036" s="48">
        <v>211</v>
      </c>
      <c r="AF1036" s="48">
        <v>167</v>
      </c>
      <c r="AG1036" s="48">
        <v>160</v>
      </c>
      <c r="AH1036" s="50">
        <v>670</v>
      </c>
      <c r="AI1036" s="50">
        <v>642</v>
      </c>
      <c r="AJ1036" s="50">
        <v>593</v>
      </c>
      <c r="AK1036" s="50">
        <v>630</v>
      </c>
      <c r="AL1036" s="50">
        <v>654</v>
      </c>
      <c r="AM1036" s="50">
        <v>632</v>
      </c>
      <c r="AN1036" s="50">
        <v>546</v>
      </c>
      <c r="AO1036" s="50">
        <v>547</v>
      </c>
      <c r="AP1036" s="50">
        <v>574</v>
      </c>
      <c r="AQ1036" s="50">
        <v>555</v>
      </c>
      <c r="AR1036" s="50">
        <v>538</v>
      </c>
      <c r="AS1036" s="50">
        <v>451</v>
      </c>
      <c r="AT1036" s="50">
        <v>366</v>
      </c>
      <c r="AU1036" s="50">
        <v>277</v>
      </c>
      <c r="AV1036" s="50">
        <v>204</v>
      </c>
      <c r="AW1036" s="50">
        <v>171</v>
      </c>
      <c r="AX1036" s="50">
        <v>195</v>
      </c>
      <c r="AZ1036">
        <v>2</v>
      </c>
    </row>
    <row r="1037" spans="1:52" x14ac:dyDescent="0.25">
      <c r="A1037" s="2" t="s">
        <v>576</v>
      </c>
      <c r="B1037" s="3" t="s">
        <v>1797</v>
      </c>
      <c r="C1037" s="4">
        <v>76616</v>
      </c>
      <c r="D1037" s="2" t="s">
        <v>578</v>
      </c>
      <c r="E1037" s="2" t="s">
        <v>1798</v>
      </c>
      <c r="F1037" t="s">
        <v>2496</v>
      </c>
      <c r="G1037">
        <v>14258</v>
      </c>
      <c r="H1037">
        <v>733</v>
      </c>
      <c r="I1037">
        <v>598</v>
      </c>
      <c r="J1037" s="9">
        <v>81.582537517053211</v>
      </c>
      <c r="K1037">
        <v>3615</v>
      </c>
      <c r="L1037">
        <v>2127</v>
      </c>
      <c r="M1037" s="22">
        <v>58.838174273858925</v>
      </c>
      <c r="N1037" s="48">
        <v>14258</v>
      </c>
      <c r="O1037" s="49">
        <v>4811</v>
      </c>
      <c r="P1037" s="49">
        <v>9447</v>
      </c>
      <c r="Q1037" s="48">
        <v>606</v>
      </c>
      <c r="R1037" s="48">
        <v>591</v>
      </c>
      <c r="S1037" s="48">
        <v>568</v>
      </c>
      <c r="T1037" s="48">
        <v>517</v>
      </c>
      <c r="U1037" s="48">
        <v>598</v>
      </c>
      <c r="V1037" s="48">
        <v>582</v>
      </c>
      <c r="W1037" s="48">
        <v>441</v>
      </c>
      <c r="X1037" s="48">
        <v>382</v>
      </c>
      <c r="Y1037" s="48">
        <v>425</v>
      </c>
      <c r="Z1037" s="48">
        <v>470</v>
      </c>
      <c r="AA1037" s="48">
        <v>476</v>
      </c>
      <c r="AB1037" s="48">
        <v>449</v>
      </c>
      <c r="AC1037" s="48">
        <v>396</v>
      </c>
      <c r="AD1037" s="48">
        <v>300</v>
      </c>
      <c r="AE1037" s="48">
        <v>196</v>
      </c>
      <c r="AF1037" s="48">
        <v>147</v>
      </c>
      <c r="AG1037" s="48">
        <v>144</v>
      </c>
      <c r="AH1037" s="50">
        <v>572</v>
      </c>
      <c r="AI1037" s="50">
        <v>529</v>
      </c>
      <c r="AJ1037" s="50">
        <v>505</v>
      </c>
      <c r="AK1037" s="50">
        <v>460</v>
      </c>
      <c r="AL1037" s="50">
        <v>558</v>
      </c>
      <c r="AM1037" s="50">
        <v>558</v>
      </c>
      <c r="AN1037" s="50">
        <v>448</v>
      </c>
      <c r="AO1037" s="50">
        <v>413</v>
      </c>
      <c r="AP1037" s="50">
        <v>469</v>
      </c>
      <c r="AQ1037" s="50">
        <v>491</v>
      </c>
      <c r="AR1037" s="50">
        <v>463</v>
      </c>
      <c r="AS1037" s="50">
        <v>407</v>
      </c>
      <c r="AT1037" s="50">
        <v>349</v>
      </c>
      <c r="AU1037" s="50">
        <v>263</v>
      </c>
      <c r="AV1037" s="50">
        <v>183</v>
      </c>
      <c r="AW1037" s="50">
        <v>144</v>
      </c>
      <c r="AX1037" s="50">
        <v>158</v>
      </c>
      <c r="AZ1037">
        <v>0</v>
      </c>
    </row>
    <row r="1038" spans="1:52" x14ac:dyDescent="0.25">
      <c r="A1038" s="2" t="s">
        <v>576</v>
      </c>
      <c r="B1038" s="3" t="s">
        <v>1137</v>
      </c>
      <c r="C1038" s="4">
        <v>76622</v>
      </c>
      <c r="D1038" s="2" t="s">
        <v>578</v>
      </c>
      <c r="E1038" s="2" t="s">
        <v>1138</v>
      </c>
      <c r="F1038" t="s">
        <v>2496</v>
      </c>
      <c r="G1038">
        <v>32412</v>
      </c>
      <c r="H1038">
        <v>666</v>
      </c>
      <c r="I1038">
        <v>668</v>
      </c>
      <c r="J1038" s="9">
        <v>100.30030030030031</v>
      </c>
      <c r="K1038">
        <v>7755</v>
      </c>
      <c r="L1038">
        <v>4518</v>
      </c>
      <c r="M1038" s="22">
        <v>58.259187620889755</v>
      </c>
      <c r="N1038" s="48">
        <v>32412</v>
      </c>
      <c r="O1038" s="49">
        <v>24758</v>
      </c>
      <c r="P1038" s="49">
        <v>7654</v>
      </c>
      <c r="Q1038" s="48">
        <v>1311</v>
      </c>
      <c r="R1038" s="48">
        <v>1266</v>
      </c>
      <c r="S1038" s="48">
        <v>1222</v>
      </c>
      <c r="T1038" s="48">
        <v>1275</v>
      </c>
      <c r="U1038" s="48">
        <v>1324</v>
      </c>
      <c r="V1038" s="48">
        <v>1241</v>
      </c>
      <c r="W1038" s="48">
        <v>1037</v>
      </c>
      <c r="X1038" s="48">
        <v>971</v>
      </c>
      <c r="Y1038" s="48">
        <v>962</v>
      </c>
      <c r="Z1038" s="48">
        <v>958</v>
      </c>
      <c r="AA1038" s="48">
        <v>948</v>
      </c>
      <c r="AB1038" s="48">
        <v>879</v>
      </c>
      <c r="AC1038" s="48">
        <v>719</v>
      </c>
      <c r="AD1038" s="48">
        <v>532</v>
      </c>
      <c r="AE1038" s="48">
        <v>366</v>
      </c>
      <c r="AF1038" s="48">
        <v>265</v>
      </c>
      <c r="AG1038" s="48">
        <v>272</v>
      </c>
      <c r="AH1038" s="50">
        <v>1251</v>
      </c>
      <c r="AI1038" s="50">
        <v>1200</v>
      </c>
      <c r="AJ1038" s="50">
        <v>1143</v>
      </c>
      <c r="AK1038" s="50">
        <v>1194</v>
      </c>
      <c r="AL1038" s="50">
        <v>1315</v>
      </c>
      <c r="AM1038" s="50">
        <v>1265</v>
      </c>
      <c r="AN1038" s="50">
        <v>1123</v>
      </c>
      <c r="AO1038" s="50">
        <v>1129</v>
      </c>
      <c r="AP1038" s="50">
        <v>1178</v>
      </c>
      <c r="AQ1038" s="50">
        <v>1192</v>
      </c>
      <c r="AR1038" s="50">
        <v>1189</v>
      </c>
      <c r="AS1038" s="50">
        <v>1012</v>
      </c>
      <c r="AT1038" s="50">
        <v>806</v>
      </c>
      <c r="AU1038" s="50">
        <v>620</v>
      </c>
      <c r="AV1038" s="50">
        <v>472</v>
      </c>
      <c r="AW1038" s="50">
        <v>374</v>
      </c>
      <c r="AX1038" s="50">
        <v>401</v>
      </c>
      <c r="AZ1038">
        <v>0</v>
      </c>
    </row>
    <row r="1039" spans="1:52" x14ac:dyDescent="0.25">
      <c r="A1039" s="2" t="s">
        <v>576</v>
      </c>
      <c r="B1039" s="3" t="s">
        <v>1541</v>
      </c>
      <c r="C1039" s="4">
        <v>76670</v>
      </c>
      <c r="D1039" s="2" t="s">
        <v>578</v>
      </c>
      <c r="E1039" s="2" t="s">
        <v>898</v>
      </c>
      <c r="F1039" t="s">
        <v>2496</v>
      </c>
      <c r="G1039">
        <v>18637</v>
      </c>
      <c r="H1039">
        <v>756</v>
      </c>
      <c r="I1039">
        <v>489</v>
      </c>
      <c r="J1039" s="9">
        <v>64.682539682539684</v>
      </c>
      <c r="K1039">
        <v>4098</v>
      </c>
      <c r="L1039">
        <v>2116</v>
      </c>
      <c r="M1039" s="22">
        <v>51.634943875060998</v>
      </c>
      <c r="N1039" s="48">
        <v>18637</v>
      </c>
      <c r="O1039" s="49">
        <v>7494</v>
      </c>
      <c r="P1039" s="49">
        <v>11143</v>
      </c>
      <c r="Q1039" s="48">
        <v>718</v>
      </c>
      <c r="R1039" s="48">
        <v>721</v>
      </c>
      <c r="S1039" s="48">
        <v>704</v>
      </c>
      <c r="T1039" s="48">
        <v>832</v>
      </c>
      <c r="U1039" s="48">
        <v>848</v>
      </c>
      <c r="V1039" s="48">
        <v>801</v>
      </c>
      <c r="W1039" s="48">
        <v>701</v>
      </c>
      <c r="X1039" s="48">
        <v>697</v>
      </c>
      <c r="Y1039" s="48">
        <v>673</v>
      </c>
      <c r="Z1039" s="48">
        <v>634</v>
      </c>
      <c r="AA1039" s="48">
        <v>606</v>
      </c>
      <c r="AB1039" s="48">
        <v>534</v>
      </c>
      <c r="AC1039" s="48">
        <v>414</v>
      </c>
      <c r="AD1039" s="48">
        <v>296</v>
      </c>
      <c r="AE1039" s="48">
        <v>194</v>
      </c>
      <c r="AF1039" s="48">
        <v>131</v>
      </c>
      <c r="AG1039" s="48">
        <v>128</v>
      </c>
      <c r="AH1039" s="50">
        <v>670</v>
      </c>
      <c r="AI1039" s="50">
        <v>637</v>
      </c>
      <c r="AJ1039" s="50">
        <v>603</v>
      </c>
      <c r="AK1039" s="50">
        <v>690</v>
      </c>
      <c r="AL1039" s="50">
        <v>726</v>
      </c>
      <c r="AM1039" s="50">
        <v>717</v>
      </c>
      <c r="AN1039" s="50">
        <v>652</v>
      </c>
      <c r="AO1039" s="50">
        <v>672</v>
      </c>
      <c r="AP1039" s="50">
        <v>663</v>
      </c>
      <c r="AQ1039" s="50">
        <v>629</v>
      </c>
      <c r="AR1039" s="50">
        <v>591</v>
      </c>
      <c r="AS1039" s="50">
        <v>506</v>
      </c>
      <c r="AT1039" s="50">
        <v>402</v>
      </c>
      <c r="AU1039" s="50">
        <v>303</v>
      </c>
      <c r="AV1039" s="50">
        <v>215</v>
      </c>
      <c r="AW1039" s="50">
        <v>159</v>
      </c>
      <c r="AX1039" s="50">
        <v>170</v>
      </c>
      <c r="AZ1039">
        <v>0</v>
      </c>
    </row>
    <row r="1040" spans="1:52" x14ac:dyDescent="0.25">
      <c r="A1040" s="2" t="s">
        <v>576</v>
      </c>
      <c r="B1040" s="3" t="s">
        <v>933</v>
      </c>
      <c r="C1040" s="4">
        <v>76736</v>
      </c>
      <c r="D1040" s="2" t="s">
        <v>578</v>
      </c>
      <c r="E1040" s="2" t="s">
        <v>934</v>
      </c>
      <c r="F1040" t="s">
        <v>2496</v>
      </c>
      <c r="G1040">
        <v>44590</v>
      </c>
      <c r="H1040">
        <v>1880</v>
      </c>
      <c r="I1040">
        <v>1394</v>
      </c>
      <c r="J1040" s="9">
        <v>74.148936170212764</v>
      </c>
      <c r="K1040">
        <v>11056</v>
      </c>
      <c r="L1040">
        <v>7134</v>
      </c>
      <c r="M1040" s="22">
        <v>64.5260492040521</v>
      </c>
      <c r="N1040" s="48">
        <v>44590</v>
      </c>
      <c r="O1040" s="49">
        <v>34356</v>
      </c>
      <c r="P1040" s="49">
        <v>10234</v>
      </c>
      <c r="Q1040" s="48">
        <v>1838</v>
      </c>
      <c r="R1040" s="48">
        <v>1861</v>
      </c>
      <c r="S1040" s="48">
        <v>1976</v>
      </c>
      <c r="T1040" s="48">
        <v>1845</v>
      </c>
      <c r="U1040" s="48">
        <v>1952</v>
      </c>
      <c r="V1040" s="48">
        <v>1783</v>
      </c>
      <c r="W1040" s="48">
        <v>1290</v>
      </c>
      <c r="X1040" s="48">
        <v>1167</v>
      </c>
      <c r="Y1040" s="48">
        <v>1143</v>
      </c>
      <c r="Z1040" s="48">
        <v>1214</v>
      </c>
      <c r="AA1040" s="48">
        <v>1284</v>
      </c>
      <c r="AB1040" s="48">
        <v>1222</v>
      </c>
      <c r="AC1040" s="48">
        <v>1148</v>
      </c>
      <c r="AD1040" s="48">
        <v>888</v>
      </c>
      <c r="AE1040" s="48">
        <v>629</v>
      </c>
      <c r="AF1040" s="48">
        <v>498</v>
      </c>
      <c r="AG1040" s="48">
        <v>485</v>
      </c>
      <c r="AH1040" s="50">
        <v>1727</v>
      </c>
      <c r="AI1040" s="50">
        <v>1680</v>
      </c>
      <c r="AJ1040" s="50">
        <v>1578</v>
      </c>
      <c r="AK1040" s="50">
        <v>1602</v>
      </c>
      <c r="AL1040" s="50">
        <v>1749</v>
      </c>
      <c r="AM1040" s="50">
        <v>1651</v>
      </c>
      <c r="AN1040" s="50">
        <v>1387</v>
      </c>
      <c r="AO1040" s="50">
        <v>1357</v>
      </c>
      <c r="AP1040" s="50">
        <v>1368</v>
      </c>
      <c r="AQ1040" s="50">
        <v>1460</v>
      </c>
      <c r="AR1040" s="50">
        <v>1511</v>
      </c>
      <c r="AS1040" s="50">
        <v>1343</v>
      </c>
      <c r="AT1040" s="50">
        <v>1179</v>
      </c>
      <c r="AU1040" s="50">
        <v>981</v>
      </c>
      <c r="AV1040" s="50">
        <v>694</v>
      </c>
      <c r="AW1040" s="50">
        <v>536</v>
      </c>
      <c r="AX1040" s="50">
        <v>564</v>
      </c>
      <c r="AZ1040">
        <v>0</v>
      </c>
    </row>
    <row r="1041" spans="1:52" x14ac:dyDescent="0.25">
      <c r="A1041" s="2" t="s">
        <v>576</v>
      </c>
      <c r="B1041" s="3" t="s">
        <v>1161</v>
      </c>
      <c r="C1041" s="4">
        <v>76823</v>
      </c>
      <c r="D1041" s="2" t="s">
        <v>578</v>
      </c>
      <c r="E1041" s="2" t="s">
        <v>1162</v>
      </c>
      <c r="F1041" t="s">
        <v>2496</v>
      </c>
      <c r="G1041">
        <v>16533</v>
      </c>
      <c r="H1041">
        <v>678</v>
      </c>
      <c r="I1041">
        <v>432</v>
      </c>
      <c r="J1041" s="9">
        <v>63.716814159292035</v>
      </c>
      <c r="K1041">
        <v>4372</v>
      </c>
      <c r="L1041">
        <v>2082</v>
      </c>
      <c r="M1041" s="22">
        <v>47.621225983531559</v>
      </c>
      <c r="N1041" s="48">
        <v>16533</v>
      </c>
      <c r="O1041" s="49">
        <v>9299</v>
      </c>
      <c r="P1041" s="49">
        <v>7234</v>
      </c>
      <c r="Q1041" s="48">
        <v>769</v>
      </c>
      <c r="R1041" s="48">
        <v>752</v>
      </c>
      <c r="S1041" s="48">
        <v>747</v>
      </c>
      <c r="T1041" s="48">
        <v>723</v>
      </c>
      <c r="U1041" s="48">
        <v>791</v>
      </c>
      <c r="V1041" s="48">
        <v>751</v>
      </c>
      <c r="W1041" s="48">
        <v>590</v>
      </c>
      <c r="X1041" s="48">
        <v>497</v>
      </c>
      <c r="Y1041" s="48">
        <v>476</v>
      </c>
      <c r="Z1041" s="48">
        <v>468</v>
      </c>
      <c r="AA1041" s="48">
        <v>445</v>
      </c>
      <c r="AB1041" s="48">
        <v>387</v>
      </c>
      <c r="AC1041" s="48">
        <v>342</v>
      </c>
      <c r="AD1041" s="48">
        <v>272</v>
      </c>
      <c r="AE1041" s="48">
        <v>193</v>
      </c>
      <c r="AF1041" s="48">
        <v>143</v>
      </c>
      <c r="AG1041" s="48">
        <v>137</v>
      </c>
      <c r="AH1041" s="50">
        <v>730</v>
      </c>
      <c r="AI1041" s="50">
        <v>699</v>
      </c>
      <c r="AJ1041" s="50">
        <v>694</v>
      </c>
      <c r="AK1041" s="50">
        <v>671</v>
      </c>
      <c r="AL1041" s="50">
        <v>700</v>
      </c>
      <c r="AM1041" s="50">
        <v>658</v>
      </c>
      <c r="AN1041" s="50">
        <v>520</v>
      </c>
      <c r="AO1041" s="50">
        <v>468</v>
      </c>
      <c r="AP1041" s="50">
        <v>468</v>
      </c>
      <c r="AQ1041" s="50">
        <v>462</v>
      </c>
      <c r="AR1041" s="50">
        <v>454</v>
      </c>
      <c r="AS1041" s="50">
        <v>401</v>
      </c>
      <c r="AT1041" s="50">
        <v>359</v>
      </c>
      <c r="AU1041" s="50">
        <v>267</v>
      </c>
      <c r="AV1041" s="50">
        <v>186</v>
      </c>
      <c r="AW1041" s="50">
        <v>147</v>
      </c>
      <c r="AX1041" s="50">
        <v>166</v>
      </c>
      <c r="AZ1041">
        <v>0</v>
      </c>
    </row>
    <row r="1042" spans="1:52" x14ac:dyDescent="0.25">
      <c r="A1042" s="2" t="s">
        <v>576</v>
      </c>
      <c r="B1042" s="3" t="s">
        <v>1630</v>
      </c>
      <c r="C1042" s="4">
        <v>76828</v>
      </c>
      <c r="D1042" s="2" t="s">
        <v>578</v>
      </c>
      <c r="E1042" s="2" t="s">
        <v>1631</v>
      </c>
      <c r="F1042" t="s">
        <v>2496</v>
      </c>
      <c r="G1042">
        <v>17983</v>
      </c>
      <c r="H1042">
        <v>1242</v>
      </c>
      <c r="I1042">
        <v>606</v>
      </c>
      <c r="J1042" s="9">
        <v>48.792270531400966</v>
      </c>
      <c r="K1042">
        <v>4898</v>
      </c>
      <c r="L1042">
        <v>2699</v>
      </c>
      <c r="M1042" s="22">
        <v>55.104124132298892</v>
      </c>
      <c r="N1042" s="48">
        <v>17983</v>
      </c>
      <c r="O1042" s="49">
        <v>8231</v>
      </c>
      <c r="P1042" s="49">
        <v>9752</v>
      </c>
      <c r="Q1042" s="48">
        <v>846</v>
      </c>
      <c r="R1042" s="48">
        <v>806</v>
      </c>
      <c r="S1042" s="48">
        <v>798</v>
      </c>
      <c r="T1042" s="48">
        <v>710</v>
      </c>
      <c r="U1042" s="48">
        <v>711</v>
      </c>
      <c r="V1042" s="48">
        <v>663</v>
      </c>
      <c r="W1042" s="48">
        <v>550</v>
      </c>
      <c r="X1042" s="48">
        <v>496</v>
      </c>
      <c r="Y1042" s="48">
        <v>510</v>
      </c>
      <c r="Z1042" s="48">
        <v>588</v>
      </c>
      <c r="AA1042" s="48">
        <v>610</v>
      </c>
      <c r="AB1042" s="48">
        <v>564</v>
      </c>
      <c r="AC1042" s="48">
        <v>505</v>
      </c>
      <c r="AD1042" s="48">
        <v>379</v>
      </c>
      <c r="AE1042" s="48">
        <v>279</v>
      </c>
      <c r="AF1042" s="48">
        <v>216</v>
      </c>
      <c r="AG1042" s="48">
        <v>206</v>
      </c>
      <c r="AH1042" s="50">
        <v>792</v>
      </c>
      <c r="AI1042" s="50">
        <v>754</v>
      </c>
      <c r="AJ1042" s="50">
        <v>733</v>
      </c>
      <c r="AK1042" s="50">
        <v>651</v>
      </c>
      <c r="AL1042" s="50">
        <v>646</v>
      </c>
      <c r="AM1042" s="50">
        <v>618</v>
      </c>
      <c r="AN1042" s="50">
        <v>523</v>
      </c>
      <c r="AO1042" s="50">
        <v>475</v>
      </c>
      <c r="AP1042" s="50">
        <v>477</v>
      </c>
      <c r="AQ1042" s="50">
        <v>525</v>
      </c>
      <c r="AR1042" s="50">
        <v>525</v>
      </c>
      <c r="AS1042" s="50">
        <v>469</v>
      </c>
      <c r="AT1042" s="50">
        <v>411</v>
      </c>
      <c r="AU1042" s="50">
        <v>307</v>
      </c>
      <c r="AV1042" s="50">
        <v>237</v>
      </c>
      <c r="AW1042" s="50">
        <v>199</v>
      </c>
      <c r="AX1042" s="50">
        <v>204</v>
      </c>
      <c r="AZ1042">
        <v>2</v>
      </c>
    </row>
    <row r="1043" spans="1:52" x14ac:dyDescent="0.25">
      <c r="A1043" s="2" t="s">
        <v>576</v>
      </c>
      <c r="B1043" s="3" t="s">
        <v>1384</v>
      </c>
      <c r="C1043" s="4">
        <v>76834</v>
      </c>
      <c r="D1043" s="2" t="s">
        <v>578</v>
      </c>
      <c r="E1043" s="2" t="s">
        <v>1385</v>
      </c>
      <c r="F1043" t="s">
        <v>2496</v>
      </c>
      <c r="G1043">
        <v>216619</v>
      </c>
      <c r="H1043">
        <v>4443</v>
      </c>
      <c r="I1043">
        <v>2873</v>
      </c>
      <c r="J1043" s="9">
        <v>64.663515642583832</v>
      </c>
      <c r="K1043">
        <v>48214</v>
      </c>
      <c r="L1043">
        <v>25594</v>
      </c>
      <c r="M1043" s="22">
        <v>53.084166424689926</v>
      </c>
      <c r="N1043" s="48">
        <v>216619</v>
      </c>
      <c r="O1043" s="49">
        <v>187130</v>
      </c>
      <c r="P1043" s="49">
        <v>29489</v>
      </c>
      <c r="Q1043" s="48">
        <v>8372</v>
      </c>
      <c r="R1043" s="48">
        <v>8330</v>
      </c>
      <c r="S1043" s="48">
        <v>8285</v>
      </c>
      <c r="T1043" s="48">
        <v>8650</v>
      </c>
      <c r="U1043" s="48">
        <v>9268</v>
      </c>
      <c r="V1043" s="48">
        <v>9242</v>
      </c>
      <c r="W1043" s="48">
        <v>8158</v>
      </c>
      <c r="X1043" s="48">
        <v>7259</v>
      </c>
      <c r="Y1043" s="48">
        <v>6464</v>
      </c>
      <c r="Z1043" s="48">
        <v>6274</v>
      </c>
      <c r="AA1043" s="48">
        <v>6262</v>
      </c>
      <c r="AB1043" s="48">
        <v>5339</v>
      </c>
      <c r="AC1043" s="48">
        <v>4022</v>
      </c>
      <c r="AD1043" s="48">
        <v>2954</v>
      </c>
      <c r="AE1043" s="48">
        <v>2127</v>
      </c>
      <c r="AF1043" s="48">
        <v>1529</v>
      </c>
      <c r="AG1043" s="48">
        <v>1519</v>
      </c>
      <c r="AH1043" s="50">
        <v>7946</v>
      </c>
      <c r="AI1043" s="50">
        <v>7837</v>
      </c>
      <c r="AJ1043" s="50">
        <v>7896</v>
      </c>
      <c r="AK1043" s="50">
        <v>8119</v>
      </c>
      <c r="AL1043" s="50">
        <v>9002</v>
      </c>
      <c r="AM1043" s="50">
        <v>9099</v>
      </c>
      <c r="AN1043" s="50">
        <v>8708</v>
      </c>
      <c r="AO1043" s="50">
        <v>8158</v>
      </c>
      <c r="AP1043" s="50">
        <v>7319</v>
      </c>
      <c r="AQ1043" s="50">
        <v>7743</v>
      </c>
      <c r="AR1043" s="50">
        <v>7875</v>
      </c>
      <c r="AS1043" s="50">
        <v>6546</v>
      </c>
      <c r="AT1043" s="50">
        <v>5099</v>
      </c>
      <c r="AU1043" s="50">
        <v>3957</v>
      </c>
      <c r="AV1043" s="50">
        <v>2820</v>
      </c>
      <c r="AW1043" s="50">
        <v>2156</v>
      </c>
      <c r="AX1043" s="50">
        <v>2285</v>
      </c>
      <c r="AZ1043">
        <v>1</v>
      </c>
    </row>
    <row r="1044" spans="1:52" x14ac:dyDescent="0.25">
      <c r="A1044" s="2" t="s">
        <v>576</v>
      </c>
      <c r="B1044" s="3" t="s">
        <v>824</v>
      </c>
      <c r="C1044" s="4">
        <v>76845</v>
      </c>
      <c r="D1044" s="2" t="s">
        <v>578</v>
      </c>
      <c r="E1044" s="2" t="s">
        <v>825</v>
      </c>
      <c r="F1044" t="s">
        <v>2496</v>
      </c>
      <c r="G1044">
        <v>5387</v>
      </c>
      <c r="H1044">
        <v>467</v>
      </c>
      <c r="I1044">
        <v>322</v>
      </c>
      <c r="J1044" s="9">
        <v>68.950749464668093</v>
      </c>
      <c r="K1044">
        <v>1360</v>
      </c>
      <c r="L1044">
        <v>722</v>
      </c>
      <c r="M1044" s="22">
        <v>53.088235294117645</v>
      </c>
      <c r="N1044" s="48">
        <v>5387</v>
      </c>
      <c r="O1044" s="49">
        <v>2685</v>
      </c>
      <c r="P1044" s="49">
        <v>2702</v>
      </c>
      <c r="Q1044" s="48">
        <v>233</v>
      </c>
      <c r="R1044" s="48">
        <v>219</v>
      </c>
      <c r="S1044" s="48">
        <v>207</v>
      </c>
      <c r="T1044" s="48">
        <v>238</v>
      </c>
      <c r="U1044" s="48">
        <v>239</v>
      </c>
      <c r="V1044" s="48">
        <v>222</v>
      </c>
      <c r="W1044" s="48">
        <v>180</v>
      </c>
      <c r="X1044" s="48">
        <v>161</v>
      </c>
      <c r="Y1044" s="48">
        <v>176</v>
      </c>
      <c r="Z1044" s="48">
        <v>185</v>
      </c>
      <c r="AA1044" s="48">
        <v>173</v>
      </c>
      <c r="AB1044" s="48">
        <v>149</v>
      </c>
      <c r="AC1044" s="48">
        <v>128</v>
      </c>
      <c r="AD1044" s="48">
        <v>99</v>
      </c>
      <c r="AE1044" s="48">
        <v>66</v>
      </c>
      <c r="AF1044" s="48">
        <v>49</v>
      </c>
      <c r="AG1044" s="48">
        <v>45</v>
      </c>
      <c r="AH1044" s="50">
        <v>220</v>
      </c>
      <c r="AI1044" s="50">
        <v>207</v>
      </c>
      <c r="AJ1044" s="50">
        <v>188</v>
      </c>
      <c r="AK1044" s="50">
        <v>208</v>
      </c>
      <c r="AL1044" s="50">
        <v>207</v>
      </c>
      <c r="AM1044" s="50">
        <v>206</v>
      </c>
      <c r="AN1044" s="50">
        <v>187</v>
      </c>
      <c r="AO1044" s="50">
        <v>170</v>
      </c>
      <c r="AP1044" s="50">
        <v>174</v>
      </c>
      <c r="AQ1044" s="50">
        <v>171</v>
      </c>
      <c r="AR1044" s="50">
        <v>159</v>
      </c>
      <c r="AS1044" s="50">
        <v>140</v>
      </c>
      <c r="AT1044" s="50">
        <v>119</v>
      </c>
      <c r="AU1044" s="50">
        <v>93</v>
      </c>
      <c r="AV1044" s="50">
        <v>63</v>
      </c>
      <c r="AW1044" s="50">
        <v>53</v>
      </c>
      <c r="AX1044" s="50">
        <v>53</v>
      </c>
      <c r="AZ1044">
        <v>0</v>
      </c>
    </row>
    <row r="1045" spans="1:52" x14ac:dyDescent="0.25">
      <c r="A1045" s="2" t="s">
        <v>576</v>
      </c>
      <c r="B1045" s="3" t="s">
        <v>860</v>
      </c>
      <c r="C1045" s="4">
        <v>76863</v>
      </c>
      <c r="D1045" s="2" t="s">
        <v>578</v>
      </c>
      <c r="E1045" s="2" t="s">
        <v>861</v>
      </c>
      <c r="F1045" t="s">
        <v>2496</v>
      </c>
      <c r="G1045">
        <v>7017</v>
      </c>
      <c r="H1045">
        <v>336</v>
      </c>
      <c r="I1045">
        <v>223</v>
      </c>
      <c r="J1045" s="9">
        <v>66.36904761904762</v>
      </c>
      <c r="K1045">
        <v>1763</v>
      </c>
      <c r="L1045">
        <v>1020</v>
      </c>
      <c r="M1045" s="22">
        <v>57.855927396483267</v>
      </c>
      <c r="N1045" s="48">
        <v>7017</v>
      </c>
      <c r="O1045" s="49">
        <v>2868</v>
      </c>
      <c r="P1045" s="49">
        <v>4149</v>
      </c>
      <c r="Q1045" s="48">
        <v>286</v>
      </c>
      <c r="R1045" s="48">
        <v>284</v>
      </c>
      <c r="S1045" s="48">
        <v>280</v>
      </c>
      <c r="T1045" s="48">
        <v>270</v>
      </c>
      <c r="U1045" s="48">
        <v>320</v>
      </c>
      <c r="V1045" s="48">
        <v>291</v>
      </c>
      <c r="W1045" s="48">
        <v>230</v>
      </c>
      <c r="X1045" s="48">
        <v>214</v>
      </c>
      <c r="Y1045" s="48">
        <v>226</v>
      </c>
      <c r="Z1045" s="48">
        <v>255</v>
      </c>
      <c r="AA1045" s="48">
        <v>246</v>
      </c>
      <c r="AB1045" s="48">
        <v>231</v>
      </c>
      <c r="AC1045" s="48">
        <v>193</v>
      </c>
      <c r="AD1045" s="48">
        <v>143</v>
      </c>
      <c r="AE1045" s="48">
        <v>101</v>
      </c>
      <c r="AF1045" s="48">
        <v>77</v>
      </c>
      <c r="AG1045" s="48">
        <v>73</v>
      </c>
      <c r="AH1045" s="50">
        <v>277</v>
      </c>
      <c r="AI1045" s="50">
        <v>275</v>
      </c>
      <c r="AJ1045" s="50">
        <v>258</v>
      </c>
      <c r="AK1045" s="50">
        <v>240</v>
      </c>
      <c r="AL1045" s="50">
        <v>275</v>
      </c>
      <c r="AM1045" s="50">
        <v>249</v>
      </c>
      <c r="AN1045" s="50">
        <v>195</v>
      </c>
      <c r="AO1045" s="50">
        <v>185</v>
      </c>
      <c r="AP1045" s="50">
        <v>206</v>
      </c>
      <c r="AQ1045" s="50">
        <v>234</v>
      </c>
      <c r="AR1045" s="50">
        <v>215</v>
      </c>
      <c r="AS1045" s="50">
        <v>192</v>
      </c>
      <c r="AT1045" s="50">
        <v>154</v>
      </c>
      <c r="AU1045" s="50">
        <v>117</v>
      </c>
      <c r="AV1045" s="50">
        <v>85</v>
      </c>
      <c r="AW1045" s="50">
        <v>69</v>
      </c>
      <c r="AX1045" s="50">
        <v>71</v>
      </c>
      <c r="AZ1045">
        <v>0</v>
      </c>
    </row>
    <row r="1046" spans="1:52" x14ac:dyDescent="0.25">
      <c r="A1046" s="2" t="s">
        <v>576</v>
      </c>
      <c r="B1046" s="3" t="s">
        <v>614</v>
      </c>
      <c r="C1046" s="4">
        <v>76869</v>
      </c>
      <c r="D1046" s="2" t="s">
        <v>578</v>
      </c>
      <c r="E1046" s="2" t="s">
        <v>615</v>
      </c>
      <c r="F1046" t="s">
        <v>2496</v>
      </c>
      <c r="G1046">
        <v>11276</v>
      </c>
      <c r="H1046">
        <v>207</v>
      </c>
      <c r="I1046">
        <v>474</v>
      </c>
      <c r="J1046" s="9">
        <v>228.98550724637681</v>
      </c>
      <c r="K1046">
        <v>2475</v>
      </c>
      <c r="L1046">
        <v>1578</v>
      </c>
      <c r="M1046" s="22">
        <v>63.757575757575758</v>
      </c>
      <c r="N1046" s="48">
        <v>11276</v>
      </c>
      <c r="O1046" s="49">
        <v>7378</v>
      </c>
      <c r="P1046" s="49">
        <v>3898</v>
      </c>
      <c r="Q1046" s="48">
        <v>439</v>
      </c>
      <c r="R1046" s="48">
        <v>420</v>
      </c>
      <c r="S1046" s="48">
        <v>422</v>
      </c>
      <c r="T1046" s="48">
        <v>373</v>
      </c>
      <c r="U1046" s="48">
        <v>440</v>
      </c>
      <c r="V1046" s="48">
        <v>464</v>
      </c>
      <c r="W1046" s="48">
        <v>444</v>
      </c>
      <c r="X1046" s="48">
        <v>432</v>
      </c>
      <c r="Y1046" s="48">
        <v>418</v>
      </c>
      <c r="Z1046" s="48">
        <v>386</v>
      </c>
      <c r="AA1046" s="48">
        <v>388</v>
      </c>
      <c r="AB1046" s="48">
        <v>349</v>
      </c>
      <c r="AC1046" s="48">
        <v>268</v>
      </c>
      <c r="AD1046" s="48">
        <v>210</v>
      </c>
      <c r="AE1046" s="48">
        <v>156</v>
      </c>
      <c r="AF1046" s="48">
        <v>114</v>
      </c>
      <c r="AG1046" s="48">
        <v>118</v>
      </c>
      <c r="AH1046" s="50">
        <v>427</v>
      </c>
      <c r="AI1046" s="50">
        <v>412</v>
      </c>
      <c r="AJ1046" s="50">
        <v>401</v>
      </c>
      <c r="AK1046" s="50">
        <v>353</v>
      </c>
      <c r="AL1046" s="50">
        <v>403</v>
      </c>
      <c r="AM1046" s="50">
        <v>416</v>
      </c>
      <c r="AN1046" s="50">
        <v>390</v>
      </c>
      <c r="AO1046" s="50">
        <v>380</v>
      </c>
      <c r="AP1046" s="50">
        <v>384</v>
      </c>
      <c r="AQ1046" s="50">
        <v>353</v>
      </c>
      <c r="AR1046" s="50">
        <v>347</v>
      </c>
      <c r="AS1046" s="50">
        <v>300</v>
      </c>
      <c r="AT1046" s="50">
        <v>240</v>
      </c>
      <c r="AU1046" s="50">
        <v>200</v>
      </c>
      <c r="AV1046" s="50">
        <v>163</v>
      </c>
      <c r="AW1046" s="50">
        <v>124</v>
      </c>
      <c r="AX1046" s="50">
        <v>142</v>
      </c>
      <c r="AZ1046">
        <v>1</v>
      </c>
    </row>
    <row r="1047" spans="1:52" x14ac:dyDescent="0.25">
      <c r="A1047" s="2" t="s">
        <v>576</v>
      </c>
      <c r="B1047" s="3" t="s">
        <v>919</v>
      </c>
      <c r="C1047" s="4">
        <v>76890</v>
      </c>
      <c r="D1047" s="2" t="s">
        <v>578</v>
      </c>
      <c r="E1047" s="2" t="s">
        <v>920</v>
      </c>
      <c r="F1047" t="s">
        <v>2496</v>
      </c>
      <c r="G1047">
        <v>16418</v>
      </c>
      <c r="H1047">
        <v>620</v>
      </c>
      <c r="I1047">
        <v>465</v>
      </c>
      <c r="J1047" s="9">
        <v>75</v>
      </c>
      <c r="K1047">
        <v>3665</v>
      </c>
      <c r="L1047">
        <v>2125</v>
      </c>
      <c r="M1047" s="22">
        <v>57.980900409276948</v>
      </c>
      <c r="N1047" s="48">
        <v>16418</v>
      </c>
      <c r="O1047" s="49">
        <v>8445</v>
      </c>
      <c r="P1047" s="49">
        <v>7973</v>
      </c>
      <c r="Q1047" s="48">
        <v>639</v>
      </c>
      <c r="R1047" s="48">
        <v>622</v>
      </c>
      <c r="S1047" s="48">
        <v>612</v>
      </c>
      <c r="T1047" s="48">
        <v>675</v>
      </c>
      <c r="U1047" s="48">
        <v>767</v>
      </c>
      <c r="V1047" s="48">
        <v>738</v>
      </c>
      <c r="W1047" s="48">
        <v>580</v>
      </c>
      <c r="X1047" s="48">
        <v>528</v>
      </c>
      <c r="Y1047" s="48">
        <v>524</v>
      </c>
      <c r="Z1047" s="48">
        <v>545</v>
      </c>
      <c r="AA1047" s="48">
        <v>528</v>
      </c>
      <c r="AB1047" s="48">
        <v>429</v>
      </c>
      <c r="AC1047" s="48">
        <v>348</v>
      </c>
      <c r="AD1047" s="48">
        <v>265</v>
      </c>
      <c r="AE1047" s="48">
        <v>195</v>
      </c>
      <c r="AF1047" s="48">
        <v>142</v>
      </c>
      <c r="AG1047" s="48">
        <v>138</v>
      </c>
      <c r="AH1047" s="50">
        <v>601</v>
      </c>
      <c r="AI1047" s="50">
        <v>565</v>
      </c>
      <c r="AJ1047" s="50">
        <v>552</v>
      </c>
      <c r="AK1047" s="50">
        <v>597</v>
      </c>
      <c r="AL1047" s="50">
        <v>691</v>
      </c>
      <c r="AM1047" s="50">
        <v>687</v>
      </c>
      <c r="AN1047" s="50">
        <v>571</v>
      </c>
      <c r="AO1047" s="50">
        <v>529</v>
      </c>
      <c r="AP1047" s="50">
        <v>553</v>
      </c>
      <c r="AQ1047" s="50">
        <v>590</v>
      </c>
      <c r="AR1047" s="50">
        <v>564</v>
      </c>
      <c r="AS1047" s="50">
        <v>431</v>
      </c>
      <c r="AT1047" s="50">
        <v>353</v>
      </c>
      <c r="AU1047" s="50">
        <v>292</v>
      </c>
      <c r="AV1047" s="50">
        <v>229</v>
      </c>
      <c r="AW1047" s="50">
        <v>170</v>
      </c>
      <c r="AX1047" s="50">
        <v>168</v>
      </c>
      <c r="AZ1047">
        <v>0</v>
      </c>
    </row>
    <row r="1048" spans="1:52" x14ac:dyDescent="0.25">
      <c r="A1048" s="2" t="s">
        <v>576</v>
      </c>
      <c r="B1048" s="3" t="s">
        <v>801</v>
      </c>
      <c r="C1048" s="4">
        <v>76892</v>
      </c>
      <c r="D1048" s="2" t="s">
        <v>578</v>
      </c>
      <c r="E1048" s="2" t="s">
        <v>802</v>
      </c>
      <c r="F1048" t="s">
        <v>2496</v>
      </c>
      <c r="G1048">
        <v>122762</v>
      </c>
      <c r="H1048">
        <v>1459</v>
      </c>
      <c r="I1048">
        <v>1301</v>
      </c>
      <c r="J1048" s="9">
        <v>89.170664838930776</v>
      </c>
      <c r="K1048">
        <v>27362</v>
      </c>
      <c r="L1048">
        <v>12307</v>
      </c>
      <c r="M1048" s="22">
        <v>44.978437248739127</v>
      </c>
      <c r="N1048" s="48">
        <v>122762</v>
      </c>
      <c r="O1048" s="49">
        <v>107797</v>
      </c>
      <c r="P1048" s="49">
        <v>14965</v>
      </c>
      <c r="Q1048" s="48">
        <v>4900</v>
      </c>
      <c r="R1048" s="48">
        <v>4833</v>
      </c>
      <c r="S1048" s="48">
        <v>4760</v>
      </c>
      <c r="T1048" s="48">
        <v>5208</v>
      </c>
      <c r="U1048" s="48">
        <v>5525</v>
      </c>
      <c r="V1048" s="48">
        <v>5374</v>
      </c>
      <c r="W1048" s="48">
        <v>4974</v>
      </c>
      <c r="X1048" s="48">
        <v>4565</v>
      </c>
      <c r="Y1048" s="48">
        <v>4085</v>
      </c>
      <c r="Z1048" s="48">
        <v>3975</v>
      </c>
      <c r="AA1048" s="48">
        <v>3752</v>
      </c>
      <c r="AB1048" s="48">
        <v>3008</v>
      </c>
      <c r="AC1048" s="48">
        <v>2310</v>
      </c>
      <c r="AD1048" s="48">
        <v>1676</v>
      </c>
      <c r="AE1048" s="48">
        <v>1144</v>
      </c>
      <c r="AF1048" s="48">
        <v>768</v>
      </c>
      <c r="AG1048" s="48">
        <v>747</v>
      </c>
      <c r="AH1048" s="50">
        <v>4678</v>
      </c>
      <c r="AI1048" s="50">
        <v>4594</v>
      </c>
      <c r="AJ1048" s="50">
        <v>4572</v>
      </c>
      <c r="AK1048" s="50">
        <v>4761</v>
      </c>
      <c r="AL1048" s="50">
        <v>5028</v>
      </c>
      <c r="AM1048" s="50">
        <v>5095</v>
      </c>
      <c r="AN1048" s="50">
        <v>4814</v>
      </c>
      <c r="AO1048" s="50">
        <v>4556</v>
      </c>
      <c r="AP1048" s="50">
        <v>4184</v>
      </c>
      <c r="AQ1048" s="50">
        <v>3984</v>
      </c>
      <c r="AR1048" s="50">
        <v>3899</v>
      </c>
      <c r="AS1048" s="50">
        <v>3250</v>
      </c>
      <c r="AT1048" s="50">
        <v>2429</v>
      </c>
      <c r="AU1048" s="50">
        <v>1881</v>
      </c>
      <c r="AV1048" s="50">
        <v>1325</v>
      </c>
      <c r="AW1048" s="50">
        <v>1026</v>
      </c>
      <c r="AX1048" s="50">
        <v>1082</v>
      </c>
      <c r="AZ1048">
        <v>0</v>
      </c>
    </row>
    <row r="1049" spans="1:52" x14ac:dyDescent="0.25">
      <c r="A1049" s="2" t="s">
        <v>576</v>
      </c>
      <c r="B1049" s="3" t="s">
        <v>1069</v>
      </c>
      <c r="C1049" s="4">
        <v>76895</v>
      </c>
      <c r="D1049" s="2" t="s">
        <v>578</v>
      </c>
      <c r="E1049" s="2" t="s">
        <v>1070</v>
      </c>
      <c r="F1049" t="s">
        <v>2496</v>
      </c>
      <c r="G1049">
        <v>46140</v>
      </c>
      <c r="H1049">
        <v>258</v>
      </c>
      <c r="I1049">
        <v>228</v>
      </c>
      <c r="J1049" s="9">
        <v>88.372093023255815</v>
      </c>
      <c r="K1049">
        <v>10760</v>
      </c>
      <c r="L1049">
        <v>5574</v>
      </c>
      <c r="M1049" s="22">
        <v>51.802973977695167</v>
      </c>
      <c r="N1049" s="48">
        <v>46140</v>
      </c>
      <c r="O1049" s="49">
        <v>32627</v>
      </c>
      <c r="P1049" s="49">
        <v>13513</v>
      </c>
      <c r="Q1049" s="48">
        <v>1880</v>
      </c>
      <c r="R1049" s="48">
        <v>1823</v>
      </c>
      <c r="S1049" s="48">
        <v>1816</v>
      </c>
      <c r="T1049" s="48">
        <v>1769</v>
      </c>
      <c r="U1049" s="48">
        <v>1907</v>
      </c>
      <c r="V1049" s="48">
        <v>1845</v>
      </c>
      <c r="W1049" s="48">
        <v>1673</v>
      </c>
      <c r="X1049" s="48">
        <v>1595</v>
      </c>
      <c r="Y1049" s="48">
        <v>1538</v>
      </c>
      <c r="Z1049" s="48">
        <v>1477</v>
      </c>
      <c r="AA1049" s="48">
        <v>1315</v>
      </c>
      <c r="AB1049" s="48">
        <v>1033</v>
      </c>
      <c r="AC1049" s="48">
        <v>830</v>
      </c>
      <c r="AD1049" s="48">
        <v>655</v>
      </c>
      <c r="AE1049" s="48">
        <v>479</v>
      </c>
      <c r="AF1049" s="48">
        <v>361</v>
      </c>
      <c r="AG1049" s="48">
        <v>361</v>
      </c>
      <c r="AH1049" s="50">
        <v>1799</v>
      </c>
      <c r="AI1049" s="50">
        <v>1750</v>
      </c>
      <c r="AJ1049" s="50">
        <v>1728</v>
      </c>
      <c r="AK1049" s="50">
        <v>1804</v>
      </c>
      <c r="AL1049" s="50">
        <v>1933</v>
      </c>
      <c r="AM1049" s="50">
        <v>1846</v>
      </c>
      <c r="AN1049" s="50">
        <v>1755</v>
      </c>
      <c r="AO1049" s="50">
        <v>1733</v>
      </c>
      <c r="AP1049" s="50">
        <v>1575</v>
      </c>
      <c r="AQ1049" s="50">
        <v>1598</v>
      </c>
      <c r="AR1049" s="50">
        <v>1565</v>
      </c>
      <c r="AS1049" s="50">
        <v>1297</v>
      </c>
      <c r="AT1049" s="50">
        <v>1030</v>
      </c>
      <c r="AU1049" s="50">
        <v>830</v>
      </c>
      <c r="AV1049" s="50">
        <v>641</v>
      </c>
      <c r="AW1049" s="50">
        <v>446</v>
      </c>
      <c r="AX1049" s="50">
        <v>453</v>
      </c>
      <c r="AZ1049">
        <v>0</v>
      </c>
    </row>
    <row r="1050" spans="1:52" x14ac:dyDescent="0.25">
      <c r="A1050" s="2" t="s">
        <v>1669</v>
      </c>
      <c r="B1050" s="3" t="s">
        <v>1839</v>
      </c>
      <c r="C1050" s="4">
        <v>81001</v>
      </c>
      <c r="D1050" s="2" t="s">
        <v>1671</v>
      </c>
      <c r="E1050" s="2" t="s">
        <v>1671</v>
      </c>
      <c r="F1050" t="s">
        <v>2496</v>
      </c>
      <c r="G1050">
        <v>90924</v>
      </c>
      <c r="H1050">
        <v>1412</v>
      </c>
      <c r="I1050">
        <v>499</v>
      </c>
      <c r="J1050" s="9">
        <v>35.339943342776202</v>
      </c>
      <c r="K1050">
        <v>33158</v>
      </c>
      <c r="L1050">
        <v>6146</v>
      </c>
      <c r="M1050" s="22">
        <v>18.535496712708849</v>
      </c>
      <c r="N1050" s="48">
        <v>90924</v>
      </c>
      <c r="O1050" s="49">
        <v>78913</v>
      </c>
      <c r="P1050" s="49">
        <v>12011</v>
      </c>
      <c r="Q1050" s="48">
        <v>5609</v>
      </c>
      <c r="R1050" s="48">
        <v>5538</v>
      </c>
      <c r="S1050" s="48">
        <v>5780</v>
      </c>
      <c r="T1050" s="48">
        <v>4271</v>
      </c>
      <c r="U1050" s="48">
        <v>3305</v>
      </c>
      <c r="V1050" s="48">
        <v>3358</v>
      </c>
      <c r="W1050" s="48">
        <v>3179</v>
      </c>
      <c r="X1050" s="48">
        <v>2655</v>
      </c>
      <c r="Y1050" s="48">
        <v>2207</v>
      </c>
      <c r="Z1050" s="48">
        <v>1957</v>
      </c>
      <c r="AA1050" s="48">
        <v>1806</v>
      </c>
      <c r="AB1050" s="48">
        <v>1707</v>
      </c>
      <c r="AC1050" s="48">
        <v>1417</v>
      </c>
      <c r="AD1050" s="48">
        <v>914</v>
      </c>
      <c r="AE1050" s="48">
        <v>600</v>
      </c>
      <c r="AF1050" s="48">
        <v>451</v>
      </c>
      <c r="AG1050" s="48">
        <v>409</v>
      </c>
      <c r="AH1050" s="50">
        <v>5458</v>
      </c>
      <c r="AI1050" s="50">
        <v>5473</v>
      </c>
      <c r="AJ1050" s="50">
        <v>5719</v>
      </c>
      <c r="AK1050" s="50">
        <v>4630</v>
      </c>
      <c r="AL1050" s="50">
        <v>4054</v>
      </c>
      <c r="AM1050" s="50">
        <v>3344</v>
      </c>
      <c r="AN1050" s="50">
        <v>2808</v>
      </c>
      <c r="AO1050" s="50">
        <v>2465</v>
      </c>
      <c r="AP1050" s="50">
        <v>2367</v>
      </c>
      <c r="AQ1050" s="50">
        <v>2383</v>
      </c>
      <c r="AR1050" s="50">
        <v>2109</v>
      </c>
      <c r="AS1050" s="50">
        <v>1700</v>
      </c>
      <c r="AT1050" s="50">
        <v>1138</v>
      </c>
      <c r="AU1050" s="50">
        <v>749</v>
      </c>
      <c r="AV1050" s="50">
        <v>589</v>
      </c>
      <c r="AW1050" s="50">
        <v>390</v>
      </c>
      <c r="AX1050" s="50">
        <v>385</v>
      </c>
      <c r="AZ1050">
        <v>5</v>
      </c>
    </row>
    <row r="1051" spans="1:52" x14ac:dyDescent="0.25">
      <c r="A1051" s="2" t="s">
        <v>1669</v>
      </c>
      <c r="B1051" s="3" t="s">
        <v>1763</v>
      </c>
      <c r="C1051" s="4">
        <v>81065</v>
      </c>
      <c r="D1051" s="2" t="s">
        <v>1671</v>
      </c>
      <c r="E1051" s="2" t="s">
        <v>1764</v>
      </c>
      <c r="F1051" t="s">
        <v>2260</v>
      </c>
      <c r="G1051">
        <v>42171</v>
      </c>
      <c r="H1051">
        <v>2769</v>
      </c>
      <c r="I1051">
        <v>998</v>
      </c>
      <c r="J1051" s="9">
        <v>36.041892379920547</v>
      </c>
      <c r="K1051">
        <v>15289</v>
      </c>
      <c r="L1051">
        <v>3137</v>
      </c>
      <c r="M1051" s="22">
        <v>20.518019491137419</v>
      </c>
      <c r="N1051" s="48">
        <v>42171</v>
      </c>
      <c r="O1051" s="49">
        <v>19489</v>
      </c>
      <c r="P1051" s="49">
        <v>22682</v>
      </c>
      <c r="Q1051" s="48">
        <v>2670</v>
      </c>
      <c r="R1051" s="48">
        <v>2552</v>
      </c>
      <c r="S1051" s="48">
        <v>2491</v>
      </c>
      <c r="T1051" s="48">
        <v>2304</v>
      </c>
      <c r="U1051" s="48">
        <v>1809</v>
      </c>
      <c r="V1051" s="48">
        <v>1585</v>
      </c>
      <c r="W1051" s="48">
        <v>1305</v>
      </c>
      <c r="X1051" s="48">
        <v>1105</v>
      </c>
      <c r="Y1051" s="48">
        <v>1016</v>
      </c>
      <c r="Z1051" s="48">
        <v>936</v>
      </c>
      <c r="AA1051" s="48">
        <v>871</v>
      </c>
      <c r="AB1051" s="48">
        <v>767</v>
      </c>
      <c r="AC1051" s="48">
        <v>556</v>
      </c>
      <c r="AD1051" s="48">
        <v>423</v>
      </c>
      <c r="AE1051" s="48">
        <v>309</v>
      </c>
      <c r="AF1051" s="48">
        <v>227</v>
      </c>
      <c r="AG1051" s="48">
        <v>195</v>
      </c>
      <c r="AH1051" s="50">
        <v>2586</v>
      </c>
      <c r="AI1051" s="50">
        <v>2489</v>
      </c>
      <c r="AJ1051" s="50">
        <v>2392</v>
      </c>
      <c r="AK1051" s="50">
        <v>2243</v>
      </c>
      <c r="AL1051" s="50">
        <v>1925</v>
      </c>
      <c r="AM1051" s="50">
        <v>1506</v>
      </c>
      <c r="AN1051" s="50">
        <v>1210</v>
      </c>
      <c r="AO1051" s="50">
        <v>1076</v>
      </c>
      <c r="AP1051" s="50">
        <v>1037</v>
      </c>
      <c r="AQ1051" s="50">
        <v>1063</v>
      </c>
      <c r="AR1051" s="50">
        <v>949</v>
      </c>
      <c r="AS1051" s="50">
        <v>783</v>
      </c>
      <c r="AT1051" s="50">
        <v>567</v>
      </c>
      <c r="AU1051" s="50">
        <v>431</v>
      </c>
      <c r="AV1051" s="50">
        <v>338</v>
      </c>
      <c r="AW1051" s="50">
        <v>237</v>
      </c>
      <c r="AX1051" s="50">
        <v>218</v>
      </c>
      <c r="AZ1051">
        <v>3</v>
      </c>
    </row>
    <row r="1052" spans="1:52" x14ac:dyDescent="0.25">
      <c r="A1052" s="2" t="s">
        <v>1669</v>
      </c>
      <c r="B1052" s="3" t="s">
        <v>1818</v>
      </c>
      <c r="C1052" s="4">
        <v>81220</v>
      </c>
      <c r="D1052" s="2" t="s">
        <v>1671</v>
      </c>
      <c r="E1052" s="2" t="s">
        <v>1819</v>
      </c>
      <c r="F1052" t="s">
        <v>2496</v>
      </c>
      <c r="G1052">
        <v>3263</v>
      </c>
      <c r="H1052">
        <v>201</v>
      </c>
      <c r="I1052">
        <v>125</v>
      </c>
      <c r="J1052" s="9">
        <v>62.189054726368155</v>
      </c>
      <c r="K1052">
        <v>1270</v>
      </c>
      <c r="L1052">
        <v>244</v>
      </c>
      <c r="M1052" s="22">
        <v>19.212598425196852</v>
      </c>
      <c r="N1052" s="48">
        <v>3263</v>
      </c>
      <c r="O1052" s="49">
        <v>2303</v>
      </c>
      <c r="P1052" s="49">
        <v>960</v>
      </c>
      <c r="Q1052" s="48">
        <v>214</v>
      </c>
      <c r="R1052" s="48">
        <v>200</v>
      </c>
      <c r="S1052" s="48">
        <v>189</v>
      </c>
      <c r="T1052" s="48">
        <v>172</v>
      </c>
      <c r="U1052" s="48">
        <v>139</v>
      </c>
      <c r="V1052" s="48">
        <v>121</v>
      </c>
      <c r="W1052" s="48">
        <v>97</v>
      </c>
      <c r="X1052" s="48">
        <v>84</v>
      </c>
      <c r="Y1052" s="48">
        <v>78</v>
      </c>
      <c r="Z1052" s="48">
        <v>75</v>
      </c>
      <c r="AA1052" s="48">
        <v>67</v>
      </c>
      <c r="AB1052" s="48">
        <v>57</v>
      </c>
      <c r="AC1052" s="48">
        <v>40</v>
      </c>
      <c r="AD1052" s="48">
        <v>30</v>
      </c>
      <c r="AE1052" s="48">
        <v>23</v>
      </c>
      <c r="AF1052" s="48">
        <v>16</v>
      </c>
      <c r="AG1052" s="48">
        <v>13</v>
      </c>
      <c r="AH1052" s="50">
        <v>207</v>
      </c>
      <c r="AI1052" s="50">
        <v>196</v>
      </c>
      <c r="AJ1052" s="50">
        <v>188</v>
      </c>
      <c r="AK1052" s="50">
        <v>181</v>
      </c>
      <c r="AL1052" s="50">
        <v>157</v>
      </c>
      <c r="AM1052" s="50">
        <v>123</v>
      </c>
      <c r="AN1052" s="50">
        <v>99</v>
      </c>
      <c r="AO1052" s="50">
        <v>83</v>
      </c>
      <c r="AP1052" s="50">
        <v>79</v>
      </c>
      <c r="AQ1052" s="50">
        <v>76</v>
      </c>
      <c r="AR1052" s="50">
        <v>70</v>
      </c>
      <c r="AS1052" s="50">
        <v>57</v>
      </c>
      <c r="AT1052" s="50">
        <v>41</v>
      </c>
      <c r="AU1052" s="50">
        <v>31</v>
      </c>
      <c r="AV1052" s="50">
        <v>24</v>
      </c>
      <c r="AW1052" s="50">
        <v>19</v>
      </c>
      <c r="AX1052" s="50">
        <v>17</v>
      </c>
      <c r="AZ1052">
        <v>1</v>
      </c>
    </row>
    <row r="1053" spans="1:52" x14ac:dyDescent="0.25">
      <c r="A1053" s="2" t="s">
        <v>1669</v>
      </c>
      <c r="B1053" s="3" t="s">
        <v>1670</v>
      </c>
      <c r="C1053" s="4">
        <v>81300</v>
      </c>
      <c r="D1053" s="2" t="s">
        <v>1671</v>
      </c>
      <c r="E1053" s="2" t="s">
        <v>1672</v>
      </c>
      <c r="F1053" t="s">
        <v>2260</v>
      </c>
      <c r="G1053">
        <v>26107</v>
      </c>
      <c r="H1053">
        <v>1434</v>
      </c>
      <c r="I1053">
        <v>453</v>
      </c>
      <c r="J1053" s="9">
        <v>31.589958158995817</v>
      </c>
      <c r="K1053">
        <v>9437</v>
      </c>
      <c r="L1053">
        <v>1825</v>
      </c>
      <c r="M1053" s="22">
        <v>19.338772915121329</v>
      </c>
      <c r="N1053" s="48">
        <v>26107</v>
      </c>
      <c r="O1053" s="49">
        <v>13738</v>
      </c>
      <c r="P1053" s="49">
        <v>12369</v>
      </c>
      <c r="Q1053" s="48">
        <v>1695</v>
      </c>
      <c r="R1053" s="48">
        <v>1580</v>
      </c>
      <c r="S1053" s="48">
        <v>1512</v>
      </c>
      <c r="T1053" s="48">
        <v>1353</v>
      </c>
      <c r="U1053" s="48">
        <v>1066</v>
      </c>
      <c r="V1053" s="48">
        <v>946</v>
      </c>
      <c r="W1053" s="48">
        <v>794</v>
      </c>
      <c r="X1053" s="48">
        <v>695</v>
      </c>
      <c r="Y1053" s="48">
        <v>646</v>
      </c>
      <c r="Z1053" s="48">
        <v>615</v>
      </c>
      <c r="AA1053" s="48">
        <v>559</v>
      </c>
      <c r="AB1053" s="48">
        <v>477</v>
      </c>
      <c r="AC1053" s="48">
        <v>345</v>
      </c>
      <c r="AD1053" s="48">
        <v>253</v>
      </c>
      <c r="AE1053" s="48">
        <v>192</v>
      </c>
      <c r="AF1053" s="48">
        <v>136</v>
      </c>
      <c r="AG1053" s="48">
        <v>115</v>
      </c>
      <c r="AH1053" s="50">
        <v>1649</v>
      </c>
      <c r="AI1053" s="50">
        <v>1574</v>
      </c>
      <c r="AJ1053" s="50">
        <v>1519</v>
      </c>
      <c r="AK1053" s="50">
        <v>1438</v>
      </c>
      <c r="AL1053" s="50">
        <v>1227</v>
      </c>
      <c r="AM1053" s="50">
        <v>959</v>
      </c>
      <c r="AN1053" s="50">
        <v>781</v>
      </c>
      <c r="AO1053" s="50">
        <v>670</v>
      </c>
      <c r="AP1053" s="50">
        <v>646</v>
      </c>
      <c r="AQ1053" s="50">
        <v>631</v>
      </c>
      <c r="AR1053" s="50">
        <v>570</v>
      </c>
      <c r="AS1053" s="50">
        <v>469</v>
      </c>
      <c r="AT1053" s="50">
        <v>322</v>
      </c>
      <c r="AU1053" s="50">
        <v>237</v>
      </c>
      <c r="AV1053" s="50">
        <v>182</v>
      </c>
      <c r="AW1053" s="50">
        <v>131</v>
      </c>
      <c r="AX1053" s="50">
        <v>123</v>
      </c>
      <c r="AZ1053">
        <v>2</v>
      </c>
    </row>
    <row r="1054" spans="1:52" x14ac:dyDescent="0.25">
      <c r="A1054" s="2" t="s">
        <v>1669</v>
      </c>
      <c r="B1054" s="3" t="s">
        <v>1989</v>
      </c>
      <c r="C1054" s="4">
        <v>81591</v>
      </c>
      <c r="D1054" s="2" t="s">
        <v>1671</v>
      </c>
      <c r="E1054" s="2" t="s">
        <v>1990</v>
      </c>
      <c r="F1054" t="s">
        <v>2496</v>
      </c>
      <c r="G1054">
        <v>3831</v>
      </c>
      <c r="H1054">
        <v>185</v>
      </c>
      <c r="I1054">
        <v>116</v>
      </c>
      <c r="J1054" s="9">
        <v>62.702702702702709</v>
      </c>
      <c r="K1054">
        <v>1389</v>
      </c>
      <c r="L1054">
        <v>267</v>
      </c>
      <c r="M1054" s="22">
        <v>19.222462203023756</v>
      </c>
      <c r="N1054" s="48">
        <v>3831</v>
      </c>
      <c r="O1054" s="49">
        <v>2867</v>
      </c>
      <c r="P1054" s="49">
        <v>964</v>
      </c>
      <c r="Q1054" s="48">
        <v>241</v>
      </c>
      <c r="R1054" s="48">
        <v>226</v>
      </c>
      <c r="S1054" s="48">
        <v>208</v>
      </c>
      <c r="T1054" s="48">
        <v>274</v>
      </c>
      <c r="U1054" s="48">
        <v>255</v>
      </c>
      <c r="V1054" s="48">
        <v>148</v>
      </c>
      <c r="W1054" s="48">
        <v>106</v>
      </c>
      <c r="X1054" s="48">
        <v>85</v>
      </c>
      <c r="Y1054" s="48">
        <v>85</v>
      </c>
      <c r="Z1054" s="48">
        <v>83</v>
      </c>
      <c r="AA1054" s="48">
        <v>75</v>
      </c>
      <c r="AB1054" s="48">
        <v>63</v>
      </c>
      <c r="AC1054" s="48">
        <v>45</v>
      </c>
      <c r="AD1054" s="48">
        <v>33</v>
      </c>
      <c r="AE1054" s="48">
        <v>25</v>
      </c>
      <c r="AF1054" s="48">
        <v>18</v>
      </c>
      <c r="AG1054" s="48">
        <v>14</v>
      </c>
      <c r="AH1054" s="50">
        <v>235</v>
      </c>
      <c r="AI1054" s="50">
        <v>219</v>
      </c>
      <c r="AJ1054" s="50">
        <v>207</v>
      </c>
      <c r="AK1054" s="50">
        <v>208</v>
      </c>
      <c r="AL1054" s="50">
        <v>179</v>
      </c>
      <c r="AM1054" s="50">
        <v>138</v>
      </c>
      <c r="AN1054" s="50">
        <v>109</v>
      </c>
      <c r="AO1054" s="50">
        <v>89</v>
      </c>
      <c r="AP1054" s="50">
        <v>86</v>
      </c>
      <c r="AQ1054" s="50">
        <v>83</v>
      </c>
      <c r="AR1054" s="50">
        <v>77</v>
      </c>
      <c r="AS1054" s="50">
        <v>65</v>
      </c>
      <c r="AT1054" s="50">
        <v>46</v>
      </c>
      <c r="AU1054" s="50">
        <v>36</v>
      </c>
      <c r="AV1054" s="50">
        <v>28</v>
      </c>
      <c r="AW1054" s="50">
        <v>23</v>
      </c>
      <c r="AX1054" s="50">
        <v>19</v>
      </c>
      <c r="AZ1054">
        <v>0</v>
      </c>
    </row>
    <row r="1055" spans="1:52" x14ac:dyDescent="0.25">
      <c r="A1055" s="2" t="s">
        <v>1669</v>
      </c>
      <c r="B1055" s="3" t="s">
        <v>1856</v>
      </c>
      <c r="C1055" s="4">
        <v>81736</v>
      </c>
      <c r="D1055" s="2" t="s">
        <v>1671</v>
      </c>
      <c r="E1055" s="2" t="s">
        <v>1857</v>
      </c>
      <c r="F1055" t="s">
        <v>2260</v>
      </c>
      <c r="G1055">
        <v>47957</v>
      </c>
      <c r="H1055">
        <v>954</v>
      </c>
      <c r="I1055">
        <v>655</v>
      </c>
      <c r="J1055" s="9">
        <v>68.658280922431871</v>
      </c>
      <c r="K1055">
        <v>17267</v>
      </c>
      <c r="L1055">
        <v>3345</v>
      </c>
      <c r="M1055" s="22">
        <v>19.372212891643017</v>
      </c>
      <c r="N1055" s="48">
        <v>47957</v>
      </c>
      <c r="O1055" s="49">
        <v>32703</v>
      </c>
      <c r="P1055" s="49">
        <v>15254</v>
      </c>
      <c r="Q1055" s="48">
        <v>3120</v>
      </c>
      <c r="R1055" s="48">
        <v>2916</v>
      </c>
      <c r="S1055" s="48">
        <v>2663</v>
      </c>
      <c r="T1055" s="48">
        <v>3031</v>
      </c>
      <c r="U1055" s="48">
        <v>2840</v>
      </c>
      <c r="V1055" s="48">
        <v>1645</v>
      </c>
      <c r="W1055" s="48">
        <v>1361</v>
      </c>
      <c r="X1055" s="48">
        <v>1089</v>
      </c>
      <c r="Y1055" s="48">
        <v>1075</v>
      </c>
      <c r="Z1055" s="48">
        <v>1058</v>
      </c>
      <c r="AA1055" s="48">
        <v>957</v>
      </c>
      <c r="AB1055" s="48">
        <v>816</v>
      </c>
      <c r="AC1055" s="48">
        <v>571</v>
      </c>
      <c r="AD1055" s="48">
        <v>415</v>
      </c>
      <c r="AE1055" s="48">
        <v>314</v>
      </c>
      <c r="AF1055" s="48">
        <v>225</v>
      </c>
      <c r="AG1055" s="48">
        <v>172</v>
      </c>
      <c r="AH1055" s="50">
        <v>3017</v>
      </c>
      <c r="AI1055" s="50">
        <v>2806</v>
      </c>
      <c r="AJ1055" s="50">
        <v>2647</v>
      </c>
      <c r="AK1055" s="50">
        <v>2630</v>
      </c>
      <c r="AL1055" s="50">
        <v>2298</v>
      </c>
      <c r="AM1055" s="50">
        <v>1778</v>
      </c>
      <c r="AN1055" s="50">
        <v>1389</v>
      </c>
      <c r="AO1055" s="50">
        <v>1140</v>
      </c>
      <c r="AP1055" s="50">
        <v>1109</v>
      </c>
      <c r="AQ1055" s="50">
        <v>1062</v>
      </c>
      <c r="AR1055" s="50">
        <v>990</v>
      </c>
      <c r="AS1055" s="50">
        <v>834</v>
      </c>
      <c r="AT1055" s="50">
        <v>628</v>
      </c>
      <c r="AU1055" s="50">
        <v>463</v>
      </c>
      <c r="AV1055" s="50">
        <v>363</v>
      </c>
      <c r="AW1055" s="50">
        <v>286</v>
      </c>
      <c r="AX1055" s="50">
        <v>249</v>
      </c>
      <c r="AZ1055">
        <v>2</v>
      </c>
    </row>
    <row r="1056" spans="1:52" x14ac:dyDescent="0.25">
      <c r="A1056" s="2" t="s">
        <v>1669</v>
      </c>
      <c r="B1056" s="3" t="s">
        <v>2028</v>
      </c>
      <c r="C1056" s="4">
        <v>81794</v>
      </c>
      <c r="D1056" s="2" t="s">
        <v>1671</v>
      </c>
      <c r="E1056" s="2" t="s">
        <v>2029</v>
      </c>
      <c r="F1056" t="s">
        <v>2260</v>
      </c>
      <c r="G1056">
        <v>53739</v>
      </c>
      <c r="H1056">
        <v>1819</v>
      </c>
      <c r="I1056">
        <v>698</v>
      </c>
      <c r="J1056" s="9">
        <v>38.372732270478281</v>
      </c>
      <c r="K1056">
        <v>18930</v>
      </c>
      <c r="L1056">
        <v>3875</v>
      </c>
      <c r="M1056" s="22">
        <v>20.470153195985208</v>
      </c>
      <c r="N1056" s="48">
        <v>53739</v>
      </c>
      <c r="O1056" s="49">
        <v>20292</v>
      </c>
      <c r="P1056" s="49">
        <v>33447</v>
      </c>
      <c r="Q1056" s="48">
        <v>3401</v>
      </c>
      <c r="R1056" s="48">
        <v>3251</v>
      </c>
      <c r="S1056" s="48">
        <v>3082</v>
      </c>
      <c r="T1056" s="48">
        <v>2994</v>
      </c>
      <c r="U1056" s="48">
        <v>2782</v>
      </c>
      <c r="V1056" s="48">
        <v>2149</v>
      </c>
      <c r="W1056" s="48">
        <v>1633</v>
      </c>
      <c r="X1056" s="48">
        <v>1406</v>
      </c>
      <c r="Y1056" s="48">
        <v>1310</v>
      </c>
      <c r="Z1056" s="48">
        <v>1256</v>
      </c>
      <c r="AA1056" s="48">
        <v>1144</v>
      </c>
      <c r="AB1056" s="48">
        <v>966</v>
      </c>
      <c r="AC1056" s="48">
        <v>681</v>
      </c>
      <c r="AD1056" s="48">
        <v>493</v>
      </c>
      <c r="AE1056" s="48">
        <v>375</v>
      </c>
      <c r="AF1056" s="48">
        <v>282</v>
      </c>
      <c r="AG1056" s="48">
        <v>220</v>
      </c>
      <c r="AH1056" s="50">
        <v>3198</v>
      </c>
      <c r="AI1056" s="50">
        <v>2977</v>
      </c>
      <c r="AJ1056" s="50">
        <v>2796</v>
      </c>
      <c r="AK1056" s="50">
        <v>2694</v>
      </c>
      <c r="AL1056" s="50">
        <v>2373</v>
      </c>
      <c r="AM1056" s="50">
        <v>1927</v>
      </c>
      <c r="AN1056" s="50">
        <v>1585</v>
      </c>
      <c r="AO1056" s="50">
        <v>1360</v>
      </c>
      <c r="AP1056" s="50">
        <v>1345</v>
      </c>
      <c r="AQ1056" s="50">
        <v>1374</v>
      </c>
      <c r="AR1056" s="50">
        <v>1288</v>
      </c>
      <c r="AS1056" s="50">
        <v>1096</v>
      </c>
      <c r="AT1056" s="50">
        <v>755</v>
      </c>
      <c r="AU1056" s="50">
        <v>547</v>
      </c>
      <c r="AV1056" s="50">
        <v>405</v>
      </c>
      <c r="AW1056" s="50">
        <v>317</v>
      </c>
      <c r="AX1056" s="50">
        <v>277</v>
      </c>
      <c r="AZ1056">
        <v>13</v>
      </c>
    </row>
    <row r="1057" spans="1:52" x14ac:dyDescent="0.25">
      <c r="A1057" s="2" t="s">
        <v>901</v>
      </c>
      <c r="B1057" s="3" t="s">
        <v>1596</v>
      </c>
      <c r="C1057" s="4">
        <v>85001</v>
      </c>
      <c r="D1057" s="2" t="s">
        <v>903</v>
      </c>
      <c r="E1057" s="2" t="s">
        <v>1597</v>
      </c>
      <c r="F1057" t="s">
        <v>2496</v>
      </c>
      <c r="G1057">
        <v>146202</v>
      </c>
      <c r="H1057">
        <v>2056</v>
      </c>
      <c r="I1057">
        <v>1034</v>
      </c>
      <c r="J1057" s="9">
        <v>50.291828793774314</v>
      </c>
      <c r="K1057">
        <v>40393</v>
      </c>
      <c r="L1057">
        <v>8468</v>
      </c>
      <c r="M1057" s="22">
        <v>20.964028420765974</v>
      </c>
      <c r="N1057" s="48">
        <v>146202</v>
      </c>
      <c r="O1057" s="49">
        <v>130903</v>
      </c>
      <c r="P1057" s="49">
        <v>15299</v>
      </c>
      <c r="Q1057" s="48">
        <v>6790</v>
      </c>
      <c r="R1057" s="48">
        <v>7055</v>
      </c>
      <c r="S1057" s="48">
        <v>7428</v>
      </c>
      <c r="T1057" s="48">
        <v>7155</v>
      </c>
      <c r="U1057" s="48">
        <v>6721</v>
      </c>
      <c r="V1057" s="48">
        <v>6357</v>
      </c>
      <c r="W1057" s="48">
        <v>5900</v>
      </c>
      <c r="X1057" s="48">
        <v>5515</v>
      </c>
      <c r="Y1057" s="48">
        <v>4971</v>
      </c>
      <c r="Z1057" s="48">
        <v>4376</v>
      </c>
      <c r="AA1057" s="48">
        <v>3615</v>
      </c>
      <c r="AB1057" s="48">
        <v>2614</v>
      </c>
      <c r="AC1057" s="48">
        <v>1853</v>
      </c>
      <c r="AD1057" s="48">
        <v>1231</v>
      </c>
      <c r="AE1057" s="48">
        <v>771</v>
      </c>
      <c r="AF1057" s="48">
        <v>455</v>
      </c>
      <c r="AG1057" s="48">
        <v>356</v>
      </c>
      <c r="AH1057" s="50">
        <v>6536</v>
      </c>
      <c r="AI1057" s="50">
        <v>6685</v>
      </c>
      <c r="AJ1057" s="50">
        <v>7062</v>
      </c>
      <c r="AK1057" s="50">
        <v>7014</v>
      </c>
      <c r="AL1057" s="50">
        <v>6716</v>
      </c>
      <c r="AM1057" s="50">
        <v>6682</v>
      </c>
      <c r="AN1057" s="50">
        <v>5882</v>
      </c>
      <c r="AO1057" s="50">
        <v>5406</v>
      </c>
      <c r="AP1057" s="50">
        <v>5124</v>
      </c>
      <c r="AQ1057" s="50">
        <v>4444</v>
      </c>
      <c r="AR1057" s="50">
        <v>3642</v>
      </c>
      <c r="AS1057" s="50">
        <v>2643</v>
      </c>
      <c r="AT1057" s="50">
        <v>1892</v>
      </c>
      <c r="AU1057" s="50">
        <v>1343</v>
      </c>
      <c r="AV1057" s="50">
        <v>926</v>
      </c>
      <c r="AW1057" s="50">
        <v>562</v>
      </c>
      <c r="AX1057" s="50">
        <v>480</v>
      </c>
      <c r="AZ1057">
        <v>0</v>
      </c>
    </row>
    <row r="1058" spans="1:52" x14ac:dyDescent="0.25">
      <c r="A1058" s="2" t="s">
        <v>901</v>
      </c>
      <c r="B1058" s="3" t="s">
        <v>1428</v>
      </c>
      <c r="C1058" s="4">
        <v>85010</v>
      </c>
      <c r="D1058" s="2" t="s">
        <v>903</v>
      </c>
      <c r="E1058" s="2" t="s">
        <v>1429</v>
      </c>
      <c r="F1058" t="s">
        <v>2496</v>
      </c>
      <c r="G1058">
        <v>40819</v>
      </c>
      <c r="H1058">
        <v>843</v>
      </c>
      <c r="I1058">
        <v>565</v>
      </c>
      <c r="J1058" s="9">
        <v>67.022538552787665</v>
      </c>
      <c r="K1058">
        <v>11364</v>
      </c>
      <c r="L1058">
        <v>2472</v>
      </c>
      <c r="M1058" s="22">
        <v>21.752903907074973</v>
      </c>
      <c r="N1058" s="48">
        <v>40819</v>
      </c>
      <c r="O1058" s="49">
        <v>31025</v>
      </c>
      <c r="P1058" s="49">
        <v>9794</v>
      </c>
      <c r="Q1058" s="48">
        <v>2040</v>
      </c>
      <c r="R1058" s="48">
        <v>2032</v>
      </c>
      <c r="S1058" s="48">
        <v>2031</v>
      </c>
      <c r="T1058" s="48">
        <v>2082</v>
      </c>
      <c r="U1058" s="48">
        <v>2006</v>
      </c>
      <c r="V1058" s="48">
        <v>1794</v>
      </c>
      <c r="W1058" s="48">
        <v>1349</v>
      </c>
      <c r="X1058" s="48">
        <v>1154</v>
      </c>
      <c r="Y1058" s="48">
        <v>1170</v>
      </c>
      <c r="Z1058" s="48">
        <v>1172</v>
      </c>
      <c r="AA1058" s="48">
        <v>1014</v>
      </c>
      <c r="AB1058" s="48">
        <v>744</v>
      </c>
      <c r="AC1058" s="48">
        <v>499</v>
      </c>
      <c r="AD1058" s="48">
        <v>352</v>
      </c>
      <c r="AE1058" s="48">
        <v>247</v>
      </c>
      <c r="AF1058" s="48">
        <v>138</v>
      </c>
      <c r="AG1058" s="48">
        <v>93</v>
      </c>
      <c r="AH1058" s="50">
        <v>1965</v>
      </c>
      <c r="AI1058" s="50">
        <v>1944</v>
      </c>
      <c r="AJ1058" s="50">
        <v>1993</v>
      </c>
      <c r="AK1058" s="50">
        <v>2113</v>
      </c>
      <c r="AL1058" s="50">
        <v>2111</v>
      </c>
      <c r="AM1058" s="50">
        <v>1914</v>
      </c>
      <c r="AN1058" s="50">
        <v>1513</v>
      </c>
      <c r="AO1058" s="50">
        <v>1361</v>
      </c>
      <c r="AP1058" s="50">
        <v>1350</v>
      </c>
      <c r="AQ1058" s="50">
        <v>1275</v>
      </c>
      <c r="AR1058" s="50">
        <v>1070</v>
      </c>
      <c r="AS1058" s="50">
        <v>775</v>
      </c>
      <c r="AT1058" s="50">
        <v>524</v>
      </c>
      <c r="AU1058" s="50">
        <v>378</v>
      </c>
      <c r="AV1058" s="50">
        <v>283</v>
      </c>
      <c r="AW1058" s="50">
        <v>182</v>
      </c>
      <c r="AX1058" s="50">
        <v>151</v>
      </c>
      <c r="AZ1058">
        <v>0</v>
      </c>
    </row>
    <row r="1059" spans="1:52" x14ac:dyDescent="0.25">
      <c r="A1059" s="2" t="s">
        <v>901</v>
      </c>
      <c r="B1059" s="3" t="s">
        <v>2155</v>
      </c>
      <c r="C1059" s="4">
        <v>85015</v>
      </c>
      <c r="D1059" s="2" t="s">
        <v>903</v>
      </c>
      <c r="E1059" s="2" t="s">
        <v>2156</v>
      </c>
      <c r="F1059" t="s">
        <v>2496</v>
      </c>
      <c r="G1059">
        <v>2558</v>
      </c>
      <c r="H1059">
        <v>102</v>
      </c>
      <c r="I1059">
        <v>68</v>
      </c>
      <c r="J1059" s="9">
        <v>66.666666666666657</v>
      </c>
      <c r="K1059">
        <v>728</v>
      </c>
      <c r="L1059">
        <v>160</v>
      </c>
      <c r="M1059" s="22">
        <v>21.978021978021978</v>
      </c>
      <c r="N1059" s="48">
        <v>2558</v>
      </c>
      <c r="O1059" s="49">
        <v>1701</v>
      </c>
      <c r="P1059" s="49">
        <v>857</v>
      </c>
      <c r="Q1059" s="48">
        <v>126</v>
      </c>
      <c r="R1059" s="48">
        <v>127</v>
      </c>
      <c r="S1059" s="48">
        <v>126</v>
      </c>
      <c r="T1059" s="48">
        <v>131</v>
      </c>
      <c r="U1059" s="48">
        <v>130</v>
      </c>
      <c r="V1059" s="48">
        <v>116</v>
      </c>
      <c r="W1059" s="48">
        <v>83</v>
      </c>
      <c r="X1059" s="48">
        <v>73</v>
      </c>
      <c r="Y1059" s="48">
        <v>73</v>
      </c>
      <c r="Z1059" s="48">
        <v>73</v>
      </c>
      <c r="AA1059" s="48">
        <v>64</v>
      </c>
      <c r="AB1059" s="48">
        <v>47</v>
      </c>
      <c r="AC1059" s="48">
        <v>32</v>
      </c>
      <c r="AD1059" s="48">
        <v>23</v>
      </c>
      <c r="AE1059" s="48">
        <v>15</v>
      </c>
      <c r="AF1059" s="48">
        <v>9</v>
      </c>
      <c r="AG1059" s="48">
        <v>6</v>
      </c>
      <c r="AH1059" s="50">
        <v>122</v>
      </c>
      <c r="AI1059" s="50">
        <v>122</v>
      </c>
      <c r="AJ1059" s="50">
        <v>124</v>
      </c>
      <c r="AK1059" s="50">
        <v>130</v>
      </c>
      <c r="AL1059" s="50">
        <v>132</v>
      </c>
      <c r="AM1059" s="50">
        <v>121</v>
      </c>
      <c r="AN1059" s="50">
        <v>93</v>
      </c>
      <c r="AO1059" s="50">
        <v>85</v>
      </c>
      <c r="AP1059" s="50">
        <v>84</v>
      </c>
      <c r="AQ1059" s="50">
        <v>79</v>
      </c>
      <c r="AR1059" s="50">
        <v>67</v>
      </c>
      <c r="AS1059" s="50">
        <v>49</v>
      </c>
      <c r="AT1059" s="50">
        <v>33</v>
      </c>
      <c r="AU1059" s="50">
        <v>25</v>
      </c>
      <c r="AV1059" s="50">
        <v>18</v>
      </c>
      <c r="AW1059" s="50">
        <v>11</v>
      </c>
      <c r="AX1059" s="50">
        <v>9</v>
      </c>
      <c r="AZ1059">
        <v>0</v>
      </c>
    </row>
    <row r="1060" spans="1:52" x14ac:dyDescent="0.25">
      <c r="A1060" s="2" t="s">
        <v>901</v>
      </c>
      <c r="B1060" s="3" t="s">
        <v>1560</v>
      </c>
      <c r="C1060" s="4">
        <v>85125</v>
      </c>
      <c r="D1060" s="2" t="s">
        <v>903</v>
      </c>
      <c r="E1060" s="2" t="s">
        <v>1561</v>
      </c>
      <c r="F1060" t="s">
        <v>2496</v>
      </c>
      <c r="G1060">
        <v>12578</v>
      </c>
      <c r="H1060">
        <v>1410</v>
      </c>
      <c r="I1060">
        <v>332</v>
      </c>
      <c r="J1060" s="9">
        <v>23.546099290780141</v>
      </c>
      <c r="K1060">
        <v>4231</v>
      </c>
      <c r="L1060">
        <v>934</v>
      </c>
      <c r="M1060" s="22">
        <v>22.07515953675254</v>
      </c>
      <c r="N1060" s="48">
        <v>12578</v>
      </c>
      <c r="O1060" s="49">
        <v>5608</v>
      </c>
      <c r="P1060" s="49">
        <v>6970</v>
      </c>
      <c r="Q1060" s="48">
        <v>787</v>
      </c>
      <c r="R1060" s="48">
        <v>791</v>
      </c>
      <c r="S1060" s="48">
        <v>753</v>
      </c>
      <c r="T1060" s="48">
        <v>687</v>
      </c>
      <c r="U1060" s="48">
        <v>626</v>
      </c>
      <c r="V1060" s="48">
        <v>606</v>
      </c>
      <c r="W1060" s="48">
        <v>438</v>
      </c>
      <c r="X1060" s="48">
        <v>349</v>
      </c>
      <c r="Y1060" s="48">
        <v>320</v>
      </c>
      <c r="Z1060" s="48">
        <v>273</v>
      </c>
      <c r="AA1060" s="48">
        <v>242</v>
      </c>
      <c r="AB1060" s="48">
        <v>216</v>
      </c>
      <c r="AC1060" s="48">
        <v>193</v>
      </c>
      <c r="AD1060" s="48">
        <v>150</v>
      </c>
      <c r="AE1060" s="48">
        <v>102</v>
      </c>
      <c r="AF1060" s="48">
        <v>72</v>
      </c>
      <c r="AG1060" s="48">
        <v>52</v>
      </c>
      <c r="AH1060" s="50">
        <v>738</v>
      </c>
      <c r="AI1060" s="50">
        <v>687</v>
      </c>
      <c r="AJ1060" s="50">
        <v>665</v>
      </c>
      <c r="AK1060" s="50">
        <v>637</v>
      </c>
      <c r="AL1060" s="50">
        <v>613</v>
      </c>
      <c r="AM1060" s="50">
        <v>533</v>
      </c>
      <c r="AN1060" s="50">
        <v>365</v>
      </c>
      <c r="AO1060" s="50">
        <v>293</v>
      </c>
      <c r="AP1060" s="50">
        <v>285</v>
      </c>
      <c r="AQ1060" s="50">
        <v>252</v>
      </c>
      <c r="AR1060" s="50">
        <v>214</v>
      </c>
      <c r="AS1060" s="50">
        <v>181</v>
      </c>
      <c r="AT1060" s="50">
        <v>151</v>
      </c>
      <c r="AU1060" s="50">
        <v>118</v>
      </c>
      <c r="AV1060" s="50">
        <v>81</v>
      </c>
      <c r="AW1060" s="50">
        <v>58</v>
      </c>
      <c r="AX1060" s="50">
        <v>50</v>
      </c>
      <c r="AZ1060">
        <v>1</v>
      </c>
    </row>
    <row r="1061" spans="1:52" x14ac:dyDescent="0.25">
      <c r="A1061" s="2" t="s">
        <v>901</v>
      </c>
      <c r="B1061" s="3" t="s">
        <v>1109</v>
      </c>
      <c r="C1061" s="4">
        <v>85136</v>
      </c>
      <c r="D1061" s="2" t="s">
        <v>903</v>
      </c>
      <c r="E1061" s="2" t="s">
        <v>1110</v>
      </c>
      <c r="F1061" t="s">
        <v>2496</v>
      </c>
      <c r="G1061">
        <v>1449</v>
      </c>
      <c r="H1061">
        <v>126</v>
      </c>
      <c r="I1061">
        <v>76</v>
      </c>
      <c r="J1061" s="9">
        <v>60.317460317460316</v>
      </c>
      <c r="K1061">
        <v>457</v>
      </c>
      <c r="L1061">
        <v>123</v>
      </c>
      <c r="M1061" s="22">
        <v>26.914660831509845</v>
      </c>
      <c r="N1061" s="48">
        <v>1449</v>
      </c>
      <c r="O1061" s="49">
        <v>633</v>
      </c>
      <c r="P1061" s="49">
        <v>816</v>
      </c>
      <c r="Q1061" s="48">
        <v>77</v>
      </c>
      <c r="R1061" s="48">
        <v>81</v>
      </c>
      <c r="S1061" s="48">
        <v>78</v>
      </c>
      <c r="T1061" s="48">
        <v>71</v>
      </c>
      <c r="U1061" s="48">
        <v>67</v>
      </c>
      <c r="V1061" s="48">
        <v>62</v>
      </c>
      <c r="W1061" s="48">
        <v>47</v>
      </c>
      <c r="X1061" s="48">
        <v>40</v>
      </c>
      <c r="Y1061" s="48">
        <v>41</v>
      </c>
      <c r="Z1061" s="48">
        <v>39</v>
      </c>
      <c r="AA1061" s="48">
        <v>36</v>
      </c>
      <c r="AB1061" s="48">
        <v>28</v>
      </c>
      <c r="AC1061" s="48">
        <v>21</v>
      </c>
      <c r="AD1061" s="48">
        <v>16</v>
      </c>
      <c r="AE1061" s="48">
        <v>12</v>
      </c>
      <c r="AF1061" s="48">
        <v>7</v>
      </c>
      <c r="AG1061" s="48">
        <v>5</v>
      </c>
      <c r="AH1061" s="50">
        <v>75</v>
      </c>
      <c r="AI1061" s="50">
        <v>77</v>
      </c>
      <c r="AJ1061" s="50">
        <v>74</v>
      </c>
      <c r="AK1061" s="50">
        <v>68</v>
      </c>
      <c r="AL1061" s="50">
        <v>66</v>
      </c>
      <c r="AM1061" s="50">
        <v>59</v>
      </c>
      <c r="AN1061" s="50">
        <v>46</v>
      </c>
      <c r="AO1061" s="50">
        <v>39</v>
      </c>
      <c r="AP1061" s="50">
        <v>40</v>
      </c>
      <c r="AQ1061" s="50">
        <v>38</v>
      </c>
      <c r="AR1061" s="50">
        <v>35</v>
      </c>
      <c r="AS1061" s="50">
        <v>30</v>
      </c>
      <c r="AT1061" s="50">
        <v>23</v>
      </c>
      <c r="AU1061" s="50">
        <v>18</v>
      </c>
      <c r="AV1061" s="50">
        <v>14</v>
      </c>
      <c r="AW1061" s="50">
        <v>10</v>
      </c>
      <c r="AX1061" s="50">
        <v>9</v>
      </c>
      <c r="AZ1061">
        <v>0</v>
      </c>
    </row>
    <row r="1062" spans="1:52" x14ac:dyDescent="0.25">
      <c r="A1062" s="2" t="s">
        <v>901</v>
      </c>
      <c r="B1062" s="3" t="s">
        <v>1876</v>
      </c>
      <c r="C1062" s="4">
        <v>85139</v>
      </c>
      <c r="D1062" s="2" t="s">
        <v>903</v>
      </c>
      <c r="E1062" s="2" t="s">
        <v>1877</v>
      </c>
      <c r="F1062" t="s">
        <v>2496</v>
      </c>
      <c r="G1062">
        <v>11123</v>
      </c>
      <c r="H1062">
        <v>402</v>
      </c>
      <c r="I1062">
        <v>355</v>
      </c>
      <c r="J1062" s="9">
        <v>88.308457711442784</v>
      </c>
      <c r="K1062">
        <v>3336</v>
      </c>
      <c r="L1062">
        <v>997</v>
      </c>
      <c r="M1062" s="22">
        <v>29.886091127098318</v>
      </c>
      <c r="N1062" s="48">
        <v>11123</v>
      </c>
      <c r="O1062" s="49">
        <v>7540</v>
      </c>
      <c r="P1062" s="49">
        <v>3583</v>
      </c>
      <c r="Q1062" s="48">
        <v>555</v>
      </c>
      <c r="R1062" s="48">
        <v>557</v>
      </c>
      <c r="S1062" s="48">
        <v>561</v>
      </c>
      <c r="T1062" s="48">
        <v>567</v>
      </c>
      <c r="U1062" s="48">
        <v>547</v>
      </c>
      <c r="V1062" s="48">
        <v>524</v>
      </c>
      <c r="W1062" s="48">
        <v>408</v>
      </c>
      <c r="X1062" s="48">
        <v>359</v>
      </c>
      <c r="Y1062" s="48">
        <v>345</v>
      </c>
      <c r="Z1062" s="48">
        <v>312</v>
      </c>
      <c r="AA1062" s="48">
        <v>290</v>
      </c>
      <c r="AB1062" s="48">
        <v>254</v>
      </c>
      <c r="AC1062" s="48">
        <v>202</v>
      </c>
      <c r="AD1062" s="48">
        <v>153</v>
      </c>
      <c r="AE1062" s="48">
        <v>102</v>
      </c>
      <c r="AF1062" s="48">
        <v>62</v>
      </c>
      <c r="AG1062" s="48">
        <v>47</v>
      </c>
      <c r="AH1062" s="50">
        <v>533</v>
      </c>
      <c r="AI1062" s="50">
        <v>518</v>
      </c>
      <c r="AJ1062" s="50">
        <v>505</v>
      </c>
      <c r="AK1062" s="50">
        <v>491</v>
      </c>
      <c r="AL1062" s="50">
        <v>492</v>
      </c>
      <c r="AM1062" s="50">
        <v>461</v>
      </c>
      <c r="AN1062" s="50">
        <v>354</v>
      </c>
      <c r="AO1062" s="50">
        <v>322</v>
      </c>
      <c r="AP1062" s="50">
        <v>318</v>
      </c>
      <c r="AQ1062" s="50">
        <v>290</v>
      </c>
      <c r="AR1062" s="50">
        <v>265</v>
      </c>
      <c r="AS1062" s="50">
        <v>220</v>
      </c>
      <c r="AT1062" s="50">
        <v>179</v>
      </c>
      <c r="AU1062" s="50">
        <v>135</v>
      </c>
      <c r="AV1062" s="50">
        <v>87</v>
      </c>
      <c r="AW1062" s="50">
        <v>56</v>
      </c>
      <c r="AX1062" s="50">
        <v>52</v>
      </c>
      <c r="AZ1062">
        <v>0</v>
      </c>
    </row>
    <row r="1063" spans="1:52" x14ac:dyDescent="0.25">
      <c r="A1063" s="2" t="s">
        <v>901</v>
      </c>
      <c r="B1063" s="3" t="s">
        <v>1590</v>
      </c>
      <c r="C1063" s="4">
        <v>85162</v>
      </c>
      <c r="D1063" s="2" t="s">
        <v>903</v>
      </c>
      <c r="E1063" s="2" t="s">
        <v>1591</v>
      </c>
      <c r="F1063" t="s">
        <v>2496</v>
      </c>
      <c r="G1063">
        <v>15213</v>
      </c>
      <c r="H1063">
        <v>421</v>
      </c>
      <c r="I1063">
        <v>324</v>
      </c>
      <c r="J1063" s="9">
        <v>76.959619952494066</v>
      </c>
      <c r="K1063">
        <v>4460</v>
      </c>
      <c r="L1063">
        <v>1206</v>
      </c>
      <c r="M1063" s="22">
        <v>27.04035874439462</v>
      </c>
      <c r="N1063" s="48">
        <v>15213</v>
      </c>
      <c r="O1063" s="49">
        <v>12875</v>
      </c>
      <c r="P1063" s="49">
        <v>2338</v>
      </c>
      <c r="Q1063" s="48">
        <v>769</v>
      </c>
      <c r="R1063" s="48">
        <v>747</v>
      </c>
      <c r="S1063" s="48">
        <v>724</v>
      </c>
      <c r="T1063" s="48">
        <v>720</v>
      </c>
      <c r="U1063" s="48">
        <v>663</v>
      </c>
      <c r="V1063" s="48">
        <v>598</v>
      </c>
      <c r="W1063" s="48">
        <v>462</v>
      </c>
      <c r="X1063" s="48">
        <v>440</v>
      </c>
      <c r="Y1063" s="48">
        <v>460</v>
      </c>
      <c r="Z1063" s="48">
        <v>458</v>
      </c>
      <c r="AA1063" s="48">
        <v>432</v>
      </c>
      <c r="AB1063" s="48">
        <v>369</v>
      </c>
      <c r="AC1063" s="48">
        <v>273</v>
      </c>
      <c r="AD1063" s="48">
        <v>194</v>
      </c>
      <c r="AE1063" s="48">
        <v>137</v>
      </c>
      <c r="AF1063" s="48">
        <v>85</v>
      </c>
      <c r="AG1063" s="48">
        <v>56</v>
      </c>
      <c r="AH1063" s="50">
        <v>748</v>
      </c>
      <c r="AI1063" s="50">
        <v>741</v>
      </c>
      <c r="AJ1063" s="50">
        <v>744</v>
      </c>
      <c r="AK1063" s="50">
        <v>748</v>
      </c>
      <c r="AL1063" s="50">
        <v>721</v>
      </c>
      <c r="AM1063" s="50">
        <v>647</v>
      </c>
      <c r="AN1063" s="50">
        <v>504</v>
      </c>
      <c r="AO1063" s="50">
        <v>474</v>
      </c>
      <c r="AP1063" s="50">
        <v>478</v>
      </c>
      <c r="AQ1063" s="50">
        <v>460</v>
      </c>
      <c r="AR1063" s="50">
        <v>412</v>
      </c>
      <c r="AS1063" s="50">
        <v>326</v>
      </c>
      <c r="AT1063" s="50">
        <v>221</v>
      </c>
      <c r="AU1063" s="50">
        <v>150</v>
      </c>
      <c r="AV1063" s="50">
        <v>112</v>
      </c>
      <c r="AW1063" s="50">
        <v>76</v>
      </c>
      <c r="AX1063" s="50">
        <v>64</v>
      </c>
      <c r="AZ1063">
        <v>0</v>
      </c>
    </row>
    <row r="1064" spans="1:52" x14ac:dyDescent="0.25">
      <c r="A1064" s="2" t="s">
        <v>901</v>
      </c>
      <c r="B1064" s="3" t="s">
        <v>1017</v>
      </c>
      <c r="C1064" s="4">
        <v>85225</v>
      </c>
      <c r="D1064" s="2" t="s">
        <v>903</v>
      </c>
      <c r="E1064" s="2" t="s">
        <v>1018</v>
      </c>
      <c r="F1064" t="s">
        <v>2496</v>
      </c>
      <c r="G1064">
        <v>8906</v>
      </c>
      <c r="H1064">
        <v>1373</v>
      </c>
      <c r="I1064">
        <v>568</v>
      </c>
      <c r="J1064" s="9">
        <v>41.369264384559358</v>
      </c>
      <c r="K1064">
        <v>2994</v>
      </c>
      <c r="L1064">
        <v>668</v>
      </c>
      <c r="M1064" s="22">
        <v>22.311289245156981</v>
      </c>
      <c r="N1064" s="48">
        <v>8906</v>
      </c>
      <c r="O1064" s="49">
        <v>2165</v>
      </c>
      <c r="P1064" s="49">
        <v>6741</v>
      </c>
      <c r="Q1064" s="48">
        <v>554</v>
      </c>
      <c r="R1064" s="48">
        <v>503</v>
      </c>
      <c r="S1064" s="48">
        <v>451</v>
      </c>
      <c r="T1064" s="48">
        <v>421</v>
      </c>
      <c r="U1064" s="48">
        <v>418</v>
      </c>
      <c r="V1064" s="48">
        <v>436</v>
      </c>
      <c r="W1064" s="48">
        <v>323</v>
      </c>
      <c r="X1064" s="48">
        <v>261</v>
      </c>
      <c r="Y1064" s="48">
        <v>242</v>
      </c>
      <c r="Z1064" s="48">
        <v>212</v>
      </c>
      <c r="AA1064" s="48">
        <v>187</v>
      </c>
      <c r="AB1064" s="48">
        <v>160</v>
      </c>
      <c r="AC1064" s="48">
        <v>135</v>
      </c>
      <c r="AD1064" s="48">
        <v>98</v>
      </c>
      <c r="AE1064" s="48">
        <v>67</v>
      </c>
      <c r="AF1064" s="48">
        <v>48</v>
      </c>
      <c r="AG1064" s="48">
        <v>34</v>
      </c>
      <c r="AH1064" s="50">
        <v>541</v>
      </c>
      <c r="AI1064" s="50">
        <v>487</v>
      </c>
      <c r="AJ1064" s="50">
        <v>460</v>
      </c>
      <c r="AK1064" s="50">
        <v>461</v>
      </c>
      <c r="AL1064" s="50">
        <v>450</v>
      </c>
      <c r="AM1064" s="50">
        <v>404</v>
      </c>
      <c r="AN1064" s="50">
        <v>278</v>
      </c>
      <c r="AO1064" s="50">
        <v>228</v>
      </c>
      <c r="AP1064" s="50">
        <v>221</v>
      </c>
      <c r="AQ1064" s="50">
        <v>195</v>
      </c>
      <c r="AR1064" s="50">
        <v>164</v>
      </c>
      <c r="AS1064" s="50">
        <v>137</v>
      </c>
      <c r="AT1064" s="50">
        <v>112</v>
      </c>
      <c r="AU1064" s="50">
        <v>83</v>
      </c>
      <c r="AV1064" s="50">
        <v>58</v>
      </c>
      <c r="AW1064" s="50">
        <v>41</v>
      </c>
      <c r="AX1064" s="50">
        <v>36</v>
      </c>
      <c r="AZ1064">
        <v>0</v>
      </c>
    </row>
    <row r="1065" spans="1:52" x14ac:dyDescent="0.25">
      <c r="A1065" s="2" t="s">
        <v>901</v>
      </c>
      <c r="B1065" s="3" t="s">
        <v>1334</v>
      </c>
      <c r="C1065" s="4">
        <v>85230</v>
      </c>
      <c r="D1065" s="2" t="s">
        <v>903</v>
      </c>
      <c r="E1065" s="2" t="s">
        <v>1335</v>
      </c>
      <c r="F1065" t="s">
        <v>2496</v>
      </c>
      <c r="G1065">
        <v>8389</v>
      </c>
      <c r="H1065">
        <v>996</v>
      </c>
      <c r="I1065">
        <v>309</v>
      </c>
      <c r="J1065" s="9">
        <v>31.024096385542173</v>
      </c>
      <c r="K1065">
        <v>2920</v>
      </c>
      <c r="L1065">
        <v>639</v>
      </c>
      <c r="M1065" s="22">
        <v>21.883561643835616</v>
      </c>
      <c r="N1065" s="48">
        <v>8389</v>
      </c>
      <c r="O1065" s="49">
        <v>5355</v>
      </c>
      <c r="P1065" s="49">
        <v>3034</v>
      </c>
      <c r="Q1065" s="48">
        <v>504</v>
      </c>
      <c r="R1065" s="48">
        <v>501</v>
      </c>
      <c r="S1065" s="48">
        <v>501</v>
      </c>
      <c r="T1065" s="48">
        <v>422</v>
      </c>
      <c r="U1065" s="48">
        <v>397</v>
      </c>
      <c r="V1065" s="48">
        <v>328</v>
      </c>
      <c r="W1065" s="48">
        <v>270</v>
      </c>
      <c r="X1065" s="48">
        <v>243</v>
      </c>
      <c r="Y1065" s="48">
        <v>243</v>
      </c>
      <c r="Z1065" s="48">
        <v>236</v>
      </c>
      <c r="AA1065" s="48">
        <v>201</v>
      </c>
      <c r="AB1065" s="48">
        <v>160</v>
      </c>
      <c r="AC1065" s="48">
        <v>108</v>
      </c>
      <c r="AD1065" s="48">
        <v>81</v>
      </c>
      <c r="AE1065" s="48">
        <v>68</v>
      </c>
      <c r="AF1065" s="48">
        <v>43</v>
      </c>
      <c r="AG1065" s="48">
        <v>29</v>
      </c>
      <c r="AH1065" s="50">
        <v>490</v>
      </c>
      <c r="AI1065" s="50">
        <v>484</v>
      </c>
      <c r="AJ1065" s="50">
        <v>452</v>
      </c>
      <c r="AK1065" s="50">
        <v>391</v>
      </c>
      <c r="AL1065" s="50">
        <v>370</v>
      </c>
      <c r="AM1065" s="50">
        <v>314</v>
      </c>
      <c r="AN1065" s="50">
        <v>240</v>
      </c>
      <c r="AO1065" s="50">
        <v>208</v>
      </c>
      <c r="AP1065" s="50">
        <v>204</v>
      </c>
      <c r="AQ1065" s="50">
        <v>198</v>
      </c>
      <c r="AR1065" s="50">
        <v>177</v>
      </c>
      <c r="AS1065" s="50">
        <v>165</v>
      </c>
      <c r="AT1065" s="50">
        <v>119</v>
      </c>
      <c r="AU1065" s="50">
        <v>89</v>
      </c>
      <c r="AV1065" s="50">
        <v>70</v>
      </c>
      <c r="AW1065" s="50">
        <v>47</v>
      </c>
      <c r="AX1065" s="50">
        <v>36</v>
      </c>
      <c r="AZ1065">
        <v>8</v>
      </c>
    </row>
    <row r="1066" spans="1:52" x14ac:dyDescent="0.25">
      <c r="A1066" s="2" t="s">
        <v>901</v>
      </c>
      <c r="B1066" s="3" t="s">
        <v>1576</v>
      </c>
      <c r="C1066" s="4">
        <v>85250</v>
      </c>
      <c r="D1066" s="2" t="s">
        <v>903</v>
      </c>
      <c r="E1066" s="2" t="s">
        <v>1577</v>
      </c>
      <c r="F1066" t="s">
        <v>2496</v>
      </c>
      <c r="G1066">
        <v>26458</v>
      </c>
      <c r="H1066">
        <v>1458</v>
      </c>
      <c r="I1066">
        <v>546</v>
      </c>
      <c r="J1066" s="9">
        <v>37.448559670781897</v>
      </c>
      <c r="K1066">
        <v>8836</v>
      </c>
      <c r="L1066">
        <v>2283</v>
      </c>
      <c r="M1066" s="22">
        <v>25.837483023992757</v>
      </c>
      <c r="N1066" s="48">
        <v>26458</v>
      </c>
      <c r="O1066" s="49">
        <v>19285</v>
      </c>
      <c r="P1066" s="49">
        <v>7173</v>
      </c>
      <c r="Q1066" s="48">
        <v>1453</v>
      </c>
      <c r="R1066" s="48">
        <v>1475</v>
      </c>
      <c r="S1066" s="48">
        <v>1473</v>
      </c>
      <c r="T1066" s="48">
        <v>1309</v>
      </c>
      <c r="U1066" s="48">
        <v>1181</v>
      </c>
      <c r="V1066" s="48">
        <v>1087</v>
      </c>
      <c r="W1066" s="48">
        <v>894</v>
      </c>
      <c r="X1066" s="48">
        <v>745</v>
      </c>
      <c r="Y1066" s="48">
        <v>746</v>
      </c>
      <c r="Z1066" s="48">
        <v>700</v>
      </c>
      <c r="AA1066" s="48">
        <v>623</v>
      </c>
      <c r="AB1066" s="48">
        <v>523</v>
      </c>
      <c r="AC1066" s="48">
        <v>369</v>
      </c>
      <c r="AD1066" s="48">
        <v>289</v>
      </c>
      <c r="AE1066" s="48">
        <v>224</v>
      </c>
      <c r="AF1066" s="48">
        <v>134</v>
      </c>
      <c r="AG1066" s="48">
        <v>99</v>
      </c>
      <c r="AH1066" s="50">
        <v>1402</v>
      </c>
      <c r="AI1066" s="50">
        <v>1394</v>
      </c>
      <c r="AJ1066" s="50">
        <v>1348</v>
      </c>
      <c r="AK1066" s="50">
        <v>1282</v>
      </c>
      <c r="AL1066" s="50">
        <v>1204</v>
      </c>
      <c r="AM1066" s="50">
        <v>1117</v>
      </c>
      <c r="AN1066" s="50">
        <v>835</v>
      </c>
      <c r="AO1066" s="50">
        <v>692</v>
      </c>
      <c r="AP1066" s="50">
        <v>706</v>
      </c>
      <c r="AQ1066" s="50">
        <v>693</v>
      </c>
      <c r="AR1066" s="50">
        <v>633</v>
      </c>
      <c r="AS1066" s="50">
        <v>525</v>
      </c>
      <c r="AT1066" s="50">
        <v>422</v>
      </c>
      <c r="AU1066" s="50">
        <v>325</v>
      </c>
      <c r="AV1066" s="50">
        <v>244</v>
      </c>
      <c r="AW1066" s="50">
        <v>166</v>
      </c>
      <c r="AX1066" s="50">
        <v>146</v>
      </c>
      <c r="AZ1066">
        <v>1</v>
      </c>
    </row>
    <row r="1067" spans="1:52" x14ac:dyDescent="0.25">
      <c r="A1067" s="2" t="s">
        <v>901</v>
      </c>
      <c r="B1067" s="3" t="s">
        <v>1724</v>
      </c>
      <c r="C1067" s="4">
        <v>85263</v>
      </c>
      <c r="D1067" s="2" t="s">
        <v>903</v>
      </c>
      <c r="E1067" s="2" t="s">
        <v>1725</v>
      </c>
      <c r="F1067" t="s">
        <v>2496</v>
      </c>
      <c r="G1067">
        <v>7914</v>
      </c>
      <c r="H1067">
        <v>950</v>
      </c>
      <c r="I1067">
        <v>374</v>
      </c>
      <c r="J1067" s="9">
        <v>39.368421052631582</v>
      </c>
      <c r="K1067">
        <v>2543</v>
      </c>
      <c r="L1067">
        <v>764</v>
      </c>
      <c r="M1067" s="22">
        <v>30.043255996854107</v>
      </c>
      <c r="N1067" s="48">
        <v>7914</v>
      </c>
      <c r="O1067" s="49">
        <v>3989</v>
      </c>
      <c r="P1067" s="49">
        <v>3925</v>
      </c>
      <c r="Q1067" s="48">
        <v>450</v>
      </c>
      <c r="R1067" s="48">
        <v>430</v>
      </c>
      <c r="S1067" s="48">
        <v>397</v>
      </c>
      <c r="T1067" s="48">
        <v>416</v>
      </c>
      <c r="U1067" s="48">
        <v>394</v>
      </c>
      <c r="V1067" s="48">
        <v>350</v>
      </c>
      <c r="W1067" s="48">
        <v>254</v>
      </c>
      <c r="X1067" s="48">
        <v>211</v>
      </c>
      <c r="Y1067" s="48">
        <v>209</v>
      </c>
      <c r="Z1067" s="48">
        <v>210</v>
      </c>
      <c r="AA1067" s="48">
        <v>189</v>
      </c>
      <c r="AB1067" s="48">
        <v>173</v>
      </c>
      <c r="AC1067" s="48">
        <v>137</v>
      </c>
      <c r="AD1067" s="48">
        <v>106</v>
      </c>
      <c r="AE1067" s="48">
        <v>83</v>
      </c>
      <c r="AF1067" s="48">
        <v>54</v>
      </c>
      <c r="AG1067" s="48">
        <v>40</v>
      </c>
      <c r="AH1067" s="50">
        <v>429</v>
      </c>
      <c r="AI1067" s="50">
        <v>390</v>
      </c>
      <c r="AJ1067" s="50">
        <v>361</v>
      </c>
      <c r="AK1067" s="50">
        <v>381</v>
      </c>
      <c r="AL1067" s="50">
        <v>374</v>
      </c>
      <c r="AM1067" s="50">
        <v>339</v>
      </c>
      <c r="AN1067" s="50">
        <v>252</v>
      </c>
      <c r="AO1067" s="50">
        <v>209</v>
      </c>
      <c r="AP1067" s="50">
        <v>194</v>
      </c>
      <c r="AQ1067" s="50">
        <v>184</v>
      </c>
      <c r="AR1067" s="50">
        <v>156</v>
      </c>
      <c r="AS1067" s="50">
        <v>144</v>
      </c>
      <c r="AT1067" s="50">
        <v>121</v>
      </c>
      <c r="AU1067" s="50">
        <v>97</v>
      </c>
      <c r="AV1067" s="50">
        <v>79</v>
      </c>
      <c r="AW1067" s="50">
        <v>54</v>
      </c>
      <c r="AX1067" s="50">
        <v>47</v>
      </c>
      <c r="AZ1067">
        <v>0</v>
      </c>
    </row>
    <row r="1068" spans="1:52" x14ac:dyDescent="0.25">
      <c r="A1068" s="2" t="s">
        <v>901</v>
      </c>
      <c r="B1068" s="3" t="s">
        <v>1718</v>
      </c>
      <c r="C1068" s="4">
        <v>85279</v>
      </c>
      <c r="D1068" s="2" t="s">
        <v>903</v>
      </c>
      <c r="E1068" s="2" t="s">
        <v>1719</v>
      </c>
      <c r="F1068" t="s">
        <v>2496</v>
      </c>
      <c r="G1068">
        <v>4375</v>
      </c>
      <c r="H1068">
        <v>61</v>
      </c>
      <c r="I1068">
        <v>79</v>
      </c>
      <c r="J1068" s="9">
        <v>129.50819672131149</v>
      </c>
      <c r="K1068">
        <v>1345</v>
      </c>
      <c r="L1068">
        <v>273</v>
      </c>
      <c r="M1068" s="22">
        <v>20.297397769516728</v>
      </c>
      <c r="N1068" s="48">
        <v>4375</v>
      </c>
      <c r="O1068" s="49">
        <v>1623</v>
      </c>
      <c r="P1068" s="49">
        <v>2752</v>
      </c>
      <c r="Q1068" s="48">
        <v>270</v>
      </c>
      <c r="R1068" s="48">
        <v>251</v>
      </c>
      <c r="S1068" s="48">
        <v>234</v>
      </c>
      <c r="T1068" s="48">
        <v>233</v>
      </c>
      <c r="U1068" s="48">
        <v>240</v>
      </c>
      <c r="V1068" s="48">
        <v>232</v>
      </c>
      <c r="W1068" s="48">
        <v>162</v>
      </c>
      <c r="X1068" s="48">
        <v>129</v>
      </c>
      <c r="Y1068" s="48">
        <v>115</v>
      </c>
      <c r="Z1068" s="48">
        <v>100</v>
      </c>
      <c r="AA1068" s="48">
        <v>89</v>
      </c>
      <c r="AB1068" s="48">
        <v>75</v>
      </c>
      <c r="AC1068" s="48">
        <v>61</v>
      </c>
      <c r="AD1068" s="48">
        <v>42</v>
      </c>
      <c r="AE1068" s="48">
        <v>29</v>
      </c>
      <c r="AF1068" s="48">
        <v>19</v>
      </c>
      <c r="AG1068" s="48">
        <v>15</v>
      </c>
      <c r="AH1068" s="50">
        <v>259</v>
      </c>
      <c r="AI1068" s="50">
        <v>242</v>
      </c>
      <c r="AJ1068" s="50">
        <v>229</v>
      </c>
      <c r="AK1068" s="50">
        <v>227</v>
      </c>
      <c r="AL1068" s="50">
        <v>223</v>
      </c>
      <c r="AM1068" s="50">
        <v>195</v>
      </c>
      <c r="AN1068" s="50">
        <v>131</v>
      </c>
      <c r="AO1068" s="50">
        <v>106</v>
      </c>
      <c r="AP1068" s="50">
        <v>100</v>
      </c>
      <c r="AQ1068" s="50">
        <v>88</v>
      </c>
      <c r="AR1068" s="50">
        <v>75</v>
      </c>
      <c r="AS1068" s="50">
        <v>61</v>
      </c>
      <c r="AT1068" s="50">
        <v>49</v>
      </c>
      <c r="AU1068" s="50">
        <v>37</v>
      </c>
      <c r="AV1068" s="50">
        <v>25</v>
      </c>
      <c r="AW1068" s="50">
        <v>18</v>
      </c>
      <c r="AX1068" s="50">
        <v>14</v>
      </c>
      <c r="AZ1068">
        <v>0</v>
      </c>
    </row>
    <row r="1069" spans="1:52" x14ac:dyDescent="0.25">
      <c r="A1069" s="2" t="s">
        <v>901</v>
      </c>
      <c r="B1069" s="3" t="s">
        <v>1634</v>
      </c>
      <c r="C1069" s="4">
        <v>85300</v>
      </c>
      <c r="D1069" s="2" t="s">
        <v>903</v>
      </c>
      <c r="E1069" s="2" t="s">
        <v>519</v>
      </c>
      <c r="F1069" t="s">
        <v>2496</v>
      </c>
      <c r="G1069">
        <v>2893</v>
      </c>
      <c r="H1069">
        <v>175</v>
      </c>
      <c r="I1069">
        <v>127</v>
      </c>
      <c r="J1069" s="9">
        <v>72.571428571428569</v>
      </c>
      <c r="K1069">
        <v>922</v>
      </c>
      <c r="L1069">
        <v>255</v>
      </c>
      <c r="M1069" s="22">
        <v>27.657266811279829</v>
      </c>
      <c r="N1069" s="48">
        <v>2893</v>
      </c>
      <c r="O1069" s="49">
        <v>1480</v>
      </c>
      <c r="P1069" s="49">
        <v>1413</v>
      </c>
      <c r="Q1069" s="48">
        <v>146</v>
      </c>
      <c r="R1069" s="48">
        <v>142</v>
      </c>
      <c r="S1069" s="48">
        <v>137</v>
      </c>
      <c r="T1069" s="48">
        <v>133</v>
      </c>
      <c r="U1069" s="48">
        <v>129</v>
      </c>
      <c r="V1069" s="48">
        <v>115</v>
      </c>
      <c r="W1069" s="48">
        <v>87</v>
      </c>
      <c r="X1069" s="48">
        <v>84</v>
      </c>
      <c r="Y1069" s="48">
        <v>87</v>
      </c>
      <c r="Z1069" s="48">
        <v>85</v>
      </c>
      <c r="AA1069" s="48">
        <v>82</v>
      </c>
      <c r="AB1069" s="48">
        <v>71</v>
      </c>
      <c r="AC1069" s="48">
        <v>53</v>
      </c>
      <c r="AD1069" s="48">
        <v>38</v>
      </c>
      <c r="AE1069" s="48">
        <v>27</v>
      </c>
      <c r="AF1069" s="48">
        <v>17</v>
      </c>
      <c r="AG1069" s="48">
        <v>11</v>
      </c>
      <c r="AH1069" s="50">
        <v>142</v>
      </c>
      <c r="AI1069" s="50">
        <v>142</v>
      </c>
      <c r="AJ1069" s="50">
        <v>141</v>
      </c>
      <c r="AK1069" s="50">
        <v>140</v>
      </c>
      <c r="AL1069" s="50">
        <v>138</v>
      </c>
      <c r="AM1069" s="50">
        <v>125</v>
      </c>
      <c r="AN1069" s="50">
        <v>95</v>
      </c>
      <c r="AO1069" s="50">
        <v>90</v>
      </c>
      <c r="AP1069" s="50">
        <v>90</v>
      </c>
      <c r="AQ1069" s="50">
        <v>86</v>
      </c>
      <c r="AR1069" s="50">
        <v>78</v>
      </c>
      <c r="AS1069" s="50">
        <v>63</v>
      </c>
      <c r="AT1069" s="50">
        <v>42</v>
      </c>
      <c r="AU1069" s="50">
        <v>29</v>
      </c>
      <c r="AV1069" s="50">
        <v>21</v>
      </c>
      <c r="AW1069" s="50">
        <v>15</v>
      </c>
      <c r="AX1069" s="50">
        <v>12</v>
      </c>
      <c r="AZ1069">
        <v>0</v>
      </c>
    </row>
    <row r="1070" spans="1:52" x14ac:dyDescent="0.25">
      <c r="A1070" s="2" t="s">
        <v>901</v>
      </c>
      <c r="B1070" s="3" t="s">
        <v>1930</v>
      </c>
      <c r="C1070" s="4">
        <v>85315</v>
      </c>
      <c r="D1070" s="2" t="s">
        <v>903</v>
      </c>
      <c r="E1070" s="2" t="s">
        <v>1931</v>
      </c>
      <c r="F1070" t="s">
        <v>2496</v>
      </c>
      <c r="G1070">
        <v>2062</v>
      </c>
      <c r="H1070">
        <v>147</v>
      </c>
      <c r="I1070">
        <v>54</v>
      </c>
      <c r="J1070" s="9">
        <v>36.734693877551024</v>
      </c>
      <c r="K1070">
        <v>641</v>
      </c>
      <c r="L1070">
        <v>170</v>
      </c>
      <c r="M1070" s="22">
        <v>26.521060842433698</v>
      </c>
      <c r="N1070" s="48">
        <v>2062</v>
      </c>
      <c r="O1070" s="49">
        <v>1479</v>
      </c>
      <c r="P1070" s="49">
        <v>583</v>
      </c>
      <c r="Q1070" s="48">
        <v>111</v>
      </c>
      <c r="R1070" s="48">
        <v>115</v>
      </c>
      <c r="S1070" s="48">
        <v>111</v>
      </c>
      <c r="T1070" s="48">
        <v>101</v>
      </c>
      <c r="U1070" s="48">
        <v>96</v>
      </c>
      <c r="V1070" s="48">
        <v>88</v>
      </c>
      <c r="W1070" s="48">
        <v>68</v>
      </c>
      <c r="X1070" s="48">
        <v>58</v>
      </c>
      <c r="Y1070" s="48">
        <v>59</v>
      </c>
      <c r="Z1070" s="48">
        <v>55</v>
      </c>
      <c r="AA1070" s="48">
        <v>50</v>
      </c>
      <c r="AB1070" s="48">
        <v>40</v>
      </c>
      <c r="AC1070" s="48">
        <v>30</v>
      </c>
      <c r="AD1070" s="48">
        <v>22</v>
      </c>
      <c r="AE1070" s="48">
        <v>17</v>
      </c>
      <c r="AF1070" s="48">
        <v>10</v>
      </c>
      <c r="AG1070" s="48">
        <v>7</v>
      </c>
      <c r="AH1070" s="50">
        <v>108</v>
      </c>
      <c r="AI1070" s="50">
        <v>109</v>
      </c>
      <c r="AJ1070" s="50">
        <v>105</v>
      </c>
      <c r="AK1070" s="50">
        <v>97</v>
      </c>
      <c r="AL1070" s="50">
        <v>94</v>
      </c>
      <c r="AM1070" s="50">
        <v>85</v>
      </c>
      <c r="AN1070" s="50">
        <v>66</v>
      </c>
      <c r="AO1070" s="50">
        <v>55</v>
      </c>
      <c r="AP1070" s="50">
        <v>56</v>
      </c>
      <c r="AQ1070" s="50">
        <v>54</v>
      </c>
      <c r="AR1070" s="50">
        <v>49</v>
      </c>
      <c r="AS1070" s="50">
        <v>42</v>
      </c>
      <c r="AT1070" s="50">
        <v>33</v>
      </c>
      <c r="AU1070" s="50">
        <v>26</v>
      </c>
      <c r="AV1070" s="50">
        <v>19</v>
      </c>
      <c r="AW1070" s="50">
        <v>14</v>
      </c>
      <c r="AX1070" s="50">
        <v>12</v>
      </c>
      <c r="AZ1070">
        <v>1</v>
      </c>
    </row>
    <row r="1071" spans="1:52" x14ac:dyDescent="0.25">
      <c r="A1071" s="2" t="s">
        <v>901</v>
      </c>
      <c r="B1071" s="3" t="s">
        <v>1141</v>
      </c>
      <c r="C1071" s="4">
        <v>85325</v>
      </c>
      <c r="D1071" s="2" t="s">
        <v>903</v>
      </c>
      <c r="E1071" s="2" t="s">
        <v>1142</v>
      </c>
      <c r="F1071" t="s">
        <v>2496</v>
      </c>
      <c r="G1071">
        <v>7856</v>
      </c>
      <c r="H1071">
        <v>957</v>
      </c>
      <c r="I1071">
        <v>435</v>
      </c>
      <c r="J1071" s="9">
        <v>45.454545454545453</v>
      </c>
      <c r="K1071">
        <v>2409</v>
      </c>
      <c r="L1071">
        <v>716</v>
      </c>
      <c r="M1071" s="22">
        <v>29.721876297218763</v>
      </c>
      <c r="N1071" s="48">
        <v>7856</v>
      </c>
      <c r="O1071" s="49">
        <v>2355</v>
      </c>
      <c r="P1071" s="49">
        <v>5501</v>
      </c>
      <c r="Q1071" s="48">
        <v>422</v>
      </c>
      <c r="R1071" s="48">
        <v>427</v>
      </c>
      <c r="S1071" s="48">
        <v>430</v>
      </c>
      <c r="T1071" s="48">
        <v>386</v>
      </c>
      <c r="U1071" s="48">
        <v>410</v>
      </c>
      <c r="V1071" s="48">
        <v>404</v>
      </c>
      <c r="W1071" s="48">
        <v>324</v>
      </c>
      <c r="X1071" s="48">
        <v>281</v>
      </c>
      <c r="Y1071" s="48">
        <v>253</v>
      </c>
      <c r="Z1071" s="48">
        <v>241</v>
      </c>
      <c r="AA1071" s="48">
        <v>214</v>
      </c>
      <c r="AB1071" s="48">
        <v>168</v>
      </c>
      <c r="AC1071" s="48">
        <v>145</v>
      </c>
      <c r="AD1071" s="48">
        <v>127</v>
      </c>
      <c r="AE1071" s="48">
        <v>85</v>
      </c>
      <c r="AF1071" s="48">
        <v>48</v>
      </c>
      <c r="AG1071" s="48">
        <v>35</v>
      </c>
      <c r="AH1071" s="50">
        <v>398</v>
      </c>
      <c r="AI1071" s="50">
        <v>372</v>
      </c>
      <c r="AJ1071" s="50">
        <v>365</v>
      </c>
      <c r="AK1071" s="50">
        <v>320</v>
      </c>
      <c r="AL1071" s="50">
        <v>338</v>
      </c>
      <c r="AM1071" s="50">
        <v>316</v>
      </c>
      <c r="AN1071" s="50">
        <v>229</v>
      </c>
      <c r="AO1071" s="50">
        <v>184</v>
      </c>
      <c r="AP1071" s="50">
        <v>162</v>
      </c>
      <c r="AQ1071" s="50">
        <v>164</v>
      </c>
      <c r="AR1071" s="50">
        <v>159</v>
      </c>
      <c r="AS1071" s="50">
        <v>125</v>
      </c>
      <c r="AT1071" s="50">
        <v>107</v>
      </c>
      <c r="AU1071" s="50">
        <v>89</v>
      </c>
      <c r="AV1071" s="50">
        <v>60</v>
      </c>
      <c r="AW1071" s="50">
        <v>35</v>
      </c>
      <c r="AX1071" s="50">
        <v>33</v>
      </c>
      <c r="AZ1071">
        <v>0</v>
      </c>
    </row>
    <row r="1072" spans="1:52" x14ac:dyDescent="0.25">
      <c r="A1072" s="2" t="s">
        <v>901</v>
      </c>
      <c r="B1072" s="3" t="s">
        <v>1241</v>
      </c>
      <c r="C1072" s="4">
        <v>85400</v>
      </c>
      <c r="D1072" s="2" t="s">
        <v>903</v>
      </c>
      <c r="E1072" s="2" t="s">
        <v>1242</v>
      </c>
      <c r="F1072" t="s">
        <v>2496</v>
      </c>
      <c r="G1072">
        <v>7034</v>
      </c>
      <c r="H1072">
        <v>882</v>
      </c>
      <c r="I1072">
        <v>487</v>
      </c>
      <c r="J1072" s="9">
        <v>55.215419501133788</v>
      </c>
      <c r="K1072">
        <v>2516</v>
      </c>
      <c r="L1072">
        <v>630</v>
      </c>
      <c r="M1072" s="22">
        <v>25.039745627980921</v>
      </c>
      <c r="N1072" s="48">
        <v>7034</v>
      </c>
      <c r="O1072" s="49">
        <v>2335</v>
      </c>
      <c r="P1072" s="49">
        <v>4699</v>
      </c>
      <c r="Q1072" s="48">
        <v>454</v>
      </c>
      <c r="R1072" s="48">
        <v>425</v>
      </c>
      <c r="S1072" s="48">
        <v>405</v>
      </c>
      <c r="T1072" s="48">
        <v>331</v>
      </c>
      <c r="U1072" s="48">
        <v>341</v>
      </c>
      <c r="V1072" s="48">
        <v>331</v>
      </c>
      <c r="W1072" s="48">
        <v>249</v>
      </c>
      <c r="X1072" s="48">
        <v>199</v>
      </c>
      <c r="Y1072" s="48">
        <v>170</v>
      </c>
      <c r="Z1072" s="48">
        <v>157</v>
      </c>
      <c r="AA1072" s="48">
        <v>148</v>
      </c>
      <c r="AB1072" s="48">
        <v>134</v>
      </c>
      <c r="AC1072" s="48">
        <v>106</v>
      </c>
      <c r="AD1072" s="48">
        <v>78</v>
      </c>
      <c r="AE1072" s="48">
        <v>60</v>
      </c>
      <c r="AF1072" s="48">
        <v>41</v>
      </c>
      <c r="AG1072" s="48">
        <v>36</v>
      </c>
      <c r="AH1072" s="50">
        <v>443</v>
      </c>
      <c r="AI1072" s="50">
        <v>421</v>
      </c>
      <c r="AJ1072" s="50">
        <v>379</v>
      </c>
      <c r="AK1072" s="50">
        <v>318</v>
      </c>
      <c r="AL1072" s="50">
        <v>329</v>
      </c>
      <c r="AM1072" s="50">
        <v>311</v>
      </c>
      <c r="AN1072" s="50">
        <v>208</v>
      </c>
      <c r="AO1072" s="50">
        <v>156</v>
      </c>
      <c r="AP1072" s="50">
        <v>139</v>
      </c>
      <c r="AQ1072" s="50">
        <v>128</v>
      </c>
      <c r="AR1072" s="50">
        <v>120</v>
      </c>
      <c r="AS1072" s="50">
        <v>102</v>
      </c>
      <c r="AT1072" s="50">
        <v>86</v>
      </c>
      <c r="AU1072" s="50">
        <v>72</v>
      </c>
      <c r="AV1072" s="50">
        <v>63</v>
      </c>
      <c r="AW1072" s="50">
        <v>48</v>
      </c>
      <c r="AX1072" s="50">
        <v>46</v>
      </c>
      <c r="AZ1072">
        <v>0</v>
      </c>
    </row>
    <row r="1073" spans="1:52" x14ac:dyDescent="0.25">
      <c r="A1073" s="2" t="s">
        <v>901</v>
      </c>
      <c r="B1073" s="3" t="s">
        <v>1488</v>
      </c>
      <c r="C1073" s="4">
        <v>85410</v>
      </c>
      <c r="D1073" s="2" t="s">
        <v>903</v>
      </c>
      <c r="E1073" s="2" t="s">
        <v>1489</v>
      </c>
      <c r="F1073" t="s">
        <v>2496</v>
      </c>
      <c r="G1073">
        <v>23387</v>
      </c>
      <c r="H1073">
        <v>779</v>
      </c>
      <c r="I1073">
        <v>367</v>
      </c>
      <c r="J1073" s="9">
        <v>47.111681643132222</v>
      </c>
      <c r="K1073">
        <v>6356</v>
      </c>
      <c r="L1073">
        <v>1557</v>
      </c>
      <c r="M1073" s="22">
        <v>24.496538703587163</v>
      </c>
      <c r="N1073" s="48">
        <v>23387</v>
      </c>
      <c r="O1073" s="49">
        <v>15698</v>
      </c>
      <c r="P1073" s="49">
        <v>7689</v>
      </c>
      <c r="Q1073" s="48">
        <v>1136</v>
      </c>
      <c r="R1073" s="48">
        <v>1164</v>
      </c>
      <c r="S1073" s="48">
        <v>1115</v>
      </c>
      <c r="T1073" s="48">
        <v>1283</v>
      </c>
      <c r="U1073" s="48">
        <v>1579</v>
      </c>
      <c r="V1073" s="48">
        <v>1283</v>
      </c>
      <c r="W1073" s="48">
        <v>972</v>
      </c>
      <c r="X1073" s="48">
        <v>910</v>
      </c>
      <c r="Y1073" s="48">
        <v>689</v>
      </c>
      <c r="Z1073" s="48">
        <v>560</v>
      </c>
      <c r="AA1073" s="48">
        <v>517</v>
      </c>
      <c r="AB1073" s="48">
        <v>442</v>
      </c>
      <c r="AC1073" s="48">
        <v>364</v>
      </c>
      <c r="AD1073" s="48">
        <v>277</v>
      </c>
      <c r="AE1073" s="48">
        <v>178</v>
      </c>
      <c r="AF1073" s="48">
        <v>103</v>
      </c>
      <c r="AG1073" s="48">
        <v>91</v>
      </c>
      <c r="AH1073" s="50">
        <v>1100</v>
      </c>
      <c r="AI1073" s="50">
        <v>1165</v>
      </c>
      <c r="AJ1073" s="50">
        <v>1053</v>
      </c>
      <c r="AK1073" s="50">
        <v>942</v>
      </c>
      <c r="AL1073" s="50">
        <v>1095</v>
      </c>
      <c r="AM1073" s="50">
        <v>1021</v>
      </c>
      <c r="AN1073" s="50">
        <v>816</v>
      </c>
      <c r="AO1073" s="50">
        <v>731</v>
      </c>
      <c r="AP1073" s="50">
        <v>579</v>
      </c>
      <c r="AQ1073" s="50">
        <v>498</v>
      </c>
      <c r="AR1073" s="50">
        <v>443</v>
      </c>
      <c r="AS1073" s="50">
        <v>375</v>
      </c>
      <c r="AT1073" s="50">
        <v>323</v>
      </c>
      <c r="AU1073" s="50">
        <v>257</v>
      </c>
      <c r="AV1073" s="50">
        <v>146</v>
      </c>
      <c r="AW1073" s="50">
        <v>87</v>
      </c>
      <c r="AX1073" s="50">
        <v>93</v>
      </c>
      <c r="AZ1073">
        <v>0</v>
      </c>
    </row>
    <row r="1074" spans="1:52" x14ac:dyDescent="0.25">
      <c r="A1074" s="2" t="s">
        <v>901</v>
      </c>
      <c r="B1074" s="3" t="s">
        <v>902</v>
      </c>
      <c r="C1074" s="4">
        <v>85430</v>
      </c>
      <c r="D1074" s="2" t="s">
        <v>903</v>
      </c>
      <c r="E1074" s="2" t="s">
        <v>904</v>
      </c>
      <c r="F1074" t="s">
        <v>2496</v>
      </c>
      <c r="G1074">
        <v>15472</v>
      </c>
      <c r="H1074">
        <v>534</v>
      </c>
      <c r="I1074">
        <v>339</v>
      </c>
      <c r="J1074" s="9">
        <v>63.483146067415731</v>
      </c>
      <c r="K1074">
        <v>4906</v>
      </c>
      <c r="L1074">
        <v>1139</v>
      </c>
      <c r="M1074" s="22">
        <v>23.216469629025681</v>
      </c>
      <c r="N1074" s="48">
        <v>15472</v>
      </c>
      <c r="O1074" s="49">
        <v>8873</v>
      </c>
      <c r="P1074" s="49">
        <v>6599</v>
      </c>
      <c r="Q1074" s="48">
        <v>904</v>
      </c>
      <c r="R1074" s="48">
        <v>865</v>
      </c>
      <c r="S1074" s="48">
        <v>814</v>
      </c>
      <c r="T1074" s="48">
        <v>803</v>
      </c>
      <c r="U1074" s="48">
        <v>759</v>
      </c>
      <c r="V1074" s="48">
        <v>725</v>
      </c>
      <c r="W1074" s="48">
        <v>552</v>
      </c>
      <c r="X1074" s="48">
        <v>435</v>
      </c>
      <c r="Y1074" s="48">
        <v>394</v>
      </c>
      <c r="Z1074" s="48">
        <v>352</v>
      </c>
      <c r="AA1074" s="48">
        <v>299</v>
      </c>
      <c r="AB1074" s="48">
        <v>238</v>
      </c>
      <c r="AC1074" s="48">
        <v>212</v>
      </c>
      <c r="AD1074" s="48">
        <v>168</v>
      </c>
      <c r="AE1074" s="48">
        <v>110</v>
      </c>
      <c r="AF1074" s="48">
        <v>74</v>
      </c>
      <c r="AG1074" s="48">
        <v>61</v>
      </c>
      <c r="AH1074" s="50">
        <v>896</v>
      </c>
      <c r="AI1074" s="50">
        <v>862</v>
      </c>
      <c r="AJ1074" s="50">
        <v>835</v>
      </c>
      <c r="AK1074" s="50">
        <v>828</v>
      </c>
      <c r="AL1074" s="50">
        <v>782</v>
      </c>
      <c r="AM1074" s="50">
        <v>693</v>
      </c>
      <c r="AN1074" s="50">
        <v>501</v>
      </c>
      <c r="AO1074" s="50">
        <v>390</v>
      </c>
      <c r="AP1074" s="50">
        <v>358</v>
      </c>
      <c r="AQ1074" s="50">
        <v>341</v>
      </c>
      <c r="AR1074" s="50">
        <v>304</v>
      </c>
      <c r="AS1074" s="50">
        <v>251</v>
      </c>
      <c r="AT1074" s="50">
        <v>219</v>
      </c>
      <c r="AU1074" s="50">
        <v>176</v>
      </c>
      <c r="AV1074" s="50">
        <v>117</v>
      </c>
      <c r="AW1074" s="50">
        <v>82</v>
      </c>
      <c r="AX1074" s="50">
        <v>72</v>
      </c>
      <c r="AZ1074">
        <v>0</v>
      </c>
    </row>
    <row r="1075" spans="1:52" x14ac:dyDescent="0.25">
      <c r="A1075" s="2" t="s">
        <v>901</v>
      </c>
      <c r="B1075" s="3" t="s">
        <v>1575</v>
      </c>
      <c r="C1075" s="4">
        <v>85440</v>
      </c>
      <c r="D1075" s="2" t="s">
        <v>903</v>
      </c>
      <c r="E1075" s="2" t="s">
        <v>167</v>
      </c>
      <c r="F1075" t="s">
        <v>2496</v>
      </c>
      <c r="G1075">
        <v>24301</v>
      </c>
      <c r="H1075">
        <v>557</v>
      </c>
      <c r="I1075">
        <v>259</v>
      </c>
      <c r="J1075" s="9">
        <v>46.499102333931781</v>
      </c>
      <c r="K1075">
        <v>7287</v>
      </c>
      <c r="L1075">
        <v>1919</v>
      </c>
      <c r="M1075" s="22">
        <v>26.334568409496363</v>
      </c>
      <c r="N1075" s="48">
        <v>24301</v>
      </c>
      <c r="O1075" s="49">
        <v>20975</v>
      </c>
      <c r="P1075" s="49">
        <v>3326</v>
      </c>
      <c r="Q1075" s="48">
        <v>1250</v>
      </c>
      <c r="R1075" s="48">
        <v>1233</v>
      </c>
      <c r="S1075" s="48">
        <v>1230</v>
      </c>
      <c r="T1075" s="48">
        <v>1250</v>
      </c>
      <c r="U1075" s="48">
        <v>1177</v>
      </c>
      <c r="V1075" s="48">
        <v>1049</v>
      </c>
      <c r="W1075" s="48">
        <v>773</v>
      </c>
      <c r="X1075" s="48">
        <v>682</v>
      </c>
      <c r="Y1075" s="48">
        <v>680</v>
      </c>
      <c r="Z1075" s="48">
        <v>660</v>
      </c>
      <c r="AA1075" s="48">
        <v>609</v>
      </c>
      <c r="AB1075" s="48">
        <v>514</v>
      </c>
      <c r="AC1075" s="48">
        <v>388</v>
      </c>
      <c r="AD1075" s="48">
        <v>279</v>
      </c>
      <c r="AE1075" s="48">
        <v>196</v>
      </c>
      <c r="AF1075" s="48">
        <v>121</v>
      </c>
      <c r="AG1075" s="48">
        <v>85</v>
      </c>
      <c r="AH1075" s="50">
        <v>1196</v>
      </c>
      <c r="AI1075" s="50">
        <v>1166</v>
      </c>
      <c r="AJ1075" s="50">
        <v>1176</v>
      </c>
      <c r="AK1075" s="50">
        <v>1204</v>
      </c>
      <c r="AL1075" s="50">
        <v>1193</v>
      </c>
      <c r="AM1075" s="50">
        <v>1069</v>
      </c>
      <c r="AN1075" s="50">
        <v>810</v>
      </c>
      <c r="AO1075" s="50">
        <v>726</v>
      </c>
      <c r="AP1075" s="50">
        <v>718</v>
      </c>
      <c r="AQ1075" s="50">
        <v>689</v>
      </c>
      <c r="AR1075" s="50">
        <v>618</v>
      </c>
      <c r="AS1075" s="50">
        <v>502</v>
      </c>
      <c r="AT1075" s="50">
        <v>362</v>
      </c>
      <c r="AU1075" s="50">
        <v>261</v>
      </c>
      <c r="AV1075" s="50">
        <v>194</v>
      </c>
      <c r="AW1075" s="50">
        <v>134</v>
      </c>
      <c r="AX1075" s="50">
        <v>107</v>
      </c>
      <c r="AZ1075">
        <v>0</v>
      </c>
    </row>
    <row r="1076" spans="1:52" x14ac:dyDescent="0.25">
      <c r="A1076" s="2" t="s">
        <v>1456</v>
      </c>
      <c r="B1076" s="3" t="s">
        <v>2149</v>
      </c>
      <c r="C1076" s="4">
        <v>86001</v>
      </c>
      <c r="D1076" s="2" t="s">
        <v>1458</v>
      </c>
      <c r="E1076" s="2" t="s">
        <v>2150</v>
      </c>
      <c r="F1076" t="s">
        <v>2258</v>
      </c>
      <c r="G1076">
        <v>43731</v>
      </c>
      <c r="H1076">
        <v>3286</v>
      </c>
      <c r="I1076">
        <v>1499</v>
      </c>
      <c r="J1076" s="9">
        <v>45.617772367620205</v>
      </c>
      <c r="K1076">
        <v>12858</v>
      </c>
      <c r="L1076">
        <v>3265</v>
      </c>
      <c r="M1076" s="22">
        <v>25.392751594338154</v>
      </c>
      <c r="N1076" s="48">
        <v>43731</v>
      </c>
      <c r="O1076" s="49">
        <v>36052</v>
      </c>
      <c r="P1076" s="49">
        <v>7679</v>
      </c>
      <c r="Q1076" s="48">
        <v>2250</v>
      </c>
      <c r="R1076" s="48">
        <v>2257</v>
      </c>
      <c r="S1076" s="48">
        <v>2317</v>
      </c>
      <c r="T1076" s="48">
        <v>1992</v>
      </c>
      <c r="U1076" s="48">
        <v>2060</v>
      </c>
      <c r="V1076" s="48">
        <v>1766</v>
      </c>
      <c r="W1076" s="48">
        <v>1448</v>
      </c>
      <c r="X1076" s="48">
        <v>1430</v>
      </c>
      <c r="Y1076" s="48">
        <v>1280</v>
      </c>
      <c r="Z1076" s="48">
        <v>1106</v>
      </c>
      <c r="AA1076" s="48">
        <v>988</v>
      </c>
      <c r="AB1076" s="48">
        <v>792</v>
      </c>
      <c r="AC1076" s="48">
        <v>553</v>
      </c>
      <c r="AD1076" s="48">
        <v>425</v>
      </c>
      <c r="AE1076" s="48">
        <v>328</v>
      </c>
      <c r="AF1076" s="48">
        <v>221</v>
      </c>
      <c r="AG1076" s="48">
        <v>198</v>
      </c>
      <c r="AH1076" s="50">
        <v>2118</v>
      </c>
      <c r="AI1076" s="50">
        <v>2098</v>
      </c>
      <c r="AJ1076" s="50">
        <v>2161</v>
      </c>
      <c r="AK1076" s="50">
        <v>1952</v>
      </c>
      <c r="AL1076" s="50">
        <v>2024</v>
      </c>
      <c r="AM1076" s="50">
        <v>2027</v>
      </c>
      <c r="AN1076" s="50">
        <v>1767</v>
      </c>
      <c r="AO1076" s="50">
        <v>1603</v>
      </c>
      <c r="AP1076" s="50">
        <v>1387</v>
      </c>
      <c r="AQ1076" s="50">
        <v>1272</v>
      </c>
      <c r="AR1076" s="50">
        <v>1107</v>
      </c>
      <c r="AS1076" s="50">
        <v>863</v>
      </c>
      <c r="AT1076" s="50">
        <v>629</v>
      </c>
      <c r="AU1076" s="50">
        <v>458</v>
      </c>
      <c r="AV1076" s="50">
        <v>335</v>
      </c>
      <c r="AW1076" s="50">
        <v>255</v>
      </c>
      <c r="AX1076" s="50">
        <v>264</v>
      </c>
      <c r="AZ1076">
        <v>10</v>
      </c>
    </row>
    <row r="1077" spans="1:52" x14ac:dyDescent="0.25">
      <c r="A1077" s="2" t="s">
        <v>1456</v>
      </c>
      <c r="B1077" s="3" t="s">
        <v>1743</v>
      </c>
      <c r="C1077" s="4">
        <v>86219</v>
      </c>
      <c r="D1077" s="2" t="s">
        <v>1458</v>
      </c>
      <c r="E1077" s="2" t="s">
        <v>1744</v>
      </c>
      <c r="F1077" t="s">
        <v>2496</v>
      </c>
      <c r="G1077">
        <v>5604</v>
      </c>
      <c r="H1077">
        <v>255</v>
      </c>
      <c r="I1077">
        <v>144</v>
      </c>
      <c r="J1077" s="9">
        <v>56.470588235294116</v>
      </c>
      <c r="K1077">
        <v>1491</v>
      </c>
      <c r="L1077">
        <v>632</v>
      </c>
      <c r="M1077" s="22">
        <v>42.387659289067741</v>
      </c>
      <c r="N1077" s="48">
        <v>5604</v>
      </c>
      <c r="O1077" s="49">
        <v>3358</v>
      </c>
      <c r="P1077" s="49">
        <v>2246</v>
      </c>
      <c r="Q1077" s="48">
        <v>254</v>
      </c>
      <c r="R1077" s="48">
        <v>254</v>
      </c>
      <c r="S1077" s="48">
        <v>232</v>
      </c>
      <c r="T1077" s="48">
        <v>272</v>
      </c>
      <c r="U1077" s="48">
        <v>290</v>
      </c>
      <c r="V1077" s="48">
        <v>226</v>
      </c>
      <c r="W1077" s="48">
        <v>165</v>
      </c>
      <c r="X1077" s="48">
        <v>165</v>
      </c>
      <c r="Y1077" s="48">
        <v>140</v>
      </c>
      <c r="Z1077" s="48">
        <v>135</v>
      </c>
      <c r="AA1077" s="48">
        <v>134</v>
      </c>
      <c r="AB1077" s="48">
        <v>124</v>
      </c>
      <c r="AC1077" s="48">
        <v>102</v>
      </c>
      <c r="AD1077" s="48">
        <v>75</v>
      </c>
      <c r="AE1077" s="48">
        <v>50</v>
      </c>
      <c r="AF1077" s="48">
        <v>40</v>
      </c>
      <c r="AG1077" s="48">
        <v>37</v>
      </c>
      <c r="AH1077" s="50">
        <v>240</v>
      </c>
      <c r="AI1077" s="50">
        <v>237</v>
      </c>
      <c r="AJ1077" s="50">
        <v>234</v>
      </c>
      <c r="AK1077" s="50">
        <v>269</v>
      </c>
      <c r="AL1077" s="50">
        <v>280</v>
      </c>
      <c r="AM1077" s="50">
        <v>253</v>
      </c>
      <c r="AN1077" s="50">
        <v>207</v>
      </c>
      <c r="AO1077" s="50">
        <v>184</v>
      </c>
      <c r="AP1077" s="50">
        <v>164</v>
      </c>
      <c r="AQ1077" s="50">
        <v>156</v>
      </c>
      <c r="AR1077" s="50">
        <v>150</v>
      </c>
      <c r="AS1077" s="50">
        <v>138</v>
      </c>
      <c r="AT1077" s="50">
        <v>123</v>
      </c>
      <c r="AU1077" s="50">
        <v>89</v>
      </c>
      <c r="AV1077" s="50">
        <v>65</v>
      </c>
      <c r="AW1077" s="50">
        <v>57</v>
      </c>
      <c r="AX1077" s="50">
        <v>63</v>
      </c>
      <c r="AZ1077">
        <v>1</v>
      </c>
    </row>
    <row r="1078" spans="1:52" x14ac:dyDescent="0.25">
      <c r="A1078" s="2" t="s">
        <v>1456</v>
      </c>
      <c r="B1078" s="3" t="s">
        <v>1765</v>
      </c>
      <c r="C1078" s="4">
        <v>86320</v>
      </c>
      <c r="D1078" s="2" t="s">
        <v>1458</v>
      </c>
      <c r="E1078" s="2" t="s">
        <v>1766</v>
      </c>
      <c r="F1078" t="s">
        <v>2258</v>
      </c>
      <c r="G1078">
        <v>55018</v>
      </c>
      <c r="H1078">
        <v>3846</v>
      </c>
      <c r="I1078">
        <v>1023</v>
      </c>
      <c r="J1078" s="9">
        <v>26.5990639625585</v>
      </c>
      <c r="K1078">
        <v>19709</v>
      </c>
      <c r="L1078">
        <v>3048</v>
      </c>
      <c r="M1078" s="22">
        <v>15.465015982546046</v>
      </c>
      <c r="N1078" s="48">
        <v>55018</v>
      </c>
      <c r="O1078" s="49">
        <v>25170</v>
      </c>
      <c r="P1078" s="49">
        <v>29848</v>
      </c>
      <c r="Q1078" s="48">
        <v>3646</v>
      </c>
      <c r="R1078" s="48">
        <v>3339</v>
      </c>
      <c r="S1078" s="48">
        <v>3234</v>
      </c>
      <c r="T1078" s="48">
        <v>3378</v>
      </c>
      <c r="U1078" s="48">
        <v>2842</v>
      </c>
      <c r="V1078" s="48">
        <v>2269</v>
      </c>
      <c r="W1078" s="48">
        <v>2035</v>
      </c>
      <c r="X1078" s="48">
        <v>1661</v>
      </c>
      <c r="Y1078" s="48">
        <v>1340</v>
      </c>
      <c r="Z1078" s="48">
        <v>1172</v>
      </c>
      <c r="AA1078" s="48">
        <v>905</v>
      </c>
      <c r="AB1078" s="48">
        <v>705</v>
      </c>
      <c r="AC1078" s="48">
        <v>567</v>
      </c>
      <c r="AD1078" s="48">
        <v>427</v>
      </c>
      <c r="AE1078" s="48">
        <v>320</v>
      </c>
      <c r="AF1078" s="48">
        <v>237</v>
      </c>
      <c r="AG1078" s="48">
        <v>201</v>
      </c>
      <c r="AH1078" s="50">
        <v>3540</v>
      </c>
      <c r="AI1078" s="50">
        <v>3281</v>
      </c>
      <c r="AJ1078" s="50">
        <v>3149</v>
      </c>
      <c r="AK1078" s="50">
        <v>3123</v>
      </c>
      <c r="AL1078" s="50">
        <v>2719</v>
      </c>
      <c r="AM1078" s="50">
        <v>2140</v>
      </c>
      <c r="AN1078" s="50">
        <v>1777</v>
      </c>
      <c r="AO1078" s="50">
        <v>1540</v>
      </c>
      <c r="AP1078" s="50">
        <v>1254</v>
      </c>
      <c r="AQ1078" s="50">
        <v>1004</v>
      </c>
      <c r="AR1078" s="50">
        <v>874</v>
      </c>
      <c r="AS1078" s="50">
        <v>676</v>
      </c>
      <c r="AT1078" s="50">
        <v>507</v>
      </c>
      <c r="AU1078" s="50">
        <v>417</v>
      </c>
      <c r="AV1078" s="50">
        <v>300</v>
      </c>
      <c r="AW1078" s="50">
        <v>221</v>
      </c>
      <c r="AX1078" s="50">
        <v>218</v>
      </c>
      <c r="AZ1078">
        <v>12</v>
      </c>
    </row>
    <row r="1079" spans="1:52" x14ac:dyDescent="0.25">
      <c r="A1079" s="2" t="s">
        <v>1456</v>
      </c>
      <c r="B1079" s="3" t="s">
        <v>2075</v>
      </c>
      <c r="C1079" s="4">
        <v>86568</v>
      </c>
      <c r="D1079" s="2" t="s">
        <v>1458</v>
      </c>
      <c r="E1079" s="2" t="s">
        <v>2076</v>
      </c>
      <c r="F1079" t="s">
        <v>2258</v>
      </c>
      <c r="G1079">
        <v>61483</v>
      </c>
      <c r="H1079">
        <v>3807</v>
      </c>
      <c r="I1079">
        <v>1080</v>
      </c>
      <c r="J1079" s="9">
        <v>28.368794326241137</v>
      </c>
      <c r="K1079">
        <v>20218</v>
      </c>
      <c r="L1079">
        <v>4052</v>
      </c>
      <c r="M1079" s="22">
        <v>20.041547136215254</v>
      </c>
      <c r="N1079" s="48">
        <v>61483</v>
      </c>
      <c r="O1079" s="49">
        <v>34061</v>
      </c>
      <c r="P1079" s="49">
        <v>27422</v>
      </c>
      <c r="Q1079" s="48">
        <v>3488</v>
      </c>
      <c r="R1079" s="48">
        <v>3353</v>
      </c>
      <c r="S1079" s="48">
        <v>3450</v>
      </c>
      <c r="T1079" s="48">
        <v>3107</v>
      </c>
      <c r="U1079" s="48">
        <v>3111</v>
      </c>
      <c r="V1079" s="48">
        <v>2611</v>
      </c>
      <c r="W1079" s="48">
        <v>2138</v>
      </c>
      <c r="X1079" s="48">
        <v>1952</v>
      </c>
      <c r="Y1079" s="48">
        <v>1626</v>
      </c>
      <c r="Z1079" s="48">
        <v>1481</v>
      </c>
      <c r="AA1079" s="48">
        <v>1307</v>
      </c>
      <c r="AB1079" s="48">
        <v>1023</v>
      </c>
      <c r="AC1079" s="48">
        <v>782</v>
      </c>
      <c r="AD1079" s="48">
        <v>575</v>
      </c>
      <c r="AE1079" s="48">
        <v>440</v>
      </c>
      <c r="AF1079" s="48">
        <v>305</v>
      </c>
      <c r="AG1079" s="48">
        <v>254</v>
      </c>
      <c r="AH1079" s="50">
        <v>3361</v>
      </c>
      <c r="AI1079" s="50">
        <v>3261</v>
      </c>
      <c r="AJ1079" s="50">
        <v>3339</v>
      </c>
      <c r="AK1079" s="50">
        <v>3114</v>
      </c>
      <c r="AL1079" s="50">
        <v>3119</v>
      </c>
      <c r="AM1079" s="50">
        <v>2608</v>
      </c>
      <c r="AN1079" s="50">
        <v>2152</v>
      </c>
      <c r="AO1079" s="50">
        <v>1913</v>
      </c>
      <c r="AP1079" s="50">
        <v>1697</v>
      </c>
      <c r="AQ1079" s="50">
        <v>1554</v>
      </c>
      <c r="AR1079" s="50">
        <v>1188</v>
      </c>
      <c r="AS1079" s="50">
        <v>965</v>
      </c>
      <c r="AT1079" s="50">
        <v>760</v>
      </c>
      <c r="AU1079" s="50">
        <v>519</v>
      </c>
      <c r="AV1079" s="50">
        <v>393</v>
      </c>
      <c r="AW1079" s="50">
        <v>278</v>
      </c>
      <c r="AX1079" s="50">
        <v>259</v>
      </c>
      <c r="AZ1079">
        <v>6</v>
      </c>
    </row>
    <row r="1080" spans="1:52" x14ac:dyDescent="0.25">
      <c r="A1080" s="2" t="s">
        <v>1456</v>
      </c>
      <c r="B1080" s="3" t="s">
        <v>1928</v>
      </c>
      <c r="C1080" s="4">
        <v>86569</v>
      </c>
      <c r="D1080" s="2" t="s">
        <v>1458</v>
      </c>
      <c r="E1080" s="2" t="s">
        <v>1929</v>
      </c>
      <c r="F1080" t="s">
        <v>2258</v>
      </c>
      <c r="G1080">
        <v>14675</v>
      </c>
      <c r="H1080">
        <v>1256</v>
      </c>
      <c r="I1080">
        <v>469</v>
      </c>
      <c r="J1080" s="9">
        <v>37.340764331210188</v>
      </c>
      <c r="K1080">
        <v>4796</v>
      </c>
      <c r="L1080">
        <v>1214</v>
      </c>
      <c r="M1080" s="22">
        <v>25.312760633861554</v>
      </c>
      <c r="N1080" s="48">
        <v>14675</v>
      </c>
      <c r="O1080" s="49">
        <v>5337</v>
      </c>
      <c r="P1080" s="49">
        <v>9338</v>
      </c>
      <c r="Q1080" s="48">
        <v>819</v>
      </c>
      <c r="R1080" s="48">
        <v>775</v>
      </c>
      <c r="S1080" s="48">
        <v>750</v>
      </c>
      <c r="T1080" s="48">
        <v>781</v>
      </c>
      <c r="U1080" s="48">
        <v>774</v>
      </c>
      <c r="V1080" s="48">
        <v>645</v>
      </c>
      <c r="W1080" s="48">
        <v>469</v>
      </c>
      <c r="X1080" s="48">
        <v>411</v>
      </c>
      <c r="Y1080" s="48">
        <v>353</v>
      </c>
      <c r="Z1080" s="48">
        <v>337</v>
      </c>
      <c r="AA1080" s="48">
        <v>301</v>
      </c>
      <c r="AB1080" s="48">
        <v>246</v>
      </c>
      <c r="AC1080" s="48">
        <v>197</v>
      </c>
      <c r="AD1080" s="48">
        <v>162</v>
      </c>
      <c r="AE1080" s="48">
        <v>121</v>
      </c>
      <c r="AF1080" s="48">
        <v>80</v>
      </c>
      <c r="AG1080" s="48">
        <v>84</v>
      </c>
      <c r="AH1080" s="50">
        <v>790</v>
      </c>
      <c r="AI1080" s="50">
        <v>767</v>
      </c>
      <c r="AJ1080" s="50">
        <v>750</v>
      </c>
      <c r="AK1080" s="50">
        <v>782</v>
      </c>
      <c r="AL1080" s="50">
        <v>767</v>
      </c>
      <c r="AM1080" s="50">
        <v>657</v>
      </c>
      <c r="AN1080" s="50">
        <v>499</v>
      </c>
      <c r="AO1080" s="50">
        <v>437</v>
      </c>
      <c r="AP1080" s="50">
        <v>371</v>
      </c>
      <c r="AQ1080" s="50">
        <v>343</v>
      </c>
      <c r="AR1080" s="50">
        <v>304</v>
      </c>
      <c r="AS1080" s="50">
        <v>249</v>
      </c>
      <c r="AT1080" s="50">
        <v>194</v>
      </c>
      <c r="AU1080" s="50">
        <v>163</v>
      </c>
      <c r="AV1080" s="50">
        <v>122</v>
      </c>
      <c r="AW1080" s="50">
        <v>84</v>
      </c>
      <c r="AX1080" s="50">
        <v>91</v>
      </c>
      <c r="AZ1080">
        <v>3</v>
      </c>
    </row>
    <row r="1081" spans="1:52" x14ac:dyDescent="0.25">
      <c r="A1081" s="2" t="s">
        <v>1456</v>
      </c>
      <c r="B1081" s="3" t="s">
        <v>1644</v>
      </c>
      <c r="C1081" s="4">
        <v>86571</v>
      </c>
      <c r="D1081" s="2" t="s">
        <v>1458</v>
      </c>
      <c r="E1081" s="2" t="s">
        <v>1645</v>
      </c>
      <c r="F1081" t="s">
        <v>2258</v>
      </c>
      <c r="G1081">
        <v>23994</v>
      </c>
      <c r="H1081">
        <v>636</v>
      </c>
      <c r="I1081">
        <v>129</v>
      </c>
      <c r="J1081" s="9">
        <v>20.283018867924529</v>
      </c>
      <c r="K1081">
        <v>8837</v>
      </c>
      <c r="L1081">
        <v>1494</v>
      </c>
      <c r="M1081" s="22">
        <v>16.906189883444608</v>
      </c>
      <c r="N1081" s="48">
        <v>23994</v>
      </c>
      <c r="O1081" s="49">
        <v>4928</v>
      </c>
      <c r="P1081" s="49">
        <v>19066</v>
      </c>
      <c r="Q1081" s="48">
        <v>1587</v>
      </c>
      <c r="R1081" s="48">
        <v>1459</v>
      </c>
      <c r="S1081" s="48">
        <v>1399</v>
      </c>
      <c r="T1081" s="48">
        <v>1435</v>
      </c>
      <c r="U1081" s="48">
        <v>1249</v>
      </c>
      <c r="V1081" s="48">
        <v>1015</v>
      </c>
      <c r="W1081" s="48">
        <v>881</v>
      </c>
      <c r="X1081" s="48">
        <v>739</v>
      </c>
      <c r="Y1081" s="48">
        <v>598</v>
      </c>
      <c r="Z1081" s="48">
        <v>503</v>
      </c>
      <c r="AA1081" s="48">
        <v>413</v>
      </c>
      <c r="AB1081" s="48">
        <v>321</v>
      </c>
      <c r="AC1081" s="48">
        <v>251</v>
      </c>
      <c r="AD1081" s="48">
        <v>202</v>
      </c>
      <c r="AE1081" s="48">
        <v>146</v>
      </c>
      <c r="AF1081" s="48">
        <v>106</v>
      </c>
      <c r="AG1081" s="48">
        <v>90</v>
      </c>
      <c r="AH1081" s="50">
        <v>1506</v>
      </c>
      <c r="AI1081" s="50">
        <v>1355</v>
      </c>
      <c r="AJ1081" s="50">
        <v>1274</v>
      </c>
      <c r="AK1081" s="50">
        <v>1313</v>
      </c>
      <c r="AL1081" s="50">
        <v>1157</v>
      </c>
      <c r="AM1081" s="50">
        <v>934</v>
      </c>
      <c r="AN1081" s="50">
        <v>807</v>
      </c>
      <c r="AO1081" s="50">
        <v>678</v>
      </c>
      <c r="AP1081" s="50">
        <v>548</v>
      </c>
      <c r="AQ1081" s="50">
        <v>472</v>
      </c>
      <c r="AR1081" s="50">
        <v>399</v>
      </c>
      <c r="AS1081" s="50">
        <v>321</v>
      </c>
      <c r="AT1081" s="50">
        <v>256</v>
      </c>
      <c r="AU1081" s="50">
        <v>207</v>
      </c>
      <c r="AV1081" s="50">
        <v>154</v>
      </c>
      <c r="AW1081" s="50">
        <v>114</v>
      </c>
      <c r="AX1081" s="50">
        <v>105</v>
      </c>
      <c r="AZ1081">
        <v>6</v>
      </c>
    </row>
    <row r="1082" spans="1:52" x14ac:dyDescent="0.25">
      <c r="A1082" s="2" t="s">
        <v>1456</v>
      </c>
      <c r="B1082" s="3" t="s">
        <v>1994</v>
      </c>
      <c r="C1082" s="4">
        <v>86573</v>
      </c>
      <c r="D1082" s="2" t="s">
        <v>1458</v>
      </c>
      <c r="E1082" s="2" t="s">
        <v>1995</v>
      </c>
      <c r="F1082" t="s">
        <v>2258</v>
      </c>
      <c r="G1082">
        <v>15396</v>
      </c>
      <c r="H1082">
        <v>1942</v>
      </c>
      <c r="I1082">
        <v>411</v>
      </c>
      <c r="J1082" s="9">
        <v>21.163748712667356</v>
      </c>
      <c r="K1082">
        <v>5191</v>
      </c>
      <c r="L1082">
        <v>1061</v>
      </c>
      <c r="M1082" s="22">
        <v>20.439221729917165</v>
      </c>
      <c r="N1082" s="48">
        <v>15396</v>
      </c>
      <c r="O1082" s="49">
        <v>9476</v>
      </c>
      <c r="P1082" s="49">
        <v>5920</v>
      </c>
      <c r="Q1082" s="48">
        <v>859</v>
      </c>
      <c r="R1082" s="48">
        <v>841</v>
      </c>
      <c r="S1082" s="48">
        <v>861</v>
      </c>
      <c r="T1082" s="48">
        <v>786</v>
      </c>
      <c r="U1082" s="48">
        <v>791</v>
      </c>
      <c r="V1082" s="48">
        <v>678</v>
      </c>
      <c r="W1082" s="48">
        <v>567</v>
      </c>
      <c r="X1082" s="48">
        <v>513</v>
      </c>
      <c r="Y1082" s="48">
        <v>437</v>
      </c>
      <c r="Z1082" s="48">
        <v>396</v>
      </c>
      <c r="AA1082" s="48">
        <v>330</v>
      </c>
      <c r="AB1082" s="48">
        <v>262</v>
      </c>
      <c r="AC1082" s="48">
        <v>200</v>
      </c>
      <c r="AD1082" s="48">
        <v>146</v>
      </c>
      <c r="AE1082" s="48">
        <v>107</v>
      </c>
      <c r="AF1082" s="48">
        <v>72</v>
      </c>
      <c r="AG1082" s="48">
        <v>61</v>
      </c>
      <c r="AH1082" s="50">
        <v>823</v>
      </c>
      <c r="AI1082" s="50">
        <v>791</v>
      </c>
      <c r="AJ1082" s="50">
        <v>806</v>
      </c>
      <c r="AK1082" s="50">
        <v>736</v>
      </c>
      <c r="AL1082" s="50">
        <v>747</v>
      </c>
      <c r="AM1082" s="50">
        <v>643</v>
      </c>
      <c r="AN1082" s="50">
        <v>537</v>
      </c>
      <c r="AO1082" s="50">
        <v>495</v>
      </c>
      <c r="AP1082" s="50">
        <v>426</v>
      </c>
      <c r="AQ1082" s="50">
        <v>377</v>
      </c>
      <c r="AR1082" s="50">
        <v>304</v>
      </c>
      <c r="AS1082" s="50">
        <v>240</v>
      </c>
      <c r="AT1082" s="50">
        <v>189</v>
      </c>
      <c r="AU1082" s="50">
        <v>138</v>
      </c>
      <c r="AV1082" s="50">
        <v>101</v>
      </c>
      <c r="AW1082" s="50">
        <v>70</v>
      </c>
      <c r="AX1082" s="50">
        <v>66</v>
      </c>
      <c r="AZ1082">
        <v>15</v>
      </c>
    </row>
    <row r="1083" spans="1:52" x14ac:dyDescent="0.25">
      <c r="A1083" s="2" t="s">
        <v>1456</v>
      </c>
      <c r="B1083" s="3" t="s">
        <v>1891</v>
      </c>
      <c r="C1083" s="4">
        <v>86749</v>
      </c>
      <c r="D1083" s="2" t="s">
        <v>1458</v>
      </c>
      <c r="E1083" s="2" t="s">
        <v>1892</v>
      </c>
      <c r="F1083" t="s">
        <v>2496</v>
      </c>
      <c r="G1083">
        <v>14310</v>
      </c>
      <c r="H1083">
        <v>845</v>
      </c>
      <c r="I1083">
        <v>382</v>
      </c>
      <c r="J1083" s="9">
        <v>45.207100591715978</v>
      </c>
      <c r="K1083">
        <v>3909</v>
      </c>
      <c r="L1083">
        <v>1502</v>
      </c>
      <c r="M1083" s="22">
        <v>38.424149398823225</v>
      </c>
      <c r="N1083" s="48">
        <v>14310</v>
      </c>
      <c r="O1083" s="49">
        <v>10452</v>
      </c>
      <c r="P1083" s="49">
        <v>3858</v>
      </c>
      <c r="Q1083" s="48">
        <v>648</v>
      </c>
      <c r="R1083" s="48">
        <v>671</v>
      </c>
      <c r="S1083" s="48">
        <v>623</v>
      </c>
      <c r="T1083" s="48">
        <v>714</v>
      </c>
      <c r="U1083" s="48">
        <v>760</v>
      </c>
      <c r="V1083" s="48">
        <v>618</v>
      </c>
      <c r="W1083" s="48">
        <v>458</v>
      </c>
      <c r="X1083" s="48">
        <v>441</v>
      </c>
      <c r="Y1083" s="48">
        <v>360</v>
      </c>
      <c r="Z1083" s="48">
        <v>345</v>
      </c>
      <c r="AA1083" s="48">
        <v>337</v>
      </c>
      <c r="AB1083" s="48">
        <v>305</v>
      </c>
      <c r="AC1083" s="48">
        <v>251</v>
      </c>
      <c r="AD1083" s="48">
        <v>181</v>
      </c>
      <c r="AE1083" s="48">
        <v>125</v>
      </c>
      <c r="AF1083" s="48">
        <v>99</v>
      </c>
      <c r="AG1083" s="48">
        <v>89</v>
      </c>
      <c r="AH1083" s="50">
        <v>613</v>
      </c>
      <c r="AI1083" s="50">
        <v>628</v>
      </c>
      <c r="AJ1083" s="50">
        <v>619</v>
      </c>
      <c r="AK1083" s="50">
        <v>682</v>
      </c>
      <c r="AL1083" s="50">
        <v>696</v>
      </c>
      <c r="AM1083" s="50">
        <v>637</v>
      </c>
      <c r="AN1083" s="50">
        <v>523</v>
      </c>
      <c r="AO1083" s="50">
        <v>465</v>
      </c>
      <c r="AP1083" s="50">
        <v>411</v>
      </c>
      <c r="AQ1083" s="50">
        <v>391</v>
      </c>
      <c r="AR1083" s="50">
        <v>380</v>
      </c>
      <c r="AS1083" s="50">
        <v>339</v>
      </c>
      <c r="AT1083" s="50">
        <v>292</v>
      </c>
      <c r="AU1083" s="50">
        <v>196</v>
      </c>
      <c r="AV1083" s="50">
        <v>148</v>
      </c>
      <c r="AW1083" s="50">
        <v>129</v>
      </c>
      <c r="AX1083" s="50">
        <v>136</v>
      </c>
      <c r="AZ1083">
        <v>2</v>
      </c>
    </row>
    <row r="1084" spans="1:52" x14ac:dyDescent="0.25">
      <c r="A1084" s="2" t="s">
        <v>1456</v>
      </c>
      <c r="B1084" s="3" t="s">
        <v>1683</v>
      </c>
      <c r="C1084" s="4">
        <v>86755</v>
      </c>
      <c r="D1084" s="2" t="s">
        <v>1458</v>
      </c>
      <c r="E1084" s="2" t="s">
        <v>349</v>
      </c>
      <c r="F1084" t="s">
        <v>2496</v>
      </c>
      <c r="G1084">
        <v>7151</v>
      </c>
      <c r="H1084">
        <v>546</v>
      </c>
      <c r="I1084">
        <v>436</v>
      </c>
      <c r="J1084" s="9">
        <v>79.853479853479854</v>
      </c>
      <c r="K1084">
        <v>2112</v>
      </c>
      <c r="L1084">
        <v>896</v>
      </c>
      <c r="M1084" s="22">
        <v>42.424242424242422</v>
      </c>
      <c r="N1084" s="48">
        <v>7151</v>
      </c>
      <c r="O1084" s="49">
        <v>4230</v>
      </c>
      <c r="P1084" s="49">
        <v>2921</v>
      </c>
      <c r="Q1084" s="48">
        <v>341</v>
      </c>
      <c r="R1084" s="48">
        <v>345</v>
      </c>
      <c r="S1084" s="48">
        <v>340</v>
      </c>
      <c r="T1084" s="48">
        <v>313</v>
      </c>
      <c r="U1084" s="48">
        <v>313</v>
      </c>
      <c r="V1084" s="48">
        <v>280</v>
      </c>
      <c r="W1084" s="48">
        <v>249</v>
      </c>
      <c r="X1084" s="48">
        <v>230</v>
      </c>
      <c r="Y1084" s="48">
        <v>207</v>
      </c>
      <c r="Z1084" s="48">
        <v>181</v>
      </c>
      <c r="AA1084" s="48">
        <v>170</v>
      </c>
      <c r="AB1084" s="48">
        <v>171</v>
      </c>
      <c r="AC1084" s="48">
        <v>121</v>
      </c>
      <c r="AD1084" s="48">
        <v>104</v>
      </c>
      <c r="AE1084" s="48">
        <v>80</v>
      </c>
      <c r="AF1084" s="48">
        <v>70</v>
      </c>
      <c r="AG1084" s="48">
        <v>70</v>
      </c>
      <c r="AH1084" s="50">
        <v>336</v>
      </c>
      <c r="AI1084" s="50">
        <v>347</v>
      </c>
      <c r="AJ1084" s="50">
        <v>375</v>
      </c>
      <c r="AK1084" s="50">
        <v>289</v>
      </c>
      <c r="AL1084" s="50">
        <v>308</v>
      </c>
      <c r="AM1084" s="50">
        <v>270</v>
      </c>
      <c r="AN1084" s="50">
        <v>230</v>
      </c>
      <c r="AO1084" s="50">
        <v>245</v>
      </c>
      <c r="AP1084" s="50">
        <v>199</v>
      </c>
      <c r="AQ1084" s="50">
        <v>180</v>
      </c>
      <c r="AR1084" s="50">
        <v>170</v>
      </c>
      <c r="AS1084" s="50">
        <v>124</v>
      </c>
      <c r="AT1084" s="50">
        <v>124</v>
      </c>
      <c r="AU1084" s="50">
        <v>120</v>
      </c>
      <c r="AV1084" s="50">
        <v>83</v>
      </c>
      <c r="AW1084" s="50">
        <v>81</v>
      </c>
      <c r="AX1084" s="50">
        <v>85</v>
      </c>
      <c r="AZ1084">
        <v>1</v>
      </c>
    </row>
    <row r="1085" spans="1:52" x14ac:dyDescent="0.25">
      <c r="A1085" s="2" t="s">
        <v>1456</v>
      </c>
      <c r="B1085" s="3" t="s">
        <v>1844</v>
      </c>
      <c r="C1085" s="4">
        <v>86757</v>
      </c>
      <c r="D1085" s="2" t="s">
        <v>1458</v>
      </c>
      <c r="E1085" s="2" t="s">
        <v>1845</v>
      </c>
      <c r="F1085" t="s">
        <v>2258</v>
      </c>
      <c r="G1085">
        <v>27707</v>
      </c>
      <c r="H1085">
        <v>1666</v>
      </c>
      <c r="I1085">
        <v>442</v>
      </c>
      <c r="J1085" s="9">
        <v>26.530612244897959</v>
      </c>
      <c r="K1085">
        <v>9989</v>
      </c>
      <c r="L1085">
        <v>1543</v>
      </c>
      <c r="M1085" s="22">
        <v>15.446991690859946</v>
      </c>
      <c r="N1085" s="48">
        <v>27707</v>
      </c>
      <c r="O1085" s="49">
        <v>6070</v>
      </c>
      <c r="P1085" s="49">
        <v>21637</v>
      </c>
      <c r="Q1085" s="48">
        <v>1842</v>
      </c>
      <c r="R1085" s="48">
        <v>1682</v>
      </c>
      <c r="S1085" s="48">
        <v>1628</v>
      </c>
      <c r="T1085" s="48">
        <v>1683</v>
      </c>
      <c r="U1085" s="48">
        <v>1429</v>
      </c>
      <c r="V1085" s="48">
        <v>1150</v>
      </c>
      <c r="W1085" s="48">
        <v>1025</v>
      </c>
      <c r="X1085" s="48">
        <v>833</v>
      </c>
      <c r="Y1085" s="48">
        <v>670</v>
      </c>
      <c r="Z1085" s="48">
        <v>587</v>
      </c>
      <c r="AA1085" s="48">
        <v>451</v>
      </c>
      <c r="AB1085" s="48">
        <v>347</v>
      </c>
      <c r="AC1085" s="48">
        <v>280</v>
      </c>
      <c r="AD1085" s="48">
        <v>212</v>
      </c>
      <c r="AE1085" s="48">
        <v>156</v>
      </c>
      <c r="AF1085" s="48">
        <v>116</v>
      </c>
      <c r="AG1085" s="48">
        <v>100</v>
      </c>
      <c r="AH1085" s="50">
        <v>1792</v>
      </c>
      <c r="AI1085" s="50">
        <v>1666</v>
      </c>
      <c r="AJ1085" s="50">
        <v>1599</v>
      </c>
      <c r="AK1085" s="50">
        <v>1581</v>
      </c>
      <c r="AL1085" s="50">
        <v>1375</v>
      </c>
      <c r="AM1085" s="50">
        <v>1084</v>
      </c>
      <c r="AN1085" s="50">
        <v>890</v>
      </c>
      <c r="AO1085" s="50">
        <v>768</v>
      </c>
      <c r="AP1085" s="50">
        <v>628</v>
      </c>
      <c r="AQ1085" s="50">
        <v>505</v>
      </c>
      <c r="AR1085" s="50">
        <v>438</v>
      </c>
      <c r="AS1085" s="50">
        <v>340</v>
      </c>
      <c r="AT1085" s="50">
        <v>255</v>
      </c>
      <c r="AU1085" s="50">
        <v>214</v>
      </c>
      <c r="AV1085" s="50">
        <v>155</v>
      </c>
      <c r="AW1085" s="50">
        <v>113</v>
      </c>
      <c r="AX1085" s="50">
        <v>113</v>
      </c>
      <c r="AZ1085">
        <v>2</v>
      </c>
    </row>
    <row r="1086" spans="1:52" x14ac:dyDescent="0.25">
      <c r="A1086" s="2" t="s">
        <v>1456</v>
      </c>
      <c r="B1086" s="3" t="s">
        <v>1457</v>
      </c>
      <c r="C1086" s="4">
        <v>86760</v>
      </c>
      <c r="D1086" s="2" t="s">
        <v>1458</v>
      </c>
      <c r="E1086" s="2" t="s">
        <v>658</v>
      </c>
      <c r="F1086" t="s">
        <v>2496</v>
      </c>
      <c r="G1086">
        <v>10661</v>
      </c>
      <c r="H1086">
        <v>778</v>
      </c>
      <c r="I1086">
        <v>378</v>
      </c>
      <c r="J1086" s="9">
        <v>48.586118251928021</v>
      </c>
      <c r="K1086">
        <v>3190</v>
      </c>
      <c r="L1086">
        <v>1286</v>
      </c>
      <c r="M1086" s="22">
        <v>40.313479623824449</v>
      </c>
      <c r="N1086" s="48">
        <v>10661</v>
      </c>
      <c r="O1086" s="49">
        <v>4469</v>
      </c>
      <c r="P1086" s="49">
        <v>6192</v>
      </c>
      <c r="Q1086" s="48">
        <v>559</v>
      </c>
      <c r="R1086" s="48">
        <v>533</v>
      </c>
      <c r="S1086" s="48">
        <v>508</v>
      </c>
      <c r="T1086" s="48">
        <v>559</v>
      </c>
      <c r="U1086" s="48">
        <v>529</v>
      </c>
      <c r="V1086" s="48">
        <v>456</v>
      </c>
      <c r="W1086" s="48">
        <v>336</v>
      </c>
      <c r="X1086" s="48">
        <v>294</v>
      </c>
      <c r="Y1086" s="48">
        <v>274</v>
      </c>
      <c r="Z1086" s="48">
        <v>248</v>
      </c>
      <c r="AA1086" s="48">
        <v>212</v>
      </c>
      <c r="AB1086" s="48">
        <v>196</v>
      </c>
      <c r="AC1086" s="48">
        <v>183</v>
      </c>
      <c r="AD1086" s="48">
        <v>155</v>
      </c>
      <c r="AE1086" s="48">
        <v>120</v>
      </c>
      <c r="AF1086" s="48">
        <v>85</v>
      </c>
      <c r="AG1086" s="48">
        <v>84</v>
      </c>
      <c r="AH1086" s="50">
        <v>538</v>
      </c>
      <c r="AI1086" s="50">
        <v>519</v>
      </c>
      <c r="AJ1086" s="50">
        <v>506</v>
      </c>
      <c r="AK1086" s="50">
        <v>535</v>
      </c>
      <c r="AL1086" s="50">
        <v>494</v>
      </c>
      <c r="AM1086" s="50">
        <v>419</v>
      </c>
      <c r="AN1086" s="50">
        <v>335</v>
      </c>
      <c r="AO1086" s="50">
        <v>294</v>
      </c>
      <c r="AP1086" s="50">
        <v>272</v>
      </c>
      <c r="AQ1086" s="50">
        <v>258</v>
      </c>
      <c r="AR1086" s="50">
        <v>238</v>
      </c>
      <c r="AS1086" s="50">
        <v>202</v>
      </c>
      <c r="AT1086" s="50">
        <v>163</v>
      </c>
      <c r="AU1086" s="50">
        <v>177</v>
      </c>
      <c r="AV1086" s="50">
        <v>146</v>
      </c>
      <c r="AW1086" s="50">
        <v>106</v>
      </c>
      <c r="AX1086" s="50">
        <v>128</v>
      </c>
      <c r="AZ1086">
        <v>1</v>
      </c>
    </row>
    <row r="1087" spans="1:52" x14ac:dyDescent="0.25">
      <c r="A1087" s="2" t="s">
        <v>1456</v>
      </c>
      <c r="B1087" s="3" t="s">
        <v>1870</v>
      </c>
      <c r="C1087" s="4">
        <v>86865</v>
      </c>
      <c r="D1087" s="2" t="s">
        <v>1458</v>
      </c>
      <c r="E1087" s="2" t="s">
        <v>1871</v>
      </c>
      <c r="F1087" t="s">
        <v>2258</v>
      </c>
      <c r="G1087">
        <v>53057</v>
      </c>
      <c r="H1087">
        <v>2416</v>
      </c>
      <c r="I1087">
        <v>877</v>
      </c>
      <c r="J1087" s="9">
        <v>36.299668874172184</v>
      </c>
      <c r="K1087">
        <v>17158</v>
      </c>
      <c r="L1087">
        <v>2967</v>
      </c>
      <c r="M1087" s="22">
        <v>17.292225201072387</v>
      </c>
      <c r="N1087" s="48">
        <v>53057</v>
      </c>
      <c r="O1087" s="49">
        <v>20771</v>
      </c>
      <c r="P1087" s="49">
        <v>32286</v>
      </c>
      <c r="Q1087" s="48">
        <v>2911</v>
      </c>
      <c r="R1087" s="48">
        <v>2811</v>
      </c>
      <c r="S1087" s="48">
        <v>2813</v>
      </c>
      <c r="T1087" s="48">
        <v>2953</v>
      </c>
      <c r="U1087" s="48">
        <v>2700</v>
      </c>
      <c r="V1087" s="48">
        <v>2194</v>
      </c>
      <c r="W1087" s="48">
        <v>1779</v>
      </c>
      <c r="X1087" s="48">
        <v>1791</v>
      </c>
      <c r="Y1087" s="48">
        <v>1705</v>
      </c>
      <c r="Z1087" s="48">
        <v>1473</v>
      </c>
      <c r="AA1087" s="48">
        <v>1209</v>
      </c>
      <c r="AB1087" s="48">
        <v>932</v>
      </c>
      <c r="AC1087" s="48">
        <v>657</v>
      </c>
      <c r="AD1087" s="48">
        <v>480</v>
      </c>
      <c r="AE1087" s="48">
        <v>326</v>
      </c>
      <c r="AF1087" s="48">
        <v>212</v>
      </c>
      <c r="AG1087" s="48">
        <v>204</v>
      </c>
      <c r="AH1087" s="50">
        <v>2795</v>
      </c>
      <c r="AI1087" s="50">
        <v>2691</v>
      </c>
      <c r="AJ1087" s="50">
        <v>2704</v>
      </c>
      <c r="AK1087" s="50">
        <v>2912</v>
      </c>
      <c r="AL1087" s="50">
        <v>2559</v>
      </c>
      <c r="AM1087" s="50">
        <v>2111</v>
      </c>
      <c r="AN1087" s="50">
        <v>1913</v>
      </c>
      <c r="AO1087" s="50">
        <v>1915</v>
      </c>
      <c r="AP1087" s="50">
        <v>1590</v>
      </c>
      <c r="AQ1087" s="50">
        <v>1371</v>
      </c>
      <c r="AR1087" s="50">
        <v>1078</v>
      </c>
      <c r="AS1087" s="50">
        <v>738</v>
      </c>
      <c r="AT1087" s="50">
        <v>523</v>
      </c>
      <c r="AU1087" s="50">
        <v>374</v>
      </c>
      <c r="AV1087" s="50">
        <v>270</v>
      </c>
      <c r="AW1087" s="50">
        <v>179</v>
      </c>
      <c r="AX1087" s="50">
        <v>184</v>
      </c>
      <c r="AZ1087">
        <v>4</v>
      </c>
    </row>
    <row r="1088" spans="1:52" x14ac:dyDescent="0.25">
      <c r="A1088" s="2" t="s">
        <v>1456</v>
      </c>
      <c r="B1088" s="3" t="s">
        <v>2084</v>
      </c>
      <c r="C1088" s="4">
        <v>86885</v>
      </c>
      <c r="D1088" s="2" t="s">
        <v>1458</v>
      </c>
      <c r="E1088" s="2" t="s">
        <v>2085</v>
      </c>
      <c r="F1088" t="s">
        <v>2258</v>
      </c>
      <c r="G1088">
        <v>21307</v>
      </c>
      <c r="H1088">
        <v>1383</v>
      </c>
      <c r="I1088">
        <v>541</v>
      </c>
      <c r="J1088" s="9">
        <v>39.117859725235</v>
      </c>
      <c r="K1088">
        <v>6957</v>
      </c>
      <c r="L1088">
        <v>1755</v>
      </c>
      <c r="M1088" s="22">
        <v>25.226390685640361</v>
      </c>
      <c r="N1088" s="48">
        <v>21307</v>
      </c>
      <c r="O1088" s="49">
        <v>11232</v>
      </c>
      <c r="P1088" s="49">
        <v>10075</v>
      </c>
      <c r="Q1088" s="48">
        <v>1188</v>
      </c>
      <c r="R1088" s="48">
        <v>1126</v>
      </c>
      <c r="S1088" s="48">
        <v>1089</v>
      </c>
      <c r="T1088" s="48">
        <v>1133</v>
      </c>
      <c r="U1088" s="48">
        <v>1124</v>
      </c>
      <c r="V1088" s="48">
        <v>937</v>
      </c>
      <c r="W1088" s="48">
        <v>681</v>
      </c>
      <c r="X1088" s="48">
        <v>596</v>
      </c>
      <c r="Y1088" s="48">
        <v>512</v>
      </c>
      <c r="Z1088" s="48">
        <v>488</v>
      </c>
      <c r="AA1088" s="48">
        <v>438</v>
      </c>
      <c r="AB1088" s="48">
        <v>357</v>
      </c>
      <c r="AC1088" s="48">
        <v>286</v>
      </c>
      <c r="AD1088" s="48">
        <v>235</v>
      </c>
      <c r="AE1088" s="48">
        <v>175</v>
      </c>
      <c r="AF1088" s="48">
        <v>117</v>
      </c>
      <c r="AG1088" s="48">
        <v>123</v>
      </c>
      <c r="AH1088" s="50">
        <v>1146</v>
      </c>
      <c r="AI1088" s="50">
        <v>1115</v>
      </c>
      <c r="AJ1088" s="50">
        <v>1089</v>
      </c>
      <c r="AK1088" s="50">
        <v>1134</v>
      </c>
      <c r="AL1088" s="50">
        <v>1114</v>
      </c>
      <c r="AM1088" s="50">
        <v>954</v>
      </c>
      <c r="AN1088" s="50">
        <v>725</v>
      </c>
      <c r="AO1088" s="50">
        <v>635</v>
      </c>
      <c r="AP1088" s="50">
        <v>538</v>
      </c>
      <c r="AQ1088" s="50">
        <v>498</v>
      </c>
      <c r="AR1088" s="50">
        <v>442</v>
      </c>
      <c r="AS1088" s="50">
        <v>362</v>
      </c>
      <c r="AT1088" s="50">
        <v>282</v>
      </c>
      <c r="AU1088" s="50">
        <v>237</v>
      </c>
      <c r="AV1088" s="50">
        <v>176</v>
      </c>
      <c r="AW1088" s="50">
        <v>123</v>
      </c>
      <c r="AX1088" s="50">
        <v>132</v>
      </c>
      <c r="AZ1088">
        <v>10</v>
      </c>
    </row>
    <row r="1089" spans="1:52" x14ac:dyDescent="0.25">
      <c r="A1089" s="2" t="s">
        <v>39</v>
      </c>
      <c r="B1089" s="3" t="s">
        <v>57</v>
      </c>
      <c r="C1089" s="4">
        <v>88001</v>
      </c>
      <c r="D1089" s="2" t="s">
        <v>41</v>
      </c>
      <c r="E1089" s="2" t="s">
        <v>41</v>
      </c>
      <c r="F1089" t="s">
        <v>2496</v>
      </c>
      <c r="G1089">
        <v>72585</v>
      </c>
      <c r="H1089">
        <v>231</v>
      </c>
      <c r="I1089">
        <v>130</v>
      </c>
      <c r="J1089" s="9">
        <v>56.277056277056282</v>
      </c>
      <c r="K1089">
        <v>17858</v>
      </c>
      <c r="L1089">
        <v>6884</v>
      </c>
      <c r="M1089" s="22">
        <v>38.548549669615859</v>
      </c>
      <c r="N1089" s="48">
        <v>72585</v>
      </c>
      <c r="O1089" s="49">
        <v>53691</v>
      </c>
      <c r="P1089" s="49">
        <v>18894</v>
      </c>
      <c r="Q1089" s="48">
        <v>3063</v>
      </c>
      <c r="R1089" s="48">
        <v>3002</v>
      </c>
      <c r="S1089" s="48">
        <v>2993</v>
      </c>
      <c r="T1089" s="48">
        <v>3078</v>
      </c>
      <c r="U1089" s="48">
        <v>3190</v>
      </c>
      <c r="V1089" s="48">
        <v>3006</v>
      </c>
      <c r="W1089" s="48">
        <v>2649</v>
      </c>
      <c r="X1089" s="48">
        <v>2372</v>
      </c>
      <c r="Y1089" s="48">
        <v>2001</v>
      </c>
      <c r="Z1089" s="48">
        <v>2182</v>
      </c>
      <c r="AA1089" s="48">
        <v>2549</v>
      </c>
      <c r="AB1089" s="48">
        <v>2252</v>
      </c>
      <c r="AC1089" s="48">
        <v>1527</v>
      </c>
      <c r="AD1089" s="48">
        <v>962</v>
      </c>
      <c r="AE1089" s="48">
        <v>587</v>
      </c>
      <c r="AF1089" s="48">
        <v>373</v>
      </c>
      <c r="AG1089" s="48">
        <v>298</v>
      </c>
      <c r="AH1089" s="50">
        <v>2921</v>
      </c>
      <c r="AI1089" s="50">
        <v>2873</v>
      </c>
      <c r="AJ1089" s="50">
        <v>2878</v>
      </c>
      <c r="AK1089" s="50">
        <v>2965</v>
      </c>
      <c r="AL1089" s="50">
        <v>3040</v>
      </c>
      <c r="AM1089" s="50">
        <v>2873</v>
      </c>
      <c r="AN1089" s="50">
        <v>2495</v>
      </c>
      <c r="AO1089" s="50">
        <v>2298</v>
      </c>
      <c r="AP1089" s="50">
        <v>2044</v>
      </c>
      <c r="AQ1089" s="50">
        <v>2305</v>
      </c>
      <c r="AR1089" s="50">
        <v>2734</v>
      </c>
      <c r="AS1089" s="50">
        <v>2449</v>
      </c>
      <c r="AT1089" s="50">
        <v>1802</v>
      </c>
      <c r="AU1089" s="50">
        <v>1163</v>
      </c>
      <c r="AV1089" s="50">
        <v>693</v>
      </c>
      <c r="AW1089" s="50">
        <v>516</v>
      </c>
      <c r="AX1089" s="50">
        <v>452</v>
      </c>
      <c r="AZ1089">
        <v>0</v>
      </c>
    </row>
    <row r="1090" spans="1:52" x14ac:dyDescent="0.25">
      <c r="A1090" s="2" t="s">
        <v>39</v>
      </c>
      <c r="B1090" s="3" t="s">
        <v>40</v>
      </c>
      <c r="C1090" s="4">
        <v>88564</v>
      </c>
      <c r="D1090" s="2" t="s">
        <v>41</v>
      </c>
      <c r="E1090" s="2" t="s">
        <v>42</v>
      </c>
      <c r="F1090" t="s">
        <v>2496</v>
      </c>
      <c r="G1090">
        <v>5174</v>
      </c>
      <c r="H1090">
        <v>40</v>
      </c>
      <c r="I1090">
        <v>31</v>
      </c>
      <c r="J1090" s="9">
        <v>77.5</v>
      </c>
      <c r="K1090">
        <v>1257</v>
      </c>
      <c r="L1090">
        <v>613</v>
      </c>
      <c r="M1090" s="22">
        <v>48.766905330151154</v>
      </c>
      <c r="N1090" s="48">
        <v>5174</v>
      </c>
      <c r="O1090" s="49">
        <v>2303</v>
      </c>
      <c r="P1090" s="49">
        <v>2871</v>
      </c>
      <c r="Q1090" s="48">
        <v>219</v>
      </c>
      <c r="R1090" s="48">
        <v>210</v>
      </c>
      <c r="S1090" s="48">
        <v>211</v>
      </c>
      <c r="T1090" s="48">
        <v>210</v>
      </c>
      <c r="U1090" s="48">
        <v>216</v>
      </c>
      <c r="V1090" s="48">
        <v>214</v>
      </c>
      <c r="W1090" s="48">
        <v>200</v>
      </c>
      <c r="X1090" s="48">
        <v>171</v>
      </c>
      <c r="Y1090" s="48">
        <v>151</v>
      </c>
      <c r="Z1090" s="48">
        <v>157</v>
      </c>
      <c r="AA1090" s="48">
        <v>167</v>
      </c>
      <c r="AB1090" s="48">
        <v>144</v>
      </c>
      <c r="AC1090" s="48">
        <v>115</v>
      </c>
      <c r="AD1090" s="48">
        <v>84</v>
      </c>
      <c r="AE1090" s="48">
        <v>55</v>
      </c>
      <c r="AF1090" s="48">
        <v>43</v>
      </c>
      <c r="AG1090" s="48">
        <v>39</v>
      </c>
      <c r="AH1090" s="50">
        <v>208</v>
      </c>
      <c r="AI1090" s="50">
        <v>199</v>
      </c>
      <c r="AJ1090" s="50">
        <v>190</v>
      </c>
      <c r="AK1090" s="50">
        <v>194</v>
      </c>
      <c r="AL1090" s="50">
        <v>206</v>
      </c>
      <c r="AM1090" s="50">
        <v>212</v>
      </c>
      <c r="AN1090" s="50">
        <v>184</v>
      </c>
      <c r="AO1090" s="50">
        <v>160</v>
      </c>
      <c r="AP1090" s="50">
        <v>153</v>
      </c>
      <c r="AQ1090" s="50">
        <v>174</v>
      </c>
      <c r="AR1090" s="50">
        <v>185</v>
      </c>
      <c r="AS1090" s="50">
        <v>155</v>
      </c>
      <c r="AT1090" s="50">
        <v>126</v>
      </c>
      <c r="AU1090" s="50">
        <v>86</v>
      </c>
      <c r="AV1090" s="50">
        <v>53</v>
      </c>
      <c r="AW1090" s="50">
        <v>40</v>
      </c>
      <c r="AX1090" s="50">
        <v>43</v>
      </c>
      <c r="AZ1090">
        <v>0</v>
      </c>
    </row>
    <row r="1091" spans="1:52" x14ac:dyDescent="0.25">
      <c r="A1091" s="2" t="s">
        <v>5</v>
      </c>
      <c r="B1091" s="3" t="s">
        <v>717</v>
      </c>
      <c r="C1091" s="4">
        <v>91001</v>
      </c>
      <c r="D1091" s="2" t="s">
        <v>7</v>
      </c>
      <c r="E1091" s="2" t="s">
        <v>718</v>
      </c>
      <c r="F1091" t="s">
        <v>2496</v>
      </c>
      <c r="G1091">
        <v>41957</v>
      </c>
      <c r="H1091">
        <v>4505</v>
      </c>
      <c r="I1091">
        <v>582</v>
      </c>
      <c r="J1091" s="9">
        <v>12.918978912319645</v>
      </c>
      <c r="K1091">
        <v>14157</v>
      </c>
      <c r="L1091">
        <v>1927</v>
      </c>
      <c r="M1091" s="22">
        <v>13.611640884368157</v>
      </c>
      <c r="N1091" s="48">
        <v>41957</v>
      </c>
      <c r="O1091" s="49">
        <v>26604</v>
      </c>
      <c r="P1091" s="49">
        <v>15353</v>
      </c>
      <c r="Q1091" s="48">
        <v>2485</v>
      </c>
      <c r="R1091" s="48">
        <v>2432</v>
      </c>
      <c r="S1091" s="48">
        <v>2250</v>
      </c>
      <c r="T1091" s="48">
        <v>2262</v>
      </c>
      <c r="U1091" s="48">
        <v>2154</v>
      </c>
      <c r="V1091" s="48">
        <v>2103</v>
      </c>
      <c r="W1091" s="48">
        <v>1545</v>
      </c>
      <c r="X1091" s="48">
        <v>1016</v>
      </c>
      <c r="Y1091" s="48">
        <v>966</v>
      </c>
      <c r="Z1091" s="48">
        <v>980</v>
      </c>
      <c r="AA1091" s="48">
        <v>895</v>
      </c>
      <c r="AB1091" s="48">
        <v>675</v>
      </c>
      <c r="AC1091" s="48">
        <v>443</v>
      </c>
      <c r="AD1091" s="48">
        <v>273</v>
      </c>
      <c r="AE1091" s="48">
        <v>165</v>
      </c>
      <c r="AF1091" s="48">
        <v>114</v>
      </c>
      <c r="AG1091" s="48">
        <v>76</v>
      </c>
      <c r="AH1091" s="50">
        <v>2353</v>
      </c>
      <c r="AI1091" s="50">
        <v>2312</v>
      </c>
      <c r="AJ1091" s="50">
        <v>2176</v>
      </c>
      <c r="AK1091" s="50">
        <v>2239</v>
      </c>
      <c r="AL1091" s="50">
        <v>2171</v>
      </c>
      <c r="AM1091" s="50">
        <v>2243</v>
      </c>
      <c r="AN1091" s="50">
        <v>1688</v>
      </c>
      <c r="AO1091" s="50">
        <v>1056</v>
      </c>
      <c r="AP1091" s="50">
        <v>1041</v>
      </c>
      <c r="AQ1091" s="50">
        <v>1066</v>
      </c>
      <c r="AR1091" s="50">
        <v>950</v>
      </c>
      <c r="AS1091" s="50">
        <v>709</v>
      </c>
      <c r="AT1091" s="50">
        <v>439</v>
      </c>
      <c r="AU1091" s="50">
        <v>268</v>
      </c>
      <c r="AV1091" s="50">
        <v>181</v>
      </c>
      <c r="AW1091" s="50">
        <v>139</v>
      </c>
      <c r="AX1091" s="50">
        <v>92</v>
      </c>
      <c r="AZ1091">
        <v>15</v>
      </c>
    </row>
    <row r="1092" spans="1:52" x14ac:dyDescent="0.25">
      <c r="A1092" s="2" t="s">
        <v>5</v>
      </c>
      <c r="B1092" s="3" t="s">
        <v>2205</v>
      </c>
      <c r="C1092" s="4">
        <v>91263</v>
      </c>
      <c r="D1092" s="2" t="s">
        <v>7</v>
      </c>
      <c r="E1092" s="2" t="s">
        <v>2206</v>
      </c>
      <c r="F1092" t="s">
        <v>2496</v>
      </c>
      <c r="G1092">
        <v>4928</v>
      </c>
      <c r="H1092">
        <v>471</v>
      </c>
      <c r="I1092">
        <v>92</v>
      </c>
      <c r="J1092" s="9">
        <v>19.53290870488323</v>
      </c>
      <c r="K1092">
        <v>1953</v>
      </c>
      <c r="L1092">
        <v>132</v>
      </c>
      <c r="M1092" s="22">
        <v>6.7588325652841785</v>
      </c>
    </row>
    <row r="1093" spans="1:52" x14ac:dyDescent="0.25">
      <c r="A1093" s="2" t="s">
        <v>5</v>
      </c>
      <c r="B1093" s="3" t="s">
        <v>2207</v>
      </c>
      <c r="C1093" s="4">
        <v>91405</v>
      </c>
      <c r="D1093" s="2" t="s">
        <v>7</v>
      </c>
      <c r="E1093" s="2" t="s">
        <v>2208</v>
      </c>
      <c r="F1093" t="s">
        <v>2496</v>
      </c>
      <c r="G1093">
        <v>3988</v>
      </c>
      <c r="H1093">
        <v>956</v>
      </c>
      <c r="I1093">
        <v>160</v>
      </c>
      <c r="J1093" s="9">
        <v>16.736401673640167</v>
      </c>
      <c r="K1093">
        <v>1565</v>
      </c>
      <c r="L1093">
        <v>349</v>
      </c>
      <c r="M1093" s="22">
        <v>22.300319488817891</v>
      </c>
    </row>
    <row r="1094" spans="1:52" x14ac:dyDescent="0.25">
      <c r="A1094" s="2" t="s">
        <v>5</v>
      </c>
      <c r="B1094" s="3" t="s">
        <v>2209</v>
      </c>
      <c r="C1094" s="4">
        <v>91407</v>
      </c>
      <c r="D1094" s="2" t="s">
        <v>7</v>
      </c>
      <c r="E1094" s="2" t="s">
        <v>2210</v>
      </c>
      <c r="F1094" t="s">
        <v>2496</v>
      </c>
      <c r="G1094">
        <v>5269</v>
      </c>
      <c r="H1094">
        <v>731</v>
      </c>
      <c r="I1094">
        <v>89</v>
      </c>
      <c r="J1094" s="9">
        <v>12.175102599179207</v>
      </c>
      <c r="K1094">
        <v>2136</v>
      </c>
      <c r="L1094">
        <v>348</v>
      </c>
      <c r="M1094" s="22">
        <v>16.292134831460675</v>
      </c>
    </row>
    <row r="1095" spans="1:52" x14ac:dyDescent="0.25">
      <c r="A1095" s="2" t="s">
        <v>5</v>
      </c>
      <c r="B1095" s="3" t="s">
        <v>2211</v>
      </c>
      <c r="C1095" s="4">
        <v>91430</v>
      </c>
      <c r="D1095" s="2" t="s">
        <v>7</v>
      </c>
      <c r="E1095" s="2" t="s">
        <v>2212</v>
      </c>
      <c r="F1095" t="s">
        <v>2496</v>
      </c>
      <c r="G1095">
        <v>1127</v>
      </c>
      <c r="H1095">
        <v>18</v>
      </c>
      <c r="I1095">
        <v>2</v>
      </c>
      <c r="J1095" s="9">
        <v>11.111111111111111</v>
      </c>
      <c r="K1095">
        <v>515</v>
      </c>
      <c r="L1095">
        <v>47</v>
      </c>
      <c r="M1095" s="22">
        <v>9.1262135922330092</v>
      </c>
    </row>
    <row r="1096" spans="1:52" x14ac:dyDescent="0.25">
      <c r="A1096" s="2" t="s">
        <v>5</v>
      </c>
      <c r="B1096" s="3" t="s">
        <v>6</v>
      </c>
      <c r="C1096" s="4">
        <v>91460</v>
      </c>
      <c r="D1096" s="2" t="s">
        <v>7</v>
      </c>
      <c r="E1096" s="2" t="s">
        <v>8</v>
      </c>
      <c r="F1096" t="s">
        <v>2496</v>
      </c>
      <c r="G1096">
        <v>1519</v>
      </c>
      <c r="H1096">
        <v>284</v>
      </c>
      <c r="I1096">
        <v>54</v>
      </c>
      <c r="J1096" s="9">
        <v>19.014084507042252</v>
      </c>
      <c r="K1096">
        <v>619</v>
      </c>
      <c r="L1096">
        <v>59</v>
      </c>
      <c r="M1096" s="22">
        <v>9.5315024232633281</v>
      </c>
    </row>
    <row r="1097" spans="1:52" x14ac:dyDescent="0.25">
      <c r="A1097" s="2" t="s">
        <v>5</v>
      </c>
      <c r="B1097" s="3" t="s">
        <v>2213</v>
      </c>
      <c r="C1097" s="4">
        <v>91530</v>
      </c>
      <c r="D1097" s="2" t="s">
        <v>7</v>
      </c>
      <c r="E1097" s="2" t="s">
        <v>2214</v>
      </c>
      <c r="F1097" t="s">
        <v>2496</v>
      </c>
      <c r="G1097">
        <v>2107</v>
      </c>
      <c r="H1097">
        <v>210</v>
      </c>
      <c r="I1097">
        <v>28</v>
      </c>
      <c r="J1097" s="9">
        <v>13.333333333333334</v>
      </c>
      <c r="K1097">
        <v>877</v>
      </c>
      <c r="L1097">
        <v>45</v>
      </c>
      <c r="M1097" s="22">
        <v>5.131128848346636</v>
      </c>
    </row>
    <row r="1098" spans="1:52" x14ac:dyDescent="0.25">
      <c r="A1098" s="2" t="s">
        <v>5</v>
      </c>
      <c r="B1098" s="3" t="s">
        <v>9</v>
      </c>
      <c r="C1098" s="4">
        <v>91536</v>
      </c>
      <c r="D1098" s="2" t="s">
        <v>7</v>
      </c>
      <c r="E1098" s="2" t="s">
        <v>10</v>
      </c>
      <c r="F1098" t="s">
        <v>2496</v>
      </c>
      <c r="G1098">
        <v>1330</v>
      </c>
      <c r="H1098">
        <v>261</v>
      </c>
      <c r="I1098">
        <v>51</v>
      </c>
      <c r="J1098" s="9">
        <v>19.540229885057471</v>
      </c>
      <c r="K1098">
        <v>645</v>
      </c>
      <c r="L1098">
        <v>44</v>
      </c>
      <c r="M1098" s="22">
        <v>6.8217054263565888</v>
      </c>
    </row>
    <row r="1099" spans="1:52" x14ac:dyDescent="0.25">
      <c r="A1099" s="2" t="s">
        <v>5</v>
      </c>
      <c r="B1099" s="3" t="s">
        <v>31</v>
      </c>
      <c r="C1099" s="4">
        <v>91540</v>
      </c>
      <c r="D1099" s="2" t="s">
        <v>7</v>
      </c>
      <c r="E1099" s="2" t="s">
        <v>32</v>
      </c>
      <c r="F1099" t="s">
        <v>2496</v>
      </c>
      <c r="G1099">
        <v>8398</v>
      </c>
      <c r="H1099">
        <v>1959</v>
      </c>
      <c r="I1099">
        <v>281</v>
      </c>
      <c r="J1099" s="9">
        <v>14.344053088310362</v>
      </c>
      <c r="K1099">
        <v>3551</v>
      </c>
      <c r="L1099">
        <v>446</v>
      </c>
      <c r="M1099" s="22">
        <v>12.55984229794424</v>
      </c>
      <c r="N1099" s="48">
        <v>8398</v>
      </c>
      <c r="O1099" s="49">
        <v>2208</v>
      </c>
      <c r="P1099" s="49">
        <v>6190</v>
      </c>
      <c r="Q1099" s="48">
        <v>702</v>
      </c>
      <c r="R1099" s="48">
        <v>592</v>
      </c>
      <c r="S1099" s="48">
        <v>523</v>
      </c>
      <c r="T1099" s="48">
        <v>488</v>
      </c>
      <c r="U1099" s="48">
        <v>416</v>
      </c>
      <c r="V1099" s="48">
        <v>334</v>
      </c>
      <c r="W1099" s="48">
        <v>229</v>
      </c>
      <c r="X1099" s="48">
        <v>171</v>
      </c>
      <c r="Y1099" s="48">
        <v>166</v>
      </c>
      <c r="Z1099" s="48">
        <v>150</v>
      </c>
      <c r="AA1099" s="48">
        <v>129</v>
      </c>
      <c r="AB1099" s="48">
        <v>117</v>
      </c>
      <c r="AC1099" s="48">
        <v>102</v>
      </c>
      <c r="AD1099" s="48">
        <v>72</v>
      </c>
      <c r="AE1099" s="48">
        <v>47</v>
      </c>
      <c r="AF1099" s="48">
        <v>36</v>
      </c>
      <c r="AG1099" s="48">
        <v>20</v>
      </c>
      <c r="AH1099" s="50">
        <v>687</v>
      </c>
      <c r="AI1099" s="50">
        <v>569</v>
      </c>
      <c r="AJ1099" s="50">
        <v>511</v>
      </c>
      <c r="AK1099" s="50">
        <v>474</v>
      </c>
      <c r="AL1099" s="50">
        <v>396</v>
      </c>
      <c r="AM1099" s="50">
        <v>325</v>
      </c>
      <c r="AN1099" s="50">
        <v>232</v>
      </c>
      <c r="AO1099" s="50">
        <v>157</v>
      </c>
      <c r="AP1099" s="50">
        <v>156</v>
      </c>
      <c r="AQ1099" s="50">
        <v>141</v>
      </c>
      <c r="AR1099" s="50">
        <v>119</v>
      </c>
      <c r="AS1099" s="50">
        <v>109</v>
      </c>
      <c r="AT1099" s="50">
        <v>80</v>
      </c>
      <c r="AU1099" s="50">
        <v>57</v>
      </c>
      <c r="AV1099" s="50">
        <v>44</v>
      </c>
      <c r="AW1099" s="50">
        <v>28</v>
      </c>
      <c r="AX1099" s="50">
        <v>19</v>
      </c>
      <c r="AZ1099">
        <v>1</v>
      </c>
    </row>
    <row r="1100" spans="1:52" x14ac:dyDescent="0.25">
      <c r="A1100" s="2" t="s">
        <v>5</v>
      </c>
      <c r="B1100" s="3" t="s">
        <v>2215</v>
      </c>
      <c r="C1100" s="4">
        <v>91669</v>
      </c>
      <c r="D1100" s="2" t="s">
        <v>7</v>
      </c>
      <c r="E1100" s="2" t="s">
        <v>2216</v>
      </c>
      <c r="F1100" t="s">
        <v>2496</v>
      </c>
      <c r="G1100">
        <v>3051</v>
      </c>
      <c r="H1100">
        <v>222</v>
      </c>
      <c r="I1100">
        <v>61</v>
      </c>
      <c r="J1100" s="9">
        <v>27.477477477477478</v>
      </c>
      <c r="K1100">
        <v>1165</v>
      </c>
      <c r="L1100">
        <v>223</v>
      </c>
      <c r="M1100" s="22">
        <v>19.141630901287556</v>
      </c>
    </row>
    <row r="1101" spans="1:52" x14ac:dyDescent="0.25">
      <c r="A1101" s="2" t="s">
        <v>5</v>
      </c>
      <c r="B1101" s="3" t="s">
        <v>2217</v>
      </c>
      <c r="C1101" s="4">
        <v>91798</v>
      </c>
      <c r="D1101" s="2" t="s">
        <v>7</v>
      </c>
      <c r="E1101" s="2" t="s">
        <v>2218</v>
      </c>
      <c r="F1101" t="s">
        <v>2496</v>
      </c>
      <c r="G1101">
        <v>4274</v>
      </c>
      <c r="H1101">
        <v>376</v>
      </c>
      <c r="I1101">
        <v>61</v>
      </c>
      <c r="J1101" s="9">
        <v>16.223404255319149</v>
      </c>
      <c r="K1101">
        <v>1841</v>
      </c>
      <c r="L1101">
        <v>123</v>
      </c>
      <c r="M1101" s="22">
        <v>6.6811515480716999</v>
      </c>
    </row>
    <row r="1102" spans="1:52" x14ac:dyDescent="0.25">
      <c r="A1102" s="2" t="s">
        <v>11</v>
      </c>
      <c r="B1102" s="3" t="s">
        <v>1934</v>
      </c>
      <c r="C1102" s="4">
        <v>94001</v>
      </c>
      <c r="D1102" s="2" t="s">
        <v>13</v>
      </c>
      <c r="E1102" s="2" t="s">
        <v>1935</v>
      </c>
      <c r="F1102" t="s">
        <v>2496</v>
      </c>
      <c r="G1102">
        <v>20147</v>
      </c>
      <c r="H1102">
        <v>3412</v>
      </c>
      <c r="I1102">
        <v>626</v>
      </c>
      <c r="J1102" s="9">
        <v>18.347010550996483</v>
      </c>
      <c r="K1102">
        <v>6866</v>
      </c>
      <c r="L1102">
        <v>1060</v>
      </c>
      <c r="M1102" s="22">
        <v>15.438392076900669</v>
      </c>
      <c r="N1102" s="48">
        <v>20147</v>
      </c>
      <c r="O1102" s="49">
        <v>12961</v>
      </c>
      <c r="P1102" s="49">
        <v>7186</v>
      </c>
      <c r="Q1102" s="48">
        <v>1205</v>
      </c>
      <c r="R1102" s="48">
        <v>1205</v>
      </c>
      <c r="S1102" s="48">
        <v>1093</v>
      </c>
      <c r="T1102" s="48">
        <v>1225</v>
      </c>
      <c r="U1102" s="48">
        <v>1170</v>
      </c>
      <c r="V1102" s="48">
        <v>963</v>
      </c>
      <c r="W1102" s="48">
        <v>602</v>
      </c>
      <c r="X1102" s="48">
        <v>483</v>
      </c>
      <c r="Y1102" s="48">
        <v>490</v>
      </c>
      <c r="Z1102" s="48">
        <v>458</v>
      </c>
      <c r="AA1102" s="48">
        <v>436</v>
      </c>
      <c r="AB1102" s="48">
        <v>377</v>
      </c>
      <c r="AC1102" s="48">
        <v>218</v>
      </c>
      <c r="AD1102" s="48">
        <v>161</v>
      </c>
      <c r="AE1102" s="48">
        <v>123</v>
      </c>
      <c r="AF1102" s="48">
        <v>76</v>
      </c>
      <c r="AG1102" s="48">
        <v>51</v>
      </c>
      <c r="AH1102" s="50">
        <v>1136</v>
      </c>
      <c r="AI1102" s="50">
        <v>1119</v>
      </c>
      <c r="AJ1102" s="50">
        <v>1042</v>
      </c>
      <c r="AK1102" s="50">
        <v>1134</v>
      </c>
      <c r="AL1102" s="50">
        <v>1104</v>
      </c>
      <c r="AM1102" s="50">
        <v>974</v>
      </c>
      <c r="AN1102" s="50">
        <v>619</v>
      </c>
      <c r="AO1102" s="50">
        <v>468</v>
      </c>
      <c r="AP1102" s="50">
        <v>473</v>
      </c>
      <c r="AQ1102" s="50">
        <v>455</v>
      </c>
      <c r="AR1102" s="50">
        <v>401</v>
      </c>
      <c r="AS1102" s="50">
        <v>324</v>
      </c>
      <c r="AT1102" s="50">
        <v>181</v>
      </c>
      <c r="AU1102" s="50">
        <v>139</v>
      </c>
      <c r="AV1102" s="50">
        <v>115</v>
      </c>
      <c r="AW1102" s="50">
        <v>75</v>
      </c>
      <c r="AX1102" s="50">
        <v>52</v>
      </c>
      <c r="AZ1102">
        <v>14</v>
      </c>
    </row>
    <row r="1103" spans="1:52" x14ac:dyDescent="0.25">
      <c r="A1103" s="2" t="s">
        <v>11</v>
      </c>
      <c r="B1103" s="3" t="s">
        <v>2219</v>
      </c>
      <c r="C1103" s="4">
        <v>94343</v>
      </c>
      <c r="D1103" s="2" t="s">
        <v>13</v>
      </c>
      <c r="E1103" s="2" t="s">
        <v>2220</v>
      </c>
      <c r="F1103" t="s">
        <v>2496</v>
      </c>
      <c r="G1103">
        <v>4944</v>
      </c>
      <c r="H1103">
        <v>1947</v>
      </c>
      <c r="I1103">
        <v>168</v>
      </c>
      <c r="J1103" s="9">
        <v>8.6286594761171038</v>
      </c>
      <c r="K1103">
        <v>1859</v>
      </c>
      <c r="L1103">
        <v>390</v>
      </c>
      <c r="M1103" s="22">
        <v>20.97902097902098</v>
      </c>
    </row>
    <row r="1104" spans="1:52" x14ac:dyDescent="0.25">
      <c r="A1104" s="2" t="s">
        <v>11</v>
      </c>
      <c r="B1104" s="3" t="s">
        <v>2221</v>
      </c>
      <c r="C1104" s="4">
        <v>94663</v>
      </c>
      <c r="D1104" s="2" t="s">
        <v>13</v>
      </c>
      <c r="E1104" s="2" t="s">
        <v>2222</v>
      </c>
      <c r="F1104" t="s">
        <v>2496</v>
      </c>
      <c r="G1104">
        <v>2788</v>
      </c>
      <c r="H1104">
        <v>181</v>
      </c>
      <c r="I1104">
        <v>18</v>
      </c>
      <c r="J1104" s="9">
        <v>9.94475138121547</v>
      </c>
      <c r="K1104">
        <v>1102</v>
      </c>
      <c r="L1104">
        <v>225</v>
      </c>
      <c r="M1104" s="22">
        <v>20.417422867513611</v>
      </c>
    </row>
    <row r="1105" spans="1:52" x14ac:dyDescent="0.25">
      <c r="A1105" s="2" t="s">
        <v>11</v>
      </c>
      <c r="B1105" s="3" t="s">
        <v>12</v>
      </c>
      <c r="C1105" s="4">
        <v>94883</v>
      </c>
      <c r="D1105" s="2" t="s">
        <v>13</v>
      </c>
      <c r="E1105" s="2" t="s">
        <v>14</v>
      </c>
      <c r="F1105" t="s">
        <v>2496</v>
      </c>
      <c r="G1105">
        <v>2217</v>
      </c>
      <c r="H1105">
        <v>247</v>
      </c>
      <c r="I1105">
        <v>35</v>
      </c>
      <c r="J1105" s="9">
        <v>14.17004048582996</v>
      </c>
      <c r="K1105">
        <v>654</v>
      </c>
      <c r="L1105">
        <v>103</v>
      </c>
      <c r="M1105" s="22">
        <v>15.749235474006115</v>
      </c>
    </row>
    <row r="1106" spans="1:52" x14ac:dyDescent="0.25">
      <c r="A1106" s="2" t="s">
        <v>11</v>
      </c>
      <c r="B1106" s="3" t="s">
        <v>2223</v>
      </c>
      <c r="C1106" s="4">
        <v>94884</v>
      </c>
      <c r="D1106" s="2" t="s">
        <v>13</v>
      </c>
      <c r="E1106" s="2" t="s">
        <v>2224</v>
      </c>
      <c r="F1106" t="s">
        <v>2496</v>
      </c>
      <c r="G1106">
        <v>4932</v>
      </c>
      <c r="H1106">
        <v>267</v>
      </c>
      <c r="I1106">
        <v>81</v>
      </c>
      <c r="J1106" s="9">
        <v>30.337078651685395</v>
      </c>
      <c r="K1106">
        <v>1645</v>
      </c>
      <c r="L1106">
        <v>382</v>
      </c>
      <c r="M1106" s="22">
        <v>23.221884498480243</v>
      </c>
    </row>
    <row r="1107" spans="1:52" x14ac:dyDescent="0.25">
      <c r="A1107" s="2" t="s">
        <v>11</v>
      </c>
      <c r="B1107" s="3" t="s">
        <v>15</v>
      </c>
      <c r="C1107" s="4">
        <v>94885</v>
      </c>
      <c r="D1107" s="2" t="s">
        <v>13</v>
      </c>
      <c r="E1107" s="2" t="s">
        <v>16</v>
      </c>
      <c r="F1107" t="s">
        <v>2496</v>
      </c>
      <c r="G1107">
        <v>392</v>
      </c>
      <c r="H1107">
        <v>85</v>
      </c>
      <c r="I1107">
        <v>19</v>
      </c>
      <c r="J1107" s="9">
        <v>22.352941176470591</v>
      </c>
      <c r="K1107">
        <v>140</v>
      </c>
      <c r="L1107">
        <v>22</v>
      </c>
      <c r="M1107" s="22">
        <v>15.714285714285714</v>
      </c>
    </row>
    <row r="1108" spans="1:52" x14ac:dyDescent="0.25">
      <c r="A1108" s="2" t="s">
        <v>11</v>
      </c>
      <c r="B1108" s="3" t="s">
        <v>17</v>
      </c>
      <c r="C1108" s="4">
        <v>94886</v>
      </c>
      <c r="D1108" s="2" t="s">
        <v>13</v>
      </c>
      <c r="E1108" s="2" t="s">
        <v>18</v>
      </c>
      <c r="F1108" t="s">
        <v>2496</v>
      </c>
      <c r="G1108">
        <v>2694</v>
      </c>
      <c r="H1108">
        <v>106</v>
      </c>
      <c r="I1108">
        <v>21</v>
      </c>
      <c r="J1108" s="9">
        <v>19.811320754716981</v>
      </c>
      <c r="K1108">
        <v>1008</v>
      </c>
      <c r="L1108">
        <v>150</v>
      </c>
      <c r="M1108" s="22">
        <v>14.880952380952381</v>
      </c>
    </row>
    <row r="1109" spans="1:52" x14ac:dyDescent="0.25">
      <c r="A1109" s="2" t="s">
        <v>11</v>
      </c>
      <c r="B1109" s="3" t="s">
        <v>19</v>
      </c>
      <c r="C1109" s="4">
        <v>94887</v>
      </c>
      <c r="D1109" s="2" t="s">
        <v>13</v>
      </c>
      <c r="E1109" s="2" t="s">
        <v>20</v>
      </c>
      <c r="F1109" t="s">
        <v>2496</v>
      </c>
      <c r="G1109">
        <v>3358</v>
      </c>
      <c r="H1109">
        <v>215</v>
      </c>
      <c r="I1109">
        <v>22</v>
      </c>
      <c r="J1109" s="9">
        <v>10.232558139534884</v>
      </c>
      <c r="K1109">
        <v>1357</v>
      </c>
      <c r="L1109">
        <v>91</v>
      </c>
      <c r="M1109" s="22">
        <v>6.7059690493736186</v>
      </c>
    </row>
    <row r="1110" spans="1:52" x14ac:dyDescent="0.25">
      <c r="A1110" s="2" t="s">
        <v>11</v>
      </c>
      <c r="B1110" s="3" t="s">
        <v>2225</v>
      </c>
      <c r="C1110" s="4">
        <v>94888</v>
      </c>
      <c r="D1110" s="2" t="s">
        <v>13</v>
      </c>
      <c r="E1110" s="2" t="s">
        <v>2226</v>
      </c>
      <c r="F1110" t="s">
        <v>2496</v>
      </c>
      <c r="G1110">
        <v>1305</v>
      </c>
      <c r="H1110">
        <v>185</v>
      </c>
      <c r="I1110">
        <v>29</v>
      </c>
      <c r="J1110" s="9">
        <v>15.675675675675677</v>
      </c>
      <c r="K1110">
        <v>441</v>
      </c>
      <c r="L1110">
        <v>63</v>
      </c>
      <c r="M1110" s="22">
        <v>14.285714285714285</v>
      </c>
    </row>
    <row r="1111" spans="1:52" x14ac:dyDescent="0.25">
      <c r="A1111" s="2" t="s">
        <v>626</v>
      </c>
      <c r="B1111" s="3" t="s">
        <v>2005</v>
      </c>
      <c r="C1111" s="4">
        <v>95001</v>
      </c>
      <c r="D1111" s="2" t="s">
        <v>628</v>
      </c>
      <c r="E1111" s="2" t="s">
        <v>2006</v>
      </c>
      <c r="F1111" t="s">
        <v>2251</v>
      </c>
      <c r="G1111">
        <v>66679</v>
      </c>
      <c r="H1111">
        <v>2663</v>
      </c>
      <c r="I1111">
        <v>857</v>
      </c>
      <c r="J1111" s="9">
        <v>32.181749906120913</v>
      </c>
      <c r="K1111">
        <v>24201</v>
      </c>
      <c r="L1111">
        <v>4097</v>
      </c>
      <c r="M1111" s="22">
        <v>16.929052518490973</v>
      </c>
      <c r="N1111" s="48">
        <v>66679</v>
      </c>
      <c r="O1111" s="49">
        <v>46736</v>
      </c>
      <c r="P1111" s="49">
        <v>19943</v>
      </c>
      <c r="Q1111" s="48">
        <v>4554</v>
      </c>
      <c r="R1111" s="48">
        <v>4343</v>
      </c>
      <c r="S1111" s="48">
        <v>3945</v>
      </c>
      <c r="T1111" s="48">
        <v>3543</v>
      </c>
      <c r="U1111" s="48">
        <v>3472</v>
      </c>
      <c r="V1111" s="48">
        <v>2819</v>
      </c>
      <c r="W1111" s="48">
        <v>1699</v>
      </c>
      <c r="X1111" s="48">
        <v>1364</v>
      </c>
      <c r="Y1111" s="48">
        <v>1495</v>
      </c>
      <c r="Z1111" s="48">
        <v>1505</v>
      </c>
      <c r="AA1111" s="48">
        <v>1476</v>
      </c>
      <c r="AB1111" s="48">
        <v>1195</v>
      </c>
      <c r="AC1111" s="48">
        <v>917</v>
      </c>
      <c r="AD1111" s="48">
        <v>688</v>
      </c>
      <c r="AE1111" s="48">
        <v>434</v>
      </c>
      <c r="AF1111" s="48">
        <v>294</v>
      </c>
      <c r="AG1111" s="48">
        <v>183</v>
      </c>
      <c r="AH1111" s="50">
        <v>4320</v>
      </c>
      <c r="AI1111" s="50">
        <v>4186</v>
      </c>
      <c r="AJ1111" s="50">
        <v>3899</v>
      </c>
      <c r="AK1111" s="50">
        <v>3468</v>
      </c>
      <c r="AL1111" s="50">
        <v>3467</v>
      </c>
      <c r="AM1111" s="50">
        <v>2994</v>
      </c>
      <c r="AN1111" s="50">
        <v>1813</v>
      </c>
      <c r="AO1111" s="50">
        <v>1296</v>
      </c>
      <c r="AP1111" s="50">
        <v>1365</v>
      </c>
      <c r="AQ1111" s="50">
        <v>1330</v>
      </c>
      <c r="AR1111" s="50">
        <v>1326</v>
      </c>
      <c r="AS1111" s="50">
        <v>1057</v>
      </c>
      <c r="AT1111" s="50">
        <v>781</v>
      </c>
      <c r="AU1111" s="50">
        <v>561</v>
      </c>
      <c r="AV1111" s="50">
        <v>389</v>
      </c>
      <c r="AW1111" s="50">
        <v>317</v>
      </c>
      <c r="AX1111" s="50">
        <v>184</v>
      </c>
      <c r="AZ1111">
        <v>12</v>
      </c>
    </row>
    <row r="1112" spans="1:52" x14ac:dyDescent="0.25">
      <c r="A1112" s="2" t="s">
        <v>626</v>
      </c>
      <c r="B1112" s="3" t="s">
        <v>1643</v>
      </c>
      <c r="C1112" s="4">
        <v>95015</v>
      </c>
      <c r="D1112" s="2" t="s">
        <v>628</v>
      </c>
      <c r="E1112" s="2" t="s">
        <v>697</v>
      </c>
      <c r="F1112" t="s">
        <v>2251</v>
      </c>
      <c r="G1112">
        <v>8665</v>
      </c>
      <c r="H1112">
        <v>509</v>
      </c>
      <c r="I1112">
        <v>179</v>
      </c>
      <c r="J1112" s="9">
        <v>35.166994106090371</v>
      </c>
      <c r="K1112">
        <v>3536</v>
      </c>
      <c r="L1112">
        <v>664</v>
      </c>
      <c r="M1112" s="22">
        <v>18.778280542986426</v>
      </c>
      <c r="N1112" s="48">
        <v>8665</v>
      </c>
      <c r="O1112" s="49">
        <v>5321</v>
      </c>
      <c r="P1112" s="49">
        <v>3344</v>
      </c>
      <c r="Q1112" s="48">
        <v>661</v>
      </c>
      <c r="R1112" s="48">
        <v>555</v>
      </c>
      <c r="S1112" s="48">
        <v>490</v>
      </c>
      <c r="T1112" s="48">
        <v>488</v>
      </c>
      <c r="U1112" s="48">
        <v>444</v>
      </c>
      <c r="V1112" s="48">
        <v>386</v>
      </c>
      <c r="W1112" s="48">
        <v>270</v>
      </c>
      <c r="X1112" s="48">
        <v>219</v>
      </c>
      <c r="Y1112" s="48">
        <v>217</v>
      </c>
      <c r="Z1112" s="48">
        <v>209</v>
      </c>
      <c r="AA1112" s="48">
        <v>222</v>
      </c>
      <c r="AB1112" s="48">
        <v>195</v>
      </c>
      <c r="AC1112" s="48">
        <v>128</v>
      </c>
      <c r="AD1112" s="48">
        <v>117</v>
      </c>
      <c r="AE1112" s="48">
        <v>85</v>
      </c>
      <c r="AF1112" s="48">
        <v>43</v>
      </c>
      <c r="AG1112" s="48">
        <v>24</v>
      </c>
      <c r="AH1112" s="50">
        <v>617</v>
      </c>
      <c r="AI1112" s="50">
        <v>500</v>
      </c>
      <c r="AJ1112" s="50">
        <v>423</v>
      </c>
      <c r="AK1112" s="50">
        <v>408</v>
      </c>
      <c r="AL1112" s="50">
        <v>372</v>
      </c>
      <c r="AM1112" s="50">
        <v>319</v>
      </c>
      <c r="AN1112" s="50">
        <v>217</v>
      </c>
      <c r="AO1112" s="50">
        <v>153</v>
      </c>
      <c r="AP1112" s="50">
        <v>153</v>
      </c>
      <c r="AQ1112" s="50">
        <v>147</v>
      </c>
      <c r="AR1112" s="50">
        <v>167</v>
      </c>
      <c r="AS1112" s="50">
        <v>138</v>
      </c>
      <c r="AT1112" s="50">
        <v>80</v>
      </c>
      <c r="AU1112" s="50">
        <v>79</v>
      </c>
      <c r="AV1112" s="50">
        <v>73</v>
      </c>
      <c r="AW1112" s="50">
        <v>41</v>
      </c>
      <c r="AX1112" s="50">
        <v>25</v>
      </c>
      <c r="AZ1112">
        <v>2</v>
      </c>
    </row>
    <row r="1113" spans="1:52" x14ac:dyDescent="0.25">
      <c r="A1113" s="2" t="s">
        <v>626</v>
      </c>
      <c r="B1113" s="3" t="s">
        <v>1279</v>
      </c>
      <c r="C1113" s="4">
        <v>95025</v>
      </c>
      <c r="D1113" s="2" t="s">
        <v>628</v>
      </c>
      <c r="E1113" s="2" t="s">
        <v>1280</v>
      </c>
      <c r="F1113" t="s">
        <v>2251</v>
      </c>
      <c r="G1113">
        <v>23756</v>
      </c>
      <c r="H1113">
        <v>1229</v>
      </c>
      <c r="I1113">
        <v>441</v>
      </c>
      <c r="J1113" s="9">
        <v>35.882831570382422</v>
      </c>
      <c r="K1113">
        <v>8625</v>
      </c>
      <c r="L1113">
        <v>1159</v>
      </c>
      <c r="M1113" s="22">
        <v>13.43768115942029</v>
      </c>
      <c r="N1113" s="48">
        <v>23756</v>
      </c>
      <c r="O1113" s="49">
        <v>12463</v>
      </c>
      <c r="P1113" s="49">
        <v>11293</v>
      </c>
      <c r="Q1113" s="48">
        <v>1457</v>
      </c>
      <c r="R1113" s="48">
        <v>1431</v>
      </c>
      <c r="S1113" s="48">
        <v>1465</v>
      </c>
      <c r="T1113" s="48">
        <v>1352</v>
      </c>
      <c r="U1113" s="48">
        <v>1219</v>
      </c>
      <c r="V1113" s="48">
        <v>1086</v>
      </c>
      <c r="W1113" s="48">
        <v>776</v>
      </c>
      <c r="X1113" s="48">
        <v>539</v>
      </c>
      <c r="Y1113" s="48">
        <v>510</v>
      </c>
      <c r="Z1113" s="48">
        <v>520</v>
      </c>
      <c r="AA1113" s="48">
        <v>433</v>
      </c>
      <c r="AB1113" s="48">
        <v>400</v>
      </c>
      <c r="AC1113" s="48">
        <v>302</v>
      </c>
      <c r="AD1113" s="48">
        <v>159</v>
      </c>
      <c r="AE1113" s="48">
        <v>108</v>
      </c>
      <c r="AF1113" s="48">
        <v>111</v>
      </c>
      <c r="AG1113" s="48">
        <v>83</v>
      </c>
      <c r="AH1113" s="50">
        <v>1430</v>
      </c>
      <c r="AI1113" s="50">
        <v>1482</v>
      </c>
      <c r="AJ1113" s="50">
        <v>1504</v>
      </c>
      <c r="AK1113" s="50">
        <v>1391</v>
      </c>
      <c r="AL1113" s="50">
        <v>1283</v>
      </c>
      <c r="AM1113" s="50">
        <v>1128</v>
      </c>
      <c r="AN1113" s="50">
        <v>738</v>
      </c>
      <c r="AO1113" s="50">
        <v>467</v>
      </c>
      <c r="AP1113" s="50">
        <v>450</v>
      </c>
      <c r="AQ1113" s="50">
        <v>477</v>
      </c>
      <c r="AR1113" s="50">
        <v>410</v>
      </c>
      <c r="AS1113" s="50">
        <v>374</v>
      </c>
      <c r="AT1113" s="50">
        <v>258</v>
      </c>
      <c r="AU1113" s="50">
        <v>138</v>
      </c>
      <c r="AV1113" s="50">
        <v>103</v>
      </c>
      <c r="AW1113" s="50">
        <v>100</v>
      </c>
      <c r="AX1113" s="50">
        <v>72</v>
      </c>
      <c r="AZ1113">
        <v>3</v>
      </c>
    </row>
    <row r="1114" spans="1:52" x14ac:dyDescent="0.25">
      <c r="A1114" s="2" t="s">
        <v>626</v>
      </c>
      <c r="B1114" s="3" t="s">
        <v>627</v>
      </c>
      <c r="C1114" s="4">
        <v>95200</v>
      </c>
      <c r="D1114" s="2" t="s">
        <v>628</v>
      </c>
      <c r="E1114" s="2" t="s">
        <v>629</v>
      </c>
      <c r="F1114" t="s">
        <v>2251</v>
      </c>
      <c r="G1114">
        <v>15107</v>
      </c>
      <c r="H1114">
        <v>774</v>
      </c>
      <c r="I1114">
        <v>240</v>
      </c>
      <c r="J1114" s="9">
        <v>31.007751937984494</v>
      </c>
      <c r="K1114">
        <v>4382</v>
      </c>
      <c r="L1114">
        <v>1126</v>
      </c>
      <c r="M1114" s="22">
        <v>25.696029210406206</v>
      </c>
      <c r="N1114" s="48">
        <v>15107</v>
      </c>
      <c r="O1114" s="49">
        <v>3661</v>
      </c>
      <c r="P1114" s="49">
        <v>11446</v>
      </c>
      <c r="Q1114" s="48">
        <v>827</v>
      </c>
      <c r="R1114" s="48">
        <v>709</v>
      </c>
      <c r="S1114" s="48">
        <v>713</v>
      </c>
      <c r="T1114" s="48">
        <v>674</v>
      </c>
      <c r="U1114" s="48">
        <v>584</v>
      </c>
      <c r="V1114" s="48">
        <v>526</v>
      </c>
      <c r="W1114" s="48">
        <v>408</v>
      </c>
      <c r="X1114" s="48">
        <v>480</v>
      </c>
      <c r="Y1114" s="48">
        <v>696</v>
      </c>
      <c r="Z1114" s="48">
        <v>833</v>
      </c>
      <c r="AA1114" s="48">
        <v>812</v>
      </c>
      <c r="AB1114" s="48">
        <v>628</v>
      </c>
      <c r="AC1114" s="48">
        <v>394</v>
      </c>
      <c r="AD1114" s="48">
        <v>256</v>
      </c>
      <c r="AE1114" s="48">
        <v>165</v>
      </c>
      <c r="AF1114" s="48">
        <v>94</v>
      </c>
      <c r="AG1114" s="48">
        <v>56</v>
      </c>
      <c r="AH1114" s="50">
        <v>793</v>
      </c>
      <c r="AI1114" s="50">
        <v>673</v>
      </c>
      <c r="AJ1114" s="50">
        <v>663</v>
      </c>
      <c r="AK1114" s="50">
        <v>637</v>
      </c>
      <c r="AL1114" s="50">
        <v>490</v>
      </c>
      <c r="AM1114" s="50">
        <v>400</v>
      </c>
      <c r="AN1114" s="50">
        <v>285</v>
      </c>
      <c r="AO1114" s="50">
        <v>268</v>
      </c>
      <c r="AP1114" s="50">
        <v>354</v>
      </c>
      <c r="AQ1114" s="50">
        <v>413</v>
      </c>
      <c r="AR1114" s="50">
        <v>399</v>
      </c>
      <c r="AS1114" s="50">
        <v>325</v>
      </c>
      <c r="AT1114" s="50">
        <v>229</v>
      </c>
      <c r="AU1114" s="50">
        <v>146</v>
      </c>
      <c r="AV1114" s="50">
        <v>87</v>
      </c>
      <c r="AW1114" s="50">
        <v>51</v>
      </c>
      <c r="AX1114" s="50">
        <v>39</v>
      </c>
      <c r="AZ1114">
        <v>10</v>
      </c>
    </row>
    <row r="1115" spans="1:52" x14ac:dyDescent="0.25">
      <c r="A1115" s="2" t="s">
        <v>21</v>
      </c>
      <c r="B1115" s="3" t="s">
        <v>1249</v>
      </c>
      <c r="C1115" s="4">
        <v>97001</v>
      </c>
      <c r="D1115" s="2" t="s">
        <v>23</v>
      </c>
      <c r="E1115" s="2" t="s">
        <v>1250</v>
      </c>
      <c r="F1115" t="s">
        <v>2496</v>
      </c>
      <c r="G1115">
        <v>32156</v>
      </c>
      <c r="H1115">
        <v>5498</v>
      </c>
      <c r="I1115">
        <v>959</v>
      </c>
      <c r="J1115" s="9">
        <v>17.442706438704985</v>
      </c>
      <c r="K1115">
        <v>12139</v>
      </c>
      <c r="L1115">
        <v>2384</v>
      </c>
      <c r="M1115" s="22">
        <v>19.639179504077767</v>
      </c>
      <c r="N1115" s="48">
        <v>32156</v>
      </c>
      <c r="O1115" s="49">
        <v>16574</v>
      </c>
      <c r="P1115" s="49">
        <v>15582</v>
      </c>
      <c r="Q1115" s="48">
        <v>2184</v>
      </c>
      <c r="R1115" s="48">
        <v>2064</v>
      </c>
      <c r="S1115" s="48">
        <v>1965</v>
      </c>
      <c r="T1115" s="48">
        <v>1739</v>
      </c>
      <c r="U1115" s="48">
        <v>1553</v>
      </c>
      <c r="V1115" s="48">
        <v>1389</v>
      </c>
      <c r="W1115" s="48">
        <v>955</v>
      </c>
      <c r="X1115" s="48">
        <v>627</v>
      </c>
      <c r="Y1115" s="48">
        <v>599</v>
      </c>
      <c r="Z1115" s="48">
        <v>611</v>
      </c>
      <c r="AA1115" s="48">
        <v>593</v>
      </c>
      <c r="AB1115" s="48">
        <v>540</v>
      </c>
      <c r="AC1115" s="48">
        <v>444</v>
      </c>
      <c r="AD1115" s="48">
        <v>317</v>
      </c>
      <c r="AE1115" s="48">
        <v>226</v>
      </c>
      <c r="AF1115" s="48">
        <v>166</v>
      </c>
      <c r="AG1115" s="48">
        <v>112</v>
      </c>
      <c r="AH1115" s="50">
        <v>2088</v>
      </c>
      <c r="AI1115" s="50">
        <v>1951</v>
      </c>
      <c r="AJ1115" s="50">
        <v>1841</v>
      </c>
      <c r="AK1115" s="50">
        <v>1696</v>
      </c>
      <c r="AL1115" s="50">
        <v>1516</v>
      </c>
      <c r="AM1115" s="50">
        <v>1408</v>
      </c>
      <c r="AN1115" s="50">
        <v>980</v>
      </c>
      <c r="AO1115" s="50">
        <v>632</v>
      </c>
      <c r="AP1115" s="50">
        <v>645</v>
      </c>
      <c r="AQ1115" s="50">
        <v>663</v>
      </c>
      <c r="AR1115" s="50">
        <v>623</v>
      </c>
      <c r="AS1115" s="50">
        <v>580</v>
      </c>
      <c r="AT1115" s="50">
        <v>468</v>
      </c>
      <c r="AU1115" s="50">
        <v>331</v>
      </c>
      <c r="AV1115" s="50">
        <v>267</v>
      </c>
      <c r="AW1115" s="50">
        <v>223</v>
      </c>
      <c r="AX1115" s="50">
        <v>160</v>
      </c>
      <c r="AZ1115">
        <v>1</v>
      </c>
    </row>
    <row r="1116" spans="1:52" x14ac:dyDescent="0.25">
      <c r="A1116" s="2" t="s">
        <v>21</v>
      </c>
      <c r="B1116" s="3" t="s">
        <v>870</v>
      </c>
      <c r="C1116" s="4">
        <v>97161</v>
      </c>
      <c r="D1116" s="2" t="s">
        <v>23</v>
      </c>
      <c r="E1116" s="2" t="s">
        <v>871</v>
      </c>
      <c r="F1116" t="s">
        <v>2496</v>
      </c>
      <c r="G1116">
        <v>3336</v>
      </c>
      <c r="H1116">
        <v>681</v>
      </c>
      <c r="I1116">
        <v>118</v>
      </c>
      <c r="J1116" s="9">
        <v>17.327459618208515</v>
      </c>
      <c r="K1116">
        <v>1147</v>
      </c>
      <c r="L1116">
        <v>266</v>
      </c>
      <c r="M1116" s="22">
        <v>23.190932868352224</v>
      </c>
      <c r="N1116" s="48">
        <v>3336</v>
      </c>
      <c r="O1116" s="49">
        <v>687</v>
      </c>
      <c r="P1116" s="49">
        <v>2649</v>
      </c>
      <c r="Q1116" s="48">
        <v>214</v>
      </c>
      <c r="R1116" s="48">
        <v>183</v>
      </c>
      <c r="S1116" s="48">
        <v>170</v>
      </c>
      <c r="T1116" s="48">
        <v>184</v>
      </c>
      <c r="U1116" s="48">
        <v>177</v>
      </c>
      <c r="V1116" s="48">
        <v>165</v>
      </c>
      <c r="W1116" s="48">
        <v>121</v>
      </c>
      <c r="X1116" s="48">
        <v>87</v>
      </c>
      <c r="Y1116" s="48">
        <v>86</v>
      </c>
      <c r="Z1116" s="48">
        <v>96</v>
      </c>
      <c r="AA1116" s="48">
        <v>83</v>
      </c>
      <c r="AB1116" s="48">
        <v>48</v>
      </c>
      <c r="AC1116" s="48">
        <v>37</v>
      </c>
      <c r="AD1116" s="48">
        <v>22</v>
      </c>
      <c r="AE1116" s="48">
        <v>14</v>
      </c>
      <c r="AF1116" s="48">
        <v>5</v>
      </c>
      <c r="AG1116" s="48">
        <v>7</v>
      </c>
      <c r="AH1116" s="50">
        <v>208</v>
      </c>
      <c r="AI1116" s="50">
        <v>172</v>
      </c>
      <c r="AJ1116" s="50">
        <v>157</v>
      </c>
      <c r="AK1116" s="50">
        <v>161</v>
      </c>
      <c r="AL1116" s="50">
        <v>153</v>
      </c>
      <c r="AM1116" s="50">
        <v>143</v>
      </c>
      <c r="AN1116" s="50">
        <v>95</v>
      </c>
      <c r="AO1116" s="50">
        <v>65</v>
      </c>
      <c r="AP1116" s="50">
        <v>60</v>
      </c>
      <c r="AQ1116" s="50">
        <v>73</v>
      </c>
      <c r="AR1116" s="50">
        <v>71</v>
      </c>
      <c r="AS1116" s="50">
        <v>59</v>
      </c>
      <c r="AT1116" s="50">
        <v>69</v>
      </c>
      <c r="AU1116" s="50">
        <v>54</v>
      </c>
      <c r="AV1116" s="50">
        <v>38</v>
      </c>
      <c r="AW1116" s="50">
        <v>28</v>
      </c>
      <c r="AX1116" s="50">
        <v>31</v>
      </c>
      <c r="AZ1116">
        <v>2</v>
      </c>
    </row>
    <row r="1117" spans="1:52" x14ac:dyDescent="0.25">
      <c r="A1117" s="2" t="s">
        <v>21</v>
      </c>
      <c r="B1117" s="3" t="s">
        <v>22</v>
      </c>
      <c r="C1117" s="4">
        <v>97511</v>
      </c>
      <c r="D1117" s="2" t="s">
        <v>23</v>
      </c>
      <c r="E1117" s="2" t="s">
        <v>24</v>
      </c>
      <c r="F1117" t="s">
        <v>2496</v>
      </c>
      <c r="G1117">
        <v>5980</v>
      </c>
      <c r="H1117">
        <v>273</v>
      </c>
      <c r="I1117">
        <v>33</v>
      </c>
      <c r="J1117" s="9">
        <v>12.087912087912088</v>
      </c>
      <c r="K1117">
        <v>2086</v>
      </c>
      <c r="L1117">
        <v>225</v>
      </c>
      <c r="M1117" s="22">
        <v>10.786193672099714</v>
      </c>
    </row>
    <row r="1118" spans="1:52" x14ac:dyDescent="0.25">
      <c r="A1118" s="2" t="s">
        <v>21</v>
      </c>
      <c r="B1118" s="3" t="s">
        <v>510</v>
      </c>
      <c r="C1118" s="4">
        <v>97666</v>
      </c>
      <c r="D1118" s="2" t="s">
        <v>23</v>
      </c>
      <c r="E1118" s="2" t="s">
        <v>511</v>
      </c>
      <c r="F1118" t="s">
        <v>2496</v>
      </c>
      <c r="G1118">
        <v>960</v>
      </c>
      <c r="H1118">
        <v>356</v>
      </c>
      <c r="I1118">
        <v>40</v>
      </c>
      <c r="J1118" s="9">
        <v>11.235955056179774</v>
      </c>
      <c r="K1118">
        <v>485</v>
      </c>
      <c r="L1118">
        <v>30</v>
      </c>
      <c r="M1118" s="22">
        <v>6.1855670103092786</v>
      </c>
      <c r="N1118" s="48">
        <v>960</v>
      </c>
      <c r="O1118" s="49">
        <v>142</v>
      </c>
      <c r="P1118" s="49">
        <v>818</v>
      </c>
      <c r="Q1118" s="48">
        <v>114</v>
      </c>
      <c r="R1118" s="48">
        <v>72</v>
      </c>
      <c r="S1118" s="48">
        <v>59</v>
      </c>
      <c r="T1118" s="48">
        <v>61</v>
      </c>
      <c r="U1118" s="48">
        <v>55</v>
      </c>
      <c r="V1118" s="48">
        <v>45</v>
      </c>
      <c r="W1118" s="48">
        <v>27</v>
      </c>
      <c r="X1118" s="48">
        <v>20</v>
      </c>
      <c r="Y1118" s="48">
        <v>20</v>
      </c>
      <c r="Z1118" s="48">
        <v>18</v>
      </c>
      <c r="AA1118" s="48">
        <v>15</v>
      </c>
      <c r="AB1118" s="48">
        <v>12</v>
      </c>
      <c r="AC1118" s="48">
        <v>10</v>
      </c>
      <c r="AD1118" s="48">
        <v>5</v>
      </c>
      <c r="AE1118" s="48">
        <v>2</v>
      </c>
      <c r="AF1118" s="48">
        <v>0</v>
      </c>
      <c r="AG1118" s="48">
        <v>1</v>
      </c>
      <c r="AH1118" s="50">
        <v>105</v>
      </c>
      <c r="AI1118" s="50">
        <v>68</v>
      </c>
      <c r="AJ1118" s="50">
        <v>55</v>
      </c>
      <c r="AK1118" s="50">
        <v>53</v>
      </c>
      <c r="AL1118" s="50">
        <v>36</v>
      </c>
      <c r="AM1118" s="50">
        <v>27</v>
      </c>
      <c r="AN1118" s="50">
        <v>21</v>
      </c>
      <c r="AO1118" s="50">
        <v>15</v>
      </c>
      <c r="AP1118" s="50">
        <v>12</v>
      </c>
      <c r="AQ1118" s="50">
        <v>7</v>
      </c>
      <c r="AR1118" s="50">
        <v>5</v>
      </c>
      <c r="AS1118" s="50">
        <v>5</v>
      </c>
      <c r="AT1118" s="50">
        <v>5</v>
      </c>
      <c r="AU1118" s="50">
        <v>5</v>
      </c>
      <c r="AV1118" s="50">
        <v>3</v>
      </c>
      <c r="AW1118" s="50">
        <v>0</v>
      </c>
      <c r="AX1118" s="50">
        <v>2</v>
      </c>
      <c r="AZ1118">
        <v>1</v>
      </c>
    </row>
    <row r="1119" spans="1:52" x14ac:dyDescent="0.25">
      <c r="A1119" s="2" t="s">
        <v>21</v>
      </c>
      <c r="B1119" s="3" t="s">
        <v>25</v>
      </c>
      <c r="C1119" s="4">
        <v>97777</v>
      </c>
      <c r="D1119" s="2" t="s">
        <v>23</v>
      </c>
      <c r="E1119" s="2" t="s">
        <v>26</v>
      </c>
      <c r="F1119" t="s">
        <v>2496</v>
      </c>
      <c r="G1119">
        <v>837</v>
      </c>
      <c r="H1119">
        <v>151</v>
      </c>
      <c r="I1119">
        <v>21</v>
      </c>
      <c r="J1119" s="9">
        <v>13.90728476821192</v>
      </c>
      <c r="K1119">
        <v>351</v>
      </c>
      <c r="L1119">
        <v>127</v>
      </c>
      <c r="M1119" s="22">
        <v>36.182336182336186</v>
      </c>
    </row>
    <row r="1120" spans="1:52" x14ac:dyDescent="0.25">
      <c r="A1120" s="2" t="s">
        <v>21</v>
      </c>
      <c r="B1120" s="3" t="s">
        <v>2227</v>
      </c>
      <c r="C1120" s="4">
        <v>97889</v>
      </c>
      <c r="D1120" s="2" t="s">
        <v>23</v>
      </c>
      <c r="E1120" s="2" t="s">
        <v>2228</v>
      </c>
      <c r="F1120" t="s">
        <v>2496</v>
      </c>
      <c r="G1120">
        <v>1231</v>
      </c>
      <c r="H1120">
        <v>145</v>
      </c>
      <c r="I1120">
        <v>50</v>
      </c>
      <c r="J1120" s="9">
        <v>34.482758620689658</v>
      </c>
      <c r="K1120">
        <v>500</v>
      </c>
      <c r="L1120">
        <v>90</v>
      </c>
      <c r="M1120" s="22">
        <v>18</v>
      </c>
    </row>
    <row r="1121" spans="1:52" x14ac:dyDescent="0.25">
      <c r="A1121" s="2" t="s">
        <v>426</v>
      </c>
      <c r="B1121" s="3" t="s">
        <v>1751</v>
      </c>
      <c r="C1121" s="4">
        <v>99001</v>
      </c>
      <c r="D1121" s="2" t="s">
        <v>428</v>
      </c>
      <c r="E1121" s="2" t="s">
        <v>1752</v>
      </c>
      <c r="F1121" t="s">
        <v>2496</v>
      </c>
      <c r="G1121">
        <v>16249</v>
      </c>
      <c r="H1121">
        <v>844</v>
      </c>
      <c r="I1121">
        <v>192</v>
      </c>
      <c r="J1121" s="9">
        <v>22.748815165876778</v>
      </c>
      <c r="K1121">
        <v>5645</v>
      </c>
      <c r="L1121">
        <v>681</v>
      </c>
      <c r="M1121" s="22">
        <v>12.063773250664305</v>
      </c>
      <c r="N1121" s="48">
        <v>16249</v>
      </c>
      <c r="O1121" s="49">
        <v>13735</v>
      </c>
      <c r="P1121" s="49">
        <v>2514</v>
      </c>
      <c r="Q1121" s="48">
        <v>1039</v>
      </c>
      <c r="R1121" s="48">
        <v>1063</v>
      </c>
      <c r="S1121" s="48">
        <v>999</v>
      </c>
      <c r="T1121" s="48">
        <v>999</v>
      </c>
      <c r="U1121" s="48">
        <v>971</v>
      </c>
      <c r="V1121" s="48">
        <v>922</v>
      </c>
      <c r="W1121" s="48">
        <v>614</v>
      </c>
      <c r="X1121" s="48">
        <v>359</v>
      </c>
      <c r="Y1121" s="48">
        <v>325</v>
      </c>
      <c r="Z1121" s="48">
        <v>328</v>
      </c>
      <c r="AA1121" s="48">
        <v>303</v>
      </c>
      <c r="AB1121" s="48">
        <v>232</v>
      </c>
      <c r="AC1121" s="48">
        <v>153</v>
      </c>
      <c r="AD1121" s="48">
        <v>110</v>
      </c>
      <c r="AE1121" s="48">
        <v>70</v>
      </c>
      <c r="AF1121" s="48">
        <v>40</v>
      </c>
      <c r="AG1121" s="48">
        <v>23</v>
      </c>
      <c r="AH1121" s="50">
        <v>943</v>
      </c>
      <c r="AI1121" s="50">
        <v>926</v>
      </c>
      <c r="AJ1121" s="50">
        <v>838</v>
      </c>
      <c r="AK1121" s="50">
        <v>901</v>
      </c>
      <c r="AL1121" s="50">
        <v>861</v>
      </c>
      <c r="AM1121" s="50">
        <v>830</v>
      </c>
      <c r="AN1121" s="50">
        <v>564</v>
      </c>
      <c r="AO1121" s="50">
        <v>346</v>
      </c>
      <c r="AP1121" s="50">
        <v>334</v>
      </c>
      <c r="AQ1121" s="50">
        <v>331</v>
      </c>
      <c r="AR1121" s="50">
        <v>275</v>
      </c>
      <c r="AS1121" s="50">
        <v>209</v>
      </c>
      <c r="AT1121" s="50">
        <v>132</v>
      </c>
      <c r="AU1121" s="50">
        <v>89</v>
      </c>
      <c r="AV1121" s="50">
        <v>58</v>
      </c>
      <c r="AW1121" s="50">
        <v>37</v>
      </c>
      <c r="AX1121" s="50">
        <v>25</v>
      </c>
      <c r="AZ1121">
        <v>6</v>
      </c>
    </row>
    <row r="1122" spans="1:52" x14ac:dyDescent="0.25">
      <c r="A1122" s="2" t="s">
        <v>426</v>
      </c>
      <c r="B1122" s="3" t="s">
        <v>1083</v>
      </c>
      <c r="C1122" s="4">
        <v>99524</v>
      </c>
      <c r="D1122" s="2" t="s">
        <v>428</v>
      </c>
      <c r="E1122" s="2" t="s">
        <v>1084</v>
      </c>
      <c r="F1122" t="s">
        <v>2496</v>
      </c>
      <c r="G1122">
        <v>16447</v>
      </c>
      <c r="H1122">
        <v>1350</v>
      </c>
      <c r="I1122">
        <v>230</v>
      </c>
      <c r="J1122" s="9">
        <v>17.037037037037038</v>
      </c>
      <c r="K1122">
        <v>5528</v>
      </c>
      <c r="L1122">
        <v>976</v>
      </c>
      <c r="M1122" s="22">
        <v>17.655571635311144</v>
      </c>
      <c r="N1122" s="48">
        <v>16447</v>
      </c>
      <c r="O1122" s="49">
        <v>9319</v>
      </c>
      <c r="P1122" s="49">
        <v>7128</v>
      </c>
      <c r="Q1122" s="48">
        <v>1075</v>
      </c>
      <c r="R1122" s="48">
        <v>1053</v>
      </c>
      <c r="S1122" s="48">
        <v>951</v>
      </c>
      <c r="T1122" s="48">
        <v>834</v>
      </c>
      <c r="U1122" s="48">
        <v>766</v>
      </c>
      <c r="V1122" s="48">
        <v>684</v>
      </c>
      <c r="W1122" s="48">
        <v>434</v>
      </c>
      <c r="X1122" s="48">
        <v>334</v>
      </c>
      <c r="Y1122" s="48">
        <v>396</v>
      </c>
      <c r="Z1122" s="48">
        <v>433</v>
      </c>
      <c r="AA1122" s="48">
        <v>408</v>
      </c>
      <c r="AB1122" s="48">
        <v>328</v>
      </c>
      <c r="AC1122" s="48">
        <v>204</v>
      </c>
      <c r="AD1122" s="48">
        <v>139</v>
      </c>
      <c r="AE1122" s="48">
        <v>105</v>
      </c>
      <c r="AF1122" s="48">
        <v>71</v>
      </c>
      <c r="AG1122" s="48">
        <v>46</v>
      </c>
      <c r="AH1122" s="50">
        <v>1019</v>
      </c>
      <c r="AI1122" s="50">
        <v>986</v>
      </c>
      <c r="AJ1122" s="50">
        <v>892</v>
      </c>
      <c r="AK1122" s="50">
        <v>812</v>
      </c>
      <c r="AL1122" s="50">
        <v>756</v>
      </c>
      <c r="AM1122" s="50">
        <v>711</v>
      </c>
      <c r="AN1122" s="50">
        <v>449</v>
      </c>
      <c r="AO1122" s="50">
        <v>340</v>
      </c>
      <c r="AP1122" s="50">
        <v>416</v>
      </c>
      <c r="AQ1122" s="50">
        <v>458</v>
      </c>
      <c r="AR1122" s="50">
        <v>418</v>
      </c>
      <c r="AS1122" s="50">
        <v>321</v>
      </c>
      <c r="AT1122" s="50">
        <v>212</v>
      </c>
      <c r="AU1122" s="50">
        <v>151</v>
      </c>
      <c r="AV1122" s="50">
        <v>116</v>
      </c>
      <c r="AW1122" s="50">
        <v>76</v>
      </c>
      <c r="AX1122" s="50">
        <v>53</v>
      </c>
      <c r="AZ1122">
        <v>3</v>
      </c>
    </row>
    <row r="1123" spans="1:52" x14ac:dyDescent="0.25">
      <c r="A1123" s="2" t="s">
        <v>426</v>
      </c>
      <c r="B1123" s="3" t="s">
        <v>911</v>
      </c>
      <c r="C1123" s="4">
        <v>99624</v>
      </c>
      <c r="D1123" s="2" t="s">
        <v>428</v>
      </c>
      <c r="E1123" s="2" t="s">
        <v>912</v>
      </c>
      <c r="F1123" t="s">
        <v>2496</v>
      </c>
      <c r="G1123">
        <v>4138</v>
      </c>
      <c r="H1123">
        <v>352</v>
      </c>
      <c r="I1123">
        <v>91</v>
      </c>
      <c r="J1123" s="9">
        <v>25.85227272727273</v>
      </c>
      <c r="K1123">
        <v>1668</v>
      </c>
      <c r="L1123">
        <v>212</v>
      </c>
      <c r="M1123" s="22">
        <v>12.709832134292565</v>
      </c>
      <c r="N1123" s="48">
        <v>4138</v>
      </c>
      <c r="O1123" s="49">
        <v>2750</v>
      </c>
      <c r="P1123" s="49">
        <v>1388</v>
      </c>
      <c r="Q1123" s="48">
        <v>338</v>
      </c>
      <c r="R1123" s="48">
        <v>291</v>
      </c>
      <c r="S1123" s="48">
        <v>254</v>
      </c>
      <c r="T1123" s="48">
        <v>237</v>
      </c>
      <c r="U1123" s="48">
        <v>195</v>
      </c>
      <c r="V1123" s="48">
        <v>165</v>
      </c>
      <c r="W1123" s="48">
        <v>103</v>
      </c>
      <c r="X1123" s="48">
        <v>77</v>
      </c>
      <c r="Y1123" s="48">
        <v>83</v>
      </c>
      <c r="Z1123" s="48">
        <v>90</v>
      </c>
      <c r="AA1123" s="48">
        <v>82</v>
      </c>
      <c r="AB1123" s="48">
        <v>65</v>
      </c>
      <c r="AC1123" s="48">
        <v>44</v>
      </c>
      <c r="AD1123" s="48">
        <v>30</v>
      </c>
      <c r="AE1123" s="48">
        <v>24</v>
      </c>
      <c r="AF1123" s="48">
        <v>17</v>
      </c>
      <c r="AG1123" s="48">
        <v>7</v>
      </c>
      <c r="AH1123" s="50">
        <v>307</v>
      </c>
      <c r="AI1123" s="50">
        <v>263</v>
      </c>
      <c r="AJ1123" s="50">
        <v>233</v>
      </c>
      <c r="AK1123" s="50">
        <v>215</v>
      </c>
      <c r="AL1123" s="50">
        <v>183</v>
      </c>
      <c r="AM1123" s="50">
        <v>163</v>
      </c>
      <c r="AN1123" s="50">
        <v>107</v>
      </c>
      <c r="AO1123" s="50">
        <v>78</v>
      </c>
      <c r="AP1123" s="50">
        <v>87</v>
      </c>
      <c r="AQ1123" s="50">
        <v>104</v>
      </c>
      <c r="AR1123" s="50">
        <v>98</v>
      </c>
      <c r="AS1123" s="50">
        <v>74</v>
      </c>
      <c r="AT1123" s="50">
        <v>44</v>
      </c>
      <c r="AU1123" s="50">
        <v>31</v>
      </c>
      <c r="AV1123" s="50">
        <v>24</v>
      </c>
      <c r="AW1123" s="50">
        <v>18</v>
      </c>
      <c r="AX1123" s="50">
        <v>7</v>
      </c>
      <c r="AZ1123">
        <v>2</v>
      </c>
    </row>
    <row r="1124" spans="1:52" x14ac:dyDescent="0.25">
      <c r="A1124" s="2" t="s">
        <v>426</v>
      </c>
      <c r="B1124" s="3" t="s">
        <v>427</v>
      </c>
      <c r="C1124" s="4">
        <v>99773</v>
      </c>
      <c r="D1124" s="2" t="s">
        <v>428</v>
      </c>
      <c r="E1124" s="2" t="s">
        <v>429</v>
      </c>
      <c r="F1124" t="s">
        <v>2496</v>
      </c>
      <c r="G1124">
        <v>38634</v>
      </c>
      <c r="H1124">
        <v>9179</v>
      </c>
      <c r="I1124">
        <v>893</v>
      </c>
      <c r="J1124" s="9">
        <v>9.728728619675346</v>
      </c>
      <c r="K1124">
        <v>15082</v>
      </c>
      <c r="L1124">
        <v>2820</v>
      </c>
      <c r="M1124" s="22">
        <v>18.697785439596871</v>
      </c>
      <c r="N1124" s="48">
        <v>38634</v>
      </c>
      <c r="O1124" s="49">
        <v>7384</v>
      </c>
      <c r="P1124" s="49">
        <v>31250</v>
      </c>
      <c r="Q1124" s="48">
        <v>2846</v>
      </c>
      <c r="R1124" s="48">
        <v>2594</v>
      </c>
      <c r="S1124" s="48">
        <v>2473</v>
      </c>
      <c r="T1124" s="48">
        <v>2193</v>
      </c>
      <c r="U1124" s="48">
        <v>1805</v>
      </c>
      <c r="V1124" s="48">
        <v>1594</v>
      </c>
      <c r="W1124" s="48">
        <v>1025</v>
      </c>
      <c r="X1124" s="48">
        <v>636</v>
      </c>
      <c r="Y1124" s="48">
        <v>672</v>
      </c>
      <c r="Z1124" s="48">
        <v>704</v>
      </c>
      <c r="AA1124" s="48">
        <v>647</v>
      </c>
      <c r="AB1124" s="48">
        <v>570</v>
      </c>
      <c r="AC1124" s="48">
        <v>517</v>
      </c>
      <c r="AD1124" s="48">
        <v>374</v>
      </c>
      <c r="AE1124" s="48">
        <v>239</v>
      </c>
      <c r="AF1124" s="48">
        <v>220</v>
      </c>
      <c r="AG1124" s="48">
        <v>159</v>
      </c>
      <c r="AH1124" s="50">
        <v>2809</v>
      </c>
      <c r="AI1124" s="50">
        <v>2574</v>
      </c>
      <c r="AJ1124" s="50">
        <v>2437</v>
      </c>
      <c r="AK1124" s="50">
        <v>2192</v>
      </c>
      <c r="AL1124" s="50">
        <v>1815</v>
      </c>
      <c r="AM1124" s="50">
        <v>1616</v>
      </c>
      <c r="AN1124" s="50">
        <v>1022</v>
      </c>
      <c r="AO1124" s="50">
        <v>599</v>
      </c>
      <c r="AP1124" s="50">
        <v>661</v>
      </c>
      <c r="AQ1124" s="50">
        <v>719</v>
      </c>
      <c r="AR1124" s="50">
        <v>652</v>
      </c>
      <c r="AS1124" s="50">
        <v>606</v>
      </c>
      <c r="AT1124" s="50">
        <v>529</v>
      </c>
      <c r="AU1124" s="50">
        <v>386</v>
      </c>
      <c r="AV1124" s="50">
        <v>271</v>
      </c>
      <c r="AW1124" s="50">
        <v>273</v>
      </c>
      <c r="AX1124" s="50">
        <v>205</v>
      </c>
      <c r="AZ1124">
        <v>21</v>
      </c>
    </row>
    <row r="1125" spans="1:52" x14ac:dyDescent="0.25">
      <c r="I1125" s="22"/>
    </row>
    <row r="1126" spans="1:52" x14ac:dyDescent="0.25">
      <c r="I1126" s="22"/>
    </row>
  </sheetData>
  <autoFilter ref="A2:AX112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0"/>
  <sheetViews>
    <sheetView zoomScale="90" zoomScaleNormal="90" workbookViewId="0">
      <selection activeCell="D14" sqref="D14"/>
    </sheetView>
  </sheetViews>
  <sheetFormatPr baseColWidth="10" defaultRowHeight="15" x14ac:dyDescent="0.25"/>
  <cols>
    <col min="2" max="2" width="13.42578125" customWidth="1"/>
    <col min="3" max="4" width="13.85546875" bestFit="1" customWidth="1"/>
  </cols>
  <sheetData>
    <row r="1" spans="1:42" s="28" customFormat="1" ht="90" x14ac:dyDescent="0.25">
      <c r="A1" s="28" t="s">
        <v>2457</v>
      </c>
      <c r="B1" s="28" t="s">
        <v>2459</v>
      </c>
      <c r="C1" s="28" t="s">
        <v>2769</v>
      </c>
      <c r="D1" s="28" t="s">
        <v>2646</v>
      </c>
      <c r="E1" s="32" t="s">
        <v>2460</v>
      </c>
      <c r="F1" s="32" t="s">
        <v>2461</v>
      </c>
      <c r="G1" s="32" t="s">
        <v>2462</v>
      </c>
      <c r="H1" s="32" t="s">
        <v>2463</v>
      </c>
      <c r="I1" s="32" t="s">
        <v>2464</v>
      </c>
      <c r="J1" s="32" t="s">
        <v>2465</v>
      </c>
      <c r="K1" s="32" t="s">
        <v>2466</v>
      </c>
      <c r="L1" s="32" t="s">
        <v>2467</v>
      </c>
      <c r="M1" s="32" t="s">
        <v>2468</v>
      </c>
      <c r="N1" s="32" t="s">
        <v>2469</v>
      </c>
      <c r="O1" s="32" t="s">
        <v>2470</v>
      </c>
      <c r="P1" s="32" t="s">
        <v>2471</v>
      </c>
      <c r="Q1" s="32" t="s">
        <v>2472</v>
      </c>
      <c r="R1" s="32" t="s">
        <v>2473</v>
      </c>
      <c r="S1" s="32" t="s">
        <v>2474</v>
      </c>
      <c r="T1" s="32" t="s">
        <v>2475</v>
      </c>
      <c r="U1" s="32" t="s">
        <v>2476</v>
      </c>
      <c r="V1" s="32" t="s">
        <v>2477</v>
      </c>
      <c r="W1" s="32" t="s">
        <v>2478</v>
      </c>
      <c r="X1" s="32" t="s">
        <v>2479</v>
      </c>
      <c r="Y1" s="32" t="s">
        <v>2480</v>
      </c>
      <c r="Z1" s="32" t="s">
        <v>2481</v>
      </c>
      <c r="AA1" s="32" t="s">
        <v>2482</v>
      </c>
      <c r="AB1" s="32" t="s">
        <v>2483</v>
      </c>
      <c r="AC1" s="32" t="s">
        <v>2484</v>
      </c>
      <c r="AD1" s="32" t="s">
        <v>2485</v>
      </c>
      <c r="AE1" s="32" t="s">
        <v>2486</v>
      </c>
      <c r="AF1" s="32" t="s">
        <v>2487</v>
      </c>
      <c r="AG1" s="32" t="s">
        <v>2488</v>
      </c>
      <c r="AH1" s="32" t="s">
        <v>2489</v>
      </c>
      <c r="AI1" s="32" t="s">
        <v>2490</v>
      </c>
      <c r="AJ1" s="32" t="s">
        <v>2491</v>
      </c>
      <c r="AK1" s="32" t="s">
        <v>2492</v>
      </c>
      <c r="AL1" s="32" t="s">
        <v>2493</v>
      </c>
      <c r="AM1" s="56" t="s">
        <v>2494</v>
      </c>
      <c r="AN1" s="56" t="s">
        <v>2495</v>
      </c>
      <c r="AO1" s="32" t="s">
        <v>2639</v>
      </c>
      <c r="AP1" s="32" t="s">
        <v>2640</v>
      </c>
    </row>
    <row r="2" spans="1:42" x14ac:dyDescent="0.25">
      <c r="A2" t="s">
        <v>2252</v>
      </c>
      <c r="B2" s="40">
        <v>780061</v>
      </c>
      <c r="C2" s="65">
        <f>+VLOOKUP(A2,'[1]ruralidad PDET'!$F$5:$J$22,5,FALSE)</f>
        <v>206675</v>
      </c>
      <c r="D2" s="65">
        <f>+VLOOKUP(A2,'[1]ruralidad PDET'!$F$5:$J$22,4,FALSE)</f>
        <v>573386</v>
      </c>
      <c r="E2" s="51">
        <v>5.1884403912001754E-2</v>
      </c>
      <c r="F2" s="51">
        <v>4.8274429820232008E-2</v>
      </c>
      <c r="G2" s="51">
        <v>4.7983426937124145E-2</v>
      </c>
      <c r="H2" s="51">
        <v>4.9538433532762181E-2</v>
      </c>
      <c r="I2" s="51">
        <v>4.7925739140913338E-2</v>
      </c>
      <c r="J2" s="51">
        <v>4.2515905807366347E-2</v>
      </c>
      <c r="K2" s="51">
        <v>3.7612443129447566E-2</v>
      </c>
      <c r="L2" s="51">
        <v>3.3939653437359385E-2</v>
      </c>
      <c r="M2" s="51">
        <v>2.8432391825767473E-2</v>
      </c>
      <c r="N2" s="51">
        <v>2.5289047907791826E-2</v>
      </c>
      <c r="O2" s="51">
        <v>2.3046915561731711E-2</v>
      </c>
      <c r="P2" s="51">
        <v>1.9871522868083392E-2</v>
      </c>
      <c r="Q2" s="51">
        <v>1.6603829700497782E-2</v>
      </c>
      <c r="R2" s="51">
        <v>1.3054107306992658E-2</v>
      </c>
      <c r="S2" s="51">
        <v>9.596685387424829E-3</v>
      </c>
      <c r="T2" s="51">
        <v>6.8494643367634066E-3</v>
      </c>
      <c r="U2" s="51">
        <v>6.5020556084716451E-3</v>
      </c>
      <c r="V2" s="51">
        <v>4.9811489101493342E-2</v>
      </c>
      <c r="W2" s="51">
        <v>4.6181003793293089E-2</v>
      </c>
      <c r="X2" s="51">
        <v>4.5714373619498989E-2</v>
      </c>
      <c r="Y2" s="51">
        <v>4.6160492576862576E-2</v>
      </c>
      <c r="Z2" s="51">
        <v>4.5096473224529879E-2</v>
      </c>
      <c r="AA2" s="51">
        <v>3.9910981320691589E-2</v>
      </c>
      <c r="AB2" s="51">
        <v>3.4792150870252454E-2</v>
      </c>
      <c r="AC2" s="51">
        <v>3.2170561020227903E-2</v>
      </c>
      <c r="AD2" s="51">
        <v>2.7964479700946464E-2</v>
      </c>
      <c r="AE2" s="51">
        <v>2.5233924013634831E-2</v>
      </c>
      <c r="AF2" s="51">
        <v>2.3250745775009903E-2</v>
      </c>
      <c r="AG2" s="51">
        <v>2.0038176501581288E-2</v>
      </c>
      <c r="AH2" s="51">
        <v>1.6541014100179344E-2</v>
      </c>
      <c r="AI2" s="51">
        <v>1.293873171457104E-2</v>
      </c>
      <c r="AJ2" s="51">
        <v>9.8107712089182762E-3</v>
      </c>
      <c r="AK2" s="51">
        <v>7.5058232625397243E-3</v>
      </c>
      <c r="AL2" s="51">
        <v>7.9583519750378497E-3</v>
      </c>
      <c r="AM2" s="52">
        <v>59.051531101705486</v>
      </c>
      <c r="AN2" s="52">
        <v>34.40484893275903</v>
      </c>
      <c r="AP2">
        <v>40</v>
      </c>
    </row>
    <row r="3" spans="1:42" x14ac:dyDescent="0.25">
      <c r="A3" t="s">
        <v>2260</v>
      </c>
      <c r="B3" s="40">
        <v>169974</v>
      </c>
      <c r="C3" s="65">
        <f>+VLOOKUP(A3,'[1]ruralidad PDET'!$F$5:$J$22,5,FALSE)</f>
        <v>32703</v>
      </c>
      <c r="D3" s="65">
        <f>+VLOOKUP(A3,'[1]ruralidad PDET'!$F$5:$J$22,4,FALSE)</f>
        <v>137271</v>
      </c>
      <c r="E3" s="51">
        <v>6.4045089248943962E-2</v>
      </c>
      <c r="F3" s="51">
        <v>6.0591619894807443E-2</v>
      </c>
      <c r="G3" s="51">
        <v>5.7349947639050679E-2</v>
      </c>
      <c r="H3" s="51">
        <v>5.6961652958687797E-2</v>
      </c>
      <c r="I3" s="51">
        <v>4.9989998470354291E-2</v>
      </c>
      <c r="J3" s="51">
        <v>3.7211573534775909E-2</v>
      </c>
      <c r="K3" s="51">
        <v>2.9963406168002166E-2</v>
      </c>
      <c r="L3" s="51">
        <v>2.526857048725099E-2</v>
      </c>
      <c r="M3" s="51">
        <v>2.3809523809523808E-2</v>
      </c>
      <c r="N3" s="51">
        <v>2.2738771812159508E-2</v>
      </c>
      <c r="O3" s="51">
        <v>2.0773765399414029E-2</v>
      </c>
      <c r="P3" s="51">
        <v>1.7802722769364725E-2</v>
      </c>
      <c r="Q3" s="51">
        <v>1.2666643133655736E-2</v>
      </c>
      <c r="R3" s="51">
        <v>9.3190723287090958E-3</v>
      </c>
      <c r="S3" s="51">
        <v>7.0010707519973644E-3</v>
      </c>
      <c r="T3" s="51">
        <v>5.1184298775106777E-3</v>
      </c>
      <c r="U3" s="51">
        <v>4.1300434184051681E-3</v>
      </c>
      <c r="V3" s="51">
        <v>6.1479991057455843E-2</v>
      </c>
      <c r="W3" s="51">
        <v>5.7926506406862227E-2</v>
      </c>
      <c r="X3" s="51">
        <v>5.5031946062338945E-2</v>
      </c>
      <c r="Y3" s="51">
        <v>5.2978690858601907E-2</v>
      </c>
      <c r="Z3" s="51">
        <v>4.6024686128466705E-2</v>
      </c>
      <c r="AA3" s="51">
        <v>3.629966936119642E-2</v>
      </c>
      <c r="AB3" s="51">
        <v>2.9210349818207491E-2</v>
      </c>
      <c r="AC3" s="51">
        <v>2.4980291103345216E-2</v>
      </c>
      <c r="AD3" s="51">
        <v>2.433901655547319E-2</v>
      </c>
      <c r="AE3" s="51">
        <v>2.4297833786343793E-2</v>
      </c>
      <c r="AF3" s="51">
        <v>2.2338710626331085E-2</v>
      </c>
      <c r="AG3" s="51">
        <v>1.8720510195676984E-2</v>
      </c>
      <c r="AH3" s="51">
        <v>1.3366750208855471E-2</v>
      </c>
      <c r="AI3" s="51">
        <v>9.8720980855895608E-3</v>
      </c>
      <c r="AJ3" s="51">
        <v>7.5776295198089118E-3</v>
      </c>
      <c r="AK3" s="51">
        <v>5.7126384035205381E-3</v>
      </c>
      <c r="AL3" s="51">
        <v>5.1007801193123656E-3</v>
      </c>
      <c r="AM3" s="52">
        <v>45.2975109069083</v>
      </c>
      <c r="AN3" s="52">
        <v>19.998479300948393</v>
      </c>
      <c r="AP3">
        <v>20</v>
      </c>
    </row>
    <row r="4" spans="1:42" x14ac:dyDescent="0.25">
      <c r="A4" t="s">
        <v>2257</v>
      </c>
      <c r="B4" s="40">
        <v>476372</v>
      </c>
      <c r="C4" s="65">
        <f>+VLOOKUP(A4,'[1]ruralidad PDET'!$F$5:$J$22,5,FALSE)</f>
        <v>184983</v>
      </c>
      <c r="D4" s="65">
        <f>+VLOOKUP(A4,'[1]ruralidad PDET'!$F$5:$J$22,4,FALSE)</f>
        <v>291389</v>
      </c>
      <c r="E4" s="51">
        <v>5.8521491607399258E-2</v>
      </c>
      <c r="F4" s="51">
        <v>5.4642170404641748E-2</v>
      </c>
      <c r="G4" s="51">
        <v>5.2377133836581498E-2</v>
      </c>
      <c r="H4" s="51">
        <v>5.1199482757172968E-2</v>
      </c>
      <c r="I4" s="51">
        <v>4.9853895694961084E-2</v>
      </c>
      <c r="J4" s="51">
        <v>4.4303611463310189E-2</v>
      </c>
      <c r="K4" s="51">
        <v>3.7189423391803048E-2</v>
      </c>
      <c r="L4" s="51">
        <v>3.1777686345964916E-2</v>
      </c>
      <c r="M4" s="51">
        <v>2.7062883628760716E-2</v>
      </c>
      <c r="N4" s="51">
        <v>2.3697866373338483E-2</v>
      </c>
      <c r="O4" s="51">
        <v>2.0870244262886986E-2</v>
      </c>
      <c r="P4" s="51">
        <v>1.6333873527411349E-2</v>
      </c>
      <c r="Q4" s="51">
        <v>1.2849201884241728E-2</v>
      </c>
      <c r="R4" s="51">
        <v>9.4002166374178159E-3</v>
      </c>
      <c r="S4" s="51">
        <v>6.7615225076200951E-3</v>
      </c>
      <c r="T4" s="51">
        <v>4.4691963423542942E-3</v>
      </c>
      <c r="U4" s="51">
        <v>4.1417211758877515E-3</v>
      </c>
      <c r="V4" s="51">
        <v>5.588279747760154E-2</v>
      </c>
      <c r="W4" s="51">
        <v>5.2066452268395284E-2</v>
      </c>
      <c r="X4" s="51">
        <v>4.9769927703559404E-2</v>
      </c>
      <c r="Y4" s="51">
        <v>4.8789601403944817E-2</v>
      </c>
      <c r="Z4" s="51">
        <v>4.8080071876600641E-2</v>
      </c>
      <c r="AA4" s="51">
        <v>4.392995390157272E-2</v>
      </c>
      <c r="AB4" s="51">
        <v>3.7989218509904027E-2</v>
      </c>
      <c r="AC4" s="51">
        <v>3.293854382709311E-2</v>
      </c>
      <c r="AD4" s="51">
        <v>2.7635965170077166E-2</v>
      </c>
      <c r="AE4" s="51">
        <v>2.3506839192899667E-2</v>
      </c>
      <c r="AF4" s="51">
        <v>2.0240484327374405E-2</v>
      </c>
      <c r="AG4" s="51">
        <v>1.5645335997917592E-2</v>
      </c>
      <c r="AH4" s="51">
        <v>1.2429361927233339E-2</v>
      </c>
      <c r="AI4" s="51">
        <v>9.3603318415020186E-3</v>
      </c>
      <c r="AJ4" s="51">
        <v>6.872780096227318E-3</v>
      </c>
      <c r="AK4" s="51">
        <v>4.6707195217183207E-3</v>
      </c>
      <c r="AL4" s="51">
        <v>4.7399931146247052E-3</v>
      </c>
      <c r="AM4" s="52">
        <v>37.037105538749941</v>
      </c>
      <c r="AN4" s="52">
        <v>21.872837016245786</v>
      </c>
      <c r="AP4">
        <v>7</v>
      </c>
    </row>
    <row r="5" spans="1:42" x14ac:dyDescent="0.25">
      <c r="A5" t="s">
        <v>2263</v>
      </c>
      <c r="B5" s="40">
        <v>144103</v>
      </c>
      <c r="C5" s="65">
        <f>+VLOOKUP(A5,'[1]ruralidad PDET'!$F$5:$J$22,5,FALSE)</f>
        <v>0</v>
      </c>
      <c r="D5" s="65">
        <f>+VLOOKUP(A5,'[1]ruralidad PDET'!$F$5:$J$22,4,FALSE)</f>
        <v>144103</v>
      </c>
      <c r="E5" s="51">
        <v>6.4620445098297744E-2</v>
      </c>
      <c r="F5" s="51">
        <v>5.8909252409734707E-2</v>
      </c>
      <c r="G5" s="51">
        <v>5.6341644518157152E-2</v>
      </c>
      <c r="H5" s="51">
        <v>5.5266024996009799E-2</v>
      </c>
      <c r="I5" s="51">
        <v>4.9457679576414094E-2</v>
      </c>
      <c r="J5" s="51">
        <v>4.2892930750921217E-2</v>
      </c>
      <c r="K5" s="51">
        <v>3.7382983005211548E-2</v>
      </c>
      <c r="L5" s="51">
        <v>3.0679444563957724E-2</v>
      </c>
      <c r="M5" s="51">
        <v>2.484334122120983E-2</v>
      </c>
      <c r="N5" s="51">
        <v>2.2435341387757369E-2</v>
      </c>
      <c r="O5" s="51">
        <v>2.0846200287294503E-2</v>
      </c>
      <c r="P5" s="51">
        <v>1.7862223548434107E-2</v>
      </c>
      <c r="Q5" s="51">
        <v>1.4579849135687668E-2</v>
      </c>
      <c r="R5" s="51">
        <v>1.1727722531800171E-2</v>
      </c>
      <c r="S5" s="51">
        <v>8.2857400609286421E-3</v>
      </c>
      <c r="T5" s="51">
        <v>5.8777402274761805E-3</v>
      </c>
      <c r="U5" s="51">
        <v>5.7458900925032785E-3</v>
      </c>
      <c r="V5" s="51">
        <v>6.1553194589980778E-2</v>
      </c>
      <c r="W5" s="51">
        <v>5.6369402441309342E-2</v>
      </c>
      <c r="X5" s="51">
        <v>5.2295927218725495E-2</v>
      </c>
      <c r="Y5" s="51">
        <v>4.8798428901549583E-2</v>
      </c>
      <c r="Z5" s="51">
        <v>4.2726383212008077E-2</v>
      </c>
      <c r="AA5" s="51">
        <v>3.6786187657439469E-2</v>
      </c>
      <c r="AB5" s="51">
        <v>3.1401150565914658E-2</v>
      </c>
      <c r="AC5" s="51">
        <v>2.6050810878330083E-2</v>
      </c>
      <c r="AD5" s="51">
        <v>2.2012033059686475E-2</v>
      </c>
      <c r="AE5" s="51">
        <v>2.0013462592728813E-2</v>
      </c>
      <c r="AF5" s="51">
        <v>1.8500655780934471E-2</v>
      </c>
      <c r="AG5" s="51">
        <v>1.5551376446014309E-2</v>
      </c>
      <c r="AH5" s="51">
        <v>1.265067347661048E-2</v>
      </c>
      <c r="AI5" s="51">
        <v>9.9165180461197894E-3</v>
      </c>
      <c r="AJ5" s="51">
        <v>6.9186623456832961E-3</v>
      </c>
      <c r="AK5" s="51">
        <v>4.9686682442419659E-3</v>
      </c>
      <c r="AL5" s="51">
        <v>5.7320111309271844E-3</v>
      </c>
      <c r="AM5" s="52">
        <v>33.47018439059751</v>
      </c>
      <c r="AN5" s="52">
        <v>23.095215617960601</v>
      </c>
      <c r="AP5">
        <v>7</v>
      </c>
    </row>
    <row r="6" spans="1:42" x14ac:dyDescent="0.25">
      <c r="A6" t="s">
        <v>2253</v>
      </c>
      <c r="B6" s="40">
        <v>196919</v>
      </c>
      <c r="C6" s="65">
        <f>+VLOOKUP(A6,'[1]ruralidad PDET'!$F$5:$J$22,5,FALSE)</f>
        <v>0</v>
      </c>
      <c r="D6" s="65">
        <f>+VLOOKUP(A6,'[1]ruralidad PDET'!$F$5:$J$22,4,FALSE)</f>
        <v>196919</v>
      </c>
      <c r="E6" s="51">
        <v>6.2797393852294603E-2</v>
      </c>
      <c r="F6" s="51">
        <v>6.0298904625759833E-2</v>
      </c>
      <c r="G6" s="51">
        <v>5.6505466714740576E-2</v>
      </c>
      <c r="H6" s="51">
        <v>5.2427647916148262E-2</v>
      </c>
      <c r="I6" s="51">
        <v>5.1234263834368445E-2</v>
      </c>
      <c r="J6" s="51">
        <v>4.9629543111634734E-2</v>
      </c>
      <c r="K6" s="51">
        <v>3.598941696839817E-2</v>
      </c>
      <c r="L6" s="51">
        <v>2.4395817569660621E-2</v>
      </c>
      <c r="M6" s="51">
        <v>1.9947287971196277E-2</v>
      </c>
      <c r="N6" s="51">
        <v>1.8124203352647535E-2</v>
      </c>
      <c r="O6" s="51">
        <v>1.6514404399778589E-2</v>
      </c>
      <c r="P6" s="51">
        <v>1.5229612175564572E-2</v>
      </c>
      <c r="Q6" s="51">
        <v>1.177641568360595E-2</v>
      </c>
      <c r="R6" s="51">
        <v>8.2775151204302275E-3</v>
      </c>
      <c r="S6" s="51">
        <v>5.4387844748348306E-3</v>
      </c>
      <c r="T6" s="51">
        <v>4.4739207491405093E-3</v>
      </c>
      <c r="U6" s="51">
        <v>3.9356283548057829E-3</v>
      </c>
      <c r="V6" s="51">
        <v>6.1487210477404415E-2</v>
      </c>
      <c r="W6" s="51">
        <v>5.97910816122365E-2</v>
      </c>
      <c r="X6" s="51">
        <v>5.629218104906078E-2</v>
      </c>
      <c r="Y6" s="51">
        <v>5.1772556228703172E-2</v>
      </c>
      <c r="Z6" s="51">
        <v>4.996470630056013E-2</v>
      </c>
      <c r="AA6" s="51">
        <v>4.777598911227459E-2</v>
      </c>
      <c r="AB6" s="51">
        <v>3.5192134837166551E-2</v>
      </c>
      <c r="AC6" s="51">
        <v>2.4837623591425915E-2</v>
      </c>
      <c r="AD6" s="51">
        <v>2.0602379658641371E-2</v>
      </c>
      <c r="AE6" s="51">
        <v>1.913984937969419E-2</v>
      </c>
      <c r="AF6" s="51">
        <v>1.8078499281430436E-2</v>
      </c>
      <c r="AG6" s="51">
        <v>1.7062853254383781E-2</v>
      </c>
      <c r="AH6" s="51">
        <v>1.3452231628232928E-2</v>
      </c>
      <c r="AI6" s="51">
        <v>9.5115250432919116E-3</v>
      </c>
      <c r="AJ6" s="51">
        <v>6.3630223594472856E-3</v>
      </c>
      <c r="AK6" s="51">
        <v>5.9364510280876907E-3</v>
      </c>
      <c r="AL6" s="51">
        <v>5.7434782829488265E-3</v>
      </c>
      <c r="AM6" s="52">
        <v>19.619336274842766</v>
      </c>
      <c r="AN6" s="52">
        <v>19.779282007258914</v>
      </c>
      <c r="AP6">
        <v>55</v>
      </c>
    </row>
    <row r="7" spans="1:42" x14ac:dyDescent="0.25">
      <c r="A7" t="s">
        <v>2254</v>
      </c>
      <c r="B7" s="40">
        <v>514667</v>
      </c>
      <c r="C7" s="65">
        <f>+VLOOKUP(A7,'[1]ruralidad PDET'!$F$5:$J$22,5,FALSE)</f>
        <v>157035</v>
      </c>
      <c r="D7" s="65">
        <f>+VLOOKUP(A7,'[1]ruralidad PDET'!$F$5:$J$22,4,FALSE)</f>
        <v>357632</v>
      </c>
      <c r="E7" s="51">
        <v>5.6813434706324675E-2</v>
      </c>
      <c r="F7" s="51">
        <v>5.4143747316225829E-2</v>
      </c>
      <c r="G7" s="51">
        <v>5.3389861794130959E-2</v>
      </c>
      <c r="H7" s="51">
        <v>5.1512920004585488E-2</v>
      </c>
      <c r="I7" s="51">
        <v>4.7790124488261344E-2</v>
      </c>
      <c r="J7" s="51">
        <v>4.2689739190583428E-2</v>
      </c>
      <c r="K7" s="51">
        <v>3.4944925553804691E-2</v>
      </c>
      <c r="L7" s="51">
        <v>2.8884696318201866E-2</v>
      </c>
      <c r="M7" s="51">
        <v>2.4697522864298663E-2</v>
      </c>
      <c r="N7" s="51">
        <v>2.3354907153557543E-2</v>
      </c>
      <c r="O7" s="51">
        <v>2.1676151764150411E-2</v>
      </c>
      <c r="P7" s="51">
        <v>1.7692993722154327E-2</v>
      </c>
      <c r="Q7" s="51">
        <v>1.417227061381437E-2</v>
      </c>
      <c r="R7" s="51">
        <v>1.0818645842845956E-2</v>
      </c>
      <c r="S7" s="51">
        <v>7.7700726877767568E-3</v>
      </c>
      <c r="T7" s="51">
        <v>5.4345819724210022E-3</v>
      </c>
      <c r="U7" s="51">
        <v>5.3549188115810803E-3</v>
      </c>
      <c r="V7" s="51">
        <v>5.4594524226344414E-2</v>
      </c>
      <c r="W7" s="51">
        <v>5.2259033510988658E-2</v>
      </c>
      <c r="X7" s="51">
        <v>5.1534293047737663E-2</v>
      </c>
      <c r="Y7" s="51">
        <v>4.9670952285652666E-2</v>
      </c>
      <c r="Z7" s="51">
        <v>4.5821861514338397E-2</v>
      </c>
      <c r="AA7" s="51">
        <v>4.2106838013705947E-2</v>
      </c>
      <c r="AB7" s="51">
        <v>3.4977956620494417E-2</v>
      </c>
      <c r="AC7" s="51">
        <v>2.9428737416620845E-2</v>
      </c>
      <c r="AD7" s="51">
        <v>2.6729904967678131E-2</v>
      </c>
      <c r="AE7" s="51">
        <v>2.5962418418122787E-2</v>
      </c>
      <c r="AF7" s="51">
        <v>2.3356850157480468E-2</v>
      </c>
      <c r="AG7" s="51">
        <v>1.8454651259940894E-2</v>
      </c>
      <c r="AH7" s="51">
        <v>1.4636648551393426E-2</v>
      </c>
      <c r="AI7" s="51">
        <v>1.0944941097836076E-2</v>
      </c>
      <c r="AJ7" s="51">
        <v>7.5077671581818923E-3</v>
      </c>
      <c r="AK7" s="51">
        <v>5.4054369135771285E-3</v>
      </c>
      <c r="AL7" s="51">
        <v>5.4656700351878012E-3</v>
      </c>
      <c r="AM7" s="52">
        <v>34.030302986163882</v>
      </c>
      <c r="AN7" s="52">
        <v>25.153584105639336</v>
      </c>
      <c r="AP7">
        <v>48</v>
      </c>
    </row>
    <row r="8" spans="1:42" x14ac:dyDescent="0.25">
      <c r="A8" t="s">
        <v>2251</v>
      </c>
      <c r="B8" s="40">
        <v>272157</v>
      </c>
      <c r="C8" s="65">
        <f>+VLOOKUP(A8,'[1]ruralidad PDET'!$F$5:$J$22,5,FALSE)</f>
        <v>0</v>
      </c>
      <c r="D8" s="65">
        <f>+VLOOKUP(A8,'[1]ruralidad PDET'!$F$5:$J$22,4,FALSE)</f>
        <v>272157</v>
      </c>
      <c r="E8" s="51">
        <v>6.0799465014679026E-2</v>
      </c>
      <c r="F8" s="51">
        <v>5.7437435009939114E-2</v>
      </c>
      <c r="G8" s="51">
        <v>5.4703718809363713E-2</v>
      </c>
      <c r="H8" s="51">
        <v>5.0382683524583236E-2</v>
      </c>
      <c r="I8" s="51">
        <v>4.6697310743431183E-2</v>
      </c>
      <c r="J8" s="51">
        <v>4.1387875380754488E-2</v>
      </c>
      <c r="K8" s="51">
        <v>3.2128514056224897E-2</v>
      </c>
      <c r="L8" s="51">
        <v>2.8667276608722172E-2</v>
      </c>
      <c r="M8" s="51">
        <v>2.7697248279485737E-2</v>
      </c>
      <c r="N8" s="51">
        <v>2.6525130714991716E-2</v>
      </c>
      <c r="O8" s="51">
        <v>2.4452797466168425E-2</v>
      </c>
      <c r="P8" s="51">
        <v>2.0304456618789889E-2</v>
      </c>
      <c r="Q8" s="51">
        <v>1.571519380357661E-2</v>
      </c>
      <c r="R8" s="51">
        <v>1.1794662639579361E-2</v>
      </c>
      <c r="S8" s="51">
        <v>8.2636125471694643E-3</v>
      </c>
      <c r="T8" s="51">
        <v>5.9744926641607599E-3</v>
      </c>
      <c r="U8" s="51">
        <v>4.5892628152132773E-3</v>
      </c>
      <c r="V8" s="51">
        <v>5.7944495272949072E-2</v>
      </c>
      <c r="W8" s="51">
        <v>5.4681672710971976E-2</v>
      </c>
      <c r="X8" s="51">
        <v>5.1742192925407028E-2</v>
      </c>
      <c r="Y8" s="51">
        <v>4.742115764062655E-2</v>
      </c>
      <c r="Z8" s="51">
        <v>4.5448031834566076E-2</v>
      </c>
      <c r="AA8" s="51">
        <v>4.1123322200053644E-2</v>
      </c>
      <c r="AB8" s="51">
        <v>3.1529595049916044E-2</v>
      </c>
      <c r="AC8" s="51">
        <v>2.699177313095015E-2</v>
      </c>
      <c r="AD8" s="51">
        <v>2.5279526155858566E-2</v>
      </c>
      <c r="AE8" s="51">
        <v>2.3412956492024822E-2</v>
      </c>
      <c r="AF8" s="51">
        <v>2.1127510958748076E-2</v>
      </c>
      <c r="AG8" s="51">
        <v>1.6916706165926287E-2</v>
      </c>
      <c r="AH8" s="51">
        <v>1.2797760116403399E-2</v>
      </c>
      <c r="AI8" s="51">
        <v>9.3953122646119706E-3</v>
      </c>
      <c r="AJ8" s="51">
        <v>6.7644778565313403E-3</v>
      </c>
      <c r="AK8" s="51">
        <v>5.1367409252747499E-3</v>
      </c>
      <c r="AL8" s="51">
        <v>4.7656316023471749E-3</v>
      </c>
      <c r="AM8" s="52">
        <v>43.205501786523968</v>
      </c>
      <c r="AN8" s="52">
        <v>23.407599007281672</v>
      </c>
      <c r="AP8">
        <v>9</v>
      </c>
    </row>
    <row r="9" spans="1:42" x14ac:dyDescent="0.25">
      <c r="A9" t="s">
        <v>2256</v>
      </c>
      <c r="B9" s="40">
        <v>362286</v>
      </c>
      <c r="C9" s="65">
        <f>+VLOOKUP(A9,'[1]ruralidad PDET'!$F$5:$J$22,5,FALSE)</f>
        <v>134763</v>
      </c>
      <c r="D9" s="65">
        <f>+VLOOKUP(A9,'[1]ruralidad PDET'!$F$5:$J$22,4,FALSE)</f>
        <v>227523</v>
      </c>
      <c r="E9" s="51">
        <v>5.8028739724968671E-2</v>
      </c>
      <c r="F9" s="51">
        <v>5.4244436715743916E-2</v>
      </c>
      <c r="G9" s="51">
        <v>5.1884422804082959E-2</v>
      </c>
      <c r="H9" s="51">
        <v>5.0225512440447602E-2</v>
      </c>
      <c r="I9" s="51">
        <v>4.9712105905279254E-2</v>
      </c>
      <c r="J9" s="51">
        <v>4.3857615254246647E-2</v>
      </c>
      <c r="K9" s="51">
        <v>3.3942796575081563E-2</v>
      </c>
      <c r="L9" s="51">
        <v>2.7028369851443336E-2</v>
      </c>
      <c r="M9" s="51">
        <v>2.448617942730329E-2</v>
      </c>
      <c r="N9" s="51">
        <v>2.4867093953395935E-2</v>
      </c>
      <c r="O9" s="51">
        <v>2.3729870875496155E-2</v>
      </c>
      <c r="P9" s="51">
        <v>1.996488961759494E-2</v>
      </c>
      <c r="Q9" s="51">
        <v>1.6382084872172815E-2</v>
      </c>
      <c r="R9" s="51">
        <v>1.325196115775934E-2</v>
      </c>
      <c r="S9" s="51">
        <v>9.6443141606355198E-3</v>
      </c>
      <c r="T9" s="51">
        <v>7.044158482524856E-3</v>
      </c>
      <c r="U9" s="51">
        <v>7.6955775271470607E-3</v>
      </c>
      <c r="V9" s="51">
        <v>5.5257448535135222E-2</v>
      </c>
      <c r="W9" s="51">
        <v>5.0672672971078102E-2</v>
      </c>
      <c r="X9" s="51">
        <v>4.7432139249101536E-2</v>
      </c>
      <c r="Y9" s="51">
        <v>4.6780720204479334E-2</v>
      </c>
      <c r="Z9" s="51">
        <v>4.5621415125066934E-2</v>
      </c>
      <c r="AA9" s="51">
        <v>3.9529542957773695E-2</v>
      </c>
      <c r="AB9" s="51">
        <v>3.1110779881088423E-2</v>
      </c>
      <c r="AC9" s="51">
        <v>2.5631683255770303E-2</v>
      </c>
      <c r="AD9" s="51">
        <v>2.3981053642702175E-2</v>
      </c>
      <c r="AE9" s="51">
        <v>2.3843041133248317E-2</v>
      </c>
      <c r="AF9" s="51">
        <v>2.1888783999381704E-2</v>
      </c>
      <c r="AG9" s="51">
        <v>1.8399827760388201E-2</v>
      </c>
      <c r="AH9" s="51">
        <v>1.542151780637397E-2</v>
      </c>
      <c r="AI9" s="51">
        <v>1.2686109868998527E-2</v>
      </c>
      <c r="AJ9" s="51">
        <v>9.5780681560976681E-3</v>
      </c>
      <c r="AK9" s="51">
        <v>7.4802780123990435E-3</v>
      </c>
      <c r="AL9" s="51">
        <v>8.6947880955929851E-3</v>
      </c>
      <c r="AM9" s="52">
        <v>60.178936983182233</v>
      </c>
      <c r="AN9" s="52">
        <v>32.401971857303558</v>
      </c>
      <c r="AP9">
        <v>1</v>
      </c>
    </row>
    <row r="10" spans="1:42" x14ac:dyDescent="0.25">
      <c r="A10" t="s">
        <v>2265</v>
      </c>
      <c r="B10" s="40">
        <v>488080</v>
      </c>
      <c r="C10" s="65">
        <f>+VLOOKUP(A10,'[1]ruralidad PDET'!$F$5:$J$22,5,FALSE)</f>
        <v>381862</v>
      </c>
      <c r="D10" s="65">
        <f>+VLOOKUP(A10,'[1]ruralidad PDET'!$F$5:$J$22,4,FALSE)</f>
        <v>106218</v>
      </c>
      <c r="E10" s="51">
        <v>5.6810358957547942E-2</v>
      </c>
      <c r="F10" s="51">
        <v>5.2472955253237176E-2</v>
      </c>
      <c r="G10" s="51">
        <v>4.9807408621537451E-2</v>
      </c>
      <c r="H10" s="51">
        <v>5.0180298311752171E-2</v>
      </c>
      <c r="I10" s="51">
        <v>4.8166284215702342E-2</v>
      </c>
      <c r="J10" s="51">
        <v>4.3822733978036391E-2</v>
      </c>
      <c r="K10" s="51">
        <v>3.6498115063104408E-2</v>
      </c>
      <c r="L10" s="51">
        <v>3.0703982953614161E-2</v>
      </c>
      <c r="M10" s="51">
        <v>2.5835928536305525E-2</v>
      </c>
      <c r="N10" s="51">
        <v>2.1965661366989016E-2</v>
      </c>
      <c r="O10" s="51">
        <v>1.9453778069168988E-2</v>
      </c>
      <c r="P10" s="51">
        <v>1.6530077036551384E-2</v>
      </c>
      <c r="Q10" s="51">
        <v>1.3006064579577118E-2</v>
      </c>
      <c r="R10" s="51">
        <v>9.6725946566136693E-3</v>
      </c>
      <c r="S10" s="51">
        <v>6.4968857564333717E-3</v>
      </c>
      <c r="T10" s="51">
        <v>4.4480413047041471E-3</v>
      </c>
      <c r="U10" s="51">
        <v>4.085395836748074E-3</v>
      </c>
      <c r="V10" s="51">
        <v>5.4292329126372725E-2</v>
      </c>
      <c r="W10" s="51">
        <v>5.012293066710375E-2</v>
      </c>
      <c r="X10" s="51">
        <v>4.8149893460088508E-2</v>
      </c>
      <c r="Y10" s="51">
        <v>4.8680544173086378E-2</v>
      </c>
      <c r="Z10" s="51">
        <v>4.7738075725290936E-2</v>
      </c>
      <c r="AA10" s="51">
        <v>4.3964104245205707E-2</v>
      </c>
      <c r="AB10" s="51">
        <v>3.8143337157842974E-2</v>
      </c>
      <c r="AC10" s="51">
        <v>3.3668660875266349E-2</v>
      </c>
      <c r="AD10" s="51">
        <v>2.8798557613505981E-2</v>
      </c>
      <c r="AE10" s="51">
        <v>2.5049172266841502E-2</v>
      </c>
      <c r="AF10" s="51">
        <v>2.2733978036387478E-2</v>
      </c>
      <c r="AG10" s="51">
        <v>1.9437387313555154E-2</v>
      </c>
      <c r="AH10" s="51">
        <v>1.5995328634650058E-2</v>
      </c>
      <c r="AI10" s="51">
        <v>1.2108670709719717E-2</v>
      </c>
      <c r="AJ10" s="51">
        <v>8.0744959842648754E-3</v>
      </c>
      <c r="AK10" s="51">
        <v>6.4292738895263069E-3</v>
      </c>
      <c r="AL10" s="51">
        <v>6.6566956236682514E-3</v>
      </c>
      <c r="AM10" s="52">
        <v>21.923742529429166</v>
      </c>
      <c r="AN10" s="52">
        <v>25.605449526152466</v>
      </c>
      <c r="AP10">
        <v>17</v>
      </c>
    </row>
    <row r="11" spans="1:42" x14ac:dyDescent="0.25">
      <c r="A11" t="s">
        <v>2255</v>
      </c>
      <c r="B11" s="40">
        <v>448365</v>
      </c>
      <c r="C11" s="65">
        <f>+VLOOKUP(A11,'[1]ruralidad PDET'!$F$5:$J$22,5,FALSE)</f>
        <v>117529</v>
      </c>
      <c r="D11" s="65">
        <f>+VLOOKUP(A11,'[1]ruralidad PDET'!$F$5:$J$22,4,FALSE)</f>
        <v>330836</v>
      </c>
      <c r="E11" s="51">
        <v>6.7210866147000767E-2</v>
      </c>
      <c r="F11" s="51">
        <v>6.1666276359662327E-2</v>
      </c>
      <c r="G11" s="51">
        <v>5.8916284723383852E-2</v>
      </c>
      <c r="H11" s="51">
        <v>5.4850400901051602E-2</v>
      </c>
      <c r="I11" s="51">
        <v>4.8888740200506285E-2</v>
      </c>
      <c r="J11" s="51">
        <v>4.2842327121876148E-2</v>
      </c>
      <c r="K11" s="51">
        <v>3.7219675933670114E-2</v>
      </c>
      <c r="L11" s="51">
        <v>3.2493615692571899E-2</v>
      </c>
      <c r="M11" s="51">
        <v>2.5100085867540953E-2</v>
      </c>
      <c r="N11" s="51">
        <v>2.0445396050093115E-2</v>
      </c>
      <c r="O11" s="51">
        <v>1.7093216464264607E-2</v>
      </c>
      <c r="P11" s="51">
        <v>1.2768614856199748E-2</v>
      </c>
      <c r="Q11" s="51">
        <v>9.8848036755768177E-3</v>
      </c>
      <c r="R11" s="51">
        <v>7.7659942234563359E-3</v>
      </c>
      <c r="S11" s="51">
        <v>5.218962229433609E-3</v>
      </c>
      <c r="T11" s="51">
        <v>3.849542225642055E-3</v>
      </c>
      <c r="U11" s="51">
        <v>3.9387552552050224E-3</v>
      </c>
      <c r="V11" s="51">
        <v>6.4554548191763414E-2</v>
      </c>
      <c r="W11" s="51">
        <v>5.8880599511558662E-2</v>
      </c>
      <c r="X11" s="51">
        <v>5.6819778528654108E-2</v>
      </c>
      <c r="Y11" s="51">
        <v>5.1683338351566244E-2</v>
      </c>
      <c r="Z11" s="51">
        <v>4.5681531787717597E-2</v>
      </c>
      <c r="AA11" s="51">
        <v>4.0112408417249341E-2</v>
      </c>
      <c r="AB11" s="51">
        <v>3.5422033387976316E-2</v>
      </c>
      <c r="AC11" s="51">
        <v>3.158810344250778E-2</v>
      </c>
      <c r="AD11" s="51">
        <v>2.4696396908768525E-2</v>
      </c>
      <c r="AE11" s="51">
        <v>1.9948033410279571E-2</v>
      </c>
      <c r="AF11" s="51">
        <v>1.6111873139071961E-2</v>
      </c>
      <c r="AG11" s="51">
        <v>1.2554503585248625E-2</v>
      </c>
      <c r="AH11" s="51">
        <v>9.9829380080960831E-3</v>
      </c>
      <c r="AI11" s="51">
        <v>7.7682245491954103E-3</v>
      </c>
      <c r="AJ11" s="51">
        <v>5.2457261383024988E-3</v>
      </c>
      <c r="AK11" s="51">
        <v>4.0658838223322519E-3</v>
      </c>
      <c r="AL11" s="51">
        <v>4.7305208925763611E-3</v>
      </c>
      <c r="AM11" s="52">
        <v>21.750530983226479</v>
      </c>
      <c r="AN11" s="52">
        <v>16.369173526101914</v>
      </c>
      <c r="AP11">
        <v>45</v>
      </c>
    </row>
    <row r="12" spans="1:42" x14ac:dyDescent="0.25">
      <c r="A12" t="s">
        <v>2258</v>
      </c>
      <c r="B12" s="40">
        <v>316368</v>
      </c>
      <c r="C12" s="65">
        <f>+VLOOKUP(A12,'[1]ruralidad PDET'!$F$5:$J$22,5,FALSE)</f>
        <v>90884</v>
      </c>
      <c r="D12" s="65">
        <f>+VLOOKUP(A12,'[1]ruralidad PDET'!$F$5:$J$22,4,FALSE)</f>
        <v>225484</v>
      </c>
      <c r="E12" s="51">
        <v>5.876068376068376E-2</v>
      </c>
      <c r="F12" s="51">
        <v>5.5767334243665603E-2</v>
      </c>
      <c r="G12" s="51">
        <v>5.5444924897587622E-2</v>
      </c>
      <c r="H12" s="51">
        <v>5.45187882465989E-2</v>
      </c>
      <c r="I12" s="51">
        <v>5.0826885146411774E-2</v>
      </c>
      <c r="J12" s="51">
        <v>4.1929019369847775E-2</v>
      </c>
      <c r="K12" s="51">
        <v>3.4842335508015979E-2</v>
      </c>
      <c r="L12" s="51">
        <v>3.1374854599706674E-2</v>
      </c>
      <c r="M12" s="51">
        <v>2.6933823901279522E-2</v>
      </c>
      <c r="N12" s="51">
        <v>2.3842487230061195E-2</v>
      </c>
      <c r="O12" s="51">
        <v>2.0046275223790017E-2</v>
      </c>
      <c r="P12" s="51">
        <v>1.5756966570576039E-2</v>
      </c>
      <c r="Q12" s="51">
        <v>1.192598492894351E-2</v>
      </c>
      <c r="R12" s="51">
        <v>9.0527486977191127E-3</v>
      </c>
      <c r="S12" s="51">
        <v>6.6978961209730441E-3</v>
      </c>
      <c r="T12" s="51">
        <v>4.6338441308855513E-3</v>
      </c>
      <c r="U12" s="51">
        <v>4.1565518636524556E-3</v>
      </c>
      <c r="V12" s="51">
        <v>5.648801395842816E-2</v>
      </c>
      <c r="W12" s="51">
        <v>5.3813912911546045E-2</v>
      </c>
      <c r="X12" s="51">
        <v>5.3327138016487127E-2</v>
      </c>
      <c r="Y12" s="51">
        <v>5.2619101805492341E-2</v>
      </c>
      <c r="Z12" s="51">
        <v>4.9249608051383197E-2</v>
      </c>
      <c r="AA12" s="51">
        <v>4.1590805644060085E-2</v>
      </c>
      <c r="AB12" s="51">
        <v>3.4981414049461389E-2</v>
      </c>
      <c r="AC12" s="51">
        <v>3.1558185404339252E-2</v>
      </c>
      <c r="AD12" s="51">
        <v>2.6674632074040357E-2</v>
      </c>
      <c r="AE12" s="51">
        <v>2.3377838466595864E-2</v>
      </c>
      <c r="AF12" s="51">
        <v>1.9388813027866283E-2</v>
      </c>
      <c r="AG12" s="51">
        <v>1.502680422798766E-2</v>
      </c>
      <c r="AH12" s="51">
        <v>1.1363349011278005E-2</v>
      </c>
      <c r="AI12" s="51">
        <v>8.6197086936731903E-3</v>
      </c>
      <c r="AJ12" s="51">
        <v>6.3407171395337076E-3</v>
      </c>
      <c r="AK12" s="51">
        <v>4.5421787285692614E-3</v>
      </c>
      <c r="AL12" s="51">
        <v>4.5263743488595564E-3</v>
      </c>
      <c r="AM12" s="52">
        <v>31.790635192593331</v>
      </c>
      <c r="AN12" s="52">
        <v>19.497153155836333</v>
      </c>
      <c r="AP12">
        <v>68</v>
      </c>
    </row>
    <row r="13" spans="1:42" x14ac:dyDescent="0.25">
      <c r="A13" t="s">
        <v>2261</v>
      </c>
      <c r="B13" s="40">
        <v>1443950</v>
      </c>
      <c r="C13" s="65">
        <f>+VLOOKUP(A13,'[1]ruralidad PDET'!$F$5:$J$22,5,FALSE)</f>
        <v>1143136</v>
      </c>
      <c r="D13" s="65">
        <f>+VLOOKUP(A13,'[1]ruralidad PDET'!$F$5:$J$22,4,FALSE)</f>
        <v>300814</v>
      </c>
      <c r="E13" s="51">
        <v>5.1870217112780913E-2</v>
      </c>
      <c r="F13" s="51">
        <v>5.1520482011149969E-2</v>
      </c>
      <c r="G13" s="51">
        <v>5.161466809792583E-2</v>
      </c>
      <c r="H13" s="51">
        <v>5.1426295924374116E-2</v>
      </c>
      <c r="I13" s="51">
        <v>4.6452439488901973E-2</v>
      </c>
      <c r="J13" s="51">
        <v>4.1227881851864677E-2</v>
      </c>
      <c r="K13" s="51">
        <v>3.3804494615464524E-2</v>
      </c>
      <c r="L13" s="51">
        <v>2.9194224176737421E-2</v>
      </c>
      <c r="M13" s="51">
        <v>2.6677516534506042E-2</v>
      </c>
      <c r="N13" s="51">
        <v>2.4962083174625161E-2</v>
      </c>
      <c r="O13" s="51">
        <v>2.3377540773572493E-2</v>
      </c>
      <c r="P13" s="51">
        <v>1.9335157034523355E-2</v>
      </c>
      <c r="Q13" s="51">
        <v>1.4548287683091519E-2</v>
      </c>
      <c r="R13" s="51">
        <v>1.0845250874337754E-2</v>
      </c>
      <c r="S13" s="51">
        <v>7.4012258042175979E-3</v>
      </c>
      <c r="T13" s="51">
        <v>4.6753696457633573E-3</v>
      </c>
      <c r="U13" s="51">
        <v>4.8575089165137295E-3</v>
      </c>
      <c r="V13" s="51">
        <v>4.947608989230929E-2</v>
      </c>
      <c r="W13" s="51">
        <v>4.9480245160843518E-2</v>
      </c>
      <c r="X13" s="51">
        <v>4.9843831157588558E-2</v>
      </c>
      <c r="Y13" s="51">
        <v>4.9576508881886493E-2</v>
      </c>
      <c r="Z13" s="51">
        <v>4.473285086048686E-2</v>
      </c>
      <c r="AA13" s="51">
        <v>3.9759686969770419E-2</v>
      </c>
      <c r="AB13" s="51">
        <v>3.6312891720627447E-2</v>
      </c>
      <c r="AC13" s="51">
        <v>3.301914886249524E-2</v>
      </c>
      <c r="AD13" s="51">
        <v>2.9574431247619378E-2</v>
      </c>
      <c r="AE13" s="51">
        <v>2.8201807541812389E-2</v>
      </c>
      <c r="AF13" s="51">
        <v>2.6141486893590499E-2</v>
      </c>
      <c r="AG13" s="51">
        <v>2.1646178884310398E-2</v>
      </c>
      <c r="AH13" s="51">
        <v>1.6555974929879844E-2</v>
      </c>
      <c r="AI13" s="51">
        <v>1.2064129644378268E-2</v>
      </c>
      <c r="AJ13" s="51">
        <v>8.2495931299560229E-3</v>
      </c>
      <c r="AK13" s="51">
        <v>5.8464628276602374E-3</v>
      </c>
      <c r="AL13" s="51">
        <v>5.7280376744347104E-3</v>
      </c>
      <c r="AM13" s="52">
        <v>21.274738511549703</v>
      </c>
      <c r="AN13" s="52">
        <v>26.40659514740133</v>
      </c>
      <c r="AP13">
        <v>19</v>
      </c>
    </row>
    <row r="14" spans="1:42" x14ac:dyDescent="0.25">
      <c r="A14" t="s">
        <v>2262</v>
      </c>
      <c r="B14" s="40">
        <v>170144</v>
      </c>
      <c r="C14" s="65">
        <f>+VLOOKUP(A14,'[1]ruralidad PDET'!$F$5:$J$22,5,FALSE)</f>
        <v>31075</v>
      </c>
      <c r="D14" s="65">
        <f>+VLOOKUP(A14,'[1]ruralidad PDET'!$F$5:$J$22,4,FALSE)</f>
        <v>139069</v>
      </c>
      <c r="E14" s="51">
        <v>6.1054165883016737E-2</v>
      </c>
      <c r="F14" s="51">
        <v>5.6328756817754372E-2</v>
      </c>
      <c r="G14" s="51">
        <v>5.4024826029716005E-2</v>
      </c>
      <c r="H14" s="51">
        <v>5.3354805341357905E-2</v>
      </c>
      <c r="I14" s="51">
        <v>4.9810748542411132E-2</v>
      </c>
      <c r="J14" s="51">
        <v>4.1388470942260676E-2</v>
      </c>
      <c r="K14" s="51">
        <v>3.2719343614820387E-2</v>
      </c>
      <c r="L14" s="51">
        <v>2.8734483731427497E-2</v>
      </c>
      <c r="M14" s="51">
        <v>2.890492759074666E-2</v>
      </c>
      <c r="N14" s="51">
        <v>2.7958670302802333E-2</v>
      </c>
      <c r="O14" s="51">
        <v>2.3045185254842955E-2</v>
      </c>
      <c r="P14" s="51">
        <v>1.75204532631183E-2</v>
      </c>
      <c r="Q14" s="51">
        <v>1.4023415459845777E-2</v>
      </c>
      <c r="R14" s="51">
        <v>1.0232508933609177E-2</v>
      </c>
      <c r="S14" s="51">
        <v>7.1410099680270832E-3</v>
      </c>
      <c r="T14" s="51">
        <v>5.3249012601090844E-3</v>
      </c>
      <c r="U14" s="51">
        <v>4.8664660522851231E-3</v>
      </c>
      <c r="V14" s="51">
        <v>5.7974421666353207E-2</v>
      </c>
      <c r="W14" s="51">
        <v>5.3301908971224374E-2</v>
      </c>
      <c r="X14" s="51">
        <v>5.1697385743840508E-2</v>
      </c>
      <c r="Y14" s="51">
        <v>5.0392608613880008E-2</v>
      </c>
      <c r="Z14" s="51">
        <v>4.5320434455520031E-2</v>
      </c>
      <c r="AA14" s="51">
        <v>3.7532913296971976E-2</v>
      </c>
      <c r="AB14" s="51">
        <v>3.0362516456648486E-2</v>
      </c>
      <c r="AC14" s="51">
        <v>2.7288649614444237E-2</v>
      </c>
      <c r="AD14" s="51">
        <v>2.7705943201053226E-2</v>
      </c>
      <c r="AE14" s="51">
        <v>2.5566578897874743E-2</v>
      </c>
      <c r="AF14" s="51">
        <v>2.0241677637765656E-2</v>
      </c>
      <c r="AG14" s="51">
        <v>1.6256817754372765E-2</v>
      </c>
      <c r="AH14" s="51">
        <v>1.2577581342862517E-2</v>
      </c>
      <c r="AI14" s="51">
        <v>9.6036298664660524E-3</v>
      </c>
      <c r="AJ14" s="51">
        <v>7.0587267255971409E-3</v>
      </c>
      <c r="AK14" s="51">
        <v>5.2308632687605794E-3</v>
      </c>
      <c r="AL14" s="51">
        <v>5.4542034982132783E-3</v>
      </c>
      <c r="AM14" s="52">
        <v>45.171312338594205</v>
      </c>
      <c r="AN14" s="52">
        <v>22.623419150375547</v>
      </c>
      <c r="AP14">
        <v>0</v>
      </c>
    </row>
    <row r="15" spans="1:42" x14ac:dyDescent="0.25">
      <c r="A15" t="s">
        <v>2264</v>
      </c>
      <c r="B15" s="40">
        <v>296887</v>
      </c>
      <c r="C15" s="65">
        <f>+VLOOKUP(A15,'[1]ruralidad PDET'!$F$5:$J$22,5,FALSE)</f>
        <v>113599</v>
      </c>
      <c r="D15" s="65">
        <f>+VLOOKUP(A15,'[1]ruralidad PDET'!$F$5:$J$22,4,FALSE)</f>
        <v>183288</v>
      </c>
      <c r="E15" s="51">
        <v>6.188886680791008E-2</v>
      </c>
      <c r="F15" s="51">
        <v>5.7671774109341267E-2</v>
      </c>
      <c r="G15" s="51">
        <v>5.4108128681956434E-2</v>
      </c>
      <c r="H15" s="51">
        <v>5.1275401078524824E-2</v>
      </c>
      <c r="I15" s="51">
        <v>4.9473368655414351E-2</v>
      </c>
      <c r="J15" s="51">
        <v>4.4191897927494297E-2</v>
      </c>
      <c r="K15" s="51">
        <v>3.5774553954871717E-2</v>
      </c>
      <c r="L15" s="51">
        <v>2.9725114269065333E-2</v>
      </c>
      <c r="M15" s="51">
        <v>2.5009515404851003E-2</v>
      </c>
      <c r="N15" s="51">
        <v>2.3130012428971291E-2</v>
      </c>
      <c r="O15" s="51">
        <v>2.0617271891325655E-2</v>
      </c>
      <c r="P15" s="51">
        <v>1.6925631637626438E-2</v>
      </c>
      <c r="Q15" s="51">
        <v>1.298473830110446E-2</v>
      </c>
      <c r="R15" s="51">
        <v>9.2560469134721299E-3</v>
      </c>
      <c r="S15" s="51">
        <v>6.3054293384351623E-3</v>
      </c>
      <c r="T15" s="51">
        <v>4.5539211888698397E-3</v>
      </c>
      <c r="U15" s="51">
        <v>4.4730823511975933E-3</v>
      </c>
      <c r="V15" s="51">
        <v>5.9372757985361437E-2</v>
      </c>
      <c r="W15" s="51">
        <v>5.519945299053175E-2</v>
      </c>
      <c r="X15" s="51">
        <v>5.1965899483641921E-2</v>
      </c>
      <c r="Y15" s="51">
        <v>4.9335268974390931E-2</v>
      </c>
      <c r="Z15" s="51">
        <v>4.7499553702250348E-2</v>
      </c>
      <c r="AA15" s="51">
        <v>4.2827742541775154E-2</v>
      </c>
      <c r="AB15" s="51">
        <v>3.5346781772189417E-2</v>
      </c>
      <c r="AC15" s="51">
        <v>3.0193305870583758E-2</v>
      </c>
      <c r="AD15" s="51">
        <v>2.5619174972295856E-2</v>
      </c>
      <c r="AE15" s="51">
        <v>2.3146853853486343E-2</v>
      </c>
      <c r="AF15" s="51">
        <v>2.0014348893686824E-2</v>
      </c>
      <c r="AG15" s="51">
        <v>1.5999353289298621E-2</v>
      </c>
      <c r="AH15" s="51">
        <v>1.21089842263218E-2</v>
      </c>
      <c r="AI15" s="51">
        <v>8.680070195057378E-3</v>
      </c>
      <c r="AJ15" s="51">
        <v>5.9248131443950056E-3</v>
      </c>
      <c r="AK15" s="51">
        <v>4.4461360719735121E-3</v>
      </c>
      <c r="AL15" s="51">
        <v>4.9547470923280573E-3</v>
      </c>
      <c r="AM15" s="52">
        <v>32.059939156642223</v>
      </c>
      <c r="AN15" s="52">
        <v>19.927535282514619</v>
      </c>
      <c r="AP15">
        <v>2</v>
      </c>
    </row>
    <row r="16" spans="1:42" x14ac:dyDescent="0.25">
      <c r="A16" t="s">
        <v>2259</v>
      </c>
      <c r="B16" s="40">
        <v>124330</v>
      </c>
      <c r="C16" s="65">
        <f>+VLOOKUP(A16,'[1]ruralidad PDET'!$F$5:$J$22,5,FALSE)</f>
        <v>26800</v>
      </c>
      <c r="D16" s="65">
        <f>+VLOOKUP(A16,'[1]ruralidad PDET'!$F$5:$J$22,4,FALSE)</f>
        <v>97530</v>
      </c>
      <c r="E16" s="51">
        <v>6.1674575725890773E-2</v>
      </c>
      <c r="F16" s="51">
        <v>5.7459985522400066E-2</v>
      </c>
      <c r="G16" s="51">
        <v>5.4862060645057512E-2</v>
      </c>
      <c r="H16" s="51">
        <v>5.3293653985361539E-2</v>
      </c>
      <c r="I16" s="51">
        <v>4.8781468672082363E-2</v>
      </c>
      <c r="J16" s="51">
        <v>4.1582884259631622E-2</v>
      </c>
      <c r="K16" s="51">
        <v>2.809458698624628E-2</v>
      </c>
      <c r="L16" s="51">
        <v>2.2866564787259711E-2</v>
      </c>
      <c r="M16" s="51">
        <v>2.277809056543071E-2</v>
      </c>
      <c r="N16" s="51">
        <v>2.30032976755409E-2</v>
      </c>
      <c r="O16" s="51">
        <v>2.2971125231239443E-2</v>
      </c>
      <c r="P16" s="51">
        <v>2.1072951017453552E-2</v>
      </c>
      <c r="Q16" s="51">
        <v>1.6295343038687363E-2</v>
      </c>
      <c r="R16" s="51">
        <v>1.2104882168422745E-2</v>
      </c>
      <c r="S16" s="51">
        <v>9.5069572910801894E-3</v>
      </c>
      <c r="T16" s="51">
        <v>6.6436097482506238E-3</v>
      </c>
      <c r="U16" s="51">
        <v>6.5390493042708922E-3</v>
      </c>
      <c r="V16" s="51">
        <v>5.9004262848869941E-2</v>
      </c>
      <c r="W16" s="51">
        <v>5.4411646424837125E-2</v>
      </c>
      <c r="X16" s="51">
        <v>5.1323091771897367E-2</v>
      </c>
      <c r="Y16" s="51">
        <v>4.9054934448644734E-2</v>
      </c>
      <c r="Z16" s="51">
        <v>4.5041422022038126E-2</v>
      </c>
      <c r="AA16" s="51">
        <v>3.9684710045845735E-2</v>
      </c>
      <c r="AB16" s="51">
        <v>2.8327837207431834E-2</v>
      </c>
      <c r="AC16" s="51">
        <v>2.4089117670715032E-2</v>
      </c>
      <c r="AD16" s="51">
        <v>2.4081074559639669E-2</v>
      </c>
      <c r="AE16" s="51">
        <v>2.345371189576128E-2</v>
      </c>
      <c r="AF16" s="51">
        <v>2.2609185232848064E-2</v>
      </c>
      <c r="AG16" s="51">
        <v>1.9898656800450415E-2</v>
      </c>
      <c r="AH16" s="51">
        <v>1.5016488377704496E-2</v>
      </c>
      <c r="AI16" s="51">
        <v>1.1187967505831255E-2</v>
      </c>
      <c r="AJ16" s="51">
        <v>9.0243706265583524E-3</v>
      </c>
      <c r="AK16" s="51">
        <v>6.764256414381083E-3</v>
      </c>
      <c r="AL16" s="51">
        <v>7.4961795222392019E-3</v>
      </c>
      <c r="AM16" s="52">
        <v>34.726629484355641</v>
      </c>
      <c r="AN16" s="52">
        <v>27.51773353450012</v>
      </c>
      <c r="AP16">
        <v>4</v>
      </c>
    </row>
    <row r="17" spans="1:42" x14ac:dyDescent="0.25">
      <c r="A17" t="s">
        <v>2266</v>
      </c>
      <c r="B17" s="40">
        <v>638196</v>
      </c>
      <c r="C17" s="65">
        <f>+VLOOKUP(A17,'[1]ruralidad PDET'!$F$5:$J$22,5,FALSE)</f>
        <v>361768</v>
      </c>
      <c r="D17" s="65">
        <f>+VLOOKUP(A17,'[1]ruralidad PDET'!$F$5:$J$22,4,FALSE)</f>
        <v>276428</v>
      </c>
      <c r="E17" s="51">
        <v>6.2709575114855004E-2</v>
      </c>
      <c r="F17" s="51">
        <v>5.7314680756382054E-2</v>
      </c>
      <c r="G17" s="51">
        <v>5.373897674068781E-2</v>
      </c>
      <c r="H17" s="51">
        <v>5.2400829839108987E-2</v>
      </c>
      <c r="I17" s="51">
        <v>5.0572237995850804E-2</v>
      </c>
      <c r="J17" s="51">
        <v>4.5330901478542643E-2</v>
      </c>
      <c r="K17" s="51">
        <v>3.622711518091621E-2</v>
      </c>
      <c r="L17" s="51">
        <v>2.9537947589768659E-2</v>
      </c>
      <c r="M17" s="51">
        <v>2.5940306739622311E-2</v>
      </c>
      <c r="N17" s="51">
        <v>2.2569868817729977E-2</v>
      </c>
      <c r="O17" s="51">
        <v>2.0315075619402191E-2</v>
      </c>
      <c r="P17" s="51">
        <v>1.5949645563431925E-2</v>
      </c>
      <c r="Q17" s="51">
        <v>1.1866260521845954E-2</v>
      </c>
      <c r="R17" s="51">
        <v>8.5146256009125728E-3</v>
      </c>
      <c r="S17" s="51">
        <v>5.6957423738161943E-3</v>
      </c>
      <c r="T17" s="51">
        <v>3.4660198434336787E-3</v>
      </c>
      <c r="U17" s="51">
        <v>3.0116139869256465E-3</v>
      </c>
      <c r="V17" s="51">
        <v>5.9707362628408825E-2</v>
      </c>
      <c r="W17" s="51">
        <v>5.4619583952265446E-2</v>
      </c>
      <c r="X17" s="51">
        <v>5.1352562535647357E-2</v>
      </c>
      <c r="Y17" s="51">
        <v>5.2606095932910893E-2</v>
      </c>
      <c r="Z17" s="51">
        <v>4.9257594845470667E-2</v>
      </c>
      <c r="AA17" s="51">
        <v>4.5462522485255313E-2</v>
      </c>
      <c r="AB17" s="51">
        <v>3.762010416862531E-2</v>
      </c>
      <c r="AC17" s="51">
        <v>3.089489749230644E-2</v>
      </c>
      <c r="AD17" s="51">
        <v>2.6266225422910829E-2</v>
      </c>
      <c r="AE17" s="51">
        <v>2.2259619301907251E-2</v>
      </c>
      <c r="AF17" s="51">
        <v>1.8787331791487255E-2</v>
      </c>
      <c r="AG17" s="51">
        <v>1.452375132404465E-2</v>
      </c>
      <c r="AH17" s="51">
        <v>1.1009157061467011E-2</v>
      </c>
      <c r="AI17" s="51">
        <v>7.8236153156710474E-3</v>
      </c>
      <c r="AJ17" s="51">
        <v>5.5124131144664024E-3</v>
      </c>
      <c r="AK17" s="51">
        <v>3.641514519050574E-3</v>
      </c>
      <c r="AL17" s="51">
        <v>3.4942243448721081E-3</v>
      </c>
      <c r="AM17" s="52">
        <v>29.773428696268262</v>
      </c>
      <c r="AN17" s="52">
        <v>17.120998776979839</v>
      </c>
      <c r="AP17">
        <v>21</v>
      </c>
    </row>
    <row r="18" spans="1:42" x14ac:dyDescent="0.25">
      <c r="A18" t="s">
        <v>2387</v>
      </c>
      <c r="B18" s="40">
        <f>SUM(B2:B17)</f>
        <v>6842859</v>
      </c>
      <c r="C18" s="65">
        <f>+VLOOKUP(A18,'[1]ruralidad PDET'!$F$5:$J$22,5,FALSE)</f>
        <v>2982812</v>
      </c>
      <c r="D18" s="65">
        <f>+VLOOKUP(A18,'[1]ruralidad PDET'!$F$5:$J$22,4,FALSE)</f>
        <v>3860047</v>
      </c>
      <c r="E18" s="51">
        <v>5.7801424813809552E-2</v>
      </c>
      <c r="F18" s="51">
        <v>5.4541968495916693E-2</v>
      </c>
      <c r="G18" s="51">
        <v>5.2859046196918572E-2</v>
      </c>
      <c r="H18" s="51">
        <v>5.1788587197251906E-2</v>
      </c>
      <c r="I18" s="51">
        <v>4.8554120434163558E-2</v>
      </c>
      <c r="J18" s="51">
        <v>4.2866439305559272E-2</v>
      </c>
      <c r="K18" s="51">
        <v>3.5188069781943485E-2</v>
      </c>
      <c r="L18" s="51">
        <v>2.9905190213622698E-2</v>
      </c>
      <c r="M18" s="51">
        <v>2.6068343655773121E-2</v>
      </c>
      <c r="N18" s="51">
        <v>2.3717279575686128E-2</v>
      </c>
      <c r="O18" s="51">
        <v>2.1516591237668348E-2</v>
      </c>
      <c r="P18" s="51">
        <v>1.7718909596120568E-2</v>
      </c>
      <c r="Q18" s="51">
        <v>1.38176162916699E-2</v>
      </c>
      <c r="R18" s="51">
        <v>1.0419475251499409E-2</v>
      </c>
      <c r="S18" s="51">
        <v>7.3251545881626379E-3</v>
      </c>
      <c r="T18" s="51">
        <v>5.035176086486657E-3</v>
      </c>
      <c r="U18" s="51">
        <v>4.8405206069568286E-3</v>
      </c>
      <c r="V18" s="51">
        <v>5.531006849622358E-2</v>
      </c>
      <c r="W18" s="51">
        <v>5.2189004625113569E-2</v>
      </c>
      <c r="X18" s="51">
        <v>5.061203219297665E-2</v>
      </c>
      <c r="Y18" s="51">
        <v>4.9534704719182435E-2</v>
      </c>
      <c r="Z18" s="51">
        <v>4.6352701407408804E-2</v>
      </c>
      <c r="AA18" s="51">
        <v>4.1383871858239371E-2</v>
      </c>
      <c r="AB18" s="51">
        <v>3.5175648073414931E-2</v>
      </c>
      <c r="AC18" s="51">
        <v>3.0693603360817459E-2</v>
      </c>
      <c r="AD18" s="51">
        <v>2.6892122137837416E-2</v>
      </c>
      <c r="AE18" s="51">
        <v>2.4502769967932995E-2</v>
      </c>
      <c r="AF18" s="51">
        <v>2.1904733094748847E-2</v>
      </c>
      <c r="AG18" s="51">
        <v>1.7977865684504095E-2</v>
      </c>
      <c r="AH18" s="51">
        <v>1.411442205662867E-2</v>
      </c>
      <c r="AI18" s="51">
        <v>1.0588118211992969E-2</v>
      </c>
      <c r="AJ18" s="51">
        <v>7.5189332412080971E-3</v>
      </c>
      <c r="AK18" s="51">
        <v>5.5592260486442878E-3</v>
      </c>
      <c r="AL18" s="51">
        <v>5.7262614939165048E-3</v>
      </c>
      <c r="AM18" s="52">
        <v>34.038508900511026</v>
      </c>
      <c r="AN18" s="52">
        <v>24.431748017275957</v>
      </c>
      <c r="AP18">
        <v>363</v>
      </c>
    </row>
    <row r="19" spans="1:42" x14ac:dyDescent="0.25">
      <c r="A19" t="s">
        <v>2458</v>
      </c>
      <c r="B19" s="40">
        <f>+C19+D19</f>
        <v>49291609</v>
      </c>
      <c r="C19" s="65">
        <f>+VLOOKUP(A19,'[1]ruralidad PDET'!$F$5:$J$23,5,FALSE)</f>
        <v>34503652</v>
      </c>
      <c r="D19" s="65">
        <f>+VLOOKUP(A19,'[1]ruralidad PDET'!$F$5:$J$23,4,FALSE)</f>
        <v>14787957</v>
      </c>
      <c r="E19" s="44">
        <v>4.5109108791282847E-2</v>
      </c>
      <c r="F19" s="44">
        <v>4.4288100067478665E-2</v>
      </c>
      <c r="G19" s="44">
        <v>4.4107287626932792E-2</v>
      </c>
      <c r="H19" s="44">
        <v>4.4499420291185622E-2</v>
      </c>
      <c r="I19" s="44">
        <v>4.4648749999441434E-2</v>
      </c>
      <c r="J19" s="44">
        <v>4.2205547793651529E-2</v>
      </c>
      <c r="K19" s="44">
        <v>3.702038240835915E-2</v>
      </c>
      <c r="L19" s="44">
        <v>3.2745535149373783E-2</v>
      </c>
      <c r="M19" s="44">
        <v>2.9011744034093321E-2</v>
      </c>
      <c r="N19" s="44">
        <v>2.7672306110952706E-2</v>
      </c>
      <c r="O19" s="44">
        <v>2.6752644722159605E-2</v>
      </c>
      <c r="P19" s="44">
        <v>2.2850146784684802E-2</v>
      </c>
      <c r="Q19" s="44">
        <v>1.7825116793827794E-2</v>
      </c>
      <c r="R19" s="44">
        <v>1.3361535632623569E-2</v>
      </c>
      <c r="S19" s="44">
        <v>9.3276023656978131E-3</v>
      </c>
      <c r="T19" s="44">
        <v>6.2548470713076577E-3</v>
      </c>
      <c r="U19" s="44">
        <v>6.0500671313409625E-3</v>
      </c>
      <c r="V19" s="44">
        <v>4.3038012169721258E-2</v>
      </c>
      <c r="W19" s="44">
        <v>4.2305764439534856E-2</v>
      </c>
      <c r="X19" s="44">
        <v>4.2195757679481333E-2</v>
      </c>
      <c r="Y19" s="44">
        <v>4.2686563320163261E-2</v>
      </c>
      <c r="Z19" s="44">
        <v>4.2710733933985952E-2</v>
      </c>
      <c r="AA19" s="44">
        <v>4.0633036094363542E-2</v>
      </c>
      <c r="AB19" s="44">
        <v>3.7586198197652167E-2</v>
      </c>
      <c r="AC19" s="44">
        <v>3.4607545805649009E-2</v>
      </c>
      <c r="AD19" s="44">
        <v>3.1097830498513019E-2</v>
      </c>
      <c r="AE19" s="44">
        <v>3.0297316017857654E-2</v>
      </c>
      <c r="AF19" s="44">
        <v>2.9551581491386994E-2</v>
      </c>
      <c r="AG19" s="44">
        <v>2.5599564262735953E-2</v>
      </c>
      <c r="AH19" s="44">
        <v>2.0267262804727966E-2</v>
      </c>
      <c r="AI19" s="44">
        <v>1.5464764952561209E-2</v>
      </c>
      <c r="AJ19" s="44">
        <v>1.1245916334171775E-2</v>
      </c>
      <c r="AK19" s="44">
        <v>8.1805544040097385E-3</v>
      </c>
      <c r="AL19" s="44">
        <v>8.8014548190902681E-3</v>
      </c>
      <c r="AM19" s="52">
        <v>65.533413428463774</v>
      </c>
      <c r="AN19" s="52">
        <v>42.369843384104101</v>
      </c>
      <c r="AP19">
        <v>742</v>
      </c>
    </row>
    <row r="20" spans="1:42" x14ac:dyDescent="0.25">
      <c r="E20">
        <f>E19*(-1)</f>
        <v>-4.5109108791282847E-2</v>
      </c>
      <c r="F20">
        <f t="shared" ref="F20:U20" si="0">F19*(-1)</f>
        <v>-4.4288100067478665E-2</v>
      </c>
      <c r="G20">
        <f t="shared" si="0"/>
        <v>-4.4107287626932792E-2</v>
      </c>
      <c r="H20">
        <f t="shared" si="0"/>
        <v>-4.4499420291185622E-2</v>
      </c>
      <c r="I20">
        <f t="shared" si="0"/>
        <v>-4.4648749999441434E-2</v>
      </c>
      <c r="J20">
        <f t="shared" si="0"/>
        <v>-4.2205547793651529E-2</v>
      </c>
      <c r="K20">
        <f t="shared" si="0"/>
        <v>-3.702038240835915E-2</v>
      </c>
      <c r="L20">
        <f t="shared" si="0"/>
        <v>-3.2745535149373783E-2</v>
      </c>
      <c r="M20">
        <f t="shared" si="0"/>
        <v>-2.9011744034093321E-2</v>
      </c>
      <c r="N20">
        <f t="shared" si="0"/>
        <v>-2.7672306110952706E-2</v>
      </c>
      <c r="O20">
        <f t="shared" si="0"/>
        <v>-2.6752644722159605E-2</v>
      </c>
      <c r="P20">
        <f t="shared" si="0"/>
        <v>-2.2850146784684802E-2</v>
      </c>
      <c r="Q20">
        <f t="shared" si="0"/>
        <v>-1.7825116793827794E-2</v>
      </c>
      <c r="R20">
        <f t="shared" si="0"/>
        <v>-1.3361535632623569E-2</v>
      </c>
      <c r="S20">
        <f t="shared" si="0"/>
        <v>-9.3276023656978131E-3</v>
      </c>
      <c r="T20">
        <f t="shared" si="0"/>
        <v>-6.2548470713076577E-3</v>
      </c>
      <c r="U20">
        <f t="shared" si="0"/>
        <v>-6.0500671313409625E-3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9"/>
  <sheetViews>
    <sheetView workbookViewId="0">
      <selection activeCell="S245" sqref="S245:Y245"/>
    </sheetView>
  </sheetViews>
  <sheetFormatPr baseColWidth="10" defaultRowHeight="15" x14ac:dyDescent="0.25"/>
  <sheetData>
    <row r="1" spans="1:110" x14ac:dyDescent="0.25">
      <c r="A1" t="s">
        <v>2497</v>
      </c>
      <c r="B1" t="s">
        <v>2498</v>
      </c>
      <c r="C1" t="s">
        <v>2499</v>
      </c>
      <c r="D1" t="s">
        <v>2500</v>
      </c>
      <c r="E1" t="s">
        <v>2501</v>
      </c>
      <c r="F1" t="s">
        <v>2502</v>
      </c>
      <c r="G1" t="s">
        <v>2503</v>
      </c>
      <c r="H1" t="s">
        <v>2504</v>
      </c>
      <c r="I1" t="s">
        <v>2505</v>
      </c>
      <c r="J1" t="s">
        <v>2506</v>
      </c>
      <c r="K1" t="s">
        <v>2507</v>
      </c>
      <c r="L1" t="s">
        <v>2508</v>
      </c>
      <c r="M1" t="s">
        <v>2509</v>
      </c>
      <c r="N1" t="s">
        <v>2510</v>
      </c>
      <c r="O1" t="s">
        <v>2511</v>
      </c>
      <c r="P1" t="s">
        <v>2512</v>
      </c>
      <c r="Q1" t="s">
        <v>2513</v>
      </c>
      <c r="R1" t="s">
        <v>2514</v>
      </c>
      <c r="S1" t="s">
        <v>2515</v>
      </c>
      <c r="T1" t="s">
        <v>2516</v>
      </c>
      <c r="U1" t="s">
        <v>2517</v>
      </c>
      <c r="V1" t="s">
        <v>2518</v>
      </c>
      <c r="W1" t="s">
        <v>2519</v>
      </c>
      <c r="X1" t="s">
        <v>2520</v>
      </c>
      <c r="Y1" t="s">
        <v>2521</v>
      </c>
      <c r="Z1" t="s">
        <v>2522</v>
      </c>
      <c r="AA1" t="s">
        <v>2523</v>
      </c>
      <c r="AB1" t="s">
        <v>2524</v>
      </c>
      <c r="AC1" t="s">
        <v>2525</v>
      </c>
      <c r="AD1" t="s">
        <v>2526</v>
      </c>
      <c r="AE1" t="s">
        <v>2527</v>
      </c>
      <c r="AF1" t="s">
        <v>2528</v>
      </c>
      <c r="AG1" t="s">
        <v>2529</v>
      </c>
      <c r="AH1" t="s">
        <v>2530</v>
      </c>
      <c r="AI1" t="s">
        <v>2531</v>
      </c>
      <c r="AJ1" t="s">
        <v>2532</v>
      </c>
      <c r="AK1" t="s">
        <v>2533</v>
      </c>
      <c r="AL1" t="s">
        <v>2534</v>
      </c>
      <c r="AM1" t="s">
        <v>2535</v>
      </c>
      <c r="AN1" t="s">
        <v>2536</v>
      </c>
      <c r="AO1" t="s">
        <v>2537</v>
      </c>
      <c r="AP1" t="s">
        <v>2538</v>
      </c>
      <c r="AQ1" t="s">
        <v>2539</v>
      </c>
      <c r="AR1" t="s">
        <v>2540</v>
      </c>
      <c r="AS1" t="s">
        <v>2541</v>
      </c>
      <c r="AT1" t="s">
        <v>2542</v>
      </c>
      <c r="AU1" t="s">
        <v>2543</v>
      </c>
      <c r="AV1" t="s">
        <v>2544</v>
      </c>
      <c r="AW1" t="s">
        <v>2545</v>
      </c>
      <c r="AX1" t="s">
        <v>2546</v>
      </c>
      <c r="AY1" t="s">
        <v>2547</v>
      </c>
      <c r="AZ1" t="s">
        <v>2548</v>
      </c>
      <c r="BA1" t="s">
        <v>2549</v>
      </c>
      <c r="BB1" t="s">
        <v>2550</v>
      </c>
      <c r="BC1" t="s">
        <v>2551</v>
      </c>
      <c r="BD1" t="s">
        <v>2552</v>
      </c>
      <c r="BE1" t="s">
        <v>2553</v>
      </c>
      <c r="BF1" t="s">
        <v>2554</v>
      </c>
      <c r="BG1" t="s">
        <v>2555</v>
      </c>
      <c r="BH1" t="s">
        <v>2556</v>
      </c>
      <c r="BI1" t="s">
        <v>2557</v>
      </c>
      <c r="BJ1" t="s">
        <v>2558</v>
      </c>
      <c r="BK1" t="s">
        <v>2559</v>
      </c>
      <c r="BL1" t="s">
        <v>2560</v>
      </c>
      <c r="BM1" t="s">
        <v>2561</v>
      </c>
      <c r="BN1" t="s">
        <v>2562</v>
      </c>
      <c r="BO1" t="s">
        <v>2563</v>
      </c>
      <c r="BP1" t="s">
        <v>2564</v>
      </c>
      <c r="BQ1" t="s">
        <v>2565</v>
      </c>
      <c r="BR1" t="s">
        <v>2566</v>
      </c>
      <c r="BS1" t="s">
        <v>2567</v>
      </c>
      <c r="BT1" t="s">
        <v>2568</v>
      </c>
      <c r="BU1" t="s">
        <v>2569</v>
      </c>
      <c r="BV1" t="s">
        <v>2570</v>
      </c>
      <c r="BW1" t="s">
        <v>2571</v>
      </c>
      <c r="BX1" t="s">
        <v>2572</v>
      </c>
      <c r="BY1" t="s">
        <v>2573</v>
      </c>
      <c r="BZ1" t="s">
        <v>2574</v>
      </c>
      <c r="CA1" t="s">
        <v>2575</v>
      </c>
      <c r="CB1" t="s">
        <v>2576</v>
      </c>
      <c r="CC1" t="s">
        <v>2577</v>
      </c>
      <c r="CD1" t="s">
        <v>2578</v>
      </c>
      <c r="CE1" t="s">
        <v>2579</v>
      </c>
      <c r="CF1" t="s">
        <v>2580</v>
      </c>
      <c r="CG1" t="s">
        <v>2581</v>
      </c>
      <c r="CH1" t="s">
        <v>2582</v>
      </c>
      <c r="CI1" t="s">
        <v>2583</v>
      </c>
      <c r="CJ1" t="s">
        <v>2584</v>
      </c>
      <c r="CK1" t="s">
        <v>2585</v>
      </c>
      <c r="CL1" t="s">
        <v>2586</v>
      </c>
      <c r="CM1" t="s">
        <v>2587</v>
      </c>
      <c r="CN1" t="s">
        <v>2588</v>
      </c>
      <c r="CO1" t="s">
        <v>2589</v>
      </c>
      <c r="CP1" t="s">
        <v>2590</v>
      </c>
      <c r="CQ1" t="s">
        <v>2591</v>
      </c>
      <c r="CR1" t="s">
        <v>2592</v>
      </c>
      <c r="CS1" t="s">
        <v>2593</v>
      </c>
      <c r="CT1" t="s">
        <v>2594</v>
      </c>
      <c r="CU1" t="s">
        <v>2595</v>
      </c>
      <c r="CV1" t="s">
        <v>2596</v>
      </c>
      <c r="CW1" t="s">
        <v>2597</v>
      </c>
      <c r="CX1" t="s">
        <v>2598</v>
      </c>
      <c r="CY1" t="s">
        <v>2599</v>
      </c>
      <c r="CZ1" t="s">
        <v>2600</v>
      </c>
      <c r="DA1" s="54" t="s">
        <v>2638</v>
      </c>
      <c r="DB1" s="28" t="s">
        <v>2718</v>
      </c>
      <c r="DC1" s="28" t="s">
        <v>2459</v>
      </c>
      <c r="DD1" s="28" t="s">
        <v>2719</v>
      </c>
      <c r="DE1" s="28" t="s">
        <v>2722</v>
      </c>
      <c r="DF1" s="28" t="s">
        <v>2723</v>
      </c>
    </row>
    <row r="2" spans="1:110" x14ac:dyDescent="0.25">
      <c r="A2" s="53">
        <v>1</v>
      </c>
      <c r="B2" t="s">
        <v>2252</v>
      </c>
      <c r="C2" t="s">
        <v>2601</v>
      </c>
      <c r="D2" t="s">
        <v>2602</v>
      </c>
      <c r="E2" t="s">
        <v>2603</v>
      </c>
      <c r="F2" t="s">
        <v>2636</v>
      </c>
      <c r="G2" t="s">
        <v>2604</v>
      </c>
      <c r="H2" t="s">
        <v>2605</v>
      </c>
      <c r="I2" t="s">
        <v>2606</v>
      </c>
      <c r="J2" t="s">
        <v>2607</v>
      </c>
      <c r="K2" t="s">
        <v>2608</v>
      </c>
      <c r="L2" t="s">
        <v>2609</v>
      </c>
      <c r="M2" t="s">
        <v>2610</v>
      </c>
      <c r="N2" t="s">
        <v>2611</v>
      </c>
      <c r="O2" t="s">
        <v>2612</v>
      </c>
      <c r="P2" t="s">
        <v>2613</v>
      </c>
      <c r="Q2" t="s">
        <v>2614</v>
      </c>
      <c r="R2" t="s">
        <v>2615</v>
      </c>
      <c r="S2" t="s">
        <v>2616</v>
      </c>
      <c r="T2" t="s">
        <v>2617</v>
      </c>
      <c r="U2" t="s">
        <v>2618</v>
      </c>
      <c r="V2" t="s">
        <v>2637</v>
      </c>
      <c r="W2" t="s">
        <v>2619</v>
      </c>
      <c r="X2" t="s">
        <v>2620</v>
      </c>
      <c r="Y2" t="s">
        <v>2621</v>
      </c>
      <c r="Z2" t="s">
        <v>2622</v>
      </c>
      <c r="AA2" t="s">
        <v>2623</v>
      </c>
      <c r="AB2" t="s">
        <v>2624</v>
      </c>
      <c r="AC2" t="s">
        <v>2625</v>
      </c>
      <c r="AD2" t="s">
        <v>2626</v>
      </c>
      <c r="AE2" t="s">
        <v>2627</v>
      </c>
      <c r="AF2" t="s">
        <v>2628</v>
      </c>
      <c r="AG2" t="s">
        <v>2629</v>
      </c>
      <c r="AH2" t="s">
        <v>2630</v>
      </c>
      <c r="AI2" t="s">
        <v>2631</v>
      </c>
      <c r="AJ2" t="s">
        <v>2632</v>
      </c>
      <c r="AK2" s="53">
        <v>1508.1347949783353</v>
      </c>
      <c r="AL2" s="53">
        <v>684.08945758885807</v>
      </c>
      <c r="AM2" s="53">
        <v>616.88064032942384</v>
      </c>
      <c r="AN2" s="53">
        <v>421.21272059055639</v>
      </c>
      <c r="AO2" s="53">
        <v>277.85309479641535</v>
      </c>
      <c r="AP2" s="53">
        <v>275.19609194394343</v>
      </c>
      <c r="AQ2" s="53">
        <v>244.6102862353645</v>
      </c>
      <c r="AR2" s="53">
        <v>203.41019287174964</v>
      </c>
      <c r="AS2" s="53">
        <v>196.95115244782014</v>
      </c>
      <c r="AT2" s="53">
        <v>171.28270220941783</v>
      </c>
      <c r="AU2" s="53">
        <v>164.05114160101573</v>
      </c>
      <c r="AV2" s="53">
        <v>162.94223398268306</v>
      </c>
      <c r="AW2" s="53">
        <v>154.0443826614765</v>
      </c>
      <c r="AX2" s="53">
        <v>132.60638373788302</v>
      </c>
      <c r="AY2" s="53">
        <v>120.01287297949904</v>
      </c>
      <c r="AZ2" s="53">
        <v>114.6490487010328</v>
      </c>
      <c r="BA2" s="53">
        <v>101.20415566120539</v>
      </c>
      <c r="BB2" s="53">
        <v>96.129676911198061</v>
      </c>
      <c r="BC2" s="53">
        <v>91.53624140504985</v>
      </c>
      <c r="BD2" s="53">
        <v>58.092331046745386</v>
      </c>
      <c r="BE2" s="53">
        <v>38.670899713972219</v>
      </c>
      <c r="BF2" s="53">
        <v>30.932216279331413</v>
      </c>
      <c r="BG2" s="53">
        <v>28.944967908642255</v>
      </c>
      <c r="BH2" s="53">
        <v>26.035469316974147</v>
      </c>
      <c r="BI2" s="53">
        <v>25.857470768446444</v>
      </c>
      <c r="BJ2" s="53">
        <v>21.815296616502373</v>
      </c>
      <c r="BK2" s="53">
        <v>18.888855847998514</v>
      </c>
      <c r="BL2" s="53">
        <v>11.416773182099083</v>
      </c>
      <c r="BM2" s="53">
        <v>9.5458411487905348</v>
      </c>
      <c r="BN2" s="53">
        <v>8.5130949768372943</v>
      </c>
      <c r="BO2" s="53">
        <v>5.3141654682611161</v>
      </c>
      <c r="BP2" s="53">
        <v>1</v>
      </c>
      <c r="BQ2" s="53">
        <v>0.90290875621625832</v>
      </c>
      <c r="BR2" s="53">
        <v>0</v>
      </c>
      <c r="BS2" s="53">
        <v>0.25040727465867874</v>
      </c>
      <c r="BT2" s="53">
        <v>0.11358465918825281</v>
      </c>
      <c r="BU2" s="53">
        <v>0.10242545987861162</v>
      </c>
      <c r="BV2" s="53">
        <v>6.9937203070872672E-2</v>
      </c>
      <c r="BW2" s="53">
        <v>4.6134096537736452E-2</v>
      </c>
      <c r="BX2" s="53">
        <v>4.5692933821205269E-2</v>
      </c>
      <c r="BY2" s="53">
        <v>4.0614536136709747E-2</v>
      </c>
      <c r="BZ2" s="53">
        <v>3.3773766247162759E-2</v>
      </c>
      <c r="CA2" s="53">
        <v>3.2701321851043873E-2</v>
      </c>
      <c r="CB2" s="53">
        <v>2.8439390695876431E-2</v>
      </c>
      <c r="CC2" s="53">
        <v>2.7238678803604859E-2</v>
      </c>
      <c r="CD2" s="53">
        <v>2.7054558302254769E-2</v>
      </c>
      <c r="CE2" s="53">
        <v>2.5577179286081709E-2</v>
      </c>
      <c r="CF2" s="53">
        <v>2.201766265503027E-2</v>
      </c>
      <c r="CG2" s="53">
        <v>1.9926664742978922E-2</v>
      </c>
      <c r="CH2" s="53">
        <v>1.9036067547163891E-2</v>
      </c>
      <c r="CI2" s="53">
        <v>1.680370805556488E-2</v>
      </c>
      <c r="CJ2" s="53">
        <v>1.5961153133860439E-2</v>
      </c>
      <c r="CK2" s="53">
        <v>1.5198469539366811E-2</v>
      </c>
      <c r="CL2" s="53">
        <v>9.6455186528563806E-3</v>
      </c>
      <c r="CM2" s="53">
        <v>6.4208283226526598E-3</v>
      </c>
      <c r="CN2" s="53">
        <v>5.13591490856854E-3</v>
      </c>
      <c r="CO2" s="53">
        <v>4.8059567044139101E-3</v>
      </c>
      <c r="CP2" s="53">
        <v>4.32287016905329E-3</v>
      </c>
      <c r="CQ2" s="53">
        <v>4.2933156944941001E-3</v>
      </c>
      <c r="CR2" s="53">
        <v>3.6221622827073102E-3</v>
      </c>
      <c r="CS2" s="53">
        <v>3.13626270679996E-3</v>
      </c>
      <c r="CT2" s="53">
        <v>1.8956150786023E-3</v>
      </c>
      <c r="CU2" s="53">
        <v>1.58496977481887E-3</v>
      </c>
      <c r="CV2" s="53">
        <v>1.4134949469758399E-3</v>
      </c>
      <c r="CW2" s="53">
        <v>8.8235195980054999E-4</v>
      </c>
      <c r="CX2" s="53">
        <v>1.6603772785593E-4</v>
      </c>
      <c r="CY2" s="53">
        <v>1.4991691834338001E-4</v>
      </c>
      <c r="CZ2" s="53">
        <v>0</v>
      </c>
      <c r="DA2" s="55">
        <v>9.2124400574772475E-3</v>
      </c>
      <c r="DB2">
        <v>6022.7275626637456</v>
      </c>
      <c r="DC2">
        <v>780061</v>
      </c>
      <c r="DD2" s="40">
        <v>7720841.7837370997</v>
      </c>
      <c r="DE2">
        <v>6021.73</v>
      </c>
      <c r="DF2" s="40">
        <v>7719562.9572559064</v>
      </c>
    </row>
    <row r="3" spans="1:110" x14ac:dyDescent="0.25">
      <c r="A3" s="53">
        <v>2</v>
      </c>
      <c r="B3" t="s">
        <v>2260</v>
      </c>
      <c r="C3" t="s">
        <v>2632</v>
      </c>
      <c r="D3" t="s">
        <v>2608</v>
      </c>
      <c r="E3" t="s">
        <v>2607</v>
      </c>
      <c r="F3" t="s">
        <v>2636</v>
      </c>
      <c r="G3" t="s">
        <v>2612</v>
      </c>
      <c r="H3" t="s">
        <v>2611</v>
      </c>
      <c r="I3" t="s">
        <v>2609</v>
      </c>
      <c r="J3" t="s">
        <v>2601</v>
      </c>
      <c r="K3" t="s">
        <v>2610</v>
      </c>
      <c r="L3" t="s">
        <v>2605</v>
      </c>
      <c r="M3" t="s">
        <v>2637</v>
      </c>
      <c r="N3" t="s">
        <v>2606</v>
      </c>
      <c r="O3" t="s">
        <v>2602</v>
      </c>
      <c r="P3" t="s">
        <v>2614</v>
      </c>
      <c r="Q3" t="s">
        <v>2618</v>
      </c>
      <c r="R3" t="s">
        <v>2616</v>
      </c>
      <c r="S3" t="s">
        <v>2613</v>
      </c>
      <c r="T3" t="s">
        <v>2615</v>
      </c>
      <c r="U3" t="s">
        <v>2603</v>
      </c>
      <c r="V3" t="s">
        <v>2619</v>
      </c>
      <c r="W3" t="s">
        <v>2620</v>
      </c>
      <c r="X3" t="s">
        <v>2621</v>
      </c>
      <c r="Y3" t="s">
        <v>2629</v>
      </c>
      <c r="Z3" t="s">
        <v>2626</v>
      </c>
      <c r="AA3" t="s">
        <v>2625</v>
      </c>
      <c r="AB3" t="s">
        <v>2627</v>
      </c>
      <c r="AC3" t="s">
        <v>2623</v>
      </c>
      <c r="AD3" t="s">
        <v>2622</v>
      </c>
      <c r="AE3" t="s">
        <v>2631</v>
      </c>
      <c r="AF3" t="s">
        <v>2604</v>
      </c>
      <c r="AG3" t="s">
        <v>2630</v>
      </c>
      <c r="AH3" t="s">
        <v>2617</v>
      </c>
      <c r="AI3" t="s">
        <v>2628</v>
      </c>
      <c r="AJ3" t="s">
        <v>2624</v>
      </c>
      <c r="AK3" s="53">
        <v>1154.515380384792</v>
      </c>
      <c r="AL3" s="53">
        <v>319.52685968542698</v>
      </c>
      <c r="AM3" s="53">
        <v>233.15866514029995</v>
      </c>
      <c r="AN3" s="53">
        <v>194.03328863762047</v>
      </c>
      <c r="AO3" s="53">
        <v>116.50518480587024</v>
      </c>
      <c r="AP3" s="53">
        <v>79.048052736683445</v>
      </c>
      <c r="AQ3" s="53">
        <v>60.235217334391827</v>
      </c>
      <c r="AR3" s="53">
        <v>51.377900490663102</v>
      </c>
      <c r="AS3" s="53">
        <v>47.738249774877495</v>
      </c>
      <c r="AT3" s="53">
        <v>41.853082629133496</v>
      </c>
      <c r="AU3" s="53">
        <v>41.638061035494729</v>
      </c>
      <c r="AV3" s="53">
        <v>41.280470769942156</v>
      </c>
      <c r="AW3" s="53">
        <v>35.989357343530678</v>
      </c>
      <c r="AX3" s="53">
        <v>24.786676757791643</v>
      </c>
      <c r="AY3" s="53">
        <v>20.315766002167909</v>
      </c>
      <c r="AZ3" s="53">
        <v>19.731809906949366</v>
      </c>
      <c r="BA3" s="53">
        <v>19.26904722871776</v>
      </c>
      <c r="BB3" s="53">
        <v>17.185769918955899</v>
      </c>
      <c r="BC3" s="53">
        <v>10.184159951973868</v>
      </c>
      <c r="BD3" s="53">
        <v>5.3182531178376315</v>
      </c>
      <c r="BE3" s="53">
        <v>5.141336763361525</v>
      </c>
      <c r="BF3" s="53">
        <v>3.8560025725211435</v>
      </c>
      <c r="BG3" s="53">
        <v>2.5706683816807625</v>
      </c>
      <c r="BH3" s="53">
        <v>1.8126976563799677</v>
      </c>
      <c r="BI3" s="53">
        <v>1.7356724452131511</v>
      </c>
      <c r="BJ3" s="53">
        <v>1.631427890741971</v>
      </c>
      <c r="BK3" s="53">
        <v>1.2730199939967335</v>
      </c>
      <c r="BL3" s="53">
        <v>1.253057760532851</v>
      </c>
      <c r="BM3" s="53">
        <v>0.63650999699836674</v>
      </c>
      <c r="BN3" s="53">
        <v>0</v>
      </c>
      <c r="BO3" s="53">
        <v>0</v>
      </c>
      <c r="BP3" s="53">
        <v>0</v>
      </c>
      <c r="BQ3" s="53">
        <v>0</v>
      </c>
      <c r="BR3" s="53">
        <v>0</v>
      </c>
      <c r="BS3" s="53">
        <v>0.45211256097416036</v>
      </c>
      <c r="BT3" s="53">
        <v>0.12512791885393623</v>
      </c>
      <c r="BU3" s="53">
        <v>9.1305809347263914E-2</v>
      </c>
      <c r="BV3" s="53">
        <v>7.5984164897790224E-2</v>
      </c>
      <c r="BW3" s="53">
        <v>4.5623868130534678E-2</v>
      </c>
      <c r="BX3" s="53">
        <v>3.0955514469535261E-2</v>
      </c>
      <c r="BY3" s="53">
        <v>2.3588337438008339E-2</v>
      </c>
      <c r="BZ3" s="53">
        <v>2.0119778881219699E-2</v>
      </c>
      <c r="CA3" s="53">
        <v>1.869447798517029E-2</v>
      </c>
      <c r="CB3" s="53">
        <v>1.6389824417769139E-2</v>
      </c>
      <c r="CC3" s="53">
        <v>1.6305621153770732E-2</v>
      </c>
      <c r="CD3" s="53">
        <v>1.616558746215848E-2</v>
      </c>
      <c r="CE3" s="53">
        <v>1.4093567563365651E-2</v>
      </c>
      <c r="CF3" s="53">
        <v>9.7065557526560403E-3</v>
      </c>
      <c r="CG3" s="53">
        <v>7.9557303016011896E-3</v>
      </c>
      <c r="CH3" s="53">
        <v>7.7270509005370504E-3</v>
      </c>
      <c r="CI3" s="53">
        <v>7.54583129694128E-3</v>
      </c>
      <c r="CJ3" s="53">
        <v>6.7300120746613002E-3</v>
      </c>
      <c r="CK3" s="53">
        <v>3.9881553035029998E-3</v>
      </c>
      <c r="CL3" s="53">
        <v>2.0826479039309101E-3</v>
      </c>
      <c r="CM3" s="53">
        <v>2.0133667947665199E-3</v>
      </c>
      <c r="CN3" s="53">
        <v>1.5100250960748899E-3</v>
      </c>
      <c r="CO3" s="53">
        <v>1.0066833973832599E-3</v>
      </c>
      <c r="CP3" s="53">
        <v>7.0985921333041005E-4</v>
      </c>
      <c r="CQ3" s="53">
        <v>6.7969585122033003E-4</v>
      </c>
      <c r="CR3" s="53">
        <v>6.3887329199736995E-4</v>
      </c>
      <c r="CS3" s="53">
        <v>4.9851941293786999E-4</v>
      </c>
      <c r="CT3" s="53">
        <v>4.9070212730664003E-4</v>
      </c>
      <c r="CU3" s="53">
        <v>2.4925970646893998E-4</v>
      </c>
      <c r="CV3" s="53">
        <v>0</v>
      </c>
      <c r="CW3" s="53">
        <v>0</v>
      </c>
      <c r="CX3" s="53">
        <v>0</v>
      </c>
      <c r="CY3" s="53">
        <v>0</v>
      </c>
      <c r="CZ3" s="53">
        <v>0</v>
      </c>
      <c r="DA3" s="55">
        <v>3.906021293500663E-3</v>
      </c>
      <c r="DB3">
        <v>2553.6016471145472</v>
      </c>
      <c r="DC3">
        <v>169974</v>
      </c>
      <c r="DD3" s="40">
        <v>15023483.868794916</v>
      </c>
      <c r="DE3">
        <v>1399.09</v>
      </c>
      <c r="DF3" s="40">
        <v>8231200.06589243</v>
      </c>
    </row>
    <row r="4" spans="1:110" x14ac:dyDescent="0.25">
      <c r="A4" s="53">
        <v>3</v>
      </c>
      <c r="B4" t="s">
        <v>2257</v>
      </c>
      <c r="C4" t="s">
        <v>2617</v>
      </c>
      <c r="D4" t="s">
        <v>2603</v>
      </c>
      <c r="E4" t="s">
        <v>2609</v>
      </c>
      <c r="F4" t="s">
        <v>2613</v>
      </c>
      <c r="G4" t="s">
        <v>2602</v>
      </c>
      <c r="H4" t="s">
        <v>2615</v>
      </c>
      <c r="I4" t="s">
        <v>2636</v>
      </c>
      <c r="J4" t="s">
        <v>2606</v>
      </c>
      <c r="K4" t="s">
        <v>2611</v>
      </c>
      <c r="L4" t="s">
        <v>2605</v>
      </c>
      <c r="M4" t="s">
        <v>2607</v>
      </c>
      <c r="N4" t="s">
        <v>2610</v>
      </c>
      <c r="O4" t="s">
        <v>2616</v>
      </c>
      <c r="P4" t="s">
        <v>2614</v>
      </c>
      <c r="Q4" t="s">
        <v>2608</v>
      </c>
      <c r="R4" t="s">
        <v>2601</v>
      </c>
      <c r="S4" t="s">
        <v>2618</v>
      </c>
      <c r="T4" t="s">
        <v>2619</v>
      </c>
      <c r="U4" t="s">
        <v>2612</v>
      </c>
      <c r="V4" t="s">
        <v>2604</v>
      </c>
      <c r="W4" t="s">
        <v>2621</v>
      </c>
      <c r="X4" t="s">
        <v>2623</v>
      </c>
      <c r="Y4" t="s">
        <v>2626</v>
      </c>
      <c r="Z4" t="s">
        <v>2627</v>
      </c>
      <c r="AA4" t="s">
        <v>2624</v>
      </c>
      <c r="AB4" t="s">
        <v>2620</v>
      </c>
      <c r="AC4" t="s">
        <v>2629</v>
      </c>
      <c r="AD4" t="s">
        <v>2622</v>
      </c>
      <c r="AE4" t="s">
        <v>2637</v>
      </c>
      <c r="AF4" t="s">
        <v>2631</v>
      </c>
      <c r="AG4" t="s">
        <v>2625</v>
      </c>
      <c r="AH4" t="s">
        <v>2628</v>
      </c>
      <c r="AI4" t="s">
        <v>2630</v>
      </c>
      <c r="AJ4" t="s">
        <v>2632</v>
      </c>
      <c r="AK4" s="53">
        <v>928.96745562104547</v>
      </c>
      <c r="AL4" s="53">
        <v>540.10502730956716</v>
      </c>
      <c r="AM4" s="53">
        <v>259.64016567023259</v>
      </c>
      <c r="AN4" s="53">
        <v>252.51907327896717</v>
      </c>
      <c r="AO4" s="53">
        <v>195.63780532721532</v>
      </c>
      <c r="AP4" s="53">
        <v>187.01639018474634</v>
      </c>
      <c r="AQ4" s="53">
        <v>173.25979938950522</v>
      </c>
      <c r="AR4" s="53">
        <v>164.62121455034597</v>
      </c>
      <c r="AS4" s="53">
        <v>159.19583472574928</v>
      </c>
      <c r="AT4" s="53">
        <v>157.41353350951238</v>
      </c>
      <c r="AU4" s="53">
        <v>147.15223210465021</v>
      </c>
      <c r="AV4" s="53">
        <v>138.28776061549306</v>
      </c>
      <c r="AW4" s="53">
        <v>101.97047519123048</v>
      </c>
      <c r="AX4" s="53">
        <v>100.16546118138037</v>
      </c>
      <c r="AY4" s="53">
        <v>97.846535688757697</v>
      </c>
      <c r="AZ4" s="53">
        <v>71.385659504321907</v>
      </c>
      <c r="BA4" s="53">
        <v>62.285685587497063</v>
      </c>
      <c r="BB4" s="53">
        <v>48.323975392669716</v>
      </c>
      <c r="BC4" s="53">
        <v>46.191386734195966</v>
      </c>
      <c r="BD4" s="53">
        <v>29.991329161637047</v>
      </c>
      <c r="BE4" s="53">
        <v>27.005104109991215</v>
      </c>
      <c r="BF4" s="53">
        <v>25.598397299043334</v>
      </c>
      <c r="BG4" s="53">
        <v>23.162177705140444</v>
      </c>
      <c r="BH4" s="53">
        <v>20.231287028918807</v>
      </c>
      <c r="BI4" s="53">
        <v>14.597433170528841</v>
      </c>
      <c r="BJ4" s="53">
        <v>14.285849273655572</v>
      </c>
      <c r="BK4" s="53">
        <v>11.525659074568072</v>
      </c>
      <c r="BL4" s="53">
        <v>7.0255467694864464</v>
      </c>
      <c r="BM4" s="53">
        <v>5.1988246559450948</v>
      </c>
      <c r="BN4" s="53">
        <v>3.8080260444857852</v>
      </c>
      <c r="BO4" s="53">
        <v>2.2192331987940292</v>
      </c>
      <c r="BP4" s="53">
        <v>2.0303456322256337</v>
      </c>
      <c r="BQ4" s="53">
        <v>0</v>
      </c>
      <c r="BR4" s="53">
        <v>0</v>
      </c>
      <c r="BS4" s="53">
        <v>0.23116321676695414</v>
      </c>
      <c r="BT4" s="53">
        <v>0.13439912749302416</v>
      </c>
      <c r="BU4" s="53">
        <v>6.4608566785701871E-2</v>
      </c>
      <c r="BV4" s="53">
        <v>6.2836562164765936E-2</v>
      </c>
      <c r="BW4" s="53">
        <v>4.8682291426917997E-2</v>
      </c>
      <c r="BX4" s="53">
        <v>4.6536948180114911E-2</v>
      </c>
      <c r="BY4" s="53">
        <v>4.3113773599850781E-2</v>
      </c>
      <c r="BZ4" s="53">
        <v>4.0964157865035523E-2</v>
      </c>
      <c r="CA4" s="53">
        <v>3.9614112451875322E-2</v>
      </c>
      <c r="CB4" s="53">
        <v>3.9170606621934757E-2</v>
      </c>
      <c r="CC4" s="53">
        <v>3.6617195922119213E-2</v>
      </c>
      <c r="CD4" s="53">
        <v>3.4411370807392663E-2</v>
      </c>
      <c r="CE4" s="53">
        <v>2.537421835160112E-2</v>
      </c>
      <c r="CF4" s="53">
        <v>2.4925060695644891E-2</v>
      </c>
      <c r="CG4" s="53">
        <v>2.4348021884356089E-2</v>
      </c>
      <c r="CH4" s="53">
        <v>1.776352721744982E-2</v>
      </c>
      <c r="CI4" s="53">
        <v>1.549909994351233E-2</v>
      </c>
      <c r="CJ4" s="53">
        <v>1.202488368257063E-2</v>
      </c>
      <c r="CK4" s="53">
        <v>1.149421271950235E-2</v>
      </c>
      <c r="CL4" s="53">
        <v>7.4630086147482004E-3</v>
      </c>
      <c r="CM4" s="53">
        <v>6.7199197317614201E-3</v>
      </c>
      <c r="CN4" s="53">
        <v>6.3698763911695802E-3</v>
      </c>
      <c r="CO4" s="53">
        <v>5.7636502476489902E-3</v>
      </c>
      <c r="CP4" s="53">
        <v>5.0343307084034297E-3</v>
      </c>
      <c r="CQ4" s="53">
        <v>3.6324088511628101E-3</v>
      </c>
      <c r="CR4" s="53">
        <v>3.5548746647301398E-3</v>
      </c>
      <c r="CS4" s="53">
        <v>2.8680320402130902E-3</v>
      </c>
      <c r="CT4" s="53">
        <v>1.7482291558808601E-3</v>
      </c>
      <c r="CU4" s="53">
        <v>1.29366967981908E-3</v>
      </c>
      <c r="CV4" s="53">
        <v>9.4758491769464999E-4</v>
      </c>
      <c r="CW4" s="53">
        <v>5.5223149302499998E-4</v>
      </c>
      <c r="CX4" s="53">
        <v>5.0522892341825E-4</v>
      </c>
      <c r="CY4" s="53">
        <v>0</v>
      </c>
      <c r="CZ4" s="53">
        <v>0</v>
      </c>
      <c r="DA4" s="55">
        <v>6.1470001977720441E-3</v>
      </c>
      <c r="DB4">
        <v>4018.6646846915037</v>
      </c>
      <c r="DC4">
        <v>476372</v>
      </c>
      <c r="DD4" s="40">
        <v>8435980.0422600489</v>
      </c>
      <c r="DE4">
        <v>4018.66</v>
      </c>
      <c r="DF4" s="40">
        <v>8435970.2081566509</v>
      </c>
    </row>
    <row r="5" spans="1:110" x14ac:dyDescent="0.25">
      <c r="A5" s="53">
        <v>4</v>
      </c>
      <c r="B5" t="s">
        <v>2263</v>
      </c>
      <c r="C5" t="s">
        <v>2608</v>
      </c>
      <c r="D5" t="s">
        <v>2632</v>
      </c>
      <c r="E5" t="s">
        <v>2602</v>
      </c>
      <c r="F5" t="s">
        <v>2636</v>
      </c>
      <c r="G5" t="s">
        <v>2630</v>
      </c>
      <c r="H5" t="s">
        <v>2605</v>
      </c>
      <c r="I5" t="s">
        <v>2610</v>
      </c>
      <c r="J5" t="s">
        <v>2615</v>
      </c>
      <c r="K5" t="s">
        <v>2616</v>
      </c>
      <c r="L5" t="s">
        <v>2604</v>
      </c>
      <c r="M5" t="s">
        <v>2603</v>
      </c>
      <c r="N5" t="s">
        <v>2609</v>
      </c>
      <c r="O5" t="s">
        <v>2607</v>
      </c>
      <c r="P5" t="s">
        <v>2606</v>
      </c>
      <c r="Q5" t="s">
        <v>2611</v>
      </c>
      <c r="R5" t="s">
        <v>2601</v>
      </c>
      <c r="S5" t="s">
        <v>2613</v>
      </c>
      <c r="T5" t="s">
        <v>2612</v>
      </c>
      <c r="U5" t="s">
        <v>2618</v>
      </c>
      <c r="V5" t="s">
        <v>2637</v>
      </c>
      <c r="W5" t="s">
        <v>2614</v>
      </c>
      <c r="X5" t="s">
        <v>2621</v>
      </c>
      <c r="Y5" t="s">
        <v>2623</v>
      </c>
      <c r="Z5" t="s">
        <v>2620</v>
      </c>
      <c r="AA5" t="s">
        <v>2629</v>
      </c>
      <c r="AB5" t="s">
        <v>2624</v>
      </c>
      <c r="AC5" t="s">
        <v>2619</v>
      </c>
      <c r="AD5" t="s">
        <v>2626</v>
      </c>
      <c r="AE5" t="s">
        <v>2627</v>
      </c>
      <c r="AF5" t="s">
        <v>2625</v>
      </c>
      <c r="AG5" t="s">
        <v>2622</v>
      </c>
      <c r="AH5" t="s">
        <v>2617</v>
      </c>
      <c r="AI5" t="s">
        <v>2628</v>
      </c>
      <c r="AJ5" t="s">
        <v>2631</v>
      </c>
      <c r="AK5" s="53">
        <v>247.15110026870241</v>
      </c>
      <c r="AL5" s="53">
        <v>84.130198650220919</v>
      </c>
      <c r="AM5" s="53">
        <v>75.576574599874917</v>
      </c>
      <c r="AN5" s="53">
        <v>70.616947964767903</v>
      </c>
      <c r="AO5" s="53">
        <v>58.687797974169193</v>
      </c>
      <c r="AP5" s="53">
        <v>50.829310664338379</v>
      </c>
      <c r="AQ5" s="53">
        <v>46.583379491405594</v>
      </c>
      <c r="AR5" s="53">
        <v>44.762879603235717</v>
      </c>
      <c r="AS5" s="53">
        <v>43.477820858645224</v>
      </c>
      <c r="AT5" s="53">
        <v>42.999877725869169</v>
      </c>
      <c r="AU5" s="53">
        <v>41.764409199191221</v>
      </c>
      <c r="AV5" s="53">
        <v>38.61381049015862</v>
      </c>
      <c r="AW5" s="53">
        <v>37.141667154332879</v>
      </c>
      <c r="AX5" s="53">
        <v>37.069197772041889</v>
      </c>
      <c r="AY5" s="53">
        <v>30.6440094394261</v>
      </c>
      <c r="AZ5" s="53">
        <v>30.420108387481456</v>
      </c>
      <c r="BA5" s="53">
        <v>25.862371793513613</v>
      </c>
      <c r="BB5" s="53">
        <v>25.136451072570207</v>
      </c>
      <c r="BC5" s="53">
        <v>19.764086137960295</v>
      </c>
      <c r="BD5" s="53">
        <v>6.4770633173866825</v>
      </c>
      <c r="BE5" s="53">
        <v>6.1525111846769702</v>
      </c>
      <c r="BF5" s="53">
        <v>4.4033913857239844</v>
      </c>
      <c r="BG5" s="53">
        <v>4.3906173773508721</v>
      </c>
      <c r="BH5" s="53">
        <v>3.05541443091052</v>
      </c>
      <c r="BI5" s="53">
        <v>3.05541443091052</v>
      </c>
      <c r="BJ5" s="53">
        <v>2.7842939466127481</v>
      </c>
      <c r="BK5" s="53">
        <v>2.389796892650164</v>
      </c>
      <c r="BL5" s="53">
        <v>2.1104635386063055</v>
      </c>
      <c r="BM5" s="53">
        <v>1.9345915770557802</v>
      </c>
      <c r="BN5" s="53">
        <v>0.62422970007282153</v>
      </c>
      <c r="BO5" s="53">
        <v>0.48803187357935063</v>
      </c>
      <c r="BP5" s="53">
        <v>0</v>
      </c>
      <c r="BQ5" s="53">
        <v>0</v>
      </c>
      <c r="BR5" s="53">
        <v>0</v>
      </c>
      <c r="BS5" s="53">
        <v>0.2269319577901151</v>
      </c>
      <c r="BT5" s="53">
        <v>7.7247605485912516E-2</v>
      </c>
      <c r="BU5" s="53">
        <v>6.939374341596713E-2</v>
      </c>
      <c r="BV5" s="53">
        <v>6.4839858035771789E-2</v>
      </c>
      <c r="BW5" s="53">
        <v>5.3886617855188591E-2</v>
      </c>
      <c r="BX5" s="53">
        <v>4.6671024201954459E-2</v>
      </c>
      <c r="BY5" s="53">
        <v>4.2772447692814262E-2</v>
      </c>
      <c r="BZ5" s="53">
        <v>4.1100880771485888E-2</v>
      </c>
      <c r="CA5" s="53">
        <v>3.9920951179959981E-2</v>
      </c>
      <c r="CB5" s="53">
        <v>3.9482108015938891E-2</v>
      </c>
      <c r="CC5" s="53">
        <v>3.8347711724592101E-2</v>
      </c>
      <c r="CD5" s="53">
        <v>3.5454859811432662E-2</v>
      </c>
      <c r="CE5" s="53">
        <v>3.41031508002917E-2</v>
      </c>
      <c r="CF5" s="53">
        <v>3.4036610053415579E-2</v>
      </c>
      <c r="CG5" s="53">
        <v>2.813705886426254E-2</v>
      </c>
      <c r="CH5" s="53">
        <v>2.7931474895533191E-2</v>
      </c>
      <c r="CI5" s="53">
        <v>2.3746601402207499E-2</v>
      </c>
      <c r="CJ5" s="53">
        <v>2.3080067406506088E-2</v>
      </c>
      <c r="CK5" s="53">
        <v>1.814720936440746E-2</v>
      </c>
      <c r="CL5" s="53">
        <v>5.9471823420857699E-3</v>
      </c>
      <c r="CM5" s="53">
        <v>5.6491814398009002E-3</v>
      </c>
      <c r="CN5" s="53">
        <v>4.0431550860670499E-3</v>
      </c>
      <c r="CO5" s="53">
        <v>4.0314261043801897E-3</v>
      </c>
      <c r="CP5" s="53">
        <v>2.80545454951591E-3</v>
      </c>
      <c r="CQ5" s="53">
        <v>2.80545454951591E-3</v>
      </c>
      <c r="CR5" s="53">
        <v>2.5565141149728101E-3</v>
      </c>
      <c r="CS5" s="53">
        <v>2.19429040364467E-3</v>
      </c>
      <c r="CT5" s="53">
        <v>1.9378089846247501E-3</v>
      </c>
      <c r="CU5" s="53">
        <v>1.7763249025726799E-3</v>
      </c>
      <c r="CV5" s="53">
        <v>5.7316219832422998E-4</v>
      </c>
      <c r="CW5" s="53">
        <v>4.4810655673769E-4</v>
      </c>
      <c r="CX5" s="53">
        <v>0</v>
      </c>
      <c r="CY5" s="53">
        <v>0</v>
      </c>
      <c r="CZ5" s="53">
        <v>0</v>
      </c>
      <c r="DA5" s="55">
        <v>1.6658977629297991E-3</v>
      </c>
      <c r="DB5">
        <v>1089.0978189034424</v>
      </c>
      <c r="DC5">
        <v>144103</v>
      </c>
      <c r="DD5" s="40">
        <v>7557773.3905848069</v>
      </c>
      <c r="DE5">
        <v>946.28</v>
      </c>
      <c r="DF5" s="40">
        <v>6566691.880113529</v>
      </c>
    </row>
    <row r="6" spans="1:110" x14ac:dyDescent="0.25">
      <c r="A6" s="53">
        <v>5</v>
      </c>
      <c r="B6" t="s">
        <v>2253</v>
      </c>
      <c r="C6" t="s">
        <v>2617</v>
      </c>
      <c r="D6" t="s">
        <v>2637</v>
      </c>
      <c r="E6" t="s">
        <v>2636</v>
      </c>
      <c r="F6" t="s">
        <v>2608</v>
      </c>
      <c r="G6" t="s">
        <v>2607</v>
      </c>
      <c r="H6" t="s">
        <v>2606</v>
      </c>
      <c r="I6" t="s">
        <v>2605</v>
      </c>
      <c r="J6" t="s">
        <v>2611</v>
      </c>
      <c r="K6" t="s">
        <v>2612</v>
      </c>
      <c r="L6" t="s">
        <v>2610</v>
      </c>
      <c r="M6" t="s">
        <v>2602</v>
      </c>
      <c r="N6" t="s">
        <v>2618</v>
      </c>
      <c r="O6" t="s">
        <v>2603</v>
      </c>
      <c r="P6" t="s">
        <v>2609</v>
      </c>
      <c r="Q6" t="s">
        <v>2616</v>
      </c>
      <c r="R6" t="s">
        <v>2613</v>
      </c>
      <c r="S6" t="s">
        <v>2625</v>
      </c>
      <c r="T6" t="s">
        <v>2614</v>
      </c>
      <c r="U6" t="s">
        <v>2601</v>
      </c>
      <c r="V6" t="s">
        <v>2615</v>
      </c>
      <c r="W6" t="s">
        <v>2621</v>
      </c>
      <c r="X6" t="s">
        <v>2629</v>
      </c>
      <c r="Y6" t="s">
        <v>2624</v>
      </c>
      <c r="Z6" t="s">
        <v>2620</v>
      </c>
      <c r="AA6" t="s">
        <v>2623</v>
      </c>
      <c r="AB6" t="s">
        <v>2631</v>
      </c>
      <c r="AC6" t="s">
        <v>2626</v>
      </c>
      <c r="AD6" t="s">
        <v>2627</v>
      </c>
      <c r="AE6" t="s">
        <v>2619</v>
      </c>
      <c r="AF6" t="s">
        <v>2622</v>
      </c>
      <c r="AG6" t="s">
        <v>2604</v>
      </c>
      <c r="AH6" t="s">
        <v>2630</v>
      </c>
      <c r="AI6" t="s">
        <v>2632</v>
      </c>
      <c r="AJ6" t="s">
        <v>2628</v>
      </c>
      <c r="AK6" s="53">
        <v>394.22757641845874</v>
      </c>
      <c r="AL6" s="53">
        <v>152.23985235105539</v>
      </c>
      <c r="AM6" s="53">
        <v>138.85958208771814</v>
      </c>
      <c r="AN6" s="53">
        <v>80.700889218057469</v>
      </c>
      <c r="AO6" s="53">
        <v>64.162309098241678</v>
      </c>
      <c r="AP6" s="53">
        <v>62.061121599176403</v>
      </c>
      <c r="AQ6" s="53">
        <v>52.659934103701886</v>
      </c>
      <c r="AR6" s="53">
        <v>46.537250804503898</v>
      </c>
      <c r="AS6" s="53">
        <v>42.288360484462913</v>
      </c>
      <c r="AT6" s="53">
        <v>35.762091223477952</v>
      </c>
      <c r="AU6" s="53">
        <v>20.139553059399365</v>
      </c>
      <c r="AV6" s="53">
        <v>13.307023350865403</v>
      </c>
      <c r="AW6" s="53">
        <v>13.194850780646737</v>
      </c>
      <c r="AX6" s="53">
        <v>12.151458123516699</v>
      </c>
      <c r="AY6" s="53">
        <v>11.721423854573965</v>
      </c>
      <c r="AZ6" s="53">
        <v>10.660483772287108</v>
      </c>
      <c r="BA6" s="53">
        <v>9.0949715799213777</v>
      </c>
      <c r="BB6" s="53">
        <v>8.244427584905516</v>
      </c>
      <c r="BC6" s="53">
        <v>7.7397533090404025</v>
      </c>
      <c r="BD6" s="53">
        <v>7.4580965856612274</v>
      </c>
      <c r="BE6" s="53">
        <v>5.9937981119634145</v>
      </c>
      <c r="BF6" s="53">
        <v>4.6738445248573806</v>
      </c>
      <c r="BG6" s="53">
        <v>3.9563543061531985</v>
      </c>
      <c r="BH6" s="53">
        <v>1.9831469669069062</v>
      </c>
      <c r="BI6" s="53">
        <v>1.6625200944075509</v>
      </c>
      <c r="BJ6" s="53">
        <v>1.1741031286663355</v>
      </c>
      <c r="BK6" s="53">
        <v>0.89322646806112094</v>
      </c>
      <c r="BL6" s="53">
        <v>0.8692009239885069</v>
      </c>
      <c r="BM6" s="53">
        <v>0.72746719944520155</v>
      </c>
      <c r="BN6" s="53">
        <v>0.11921504758529909</v>
      </c>
      <c r="BO6" s="53">
        <v>0</v>
      </c>
      <c r="BP6" s="53">
        <v>0</v>
      </c>
      <c r="BQ6" s="53">
        <v>0</v>
      </c>
      <c r="BR6" s="53">
        <v>0</v>
      </c>
      <c r="BS6" s="53">
        <v>0.32708818454182609</v>
      </c>
      <c r="BT6" s="53">
        <v>0.1263124649290536</v>
      </c>
      <c r="BU6" s="53">
        <v>0.11521093735740438</v>
      </c>
      <c r="BV6" s="53">
        <v>6.6957029198857182E-2</v>
      </c>
      <c r="BW6" s="53">
        <v>5.3235071451923702E-2</v>
      </c>
      <c r="BX6" s="53">
        <v>5.1491729165483231E-2</v>
      </c>
      <c r="BY6" s="53">
        <v>4.3691621982803422E-2</v>
      </c>
      <c r="BZ6" s="53">
        <v>3.8611669476554887E-2</v>
      </c>
      <c r="CA6" s="53">
        <v>3.5086391428465327E-2</v>
      </c>
      <c r="CB6" s="53">
        <v>2.9671586143152611E-2</v>
      </c>
      <c r="CC6" s="53">
        <v>1.6709662747413732E-2</v>
      </c>
      <c r="CD6" s="53">
        <v>1.10407550609046E-2</v>
      </c>
      <c r="CE6" s="53">
        <v>1.094768617241754E-2</v>
      </c>
      <c r="CF6" s="53">
        <v>1.0081989731074031E-2</v>
      </c>
      <c r="CG6" s="53">
        <v>9.7251929549653296E-3</v>
      </c>
      <c r="CH6" s="53">
        <v>8.8449375233805201E-3</v>
      </c>
      <c r="CI6" s="53">
        <v>7.5460417294052496E-3</v>
      </c>
      <c r="CJ6" s="53">
        <v>6.8403506315623504E-3</v>
      </c>
      <c r="CK6" s="53">
        <v>6.42162550285024E-3</v>
      </c>
      <c r="CL6" s="53">
        <v>6.1879366595910699E-3</v>
      </c>
      <c r="CM6" s="53">
        <v>4.9730172626770699E-3</v>
      </c>
      <c r="CN6" s="53">
        <v>3.8778599263782402E-3</v>
      </c>
      <c r="CO6" s="53">
        <v>3.2825627247097199E-3</v>
      </c>
      <c r="CP6" s="53">
        <v>1.64540478618542E-3</v>
      </c>
      <c r="CQ6" s="53">
        <v>1.37938265096619E-3</v>
      </c>
      <c r="CR6" s="53">
        <v>9.7414611202315004E-4</v>
      </c>
      <c r="CS6" s="53">
        <v>7.4110448202816003E-4</v>
      </c>
      <c r="CT6" s="53">
        <v>7.2117063654547002E-4</v>
      </c>
      <c r="CU6" s="53">
        <v>6.0357504094965997E-4</v>
      </c>
      <c r="CV6" s="53">
        <v>9.8911988448399996E-5</v>
      </c>
      <c r="CW6" s="53">
        <v>0</v>
      </c>
      <c r="CX6" s="53">
        <v>0</v>
      </c>
      <c r="CY6" s="53">
        <v>0</v>
      </c>
      <c r="CZ6" s="53">
        <v>0</v>
      </c>
      <c r="DA6" s="55">
        <v>1.8435868448606965E-3</v>
      </c>
      <c r="DB6">
        <v>1205.2638861617065</v>
      </c>
      <c r="DC6">
        <v>196919</v>
      </c>
      <c r="DD6" s="40">
        <v>6120607.3876147373</v>
      </c>
      <c r="DE6">
        <v>1205.26</v>
      </c>
      <c r="DF6" s="40">
        <v>6120587.6527912496</v>
      </c>
    </row>
    <row r="7" spans="1:110" x14ac:dyDescent="0.25">
      <c r="A7" s="53">
        <v>6</v>
      </c>
      <c r="B7" t="s">
        <v>2254</v>
      </c>
      <c r="C7" t="s">
        <v>2636</v>
      </c>
      <c r="D7" t="s">
        <v>2611</v>
      </c>
      <c r="E7" t="s">
        <v>2607</v>
      </c>
      <c r="F7" t="s">
        <v>2612</v>
      </c>
      <c r="G7" t="s">
        <v>2606</v>
      </c>
      <c r="H7" t="s">
        <v>2605</v>
      </c>
      <c r="I7" t="s">
        <v>2609</v>
      </c>
      <c r="J7" t="s">
        <v>2610</v>
      </c>
      <c r="K7" t="s">
        <v>2602</v>
      </c>
      <c r="L7" t="s">
        <v>2601</v>
      </c>
      <c r="M7" t="s">
        <v>2608</v>
      </c>
      <c r="N7" t="s">
        <v>2614</v>
      </c>
      <c r="O7" t="s">
        <v>2603</v>
      </c>
      <c r="P7" t="s">
        <v>2618</v>
      </c>
      <c r="Q7" t="s">
        <v>2615</v>
      </c>
      <c r="R7" t="s">
        <v>2616</v>
      </c>
      <c r="S7" t="s">
        <v>2604</v>
      </c>
      <c r="T7" t="s">
        <v>2613</v>
      </c>
      <c r="U7" t="s">
        <v>2637</v>
      </c>
      <c r="V7" t="s">
        <v>2619</v>
      </c>
      <c r="W7" t="s">
        <v>2620</v>
      </c>
      <c r="X7" t="s">
        <v>2622</v>
      </c>
      <c r="Y7" t="s">
        <v>2624</v>
      </c>
      <c r="Z7" t="s">
        <v>2621</v>
      </c>
      <c r="AA7" t="s">
        <v>2625</v>
      </c>
      <c r="AB7" t="s">
        <v>2629</v>
      </c>
      <c r="AC7" t="s">
        <v>2626</v>
      </c>
      <c r="AD7" t="s">
        <v>2627</v>
      </c>
      <c r="AE7" t="s">
        <v>2631</v>
      </c>
      <c r="AF7" t="s">
        <v>2628</v>
      </c>
      <c r="AG7" t="s">
        <v>2623</v>
      </c>
      <c r="AH7" t="s">
        <v>2630</v>
      </c>
      <c r="AI7" t="s">
        <v>2632</v>
      </c>
      <c r="AJ7" t="s">
        <v>2617</v>
      </c>
      <c r="AK7" s="53">
        <v>706.9328841686596</v>
      </c>
      <c r="AL7" s="53">
        <v>420.00312157084051</v>
      </c>
      <c r="AM7" s="53">
        <v>262.68242224326463</v>
      </c>
      <c r="AN7" s="53">
        <v>260.43319247885199</v>
      </c>
      <c r="AO7" s="53">
        <v>227.88741026304365</v>
      </c>
      <c r="AP7" s="53">
        <v>155.03991866211882</v>
      </c>
      <c r="AQ7" s="53">
        <v>143.04737381630179</v>
      </c>
      <c r="AR7" s="53">
        <v>142.29625788854989</v>
      </c>
      <c r="AS7" s="53">
        <v>142.01448053818675</v>
      </c>
      <c r="AT7" s="53">
        <v>104.47638879287125</v>
      </c>
      <c r="AU7" s="53">
        <v>100.80047456734489</v>
      </c>
      <c r="AV7" s="53">
        <v>90.799087418215478</v>
      </c>
      <c r="AW7" s="53">
        <v>88.94959496269253</v>
      </c>
      <c r="AX7" s="53">
        <v>78.429803030952058</v>
      </c>
      <c r="AY7" s="53">
        <v>65.217065193071932</v>
      </c>
      <c r="AZ7" s="53">
        <v>45.983198320897515</v>
      </c>
      <c r="BA7" s="53">
        <v>39.094662747011689</v>
      </c>
      <c r="BB7" s="53">
        <v>37.065247580480658</v>
      </c>
      <c r="BC7" s="53">
        <v>27.56434958012342</v>
      </c>
      <c r="BD7" s="53">
        <v>19.347474222858501</v>
      </c>
      <c r="BE7" s="53">
        <v>18.432129907916011</v>
      </c>
      <c r="BF7" s="53">
        <v>15.167096358561677</v>
      </c>
      <c r="BG7" s="53">
        <v>13.939963562623634</v>
      </c>
      <c r="BH7" s="53">
        <v>13.091999054785955</v>
      </c>
      <c r="BI7" s="53">
        <v>11.304936037661761</v>
      </c>
      <c r="BJ7" s="53">
        <v>10.179016238489499</v>
      </c>
      <c r="BK7" s="53">
        <v>8.352371639794308</v>
      </c>
      <c r="BL7" s="53">
        <v>6.3152798882370114</v>
      </c>
      <c r="BM7" s="53">
        <v>5</v>
      </c>
      <c r="BN7" s="53">
        <v>4.494654110235845</v>
      </c>
      <c r="BO7" s="53">
        <v>4.1185031554199707</v>
      </c>
      <c r="BP7" s="53">
        <v>0</v>
      </c>
      <c r="BQ7" s="53">
        <v>0</v>
      </c>
      <c r="BR7" s="53">
        <v>0</v>
      </c>
      <c r="BS7" s="53">
        <v>0.21628926367068577</v>
      </c>
      <c r="BT7" s="53">
        <v>0.1285018251920412</v>
      </c>
      <c r="BU7" s="53">
        <v>8.0368856731062602E-2</v>
      </c>
      <c r="BV7" s="53">
        <v>7.9680694869497623E-2</v>
      </c>
      <c r="BW7" s="53">
        <v>6.9723167884001985E-2</v>
      </c>
      <c r="BX7" s="53">
        <v>4.743515346075243E-2</v>
      </c>
      <c r="BY7" s="53">
        <v>4.3765980965983317E-2</v>
      </c>
      <c r="BZ7" s="53">
        <v>4.3536173703394562E-2</v>
      </c>
      <c r="CA7" s="53">
        <v>4.3449962668381248E-2</v>
      </c>
      <c r="CB7" s="53">
        <v>3.1965016353081688E-2</v>
      </c>
      <c r="CC7" s="53">
        <v>3.0840354028042631E-2</v>
      </c>
      <c r="CD7" s="53">
        <v>2.7780385096600808E-2</v>
      </c>
      <c r="CE7" s="53">
        <v>2.7214524644600509E-2</v>
      </c>
      <c r="CF7" s="53">
        <v>2.3995947461618421E-2</v>
      </c>
      <c r="CG7" s="53">
        <v>1.9953451487775602E-2</v>
      </c>
      <c r="CH7" s="53">
        <v>1.406876427561574E-2</v>
      </c>
      <c r="CI7" s="53">
        <v>1.196118614421051E-2</v>
      </c>
      <c r="CJ7" s="53">
        <v>1.134027753763564E-2</v>
      </c>
      <c r="CK7" s="53">
        <v>8.4334354897881506E-3</v>
      </c>
      <c r="CL7" s="53">
        <v>5.9194458869609896E-3</v>
      </c>
      <c r="CM7" s="53">
        <v>5.6393922180516896E-3</v>
      </c>
      <c r="CN7" s="53">
        <v>4.6404406654153999E-3</v>
      </c>
      <c r="CO7" s="53">
        <v>4.2649939224452902E-3</v>
      </c>
      <c r="CP7" s="53">
        <v>4.0055554055417096E-3</v>
      </c>
      <c r="CQ7" s="53">
        <v>3.4587955181990099E-3</v>
      </c>
      <c r="CR7" s="53">
        <v>3.11431534226039E-3</v>
      </c>
      <c r="CS7" s="53">
        <v>2.5554452937911801E-3</v>
      </c>
      <c r="CT7" s="53">
        <v>1.932188001846E-3</v>
      </c>
      <c r="CU7" s="53">
        <v>1.5297722634945599E-3</v>
      </c>
      <c r="CV7" s="53">
        <v>1.3751594383681199E-3</v>
      </c>
      <c r="CW7" s="53">
        <v>1.26007437885526E-3</v>
      </c>
      <c r="CX7" s="53">
        <v>0</v>
      </c>
      <c r="CY7" s="53">
        <v>0</v>
      </c>
      <c r="CZ7" s="53">
        <v>0</v>
      </c>
      <c r="DA7" s="55">
        <v>4.9994781957228137E-3</v>
      </c>
      <c r="DB7">
        <v>3268.460358000063</v>
      </c>
      <c r="DC7">
        <v>514667</v>
      </c>
      <c r="DD7" s="40">
        <v>6350631.2975187115</v>
      </c>
      <c r="DE7">
        <v>3268.46</v>
      </c>
      <c r="DF7" s="40">
        <v>6350630.6019231854</v>
      </c>
    </row>
    <row r="8" spans="1:110" x14ac:dyDescent="0.25">
      <c r="A8" s="53">
        <v>7</v>
      </c>
      <c r="B8" t="s">
        <v>2251</v>
      </c>
      <c r="C8" t="s">
        <v>2636</v>
      </c>
      <c r="D8" t="s">
        <v>2611</v>
      </c>
      <c r="E8" t="s">
        <v>2607</v>
      </c>
      <c r="F8" t="s">
        <v>2608</v>
      </c>
      <c r="G8" t="s">
        <v>2602</v>
      </c>
      <c r="H8" t="s">
        <v>2603</v>
      </c>
      <c r="I8" t="s">
        <v>2609</v>
      </c>
      <c r="J8" t="s">
        <v>2612</v>
      </c>
      <c r="K8" t="s">
        <v>2606</v>
      </c>
      <c r="L8" t="s">
        <v>2610</v>
      </c>
      <c r="M8" t="s">
        <v>2615</v>
      </c>
      <c r="N8" t="s">
        <v>2605</v>
      </c>
      <c r="O8" t="s">
        <v>2616</v>
      </c>
      <c r="P8" t="s">
        <v>2623</v>
      </c>
      <c r="Q8" t="s">
        <v>2618</v>
      </c>
      <c r="R8" t="s">
        <v>2601</v>
      </c>
      <c r="S8" t="s">
        <v>2614</v>
      </c>
      <c r="T8" t="s">
        <v>2624</v>
      </c>
      <c r="U8" t="s">
        <v>2613</v>
      </c>
      <c r="V8" t="s">
        <v>2620</v>
      </c>
      <c r="W8" t="s">
        <v>2621</v>
      </c>
      <c r="X8" t="s">
        <v>2629</v>
      </c>
      <c r="Y8" t="s">
        <v>2625</v>
      </c>
      <c r="Z8" t="s">
        <v>2637</v>
      </c>
      <c r="AA8" t="s">
        <v>2604</v>
      </c>
      <c r="AB8" t="s">
        <v>2619</v>
      </c>
      <c r="AC8" t="s">
        <v>2626</v>
      </c>
      <c r="AD8" t="s">
        <v>2627</v>
      </c>
      <c r="AE8" t="s">
        <v>2631</v>
      </c>
      <c r="AF8" t="s">
        <v>2632</v>
      </c>
      <c r="AG8" t="s">
        <v>2622</v>
      </c>
      <c r="AH8" t="s">
        <v>2628</v>
      </c>
      <c r="AI8" t="s">
        <v>2630</v>
      </c>
      <c r="AJ8" t="s">
        <v>2617</v>
      </c>
      <c r="AK8" s="53">
        <v>290.00466993586429</v>
      </c>
      <c r="AL8" s="53">
        <v>241.88901711495896</v>
      </c>
      <c r="AM8" s="53">
        <v>196.15757407191543</v>
      </c>
      <c r="AN8" s="53">
        <v>189.15560100547373</v>
      </c>
      <c r="AO8" s="53">
        <v>92.831066540252266</v>
      </c>
      <c r="AP8" s="53">
        <v>88.198155202184935</v>
      </c>
      <c r="AQ8" s="53">
        <v>86.784878836930901</v>
      </c>
      <c r="AR8" s="53">
        <v>84.264406234058413</v>
      </c>
      <c r="AS8" s="53">
        <v>76.62879236728169</v>
      </c>
      <c r="AT8" s="53">
        <v>76.353335762500933</v>
      </c>
      <c r="AU8" s="53">
        <v>68.021487320934469</v>
      </c>
      <c r="AV8" s="53">
        <v>57.119079092587391</v>
      </c>
      <c r="AW8" s="53">
        <v>39.382946378467913</v>
      </c>
      <c r="AX8" s="53">
        <v>36.828677729110325</v>
      </c>
      <c r="AY8" s="53">
        <v>32.201470031129034</v>
      </c>
      <c r="AZ8" s="53">
        <v>28.780610342139354</v>
      </c>
      <c r="BA8" s="53">
        <v>25.478523879738599</v>
      </c>
      <c r="BB8" s="53">
        <v>10.683402333947111</v>
      </c>
      <c r="BC8" s="53">
        <v>9.767279641564425</v>
      </c>
      <c r="BD8" s="53">
        <v>9.1869212805356586</v>
      </c>
      <c r="BE8" s="53">
        <v>9.0925523958605847</v>
      </c>
      <c r="BF8" s="53">
        <v>8.9945505335565255</v>
      </c>
      <c r="BG8" s="53">
        <v>6.3765414060043497</v>
      </c>
      <c r="BH8" s="53">
        <v>5.2389101962677262</v>
      </c>
      <c r="BI8" s="53">
        <v>5.0392724998950964</v>
      </c>
      <c r="BJ8" s="53">
        <v>4.7286168621637135</v>
      </c>
      <c r="BK8" s="53">
        <v>2.1697191951222008</v>
      </c>
      <c r="BL8" s="53">
        <v>1.943321931550162</v>
      </c>
      <c r="BM8" s="53">
        <v>1.4762329016695301</v>
      </c>
      <c r="BN8" s="53">
        <v>1.042527188105443</v>
      </c>
      <c r="BO8" s="53">
        <v>0.57784955905140412</v>
      </c>
      <c r="BP8" s="53">
        <v>0.36493248877402512</v>
      </c>
      <c r="BQ8" s="53">
        <v>0</v>
      </c>
      <c r="BR8" s="53">
        <v>0</v>
      </c>
      <c r="BS8" s="53">
        <v>0.16230730239751967</v>
      </c>
      <c r="BT8" s="53">
        <v>0.13537835048035274</v>
      </c>
      <c r="BU8" s="53">
        <v>0.10978377244578613</v>
      </c>
      <c r="BV8" s="53">
        <v>0.10586496879298435</v>
      </c>
      <c r="BW8" s="53">
        <v>5.1954887458071482E-2</v>
      </c>
      <c r="BX8" s="53">
        <v>4.9361979758706188E-2</v>
      </c>
      <c r="BY8" s="53">
        <v>4.8571009480754171E-2</v>
      </c>
      <c r="BZ8" s="53">
        <v>4.7160373200208897E-2</v>
      </c>
      <c r="CA8" s="53">
        <v>4.2886938951237297E-2</v>
      </c>
      <c r="CB8" s="53">
        <v>4.2732773783967989E-2</v>
      </c>
      <c r="CC8" s="53">
        <v>3.8069676997165548E-2</v>
      </c>
      <c r="CD8" s="53">
        <v>3.1967911568454077E-2</v>
      </c>
      <c r="CE8" s="53">
        <v>2.2041506395634739E-2</v>
      </c>
      <c r="CF8" s="53">
        <v>2.0611955436446831E-2</v>
      </c>
      <c r="CG8" s="53">
        <v>1.802223990097469E-2</v>
      </c>
      <c r="CH8" s="53">
        <v>1.6107682772901109E-2</v>
      </c>
      <c r="CI8" s="53">
        <v>1.42595996157776E-2</v>
      </c>
      <c r="CJ8" s="53">
        <v>5.9791941061976698E-3</v>
      </c>
      <c r="CK8" s="53">
        <v>5.4664664908159197E-3</v>
      </c>
      <c r="CL8" s="53">
        <v>5.1416565488820402E-3</v>
      </c>
      <c r="CM8" s="53">
        <v>5.0888409886868796E-3</v>
      </c>
      <c r="CN8" s="53">
        <v>5.0339921550318096E-3</v>
      </c>
      <c r="CO8" s="53">
        <v>3.5687674769635199E-3</v>
      </c>
      <c r="CP8" s="53">
        <v>2.9320678927243701E-3</v>
      </c>
      <c r="CQ8" s="53">
        <v>2.8203363955651602E-3</v>
      </c>
      <c r="CR8" s="53">
        <v>2.6464713383372398E-3</v>
      </c>
      <c r="CS8" s="53">
        <v>1.21432965061661E-3</v>
      </c>
      <c r="CT8" s="53">
        <v>1.0876215906095599E-3</v>
      </c>
      <c r="CU8" s="53">
        <v>8.2620524708595998E-4</v>
      </c>
      <c r="CV8" s="53">
        <v>5.8347258895826998E-4</v>
      </c>
      <c r="CW8" s="53">
        <v>3.2340583736797002E-4</v>
      </c>
      <c r="CX8" s="53">
        <v>2.0424225521341999E-4</v>
      </c>
      <c r="CY8" s="53">
        <v>0</v>
      </c>
      <c r="CZ8" s="53">
        <v>0</v>
      </c>
      <c r="DA8" s="55">
        <v>2.7330551061750582E-3</v>
      </c>
      <c r="DB8">
        <v>1786.7629222595967</v>
      </c>
      <c r="DC8">
        <v>272157</v>
      </c>
      <c r="DD8" s="40">
        <v>6565191.864473803</v>
      </c>
      <c r="DE8">
        <v>1785.72</v>
      </c>
      <c r="DF8" s="40">
        <v>6561359.803348803</v>
      </c>
    </row>
    <row r="9" spans="1:110" x14ac:dyDescent="0.25">
      <c r="A9" s="53">
        <v>8</v>
      </c>
      <c r="B9" t="s">
        <v>2256</v>
      </c>
      <c r="C9" t="s">
        <v>2608</v>
      </c>
      <c r="D9" t="s">
        <v>2601</v>
      </c>
      <c r="E9" t="s">
        <v>2636</v>
      </c>
      <c r="F9" t="s">
        <v>2603</v>
      </c>
      <c r="G9" t="s">
        <v>2605</v>
      </c>
      <c r="H9" t="s">
        <v>2609</v>
      </c>
      <c r="I9" t="s">
        <v>2602</v>
      </c>
      <c r="J9" t="s">
        <v>2607</v>
      </c>
      <c r="K9" t="s">
        <v>2611</v>
      </c>
      <c r="L9" t="s">
        <v>2615</v>
      </c>
      <c r="M9" t="s">
        <v>2606</v>
      </c>
      <c r="N9" t="s">
        <v>2610</v>
      </c>
      <c r="O9" t="s">
        <v>2612</v>
      </c>
      <c r="P9" t="s">
        <v>2623</v>
      </c>
      <c r="Q9" t="s">
        <v>2618</v>
      </c>
      <c r="R9" t="s">
        <v>2613</v>
      </c>
      <c r="S9" t="s">
        <v>2616</v>
      </c>
      <c r="T9" t="s">
        <v>2625</v>
      </c>
      <c r="U9" t="s">
        <v>2614</v>
      </c>
      <c r="V9" t="s">
        <v>2621</v>
      </c>
      <c r="W9" t="s">
        <v>2637</v>
      </c>
      <c r="X9" t="s">
        <v>2632</v>
      </c>
      <c r="Y9" t="s">
        <v>2629</v>
      </c>
      <c r="Z9" t="s">
        <v>2624</v>
      </c>
      <c r="AA9" t="s">
        <v>2620</v>
      </c>
      <c r="AB9" t="s">
        <v>2619</v>
      </c>
      <c r="AC9" t="s">
        <v>2628</v>
      </c>
      <c r="AD9" t="s">
        <v>2626</v>
      </c>
      <c r="AE9" t="s">
        <v>2627</v>
      </c>
      <c r="AF9" t="s">
        <v>2622</v>
      </c>
      <c r="AG9" t="s">
        <v>2631</v>
      </c>
      <c r="AH9" t="s">
        <v>2604</v>
      </c>
      <c r="AI9" t="s">
        <v>2630</v>
      </c>
      <c r="AJ9" t="s">
        <v>2617</v>
      </c>
      <c r="AK9" s="53">
        <v>400.88259161791279</v>
      </c>
      <c r="AL9" s="53">
        <v>229.11353955809076</v>
      </c>
      <c r="AM9" s="53">
        <v>199.49192761778681</v>
      </c>
      <c r="AN9" s="53">
        <v>188.33664981279986</v>
      </c>
      <c r="AO9" s="53">
        <v>153.8988020880717</v>
      </c>
      <c r="AP9" s="53">
        <v>151.13055286640167</v>
      </c>
      <c r="AQ9" s="53">
        <v>147.39057136897742</v>
      </c>
      <c r="AR9" s="53">
        <v>139.23593140054746</v>
      </c>
      <c r="AS9" s="53">
        <v>132.23811868834869</v>
      </c>
      <c r="AT9" s="53">
        <v>101.81041846222567</v>
      </c>
      <c r="AU9" s="53">
        <v>94.042911508650391</v>
      </c>
      <c r="AV9" s="53">
        <v>73.684348403465293</v>
      </c>
      <c r="AW9" s="53">
        <v>63.607164412736523</v>
      </c>
      <c r="AX9" s="53">
        <v>43.497955416363226</v>
      </c>
      <c r="AY9" s="53">
        <v>41.150291422848838</v>
      </c>
      <c r="AZ9" s="53">
        <v>32.217010074050243</v>
      </c>
      <c r="BA9" s="53">
        <v>30.692735665697757</v>
      </c>
      <c r="BB9" s="53">
        <v>27.937094630989105</v>
      </c>
      <c r="BC9" s="53">
        <v>25.951788497094661</v>
      </c>
      <c r="BD9" s="53">
        <v>23.190875113579473</v>
      </c>
      <c r="BE9" s="53">
        <v>19.276767691398714</v>
      </c>
      <c r="BF9" s="53">
        <v>14.945749708046918</v>
      </c>
      <c r="BG9" s="53">
        <v>12.416634744484089</v>
      </c>
      <c r="BH9" s="53">
        <v>10.119423290705617</v>
      </c>
      <c r="BI9" s="53">
        <v>9.3461143203127079</v>
      </c>
      <c r="BJ9" s="53">
        <v>8.0950296358828897</v>
      </c>
      <c r="BK9" s="53">
        <v>6.9709405683843313</v>
      </c>
      <c r="BL9" s="53">
        <v>3.0271189024432141</v>
      </c>
      <c r="BM9" s="53">
        <v>2.8134567340532088</v>
      </c>
      <c r="BN9" s="53">
        <v>2.2845071267270178</v>
      </c>
      <c r="BO9" s="53">
        <v>1.288245681787219</v>
      </c>
      <c r="BP9" s="53">
        <v>0</v>
      </c>
      <c r="BQ9" s="53">
        <v>0</v>
      </c>
      <c r="BR9" s="53">
        <v>0</v>
      </c>
      <c r="BS9" s="53">
        <v>0.16772731799477508</v>
      </c>
      <c r="BT9" s="53">
        <v>9.5859985716205007E-2</v>
      </c>
      <c r="BU9" s="53">
        <v>8.3466447983929035E-2</v>
      </c>
      <c r="BV9" s="53">
        <v>7.879913424459753E-2</v>
      </c>
      <c r="BW9" s="53">
        <v>6.4390506987751034E-2</v>
      </c>
      <c r="BX9" s="53">
        <v>6.3232285036486105E-2</v>
      </c>
      <c r="BY9" s="53">
        <v>6.1667495048022512E-2</v>
      </c>
      <c r="BZ9" s="53">
        <v>5.8255633521190772E-2</v>
      </c>
      <c r="CA9" s="53">
        <v>5.5327782867187973E-2</v>
      </c>
      <c r="CB9" s="53">
        <v>4.2596981733920257E-2</v>
      </c>
      <c r="CC9" s="53">
        <v>3.9347094769333159E-2</v>
      </c>
      <c r="CD9" s="53">
        <v>3.08291714190604E-2</v>
      </c>
      <c r="CE9" s="53">
        <v>2.661292686505444E-2</v>
      </c>
      <c r="CF9" s="53">
        <v>1.8199332055797109E-2</v>
      </c>
      <c r="CG9" s="53">
        <v>1.7217080909405661E-2</v>
      </c>
      <c r="CH9" s="53">
        <v>1.3479439632742689E-2</v>
      </c>
      <c r="CI9" s="53">
        <v>1.2841690666470019E-2</v>
      </c>
      <c r="CJ9" s="53">
        <v>1.1688743919037899E-2</v>
      </c>
      <c r="CK9" s="53">
        <v>1.0858101530969159E-2</v>
      </c>
      <c r="CL9" s="53">
        <v>9.7029488585521594E-3</v>
      </c>
      <c r="CM9" s="53">
        <v>8.0653054337871798E-3</v>
      </c>
      <c r="CN9" s="53">
        <v>6.2532286668640904E-3</v>
      </c>
      <c r="CO9" s="53">
        <v>5.1950593210044402E-3</v>
      </c>
      <c r="CP9" s="53">
        <v>4.2339172707744803E-3</v>
      </c>
      <c r="CQ9" s="53">
        <v>3.9103685752279096E-3</v>
      </c>
      <c r="CR9" s="53">
        <v>3.3869208548944802E-3</v>
      </c>
      <c r="CS9" s="53">
        <v>2.9166074803030498E-3</v>
      </c>
      <c r="CT9" s="53">
        <v>1.2665317611047901E-3</v>
      </c>
      <c r="CU9" s="53">
        <v>1.17713655360434E-3</v>
      </c>
      <c r="CV9" s="53">
        <v>9.5582662185312E-4</v>
      </c>
      <c r="CW9" s="53">
        <v>5.3899570009381995E-4</v>
      </c>
      <c r="CX9" s="53">
        <v>0</v>
      </c>
      <c r="CY9" s="53">
        <v>0</v>
      </c>
      <c r="CZ9" s="53">
        <v>0</v>
      </c>
      <c r="DA9" s="55">
        <v>3.6559045757405865E-3</v>
      </c>
      <c r="DB9">
        <v>2390.085267030865</v>
      </c>
      <c r="DC9">
        <v>362286</v>
      </c>
      <c r="DD9" s="40">
        <v>6597233.310232427</v>
      </c>
      <c r="DE9">
        <v>2375.14</v>
      </c>
      <c r="DF9" s="40">
        <v>6555980.6340846727</v>
      </c>
    </row>
    <row r="10" spans="1:110" x14ac:dyDescent="0.25">
      <c r="A10" s="53">
        <v>9</v>
      </c>
      <c r="B10" t="s">
        <v>2265</v>
      </c>
      <c r="C10" t="s">
        <v>2636</v>
      </c>
      <c r="D10" t="s">
        <v>2603</v>
      </c>
      <c r="E10" t="s">
        <v>2614</v>
      </c>
      <c r="F10" t="s">
        <v>2613</v>
      </c>
      <c r="G10" t="s">
        <v>2612</v>
      </c>
      <c r="H10" t="s">
        <v>2602</v>
      </c>
      <c r="I10" t="s">
        <v>2615</v>
      </c>
      <c r="J10" t="s">
        <v>2601</v>
      </c>
      <c r="K10" t="s">
        <v>2609</v>
      </c>
      <c r="L10" t="s">
        <v>2605</v>
      </c>
      <c r="M10" t="s">
        <v>2606</v>
      </c>
      <c r="N10" t="s">
        <v>2610</v>
      </c>
      <c r="O10" t="s">
        <v>2611</v>
      </c>
      <c r="P10" t="s">
        <v>2617</v>
      </c>
      <c r="Q10" t="s">
        <v>2616</v>
      </c>
      <c r="R10" t="s">
        <v>2618</v>
      </c>
      <c r="S10" t="s">
        <v>2619</v>
      </c>
      <c r="T10" t="s">
        <v>2623</v>
      </c>
      <c r="U10" t="s">
        <v>2621</v>
      </c>
      <c r="V10" t="s">
        <v>2624</v>
      </c>
      <c r="W10" t="s">
        <v>2608</v>
      </c>
      <c r="X10" t="s">
        <v>2626</v>
      </c>
      <c r="Y10" t="s">
        <v>2622</v>
      </c>
      <c r="Z10" t="s">
        <v>2629</v>
      </c>
      <c r="AA10" t="s">
        <v>2620</v>
      </c>
      <c r="AB10" t="s">
        <v>2627</v>
      </c>
      <c r="AC10" t="s">
        <v>2637</v>
      </c>
      <c r="AD10" t="s">
        <v>2628</v>
      </c>
      <c r="AE10" t="s">
        <v>2607</v>
      </c>
      <c r="AF10" t="s">
        <v>2631</v>
      </c>
      <c r="AG10" t="s">
        <v>2625</v>
      </c>
      <c r="AH10" t="s">
        <v>2604</v>
      </c>
      <c r="AI10" t="s">
        <v>2630</v>
      </c>
      <c r="AJ10" t="s">
        <v>2632</v>
      </c>
      <c r="AK10" s="53">
        <v>595.9857961115988</v>
      </c>
      <c r="AL10" s="53">
        <v>569.12825318281</v>
      </c>
      <c r="AM10" s="53">
        <v>526.90228185332353</v>
      </c>
      <c r="AN10" s="53">
        <v>260.37039768020276</v>
      </c>
      <c r="AO10" s="53">
        <v>234.89474712422458</v>
      </c>
      <c r="AP10" s="53">
        <v>190.28461428726274</v>
      </c>
      <c r="AQ10" s="53">
        <v>182.21731691358173</v>
      </c>
      <c r="AR10" s="53">
        <v>177.29823879989607</v>
      </c>
      <c r="AS10" s="53">
        <v>170.61499989857825</v>
      </c>
      <c r="AT10" s="53">
        <v>154.16767034873632</v>
      </c>
      <c r="AU10" s="53">
        <v>150.45373134291785</v>
      </c>
      <c r="AV10" s="53">
        <v>142.06768834508077</v>
      </c>
      <c r="AW10" s="53">
        <v>138.13023092696628</v>
      </c>
      <c r="AX10" s="53">
        <v>99.595290938871528</v>
      </c>
      <c r="AY10" s="53">
        <v>96.867283056562556</v>
      </c>
      <c r="AZ10" s="53">
        <v>86.331772903901566</v>
      </c>
      <c r="BA10" s="53">
        <v>45.086250117611293</v>
      </c>
      <c r="BB10" s="53">
        <v>41.399580868787005</v>
      </c>
      <c r="BC10" s="53">
        <v>36.415912043599072</v>
      </c>
      <c r="BD10" s="53">
        <v>32.481328465438779</v>
      </c>
      <c r="BE10" s="53">
        <v>17.818088748017775</v>
      </c>
      <c r="BF10" s="53">
        <v>15.222208275953538</v>
      </c>
      <c r="BG10" s="53">
        <v>14.226695206888452</v>
      </c>
      <c r="BH10" s="53">
        <v>14.191110983244712</v>
      </c>
      <c r="BI10" s="53">
        <v>12.063463129356204</v>
      </c>
      <c r="BJ10" s="53">
        <v>10.475418002069636</v>
      </c>
      <c r="BK10" s="53">
        <v>5.533901360614494</v>
      </c>
      <c r="BL10" s="53">
        <v>4.6238563763438219</v>
      </c>
      <c r="BM10" s="53">
        <v>0.46503879527817921</v>
      </c>
      <c r="BN10" s="53">
        <v>0.36001156577584537</v>
      </c>
      <c r="BO10" s="53">
        <v>0.15455171842374152</v>
      </c>
      <c r="BP10" s="53">
        <v>0</v>
      </c>
      <c r="BQ10" s="53">
        <v>0</v>
      </c>
      <c r="BR10" s="53">
        <v>0</v>
      </c>
      <c r="BS10" s="53">
        <v>0.14804056114059813</v>
      </c>
      <c r="BT10" s="53">
        <v>0.14136925160272606</v>
      </c>
      <c r="BU10" s="53">
        <v>0.13088048403291394</v>
      </c>
      <c r="BV10" s="53">
        <v>6.4674997337957119E-2</v>
      </c>
      <c r="BW10" s="53">
        <v>5.8346944507948743E-2</v>
      </c>
      <c r="BX10" s="53">
        <v>4.7265960462980282E-2</v>
      </c>
      <c r="BY10" s="53">
        <v>4.526207507195297E-2</v>
      </c>
      <c r="BZ10" s="53">
        <v>4.4040195139586097E-2</v>
      </c>
      <c r="CA10" s="53">
        <v>4.2380104507153467E-2</v>
      </c>
      <c r="CB10" s="53">
        <v>3.8294651612623402E-2</v>
      </c>
      <c r="CC10" s="53">
        <v>3.7372123562373752E-2</v>
      </c>
      <c r="CD10" s="53">
        <v>3.5289062994070343E-2</v>
      </c>
      <c r="CE10" s="53">
        <v>3.431101383677846E-2</v>
      </c>
      <c r="CF10" s="53">
        <v>2.4739084142184519E-2</v>
      </c>
      <c r="CG10" s="53">
        <v>2.4061457560598382E-2</v>
      </c>
      <c r="CH10" s="53">
        <v>2.1444477684436448E-2</v>
      </c>
      <c r="CI10" s="53">
        <v>1.119924973159379E-2</v>
      </c>
      <c r="CJ10" s="53">
        <v>1.028349538325771E-2</v>
      </c>
      <c r="CK10" s="53">
        <v>9.0455713685693197E-3</v>
      </c>
      <c r="CL10" s="53">
        <v>8.0682360619803006E-3</v>
      </c>
      <c r="CM10" s="53">
        <v>4.4259441649773801E-3</v>
      </c>
      <c r="CN10" s="53">
        <v>3.78113751984326E-3</v>
      </c>
      <c r="CO10" s="53">
        <v>3.5338559330525599E-3</v>
      </c>
      <c r="CP10" s="53">
        <v>3.5250169498580899E-3</v>
      </c>
      <c r="CQ10" s="53">
        <v>2.9965174717593401E-3</v>
      </c>
      <c r="CR10" s="53">
        <v>2.6020532189299501E-3</v>
      </c>
      <c r="CS10" s="53">
        <v>1.3745996432584201E-3</v>
      </c>
      <c r="CT10" s="53">
        <v>1.14854799737425E-3</v>
      </c>
      <c r="CU10" s="53">
        <v>1.1551383380996E-4</v>
      </c>
      <c r="CV10" s="53">
        <v>8.9425477188020006E-5</v>
      </c>
      <c r="CW10" s="53">
        <v>3.8390047665519999E-5</v>
      </c>
      <c r="CX10" s="53">
        <v>0</v>
      </c>
      <c r="CY10" s="53">
        <v>0</v>
      </c>
      <c r="CZ10" s="53">
        <v>0</v>
      </c>
      <c r="DA10" s="55">
        <v>6.1579568812781069E-3</v>
      </c>
      <c r="DB10">
        <v>4025.8277293719179</v>
      </c>
      <c r="DC10">
        <v>488080</v>
      </c>
      <c r="DD10" s="40">
        <v>8248294.8069413174</v>
      </c>
      <c r="DE10">
        <v>4025.83</v>
      </c>
      <c r="DF10" s="40">
        <v>8248299.4591050651</v>
      </c>
    </row>
    <row r="11" spans="1:110" x14ac:dyDescent="0.25">
      <c r="A11" s="53">
        <v>10</v>
      </c>
      <c r="B11" t="s">
        <v>2255</v>
      </c>
      <c r="C11" t="s">
        <v>2612</v>
      </c>
      <c r="D11" t="s">
        <v>2636</v>
      </c>
      <c r="E11" t="s">
        <v>2605</v>
      </c>
      <c r="F11" t="s">
        <v>2617</v>
      </c>
      <c r="G11" t="s">
        <v>2602</v>
      </c>
      <c r="H11" t="s">
        <v>2609</v>
      </c>
      <c r="I11" t="s">
        <v>2606</v>
      </c>
      <c r="J11" t="s">
        <v>2611</v>
      </c>
      <c r="K11" t="s">
        <v>2610</v>
      </c>
      <c r="L11" t="s">
        <v>2603</v>
      </c>
      <c r="M11" t="s">
        <v>2608</v>
      </c>
      <c r="N11" t="s">
        <v>2615</v>
      </c>
      <c r="O11" t="s">
        <v>2616</v>
      </c>
      <c r="P11" t="s">
        <v>2618</v>
      </c>
      <c r="Q11" t="s">
        <v>2601</v>
      </c>
      <c r="R11" t="s">
        <v>2614</v>
      </c>
      <c r="S11" t="s">
        <v>2613</v>
      </c>
      <c r="T11" t="s">
        <v>2607</v>
      </c>
      <c r="U11" t="s">
        <v>2637</v>
      </c>
      <c r="V11" t="s">
        <v>2621</v>
      </c>
      <c r="W11" t="s">
        <v>2620</v>
      </c>
      <c r="X11" t="s">
        <v>2626</v>
      </c>
      <c r="Y11" t="s">
        <v>2627</v>
      </c>
      <c r="Z11" t="s">
        <v>2623</v>
      </c>
      <c r="AA11" t="s">
        <v>2619</v>
      </c>
      <c r="AB11" t="s">
        <v>2624</v>
      </c>
      <c r="AC11" t="s">
        <v>2629</v>
      </c>
      <c r="AD11" t="s">
        <v>2625</v>
      </c>
      <c r="AE11" t="s">
        <v>2622</v>
      </c>
      <c r="AF11" t="s">
        <v>2604</v>
      </c>
      <c r="AG11" t="s">
        <v>2630</v>
      </c>
      <c r="AH11" t="s">
        <v>2632</v>
      </c>
      <c r="AI11" t="s">
        <v>2628</v>
      </c>
      <c r="AJ11" t="s">
        <v>2631</v>
      </c>
      <c r="AK11" s="53">
        <v>307.89867016960534</v>
      </c>
      <c r="AL11" s="53">
        <v>293.29916612699731</v>
      </c>
      <c r="AM11" s="53">
        <v>130.83346093840288</v>
      </c>
      <c r="AN11" s="53">
        <v>129.24027322718644</v>
      </c>
      <c r="AO11" s="53">
        <v>112.41704840803641</v>
      </c>
      <c r="AP11" s="53">
        <v>100.12352930266147</v>
      </c>
      <c r="AQ11" s="53">
        <v>79.056701749572625</v>
      </c>
      <c r="AR11" s="53">
        <v>78.579677203905618</v>
      </c>
      <c r="AS11" s="53">
        <v>77.276276279805529</v>
      </c>
      <c r="AT11" s="53">
        <v>77.276276279805529</v>
      </c>
      <c r="AU11" s="53">
        <v>75.590874469189444</v>
      </c>
      <c r="AV11" s="53">
        <v>61.917016398105048</v>
      </c>
      <c r="AW11" s="53">
        <v>47.037733387707711</v>
      </c>
      <c r="AX11" s="53">
        <v>44.138778448216165</v>
      </c>
      <c r="AY11" s="53">
        <v>23.302046458086423</v>
      </c>
      <c r="AZ11" s="53">
        <v>22.613367927143663</v>
      </c>
      <c r="BA11" s="53">
        <v>20.627554646153062</v>
      </c>
      <c r="BB11" s="53">
        <v>10.50020590361639</v>
      </c>
      <c r="BC11" s="53">
        <v>10.130735753602709</v>
      </c>
      <c r="BD11" s="53">
        <v>8.4994344730755067</v>
      </c>
      <c r="BE11" s="53">
        <v>7.8579677203905627</v>
      </c>
      <c r="BF11" s="53">
        <v>6.7331969830844107</v>
      </c>
      <c r="BG11" s="53">
        <v>6.4125685553184857</v>
      </c>
      <c r="BH11" s="53">
        <v>5.9997108912892481</v>
      </c>
      <c r="BI11" s="53">
        <v>5.5571401505106524</v>
      </c>
      <c r="BJ11" s="53">
        <v>4.5597802773798293</v>
      </c>
      <c r="BK11" s="53">
        <v>2.7262336989110114</v>
      </c>
      <c r="BL11" s="53">
        <v>2.42779327251246</v>
      </c>
      <c r="BM11" s="53">
        <v>2.166936428148889</v>
      </c>
      <c r="BN11" s="53">
        <v>7.7235690584588373E-2</v>
      </c>
      <c r="BO11" s="53">
        <v>0</v>
      </c>
      <c r="BP11" s="53">
        <v>0</v>
      </c>
      <c r="BQ11" s="53">
        <v>0</v>
      </c>
      <c r="BR11" s="53">
        <v>0</v>
      </c>
      <c r="BS11" s="53">
        <v>0.17545309530469652</v>
      </c>
      <c r="BT11" s="53">
        <v>0.16713370836879973</v>
      </c>
      <c r="BU11" s="53">
        <v>7.4554189137692933E-2</v>
      </c>
      <c r="BV11" s="53">
        <v>7.3646326446436899E-2</v>
      </c>
      <c r="BW11" s="53">
        <v>6.4059773617544419E-2</v>
      </c>
      <c r="BX11" s="53">
        <v>5.7054430015256972E-2</v>
      </c>
      <c r="BY11" s="53">
        <v>4.5049700990595583E-2</v>
      </c>
      <c r="BZ11" s="53">
        <v>4.4777873142078123E-2</v>
      </c>
      <c r="CA11" s="53">
        <v>4.4035142663799702E-2</v>
      </c>
      <c r="CB11" s="53">
        <v>4.4035142663799702E-2</v>
      </c>
      <c r="CC11" s="53">
        <v>4.3074732655072327E-2</v>
      </c>
      <c r="CD11" s="53">
        <v>3.5282816171615897E-2</v>
      </c>
      <c r="CE11" s="53">
        <v>2.680399988231285E-2</v>
      </c>
      <c r="CF11" s="53">
        <v>2.5152058297107399E-2</v>
      </c>
      <c r="CG11" s="53">
        <v>1.3278447015549E-2</v>
      </c>
      <c r="CH11" s="53">
        <v>1.288601017956904E-2</v>
      </c>
      <c r="CI11" s="53">
        <v>1.1754413584315639E-2</v>
      </c>
      <c r="CJ11" s="53">
        <v>5.9834413253922799E-3</v>
      </c>
      <c r="CK11" s="53">
        <v>5.7729023145973203E-3</v>
      </c>
      <c r="CL11" s="53">
        <v>4.8433209725104896E-3</v>
      </c>
      <c r="CM11" s="53">
        <v>4.4777873142078104E-3</v>
      </c>
      <c r="CN11" s="53">
        <v>3.83684752950591E-3</v>
      </c>
      <c r="CO11" s="53">
        <v>3.6541405042913402E-3</v>
      </c>
      <c r="CP11" s="53">
        <v>3.4188775360092902E-3</v>
      </c>
      <c r="CQ11" s="53">
        <v>3.1666828567723702E-3</v>
      </c>
      <c r="CR11" s="53">
        <v>2.59834692736706E-3</v>
      </c>
      <c r="CS11" s="53">
        <v>1.5535180477863799E-3</v>
      </c>
      <c r="CT11" s="53">
        <v>1.3834546417092E-3</v>
      </c>
      <c r="CU11" s="53">
        <v>1.23480787831203E-3</v>
      </c>
      <c r="CV11" s="53">
        <v>4.4012015295799998E-5</v>
      </c>
      <c r="CW11" s="53">
        <v>0</v>
      </c>
      <c r="CX11" s="53">
        <v>0</v>
      </c>
      <c r="CY11" s="53">
        <v>0</v>
      </c>
      <c r="CZ11" s="53">
        <v>0</v>
      </c>
      <c r="DA11" s="55">
        <v>2.6842825956545327E-3</v>
      </c>
      <c r="DB11">
        <v>1754.8773912190054</v>
      </c>
      <c r="DC11">
        <v>448365</v>
      </c>
      <c r="DD11" s="40">
        <v>3913948.2145551182</v>
      </c>
      <c r="DE11">
        <v>1754.88</v>
      </c>
      <c r="DF11" s="40">
        <v>3913954.032986518</v>
      </c>
    </row>
    <row r="12" spans="1:110" x14ac:dyDescent="0.25">
      <c r="A12" s="53">
        <v>11</v>
      </c>
      <c r="B12" t="s">
        <v>2258</v>
      </c>
      <c r="C12" t="s">
        <v>2632</v>
      </c>
      <c r="D12" t="s">
        <v>2636</v>
      </c>
      <c r="E12" t="s">
        <v>2612</v>
      </c>
      <c r="F12" t="s">
        <v>2606</v>
      </c>
      <c r="G12" t="s">
        <v>2605</v>
      </c>
      <c r="H12" t="s">
        <v>2610</v>
      </c>
      <c r="I12" t="s">
        <v>2609</v>
      </c>
      <c r="J12" t="s">
        <v>2618</v>
      </c>
      <c r="K12" t="s">
        <v>2611</v>
      </c>
      <c r="L12" t="s">
        <v>2608</v>
      </c>
      <c r="M12" t="s">
        <v>2614</v>
      </c>
      <c r="N12" t="s">
        <v>2601</v>
      </c>
      <c r="O12" t="s">
        <v>2603</v>
      </c>
      <c r="P12" t="s">
        <v>2607</v>
      </c>
      <c r="Q12" t="s">
        <v>2616</v>
      </c>
      <c r="R12" t="s">
        <v>2613</v>
      </c>
      <c r="S12" t="s">
        <v>2637</v>
      </c>
      <c r="T12" t="s">
        <v>2622</v>
      </c>
      <c r="U12" t="s">
        <v>2615</v>
      </c>
      <c r="V12" t="s">
        <v>2621</v>
      </c>
      <c r="W12" t="s">
        <v>2619</v>
      </c>
      <c r="X12" t="s">
        <v>2629</v>
      </c>
      <c r="Y12" t="s">
        <v>2625</v>
      </c>
      <c r="Z12" t="s">
        <v>2631</v>
      </c>
      <c r="AA12" t="s">
        <v>2626</v>
      </c>
      <c r="AB12" t="s">
        <v>2620</v>
      </c>
      <c r="AC12" t="s">
        <v>2623</v>
      </c>
      <c r="AD12" t="s">
        <v>2617</v>
      </c>
      <c r="AE12" t="s">
        <v>2627</v>
      </c>
      <c r="AF12" t="s">
        <v>2604</v>
      </c>
      <c r="AG12" t="s">
        <v>2630</v>
      </c>
      <c r="AH12" t="s">
        <v>2628</v>
      </c>
      <c r="AI12" t="s">
        <v>2602</v>
      </c>
      <c r="AJ12" t="s">
        <v>2624</v>
      </c>
      <c r="AK12" s="53">
        <v>2675</v>
      </c>
      <c r="AL12" s="53">
        <v>328.66555251759883</v>
      </c>
      <c r="AM12" s="53">
        <v>204.81127730060268</v>
      </c>
      <c r="AN12" s="53">
        <v>155</v>
      </c>
      <c r="AO12" s="53">
        <v>102.34359730897602</v>
      </c>
      <c r="AP12" s="53">
        <v>85.572424596652155</v>
      </c>
      <c r="AQ12" s="53">
        <v>81</v>
      </c>
      <c r="AR12" s="53">
        <v>55.845261040891202</v>
      </c>
      <c r="AS12" s="53">
        <v>52.99699174614932</v>
      </c>
      <c r="AT12" s="53">
        <v>48.65369889717455</v>
      </c>
      <c r="AU12" s="53">
        <v>39.298853981675464</v>
      </c>
      <c r="AV12" s="53">
        <v>39</v>
      </c>
      <c r="AW12" s="53">
        <v>33.872418069508157</v>
      </c>
      <c r="AX12" s="53">
        <v>29.986234281040993</v>
      </c>
      <c r="AY12" s="53">
        <v>26.741382686453804</v>
      </c>
      <c r="AZ12" s="53">
        <v>23.065391975007948</v>
      </c>
      <c r="BA12" s="53">
        <v>22.265252037690047</v>
      </c>
      <c r="BB12" s="53">
        <v>13.555832672937806</v>
      </c>
      <c r="BC12" s="53">
        <v>11.587932497463315</v>
      </c>
      <c r="BD12" s="53">
        <v>10.05115360702832</v>
      </c>
      <c r="BE12" s="53">
        <v>9</v>
      </c>
      <c r="BF12" s="53">
        <v>8.2236711330231707</v>
      </c>
      <c r="BG12" s="53">
        <v>3.6346950643686053</v>
      </c>
      <c r="BH12" s="53">
        <v>2.6741382686453798</v>
      </c>
      <c r="BI12" s="53">
        <v>1.9420844421817096</v>
      </c>
      <c r="BJ12" s="53">
        <v>1.827482474005149</v>
      </c>
      <c r="BK12" s="53">
        <v>1.782758845763587</v>
      </c>
      <c r="BL12" s="53">
        <v>1.0000000000000002</v>
      </c>
      <c r="BM12" s="53">
        <v>0.97104222109085481</v>
      </c>
      <c r="BN12" s="53">
        <v>0</v>
      </c>
      <c r="BO12" s="53">
        <v>0</v>
      </c>
      <c r="BP12" s="53">
        <v>0</v>
      </c>
      <c r="BQ12" s="53">
        <v>0</v>
      </c>
      <c r="BR12" s="53">
        <v>0</v>
      </c>
      <c r="BS12" s="53">
        <v>0.65718855369117923</v>
      </c>
      <c r="BT12" s="53">
        <v>8.0745883778374994E-2</v>
      </c>
      <c r="BU12" s="53">
        <v>5.0317617610776133E-2</v>
      </c>
      <c r="BV12" s="53">
        <v>3.8080084419488902E-2</v>
      </c>
      <c r="BW12" s="53">
        <v>2.5143566614967632E-2</v>
      </c>
      <c r="BX12" s="53">
        <v>2.102325904916685E-2</v>
      </c>
      <c r="BY12" s="53">
        <v>1.989991508373291E-2</v>
      </c>
      <c r="BZ12" s="53">
        <v>1.371995003139052E-2</v>
      </c>
      <c r="CA12" s="53">
        <v>1.302019303014401E-2</v>
      </c>
      <c r="CB12" s="53">
        <v>1.1953141685966451E-2</v>
      </c>
      <c r="CC12" s="53">
        <v>9.6548624336217307E-3</v>
      </c>
      <c r="CD12" s="53">
        <v>9.5814405958713992E-3</v>
      </c>
      <c r="CE12" s="53">
        <v>8.3217067069618796E-3</v>
      </c>
      <c r="CF12" s="53">
        <v>7.36695698609428E-3</v>
      </c>
      <c r="CG12" s="53">
        <v>6.56976845286464E-3</v>
      </c>
      <c r="CH12" s="53">
        <v>5.6666585392058299E-3</v>
      </c>
      <c r="CI12" s="53">
        <v>5.4700817884931197E-3</v>
      </c>
      <c r="CJ12" s="53">
        <v>3.3303693713673402E-3</v>
      </c>
      <c r="CK12" s="53">
        <v>2.8468996629080101E-3</v>
      </c>
      <c r="CL12" s="53">
        <v>2.4693469539928299E-3</v>
      </c>
      <c r="CM12" s="53">
        <v>2.2111016759703201E-3</v>
      </c>
      <c r="CN12" s="53">
        <v>2.0203747805395901E-3</v>
      </c>
      <c r="CO12" s="53">
        <v>8.9296448316293999E-4</v>
      </c>
      <c r="CP12" s="53">
        <v>6.5697684528645995E-4</v>
      </c>
      <c r="CQ12" s="53">
        <v>4.7712735166487001E-4</v>
      </c>
      <c r="CR12" s="53">
        <v>4.4897217345324001E-4</v>
      </c>
      <c r="CS12" s="53">
        <v>4.3798456352430999E-4</v>
      </c>
      <c r="CT12" s="53">
        <v>2.4567796399669998E-4</v>
      </c>
      <c r="CU12" s="53">
        <v>2.3856367583243999E-4</v>
      </c>
      <c r="CV12" s="53">
        <v>0</v>
      </c>
      <c r="CW12" s="53">
        <v>0</v>
      </c>
      <c r="CX12" s="53">
        <v>0</v>
      </c>
      <c r="CY12" s="53">
        <v>0</v>
      </c>
      <c r="CZ12" s="53">
        <v>0</v>
      </c>
      <c r="DA12" s="55">
        <v>6.2260879660051578E-3</v>
      </c>
      <c r="DB12">
        <v>4070.3691276659306</v>
      </c>
      <c r="DC12">
        <v>316368</v>
      </c>
      <c r="DD12" s="40">
        <v>12865931.850458741</v>
      </c>
      <c r="DE12">
        <v>1395.37</v>
      </c>
      <c r="DF12" s="40">
        <v>4410591.463106256</v>
      </c>
    </row>
    <row r="13" spans="1:110" x14ac:dyDescent="0.25">
      <c r="A13" s="53">
        <v>12</v>
      </c>
      <c r="B13" t="s">
        <v>2261</v>
      </c>
      <c r="C13" t="s">
        <v>2630</v>
      </c>
      <c r="D13" t="s">
        <v>2636</v>
      </c>
      <c r="E13" t="s">
        <v>2612</v>
      </c>
      <c r="F13" t="s">
        <v>2602</v>
      </c>
      <c r="G13" t="s">
        <v>2609</v>
      </c>
      <c r="H13" t="s">
        <v>2606</v>
      </c>
      <c r="I13" t="s">
        <v>2601</v>
      </c>
      <c r="J13" t="s">
        <v>2605</v>
      </c>
      <c r="K13" t="s">
        <v>2614</v>
      </c>
      <c r="L13" t="s">
        <v>2603</v>
      </c>
      <c r="M13" t="s">
        <v>2618</v>
      </c>
      <c r="N13" t="s">
        <v>2613</v>
      </c>
      <c r="O13" t="s">
        <v>2615</v>
      </c>
      <c r="P13" t="s">
        <v>2608</v>
      </c>
      <c r="Q13" t="s">
        <v>2611</v>
      </c>
      <c r="R13" t="s">
        <v>2607</v>
      </c>
      <c r="S13" t="s">
        <v>2622</v>
      </c>
      <c r="T13" t="s">
        <v>2610</v>
      </c>
      <c r="U13" t="s">
        <v>2616</v>
      </c>
      <c r="V13" t="s">
        <v>2604</v>
      </c>
      <c r="W13" t="s">
        <v>2621</v>
      </c>
      <c r="X13" t="s">
        <v>2623</v>
      </c>
      <c r="Y13" t="s">
        <v>2619</v>
      </c>
      <c r="Z13" t="s">
        <v>2629</v>
      </c>
      <c r="AA13" t="s">
        <v>2628</v>
      </c>
      <c r="AB13" t="s">
        <v>2626</v>
      </c>
      <c r="AC13" t="s">
        <v>2627</v>
      </c>
      <c r="AD13" t="s">
        <v>2620</v>
      </c>
      <c r="AE13" t="s">
        <v>2637</v>
      </c>
      <c r="AF13" t="s">
        <v>2624</v>
      </c>
      <c r="AG13" t="s">
        <v>2631</v>
      </c>
      <c r="AH13" t="s">
        <v>2625</v>
      </c>
      <c r="AI13" t="s">
        <v>2632</v>
      </c>
      <c r="AJ13" t="s">
        <v>2617</v>
      </c>
      <c r="AK13" s="53">
        <v>3813.4348520543799</v>
      </c>
      <c r="AL13" s="53">
        <v>1152.1531879365416</v>
      </c>
      <c r="AM13" s="53">
        <v>1138.6596483775322</v>
      </c>
      <c r="AN13" s="53">
        <v>819.67607317501779</v>
      </c>
      <c r="AO13" s="53">
        <v>719.02594321410777</v>
      </c>
      <c r="AP13" s="53">
        <v>651.2126125378976</v>
      </c>
      <c r="AQ13" s="53">
        <v>558.86474174392083</v>
      </c>
      <c r="AR13" s="53">
        <v>547.56292698848529</v>
      </c>
      <c r="AS13" s="53">
        <v>531.27265761819172</v>
      </c>
      <c r="AT13" s="53">
        <v>452.55245819514414</v>
      </c>
      <c r="AU13" s="53">
        <v>401.05911256558181</v>
      </c>
      <c r="AV13" s="53">
        <v>366.22231703757205</v>
      </c>
      <c r="AW13" s="53">
        <v>363.00488244020005</v>
      </c>
      <c r="AX13" s="53">
        <v>344.0161251396396</v>
      </c>
      <c r="AY13" s="53">
        <v>327.66398231903332</v>
      </c>
      <c r="AZ13" s="53">
        <v>313.60678707900212</v>
      </c>
      <c r="BA13" s="53">
        <v>261.76840197963287</v>
      </c>
      <c r="BB13" s="53">
        <v>245.61335085210069</v>
      </c>
      <c r="BC13" s="53">
        <v>161.06791770286776</v>
      </c>
      <c r="BD13" s="53">
        <v>153.51627114112111</v>
      </c>
      <c r="BE13" s="53">
        <v>103.65465729435974</v>
      </c>
      <c r="BF13" s="53">
        <v>101.91569025063635</v>
      </c>
      <c r="BG13" s="53">
        <v>91.957501811665864</v>
      </c>
      <c r="BH13" s="53">
        <v>77.592182516959781</v>
      </c>
      <c r="BI13" s="53">
        <v>68.902649506251819</v>
      </c>
      <c r="BJ13" s="53">
        <v>54.089048160900369</v>
      </c>
      <c r="BK13" s="53">
        <v>51.235024279900593</v>
      </c>
      <c r="BL13" s="53">
        <v>40.729855243125186</v>
      </c>
      <c r="BM13" s="53">
        <v>18.240048381759337</v>
      </c>
      <c r="BN13" s="53">
        <v>14.564042954389583</v>
      </c>
      <c r="BO13" s="53">
        <v>3.501742100830723</v>
      </c>
      <c r="BP13" s="53">
        <v>2.9178818317019535</v>
      </c>
      <c r="BQ13" s="53">
        <v>8.5326953099470582E-2</v>
      </c>
      <c r="BR13" s="53">
        <v>0</v>
      </c>
      <c r="BS13" s="53">
        <v>0.27333825130847844</v>
      </c>
      <c r="BT13" s="53">
        <v>8.2583694188561971E-2</v>
      </c>
      <c r="BU13" s="53">
        <v>8.1616508265604765E-2</v>
      </c>
      <c r="BV13" s="53">
        <v>5.8752498252424533E-2</v>
      </c>
      <c r="BW13" s="53">
        <v>5.1538128115049507E-2</v>
      </c>
      <c r="BX13" s="53">
        <v>4.6677424329208482E-2</v>
      </c>
      <c r="BY13" s="53">
        <v>4.0058141059877581E-2</v>
      </c>
      <c r="BZ13" s="53">
        <v>3.9248052936778043E-2</v>
      </c>
      <c r="CA13" s="53">
        <v>3.8080403844616063E-2</v>
      </c>
      <c r="CB13" s="53">
        <v>3.2437920758440167E-2</v>
      </c>
      <c r="CC13" s="53">
        <v>2.874699601618973E-2</v>
      </c>
      <c r="CD13" s="53">
        <v>2.6249974527626119E-2</v>
      </c>
      <c r="CE13" s="53">
        <v>2.6019356205650251E-2</v>
      </c>
      <c r="CF13" s="53">
        <v>2.4658285696668E-2</v>
      </c>
      <c r="CG13" s="53">
        <v>2.3486201657701631E-2</v>
      </c>
      <c r="CH13" s="53">
        <v>2.2478614190161179E-2</v>
      </c>
      <c r="CI13" s="53">
        <v>1.876295781121879E-2</v>
      </c>
      <c r="CJ13" s="53">
        <v>1.7605000852121969E-2</v>
      </c>
      <c r="CK13" s="53">
        <v>1.154497839213957E-2</v>
      </c>
      <c r="CL13" s="53">
        <v>1.100369371159088E-2</v>
      </c>
      <c r="CM13" s="53">
        <v>7.42972775568892E-3</v>
      </c>
      <c r="CN13" s="53">
        <v>7.3050825921408E-3</v>
      </c>
      <c r="CO13" s="53">
        <v>6.5913025172977396E-3</v>
      </c>
      <c r="CP13" s="53">
        <v>5.5616294252328396E-3</v>
      </c>
      <c r="CQ13" s="53">
        <v>4.9387836575767704E-3</v>
      </c>
      <c r="CR13" s="53">
        <v>3.8769787377581099E-3</v>
      </c>
      <c r="CS13" s="53">
        <v>3.672408861232E-3</v>
      </c>
      <c r="CT13" s="53">
        <v>2.9194224734705198E-3</v>
      </c>
      <c r="CU13" s="53">
        <v>1.30740477335446E-3</v>
      </c>
      <c r="CV13" s="53">
        <v>1.0439171475526399E-3</v>
      </c>
      <c r="CW13" s="53">
        <v>2.5099683081217998E-4</v>
      </c>
      <c r="CX13" s="53">
        <v>2.0914706776032E-4</v>
      </c>
      <c r="CY13" s="53">
        <v>6.1160400149800002E-6</v>
      </c>
      <c r="CZ13" s="53">
        <v>0</v>
      </c>
      <c r="DA13" s="55">
        <v>2.1340145511436977E-2</v>
      </c>
      <c r="DB13">
        <v>13951.339901383551</v>
      </c>
      <c r="DC13">
        <v>1443950</v>
      </c>
      <c r="DD13" s="40">
        <v>9661927.2837588228</v>
      </c>
      <c r="DE13">
        <v>10137.82</v>
      </c>
      <c r="DF13" s="40">
        <v>7020894.0752796149</v>
      </c>
    </row>
    <row r="14" spans="1:110" x14ac:dyDescent="0.25">
      <c r="A14" s="53">
        <v>13</v>
      </c>
      <c r="B14" t="s">
        <v>2262</v>
      </c>
      <c r="C14" t="s">
        <v>2632</v>
      </c>
      <c r="D14" t="s">
        <v>2603</v>
      </c>
      <c r="E14" t="s">
        <v>2607</v>
      </c>
      <c r="F14" t="s">
        <v>2636</v>
      </c>
      <c r="G14" t="s">
        <v>2609</v>
      </c>
      <c r="H14" t="s">
        <v>2617</v>
      </c>
      <c r="I14" t="s">
        <v>2606</v>
      </c>
      <c r="J14" t="s">
        <v>2602</v>
      </c>
      <c r="K14" t="s">
        <v>2615</v>
      </c>
      <c r="L14" t="s">
        <v>2611</v>
      </c>
      <c r="M14" t="s">
        <v>2608</v>
      </c>
      <c r="N14" t="s">
        <v>2605</v>
      </c>
      <c r="O14" t="s">
        <v>2610</v>
      </c>
      <c r="P14" t="s">
        <v>2601</v>
      </c>
      <c r="Q14" t="s">
        <v>2625</v>
      </c>
      <c r="R14" t="s">
        <v>2614</v>
      </c>
      <c r="S14" t="s">
        <v>2613</v>
      </c>
      <c r="T14" t="s">
        <v>2616</v>
      </c>
      <c r="U14" t="s">
        <v>2612</v>
      </c>
      <c r="V14" t="s">
        <v>2623</v>
      </c>
      <c r="W14" t="s">
        <v>2618</v>
      </c>
      <c r="X14" t="s">
        <v>2621</v>
      </c>
      <c r="Y14" t="s">
        <v>2629</v>
      </c>
      <c r="Z14" t="s">
        <v>2619</v>
      </c>
      <c r="AA14" t="s">
        <v>2624</v>
      </c>
      <c r="AB14" t="s">
        <v>2620</v>
      </c>
      <c r="AC14" t="s">
        <v>2604</v>
      </c>
      <c r="AD14" t="s">
        <v>2637</v>
      </c>
      <c r="AE14" t="s">
        <v>2628</v>
      </c>
      <c r="AF14" t="s">
        <v>2631</v>
      </c>
      <c r="AG14" t="s">
        <v>2626</v>
      </c>
      <c r="AH14" t="s">
        <v>2627</v>
      </c>
      <c r="AI14" t="s">
        <v>2622</v>
      </c>
      <c r="AJ14" t="s">
        <v>2630</v>
      </c>
      <c r="AK14" s="53">
        <v>2082.2564430012535</v>
      </c>
      <c r="AL14" s="53">
        <v>132.65275235837302</v>
      </c>
      <c r="AM14" s="53">
        <v>103.03137751043633</v>
      </c>
      <c r="AN14" s="53">
        <v>77.625095638166641</v>
      </c>
      <c r="AO14" s="53">
        <v>74.158846725322562</v>
      </c>
      <c r="AP14" s="53">
        <v>68.315431150938053</v>
      </c>
      <c r="AQ14" s="53">
        <v>67.511874076060536</v>
      </c>
      <c r="AR14" s="53">
        <v>66.76262394076835</v>
      </c>
      <c r="AS14" s="53">
        <v>65.945571613474797</v>
      </c>
      <c r="AT14" s="53">
        <v>61.979665262291647</v>
      </c>
      <c r="AU14" s="53">
        <v>52.118771682633856</v>
      </c>
      <c r="AV14" s="53">
        <v>46.612887177163302</v>
      </c>
      <c r="AW14" s="53">
        <v>37.664282500492874</v>
      </c>
      <c r="AX14" s="53">
        <v>25.64749828936317</v>
      </c>
      <c r="AY14" s="53">
        <v>25.590599255008776</v>
      </c>
      <c r="AZ14" s="53">
        <v>23.959003416699499</v>
      </c>
      <c r="BA14" s="53">
        <v>18.336632190805883</v>
      </c>
      <c r="BB14" s="53">
        <v>17.431738545675557</v>
      </c>
      <c r="BC14" s="53">
        <v>17.176931420315121</v>
      </c>
      <c r="BD14" s="53">
        <v>17.080888867306147</v>
      </c>
      <c r="BE14" s="53">
        <v>14.8425291998203</v>
      </c>
      <c r="BF14" s="53">
        <v>11.118171594093614</v>
      </c>
      <c r="BG14" s="53">
        <v>7.2112168079336261</v>
      </c>
      <c r="BH14" s="53">
        <v>4.9537905564551385</v>
      </c>
      <c r="BI14" s="53">
        <v>4.3278536728325072</v>
      </c>
      <c r="BJ14" s="53">
        <v>4.2488777952218291</v>
      </c>
      <c r="BK14" s="53">
        <v>3</v>
      </c>
      <c r="BL14" s="53">
        <v>2.374580014745876</v>
      </c>
      <c r="BM14" s="53">
        <v>1.349942607068733</v>
      </c>
      <c r="BN14" s="53">
        <v>0.90130479128722618</v>
      </c>
      <c r="BO14" s="53">
        <v>0.73547488233318803</v>
      </c>
      <c r="BP14" s="53">
        <v>0.65801459113130978</v>
      </c>
      <c r="BQ14" s="53">
        <v>0.29855942595599122</v>
      </c>
      <c r="BR14" s="53">
        <v>0</v>
      </c>
      <c r="BS14" s="53">
        <v>0.66358718421062235</v>
      </c>
      <c r="BT14" s="53">
        <v>4.2274651958048359E-2</v>
      </c>
      <c r="BU14" s="53">
        <v>3.2834717317021131E-2</v>
      </c>
      <c r="BV14" s="53">
        <v>2.473807624019932E-2</v>
      </c>
      <c r="BW14" s="53">
        <v>2.3633429229223089E-2</v>
      </c>
      <c r="BX14" s="53">
        <v>2.1771211105124349E-2</v>
      </c>
      <c r="BY14" s="53">
        <v>2.1515128249209679E-2</v>
      </c>
      <c r="BZ14" s="53">
        <v>2.127635228613409E-2</v>
      </c>
      <c r="CA14" s="53">
        <v>2.1015968674382612E-2</v>
      </c>
      <c r="CB14" s="53">
        <v>1.97520875432807E-2</v>
      </c>
      <c r="CC14" s="53">
        <v>1.660955309402037E-2</v>
      </c>
      <c r="CD14" s="53">
        <v>1.4854901591870161E-2</v>
      </c>
      <c r="CE14" s="53">
        <v>1.200310137294671E-2</v>
      </c>
      <c r="CF14" s="53">
        <v>8.1735135117913093E-3</v>
      </c>
      <c r="CG14" s="53">
        <v>8.1553805531356001E-3</v>
      </c>
      <c r="CH14" s="53">
        <v>7.6354128557117101E-3</v>
      </c>
      <c r="CI14" s="53">
        <v>5.8436385990308102E-3</v>
      </c>
      <c r="CJ14" s="53">
        <v>5.5552611381275699E-3</v>
      </c>
      <c r="CK14" s="53">
        <v>5.4740575268226099E-3</v>
      </c>
      <c r="CL14" s="53">
        <v>5.44345005408319E-3</v>
      </c>
      <c r="CM14" s="53">
        <v>4.7301148671565303E-3</v>
      </c>
      <c r="CN14" s="53">
        <v>3.5432120796135098E-3</v>
      </c>
      <c r="CO14" s="53">
        <v>2.2981180211462098E-3</v>
      </c>
      <c r="CP14" s="53">
        <v>1.57870656977732E-3</v>
      </c>
      <c r="CQ14" s="53">
        <v>1.3792288851276701E-3</v>
      </c>
      <c r="CR14" s="53">
        <v>1.3540603328005101E-3</v>
      </c>
      <c r="CS14" s="53">
        <v>9.5605973957871E-4</v>
      </c>
      <c r="CT14" s="53">
        <v>7.5674678350225004E-4</v>
      </c>
      <c r="CU14" s="53">
        <v>4.3020859245345003E-4</v>
      </c>
      <c r="CV14" s="53">
        <v>2.8723374134637E-4</v>
      </c>
      <c r="CW14" s="53">
        <v>2.3438597482337999E-4</v>
      </c>
      <c r="CX14" s="53">
        <v>2.0970041954533001E-4</v>
      </c>
      <c r="CY14" s="53">
        <v>9.5146882342749998E-5</v>
      </c>
      <c r="CZ14" s="53">
        <v>0</v>
      </c>
      <c r="DA14" s="55">
        <v>4.7997396558918408E-3</v>
      </c>
      <c r="DB14">
        <v>3137.8792305614297</v>
      </c>
      <c r="DC14">
        <v>170144</v>
      </c>
      <c r="DD14" s="40">
        <v>18442491.24601179</v>
      </c>
      <c r="DE14">
        <v>1055.6199999999999</v>
      </c>
      <c r="DF14" s="40">
        <v>6204274.0267067887</v>
      </c>
    </row>
    <row r="15" spans="1:110" x14ac:dyDescent="0.25">
      <c r="A15" s="53">
        <v>14</v>
      </c>
      <c r="B15" t="s">
        <v>2264</v>
      </c>
      <c r="C15" t="s">
        <v>2617</v>
      </c>
      <c r="D15" t="s">
        <v>2606</v>
      </c>
      <c r="E15" t="s">
        <v>2613</v>
      </c>
      <c r="F15" t="s">
        <v>2603</v>
      </c>
      <c r="G15" t="s">
        <v>2607</v>
      </c>
      <c r="H15" t="s">
        <v>2636</v>
      </c>
      <c r="I15" t="s">
        <v>2611</v>
      </c>
      <c r="J15" t="s">
        <v>2605</v>
      </c>
      <c r="K15" t="s">
        <v>2609</v>
      </c>
      <c r="L15" t="s">
        <v>2602</v>
      </c>
      <c r="M15" t="s">
        <v>2608</v>
      </c>
      <c r="N15" t="s">
        <v>2610</v>
      </c>
      <c r="O15" t="s">
        <v>2615</v>
      </c>
      <c r="P15" t="s">
        <v>2612</v>
      </c>
      <c r="Q15" t="s">
        <v>2601</v>
      </c>
      <c r="R15" t="s">
        <v>2618</v>
      </c>
      <c r="S15" t="s">
        <v>2616</v>
      </c>
      <c r="T15" t="s">
        <v>2614</v>
      </c>
      <c r="U15" t="s">
        <v>2621</v>
      </c>
      <c r="V15" t="s">
        <v>2623</v>
      </c>
      <c r="W15" t="s">
        <v>2622</v>
      </c>
      <c r="X15" t="s">
        <v>2620</v>
      </c>
      <c r="Y15" t="s">
        <v>2619</v>
      </c>
      <c r="Z15" t="s">
        <v>2625</v>
      </c>
      <c r="AA15" t="s">
        <v>2637</v>
      </c>
      <c r="AB15" t="s">
        <v>2629</v>
      </c>
      <c r="AC15" t="s">
        <v>2631</v>
      </c>
      <c r="AD15" t="s">
        <v>2628</v>
      </c>
      <c r="AE15" t="s">
        <v>2630</v>
      </c>
      <c r="AF15" t="s">
        <v>2626</v>
      </c>
      <c r="AG15" t="s">
        <v>2627</v>
      </c>
      <c r="AH15" t="s">
        <v>2624</v>
      </c>
      <c r="AI15" t="s">
        <v>2604</v>
      </c>
      <c r="AJ15" t="s">
        <v>2632</v>
      </c>
      <c r="AK15" s="53">
        <v>615.36561229971551</v>
      </c>
      <c r="AL15" s="53">
        <v>346.21443004011508</v>
      </c>
      <c r="AM15" s="53">
        <v>227.82626875801358</v>
      </c>
      <c r="AN15" s="53">
        <v>176.64019608375293</v>
      </c>
      <c r="AO15" s="53">
        <v>119.38838963540854</v>
      </c>
      <c r="AP15" s="53">
        <v>113.15366785031495</v>
      </c>
      <c r="AQ15" s="53">
        <v>106.90568015443415</v>
      </c>
      <c r="AR15" s="53">
        <v>104.83027397260274</v>
      </c>
      <c r="AS15" s="53">
        <v>98.567505451229252</v>
      </c>
      <c r="AT15" s="53">
        <v>97.263870393670317</v>
      </c>
      <c r="AU15" s="53">
        <v>91.742085380396702</v>
      </c>
      <c r="AV15" s="53">
        <v>47.12571928637383</v>
      </c>
      <c r="AW15" s="53">
        <v>46.963216806075991</v>
      </c>
      <c r="AX15" s="53">
        <v>40.286143692152429</v>
      </c>
      <c r="AY15" s="53">
        <v>37.472595934764819</v>
      </c>
      <c r="AZ15" s="53">
        <v>31.642527162760661</v>
      </c>
      <c r="BA15" s="53">
        <v>24.375372044676119</v>
      </c>
      <c r="BB15" s="53">
        <v>22.734732648960769</v>
      </c>
      <c r="BC15" s="53">
        <v>15.900528377400015</v>
      </c>
      <c r="BD15" s="53">
        <v>8.6126314557855626</v>
      </c>
      <c r="BE15" s="53">
        <v>7.3447320413974708</v>
      </c>
      <c r="BF15" s="53">
        <v>7.2736459598744743</v>
      </c>
      <c r="BG15" s="53">
        <v>7.1948126451915657</v>
      </c>
      <c r="BH15" s="53">
        <v>5.6456262136354525</v>
      </c>
      <c r="BI15" s="53">
        <v>5.2192083971148566</v>
      </c>
      <c r="BJ15" s="53">
        <v>4.7363276017787284</v>
      </c>
      <c r="BK15" s="53">
        <v>4.0625620074460196</v>
      </c>
      <c r="BL15" s="53">
        <v>2.5728061937714091</v>
      </c>
      <c r="BM15" s="53">
        <v>2</v>
      </c>
      <c r="BN15" s="53">
        <v>1.7388268040821866</v>
      </c>
      <c r="BO15" s="53">
        <v>1.4780027834698586</v>
      </c>
      <c r="BP15" s="53">
        <v>0.81251240148920389</v>
      </c>
      <c r="BQ15" s="53">
        <v>0</v>
      </c>
      <c r="BR15" s="53">
        <v>0</v>
      </c>
      <c r="BS15" s="53">
        <v>0.25395898735056327</v>
      </c>
      <c r="BT15" s="53">
        <v>0.14288134452387355</v>
      </c>
      <c r="BU15" s="53">
        <v>9.4023012253506039E-2</v>
      </c>
      <c r="BV15" s="53">
        <v>7.2898719763017802E-2</v>
      </c>
      <c r="BW15" s="53">
        <v>4.9271122609391947E-2</v>
      </c>
      <c r="BX15" s="53">
        <v>4.6698077253416348E-2</v>
      </c>
      <c r="BY15" s="53">
        <v>4.4119557107815753E-2</v>
      </c>
      <c r="BZ15" s="53">
        <v>4.3263045073759651E-2</v>
      </c>
      <c r="CA15" s="53">
        <v>4.0678424939145523E-2</v>
      </c>
      <c r="CB15" s="53">
        <v>4.0140419837015912E-2</v>
      </c>
      <c r="CC15" s="53">
        <v>3.7861600705251547E-2</v>
      </c>
      <c r="CD15" s="53">
        <v>1.94486004887536E-2</v>
      </c>
      <c r="CE15" s="53">
        <v>1.938153634913721E-2</v>
      </c>
      <c r="CF15" s="53">
        <v>1.6625934325584742E-2</v>
      </c>
      <c r="CG15" s="53">
        <v>1.5464794143151869E-2</v>
      </c>
      <c r="CH15" s="53">
        <v>1.3058747506926789E-2</v>
      </c>
      <c r="CI15" s="53">
        <v>1.005962094245876E-2</v>
      </c>
      <c r="CJ15" s="53">
        <v>9.3825354647925508E-3</v>
      </c>
      <c r="CK15" s="53">
        <v>6.5620860255295602E-3</v>
      </c>
      <c r="CL15" s="53">
        <v>3.5543993996687601E-3</v>
      </c>
      <c r="CM15" s="53">
        <v>3.0311422580533401E-3</v>
      </c>
      <c r="CN15" s="53">
        <v>3.0018053095507498E-3</v>
      </c>
      <c r="CO15" s="53">
        <v>2.96927110814886E-3</v>
      </c>
      <c r="CP15" s="53">
        <v>2.3299279119879399E-3</v>
      </c>
      <c r="CQ15" s="53">
        <v>2.1539469427766401E-3</v>
      </c>
      <c r="CR15" s="53">
        <v>1.95466392249817E-3</v>
      </c>
      <c r="CS15" s="53">
        <v>1.6766034904097901E-3</v>
      </c>
      <c r="CT15" s="53">
        <v>1.06178707838034E-3</v>
      </c>
      <c r="CU15" s="53">
        <v>8.2539219701106999E-4</v>
      </c>
      <c r="CV15" s="53">
        <v>7.1760703802157004E-4</v>
      </c>
      <c r="CW15" s="53">
        <v>6.0996598231833005E-4</v>
      </c>
      <c r="CX15" s="53">
        <v>3.3532069808195998E-4</v>
      </c>
      <c r="CY15" s="53">
        <v>0</v>
      </c>
      <c r="CZ15" s="53">
        <v>0</v>
      </c>
      <c r="DA15" s="55">
        <v>3.7063898124832847E-3</v>
      </c>
      <c r="DB15">
        <v>2423.0905104778553</v>
      </c>
      <c r="DC15">
        <v>296887</v>
      </c>
      <c r="DD15" s="40">
        <v>8161659.1850699261</v>
      </c>
      <c r="DE15">
        <v>2421.09</v>
      </c>
      <c r="DF15" s="40">
        <v>8154920.8958290527</v>
      </c>
    </row>
    <row r="16" spans="1:110" x14ac:dyDescent="0.25">
      <c r="A16" s="53">
        <v>15</v>
      </c>
      <c r="B16" t="s">
        <v>2259</v>
      </c>
      <c r="C16" t="s">
        <v>2604</v>
      </c>
      <c r="D16" t="s">
        <v>2608</v>
      </c>
      <c r="E16" t="s">
        <v>2636</v>
      </c>
      <c r="F16" t="s">
        <v>2602</v>
      </c>
      <c r="G16" t="s">
        <v>2603</v>
      </c>
      <c r="H16" t="s">
        <v>2611</v>
      </c>
      <c r="I16" t="s">
        <v>2605</v>
      </c>
      <c r="J16" t="s">
        <v>2609</v>
      </c>
      <c r="K16" t="s">
        <v>2610</v>
      </c>
      <c r="L16" t="s">
        <v>2601</v>
      </c>
      <c r="M16" t="s">
        <v>2616</v>
      </c>
      <c r="N16" t="s">
        <v>2615</v>
      </c>
      <c r="O16" t="s">
        <v>2614</v>
      </c>
      <c r="P16" t="s">
        <v>2632</v>
      </c>
      <c r="Q16" t="s">
        <v>2612</v>
      </c>
      <c r="R16" t="s">
        <v>2606</v>
      </c>
      <c r="S16" t="s">
        <v>2618</v>
      </c>
      <c r="T16" t="s">
        <v>2607</v>
      </c>
      <c r="U16" t="s">
        <v>2623</v>
      </c>
      <c r="V16" t="s">
        <v>2613</v>
      </c>
      <c r="W16" t="s">
        <v>2619</v>
      </c>
      <c r="X16" t="s">
        <v>2620</v>
      </c>
      <c r="Y16" t="s">
        <v>2624</v>
      </c>
      <c r="Z16" t="s">
        <v>2621</v>
      </c>
      <c r="AA16" t="s">
        <v>2637</v>
      </c>
      <c r="AB16" t="s">
        <v>2625</v>
      </c>
      <c r="AC16" t="s">
        <v>2617</v>
      </c>
      <c r="AD16" t="s">
        <v>2628</v>
      </c>
      <c r="AE16" t="s">
        <v>2622</v>
      </c>
      <c r="AF16" t="s">
        <v>2626</v>
      </c>
      <c r="AG16" t="s">
        <v>2627</v>
      </c>
      <c r="AH16" t="s">
        <v>2629</v>
      </c>
      <c r="AI16" t="s">
        <v>2630</v>
      </c>
      <c r="AJ16" t="s">
        <v>2631</v>
      </c>
      <c r="AK16" s="53">
        <v>164.41086106818682</v>
      </c>
      <c r="AL16" s="53">
        <v>85.683538666878221</v>
      </c>
      <c r="AM16" s="53">
        <v>85.577416832956828</v>
      </c>
      <c r="AN16" s="53">
        <v>65.188558964161047</v>
      </c>
      <c r="AO16" s="53">
        <v>61.925706715042779</v>
      </c>
      <c r="AP16" s="53">
        <v>54.758389529895283</v>
      </c>
      <c r="AQ16" s="53">
        <v>46.926023697441806</v>
      </c>
      <c r="AR16" s="53">
        <v>44.116973842420116</v>
      </c>
      <c r="AS16" s="53">
        <v>41.638171897096008</v>
      </c>
      <c r="AT16" s="53">
        <v>41.09128949120803</v>
      </c>
      <c r="AU16" s="53">
        <v>37.385762852286199</v>
      </c>
      <c r="AV16" s="53">
        <v>34.462231633979464</v>
      </c>
      <c r="AW16" s="53">
        <v>27.433779051480514</v>
      </c>
      <c r="AX16" s="53">
        <v>25.912686423601151</v>
      </c>
      <c r="AY16" s="53">
        <v>25.835251452052873</v>
      </c>
      <c r="AZ16" s="53">
        <v>24.087816627980544</v>
      </c>
      <c r="BA16" s="53">
        <v>21.138062539424112</v>
      </c>
      <c r="BB16" s="53">
        <v>17.46755302414557</v>
      </c>
      <c r="BC16" s="53">
        <v>10.276655191623696</v>
      </c>
      <c r="BD16" s="53">
        <v>8.4038193998291622</v>
      </c>
      <c r="BE16" s="53">
        <v>7.0821795486957306</v>
      </c>
      <c r="BF16" s="53">
        <v>6.2017223663201868</v>
      </c>
      <c r="BG16" s="53">
        <v>4.8725520305112351</v>
      </c>
      <c r="BH16" s="53">
        <v>4.7217658925392332</v>
      </c>
      <c r="BI16" s="53">
        <v>2.5838421193319308</v>
      </c>
      <c r="BJ16" s="53">
        <v>1.6718120056112924</v>
      </c>
      <c r="BK16" s="53">
        <v>1.3358105758147563</v>
      </c>
      <c r="BL16" s="53">
        <v>1.2430057672342461</v>
      </c>
      <c r="BM16" s="53">
        <v>1.1775936895535628</v>
      </c>
      <c r="BN16" s="53">
        <v>0.83311728547124297</v>
      </c>
      <c r="BO16" s="53">
        <v>0.79436764428653395</v>
      </c>
      <c r="BP16" s="53">
        <v>7.0474117799093031E-2</v>
      </c>
      <c r="BQ16" s="53">
        <v>0</v>
      </c>
      <c r="BR16" s="53">
        <v>0</v>
      </c>
      <c r="BS16" s="53">
        <v>0.17192235651606005</v>
      </c>
      <c r="BT16" s="53">
        <v>8.9598191911027331E-2</v>
      </c>
      <c r="BU16" s="53">
        <v>8.948722165245053E-2</v>
      </c>
      <c r="BV16" s="53">
        <v>6.816685103520391E-2</v>
      </c>
      <c r="BW16" s="53">
        <v>6.4754927735322335E-2</v>
      </c>
      <c r="BX16" s="53">
        <v>5.7260154869571291E-2</v>
      </c>
      <c r="BY16" s="53">
        <v>4.9069949050669769E-2</v>
      </c>
      <c r="BZ16" s="53">
        <v>4.613256117064319E-2</v>
      </c>
      <c r="CA16" s="53">
        <v>4.3540509349930617E-2</v>
      </c>
      <c r="CB16" s="53">
        <v>4.2968641339833413E-2</v>
      </c>
      <c r="CC16" s="53">
        <v>3.9093819033341963E-2</v>
      </c>
      <c r="CD16" s="53">
        <v>3.6036719440687259E-2</v>
      </c>
      <c r="CE16" s="53">
        <v>2.8687155532354808E-2</v>
      </c>
      <c r="CF16" s="53">
        <v>2.70965682234314E-2</v>
      </c>
      <c r="CG16" s="53">
        <v>2.7015595453756459E-2</v>
      </c>
      <c r="CH16" s="53">
        <v>2.5188324975024851E-2</v>
      </c>
      <c r="CI16" s="53">
        <v>2.2103804458845681E-2</v>
      </c>
      <c r="CJ16" s="53">
        <v>1.8265599115345942E-2</v>
      </c>
      <c r="CK16" s="53">
        <v>1.074616826508926E-2</v>
      </c>
      <c r="CL16" s="53">
        <v>8.7877675815760201E-3</v>
      </c>
      <c r="CM16" s="53">
        <v>7.4057455168770299E-3</v>
      </c>
      <c r="CN16" s="53">
        <v>6.4850625849707504E-3</v>
      </c>
      <c r="CO16" s="53">
        <v>5.0951659877578404E-3</v>
      </c>
      <c r="CP16" s="53">
        <v>4.9374908317390996E-3</v>
      </c>
      <c r="CQ16" s="53">
        <v>2.7018910012080199E-3</v>
      </c>
      <c r="CR16" s="53">
        <v>1.7481926546040699E-3</v>
      </c>
      <c r="CS16" s="53">
        <v>1.3968402121433E-3</v>
      </c>
      <c r="CT16" s="53">
        <v>1.29979539841553E-3</v>
      </c>
      <c r="CU16" s="53">
        <v>1.23139481668748E-3</v>
      </c>
      <c r="CV16" s="53">
        <v>8.7118020088147003E-4</v>
      </c>
      <c r="CW16" s="53">
        <v>8.3066019153815002E-4</v>
      </c>
      <c r="CX16" s="53">
        <v>7.3693893011030006E-5</v>
      </c>
      <c r="CY16" s="53">
        <v>0</v>
      </c>
      <c r="CZ16" s="53">
        <v>0</v>
      </c>
      <c r="DA16" s="55">
        <v>1.4627819921401225E-3</v>
      </c>
      <c r="DB16">
        <v>956.30879194485942</v>
      </c>
      <c r="DC16">
        <v>124330</v>
      </c>
      <c r="DD16" s="40">
        <v>7691697.8359596189</v>
      </c>
      <c r="DE16">
        <v>930.4</v>
      </c>
      <c r="DF16" s="40">
        <v>7483310.5445186198</v>
      </c>
    </row>
    <row r="17" spans="1:110" x14ac:dyDescent="0.25">
      <c r="A17" s="53">
        <v>16</v>
      </c>
      <c r="B17" t="s">
        <v>2266</v>
      </c>
      <c r="C17" t="s">
        <v>2608</v>
      </c>
      <c r="D17" t="s">
        <v>2603</v>
      </c>
      <c r="E17" t="s">
        <v>2602</v>
      </c>
      <c r="F17" t="s">
        <v>2636</v>
      </c>
      <c r="G17" t="s">
        <v>2611</v>
      </c>
      <c r="H17" t="s">
        <v>2612</v>
      </c>
      <c r="I17" t="s">
        <v>2609</v>
      </c>
      <c r="J17" t="s">
        <v>2615</v>
      </c>
      <c r="K17" t="s">
        <v>2605</v>
      </c>
      <c r="L17" t="s">
        <v>2607</v>
      </c>
      <c r="M17" t="s">
        <v>2606</v>
      </c>
      <c r="N17" t="s">
        <v>2610</v>
      </c>
      <c r="O17" t="s">
        <v>2614</v>
      </c>
      <c r="P17" t="s">
        <v>2616</v>
      </c>
      <c r="Q17" t="s">
        <v>2613</v>
      </c>
      <c r="R17" t="s">
        <v>2601</v>
      </c>
      <c r="S17" t="s">
        <v>2637</v>
      </c>
      <c r="T17" t="s">
        <v>2618</v>
      </c>
      <c r="U17" t="s">
        <v>2619</v>
      </c>
      <c r="V17" t="s">
        <v>2621</v>
      </c>
      <c r="W17" t="s">
        <v>2622</v>
      </c>
      <c r="X17" t="s">
        <v>2623</v>
      </c>
      <c r="Y17" t="s">
        <v>2620</v>
      </c>
      <c r="Z17" t="s">
        <v>2629</v>
      </c>
      <c r="AA17" t="s">
        <v>2624</v>
      </c>
      <c r="AB17" t="s">
        <v>2626</v>
      </c>
      <c r="AC17" t="s">
        <v>2627</v>
      </c>
      <c r="AD17" t="s">
        <v>2604</v>
      </c>
      <c r="AE17" t="s">
        <v>2631</v>
      </c>
      <c r="AF17" t="s">
        <v>2625</v>
      </c>
      <c r="AG17" t="s">
        <v>2617</v>
      </c>
      <c r="AH17" t="s">
        <v>2628</v>
      </c>
      <c r="AI17" t="s">
        <v>2630</v>
      </c>
      <c r="AJ17" t="s">
        <v>2632</v>
      </c>
      <c r="AK17" s="53">
        <v>1735.3052311302099</v>
      </c>
      <c r="AL17" s="53">
        <v>702.49675221706696</v>
      </c>
      <c r="AM17" s="53">
        <v>381.57962825620842</v>
      </c>
      <c r="AN17" s="53">
        <v>331.16985427735773</v>
      </c>
      <c r="AO17" s="53">
        <v>310.50178329790231</v>
      </c>
      <c r="AP17" s="53">
        <v>309.47404450688134</v>
      </c>
      <c r="AQ17" s="53">
        <v>289.16069264850057</v>
      </c>
      <c r="AR17" s="53">
        <v>243.24603562862799</v>
      </c>
      <c r="AS17" s="53">
        <v>195.10256379106062</v>
      </c>
      <c r="AT17" s="53">
        <v>190.50077527762727</v>
      </c>
      <c r="AU17" s="53">
        <v>185.75212303459759</v>
      </c>
      <c r="AV17" s="53">
        <v>179.86631820050508</v>
      </c>
      <c r="AW17" s="53">
        <v>160.01355869387365</v>
      </c>
      <c r="AX17" s="53">
        <v>132.62962576131071</v>
      </c>
      <c r="AY17" s="53">
        <v>110.42348115990879</v>
      </c>
      <c r="AZ17" s="53">
        <v>92.433457655319103</v>
      </c>
      <c r="BA17" s="53">
        <v>92.200991661954049</v>
      </c>
      <c r="BB17" s="53">
        <v>85.533120112376963</v>
      </c>
      <c r="BC17" s="53">
        <v>57.363835375987968</v>
      </c>
      <c r="BD17" s="53">
        <v>52.671811412296464</v>
      </c>
      <c r="BE17" s="53">
        <v>36.692482645047697</v>
      </c>
      <c r="BF17" s="53">
        <v>33.29498903966514</v>
      </c>
      <c r="BG17" s="53">
        <v>27.863679241587768</v>
      </c>
      <c r="BH17" s="53">
        <v>22.480096307181775</v>
      </c>
      <c r="BI17" s="53">
        <v>18.986398708569379</v>
      </c>
      <c r="BJ17" s="53">
        <v>18.425281523202059</v>
      </c>
      <c r="BK17" s="53">
        <v>16.093787200406716</v>
      </c>
      <c r="BL17" s="53">
        <v>7.0946445692363662</v>
      </c>
      <c r="BM17" s="53">
        <v>4.9529735761485334</v>
      </c>
      <c r="BN17" s="53">
        <v>2.872981529708996</v>
      </c>
      <c r="BO17" s="53">
        <v>2.8158133442490509</v>
      </c>
      <c r="BP17" s="53">
        <v>8.3336540563082054E-2</v>
      </c>
      <c r="BQ17" s="53">
        <v>0</v>
      </c>
      <c r="BR17" s="53">
        <v>0</v>
      </c>
      <c r="BS17" s="53">
        <v>0.28782245596243389</v>
      </c>
      <c r="BT17" s="53">
        <v>0.11651802628236173</v>
      </c>
      <c r="BU17" s="53">
        <v>6.3289837303379559E-2</v>
      </c>
      <c r="BV17" s="53">
        <v>5.4928734777540809E-2</v>
      </c>
      <c r="BW17" s="53">
        <v>5.1500672185095131E-2</v>
      </c>
      <c r="BX17" s="53">
        <v>5.1330208627668503E-2</v>
      </c>
      <c r="BY17" s="53">
        <v>4.7960980715585098E-2</v>
      </c>
      <c r="BZ17" s="53">
        <v>4.0345450541953702E-2</v>
      </c>
      <c r="CA17" s="53">
        <v>3.2360243067057787E-2</v>
      </c>
      <c r="CB17" s="53">
        <v>3.1596977880048907E-2</v>
      </c>
      <c r="CC17" s="53">
        <v>3.0809353474508361E-2</v>
      </c>
      <c r="CD17" s="53">
        <v>2.9833117840411458E-2</v>
      </c>
      <c r="CE17" s="53">
        <v>2.6540285031333471E-2</v>
      </c>
      <c r="CF17" s="53">
        <v>2.199831126835031E-2</v>
      </c>
      <c r="CG17" s="53">
        <v>1.8315139592281732E-2</v>
      </c>
      <c r="CH17" s="53">
        <v>1.533126525419741E-2</v>
      </c>
      <c r="CI17" s="53">
        <v>1.5292707810850971E-2</v>
      </c>
      <c r="CJ17" s="53">
        <v>1.41867564594617E-2</v>
      </c>
      <c r="CK17" s="53">
        <v>9.5145221054789304E-3</v>
      </c>
      <c r="CL17" s="53">
        <v>8.7362902207143607E-3</v>
      </c>
      <c r="CM17" s="53">
        <v>6.0859151927861403E-3</v>
      </c>
      <c r="CN17" s="53">
        <v>5.5223976420547497E-3</v>
      </c>
      <c r="CO17" s="53">
        <v>4.6215457935546997E-3</v>
      </c>
      <c r="CP17" s="53">
        <v>3.7286100527634501E-3</v>
      </c>
      <c r="CQ17" s="53">
        <v>3.1491358454692401E-3</v>
      </c>
      <c r="CR17" s="53">
        <v>3.0560674195359099E-3</v>
      </c>
      <c r="CS17" s="53">
        <v>2.6693594156579101E-3</v>
      </c>
      <c r="CT17" s="53">
        <v>1.1767370877849501E-3</v>
      </c>
      <c r="CU17" s="53">
        <v>8.2151369881806001E-4</v>
      </c>
      <c r="CV17" s="53">
        <v>4.7652054807498001E-4</v>
      </c>
      <c r="CW17" s="53">
        <v>4.6703847699791E-4</v>
      </c>
      <c r="CX17" s="53">
        <v>1.382242578769E-5</v>
      </c>
      <c r="CY17" s="53">
        <v>0</v>
      </c>
      <c r="CZ17" s="53">
        <v>0</v>
      </c>
      <c r="DA17" s="55">
        <v>9.2221601118689829E-3</v>
      </c>
      <c r="DB17">
        <v>6029.082148325143</v>
      </c>
      <c r="DC17">
        <v>638196</v>
      </c>
      <c r="DD17" s="40">
        <v>9447069.7847136967</v>
      </c>
      <c r="DE17">
        <v>6029.08</v>
      </c>
      <c r="DF17" s="40">
        <v>9447066.4184670523</v>
      </c>
    </row>
    <row r="18" spans="1:110" x14ac:dyDescent="0.25">
      <c r="A18" s="53">
        <v>17</v>
      </c>
      <c r="B18" t="s">
        <v>2633</v>
      </c>
      <c r="C18" t="s">
        <v>2632</v>
      </c>
      <c r="D18" t="s">
        <v>2636</v>
      </c>
      <c r="E18" t="s">
        <v>2608</v>
      </c>
      <c r="F18" t="s">
        <v>2630</v>
      </c>
      <c r="G18" t="s">
        <v>2603</v>
      </c>
      <c r="H18" t="s">
        <v>2602</v>
      </c>
      <c r="I18" t="s">
        <v>2612</v>
      </c>
      <c r="J18" t="s">
        <v>2601</v>
      </c>
      <c r="K18" t="s">
        <v>2606</v>
      </c>
      <c r="L18" t="s">
        <v>2609</v>
      </c>
      <c r="M18" t="s">
        <v>2611</v>
      </c>
      <c r="N18" t="s">
        <v>2617</v>
      </c>
      <c r="O18" t="s">
        <v>2605</v>
      </c>
      <c r="P18" t="s">
        <v>2607</v>
      </c>
      <c r="Q18" t="s">
        <v>2614</v>
      </c>
      <c r="R18" t="s">
        <v>2615</v>
      </c>
      <c r="S18" t="s">
        <v>2610</v>
      </c>
      <c r="T18" t="s">
        <v>2613</v>
      </c>
      <c r="U18" t="s">
        <v>2618</v>
      </c>
      <c r="V18" t="s">
        <v>2616</v>
      </c>
      <c r="W18" t="s">
        <v>2604</v>
      </c>
      <c r="X18" t="s">
        <v>2637</v>
      </c>
      <c r="Y18" t="s">
        <v>2622</v>
      </c>
      <c r="Z18" t="s">
        <v>2623</v>
      </c>
      <c r="AA18" t="s">
        <v>2621</v>
      </c>
      <c r="AB18" t="s">
        <v>2619</v>
      </c>
      <c r="AC18" t="s">
        <v>2620</v>
      </c>
      <c r="AD18" t="s">
        <v>2629</v>
      </c>
      <c r="AE18" t="s">
        <v>2624</v>
      </c>
      <c r="AF18" t="s">
        <v>2626</v>
      </c>
      <c r="AG18" t="s">
        <v>2627</v>
      </c>
      <c r="AH18" t="s">
        <v>2625</v>
      </c>
      <c r="AI18" t="s">
        <v>2628</v>
      </c>
      <c r="AJ18" t="s">
        <v>2631</v>
      </c>
      <c r="AK18" s="53">
        <v>6037.8883123091191</v>
      </c>
      <c r="AL18" s="53">
        <v>5172.0415576840114</v>
      </c>
      <c r="AM18" s="53">
        <v>4083.9436186136363</v>
      </c>
      <c r="AN18" s="53">
        <v>3875.1226500285493</v>
      </c>
      <c r="AO18" s="53">
        <v>3794.1583006499836</v>
      </c>
      <c r="AP18" s="53">
        <v>3126.8412837914198</v>
      </c>
      <c r="AQ18" s="53">
        <v>3071.5072429275901</v>
      </c>
      <c r="AR18" s="53">
        <v>3026.5386237355019</v>
      </c>
      <c r="AS18" s="53">
        <v>2607.4906944749878</v>
      </c>
      <c r="AT18" s="53">
        <v>2499.6546504301718</v>
      </c>
      <c r="AU18" s="53">
        <v>2404.014039503772</v>
      </c>
      <c r="AV18" s="53">
        <v>2336.9929404874774</v>
      </c>
      <c r="AW18" s="53">
        <v>2272.3891569162761</v>
      </c>
      <c r="AX18" s="53">
        <v>2068.0473555915578</v>
      </c>
      <c r="AY18" s="53">
        <v>1755.8195846746512</v>
      </c>
      <c r="AZ18" s="53">
        <v>1615.4653599013725</v>
      </c>
      <c r="BA18" s="53">
        <v>1581.5807967188928</v>
      </c>
      <c r="BB18" s="53">
        <v>1555.2427599549571</v>
      </c>
      <c r="BC18" s="53">
        <v>1099.5215309414432</v>
      </c>
      <c r="BD18" s="53">
        <v>937.70138187520797</v>
      </c>
      <c r="BE18" s="53">
        <v>723.07724939995728</v>
      </c>
      <c r="BF18" s="53">
        <v>474.27471960123046</v>
      </c>
      <c r="BG18" s="53">
        <v>390.182007902061</v>
      </c>
      <c r="BH18" s="53">
        <v>363.59006724499523</v>
      </c>
      <c r="BI18" s="53">
        <v>358.61212534745994</v>
      </c>
      <c r="BJ18" s="53">
        <v>355.79702324359823</v>
      </c>
      <c r="BK18" s="53">
        <v>200.42982315281168</v>
      </c>
      <c r="BL18" s="53">
        <v>195.96126656363987</v>
      </c>
      <c r="BM18" s="53">
        <v>158.50063573768404</v>
      </c>
      <c r="BN18" s="53">
        <v>152.66378664485535</v>
      </c>
      <c r="BO18" s="53">
        <v>133.40263240100998</v>
      </c>
      <c r="BP18" s="53">
        <v>123.09747573762637</v>
      </c>
      <c r="BQ18" s="53">
        <v>101.14956476769025</v>
      </c>
      <c r="BR18" s="53">
        <v>30.738758819957219</v>
      </c>
      <c r="BS18" s="53">
        <v>0.10288913563153336</v>
      </c>
      <c r="BT18" s="53">
        <v>8.8134602330357456E-2</v>
      </c>
      <c r="BU18" s="53">
        <v>6.9592779321612785E-2</v>
      </c>
      <c r="BV18" s="53">
        <v>6.603434831922772E-2</v>
      </c>
      <c r="BW18" s="53">
        <v>6.4654668621021413E-2</v>
      </c>
      <c r="BX18" s="53">
        <v>5.3283197751509262E-2</v>
      </c>
      <c r="BY18" s="53">
        <v>5.2340273447349352E-2</v>
      </c>
      <c r="BZ18" s="53">
        <v>5.1573981969286531E-2</v>
      </c>
      <c r="CA18" s="53">
        <v>4.4433161039906133E-2</v>
      </c>
      <c r="CB18" s="53">
        <v>4.2595572004170579E-2</v>
      </c>
      <c r="CC18" s="53">
        <v>4.0965800256086413E-2</v>
      </c>
      <c r="CD18" s="53">
        <v>3.9823721669968143E-2</v>
      </c>
      <c r="CE18" s="53">
        <v>3.8722835547809073E-2</v>
      </c>
      <c r="CF18" s="53">
        <v>3.5240732165931481E-2</v>
      </c>
      <c r="CG18" s="53">
        <v>2.9920188987895259E-2</v>
      </c>
      <c r="CH18" s="53">
        <v>2.7528471201443881E-2</v>
      </c>
      <c r="CI18" s="53">
        <v>2.6951058497404621E-2</v>
      </c>
      <c r="CJ18" s="53">
        <v>2.650224300153857E-2</v>
      </c>
      <c r="CK18" s="53">
        <v>1.873648767172385E-2</v>
      </c>
      <c r="CL18" s="53">
        <v>1.59789780253052E-2</v>
      </c>
      <c r="CM18" s="53">
        <v>1.23216577282358E-2</v>
      </c>
      <c r="CN18" s="53">
        <v>8.0819176221224795E-3</v>
      </c>
      <c r="CO18" s="53">
        <v>6.6489288068109402E-3</v>
      </c>
      <c r="CP18" s="53">
        <v>6.1957866406346001E-3</v>
      </c>
      <c r="CQ18" s="53">
        <v>6.1109596096315198E-3</v>
      </c>
      <c r="CR18" s="53">
        <v>6.0629886291828803E-3</v>
      </c>
      <c r="CS18" s="53">
        <v>3.4154409939867298E-3</v>
      </c>
      <c r="CT18" s="53">
        <v>3.3392941855001899E-3</v>
      </c>
      <c r="CU18" s="53">
        <v>2.7009432047380901E-3</v>
      </c>
      <c r="CV18" s="53">
        <v>2.6014798945691101E-3</v>
      </c>
      <c r="CW18" s="53">
        <v>2.2732586011452501E-3</v>
      </c>
      <c r="CX18" s="53">
        <v>2.0976527259121002E-3</v>
      </c>
      <c r="CY18" s="53">
        <v>1.72364753207456E-3</v>
      </c>
      <c r="CZ18" s="53">
        <v>5.2380636437476997E-4</v>
      </c>
      <c r="DA18" s="55">
        <v>8.9762928560937927E-2</v>
      </c>
      <c r="DB18">
        <v>58683.438977775149</v>
      </c>
      <c r="DC18">
        <v>6842859</v>
      </c>
      <c r="DD18" s="40">
        <v>8575865.5815902613</v>
      </c>
      <c r="DE18">
        <v>48770.43</v>
      </c>
      <c r="DF18" s="40">
        <v>7127200.77967411</v>
      </c>
    </row>
    <row r="19" spans="1:110" x14ac:dyDescent="0.25">
      <c r="A19" s="53">
        <v>18</v>
      </c>
      <c r="B19" t="s">
        <v>2634</v>
      </c>
      <c r="C19" t="s">
        <v>2601</v>
      </c>
      <c r="D19" t="s">
        <v>2632</v>
      </c>
      <c r="E19" t="s">
        <v>2614</v>
      </c>
      <c r="F19" t="s">
        <v>2609</v>
      </c>
      <c r="G19" t="s">
        <v>2636</v>
      </c>
      <c r="H19" t="s">
        <v>2603</v>
      </c>
      <c r="I19" t="s">
        <v>2602</v>
      </c>
      <c r="J19" t="s">
        <v>2618</v>
      </c>
      <c r="K19" t="s">
        <v>2611</v>
      </c>
      <c r="L19" t="s">
        <v>2606</v>
      </c>
      <c r="M19" t="s">
        <v>2612</v>
      </c>
      <c r="N19" t="s">
        <v>2615</v>
      </c>
      <c r="O19" t="s">
        <v>2608</v>
      </c>
      <c r="P19" t="s">
        <v>2605</v>
      </c>
      <c r="Q19" t="s">
        <v>2610</v>
      </c>
      <c r="R19" t="s">
        <v>2613</v>
      </c>
      <c r="S19" t="s">
        <v>2622</v>
      </c>
      <c r="T19" t="s">
        <v>2607</v>
      </c>
      <c r="U19" t="s">
        <v>2616</v>
      </c>
      <c r="V19" t="s">
        <v>2630</v>
      </c>
      <c r="W19" t="s">
        <v>2619</v>
      </c>
      <c r="X19" t="s">
        <v>2621</v>
      </c>
      <c r="Y19" t="s">
        <v>2604</v>
      </c>
      <c r="Z19" t="s">
        <v>2623</v>
      </c>
      <c r="AA19" t="s">
        <v>2626</v>
      </c>
      <c r="AB19" t="s">
        <v>2617</v>
      </c>
      <c r="AC19" t="s">
        <v>2629</v>
      </c>
      <c r="AD19" t="s">
        <v>2627</v>
      </c>
      <c r="AE19" t="s">
        <v>2620</v>
      </c>
      <c r="AF19" t="s">
        <v>2628</v>
      </c>
      <c r="AG19" t="s">
        <v>2624</v>
      </c>
      <c r="AH19" t="s">
        <v>2637</v>
      </c>
      <c r="AI19" t="s">
        <v>2625</v>
      </c>
      <c r="AJ19" t="s">
        <v>2631</v>
      </c>
      <c r="AK19" s="53">
        <v>84040.44952993076</v>
      </c>
      <c r="AL19" s="53">
        <v>57598.000000000015</v>
      </c>
      <c r="AM19" s="53">
        <v>54155.382157474931</v>
      </c>
      <c r="AN19" s="53">
        <v>49241.551684738683</v>
      </c>
      <c r="AO19" s="53">
        <v>44555.469765514281</v>
      </c>
      <c r="AP19" s="53">
        <v>44430.611831262453</v>
      </c>
      <c r="AQ19" s="53">
        <v>34842.764541369928</v>
      </c>
      <c r="AR19" s="53">
        <v>34011.989604266542</v>
      </c>
      <c r="AS19" s="53">
        <v>27851.456342180631</v>
      </c>
      <c r="AT19" s="53">
        <v>24119.648133611143</v>
      </c>
      <c r="AU19" s="53">
        <v>20031.000000000015</v>
      </c>
      <c r="AV19" s="53">
        <v>19079.000000000025</v>
      </c>
      <c r="AW19" s="53">
        <v>18693</v>
      </c>
      <c r="AX19" s="53">
        <v>16772.963883830005</v>
      </c>
      <c r="AY19" s="53">
        <v>16690.205868826386</v>
      </c>
      <c r="AZ19" s="53">
        <v>15762.69639502983</v>
      </c>
      <c r="BA19" s="53">
        <v>13717.99873229785</v>
      </c>
      <c r="BB19" s="53">
        <v>13664.857703631009</v>
      </c>
      <c r="BC19" s="53">
        <v>12288.938760052799</v>
      </c>
      <c r="BD19" s="53">
        <v>9376</v>
      </c>
      <c r="BE19" s="53">
        <v>8646.9999999999982</v>
      </c>
      <c r="BF19" s="53">
        <v>4968.7158592618543</v>
      </c>
      <c r="BG19" s="53">
        <v>4344.9999999999982</v>
      </c>
      <c r="BH19" s="53">
        <v>3856.3039266980572</v>
      </c>
      <c r="BI19" s="53">
        <v>3221.6676302676924</v>
      </c>
      <c r="BJ19" s="53">
        <v>3194</v>
      </c>
      <c r="BK19" s="53">
        <v>3003.7056375609864</v>
      </c>
      <c r="BL19" s="53">
        <v>2881.0144648425348</v>
      </c>
      <c r="BM19" s="53">
        <v>2562.9812874558456</v>
      </c>
      <c r="BN19" s="53">
        <v>1884.9999999999993</v>
      </c>
      <c r="BO19" s="53">
        <v>1838.7707712991441</v>
      </c>
      <c r="BP19" s="53">
        <v>1280.9999999999986</v>
      </c>
      <c r="BQ19" s="53">
        <v>969.15407262021643</v>
      </c>
      <c r="BR19" s="53">
        <v>179.99999999999986</v>
      </c>
      <c r="BS19" s="53">
        <v>0.1285497250466329</v>
      </c>
      <c r="BT19" s="53">
        <v>8.8102896934159985E-2</v>
      </c>
      <c r="BU19" s="53">
        <v>8.2837009143547691E-2</v>
      </c>
      <c r="BV19" s="53">
        <v>7.5320729069735817E-2</v>
      </c>
      <c r="BW19" s="53">
        <v>6.8152817122194953E-2</v>
      </c>
      <c r="BX19" s="53">
        <v>6.7961832266595787E-2</v>
      </c>
      <c r="BY19" s="53">
        <v>5.3296095234027542E-2</v>
      </c>
      <c r="BZ19" s="53">
        <v>5.2025327522317012E-2</v>
      </c>
      <c r="CA19" s="53">
        <v>4.2602069300694399E-2</v>
      </c>
      <c r="CB19" s="53">
        <v>3.6893830924749932E-2</v>
      </c>
      <c r="CC19" s="53">
        <v>3.0639764028059301E-2</v>
      </c>
      <c r="CD19" s="53">
        <v>2.9183568363603599E-2</v>
      </c>
      <c r="CE19" s="53">
        <v>2.8593136087889371E-2</v>
      </c>
      <c r="CF19" s="53">
        <v>2.565621563834616E-2</v>
      </c>
      <c r="CG19" s="53">
        <v>2.552962754733017E-2</v>
      </c>
      <c r="CH19" s="53">
        <v>2.4110893015309009E-2</v>
      </c>
      <c r="CI19" s="53">
        <v>2.0983288108173459E-2</v>
      </c>
      <c r="CJ19" s="53">
        <v>2.0902002671672009E-2</v>
      </c>
      <c r="CK19" s="53">
        <v>1.879737325961206E-2</v>
      </c>
      <c r="CL19" s="53">
        <v>1.434169175413528E-2</v>
      </c>
      <c r="CM19" s="53">
        <v>1.3226600746374551E-2</v>
      </c>
      <c r="CN19" s="53">
        <v>7.6002337102620398E-3</v>
      </c>
      <c r="CO19" s="53">
        <v>6.6461871450210902E-3</v>
      </c>
      <c r="CP19" s="53">
        <v>5.8986691794971199E-3</v>
      </c>
      <c r="CQ19" s="53">
        <v>4.9279185246986698E-3</v>
      </c>
      <c r="CR19" s="53">
        <v>4.8855976389407096E-3</v>
      </c>
      <c r="CS19" s="53">
        <v>4.5945200910898097E-3</v>
      </c>
      <c r="CT19" s="53">
        <v>4.4068495514053597E-3</v>
      </c>
      <c r="CU19" s="53">
        <v>3.9203805030192497E-3</v>
      </c>
      <c r="CV19" s="53">
        <v>2.8833286003141002E-3</v>
      </c>
      <c r="CW19" s="53">
        <v>2.81261557257742E-3</v>
      </c>
      <c r="CX19" s="53">
        <v>1.9594397543779099E-3</v>
      </c>
      <c r="CY19" s="53">
        <v>1.48243483060836E-3</v>
      </c>
      <c r="CZ19" s="53">
        <v>2.7533111302734001E-4</v>
      </c>
      <c r="DA19" s="55">
        <v>1</v>
      </c>
      <c r="DB19">
        <v>653758.29858402349</v>
      </c>
      <c r="DC19">
        <v>49233338</v>
      </c>
      <c r="DD19" s="40">
        <v>13278772.578532528</v>
      </c>
      <c r="DE19">
        <v>586784.30000000005</v>
      </c>
      <c r="DF19" s="40">
        <v>11918434.2121999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"/>
  <sheetViews>
    <sheetView workbookViewId="0">
      <selection activeCell="F19" sqref="F19"/>
    </sheetView>
  </sheetViews>
  <sheetFormatPr baseColWidth="10" defaultRowHeight="15" x14ac:dyDescent="0.25"/>
  <cols>
    <col min="2" max="7" width="13" bestFit="1" customWidth="1"/>
    <col min="8" max="8" width="12" bestFit="1" customWidth="1"/>
    <col min="9" max="9" width="13" bestFit="1" customWidth="1"/>
    <col min="10" max="10" width="12" bestFit="1" customWidth="1"/>
  </cols>
  <sheetData>
    <row r="1" spans="1:10" x14ac:dyDescent="0.25"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</row>
    <row r="2" spans="1:10" x14ac:dyDescent="0.25">
      <c r="A2" s="28" t="s">
        <v>2457</v>
      </c>
      <c r="B2" s="148" t="s">
        <v>2792</v>
      </c>
      <c r="C2" s="148" t="s">
        <v>2786</v>
      </c>
      <c r="D2" s="148" t="s">
        <v>2791</v>
      </c>
      <c r="E2" s="148" t="s">
        <v>2784</v>
      </c>
      <c r="F2" s="148" t="s">
        <v>2788</v>
      </c>
      <c r="G2" s="148" t="s">
        <v>2789</v>
      </c>
      <c r="H2" s="148" t="s">
        <v>2790</v>
      </c>
      <c r="I2" s="148" t="s">
        <v>2787</v>
      </c>
      <c r="J2" s="148" t="s">
        <v>2785</v>
      </c>
    </row>
    <row r="3" spans="1:10" x14ac:dyDescent="0.25">
      <c r="A3" t="s">
        <v>2252</v>
      </c>
      <c r="B3" s="33">
        <v>1037.9989258480912</v>
      </c>
      <c r="C3" s="33">
        <v>128.06189319052947</v>
      </c>
      <c r="D3" s="33">
        <v>828.42975471397267</v>
      </c>
      <c r="E3" s="33">
        <v>755.19562701072891</v>
      </c>
      <c r="F3" s="33">
        <v>847.03169157154116</v>
      </c>
      <c r="G3" s="33">
        <v>454.56388815875448</v>
      </c>
      <c r="H3" s="33">
        <v>310.7747352949724</v>
      </c>
      <c r="I3" s="33">
        <v>1508.1347949783353</v>
      </c>
      <c r="J3" s="33">
        <v>152.53625189681941</v>
      </c>
    </row>
    <row r="4" spans="1:10" x14ac:dyDescent="0.25">
      <c r="A4" t="s">
        <v>2260</v>
      </c>
      <c r="B4" s="33">
        <v>378.86385420336956</v>
      </c>
      <c r="C4" s="33">
        <v>1159.6567171481536</v>
      </c>
      <c r="D4" s="33">
        <v>55.286602711933412</v>
      </c>
      <c r="E4" s="33">
        <v>596.05925830643491</v>
      </c>
      <c r="F4" s="33">
        <v>115.03741008021412</v>
      </c>
      <c r="G4" s="33">
        <v>106.83394122217162</v>
      </c>
      <c r="H4" s="33">
        <v>69.404218066509259</v>
      </c>
      <c r="I4" s="33">
        <v>51.377900490663102</v>
      </c>
      <c r="J4" s="33">
        <v>21.081744885097724</v>
      </c>
    </row>
    <row r="5" spans="1:10" x14ac:dyDescent="0.25">
      <c r="A5" t="s">
        <v>2257</v>
      </c>
      <c r="B5" s="33">
        <v>547.69456590336938</v>
      </c>
      <c r="C5" s="33">
        <v>943.25330489470082</v>
      </c>
      <c r="D5" s="33">
        <v>702.55617407844477</v>
      </c>
      <c r="E5" s="33">
        <v>282.40815480978409</v>
      </c>
      <c r="F5" s="33">
        <v>354.83364005296465</v>
      </c>
      <c r="G5" s="33">
        <v>472.58535561324823</v>
      </c>
      <c r="H5" s="33">
        <v>366.23623321833657</v>
      </c>
      <c r="I5" s="33">
        <v>71.385659504321907</v>
      </c>
      <c r="J5" s="33">
        <v>277.71159661633317</v>
      </c>
    </row>
    <row r="6" spans="1:10" x14ac:dyDescent="0.25">
      <c r="A6" t="s">
        <v>2263</v>
      </c>
      <c r="B6" s="33">
        <v>199.67083934329355</v>
      </c>
      <c r="C6" s="33">
        <v>145.87341105530064</v>
      </c>
      <c r="D6" s="33">
        <v>67.681006521828493</v>
      </c>
      <c r="E6" s="33">
        <v>334.39393816636391</v>
      </c>
      <c r="F6" s="33">
        <v>106.22058403930103</v>
      </c>
      <c r="G6" s="33">
        <v>78.07280515485067</v>
      </c>
      <c r="H6" s="33">
        <v>98.792290902902693</v>
      </c>
      <c r="I6" s="33">
        <v>30.420108387481456</v>
      </c>
      <c r="J6" s="33">
        <v>27.972835332119921</v>
      </c>
    </row>
    <row r="7" spans="1:10" x14ac:dyDescent="0.25">
      <c r="A7" t="s">
        <v>2253</v>
      </c>
      <c r="B7" s="33">
        <v>256.46786892014728</v>
      </c>
      <c r="C7" s="33">
        <v>396.21072338536567</v>
      </c>
      <c r="D7" s="33">
        <v>34.746301716417655</v>
      </c>
      <c r="E7" s="33">
        <v>306.1980222472759</v>
      </c>
      <c r="F7" s="33">
        <v>66.67680386390326</v>
      </c>
      <c r="G7" s="33">
        <v>74.940046922138308</v>
      </c>
      <c r="H7" s="33">
        <v>50.730655557070435</v>
      </c>
      <c r="I7" s="33">
        <v>7.7397533090404025</v>
      </c>
      <c r="J7" s="33">
        <v>11.553710240348225</v>
      </c>
    </row>
    <row r="8" spans="1:10" x14ac:dyDescent="0.25">
      <c r="A8" t="s">
        <v>2254</v>
      </c>
      <c r="B8" s="33">
        <v>1216.9035324947358</v>
      </c>
      <c r="C8" s="33">
        <v>18.432129907916011</v>
      </c>
      <c r="D8" s="33">
        <v>258.17848541186004</v>
      </c>
      <c r="E8" s="33">
        <v>441.44684517540639</v>
      </c>
      <c r="F8" s="33">
        <v>562.01760210902717</v>
      </c>
      <c r="G8" s="33">
        <v>390.2822583022039</v>
      </c>
      <c r="H8" s="33">
        <v>226.81084247553133</v>
      </c>
      <c r="I8" s="33">
        <v>104.47638879287125</v>
      </c>
      <c r="J8" s="33">
        <v>49.9122733305108</v>
      </c>
    </row>
    <row r="9" spans="1:10" x14ac:dyDescent="0.25">
      <c r="A9" t="s">
        <v>2251</v>
      </c>
      <c r="B9" s="33">
        <v>493.0682278613873</v>
      </c>
      <c r="C9" s="33">
        <v>10.229448468641104</v>
      </c>
      <c r="D9" s="33">
        <v>145.87814911305259</v>
      </c>
      <c r="E9" s="33">
        <v>401.96789917955635</v>
      </c>
      <c r="F9" s="33">
        <v>334.72008365521128</v>
      </c>
      <c r="G9" s="33">
        <v>168.14228806637627</v>
      </c>
      <c r="H9" s="33">
        <v>191.67428424777182</v>
      </c>
      <c r="I9" s="33">
        <v>28.780610342139354</v>
      </c>
      <c r="J9" s="33">
        <v>12.30193132546065</v>
      </c>
    </row>
    <row r="10" spans="1:10" x14ac:dyDescent="0.25">
      <c r="A10" t="s">
        <v>2256</v>
      </c>
      <c r="B10" s="33">
        <v>486.0988920493582</v>
      </c>
      <c r="C10" s="33">
        <v>24.29186402835963</v>
      </c>
      <c r="D10" s="33">
        <v>255.43872973274335</v>
      </c>
      <c r="E10" s="33">
        <v>587.33238534084808</v>
      </c>
      <c r="F10" s="33">
        <v>279.62869005732608</v>
      </c>
      <c r="G10" s="33">
        <v>253.26849401093492</v>
      </c>
      <c r="H10" s="33">
        <v>232.69760270832546</v>
      </c>
      <c r="I10" s="33">
        <v>229.11353955809076</v>
      </c>
      <c r="J10" s="33">
        <v>42.215069544877792</v>
      </c>
    </row>
    <row r="11" spans="1:10" x14ac:dyDescent="0.25">
      <c r="A11" t="s">
        <v>2265</v>
      </c>
      <c r="B11" s="33">
        <v>1175.5148503591181</v>
      </c>
      <c r="C11" s="33">
        <v>111.65875406822774</v>
      </c>
      <c r="D11" s="33">
        <v>1182.3623079400352</v>
      </c>
      <c r="E11" s="33">
        <v>23.971580622334191</v>
      </c>
      <c r="F11" s="33">
        <v>328.41484521422899</v>
      </c>
      <c r="G11" s="33">
        <v>366.15498135910735</v>
      </c>
      <c r="H11" s="33">
        <v>380.23570867647004</v>
      </c>
      <c r="I11" s="33">
        <v>177.29823879989607</v>
      </c>
      <c r="J11" s="33">
        <v>280.2164623325001</v>
      </c>
    </row>
    <row r="12" spans="1:10" x14ac:dyDescent="0.25">
      <c r="A12" t="s">
        <v>2255</v>
      </c>
      <c r="B12" s="33">
        <v>800.70775035663587</v>
      </c>
      <c r="C12" s="33">
        <v>137.09824094757698</v>
      </c>
      <c r="D12" s="33">
        <v>144.02842265516534</v>
      </c>
      <c r="E12" s="33">
        <v>98.726845089505588</v>
      </c>
      <c r="F12" s="33">
        <v>190.99672561194203</v>
      </c>
      <c r="G12" s="33">
        <v>184.73737120274473</v>
      </c>
      <c r="H12" s="33">
        <v>147.91923726811083</v>
      </c>
      <c r="I12" s="33">
        <v>23.302046458086423</v>
      </c>
      <c r="J12" s="33">
        <v>27.36075162923747</v>
      </c>
    </row>
    <row r="13" spans="1:10" x14ac:dyDescent="0.25">
      <c r="A13" t="s">
        <v>2258</v>
      </c>
      <c r="B13" s="33">
        <v>687.13983831468829</v>
      </c>
      <c r="C13" s="33">
        <v>2677.8274824740047</v>
      </c>
      <c r="D13" s="33">
        <v>129.01653309207481</v>
      </c>
      <c r="E13" s="33">
        <v>104.53988028027419</v>
      </c>
      <c r="F13" s="33">
        <v>52.99699174614932</v>
      </c>
      <c r="G13" s="33">
        <v>245</v>
      </c>
      <c r="H13" s="33">
        <v>109.84092534154762</v>
      </c>
      <c r="I13" s="33">
        <v>39</v>
      </c>
      <c r="J13" s="33">
        <v>25.007476417189658</v>
      </c>
    </row>
    <row r="14" spans="1:10" x14ac:dyDescent="0.25">
      <c r="A14" t="s">
        <v>2261</v>
      </c>
      <c r="B14" s="33">
        <v>3430.6658075137102</v>
      </c>
      <c r="C14" s="33">
        <v>3854.250034250605</v>
      </c>
      <c r="D14" s="33">
        <v>1384.8842283789174</v>
      </c>
      <c r="E14" s="33">
        <v>832.29711357322424</v>
      </c>
      <c r="F14" s="33">
        <v>1147.3400554940513</v>
      </c>
      <c r="G14" s="33">
        <v>1462.1960575636715</v>
      </c>
      <c r="H14" s="33">
        <v>791.62784816072769</v>
      </c>
      <c r="I14" s="33">
        <v>558.86474174392083</v>
      </c>
      <c r="J14" s="33">
        <v>489.21401470472415</v>
      </c>
    </row>
    <row r="15" spans="1:10" x14ac:dyDescent="0.25">
      <c r="A15" t="s">
        <v>2262</v>
      </c>
      <c r="B15" s="33">
        <v>175.24925206533402</v>
      </c>
      <c r="C15" s="33">
        <v>2154.8207519474131</v>
      </c>
      <c r="D15" s="33">
        <v>171.4542849748928</v>
      </c>
      <c r="E15" s="33">
        <v>186.11532846282483</v>
      </c>
      <c r="F15" s="33">
        <v>128.74228920306001</v>
      </c>
      <c r="G15" s="33">
        <v>146.62451135783826</v>
      </c>
      <c r="H15" s="33">
        <v>128.80326458049467</v>
      </c>
      <c r="I15" s="33">
        <v>25.64749828936317</v>
      </c>
      <c r="J15" s="33">
        <v>20.422049680207806</v>
      </c>
    </row>
    <row r="16" spans="1:10" x14ac:dyDescent="0.25">
      <c r="A16" t="s">
        <v>2264</v>
      </c>
      <c r="B16" s="33">
        <v>308.18123316350278</v>
      </c>
      <c r="C16" s="33">
        <v>624.63925825958995</v>
      </c>
      <c r="D16" s="33">
        <v>231.0174558954744</v>
      </c>
      <c r="E16" s="33">
        <v>221.99530962655555</v>
      </c>
      <c r="F16" s="33">
        <v>204.16955054810447</v>
      </c>
      <c r="G16" s="33">
        <v>451.97674813653583</v>
      </c>
      <c r="H16" s="33">
        <v>111.50045715746013</v>
      </c>
      <c r="I16" s="33">
        <v>37.472595934764819</v>
      </c>
      <c r="J16" s="33">
        <v>232.13790175586718</v>
      </c>
    </row>
    <row r="17" spans="1:10" x14ac:dyDescent="0.25">
      <c r="A17" t="s">
        <v>2259</v>
      </c>
      <c r="B17" s="33">
        <v>207.29073409162828</v>
      </c>
      <c r="C17" s="33">
        <v>33.450219365736096</v>
      </c>
      <c r="D17" s="33">
        <v>110.4975483059474</v>
      </c>
      <c r="E17" s="33">
        <v>271.81760688415386</v>
      </c>
      <c r="F17" s="33">
        <v>119.94694849405633</v>
      </c>
      <c r="G17" s="33">
        <v>75.286970019096387</v>
      </c>
      <c r="H17" s="33">
        <v>86.447532840498269</v>
      </c>
      <c r="I17" s="33">
        <v>41.09128949120803</v>
      </c>
      <c r="J17" s="33">
        <v>10.479942452534649</v>
      </c>
    </row>
    <row r="18" spans="1:10" x14ac:dyDescent="0.25">
      <c r="A18" t="s">
        <v>2266</v>
      </c>
      <c r="B18" s="33">
        <v>1092.8205683029307</v>
      </c>
      <c r="C18" s="33">
        <v>30.679492585836819</v>
      </c>
      <c r="D18" s="33">
        <v>948.04343102331745</v>
      </c>
      <c r="E18" s="33">
        <v>2027.9746241687367</v>
      </c>
      <c r="F18" s="33">
        <v>692.08141155411079</v>
      </c>
      <c r="G18" s="33">
        <v>532.27665105908613</v>
      </c>
      <c r="H18" s="33">
        <v>483.84041275212849</v>
      </c>
      <c r="I18" s="33">
        <v>92.433457655319103</v>
      </c>
      <c r="J18" s="33">
        <v>128.93209922367396</v>
      </c>
    </row>
    <row r="19" spans="1:10" x14ac:dyDescent="0.25">
      <c r="A19" t="s">
        <v>2387</v>
      </c>
      <c r="B19" s="33">
        <v>12494.336740791299</v>
      </c>
      <c r="C19" s="33">
        <v>12450.433725977957</v>
      </c>
      <c r="D19" s="33">
        <v>6649.4994162660778</v>
      </c>
      <c r="E19" s="33">
        <v>7472.4404189440083</v>
      </c>
      <c r="F19" s="33">
        <v>5530.8553232951917</v>
      </c>
      <c r="G19" s="33">
        <v>5462.9423681487588</v>
      </c>
      <c r="H19" s="33">
        <v>3787.3362492488577</v>
      </c>
      <c r="I19" s="33">
        <v>3026.5386237355019</v>
      </c>
      <c r="J19" s="33">
        <v>1809.0561113675026</v>
      </c>
    </row>
    <row r="20" spans="1:10" x14ac:dyDescent="0.25">
      <c r="A20" t="s">
        <v>2458</v>
      </c>
      <c r="B20" s="33">
        <v>271458.54730324692</v>
      </c>
      <c r="C20" s="33">
        <v>214378.96257491145</v>
      </c>
      <c r="D20" s="33">
        <v>306843.00000000012</v>
      </c>
      <c r="E20" s="33">
        <v>111839.99999999987</v>
      </c>
      <c r="F20" s="33">
        <v>155523.90801615393</v>
      </c>
      <c r="G20" s="33">
        <v>182838</v>
      </c>
      <c r="H20" s="33">
        <v>99162.768324950273</v>
      </c>
      <c r="I20" s="33">
        <v>208125.00000000006</v>
      </c>
      <c r="J20" s="33">
        <v>51082.302823141225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1124"/>
  <sheetViews>
    <sheetView topLeftCell="AI1" zoomScale="90" zoomScaleNormal="90" workbookViewId="0">
      <selection activeCell="A7" sqref="A7:AN9"/>
    </sheetView>
  </sheetViews>
  <sheetFormatPr baseColWidth="10" defaultRowHeight="15" x14ac:dyDescent="0.25"/>
  <cols>
    <col min="1" max="1" width="9.7109375" style="6" bestFit="1" customWidth="1"/>
    <col min="2" max="2" width="8.42578125" style="6" bestFit="1" customWidth="1"/>
    <col min="3" max="3" width="8.28515625" style="6" bestFit="1" customWidth="1"/>
    <col min="4" max="4" width="14" style="6" bestFit="1" customWidth="1"/>
    <col min="5" max="6" width="23.42578125" style="6" customWidth="1"/>
    <col min="7" max="7" width="25.42578125" style="6" bestFit="1" customWidth="1"/>
    <col min="8" max="8" width="20.5703125" style="6" customWidth="1"/>
    <col min="9" max="10" width="11.42578125" style="6"/>
    <col min="11" max="11" width="18.85546875" style="6" customWidth="1"/>
    <col min="12" max="12" width="10" style="6" customWidth="1"/>
    <col min="13" max="13" width="10" style="6" bestFit="1" customWidth="1"/>
    <col min="14" max="14" width="10" style="6" customWidth="1"/>
    <col min="15" max="15" width="11.85546875" style="6" customWidth="1"/>
    <col min="16" max="16" width="21.28515625" style="6" customWidth="1"/>
    <col min="17" max="17" width="20.85546875" style="6" customWidth="1"/>
    <col min="18" max="18" width="16.5703125" style="6" customWidth="1"/>
    <col min="19" max="19" width="11.42578125" style="6"/>
    <col min="20" max="22" width="13.85546875" bestFit="1" customWidth="1"/>
    <col min="23" max="24" width="15.42578125" bestFit="1" customWidth="1"/>
    <col min="25" max="25" width="13.85546875" bestFit="1" customWidth="1"/>
    <col min="26" max="26" width="15.42578125" bestFit="1" customWidth="1"/>
    <col min="27" max="27" width="13.85546875" bestFit="1" customWidth="1"/>
    <col min="28" max="28" width="12.7109375" bestFit="1" customWidth="1"/>
    <col min="29" max="29" width="15.42578125" bestFit="1" customWidth="1"/>
    <col min="30" max="31" width="12.7109375" bestFit="1" customWidth="1"/>
    <col min="32" max="32" width="11.5703125" bestFit="1" customWidth="1"/>
    <col min="33" max="33" width="12.7109375" bestFit="1" customWidth="1"/>
    <col min="34" max="36" width="13.85546875" bestFit="1" customWidth="1"/>
    <col min="37" max="39" width="15.42578125" bestFit="1" customWidth="1"/>
    <col min="40" max="40" width="12.7109375" bestFit="1" customWidth="1"/>
    <col min="41" max="41" width="20.5703125" style="6" customWidth="1"/>
    <col min="42" max="43" width="21.85546875" style="6" customWidth="1"/>
    <col min="44" max="44" width="20.5703125" style="6" bestFit="1" customWidth="1"/>
    <col min="45" max="45" width="15.140625" customWidth="1"/>
    <col min="46" max="47" width="19.85546875" customWidth="1"/>
    <col min="48" max="48" width="21.85546875" style="6" customWidth="1"/>
    <col min="49" max="49" width="11.42578125" style="6" bestFit="1" customWidth="1"/>
    <col min="50" max="50" width="14.42578125" style="6" bestFit="1" customWidth="1"/>
  </cols>
  <sheetData>
    <row r="1" spans="1:51" s="12" customFormat="1" x14ac:dyDescent="0.25">
      <c r="A1" s="11">
        <f t="shared" ref="A1:K1" si="0">+COLUMN(A:A)</f>
        <v>1</v>
      </c>
      <c r="B1" s="11">
        <f t="shared" si="0"/>
        <v>2</v>
      </c>
      <c r="C1" s="11">
        <f t="shared" si="0"/>
        <v>3</v>
      </c>
      <c r="D1" s="11">
        <f t="shared" si="0"/>
        <v>4</v>
      </c>
      <c r="E1" s="11">
        <f t="shared" si="0"/>
        <v>5</v>
      </c>
      <c r="F1" s="11">
        <f t="shared" si="0"/>
        <v>6</v>
      </c>
      <c r="G1" s="11">
        <f t="shared" si="0"/>
        <v>7</v>
      </c>
      <c r="H1" s="11">
        <f t="shared" si="0"/>
        <v>8</v>
      </c>
      <c r="I1" s="11">
        <f t="shared" si="0"/>
        <v>9</v>
      </c>
      <c r="J1" s="11">
        <f t="shared" si="0"/>
        <v>10</v>
      </c>
      <c r="K1" s="11">
        <f t="shared" si="0"/>
        <v>11</v>
      </c>
      <c r="L1" s="11">
        <f t="shared" ref="L1:S1" si="1">+COLUMN(L:L)</f>
        <v>12</v>
      </c>
      <c r="M1" s="11">
        <f t="shared" si="1"/>
        <v>13</v>
      </c>
      <c r="N1" s="11">
        <f t="shared" si="1"/>
        <v>14</v>
      </c>
      <c r="O1" s="11">
        <f t="shared" si="1"/>
        <v>15</v>
      </c>
      <c r="P1" s="11">
        <f t="shared" si="1"/>
        <v>16</v>
      </c>
      <c r="Q1" s="11">
        <f t="shared" si="1"/>
        <v>17</v>
      </c>
      <c r="R1" s="11">
        <f t="shared" si="1"/>
        <v>18</v>
      </c>
      <c r="S1" s="11">
        <f t="shared" si="1"/>
        <v>19</v>
      </c>
      <c r="T1" s="11">
        <f t="shared" ref="T1:AS1" si="2">+COLUMN(T:T)</f>
        <v>20</v>
      </c>
      <c r="U1" s="11">
        <f t="shared" si="2"/>
        <v>21</v>
      </c>
      <c r="V1" s="11">
        <f t="shared" si="2"/>
        <v>22</v>
      </c>
      <c r="W1" s="11">
        <f t="shared" si="2"/>
        <v>23</v>
      </c>
      <c r="X1" s="11">
        <f t="shared" si="2"/>
        <v>24</v>
      </c>
      <c r="Y1" s="11">
        <f t="shared" si="2"/>
        <v>25</v>
      </c>
      <c r="Z1" s="11">
        <f t="shared" si="2"/>
        <v>26</v>
      </c>
      <c r="AA1" s="11">
        <f t="shared" si="2"/>
        <v>27</v>
      </c>
      <c r="AB1" s="11">
        <f t="shared" si="2"/>
        <v>28</v>
      </c>
      <c r="AC1" s="11">
        <f t="shared" si="2"/>
        <v>29</v>
      </c>
      <c r="AD1" s="11">
        <f t="shared" si="2"/>
        <v>30</v>
      </c>
      <c r="AE1" s="11">
        <f t="shared" si="2"/>
        <v>31</v>
      </c>
      <c r="AF1" s="11">
        <f t="shared" si="2"/>
        <v>32</v>
      </c>
      <c r="AG1" s="11">
        <f t="shared" si="2"/>
        <v>33</v>
      </c>
      <c r="AH1" s="11">
        <f t="shared" si="2"/>
        <v>34</v>
      </c>
      <c r="AI1" s="11">
        <f t="shared" si="2"/>
        <v>35</v>
      </c>
      <c r="AJ1" s="11">
        <f t="shared" si="2"/>
        <v>36</v>
      </c>
      <c r="AK1" s="11">
        <f t="shared" si="2"/>
        <v>37</v>
      </c>
      <c r="AL1" s="11">
        <f t="shared" si="2"/>
        <v>38</v>
      </c>
      <c r="AM1" s="11">
        <f t="shared" si="2"/>
        <v>39</v>
      </c>
      <c r="AN1" s="11">
        <f t="shared" si="2"/>
        <v>40</v>
      </c>
      <c r="AO1" s="11">
        <f t="shared" si="2"/>
        <v>41</v>
      </c>
      <c r="AP1" s="11">
        <f t="shared" si="2"/>
        <v>42</v>
      </c>
      <c r="AQ1" s="11">
        <f t="shared" si="2"/>
        <v>43</v>
      </c>
      <c r="AR1" s="11">
        <f t="shared" si="2"/>
        <v>44</v>
      </c>
      <c r="AS1" s="11">
        <f t="shared" si="2"/>
        <v>45</v>
      </c>
      <c r="AT1" s="11">
        <f t="shared" ref="AT1:AX1" si="3">+COLUMN(AT:AT)</f>
        <v>46</v>
      </c>
      <c r="AU1" s="11"/>
      <c r="AV1" s="11">
        <f t="shared" si="3"/>
        <v>48</v>
      </c>
      <c r="AW1" s="11">
        <f t="shared" si="3"/>
        <v>49</v>
      </c>
      <c r="AX1" s="11">
        <f t="shared" si="3"/>
        <v>50</v>
      </c>
    </row>
    <row r="2" spans="1:51" ht="64.5" customHeight="1" x14ac:dyDescent="0.25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2250</v>
      </c>
      <c r="G2" s="7" t="s">
        <v>2229</v>
      </c>
      <c r="H2" s="7" t="s">
        <v>2245</v>
      </c>
      <c r="I2" s="7" t="s">
        <v>2235</v>
      </c>
      <c r="J2" s="7" t="s">
        <v>2236</v>
      </c>
      <c r="K2" s="7" t="s">
        <v>2325</v>
      </c>
      <c r="L2" s="7" t="s">
        <v>2326</v>
      </c>
      <c r="M2" s="7" t="s">
        <v>2327</v>
      </c>
      <c r="N2" s="7" t="s">
        <v>2332</v>
      </c>
      <c r="O2" s="7" t="s">
        <v>2333</v>
      </c>
      <c r="P2" s="7" t="s">
        <v>2328</v>
      </c>
      <c r="Q2" s="7" t="s">
        <v>2329</v>
      </c>
      <c r="R2" s="7" t="s">
        <v>2330</v>
      </c>
      <c r="S2" s="7" t="s">
        <v>2240</v>
      </c>
      <c r="T2" s="58" t="s">
        <v>2302</v>
      </c>
      <c r="U2" s="58" t="s">
        <v>2303</v>
      </c>
      <c r="V2" s="58" t="s">
        <v>2304</v>
      </c>
      <c r="W2" s="58" t="s">
        <v>2305</v>
      </c>
      <c r="X2" s="58" t="s">
        <v>2306</v>
      </c>
      <c r="Y2" s="7" t="s">
        <v>2307</v>
      </c>
      <c r="Z2" s="7" t="s">
        <v>2308</v>
      </c>
      <c r="AA2" s="7" t="s">
        <v>2309</v>
      </c>
      <c r="AB2" s="7" t="s">
        <v>2310</v>
      </c>
      <c r="AC2" s="7" t="s">
        <v>2311</v>
      </c>
      <c r="AD2" s="7" t="s">
        <v>2312</v>
      </c>
      <c r="AE2" s="7" t="s">
        <v>2313</v>
      </c>
      <c r="AF2" s="7" t="s">
        <v>2314</v>
      </c>
      <c r="AG2" s="7" t="s">
        <v>2315</v>
      </c>
      <c r="AH2" s="7" t="s">
        <v>2316</v>
      </c>
      <c r="AI2" s="7" t="s">
        <v>2317</v>
      </c>
      <c r="AJ2" s="7" t="s">
        <v>2318</v>
      </c>
      <c r="AK2" s="7" t="s">
        <v>2319</v>
      </c>
      <c r="AL2" s="7" t="s">
        <v>2320</v>
      </c>
      <c r="AM2" s="57" t="s">
        <v>2321</v>
      </c>
      <c r="AN2" s="7" t="s">
        <v>2322</v>
      </c>
      <c r="AO2" s="7" t="s">
        <v>2324</v>
      </c>
      <c r="AP2" s="7" t="s">
        <v>2246</v>
      </c>
      <c r="AQ2" s="7" t="s">
        <v>2248</v>
      </c>
      <c r="AR2" s="7" t="s">
        <v>2249</v>
      </c>
      <c r="AS2" s="7" t="s">
        <v>2247</v>
      </c>
      <c r="AT2" s="7" t="s">
        <v>2331</v>
      </c>
      <c r="AU2" s="7" t="s">
        <v>2654</v>
      </c>
      <c r="AV2" s="7" t="s">
        <v>2340</v>
      </c>
      <c r="AW2" s="7" t="s">
        <v>2341</v>
      </c>
      <c r="AX2" s="7" t="s">
        <v>2342</v>
      </c>
      <c r="AY2" s="7"/>
    </row>
    <row r="3" spans="1:51" x14ac:dyDescent="0.25">
      <c r="A3" s="2" t="s">
        <v>5</v>
      </c>
      <c r="B3" s="3" t="s">
        <v>6</v>
      </c>
      <c r="C3" s="4">
        <v>91460</v>
      </c>
      <c r="D3" s="2" t="s">
        <v>7</v>
      </c>
      <c r="E3" s="2" t="s">
        <v>8</v>
      </c>
      <c r="F3" t="e">
        <v>#N/A</v>
      </c>
      <c r="G3" s="6" t="s">
        <v>2230</v>
      </c>
      <c r="H3" s="6">
        <v>28</v>
      </c>
      <c r="I3" s="6" t="s">
        <v>2237</v>
      </c>
      <c r="J3" s="6" t="s">
        <v>2237</v>
      </c>
      <c r="K3" s="34">
        <v>1686612</v>
      </c>
      <c r="L3" s="34">
        <v>172</v>
      </c>
      <c r="M3" s="34">
        <v>164</v>
      </c>
      <c r="N3" s="34">
        <v>68.902439024390233</v>
      </c>
      <c r="O3" s="35">
        <v>8.5010718805221454E-3</v>
      </c>
      <c r="P3" s="33">
        <v>0</v>
      </c>
      <c r="Q3" s="33">
        <v>0</v>
      </c>
      <c r="R3" s="33">
        <v>164</v>
      </c>
      <c r="S3" s="8" t="e">
        <v>#N/A</v>
      </c>
      <c r="T3" s="33">
        <v>286322.71999999997</v>
      </c>
      <c r="U3" s="33">
        <v>0</v>
      </c>
      <c r="V3" s="33">
        <v>0</v>
      </c>
      <c r="W3" s="33">
        <v>1286947.8999999999</v>
      </c>
      <c r="X3" s="33">
        <v>103840.6</v>
      </c>
      <c r="Y3" s="33">
        <v>0</v>
      </c>
      <c r="Z3" s="33">
        <v>1645292.4</v>
      </c>
      <c r="AA3" s="33">
        <v>913.84969999999998</v>
      </c>
      <c r="AB3" s="33">
        <v>16412.079000000002</v>
      </c>
      <c r="AC3" s="33">
        <v>28076.905999999999</v>
      </c>
      <c r="AD3" s="33">
        <v>44.056815</v>
      </c>
      <c r="AE3" s="33">
        <v>34.706265999999999</v>
      </c>
      <c r="AF3" s="33">
        <v>0</v>
      </c>
      <c r="AG3" s="33">
        <v>1748.2139999999999</v>
      </c>
      <c r="AH3" s="33">
        <v>0</v>
      </c>
      <c r="AI3" s="33">
        <v>3645.9317000000001</v>
      </c>
      <c r="AJ3" s="33">
        <v>299.29671000000002</v>
      </c>
      <c r="AK3" s="33">
        <v>14011.209000000001</v>
      </c>
      <c r="AL3" s="33">
        <v>1670997.4</v>
      </c>
      <c r="AM3" s="33">
        <v>0</v>
      </c>
      <c r="AN3" s="33">
        <v>24.22635330172</v>
      </c>
      <c r="AO3" s="10">
        <v>0.81186685962373373</v>
      </c>
      <c r="AP3" s="8">
        <v>0</v>
      </c>
      <c r="AQ3" s="8" t="e">
        <v>#N/A</v>
      </c>
      <c r="AR3" s="8" t="e">
        <v>#N/A</v>
      </c>
      <c r="AS3" s="8" t="e">
        <v>#N/A</v>
      </c>
      <c r="AT3">
        <v>33</v>
      </c>
      <c r="AU3" s="20">
        <v>162</v>
      </c>
      <c r="AV3" s="8">
        <v>98.780487804878049</v>
      </c>
      <c r="AW3" s="34">
        <v>1</v>
      </c>
      <c r="AX3" s="34">
        <v>0</v>
      </c>
    </row>
    <row r="4" spans="1:51" x14ac:dyDescent="0.25">
      <c r="A4" s="2" t="s">
        <v>5</v>
      </c>
      <c r="B4" s="3" t="s">
        <v>9</v>
      </c>
      <c r="C4" s="4">
        <v>91536</v>
      </c>
      <c r="D4" s="2" t="s">
        <v>7</v>
      </c>
      <c r="E4" s="2" t="s">
        <v>10</v>
      </c>
      <c r="F4" t="e">
        <v>#N/A</v>
      </c>
      <c r="G4" s="6" t="s">
        <v>2230</v>
      </c>
      <c r="H4" s="6">
        <v>28</v>
      </c>
      <c r="I4" s="6" t="s">
        <v>2237</v>
      </c>
      <c r="J4" s="6" t="s">
        <v>2237</v>
      </c>
      <c r="K4" s="34">
        <v>1379081.1</v>
      </c>
      <c r="L4" s="34">
        <v>156</v>
      </c>
      <c r="M4" s="34">
        <v>147</v>
      </c>
      <c r="N4" s="34">
        <v>33.333333333333329</v>
      </c>
      <c r="O4" s="35">
        <v>8.0708374392327448E-3</v>
      </c>
      <c r="P4" s="33">
        <v>0</v>
      </c>
      <c r="Q4" s="33">
        <v>0</v>
      </c>
      <c r="R4" s="33">
        <v>147</v>
      </c>
      <c r="S4" s="8" t="e">
        <v>#N/A</v>
      </c>
      <c r="T4" s="33">
        <v>123919.26</v>
      </c>
      <c r="U4" s="33">
        <v>0</v>
      </c>
      <c r="V4" s="33">
        <v>0</v>
      </c>
      <c r="W4" s="33">
        <v>1034312.2</v>
      </c>
      <c r="X4" s="33">
        <v>171354.26</v>
      </c>
      <c r="Y4" s="33">
        <v>0</v>
      </c>
      <c r="Z4" s="33">
        <v>1317008</v>
      </c>
      <c r="AA4" s="33">
        <v>378.90816999999998</v>
      </c>
      <c r="AB4" s="33">
        <v>12695.434999999999</v>
      </c>
      <c r="AC4" s="33">
        <v>21486.543000000001</v>
      </c>
      <c r="AD4" s="33">
        <v>30.965344999999999</v>
      </c>
      <c r="AE4" s="33">
        <v>30.965335</v>
      </c>
      <c r="AF4" s="33">
        <v>0</v>
      </c>
      <c r="AG4" s="33">
        <v>22.037838000000001</v>
      </c>
      <c r="AH4" s="33">
        <v>0</v>
      </c>
      <c r="AI4" s="33">
        <v>2698.4587000000001</v>
      </c>
      <c r="AJ4" s="33">
        <v>465.24664000000001</v>
      </c>
      <c r="AK4" s="33">
        <v>1086.3667</v>
      </c>
      <c r="AL4" s="33">
        <v>1345778.2</v>
      </c>
      <c r="AM4" s="33">
        <v>0</v>
      </c>
      <c r="AN4" s="33">
        <v>21.72191049984</v>
      </c>
      <c r="AO4" s="10">
        <v>0.7017001545595053</v>
      </c>
      <c r="AP4" s="8">
        <v>0</v>
      </c>
      <c r="AQ4" s="8" t="e">
        <v>#N/A</v>
      </c>
      <c r="AR4" s="8" t="e">
        <v>#N/A</v>
      </c>
      <c r="AS4" s="8" t="e">
        <v>#N/A</v>
      </c>
      <c r="AT4">
        <v>112</v>
      </c>
      <c r="AU4" s="20">
        <v>146</v>
      </c>
      <c r="AV4" s="8">
        <v>99.319727891156461</v>
      </c>
      <c r="AW4" s="34">
        <v>1</v>
      </c>
      <c r="AX4" s="34">
        <v>0</v>
      </c>
    </row>
    <row r="5" spans="1:51" x14ac:dyDescent="0.25">
      <c r="A5" s="2" t="s">
        <v>11</v>
      </c>
      <c r="B5" s="3" t="s">
        <v>12</v>
      </c>
      <c r="C5" s="4">
        <v>94883</v>
      </c>
      <c r="D5" s="2" t="s">
        <v>13</v>
      </c>
      <c r="E5" s="2" t="s">
        <v>14</v>
      </c>
      <c r="F5" t="e">
        <v>#N/A</v>
      </c>
      <c r="G5" s="6" t="s">
        <v>2230</v>
      </c>
      <c r="H5" s="6">
        <v>28</v>
      </c>
      <c r="I5" s="6" t="s">
        <v>2237</v>
      </c>
      <c r="J5" s="6" t="s">
        <v>2237</v>
      </c>
      <c r="K5" s="34">
        <v>308862.8</v>
      </c>
      <c r="L5" s="34">
        <v>153</v>
      </c>
      <c r="M5" s="34">
        <v>146</v>
      </c>
      <c r="N5" s="34">
        <v>89.041095890410958</v>
      </c>
      <c r="O5" s="35">
        <v>6.3935502737034917E-3</v>
      </c>
      <c r="P5" s="33">
        <v>0</v>
      </c>
      <c r="Q5" s="33">
        <v>0</v>
      </c>
      <c r="R5" s="33">
        <v>146</v>
      </c>
      <c r="S5" s="8" t="e">
        <v>#N/A</v>
      </c>
      <c r="T5" s="33">
        <v>0</v>
      </c>
      <c r="U5" s="33">
        <v>0</v>
      </c>
      <c r="V5" s="33">
        <v>0</v>
      </c>
      <c r="W5" s="33">
        <v>273163.06</v>
      </c>
      <c r="X5" s="33">
        <v>7462.0646999999999</v>
      </c>
      <c r="Y5" s="33">
        <v>0</v>
      </c>
      <c r="Z5" s="33">
        <v>272193.96000000002</v>
      </c>
      <c r="AA5" s="33">
        <v>0</v>
      </c>
      <c r="AB5" s="33">
        <v>320.44664999999998</v>
      </c>
      <c r="AC5" s="33">
        <v>5815.3797999999997</v>
      </c>
      <c r="AD5" s="33">
        <v>0</v>
      </c>
      <c r="AE5" s="33">
        <v>0</v>
      </c>
      <c r="AF5" s="33">
        <v>0</v>
      </c>
      <c r="AG5" s="33">
        <v>222.46691999999999</v>
      </c>
      <c r="AH5" s="33">
        <v>0</v>
      </c>
      <c r="AI5" s="33">
        <v>370.85748000000001</v>
      </c>
      <c r="AJ5" s="33">
        <v>822.59004000000004</v>
      </c>
      <c r="AK5" s="33">
        <v>0</v>
      </c>
      <c r="AL5" s="33">
        <v>279168.19</v>
      </c>
      <c r="AM5" s="33">
        <v>0</v>
      </c>
      <c r="AN5" s="33">
        <v>5.4671172714280001</v>
      </c>
      <c r="AO5" s="10">
        <v>0.84441087613293053</v>
      </c>
      <c r="AP5" s="8">
        <v>0</v>
      </c>
      <c r="AQ5" s="8" t="e">
        <v>#N/A</v>
      </c>
      <c r="AR5" s="8" t="e">
        <v>#N/A</v>
      </c>
      <c r="AS5" s="8" t="e">
        <v>#N/A</v>
      </c>
      <c r="AT5">
        <v>20</v>
      </c>
      <c r="AU5" s="20">
        <v>142.00000000000003</v>
      </c>
      <c r="AV5" s="8">
        <v>97.260273972602747</v>
      </c>
      <c r="AW5" s="34">
        <v>2</v>
      </c>
      <c r="AX5" s="34">
        <v>1</v>
      </c>
    </row>
    <row r="6" spans="1:51" x14ac:dyDescent="0.25">
      <c r="A6" s="2" t="s">
        <v>11</v>
      </c>
      <c r="B6" s="3" t="s">
        <v>15</v>
      </c>
      <c r="C6" s="4">
        <v>94885</v>
      </c>
      <c r="D6" s="2" t="s">
        <v>13</v>
      </c>
      <c r="E6" s="2" t="s">
        <v>16</v>
      </c>
      <c r="F6" t="e">
        <v>#N/A</v>
      </c>
      <c r="G6" s="6" t="s">
        <v>2230</v>
      </c>
      <c r="H6" s="6">
        <v>28</v>
      </c>
      <c r="I6" s="6" t="s">
        <v>2237</v>
      </c>
      <c r="J6" s="6" t="s">
        <v>2237</v>
      </c>
      <c r="K6" s="34">
        <v>121217.69999999998</v>
      </c>
      <c r="L6" s="34">
        <v>60</v>
      </c>
      <c r="M6" s="34">
        <v>54</v>
      </c>
      <c r="N6" s="34">
        <v>3.7037037037037033</v>
      </c>
      <c r="O6" s="35">
        <v>1.9441404335290113E-3</v>
      </c>
      <c r="P6" s="33">
        <v>0</v>
      </c>
      <c r="Q6" s="33">
        <v>0</v>
      </c>
      <c r="R6" s="33">
        <v>54</v>
      </c>
      <c r="S6" s="8" t="e">
        <v>#N/A</v>
      </c>
      <c r="T6" s="33">
        <v>3496.3184000000001</v>
      </c>
      <c r="U6" s="33">
        <v>0</v>
      </c>
      <c r="V6" s="33">
        <v>0</v>
      </c>
      <c r="W6" s="33">
        <v>104056.79</v>
      </c>
      <c r="X6" s="33">
        <v>3556.4940999999999</v>
      </c>
      <c r="Y6" s="33">
        <v>0</v>
      </c>
      <c r="Z6" s="33">
        <v>109176.74</v>
      </c>
      <c r="AA6" s="33">
        <v>0</v>
      </c>
      <c r="AB6" s="33">
        <v>570.76391999999998</v>
      </c>
      <c r="AC6" s="33">
        <v>661.72510999999997</v>
      </c>
      <c r="AD6" s="33">
        <v>0</v>
      </c>
      <c r="AE6" s="33">
        <v>0</v>
      </c>
      <c r="AF6" s="33">
        <v>0</v>
      </c>
      <c r="AG6" s="33">
        <v>0</v>
      </c>
      <c r="AH6" s="33">
        <v>0</v>
      </c>
      <c r="AI6" s="33">
        <v>836.04935</v>
      </c>
      <c r="AJ6" s="33">
        <v>0</v>
      </c>
      <c r="AK6" s="33">
        <v>100.55647999999999</v>
      </c>
      <c r="AL6" s="33">
        <v>110703.74</v>
      </c>
      <c r="AM6" s="33">
        <v>0</v>
      </c>
      <c r="AN6" s="33">
        <v>0.92806266876400001</v>
      </c>
      <c r="AO6" s="10">
        <v>0.75630252100840334</v>
      </c>
      <c r="AP6" s="8">
        <v>0</v>
      </c>
      <c r="AQ6" s="8" t="e">
        <v>#N/A</v>
      </c>
      <c r="AR6" s="8" t="e">
        <v>#N/A</v>
      </c>
      <c r="AS6" s="8" t="e">
        <v>#N/A</v>
      </c>
      <c r="AT6">
        <v>0</v>
      </c>
      <c r="AU6" s="20">
        <v>54</v>
      </c>
      <c r="AV6" s="8">
        <v>100</v>
      </c>
      <c r="AW6" s="34">
        <v>0</v>
      </c>
      <c r="AX6" s="34">
        <v>0</v>
      </c>
    </row>
    <row r="7" spans="1:51" x14ac:dyDescent="0.25">
      <c r="A7" s="2" t="s">
        <v>11</v>
      </c>
      <c r="B7" s="3" t="s">
        <v>17</v>
      </c>
      <c r="C7" s="4">
        <v>94886</v>
      </c>
      <c r="D7" s="2" t="s">
        <v>13</v>
      </c>
      <c r="E7" s="2" t="s">
        <v>18</v>
      </c>
      <c r="F7" t="e">
        <v>#N/A</v>
      </c>
      <c r="G7" s="6" t="s">
        <v>2230</v>
      </c>
      <c r="H7" s="6">
        <v>28</v>
      </c>
      <c r="I7" s="6" t="s">
        <v>2237</v>
      </c>
      <c r="J7" s="6" t="s">
        <v>2237</v>
      </c>
      <c r="K7" s="34">
        <v>233583.8</v>
      </c>
      <c r="L7" s="34">
        <v>81</v>
      </c>
      <c r="M7" s="34">
        <v>81</v>
      </c>
      <c r="N7" s="34">
        <v>74.074074074074076</v>
      </c>
      <c r="O7" s="35">
        <v>3.3692122046030053E-2</v>
      </c>
      <c r="P7" s="33">
        <v>0</v>
      </c>
      <c r="Q7" s="33">
        <v>0</v>
      </c>
      <c r="R7" s="33">
        <v>81</v>
      </c>
      <c r="S7" s="8" t="e">
        <v>#N/A</v>
      </c>
      <c r="T7" s="33">
        <v>2500.8371000000002</v>
      </c>
      <c r="U7" s="33">
        <v>0</v>
      </c>
      <c r="V7" s="33">
        <v>0</v>
      </c>
      <c r="W7" s="33">
        <v>213940.86</v>
      </c>
      <c r="X7" s="33">
        <v>11354.123</v>
      </c>
      <c r="Y7" s="33">
        <v>0</v>
      </c>
      <c r="Z7" s="33">
        <v>123469.31</v>
      </c>
      <c r="AA7" s="33">
        <v>0</v>
      </c>
      <c r="AB7" s="33">
        <v>323.05183</v>
      </c>
      <c r="AC7" s="33">
        <v>106243.22</v>
      </c>
      <c r="AD7" s="33">
        <v>0</v>
      </c>
      <c r="AE7" s="33">
        <v>7.5047138000000002</v>
      </c>
      <c r="AF7" s="33">
        <v>0</v>
      </c>
      <c r="AG7" s="33">
        <v>0</v>
      </c>
      <c r="AH7" s="33">
        <v>3.6058252999999998</v>
      </c>
      <c r="AI7" s="33">
        <v>3438.5509999999999</v>
      </c>
      <c r="AJ7" s="33">
        <v>519.04755999999998</v>
      </c>
      <c r="AK7" s="33">
        <v>1929.6860999999999</v>
      </c>
      <c r="AL7" s="33">
        <v>225204.81</v>
      </c>
      <c r="AM7" s="33">
        <v>0</v>
      </c>
      <c r="AN7" s="33">
        <v>3.3933441483000002</v>
      </c>
      <c r="AO7" s="10">
        <v>0.63772455089820357</v>
      </c>
      <c r="AP7" s="8">
        <v>0</v>
      </c>
      <c r="AQ7" s="8" t="e">
        <v>#N/A</v>
      </c>
      <c r="AR7" s="8" t="e">
        <v>#N/A</v>
      </c>
      <c r="AS7" s="8" t="e">
        <v>#N/A</v>
      </c>
      <c r="AT7">
        <v>14</v>
      </c>
      <c r="AU7" s="20">
        <v>72</v>
      </c>
      <c r="AV7" s="8">
        <v>88.8888888888889</v>
      </c>
      <c r="AW7" s="34">
        <v>2</v>
      </c>
      <c r="AX7" s="34">
        <v>1</v>
      </c>
    </row>
    <row r="8" spans="1:51" x14ac:dyDescent="0.25">
      <c r="A8" s="2" t="s">
        <v>11</v>
      </c>
      <c r="B8" s="3" t="s">
        <v>19</v>
      </c>
      <c r="C8" s="4">
        <v>94887</v>
      </c>
      <c r="D8" s="2" t="s">
        <v>13</v>
      </c>
      <c r="E8" s="2" t="s">
        <v>20</v>
      </c>
      <c r="F8" t="e">
        <v>#N/A</v>
      </c>
      <c r="G8" s="6" t="s">
        <v>2230</v>
      </c>
      <c r="H8" s="6">
        <v>28</v>
      </c>
      <c r="I8" s="6" t="s">
        <v>2237</v>
      </c>
      <c r="J8" s="6" t="s">
        <v>2237</v>
      </c>
      <c r="K8" s="34">
        <v>1020494.5</v>
      </c>
      <c r="L8" s="34">
        <v>143</v>
      </c>
      <c r="M8" s="34">
        <v>128</v>
      </c>
      <c r="N8" s="34">
        <v>40.625</v>
      </c>
      <c r="O8" s="35">
        <v>8.1557163286205599E-3</v>
      </c>
      <c r="P8" s="33">
        <v>0</v>
      </c>
      <c r="Q8" s="33">
        <v>0</v>
      </c>
      <c r="R8" s="33">
        <v>128</v>
      </c>
      <c r="S8" s="8" t="e">
        <v>#N/A</v>
      </c>
      <c r="T8" s="33">
        <v>4305.5519000000004</v>
      </c>
      <c r="U8" s="33">
        <v>0</v>
      </c>
      <c r="V8" s="33">
        <v>0</v>
      </c>
      <c r="W8" s="33">
        <v>977073.82</v>
      </c>
      <c r="X8" s="33">
        <v>34155.114999999998</v>
      </c>
      <c r="Y8" s="33">
        <v>0</v>
      </c>
      <c r="Z8" s="33">
        <v>1002931.1</v>
      </c>
      <c r="AA8" s="33">
        <v>0</v>
      </c>
      <c r="AB8" s="33">
        <v>2385.2136</v>
      </c>
      <c r="AC8" s="33">
        <v>11982.791999999999</v>
      </c>
      <c r="AD8" s="33">
        <v>19.112425999999999</v>
      </c>
      <c r="AE8" s="33">
        <v>24.066600000000001</v>
      </c>
      <c r="AF8" s="33">
        <v>0</v>
      </c>
      <c r="AG8" s="33">
        <v>1210.9812999999999</v>
      </c>
      <c r="AH8" s="33">
        <v>3.2107581000000001</v>
      </c>
      <c r="AI8" s="33">
        <v>1742.4838</v>
      </c>
      <c r="AJ8" s="33">
        <v>1891.7053000000001</v>
      </c>
      <c r="AK8" s="33">
        <v>107.60455</v>
      </c>
      <c r="AL8" s="33">
        <v>1012898.1</v>
      </c>
      <c r="AM8" s="33">
        <v>0</v>
      </c>
      <c r="AN8" s="33">
        <v>0</v>
      </c>
      <c r="AO8" s="10">
        <v>0.82688766114180479</v>
      </c>
      <c r="AP8" s="8">
        <v>0</v>
      </c>
      <c r="AQ8" s="8" t="e">
        <v>#N/A</v>
      </c>
      <c r="AR8" s="8" t="e">
        <v>#N/A</v>
      </c>
      <c r="AS8" s="8" t="e">
        <v>#N/A</v>
      </c>
      <c r="AT8">
        <v>0</v>
      </c>
      <c r="AU8" s="20">
        <v>127</v>
      </c>
      <c r="AV8" s="8">
        <v>99.21875</v>
      </c>
      <c r="AW8" s="34">
        <v>2</v>
      </c>
      <c r="AX8" s="34">
        <v>1</v>
      </c>
    </row>
    <row r="9" spans="1:51" x14ac:dyDescent="0.25">
      <c r="A9" s="2" t="s">
        <v>21</v>
      </c>
      <c r="B9" s="3" t="s">
        <v>22</v>
      </c>
      <c r="C9" s="4">
        <v>97511</v>
      </c>
      <c r="D9" s="2" t="s">
        <v>23</v>
      </c>
      <c r="E9" s="2" t="s">
        <v>24</v>
      </c>
      <c r="F9" t="e">
        <v>#N/A</v>
      </c>
      <c r="G9" s="6" t="s">
        <v>2230</v>
      </c>
      <c r="H9" s="6">
        <v>28</v>
      </c>
      <c r="I9" s="6" t="s">
        <v>2237</v>
      </c>
      <c r="J9" s="6" t="s">
        <v>2237</v>
      </c>
      <c r="K9" s="34">
        <v>1402397.3</v>
      </c>
      <c r="L9" s="34">
        <v>125</v>
      </c>
      <c r="M9" s="34">
        <v>124</v>
      </c>
      <c r="N9" s="34">
        <v>76.612903225806448</v>
      </c>
      <c r="O9" s="35">
        <v>1.1566774884529908E-2</v>
      </c>
      <c r="P9" s="33">
        <v>0</v>
      </c>
      <c r="Q9" s="33">
        <v>0</v>
      </c>
      <c r="R9" s="33">
        <v>124</v>
      </c>
      <c r="S9" s="8" t="e">
        <v>#N/A</v>
      </c>
      <c r="T9" s="33">
        <v>91352.206999999995</v>
      </c>
      <c r="U9" s="33">
        <v>0</v>
      </c>
      <c r="V9" s="33">
        <v>0</v>
      </c>
      <c r="W9" s="33">
        <v>1214616.7</v>
      </c>
      <c r="X9" s="33">
        <v>165622.03</v>
      </c>
      <c r="Y9" s="33">
        <v>0</v>
      </c>
      <c r="Z9" s="33">
        <v>1436980.7</v>
      </c>
      <c r="AA9" s="33">
        <v>1368.4686999999999</v>
      </c>
      <c r="AB9" s="33">
        <v>11827.092000000001</v>
      </c>
      <c r="AC9" s="33">
        <v>30699.314999999999</v>
      </c>
      <c r="AD9" s="33">
        <v>213.73053999999999</v>
      </c>
      <c r="AE9" s="33">
        <v>64.967569999999995</v>
      </c>
      <c r="AF9" s="33">
        <v>0</v>
      </c>
      <c r="AG9" s="33">
        <v>469.35237000000001</v>
      </c>
      <c r="AH9" s="33">
        <v>0</v>
      </c>
      <c r="AI9" s="33">
        <v>5562.7469000000001</v>
      </c>
      <c r="AJ9" s="33">
        <v>5149.7824000000001</v>
      </c>
      <c r="AK9" s="33">
        <v>136.00646</v>
      </c>
      <c r="AL9" s="33">
        <v>1471309.9</v>
      </c>
      <c r="AM9" s="33">
        <v>0</v>
      </c>
      <c r="AN9" s="33">
        <v>0</v>
      </c>
      <c r="AO9" s="10">
        <v>0.91560509554140124</v>
      </c>
      <c r="AP9" s="8">
        <v>0</v>
      </c>
      <c r="AQ9" s="8" t="e">
        <v>#N/A</v>
      </c>
      <c r="AR9" s="8" t="e">
        <v>#N/A</v>
      </c>
      <c r="AS9" s="8" t="e">
        <v>#N/A</v>
      </c>
      <c r="AT9">
        <v>30</v>
      </c>
      <c r="AU9" s="20">
        <v>68</v>
      </c>
      <c r="AV9" s="8">
        <v>54.838709677419352</v>
      </c>
      <c r="AW9" s="34">
        <v>0</v>
      </c>
      <c r="AX9" s="34">
        <v>0</v>
      </c>
    </row>
    <row r="10" spans="1:51" x14ac:dyDescent="0.25">
      <c r="A10" s="2" t="s">
        <v>21</v>
      </c>
      <c r="B10" s="3" t="s">
        <v>25</v>
      </c>
      <c r="C10" s="4">
        <v>97777</v>
      </c>
      <c r="D10" s="2" t="s">
        <v>23</v>
      </c>
      <c r="E10" s="2" t="s">
        <v>26</v>
      </c>
      <c r="F10" t="e">
        <v>#N/A</v>
      </c>
      <c r="G10" s="6" t="s">
        <v>2230</v>
      </c>
      <c r="H10" s="6">
        <v>28</v>
      </c>
      <c r="I10" s="6" t="s">
        <v>2237</v>
      </c>
      <c r="J10" s="6" t="s">
        <v>2237</v>
      </c>
      <c r="K10" s="34">
        <v>554739.4</v>
      </c>
      <c r="L10" s="34">
        <v>73</v>
      </c>
      <c r="M10" s="34">
        <v>73</v>
      </c>
      <c r="N10" s="34">
        <v>90.410958904109577</v>
      </c>
      <c r="O10" s="35">
        <v>6.656011562214216E-3</v>
      </c>
      <c r="P10" s="33">
        <v>0</v>
      </c>
      <c r="Q10" s="33">
        <v>0</v>
      </c>
      <c r="R10" s="33">
        <v>73</v>
      </c>
      <c r="S10" s="8" t="e">
        <v>#N/A</v>
      </c>
      <c r="T10" s="33">
        <v>98000.085999999996</v>
      </c>
      <c r="U10" s="33">
        <v>0</v>
      </c>
      <c r="V10" s="33">
        <v>0</v>
      </c>
      <c r="W10" s="33">
        <v>411127.78</v>
      </c>
      <c r="X10" s="33">
        <v>38496.438999999998</v>
      </c>
      <c r="Y10" s="33">
        <v>0</v>
      </c>
      <c r="Z10" s="33">
        <v>524691.86</v>
      </c>
      <c r="AA10" s="33">
        <v>5.6686924999999997</v>
      </c>
      <c r="AB10" s="33">
        <v>676.27574000000004</v>
      </c>
      <c r="AC10" s="33">
        <v>23105.886999999999</v>
      </c>
      <c r="AD10" s="33">
        <v>0</v>
      </c>
      <c r="AE10" s="33">
        <v>0</v>
      </c>
      <c r="AF10" s="33">
        <v>0</v>
      </c>
      <c r="AG10" s="33">
        <v>8.3026706000000008</v>
      </c>
      <c r="AH10" s="33">
        <v>0</v>
      </c>
      <c r="AI10" s="33">
        <v>360.33582000000001</v>
      </c>
      <c r="AJ10" s="33">
        <v>1163.4580000000001</v>
      </c>
      <c r="AK10" s="33">
        <v>0.55139446999999997</v>
      </c>
      <c r="AL10" s="33">
        <v>546946.92000000004</v>
      </c>
      <c r="AM10" s="33">
        <v>0</v>
      </c>
      <c r="AN10" s="33">
        <v>4.1578859948479998</v>
      </c>
      <c r="AO10" s="10">
        <v>0.81666666666666676</v>
      </c>
      <c r="AP10" s="8">
        <v>0</v>
      </c>
      <c r="AQ10" s="8" t="e">
        <v>#N/A</v>
      </c>
      <c r="AR10" s="8" t="e">
        <v>#N/A</v>
      </c>
      <c r="AS10" s="8" t="e">
        <v>#N/A</v>
      </c>
      <c r="AT10">
        <v>60</v>
      </c>
      <c r="AU10" s="20">
        <v>47</v>
      </c>
      <c r="AV10" s="8">
        <v>64.38356164383562</v>
      </c>
      <c r="AW10" s="34">
        <v>0</v>
      </c>
      <c r="AX10" s="34">
        <v>0</v>
      </c>
    </row>
    <row r="11" spans="1:51" x14ac:dyDescent="0.25">
      <c r="A11" s="2" t="s">
        <v>27</v>
      </c>
      <c r="B11" s="3" t="s">
        <v>28</v>
      </c>
      <c r="C11" s="4">
        <v>25754</v>
      </c>
      <c r="D11" s="2" t="s">
        <v>29</v>
      </c>
      <c r="E11" s="2" t="s">
        <v>30</v>
      </c>
      <c r="F11" t="e">
        <v>#N/A</v>
      </c>
      <c r="G11" s="6" t="s">
        <v>2231</v>
      </c>
      <c r="H11" s="6">
        <v>6</v>
      </c>
      <c r="I11" s="6" t="s">
        <v>2238</v>
      </c>
      <c r="J11" s="6" t="s">
        <v>2238</v>
      </c>
      <c r="K11" s="34">
        <v>15746</v>
      </c>
      <c r="L11" s="34">
        <v>918</v>
      </c>
      <c r="M11" s="34">
        <v>422</v>
      </c>
      <c r="N11" s="34">
        <v>65.165876777251185</v>
      </c>
      <c r="O11" s="35">
        <v>3.0830667660565045</v>
      </c>
      <c r="P11" s="33">
        <v>71</v>
      </c>
      <c r="Q11" s="33">
        <v>329</v>
      </c>
      <c r="R11" s="33">
        <v>22</v>
      </c>
      <c r="S11" s="8">
        <v>28.825536558290359</v>
      </c>
      <c r="T11" s="33">
        <v>5518.3684999999996</v>
      </c>
      <c r="U11" s="33">
        <v>4873.6998000000003</v>
      </c>
      <c r="V11" s="33">
        <v>1949.8055999999999</v>
      </c>
      <c r="W11" s="33">
        <v>4869.1367</v>
      </c>
      <c r="X11" s="33">
        <v>0</v>
      </c>
      <c r="Y11" s="33">
        <v>57.995275999999997</v>
      </c>
      <c r="Z11" s="33">
        <v>23.720744</v>
      </c>
      <c r="AA11" s="33">
        <v>497.55927000000003</v>
      </c>
      <c r="AB11" s="33">
        <v>0</v>
      </c>
      <c r="AC11" s="33">
        <v>16684.187999999998</v>
      </c>
      <c r="AD11" s="33">
        <v>1456.6131</v>
      </c>
      <c r="AE11" s="33">
        <v>1484.9301</v>
      </c>
      <c r="AF11" s="33">
        <v>0</v>
      </c>
      <c r="AG11" s="33">
        <v>476.36432000000002</v>
      </c>
      <c r="AH11" s="33">
        <v>88.420446999999996</v>
      </c>
      <c r="AI11" s="33">
        <v>1988.9898000000001</v>
      </c>
      <c r="AJ11" s="33">
        <v>2878.6158999999998</v>
      </c>
      <c r="AK11" s="33">
        <v>6406.5915000000005</v>
      </c>
      <c r="AL11" s="33">
        <v>5396.1646000000001</v>
      </c>
      <c r="AM11" s="33">
        <v>1071.7045541800001</v>
      </c>
      <c r="AN11" s="33">
        <v>6.7057408131400003</v>
      </c>
      <c r="AO11" s="10">
        <v>0.38203017832647462</v>
      </c>
      <c r="AP11" s="8">
        <v>4.2395336512983572</v>
      </c>
      <c r="AQ11" s="8">
        <v>33.19212490180675</v>
      </c>
      <c r="AR11" s="8">
        <v>187</v>
      </c>
      <c r="AS11" s="8">
        <v>242.24598930481284</v>
      </c>
      <c r="AT11">
        <v>174</v>
      </c>
      <c r="AU11" s="20">
        <v>360</v>
      </c>
      <c r="AV11" s="8">
        <v>85.308056872037923</v>
      </c>
      <c r="AW11" s="34">
        <v>66</v>
      </c>
      <c r="AX11" s="34">
        <v>54</v>
      </c>
    </row>
    <row r="12" spans="1:51" x14ac:dyDescent="0.25">
      <c r="A12" s="2" t="s">
        <v>5</v>
      </c>
      <c r="B12" s="3" t="s">
        <v>31</v>
      </c>
      <c r="C12" s="4">
        <v>91540</v>
      </c>
      <c r="D12" s="2" t="s">
        <v>7</v>
      </c>
      <c r="E12" s="2" t="s">
        <v>32</v>
      </c>
      <c r="F12" t="e">
        <v>#N/A</v>
      </c>
      <c r="G12" s="6" t="s">
        <v>2230</v>
      </c>
      <c r="H12" s="6">
        <v>0</v>
      </c>
      <c r="I12" s="6" t="s">
        <v>2239</v>
      </c>
      <c r="J12" s="6" t="s">
        <v>2239</v>
      </c>
      <c r="K12" s="34">
        <v>150916.79999999996</v>
      </c>
      <c r="L12" s="34">
        <v>920</v>
      </c>
      <c r="M12" s="34">
        <v>881</v>
      </c>
      <c r="N12" s="34">
        <v>56.413166855845631</v>
      </c>
      <c r="O12" s="35">
        <v>0.75265820249318971</v>
      </c>
      <c r="P12" s="33">
        <v>0</v>
      </c>
      <c r="Q12" s="33">
        <v>0</v>
      </c>
      <c r="R12" s="33">
        <v>881</v>
      </c>
      <c r="S12" s="8">
        <v>99.030495673681742</v>
      </c>
      <c r="T12" s="33">
        <v>11546.86</v>
      </c>
      <c r="U12" s="33">
        <v>0</v>
      </c>
      <c r="V12" s="33">
        <v>0</v>
      </c>
      <c r="W12" s="33">
        <v>84148.49</v>
      </c>
      <c r="X12" s="33">
        <v>47256.805</v>
      </c>
      <c r="Y12" s="33">
        <v>75.797321999999994</v>
      </c>
      <c r="Z12" s="33">
        <v>136687.5</v>
      </c>
      <c r="AA12" s="33">
        <v>652.28288999999995</v>
      </c>
      <c r="AB12" s="33">
        <v>3638.3724000000002</v>
      </c>
      <c r="AC12" s="33">
        <v>5407.8046000000004</v>
      </c>
      <c r="AD12" s="33">
        <v>30.574034999999999</v>
      </c>
      <c r="AE12" s="33">
        <v>0.14969254000000001</v>
      </c>
      <c r="AF12" s="33">
        <v>0</v>
      </c>
      <c r="AG12" s="33">
        <v>109.96305</v>
      </c>
      <c r="AH12" s="33">
        <v>1.1250349999999999E-2</v>
      </c>
      <c r="AI12" s="33">
        <v>518.58307000000002</v>
      </c>
      <c r="AJ12" s="33">
        <v>792.75277000000006</v>
      </c>
      <c r="AK12" s="33">
        <v>0</v>
      </c>
      <c r="AL12" s="33">
        <v>145181.6</v>
      </c>
      <c r="AM12" s="33">
        <v>7393.4762749299998</v>
      </c>
      <c r="AN12" s="33">
        <v>280.19283008724</v>
      </c>
      <c r="AO12" s="10">
        <v>0.56576964477933267</v>
      </c>
      <c r="AP12" s="8">
        <v>0</v>
      </c>
      <c r="AQ12" s="8">
        <v>0</v>
      </c>
      <c r="AR12" s="8">
        <v>1475</v>
      </c>
      <c r="AS12" s="8">
        <v>0</v>
      </c>
      <c r="AT12">
        <v>376</v>
      </c>
      <c r="AU12" s="20">
        <v>762</v>
      </c>
      <c r="AV12" s="8">
        <v>86.492622020431327</v>
      </c>
      <c r="AW12" s="34">
        <v>2</v>
      </c>
      <c r="AX12" s="34">
        <v>2</v>
      </c>
    </row>
    <row r="13" spans="1:51" x14ac:dyDescent="0.25">
      <c r="A13" s="2" t="s">
        <v>33</v>
      </c>
      <c r="B13" s="3" t="s">
        <v>34</v>
      </c>
      <c r="C13" s="4">
        <v>15187</v>
      </c>
      <c r="D13" s="2" t="s">
        <v>35</v>
      </c>
      <c r="E13" s="2" t="s">
        <v>36</v>
      </c>
      <c r="F13" t="e">
        <v>#N/A</v>
      </c>
      <c r="G13" s="6" t="s">
        <v>2232</v>
      </c>
      <c r="H13" s="6">
        <v>0</v>
      </c>
      <c r="I13" s="6" t="s">
        <v>2239</v>
      </c>
      <c r="J13" s="6" t="s">
        <v>2239</v>
      </c>
      <c r="K13" s="34">
        <v>4893.7</v>
      </c>
      <c r="L13" s="34">
        <v>1524</v>
      </c>
      <c r="M13" s="34">
        <v>1482</v>
      </c>
      <c r="N13" s="34">
        <v>91.902834008097173</v>
      </c>
      <c r="O13" s="35">
        <v>30.843518718555853</v>
      </c>
      <c r="P13" s="33">
        <v>269</v>
      </c>
      <c r="Q13" s="33">
        <v>1209</v>
      </c>
      <c r="R13" s="33">
        <v>4</v>
      </c>
      <c r="S13" s="8">
        <v>0.82766107258197397</v>
      </c>
      <c r="T13" s="33">
        <v>2080.8312000000001</v>
      </c>
      <c r="U13" s="33">
        <v>0</v>
      </c>
      <c r="V13" s="33">
        <v>496.2636</v>
      </c>
      <c r="W13" s="33">
        <v>2356.415</v>
      </c>
      <c r="X13" s="33">
        <v>0</v>
      </c>
      <c r="Y13" s="33">
        <v>0</v>
      </c>
      <c r="Z13" s="33">
        <v>8.1473799999999992E-3</v>
      </c>
      <c r="AA13" s="33">
        <v>40.942900000000002</v>
      </c>
      <c r="AB13" s="33">
        <v>0</v>
      </c>
      <c r="AC13" s="33">
        <v>4906.8503000000001</v>
      </c>
      <c r="AD13" s="33">
        <v>0</v>
      </c>
      <c r="AE13" s="33">
        <v>13.230649</v>
      </c>
      <c r="AF13" s="33">
        <v>0</v>
      </c>
      <c r="AG13" s="33">
        <v>497.32450999999998</v>
      </c>
      <c r="AH13" s="33">
        <v>0</v>
      </c>
      <c r="AI13" s="33">
        <v>0</v>
      </c>
      <c r="AJ13" s="33">
        <v>4310.6778000000004</v>
      </c>
      <c r="AK13" s="33">
        <v>85.617304000000004</v>
      </c>
      <c r="AL13" s="33">
        <v>40.951056000000001</v>
      </c>
      <c r="AM13" s="33">
        <v>0</v>
      </c>
      <c r="AN13" s="33">
        <v>0</v>
      </c>
      <c r="AO13" s="10">
        <v>0.32012513034410844</v>
      </c>
      <c r="AP13" s="8">
        <v>0</v>
      </c>
      <c r="AQ13" s="8">
        <v>60.094999999999999</v>
      </c>
      <c r="AR13" s="8">
        <v>51</v>
      </c>
      <c r="AS13" s="8">
        <v>1386.2745098039215</v>
      </c>
      <c r="AT13">
        <v>1353</v>
      </c>
      <c r="AU13" s="20">
        <v>1303</v>
      </c>
      <c r="AV13" s="8">
        <v>87.921727395411608</v>
      </c>
      <c r="AW13" s="34">
        <v>107</v>
      </c>
      <c r="AX13" s="34">
        <v>97</v>
      </c>
    </row>
    <row r="14" spans="1:51" x14ac:dyDescent="0.25">
      <c r="A14" s="2" t="s">
        <v>33</v>
      </c>
      <c r="B14" s="3" t="s">
        <v>37</v>
      </c>
      <c r="C14" s="4">
        <v>15476</v>
      </c>
      <c r="D14" s="2" t="s">
        <v>35</v>
      </c>
      <c r="E14" s="2" t="s">
        <v>38</v>
      </c>
      <c r="F14" t="e">
        <v>#N/A</v>
      </c>
      <c r="G14" s="6" t="s">
        <v>2232</v>
      </c>
      <c r="H14" s="6">
        <v>0</v>
      </c>
      <c r="I14" s="6" t="s">
        <v>2239</v>
      </c>
      <c r="J14" s="6" t="s">
        <v>2239</v>
      </c>
      <c r="K14" s="34">
        <v>5516.1</v>
      </c>
      <c r="L14" s="34">
        <v>2493</v>
      </c>
      <c r="M14" s="34">
        <v>2372</v>
      </c>
      <c r="N14" s="34">
        <v>90.514333895446882</v>
      </c>
      <c r="O14" s="35">
        <v>38.210768003796929</v>
      </c>
      <c r="P14" s="33">
        <v>332</v>
      </c>
      <c r="Q14" s="33">
        <v>2037</v>
      </c>
      <c r="R14" s="33">
        <v>3</v>
      </c>
      <c r="S14" s="8">
        <v>18.643712747560198</v>
      </c>
      <c r="T14" s="33">
        <v>2133.7375999999999</v>
      </c>
      <c r="U14" s="33">
        <v>933.48560999999995</v>
      </c>
      <c r="V14" s="33">
        <v>1443.8517999999999</v>
      </c>
      <c r="W14" s="33">
        <v>1520.9256</v>
      </c>
      <c r="X14" s="33">
        <v>0</v>
      </c>
      <c r="Y14" s="33">
        <v>0</v>
      </c>
      <c r="Z14" s="33">
        <v>0</v>
      </c>
      <c r="AA14" s="33">
        <v>9.0310308999999993</v>
      </c>
      <c r="AB14" s="33">
        <v>0</v>
      </c>
      <c r="AC14" s="33">
        <v>6024.6592000000001</v>
      </c>
      <c r="AD14" s="33">
        <v>7.7151833999999999</v>
      </c>
      <c r="AE14" s="33">
        <v>10.788812</v>
      </c>
      <c r="AF14" s="33">
        <v>0</v>
      </c>
      <c r="AG14" s="33">
        <v>1240.9970000000001</v>
      </c>
      <c r="AH14" s="33">
        <v>0</v>
      </c>
      <c r="AI14" s="33">
        <v>309.58677</v>
      </c>
      <c r="AJ14" s="33">
        <v>2879.2345999999998</v>
      </c>
      <c r="AK14" s="33">
        <v>474.45632000000001</v>
      </c>
      <c r="AL14" s="33">
        <v>1126.3418999999999</v>
      </c>
      <c r="AM14" s="33">
        <v>0</v>
      </c>
      <c r="AN14" s="33">
        <v>0.15585958711636</v>
      </c>
      <c r="AO14" s="10">
        <v>0.34517766497461927</v>
      </c>
      <c r="AP14" s="8">
        <v>0</v>
      </c>
      <c r="AQ14" s="8">
        <v>214.45500000000001</v>
      </c>
      <c r="AR14" s="8">
        <v>61</v>
      </c>
      <c r="AS14" s="8">
        <v>4136.0655737704919</v>
      </c>
      <c r="AT14">
        <v>1987</v>
      </c>
      <c r="AU14" s="20">
        <v>2168</v>
      </c>
      <c r="AV14" s="8">
        <v>91.399662731871828</v>
      </c>
      <c r="AW14" s="34">
        <v>325</v>
      </c>
      <c r="AX14" s="34">
        <v>310</v>
      </c>
    </row>
    <row r="15" spans="1:51" x14ac:dyDescent="0.25">
      <c r="A15" s="2" t="s">
        <v>39</v>
      </c>
      <c r="B15" s="3" t="s">
        <v>40</v>
      </c>
      <c r="C15" s="4">
        <v>88564</v>
      </c>
      <c r="D15" s="2" t="s">
        <v>41</v>
      </c>
      <c r="E15" s="2" t="s">
        <v>42</v>
      </c>
      <c r="F15" t="e">
        <v>#N/A</v>
      </c>
      <c r="G15" s="6" t="s">
        <v>2232</v>
      </c>
      <c r="H15" s="6">
        <v>0</v>
      </c>
      <c r="I15" s="6" t="s">
        <v>2239</v>
      </c>
      <c r="J15" s="6" t="s">
        <v>2239</v>
      </c>
      <c r="K15" s="34">
        <v>1886</v>
      </c>
      <c r="L15" s="34">
        <v>1278</v>
      </c>
      <c r="M15" s="34">
        <v>1251</v>
      </c>
      <c r="N15" s="34">
        <v>96.562749800159878</v>
      </c>
      <c r="O15" s="35">
        <v>45.766264510561768</v>
      </c>
      <c r="P15" s="33">
        <v>1248</v>
      </c>
      <c r="Q15" s="33">
        <v>3</v>
      </c>
      <c r="R15" s="33">
        <v>0</v>
      </c>
      <c r="S15" s="8" t="e">
        <v>#N/A</v>
      </c>
      <c r="T15" s="33">
        <v>704.02752999999996</v>
      </c>
      <c r="U15" s="33">
        <v>0</v>
      </c>
      <c r="V15" s="33">
        <v>28.226191</v>
      </c>
      <c r="W15" s="33">
        <v>954.83308999999997</v>
      </c>
      <c r="X15" s="33">
        <v>4.3425982000000003</v>
      </c>
      <c r="Y15" s="33" t="s">
        <v>2323</v>
      </c>
      <c r="Z15" s="33" t="s">
        <v>2323</v>
      </c>
      <c r="AA15" s="33" t="s">
        <v>2323</v>
      </c>
      <c r="AB15" s="33" t="s">
        <v>2323</v>
      </c>
      <c r="AC15" s="33" t="s">
        <v>2323</v>
      </c>
      <c r="AD15" s="33" t="s">
        <v>2323</v>
      </c>
      <c r="AE15" s="33" t="s">
        <v>2323</v>
      </c>
      <c r="AF15" s="33" t="s">
        <v>2323</v>
      </c>
      <c r="AG15" s="33" t="s">
        <v>2323</v>
      </c>
      <c r="AH15" s="33" t="s">
        <v>2323</v>
      </c>
      <c r="AI15" s="33" t="s">
        <v>2323</v>
      </c>
      <c r="AJ15" s="33" t="s">
        <v>2323</v>
      </c>
      <c r="AK15" s="33" t="s">
        <v>2323</v>
      </c>
      <c r="AL15" s="33" t="s">
        <v>2323</v>
      </c>
      <c r="AM15" s="33">
        <v>95.034134520199999</v>
      </c>
      <c r="AN15" s="33">
        <v>0</v>
      </c>
      <c r="AO15" s="10">
        <v>0.17391304347826086</v>
      </c>
      <c r="AP15" s="8">
        <v>0</v>
      </c>
      <c r="AQ15" s="8">
        <v>4.2299999999999995</v>
      </c>
      <c r="AR15" s="8">
        <v>52</v>
      </c>
      <c r="AS15" s="8">
        <v>100.57692307692308</v>
      </c>
      <c r="AT15">
        <v>688</v>
      </c>
      <c r="AU15" s="20">
        <v>1212</v>
      </c>
      <c r="AV15" s="8">
        <v>96.882494004796158</v>
      </c>
      <c r="AW15" s="34">
        <v>8</v>
      </c>
      <c r="AX15" s="34">
        <v>5</v>
      </c>
    </row>
    <row r="16" spans="1:51" x14ac:dyDescent="0.25">
      <c r="A16" s="2" t="s">
        <v>33</v>
      </c>
      <c r="B16" s="3" t="s">
        <v>43</v>
      </c>
      <c r="C16" s="4">
        <v>15500</v>
      </c>
      <c r="D16" s="2" t="s">
        <v>35</v>
      </c>
      <c r="E16" s="2" t="s">
        <v>44</v>
      </c>
      <c r="F16" t="e">
        <v>#N/A</v>
      </c>
      <c r="G16" s="6" t="s">
        <v>2230</v>
      </c>
      <c r="H16" s="6">
        <v>0</v>
      </c>
      <c r="I16" s="6" t="s">
        <v>2239</v>
      </c>
      <c r="J16" s="6" t="s">
        <v>2239</v>
      </c>
      <c r="K16" s="34">
        <v>5522.2</v>
      </c>
      <c r="L16" s="34">
        <v>1760</v>
      </c>
      <c r="M16" s="34">
        <v>1601</v>
      </c>
      <c r="N16" s="34">
        <v>92.317301686445973</v>
      </c>
      <c r="O16" s="35">
        <v>25.150206549814925</v>
      </c>
      <c r="P16" s="33">
        <v>140</v>
      </c>
      <c r="Q16" s="33">
        <v>1435</v>
      </c>
      <c r="R16" s="33">
        <v>26</v>
      </c>
      <c r="S16" s="8">
        <v>9.228196348834155</v>
      </c>
      <c r="T16" s="33">
        <v>4786.8851999999997</v>
      </c>
      <c r="U16" s="33">
        <v>0</v>
      </c>
      <c r="V16" s="33">
        <v>913.42197999999996</v>
      </c>
      <c r="W16" s="33">
        <v>365.72514999999999</v>
      </c>
      <c r="X16" s="33">
        <v>0</v>
      </c>
      <c r="Y16" s="33">
        <v>0</v>
      </c>
      <c r="Z16" s="33">
        <v>272.12885</v>
      </c>
      <c r="AA16" s="33">
        <v>330.23633999999998</v>
      </c>
      <c r="AB16" s="33">
        <v>0</v>
      </c>
      <c r="AC16" s="33">
        <v>5481.2498999999998</v>
      </c>
      <c r="AD16" s="33">
        <v>5.6685460000000001</v>
      </c>
      <c r="AE16" s="33">
        <v>16.427025</v>
      </c>
      <c r="AF16" s="33">
        <v>0</v>
      </c>
      <c r="AG16" s="33">
        <v>473.20708000000002</v>
      </c>
      <c r="AH16" s="33">
        <v>0</v>
      </c>
      <c r="AI16" s="33">
        <v>0</v>
      </c>
      <c r="AJ16" s="33">
        <v>4295.7123000000001</v>
      </c>
      <c r="AK16" s="33">
        <v>742.00621000000001</v>
      </c>
      <c r="AL16" s="33">
        <v>561.93104000000005</v>
      </c>
      <c r="AM16" s="33">
        <v>0</v>
      </c>
      <c r="AN16" s="33">
        <v>1.1921384899138401</v>
      </c>
      <c r="AO16" s="10">
        <v>0.22329603255340794</v>
      </c>
      <c r="AP16" s="8">
        <v>344.82758620689657</v>
      </c>
      <c r="AQ16" s="8">
        <v>85.424999999999997</v>
      </c>
      <c r="AR16" s="8">
        <v>62</v>
      </c>
      <c r="AS16" s="8">
        <v>1620.9677419354839</v>
      </c>
      <c r="AT16">
        <v>1462</v>
      </c>
      <c r="AU16" s="20">
        <v>1501</v>
      </c>
      <c r="AV16" s="8">
        <v>93.753903810118672</v>
      </c>
      <c r="AW16" s="34">
        <v>98</v>
      </c>
      <c r="AX16" s="34">
        <v>87</v>
      </c>
    </row>
    <row r="17" spans="1:50" x14ac:dyDescent="0.25">
      <c r="A17" s="2" t="s">
        <v>33</v>
      </c>
      <c r="B17" s="3" t="s">
        <v>45</v>
      </c>
      <c r="C17" s="4">
        <v>15224</v>
      </c>
      <c r="D17" s="2" t="s">
        <v>35</v>
      </c>
      <c r="E17" s="2" t="s">
        <v>46</v>
      </c>
      <c r="F17" t="e">
        <v>#N/A</v>
      </c>
      <c r="G17" s="6" t="s">
        <v>2232</v>
      </c>
      <c r="H17" s="6">
        <v>0</v>
      </c>
      <c r="I17" s="6" t="s">
        <v>2239</v>
      </c>
      <c r="J17" s="6" t="s">
        <v>2239</v>
      </c>
      <c r="K17" s="34">
        <v>4363.2</v>
      </c>
      <c r="L17" s="34">
        <v>1868</v>
      </c>
      <c r="M17" s="34">
        <v>1786</v>
      </c>
      <c r="N17" s="34">
        <v>88.409854423292273</v>
      </c>
      <c r="O17" s="35">
        <v>36.795788599843398</v>
      </c>
      <c r="P17" s="33">
        <v>582</v>
      </c>
      <c r="Q17" s="33">
        <v>1163</v>
      </c>
      <c r="R17" s="33">
        <v>41</v>
      </c>
      <c r="S17" s="8">
        <v>37.616688892013038</v>
      </c>
      <c r="T17" s="33">
        <v>829.32695999999999</v>
      </c>
      <c r="U17" s="33">
        <v>0</v>
      </c>
      <c r="V17" s="33">
        <v>1602.2235000000001</v>
      </c>
      <c r="W17" s="33">
        <v>1865.546</v>
      </c>
      <c r="X17" s="33">
        <v>0</v>
      </c>
      <c r="Y17" s="33">
        <v>0</v>
      </c>
      <c r="Z17" s="33">
        <v>147.6215</v>
      </c>
      <c r="AA17" s="33">
        <v>660.88795000000005</v>
      </c>
      <c r="AB17" s="33">
        <v>0</v>
      </c>
      <c r="AC17" s="33">
        <v>3488.1107999999999</v>
      </c>
      <c r="AD17" s="33">
        <v>16.696525999999999</v>
      </c>
      <c r="AE17" s="33">
        <v>22.420508999999999</v>
      </c>
      <c r="AF17" s="33">
        <v>0</v>
      </c>
      <c r="AG17" s="33">
        <v>230.89771999999999</v>
      </c>
      <c r="AH17" s="33">
        <v>0</v>
      </c>
      <c r="AI17" s="33">
        <v>1483.8273999999999</v>
      </c>
      <c r="AJ17" s="33">
        <v>48.209043000000001</v>
      </c>
      <c r="AK17" s="33">
        <v>905.43543</v>
      </c>
      <c r="AL17" s="33">
        <v>1622.5266999999999</v>
      </c>
      <c r="AM17" s="33">
        <v>0</v>
      </c>
      <c r="AN17" s="33">
        <v>1.0662596313620001</v>
      </c>
      <c r="AO17" s="10">
        <v>0.16721672167216725</v>
      </c>
      <c r="AP17" s="8">
        <v>0</v>
      </c>
      <c r="AQ17" s="8">
        <v>94.179999999999993</v>
      </c>
      <c r="AR17" s="8">
        <v>43</v>
      </c>
      <c r="AS17" s="8">
        <v>2576.7441860465115</v>
      </c>
      <c r="AT17">
        <v>1676</v>
      </c>
      <c r="AU17" s="20">
        <v>1572</v>
      </c>
      <c r="AV17" s="8">
        <v>88.017917133258678</v>
      </c>
      <c r="AW17" s="34">
        <v>118</v>
      </c>
      <c r="AX17" s="34">
        <v>79</v>
      </c>
    </row>
    <row r="18" spans="1:50" x14ac:dyDescent="0.25">
      <c r="A18" s="2" t="s">
        <v>33</v>
      </c>
      <c r="B18" s="3" t="s">
        <v>47</v>
      </c>
      <c r="C18" s="4">
        <v>15092</v>
      </c>
      <c r="D18" s="2" t="s">
        <v>35</v>
      </c>
      <c r="E18" s="2" t="s">
        <v>48</v>
      </c>
      <c r="F18" t="e">
        <v>#N/A</v>
      </c>
      <c r="G18" s="6" t="s">
        <v>2230</v>
      </c>
      <c r="H18" s="6">
        <v>24</v>
      </c>
      <c r="I18" s="6" t="s">
        <v>2238</v>
      </c>
      <c r="J18" s="6" t="s">
        <v>2238</v>
      </c>
      <c r="K18" s="34">
        <v>10249.1</v>
      </c>
      <c r="L18" s="34">
        <v>3365</v>
      </c>
      <c r="M18" s="34">
        <v>2926</v>
      </c>
      <c r="N18" s="34">
        <v>85.543403964456601</v>
      </c>
      <c r="O18" s="35">
        <v>38.314828073503001</v>
      </c>
      <c r="P18" s="33">
        <v>109</v>
      </c>
      <c r="Q18" s="33">
        <v>2547</v>
      </c>
      <c r="R18" s="33">
        <v>270</v>
      </c>
      <c r="S18" s="8">
        <v>71.484933821540096</v>
      </c>
      <c r="T18" s="33">
        <v>201.08904999999999</v>
      </c>
      <c r="U18" s="33">
        <v>0</v>
      </c>
      <c r="V18" s="33">
        <v>1997.5069000000001</v>
      </c>
      <c r="W18" s="33">
        <v>7968.0478000000003</v>
      </c>
      <c r="X18" s="33">
        <v>0</v>
      </c>
      <c r="Y18" s="33">
        <v>0</v>
      </c>
      <c r="Z18" s="33">
        <v>0</v>
      </c>
      <c r="AA18" s="33">
        <v>95.385616999999996</v>
      </c>
      <c r="AB18" s="33">
        <v>0</v>
      </c>
      <c r="AC18" s="33">
        <v>10086.449000000001</v>
      </c>
      <c r="AD18" s="33">
        <v>0</v>
      </c>
      <c r="AE18" s="33">
        <v>12.687264000000001</v>
      </c>
      <c r="AF18" s="33">
        <v>0</v>
      </c>
      <c r="AG18" s="33">
        <v>476.82949000000002</v>
      </c>
      <c r="AH18" s="33">
        <v>0</v>
      </c>
      <c r="AI18" s="33">
        <v>355.42196999999999</v>
      </c>
      <c r="AJ18" s="33">
        <v>1857.3286000000001</v>
      </c>
      <c r="AK18" s="33">
        <v>201.08904999999999</v>
      </c>
      <c r="AL18" s="33">
        <v>7278.4777999999997</v>
      </c>
      <c r="AM18" s="33">
        <v>0</v>
      </c>
      <c r="AN18" s="33">
        <v>0.48672606325520001</v>
      </c>
      <c r="AO18" s="10">
        <v>0.51194539249146753</v>
      </c>
      <c r="AP18" s="8">
        <v>0</v>
      </c>
      <c r="AQ18" s="8">
        <v>151.55500000000001</v>
      </c>
      <c r="AR18" s="8">
        <v>124</v>
      </c>
      <c r="AS18" s="8">
        <v>1437.9032258064517</v>
      </c>
      <c r="AT18">
        <v>2514</v>
      </c>
      <c r="AU18" s="20">
        <v>2900.0000000000005</v>
      </c>
      <c r="AV18" s="8">
        <v>99.11141490088859</v>
      </c>
      <c r="AW18" s="34">
        <v>17</v>
      </c>
      <c r="AX18" s="34">
        <v>12</v>
      </c>
    </row>
    <row r="19" spans="1:50" x14ac:dyDescent="0.25">
      <c r="A19" s="2" t="s">
        <v>33</v>
      </c>
      <c r="B19" s="3" t="s">
        <v>49</v>
      </c>
      <c r="C19" s="4">
        <v>15879</v>
      </c>
      <c r="D19" s="2" t="s">
        <v>35</v>
      </c>
      <c r="E19" s="2" t="s">
        <v>50</v>
      </c>
      <c r="F19" t="e">
        <v>#N/A</v>
      </c>
      <c r="G19" s="6" t="s">
        <v>2233</v>
      </c>
      <c r="H19" s="6">
        <v>20</v>
      </c>
      <c r="I19" s="6" t="s">
        <v>2238</v>
      </c>
      <c r="J19" s="6" t="s">
        <v>2238</v>
      </c>
      <c r="K19" s="34">
        <v>5940.4</v>
      </c>
      <c r="L19" s="34">
        <v>3502</v>
      </c>
      <c r="M19" s="34">
        <v>3454</v>
      </c>
      <c r="N19" s="34">
        <v>92.096120440069484</v>
      </c>
      <c r="O19" s="35">
        <v>42.474142408134675</v>
      </c>
      <c r="P19" s="33">
        <v>446</v>
      </c>
      <c r="Q19" s="33">
        <v>2992</v>
      </c>
      <c r="R19" s="33">
        <v>16</v>
      </c>
      <c r="S19" s="8">
        <v>23.736169967372657</v>
      </c>
      <c r="T19" s="33">
        <v>1682.6062999999999</v>
      </c>
      <c r="U19" s="33">
        <v>950.84919000000002</v>
      </c>
      <c r="V19" s="33">
        <v>1196.6110000000001</v>
      </c>
      <c r="W19" s="33">
        <v>2352.9517999999998</v>
      </c>
      <c r="X19" s="33">
        <v>0</v>
      </c>
      <c r="Y19" s="33">
        <v>0</v>
      </c>
      <c r="Z19" s="33">
        <v>137.95448999999999</v>
      </c>
      <c r="AA19" s="33">
        <v>11.269296000000001</v>
      </c>
      <c r="AB19" s="33">
        <v>0</v>
      </c>
      <c r="AC19" s="33">
        <v>6040.6876000000002</v>
      </c>
      <c r="AD19" s="33">
        <v>14.101489000000001</v>
      </c>
      <c r="AE19" s="33">
        <v>23.177493999999999</v>
      </c>
      <c r="AF19" s="33">
        <v>0</v>
      </c>
      <c r="AG19" s="33">
        <v>218.24216000000001</v>
      </c>
      <c r="AH19" s="33">
        <v>11.269297999999999</v>
      </c>
      <c r="AI19" s="33">
        <v>471.31862000000001</v>
      </c>
      <c r="AJ19" s="33">
        <v>3357.6885000000002</v>
      </c>
      <c r="AK19" s="33">
        <v>649.71991000000003</v>
      </c>
      <c r="AL19" s="33">
        <v>1472.5969</v>
      </c>
      <c r="AM19" s="33">
        <v>0</v>
      </c>
      <c r="AN19" s="33">
        <v>3.203981346241676</v>
      </c>
      <c r="AO19" s="10">
        <v>0.21617573639540688</v>
      </c>
      <c r="AP19" s="8">
        <v>0</v>
      </c>
      <c r="AQ19" s="8">
        <v>58.48</v>
      </c>
      <c r="AR19" s="8">
        <v>64</v>
      </c>
      <c r="AS19" s="8">
        <v>1075</v>
      </c>
      <c r="AT19">
        <v>1532</v>
      </c>
      <c r="AU19" s="20">
        <v>3387.9999999999995</v>
      </c>
      <c r="AV19" s="8">
        <v>98.089171974522287</v>
      </c>
      <c r="AW19" s="34">
        <v>420</v>
      </c>
      <c r="AX19" s="34">
        <v>405</v>
      </c>
    </row>
    <row r="20" spans="1:50" x14ac:dyDescent="0.25">
      <c r="A20" s="2" t="s">
        <v>33</v>
      </c>
      <c r="B20" s="3" t="s">
        <v>51</v>
      </c>
      <c r="C20" s="4">
        <v>15861</v>
      </c>
      <c r="D20" s="2" t="s">
        <v>35</v>
      </c>
      <c r="E20" s="2" t="s">
        <v>52</v>
      </c>
      <c r="F20" t="e">
        <v>#N/A</v>
      </c>
      <c r="G20" s="6" t="s">
        <v>2232</v>
      </c>
      <c r="H20" s="6">
        <v>0</v>
      </c>
      <c r="I20" s="6" t="s">
        <v>2239</v>
      </c>
      <c r="J20" s="6" t="s">
        <v>2239</v>
      </c>
      <c r="K20" s="34">
        <v>16447.699999999997</v>
      </c>
      <c r="L20" s="34">
        <v>9128</v>
      </c>
      <c r="M20" s="34">
        <v>8380</v>
      </c>
      <c r="N20" s="34">
        <v>92.768496420047725</v>
      </c>
      <c r="O20" s="35">
        <v>41.338886029077344</v>
      </c>
      <c r="P20" s="33">
        <v>867</v>
      </c>
      <c r="Q20" s="33">
        <v>7432</v>
      </c>
      <c r="R20" s="33">
        <v>81</v>
      </c>
      <c r="S20" s="8">
        <v>27.197907572314566</v>
      </c>
      <c r="T20" s="33">
        <v>814.20294000000001</v>
      </c>
      <c r="U20" s="33">
        <v>1604.8235999999999</v>
      </c>
      <c r="V20" s="33">
        <v>1778.3932</v>
      </c>
      <c r="W20" s="33">
        <v>11560.992</v>
      </c>
      <c r="X20" s="33">
        <v>0</v>
      </c>
      <c r="Y20" s="33">
        <v>0</v>
      </c>
      <c r="Z20" s="33">
        <v>1.0373075</v>
      </c>
      <c r="AA20" s="33">
        <v>456.42847</v>
      </c>
      <c r="AB20" s="33">
        <v>0</v>
      </c>
      <c r="AC20" s="33">
        <v>15301.272999999999</v>
      </c>
      <c r="AD20" s="33">
        <v>32.340094000000001</v>
      </c>
      <c r="AE20" s="33">
        <v>32.666732000000003</v>
      </c>
      <c r="AF20" s="33">
        <v>0</v>
      </c>
      <c r="AG20" s="33">
        <v>203.10601</v>
      </c>
      <c r="AH20" s="33">
        <v>456.42845999999997</v>
      </c>
      <c r="AI20" s="33">
        <v>7867.5329000000002</v>
      </c>
      <c r="AJ20" s="33">
        <v>2874.9292999999998</v>
      </c>
      <c r="AK20" s="33">
        <v>61.577033</v>
      </c>
      <c r="AL20" s="33">
        <v>4294.8383999999996</v>
      </c>
      <c r="AM20" s="33">
        <v>6549.7495665300003</v>
      </c>
      <c r="AN20" s="33">
        <v>6.6691339871912012</v>
      </c>
      <c r="AO20" s="10">
        <v>0.22932626203103512</v>
      </c>
      <c r="AP20" s="8">
        <v>0</v>
      </c>
      <c r="AQ20" s="8">
        <v>135.24350000000001</v>
      </c>
      <c r="AR20" s="8">
        <v>151</v>
      </c>
      <c r="AS20" s="8">
        <v>1053.7086092715231</v>
      </c>
      <c r="AT20">
        <v>3447</v>
      </c>
      <c r="AU20" s="20">
        <v>7895</v>
      </c>
      <c r="AV20" s="8">
        <v>94.212410501193318</v>
      </c>
      <c r="AW20" s="34">
        <v>1194</v>
      </c>
      <c r="AX20" s="34">
        <v>1070</v>
      </c>
    </row>
    <row r="21" spans="1:50" x14ac:dyDescent="0.25">
      <c r="A21" s="2" t="s">
        <v>33</v>
      </c>
      <c r="B21" s="3" t="s">
        <v>53</v>
      </c>
      <c r="C21" s="4">
        <v>15740</v>
      </c>
      <c r="D21" s="2" t="s">
        <v>35</v>
      </c>
      <c r="E21" s="2" t="s">
        <v>54</v>
      </c>
      <c r="F21" t="e">
        <v>#N/A</v>
      </c>
      <c r="G21" s="6" t="s">
        <v>2233</v>
      </c>
      <c r="H21" s="6">
        <v>20</v>
      </c>
      <c r="I21" s="6" t="s">
        <v>2238</v>
      </c>
      <c r="J21" s="6" t="s">
        <v>2238</v>
      </c>
      <c r="K21" s="34">
        <v>12222</v>
      </c>
      <c r="L21" s="34">
        <v>3705</v>
      </c>
      <c r="M21" s="34">
        <v>3590</v>
      </c>
      <c r="N21" s="34">
        <v>85.459610027855149</v>
      </c>
      <c r="O21" s="35">
        <v>29.473329671529985</v>
      </c>
      <c r="P21" s="33">
        <v>835</v>
      </c>
      <c r="Q21" s="33">
        <v>2738</v>
      </c>
      <c r="R21" s="33">
        <v>17</v>
      </c>
      <c r="S21" s="8">
        <v>39.358440316751917</v>
      </c>
      <c r="T21" s="33">
        <v>3721.4704000000002</v>
      </c>
      <c r="U21" s="33">
        <v>1162.4429</v>
      </c>
      <c r="V21" s="33">
        <v>5751.8681999999999</v>
      </c>
      <c r="W21" s="33">
        <v>3896.0396999999998</v>
      </c>
      <c r="X21" s="33">
        <v>0</v>
      </c>
      <c r="Y21" s="33">
        <v>0</v>
      </c>
      <c r="Z21" s="33">
        <v>1066.6541</v>
      </c>
      <c r="AA21" s="33">
        <v>247.71977000000001</v>
      </c>
      <c r="AB21" s="33">
        <v>0</v>
      </c>
      <c r="AC21" s="33">
        <v>13222.084000000001</v>
      </c>
      <c r="AD21" s="33">
        <v>19.817558999999999</v>
      </c>
      <c r="AE21" s="33">
        <v>25.950261999999999</v>
      </c>
      <c r="AF21" s="33">
        <v>0</v>
      </c>
      <c r="AG21" s="33">
        <v>77.407966000000002</v>
      </c>
      <c r="AH21" s="33">
        <v>0</v>
      </c>
      <c r="AI21" s="33">
        <v>2651.7341000000001</v>
      </c>
      <c r="AJ21" s="33">
        <v>5698.2079999999996</v>
      </c>
      <c r="AK21" s="33">
        <v>373.84638999999999</v>
      </c>
      <c r="AL21" s="33">
        <v>5729.1287000000002</v>
      </c>
      <c r="AM21" s="33">
        <v>0</v>
      </c>
      <c r="AN21" s="33">
        <v>0.14415345214200001</v>
      </c>
      <c r="AO21" s="10">
        <v>0.34817376269721201</v>
      </c>
      <c r="AP21" s="8">
        <v>0</v>
      </c>
      <c r="AQ21" s="8">
        <v>98.684999999999988</v>
      </c>
      <c r="AR21" s="8">
        <v>167</v>
      </c>
      <c r="AS21" s="8">
        <v>695.2095808383234</v>
      </c>
      <c r="AT21">
        <v>3052</v>
      </c>
      <c r="AU21" s="20">
        <v>3404.0000000000005</v>
      </c>
      <c r="AV21" s="8">
        <v>94.818941504178284</v>
      </c>
      <c r="AW21" s="34">
        <v>665</v>
      </c>
      <c r="AX21" s="34">
        <v>615</v>
      </c>
    </row>
    <row r="22" spans="1:50" x14ac:dyDescent="0.25">
      <c r="A22" s="2" t="s">
        <v>33</v>
      </c>
      <c r="B22" s="3" t="s">
        <v>55</v>
      </c>
      <c r="C22" s="4">
        <v>15762</v>
      </c>
      <c r="D22" s="2" t="s">
        <v>35</v>
      </c>
      <c r="E22" s="2" t="s">
        <v>56</v>
      </c>
      <c r="F22" t="e">
        <v>#N/A</v>
      </c>
      <c r="G22" s="6" t="s">
        <v>2233</v>
      </c>
      <c r="H22" s="6">
        <v>22</v>
      </c>
      <c r="I22" s="6" t="s">
        <v>2238</v>
      </c>
      <c r="J22" s="6" t="s">
        <v>2238</v>
      </c>
      <c r="K22" s="34">
        <v>4879.3000000000011</v>
      </c>
      <c r="L22" s="34">
        <v>1570</v>
      </c>
      <c r="M22" s="34">
        <v>1337</v>
      </c>
      <c r="N22" s="34">
        <v>84.068810770381447</v>
      </c>
      <c r="O22" s="35">
        <v>39.35951141858088</v>
      </c>
      <c r="P22" s="33">
        <v>652</v>
      </c>
      <c r="Q22" s="33">
        <v>685</v>
      </c>
      <c r="R22" s="33">
        <v>0</v>
      </c>
      <c r="S22" s="8">
        <v>52.8581889248414</v>
      </c>
      <c r="T22" s="33">
        <v>450.26548000000003</v>
      </c>
      <c r="U22" s="33">
        <v>733.68777</v>
      </c>
      <c r="V22" s="33">
        <v>2956.0745999999999</v>
      </c>
      <c r="W22" s="33">
        <v>580.49415999999997</v>
      </c>
      <c r="X22" s="33">
        <v>0</v>
      </c>
      <c r="Y22" s="33">
        <v>0</v>
      </c>
      <c r="Z22" s="33">
        <v>0</v>
      </c>
      <c r="AA22" s="33">
        <v>212.65029999999999</v>
      </c>
      <c r="AB22" s="33">
        <v>0</v>
      </c>
      <c r="AC22" s="33">
        <v>4511.9332000000004</v>
      </c>
      <c r="AD22" s="33">
        <v>15.308907</v>
      </c>
      <c r="AE22" s="33">
        <v>24.790904000000001</v>
      </c>
      <c r="AF22" s="33">
        <v>0</v>
      </c>
      <c r="AG22" s="33">
        <v>1272.3398999999999</v>
      </c>
      <c r="AH22" s="33">
        <v>0</v>
      </c>
      <c r="AI22" s="33">
        <v>477.8818</v>
      </c>
      <c r="AJ22" s="33">
        <v>54.630087000000003</v>
      </c>
      <c r="AK22" s="33">
        <v>404.82888000000003</v>
      </c>
      <c r="AL22" s="33">
        <v>2505.4207999999999</v>
      </c>
      <c r="AM22" s="33">
        <v>0</v>
      </c>
      <c r="AN22" s="33">
        <v>8.2334400989599987E-2</v>
      </c>
      <c r="AO22" s="10">
        <v>0.26009438909281596</v>
      </c>
      <c r="AP22" s="8">
        <v>0</v>
      </c>
      <c r="AQ22" s="8">
        <v>153.30599999999998</v>
      </c>
      <c r="AR22" s="8">
        <v>46</v>
      </c>
      <c r="AS22" s="8">
        <v>3920.8695652173906</v>
      </c>
      <c r="AT22">
        <v>1070</v>
      </c>
      <c r="AU22" s="20">
        <v>1193</v>
      </c>
      <c r="AV22" s="8">
        <v>89.229618548990274</v>
      </c>
      <c r="AW22" s="34">
        <v>255</v>
      </c>
      <c r="AX22" s="34">
        <v>228</v>
      </c>
    </row>
    <row r="23" spans="1:50" x14ac:dyDescent="0.25">
      <c r="A23" s="2" t="s">
        <v>39</v>
      </c>
      <c r="B23" s="3" t="s">
        <v>57</v>
      </c>
      <c r="C23" s="4">
        <v>88001</v>
      </c>
      <c r="D23" s="2" t="s">
        <v>41</v>
      </c>
      <c r="E23" s="2" t="s">
        <v>41</v>
      </c>
      <c r="F23" t="e">
        <v>#N/A</v>
      </c>
      <c r="G23" s="6" t="s">
        <v>2232</v>
      </c>
      <c r="H23" s="6">
        <v>0</v>
      </c>
      <c r="I23" s="6" t="s">
        <v>2239</v>
      </c>
      <c r="J23" s="6" t="s">
        <v>2239</v>
      </c>
      <c r="K23" s="34">
        <v>1219.2</v>
      </c>
      <c r="L23" s="34">
        <v>2561</v>
      </c>
      <c r="M23" s="34">
        <v>2395</v>
      </c>
      <c r="N23" s="34">
        <v>99.123173277661792</v>
      </c>
      <c r="O23" s="35">
        <v>72.957199909183501</v>
      </c>
      <c r="P23" s="33">
        <v>2393</v>
      </c>
      <c r="Q23" s="33">
        <v>2</v>
      </c>
      <c r="R23" s="33">
        <v>0</v>
      </c>
      <c r="S23" s="8" t="e">
        <v>#N/A</v>
      </c>
      <c r="T23" s="33">
        <v>1332.5823</v>
      </c>
      <c r="U23" s="33">
        <v>55.202499000000003</v>
      </c>
      <c r="V23" s="33">
        <v>53.405831999999997</v>
      </c>
      <c r="W23" s="33">
        <v>258.70256000000001</v>
      </c>
      <c r="X23" s="33">
        <v>0</v>
      </c>
      <c r="Y23" s="33" t="s">
        <v>2323</v>
      </c>
      <c r="Z23" s="33" t="s">
        <v>2323</v>
      </c>
      <c r="AA23" s="33" t="s">
        <v>2323</v>
      </c>
      <c r="AB23" s="33" t="s">
        <v>2323</v>
      </c>
      <c r="AC23" s="33" t="s">
        <v>2323</v>
      </c>
      <c r="AD23" s="33" t="s">
        <v>2323</v>
      </c>
      <c r="AE23" s="33" t="s">
        <v>2323</v>
      </c>
      <c r="AF23" s="33" t="s">
        <v>2323</v>
      </c>
      <c r="AG23" s="33" t="s">
        <v>2323</v>
      </c>
      <c r="AH23" s="33" t="s">
        <v>2323</v>
      </c>
      <c r="AI23" s="33" t="s">
        <v>2323</v>
      </c>
      <c r="AJ23" s="33" t="s">
        <v>2323</v>
      </c>
      <c r="AK23" s="33" t="s">
        <v>2323</v>
      </c>
      <c r="AL23" s="33" t="s">
        <v>2323</v>
      </c>
      <c r="AM23" s="33">
        <v>0</v>
      </c>
      <c r="AN23" s="33">
        <v>0</v>
      </c>
      <c r="AO23" s="10">
        <v>0.24763705103969755</v>
      </c>
      <c r="AP23" s="8">
        <v>0</v>
      </c>
      <c r="AQ23" s="8" t="e">
        <v>#N/A</v>
      </c>
      <c r="AR23" s="8" t="e">
        <v>#N/A</v>
      </c>
      <c r="AS23" s="8" t="e">
        <v>#N/A</v>
      </c>
      <c r="AT23">
        <v>1314</v>
      </c>
      <c r="AU23" s="20">
        <v>2375.9999999999995</v>
      </c>
      <c r="AV23" s="8">
        <v>99.206680584551137</v>
      </c>
      <c r="AW23" s="34">
        <v>3</v>
      </c>
      <c r="AX23" s="34">
        <v>3</v>
      </c>
    </row>
    <row r="24" spans="1:50" x14ac:dyDescent="0.25">
      <c r="A24" s="2" t="s">
        <v>33</v>
      </c>
      <c r="B24" s="3" t="s">
        <v>58</v>
      </c>
      <c r="C24" s="4">
        <v>15676</v>
      </c>
      <c r="D24" s="2" t="s">
        <v>35</v>
      </c>
      <c r="E24" s="2" t="s">
        <v>59</v>
      </c>
      <c r="F24" t="e">
        <v>#N/A</v>
      </c>
      <c r="G24" s="6" t="s">
        <v>2233</v>
      </c>
      <c r="H24" s="6">
        <v>15</v>
      </c>
      <c r="I24" s="6" t="s">
        <v>2238</v>
      </c>
      <c r="J24" s="6" t="s">
        <v>2238</v>
      </c>
      <c r="K24" s="34">
        <v>8861.1</v>
      </c>
      <c r="L24" s="34">
        <v>2668</v>
      </c>
      <c r="M24" s="34">
        <v>2599</v>
      </c>
      <c r="N24" s="34">
        <v>90.534821085032704</v>
      </c>
      <c r="O24" s="35">
        <v>33.633409951515354</v>
      </c>
      <c r="P24" s="33">
        <v>86</v>
      </c>
      <c r="Q24" s="33">
        <v>2296</v>
      </c>
      <c r="R24" s="33">
        <v>217</v>
      </c>
      <c r="S24" s="8">
        <v>33.632287446410217</v>
      </c>
      <c r="T24" s="33">
        <v>2400.0749000000001</v>
      </c>
      <c r="U24" s="33">
        <v>0</v>
      </c>
      <c r="V24" s="33">
        <v>0</v>
      </c>
      <c r="W24" s="33">
        <v>3337.6455000000001</v>
      </c>
      <c r="X24" s="33">
        <v>2746.5954999999999</v>
      </c>
      <c r="Y24" s="33">
        <v>233.80844999999999</v>
      </c>
      <c r="Z24" s="33">
        <v>2.3511636</v>
      </c>
      <c r="AA24" s="33">
        <v>0</v>
      </c>
      <c r="AB24" s="33">
        <v>0</v>
      </c>
      <c r="AC24" s="33">
        <v>8293.5571</v>
      </c>
      <c r="AD24" s="33">
        <v>0</v>
      </c>
      <c r="AE24" s="33">
        <v>8.7924103000000002</v>
      </c>
      <c r="AF24" s="33">
        <v>0</v>
      </c>
      <c r="AG24" s="33">
        <v>3142.3218000000002</v>
      </c>
      <c r="AH24" s="33">
        <v>0</v>
      </c>
      <c r="AI24" s="33">
        <v>0</v>
      </c>
      <c r="AJ24" s="33">
        <v>168.9117</v>
      </c>
      <c r="AK24" s="33">
        <v>2340.9524999999999</v>
      </c>
      <c r="AL24" s="33">
        <v>2868.7383</v>
      </c>
      <c r="AM24" s="33">
        <v>0</v>
      </c>
      <c r="AN24" s="33">
        <v>2.3381247579252</v>
      </c>
      <c r="AO24" s="10">
        <v>0.34140017286084701</v>
      </c>
      <c r="AP24" s="8">
        <v>0</v>
      </c>
      <c r="AQ24" s="8">
        <v>61.965000000000003</v>
      </c>
      <c r="AR24" s="8">
        <v>70</v>
      </c>
      <c r="AS24" s="8">
        <v>1041.4285714285713</v>
      </c>
      <c r="AT24">
        <v>1272</v>
      </c>
      <c r="AU24" s="20">
        <v>2238</v>
      </c>
      <c r="AV24" s="8">
        <v>86.11004232397076</v>
      </c>
      <c r="AW24" s="34">
        <v>261</v>
      </c>
      <c r="AX24" s="34">
        <v>242</v>
      </c>
    </row>
    <row r="25" spans="1:50" x14ac:dyDescent="0.25">
      <c r="A25" s="2" t="s">
        <v>33</v>
      </c>
      <c r="B25" s="3" t="s">
        <v>60</v>
      </c>
      <c r="C25" s="4">
        <v>15632</v>
      </c>
      <c r="D25" s="2" t="s">
        <v>35</v>
      </c>
      <c r="E25" s="2" t="s">
        <v>61</v>
      </c>
      <c r="F25" t="e">
        <v>#N/A</v>
      </c>
      <c r="G25" s="6" t="s">
        <v>2230</v>
      </c>
      <c r="H25" s="6">
        <v>11</v>
      </c>
      <c r="I25" s="6" t="s">
        <v>2238</v>
      </c>
      <c r="J25" s="6" t="s">
        <v>2238</v>
      </c>
      <c r="K25" s="34">
        <v>24855.199999999997</v>
      </c>
      <c r="L25" s="34">
        <v>7631</v>
      </c>
      <c r="M25" s="34">
        <v>7548</v>
      </c>
      <c r="N25" s="34">
        <v>85.426603073661894</v>
      </c>
      <c r="O25" s="35">
        <v>32.218815196851779</v>
      </c>
      <c r="P25" s="33">
        <v>816</v>
      </c>
      <c r="Q25" s="33">
        <v>6690</v>
      </c>
      <c r="R25" s="33">
        <v>42</v>
      </c>
      <c r="S25" s="8">
        <v>5.9448453631080334</v>
      </c>
      <c r="T25" s="33">
        <v>7488.3077000000003</v>
      </c>
      <c r="U25" s="33">
        <v>1137.6167</v>
      </c>
      <c r="V25" s="33">
        <v>89.145056999999994</v>
      </c>
      <c r="W25" s="33">
        <v>15553.332</v>
      </c>
      <c r="X25" s="33">
        <v>0</v>
      </c>
      <c r="Y25" s="33">
        <v>0</v>
      </c>
      <c r="Z25" s="33">
        <v>446.19817999999998</v>
      </c>
      <c r="AA25" s="33">
        <v>392.69866999999999</v>
      </c>
      <c r="AB25" s="33">
        <v>0</v>
      </c>
      <c r="AC25" s="33">
        <v>23518.446</v>
      </c>
      <c r="AD25" s="33">
        <v>12.361183</v>
      </c>
      <c r="AE25" s="33">
        <v>26.624814000000001</v>
      </c>
      <c r="AF25" s="33">
        <v>0</v>
      </c>
      <c r="AG25" s="33">
        <v>297.68180000000001</v>
      </c>
      <c r="AH25" s="33">
        <v>392.69866999999999</v>
      </c>
      <c r="AI25" s="33">
        <v>6179.4354999999996</v>
      </c>
      <c r="AJ25" s="33">
        <v>12876.038</v>
      </c>
      <c r="AK25" s="33">
        <v>3148.4847</v>
      </c>
      <c r="AL25" s="33">
        <v>1448.7402999999999</v>
      </c>
      <c r="AM25" s="33">
        <v>1960.6496064299999</v>
      </c>
      <c r="AN25" s="33">
        <v>9.293684159164</v>
      </c>
      <c r="AO25" s="10">
        <v>0.37720724907063202</v>
      </c>
      <c r="AP25" s="8">
        <v>0</v>
      </c>
      <c r="AQ25" s="8">
        <v>170.29749999999999</v>
      </c>
      <c r="AR25" s="8">
        <v>251</v>
      </c>
      <c r="AS25" s="8">
        <v>798.207171314741</v>
      </c>
      <c r="AT25">
        <v>5488</v>
      </c>
      <c r="AU25" s="20">
        <v>7160</v>
      </c>
      <c r="AV25" s="8">
        <v>94.859565447800748</v>
      </c>
      <c r="AW25" s="34">
        <v>577</v>
      </c>
      <c r="AX25" s="34">
        <v>538</v>
      </c>
    </row>
    <row r="26" spans="1:50" x14ac:dyDescent="0.25">
      <c r="A26" s="2" t="s">
        <v>33</v>
      </c>
      <c r="B26" s="3" t="s">
        <v>62</v>
      </c>
      <c r="C26" s="4">
        <v>15723</v>
      </c>
      <c r="D26" s="2" t="s">
        <v>35</v>
      </c>
      <c r="E26" s="2" t="s">
        <v>63</v>
      </c>
      <c r="F26" t="e">
        <v>#N/A</v>
      </c>
      <c r="G26" s="6" t="s">
        <v>2230</v>
      </c>
      <c r="H26" s="6">
        <v>23</v>
      </c>
      <c r="I26" s="6" t="s">
        <v>2238</v>
      </c>
      <c r="J26" s="6" t="s">
        <v>2238</v>
      </c>
      <c r="K26" s="34">
        <v>5312.4999999999991</v>
      </c>
      <c r="L26" s="34">
        <v>1156</v>
      </c>
      <c r="M26" s="34">
        <v>1138</v>
      </c>
      <c r="N26" s="34">
        <v>79.789103690685408</v>
      </c>
      <c r="O26" s="35">
        <v>22.123122003488195</v>
      </c>
      <c r="P26" s="33">
        <v>34</v>
      </c>
      <c r="Q26" s="33">
        <v>1102</v>
      </c>
      <c r="R26" s="33">
        <v>2</v>
      </c>
      <c r="S26" s="8">
        <v>32.490655493151394</v>
      </c>
      <c r="T26" s="33">
        <v>222.19291000000001</v>
      </c>
      <c r="U26" s="33">
        <v>2.170039E-2</v>
      </c>
      <c r="V26" s="33">
        <v>3976.4025000000001</v>
      </c>
      <c r="W26" s="33">
        <v>1099.0766000000001</v>
      </c>
      <c r="X26" s="33">
        <v>59.549709999999997</v>
      </c>
      <c r="Y26" s="33">
        <v>0</v>
      </c>
      <c r="Z26" s="33">
        <v>0</v>
      </c>
      <c r="AA26" s="33">
        <v>128.61234999999999</v>
      </c>
      <c r="AB26" s="33">
        <v>0</v>
      </c>
      <c r="AC26" s="33">
        <v>5244.1291000000001</v>
      </c>
      <c r="AD26" s="33">
        <v>0</v>
      </c>
      <c r="AE26" s="33">
        <v>4.7343869999999999</v>
      </c>
      <c r="AF26" s="33">
        <v>0</v>
      </c>
      <c r="AG26" s="33">
        <v>2227.9607000000001</v>
      </c>
      <c r="AH26" s="33">
        <v>0</v>
      </c>
      <c r="AI26" s="33">
        <v>317.71449000000001</v>
      </c>
      <c r="AJ26" s="33">
        <v>1072.3423</v>
      </c>
      <c r="AK26" s="33">
        <v>4.3529097999999999</v>
      </c>
      <c r="AL26" s="33">
        <v>1745.6367</v>
      </c>
      <c r="AM26" s="33">
        <v>0</v>
      </c>
      <c r="AN26" s="33">
        <v>0.96199418604639997</v>
      </c>
      <c r="AO26" s="10">
        <v>0.34765100671140942</v>
      </c>
      <c r="AP26" s="8">
        <v>0</v>
      </c>
      <c r="AQ26" s="8">
        <v>43.877000000000002</v>
      </c>
      <c r="AR26" s="8">
        <v>62</v>
      </c>
      <c r="AS26" s="8">
        <v>832.58064516129048</v>
      </c>
      <c r="AT26">
        <v>921</v>
      </c>
      <c r="AU26" s="20">
        <v>1125</v>
      </c>
      <c r="AV26" s="8">
        <v>98.857644991212652</v>
      </c>
      <c r="AW26" s="34">
        <v>18</v>
      </c>
      <c r="AX26" s="34">
        <v>17</v>
      </c>
    </row>
    <row r="27" spans="1:50" x14ac:dyDescent="0.25">
      <c r="A27" s="2" t="s">
        <v>27</v>
      </c>
      <c r="B27" s="3" t="s">
        <v>64</v>
      </c>
      <c r="C27" s="4">
        <v>25290</v>
      </c>
      <c r="D27" s="2" t="s">
        <v>29</v>
      </c>
      <c r="E27" s="2" t="s">
        <v>65</v>
      </c>
      <c r="F27" t="e">
        <v>#N/A</v>
      </c>
      <c r="G27" s="6" t="s">
        <v>2231</v>
      </c>
      <c r="H27" s="6">
        <v>0</v>
      </c>
      <c r="I27" s="6" t="s">
        <v>2239</v>
      </c>
      <c r="J27" s="6" t="s">
        <v>2239</v>
      </c>
      <c r="K27" s="34">
        <v>17898.8</v>
      </c>
      <c r="L27" s="34">
        <v>6770</v>
      </c>
      <c r="M27" s="34">
        <v>2971</v>
      </c>
      <c r="N27" s="34">
        <v>86.368226186469201</v>
      </c>
      <c r="O27" s="35">
        <v>22.539689209304836</v>
      </c>
      <c r="P27" s="33">
        <v>883</v>
      </c>
      <c r="Q27" s="33">
        <v>2040</v>
      </c>
      <c r="R27" s="33">
        <v>48</v>
      </c>
      <c r="S27" s="8">
        <v>22.827630319648456</v>
      </c>
      <c r="T27" s="33">
        <v>9919.8855999999996</v>
      </c>
      <c r="U27" s="33">
        <v>4058.4593</v>
      </c>
      <c r="V27" s="33">
        <v>0.29365339000000001</v>
      </c>
      <c r="W27" s="33">
        <v>5984.4242000000004</v>
      </c>
      <c r="X27" s="33">
        <v>130.32013000000001</v>
      </c>
      <c r="Y27" s="33">
        <v>0</v>
      </c>
      <c r="Z27" s="33">
        <v>73.154929999999993</v>
      </c>
      <c r="AA27" s="33">
        <v>3144.8726000000001</v>
      </c>
      <c r="AB27" s="33">
        <v>0</v>
      </c>
      <c r="AC27" s="33">
        <v>16007.763000000001</v>
      </c>
      <c r="AD27" s="33">
        <v>1537.21</v>
      </c>
      <c r="AE27" s="33">
        <v>1652.5979</v>
      </c>
      <c r="AF27" s="33">
        <v>0</v>
      </c>
      <c r="AG27" s="33">
        <v>2049.4081000000001</v>
      </c>
      <c r="AH27" s="33">
        <v>3140.9897999999998</v>
      </c>
      <c r="AI27" s="33">
        <v>39.290610000000001</v>
      </c>
      <c r="AJ27" s="33">
        <v>2874.8400999999999</v>
      </c>
      <c r="AK27" s="33">
        <v>6266.1761999999999</v>
      </c>
      <c r="AL27" s="33">
        <v>4739.6980999999996</v>
      </c>
      <c r="AM27" s="33">
        <v>0.30580399448099999</v>
      </c>
      <c r="AN27" s="33">
        <v>13.629516590244</v>
      </c>
      <c r="AO27" s="10">
        <v>0.19322656865318982</v>
      </c>
      <c r="AP27" s="8">
        <v>0</v>
      </c>
      <c r="AQ27" s="8">
        <v>32.605950510604863</v>
      </c>
      <c r="AR27" s="8">
        <v>206</v>
      </c>
      <c r="AS27" s="8">
        <v>216.01941747572815</v>
      </c>
      <c r="AT27">
        <v>1248</v>
      </c>
      <c r="AU27" s="20">
        <v>2505</v>
      </c>
      <c r="AV27" s="8">
        <v>84.315045439246049</v>
      </c>
      <c r="AW27" s="34">
        <v>329</v>
      </c>
      <c r="AX27" s="34">
        <v>278</v>
      </c>
    </row>
    <row r="28" spans="1:50" x14ac:dyDescent="0.25">
      <c r="A28" s="2" t="s">
        <v>33</v>
      </c>
      <c r="B28" s="3" t="s">
        <v>66</v>
      </c>
      <c r="C28" s="4">
        <v>15808</v>
      </c>
      <c r="D28" s="2" t="s">
        <v>35</v>
      </c>
      <c r="E28" s="2" t="s">
        <v>67</v>
      </c>
      <c r="F28" t="e">
        <v>#N/A</v>
      </c>
      <c r="G28" s="6" t="s">
        <v>2230</v>
      </c>
      <c r="H28" s="6">
        <v>10</v>
      </c>
      <c r="I28" s="6" t="s">
        <v>2238</v>
      </c>
      <c r="J28" s="6" t="s">
        <v>2238</v>
      </c>
      <c r="K28" s="34">
        <v>7919.4</v>
      </c>
      <c r="L28" s="34">
        <v>814</v>
      </c>
      <c r="M28" s="34">
        <v>734</v>
      </c>
      <c r="N28" s="34">
        <v>72.752043596730246</v>
      </c>
      <c r="O28" s="35">
        <v>11.324497158111692</v>
      </c>
      <c r="P28" s="33">
        <v>48</v>
      </c>
      <c r="Q28" s="33">
        <v>673</v>
      </c>
      <c r="R28" s="33">
        <v>13</v>
      </c>
      <c r="S28" s="8">
        <v>25.967622961237861</v>
      </c>
      <c r="T28" s="33">
        <v>3779.297</v>
      </c>
      <c r="U28" s="33">
        <v>0</v>
      </c>
      <c r="V28" s="33">
        <v>2193.8081999999999</v>
      </c>
      <c r="W28" s="33">
        <v>3878.39</v>
      </c>
      <c r="X28" s="33">
        <v>0</v>
      </c>
      <c r="Y28" s="33">
        <v>0</v>
      </c>
      <c r="Z28" s="33">
        <v>0</v>
      </c>
      <c r="AA28" s="33">
        <v>1141.3951</v>
      </c>
      <c r="AB28" s="33">
        <v>0</v>
      </c>
      <c r="AC28" s="33">
        <v>8735.1010000000006</v>
      </c>
      <c r="AD28" s="33">
        <v>16.966228999999998</v>
      </c>
      <c r="AE28" s="33">
        <v>34.182417999999998</v>
      </c>
      <c r="AF28" s="33">
        <v>0</v>
      </c>
      <c r="AG28" s="33">
        <v>2358.2388999999998</v>
      </c>
      <c r="AH28" s="33">
        <v>0</v>
      </c>
      <c r="AI28" s="33">
        <v>218.07086000000001</v>
      </c>
      <c r="AJ28" s="33">
        <v>2507.5084000000002</v>
      </c>
      <c r="AK28" s="33">
        <v>2206.3636999999999</v>
      </c>
      <c r="AL28" s="33">
        <v>2569.098</v>
      </c>
      <c r="AM28" s="33">
        <v>0</v>
      </c>
      <c r="AN28" s="33">
        <v>2.15967241246</v>
      </c>
      <c r="AO28" s="10">
        <v>0.33292383292383293</v>
      </c>
      <c r="AP28" s="8">
        <v>0</v>
      </c>
      <c r="AQ28" s="8">
        <v>53.464999999999996</v>
      </c>
      <c r="AR28" s="8">
        <v>90</v>
      </c>
      <c r="AS28" s="8">
        <v>698.88888888888891</v>
      </c>
      <c r="AT28">
        <v>557</v>
      </c>
      <c r="AU28" s="20">
        <v>712.00000000000011</v>
      </c>
      <c r="AV28" s="8">
        <v>97.002724795640333</v>
      </c>
      <c r="AW28" s="34">
        <v>55</v>
      </c>
      <c r="AX28" s="34">
        <v>45</v>
      </c>
    </row>
    <row r="29" spans="1:50" x14ac:dyDescent="0.25">
      <c r="A29" s="2" t="s">
        <v>33</v>
      </c>
      <c r="B29" s="3" t="s">
        <v>68</v>
      </c>
      <c r="C29" s="4">
        <v>15466</v>
      </c>
      <c r="D29" s="2" t="s">
        <v>35</v>
      </c>
      <c r="E29" s="2" t="s">
        <v>69</v>
      </c>
      <c r="F29" t="e">
        <v>#N/A</v>
      </c>
      <c r="G29" s="6" t="s">
        <v>2232</v>
      </c>
      <c r="H29" s="6">
        <v>24</v>
      </c>
      <c r="I29" s="6" t="s">
        <v>2238</v>
      </c>
      <c r="J29" s="6" t="s">
        <v>2238</v>
      </c>
      <c r="K29" s="34">
        <v>6775.7</v>
      </c>
      <c r="L29" s="34">
        <v>2484</v>
      </c>
      <c r="M29" s="34">
        <v>2419</v>
      </c>
      <c r="N29" s="34">
        <v>89.954526663910713</v>
      </c>
      <c r="O29" s="35">
        <v>31.977072308636771</v>
      </c>
      <c r="P29" s="33">
        <v>115</v>
      </c>
      <c r="Q29" s="33">
        <v>2196</v>
      </c>
      <c r="R29" s="33">
        <v>108</v>
      </c>
      <c r="S29" s="8">
        <v>50.151474181213594</v>
      </c>
      <c r="T29" s="33">
        <v>550.25298999999995</v>
      </c>
      <c r="U29" s="33">
        <v>756.46678999999995</v>
      </c>
      <c r="V29" s="33">
        <v>4278.2816999999995</v>
      </c>
      <c r="W29" s="33">
        <v>1095.463</v>
      </c>
      <c r="X29" s="33">
        <v>0</v>
      </c>
      <c r="Y29" s="33">
        <v>0</v>
      </c>
      <c r="Z29" s="33">
        <v>127.75454999999999</v>
      </c>
      <c r="AA29" s="33">
        <v>0</v>
      </c>
      <c r="AB29" s="33">
        <v>0</v>
      </c>
      <c r="AC29" s="33">
        <v>6541.6716999999999</v>
      </c>
      <c r="AD29" s="33">
        <v>39.018825999999997</v>
      </c>
      <c r="AE29" s="33">
        <v>41.553164000000002</v>
      </c>
      <c r="AF29" s="33">
        <v>0</v>
      </c>
      <c r="AG29" s="33">
        <v>63.145076000000003</v>
      </c>
      <c r="AH29" s="33">
        <v>0</v>
      </c>
      <c r="AI29" s="33">
        <v>2496.0383000000002</v>
      </c>
      <c r="AJ29" s="33">
        <v>465.81837000000002</v>
      </c>
      <c r="AK29" s="33">
        <v>277.50497000000001</v>
      </c>
      <c r="AL29" s="33">
        <v>3364.3852000000002</v>
      </c>
      <c r="AM29" s="33">
        <v>4435.9021350700004</v>
      </c>
      <c r="AN29" s="33">
        <v>0.78177744348080014</v>
      </c>
      <c r="AO29" s="10">
        <v>0.41081994928148774</v>
      </c>
      <c r="AP29" s="8">
        <v>0</v>
      </c>
      <c r="AQ29" s="8">
        <v>37.739999999999995</v>
      </c>
      <c r="AR29" s="8">
        <v>70</v>
      </c>
      <c r="AS29" s="8">
        <v>634.28571428571433</v>
      </c>
      <c r="AT29">
        <v>2032</v>
      </c>
      <c r="AU29" s="20">
        <v>2074.0000000000005</v>
      </c>
      <c r="AV29" s="8">
        <v>85.737908226539901</v>
      </c>
      <c r="AW29" s="34">
        <v>135</v>
      </c>
      <c r="AX29" s="34">
        <v>100</v>
      </c>
    </row>
    <row r="30" spans="1:50" x14ac:dyDescent="0.25">
      <c r="A30" s="2" t="s">
        <v>33</v>
      </c>
      <c r="B30" s="3" t="s">
        <v>70</v>
      </c>
      <c r="C30" s="4">
        <v>15204</v>
      </c>
      <c r="D30" s="2" t="s">
        <v>35</v>
      </c>
      <c r="E30" s="2" t="s">
        <v>71</v>
      </c>
      <c r="F30" t="e">
        <v>#N/A</v>
      </c>
      <c r="G30" s="6" t="s">
        <v>2233</v>
      </c>
      <c r="H30" s="6">
        <v>0</v>
      </c>
      <c r="I30" s="6" t="s">
        <v>2239</v>
      </c>
      <c r="J30" s="6" t="s">
        <v>2239</v>
      </c>
      <c r="K30" s="34">
        <v>15252.900000000001</v>
      </c>
      <c r="L30" s="34">
        <v>5659</v>
      </c>
      <c r="M30" s="34">
        <v>4432</v>
      </c>
      <c r="N30" s="34">
        <v>87.657942238267154</v>
      </c>
      <c r="O30" s="35">
        <v>24.998503725839459</v>
      </c>
      <c r="P30" s="33">
        <v>534</v>
      </c>
      <c r="Q30" s="33">
        <v>3840</v>
      </c>
      <c r="R30" s="33">
        <v>58</v>
      </c>
      <c r="S30" s="8">
        <v>22.056656002212367</v>
      </c>
      <c r="T30" s="33">
        <v>4708.0119000000004</v>
      </c>
      <c r="U30" s="33">
        <v>890.34157000000005</v>
      </c>
      <c r="V30" s="33">
        <v>1541.4114999999999</v>
      </c>
      <c r="W30" s="33">
        <v>7429.6445000000003</v>
      </c>
      <c r="X30" s="33">
        <v>0</v>
      </c>
      <c r="Y30" s="33">
        <v>64.663145</v>
      </c>
      <c r="Z30" s="33">
        <v>403.00423999999998</v>
      </c>
      <c r="AA30" s="33">
        <v>0</v>
      </c>
      <c r="AB30" s="33">
        <v>0</v>
      </c>
      <c r="AC30" s="33">
        <v>14174.252</v>
      </c>
      <c r="AD30" s="33">
        <v>19.640601</v>
      </c>
      <c r="AE30" s="33">
        <v>81.581657000000007</v>
      </c>
      <c r="AF30" s="33">
        <v>0</v>
      </c>
      <c r="AG30" s="33">
        <v>415.78861999999998</v>
      </c>
      <c r="AH30" s="33">
        <v>0</v>
      </c>
      <c r="AI30" s="33">
        <v>292.08287000000001</v>
      </c>
      <c r="AJ30" s="33">
        <v>9462.2898999999998</v>
      </c>
      <c r="AK30" s="33">
        <v>1175.9701</v>
      </c>
      <c r="AL30" s="33">
        <v>3233.8463999999999</v>
      </c>
      <c r="AM30" s="33">
        <v>0</v>
      </c>
      <c r="AN30" s="33">
        <v>3.9113640742323996</v>
      </c>
      <c r="AO30" s="10">
        <v>0.27326068734283321</v>
      </c>
      <c r="AP30" s="8">
        <v>0</v>
      </c>
      <c r="AQ30" s="8">
        <v>135.57499999999999</v>
      </c>
      <c r="AR30" s="8">
        <v>149</v>
      </c>
      <c r="AS30" s="8">
        <v>1070.4697986577182</v>
      </c>
      <c r="AT30">
        <v>3625</v>
      </c>
      <c r="AU30" s="20">
        <v>4194</v>
      </c>
      <c r="AV30" s="8">
        <v>94.629963898916969</v>
      </c>
      <c r="AW30" s="34">
        <v>490</v>
      </c>
      <c r="AX30" s="34">
        <v>461</v>
      </c>
    </row>
    <row r="31" spans="1:50" x14ac:dyDescent="0.25">
      <c r="A31" s="2" t="s">
        <v>27</v>
      </c>
      <c r="B31" s="3" t="s">
        <v>72</v>
      </c>
      <c r="C31" s="4">
        <v>25394</v>
      </c>
      <c r="D31" s="2" t="s">
        <v>29</v>
      </c>
      <c r="E31" s="2" t="s">
        <v>73</v>
      </c>
      <c r="F31" t="e">
        <v>#N/A</v>
      </c>
      <c r="G31" s="6" t="s">
        <v>2232</v>
      </c>
      <c r="H31" s="6">
        <v>0</v>
      </c>
      <c r="I31" s="6" t="s">
        <v>2239</v>
      </c>
      <c r="J31" s="6" t="s">
        <v>2239</v>
      </c>
      <c r="K31" s="34">
        <v>19094.900000000001</v>
      </c>
      <c r="L31" s="34">
        <v>2919</v>
      </c>
      <c r="M31" s="34">
        <v>2671</v>
      </c>
      <c r="N31" s="34">
        <v>74.017222014226874</v>
      </c>
      <c r="O31" s="35">
        <v>18.438321785449475</v>
      </c>
      <c r="P31" s="33">
        <v>1006</v>
      </c>
      <c r="Q31" s="33">
        <v>1600</v>
      </c>
      <c r="R31" s="33">
        <v>65</v>
      </c>
      <c r="S31" s="8">
        <v>28.170621310737449</v>
      </c>
      <c r="T31" s="33">
        <v>418.63015000000001</v>
      </c>
      <c r="U31" s="33">
        <v>3675.4625999999998</v>
      </c>
      <c r="V31" s="33">
        <v>0</v>
      </c>
      <c r="W31" s="33">
        <v>14688.466</v>
      </c>
      <c r="X31" s="33">
        <v>0</v>
      </c>
      <c r="Y31" s="33">
        <v>0</v>
      </c>
      <c r="Z31" s="33">
        <v>1232.0790999999999</v>
      </c>
      <c r="AA31" s="33">
        <v>2057.9274</v>
      </c>
      <c r="AB31" s="33">
        <v>0</v>
      </c>
      <c r="AC31" s="33">
        <v>15495.56</v>
      </c>
      <c r="AD31" s="33">
        <v>42.765138</v>
      </c>
      <c r="AE31" s="33">
        <v>48.230747000000001</v>
      </c>
      <c r="AF31" s="33">
        <v>0</v>
      </c>
      <c r="AG31" s="33">
        <v>2945.5794999999998</v>
      </c>
      <c r="AH31" s="33">
        <v>2057.9274</v>
      </c>
      <c r="AI31" s="33">
        <v>0</v>
      </c>
      <c r="AJ31" s="33">
        <v>8055.1374999999998</v>
      </c>
      <c r="AK31" s="33">
        <v>417.39805000000001</v>
      </c>
      <c r="AL31" s="33">
        <v>5304.0587999999998</v>
      </c>
      <c r="AM31" s="33">
        <v>645.998838224</v>
      </c>
      <c r="AN31" s="33">
        <v>36.067650157877196</v>
      </c>
      <c r="AO31" s="10">
        <v>0.57648546144121371</v>
      </c>
      <c r="AP31" s="8">
        <v>0</v>
      </c>
      <c r="AQ31" s="8">
        <v>88.439061272584439</v>
      </c>
      <c r="AR31" s="8">
        <v>191</v>
      </c>
      <c r="AS31" s="8">
        <v>631.93717277486905</v>
      </c>
      <c r="AT31">
        <v>1492</v>
      </c>
      <c r="AU31" s="20">
        <v>2068</v>
      </c>
      <c r="AV31" s="8">
        <v>77.42418569824035</v>
      </c>
      <c r="AW31" s="34">
        <v>250</v>
      </c>
      <c r="AX31" s="34">
        <v>223</v>
      </c>
    </row>
    <row r="32" spans="1:50" x14ac:dyDescent="0.25">
      <c r="A32" s="2" t="s">
        <v>33</v>
      </c>
      <c r="B32" s="3" t="s">
        <v>74</v>
      </c>
      <c r="C32" s="4">
        <v>15842</v>
      </c>
      <c r="D32" s="2" t="s">
        <v>35</v>
      </c>
      <c r="E32" s="2" t="s">
        <v>75</v>
      </c>
      <c r="F32" t="e">
        <v>#N/A</v>
      </c>
      <c r="G32" s="6" t="s">
        <v>2233</v>
      </c>
      <c r="H32" s="6">
        <v>11</v>
      </c>
      <c r="I32" s="6" t="s">
        <v>2238</v>
      </c>
      <c r="J32" s="6" t="s">
        <v>2238</v>
      </c>
      <c r="K32" s="34">
        <v>14073.8</v>
      </c>
      <c r="L32" s="34">
        <v>5639</v>
      </c>
      <c r="M32" s="34">
        <v>5194</v>
      </c>
      <c r="N32" s="34">
        <v>92.279553330766277</v>
      </c>
      <c r="O32" s="35">
        <v>42.101347373202827</v>
      </c>
      <c r="P32" s="33">
        <v>463</v>
      </c>
      <c r="Q32" s="33">
        <v>4663</v>
      </c>
      <c r="R32" s="33">
        <v>68</v>
      </c>
      <c r="S32" s="8">
        <v>32.458255299495001</v>
      </c>
      <c r="T32" s="33">
        <v>1796.9277999999999</v>
      </c>
      <c r="U32" s="33">
        <v>455.05378000000002</v>
      </c>
      <c r="V32" s="33">
        <v>2155.3665000000001</v>
      </c>
      <c r="W32" s="33">
        <v>10039.434999999999</v>
      </c>
      <c r="X32" s="33">
        <v>0</v>
      </c>
      <c r="Y32" s="33">
        <v>0</v>
      </c>
      <c r="Z32" s="33">
        <v>1368.2421999999999</v>
      </c>
      <c r="AA32" s="33">
        <v>0</v>
      </c>
      <c r="AB32" s="33">
        <v>9.6181283999999998</v>
      </c>
      <c r="AC32" s="33">
        <v>13093.198</v>
      </c>
      <c r="AD32" s="33">
        <v>33.899532000000001</v>
      </c>
      <c r="AE32" s="33">
        <v>12.328459000000001</v>
      </c>
      <c r="AF32" s="33">
        <v>0</v>
      </c>
      <c r="AG32" s="33">
        <v>1814.7908</v>
      </c>
      <c r="AH32" s="33">
        <v>0</v>
      </c>
      <c r="AI32" s="33">
        <v>93.568139000000002</v>
      </c>
      <c r="AJ32" s="33">
        <v>7571.2629999999999</v>
      </c>
      <c r="AK32" s="33">
        <v>304.95164</v>
      </c>
      <c r="AL32" s="33">
        <v>4708.0559000000003</v>
      </c>
      <c r="AM32" s="33">
        <v>6561.20951616</v>
      </c>
      <c r="AN32" s="33">
        <v>47.551782626958399</v>
      </c>
      <c r="AO32" s="10">
        <v>0.41720698254364097</v>
      </c>
      <c r="AP32" s="8">
        <v>0</v>
      </c>
      <c r="AQ32" s="8">
        <v>215.51749999999998</v>
      </c>
      <c r="AR32" s="8">
        <v>130</v>
      </c>
      <c r="AS32" s="8">
        <v>1950.3846153846152</v>
      </c>
      <c r="AT32">
        <v>1724</v>
      </c>
      <c r="AU32" s="20">
        <v>4985</v>
      </c>
      <c r="AV32" s="8">
        <v>95.976126299576435</v>
      </c>
      <c r="AW32" s="34">
        <v>501</v>
      </c>
      <c r="AX32" s="34">
        <v>441</v>
      </c>
    </row>
    <row r="33" spans="1:50" x14ac:dyDescent="0.25">
      <c r="A33" s="2" t="s">
        <v>33</v>
      </c>
      <c r="B33" s="3" t="s">
        <v>76</v>
      </c>
      <c r="C33" s="4">
        <v>15600</v>
      </c>
      <c r="D33" s="2" t="s">
        <v>35</v>
      </c>
      <c r="E33" s="2" t="s">
        <v>77</v>
      </c>
      <c r="F33" t="e">
        <v>#N/A</v>
      </c>
      <c r="G33" s="6" t="s">
        <v>2233</v>
      </c>
      <c r="H33" s="6">
        <v>7</v>
      </c>
      <c r="I33" s="6" t="s">
        <v>2238</v>
      </c>
      <c r="J33" s="6" t="s">
        <v>2238</v>
      </c>
      <c r="K33" s="34">
        <v>21380.400000000001</v>
      </c>
      <c r="L33" s="34">
        <v>4012</v>
      </c>
      <c r="M33" s="34">
        <v>3328</v>
      </c>
      <c r="N33" s="34">
        <v>69.47115384615384</v>
      </c>
      <c r="O33" s="35">
        <v>20.618089347020295</v>
      </c>
      <c r="P33" s="33">
        <v>213</v>
      </c>
      <c r="Q33" s="33">
        <v>2880</v>
      </c>
      <c r="R33" s="33">
        <v>235</v>
      </c>
      <c r="S33" s="8">
        <v>42.359453851221375</v>
      </c>
      <c r="T33" s="33">
        <v>3792.5680000000002</v>
      </c>
      <c r="U33" s="33">
        <v>309.02224999999999</v>
      </c>
      <c r="V33" s="33">
        <v>9030.3325999999997</v>
      </c>
      <c r="W33" s="33">
        <v>7771.8711999999996</v>
      </c>
      <c r="X33" s="33">
        <v>313.78156999999999</v>
      </c>
      <c r="Y33" s="33">
        <v>145.66273000000001</v>
      </c>
      <c r="Z33" s="33">
        <v>0</v>
      </c>
      <c r="AA33" s="33">
        <v>1625.5126</v>
      </c>
      <c r="AB33" s="33">
        <v>0</v>
      </c>
      <c r="AC33" s="33">
        <v>19458.081999999999</v>
      </c>
      <c r="AD33" s="33">
        <v>42.875782999999998</v>
      </c>
      <c r="AE33" s="33">
        <v>43.372222999999998</v>
      </c>
      <c r="AF33" s="33">
        <v>0</v>
      </c>
      <c r="AG33" s="33">
        <v>7171.5011000000004</v>
      </c>
      <c r="AH33" s="33">
        <v>435.65803</v>
      </c>
      <c r="AI33" s="33">
        <v>508.27926000000002</v>
      </c>
      <c r="AJ33" s="33">
        <v>1365.9531999999999</v>
      </c>
      <c r="AK33" s="33">
        <v>2736.6080000000002</v>
      </c>
      <c r="AL33" s="33">
        <v>9010.7615000000005</v>
      </c>
      <c r="AM33" s="33">
        <v>475.96281505600001</v>
      </c>
      <c r="AN33" s="33">
        <v>8.6667485265979991</v>
      </c>
      <c r="AO33" s="10">
        <v>0.39594383775351022</v>
      </c>
      <c r="AP33" s="8">
        <v>0</v>
      </c>
      <c r="AQ33" s="8">
        <v>99.747500000000002</v>
      </c>
      <c r="AR33" s="8">
        <v>233</v>
      </c>
      <c r="AS33" s="8">
        <v>503.64806866952796</v>
      </c>
      <c r="AT33">
        <v>3033</v>
      </c>
      <c r="AU33" s="20">
        <v>3295</v>
      </c>
      <c r="AV33" s="8">
        <v>99.008413461538453</v>
      </c>
      <c r="AW33" s="34">
        <v>64</v>
      </c>
      <c r="AX33" s="34">
        <v>57</v>
      </c>
    </row>
    <row r="34" spans="1:50" x14ac:dyDescent="0.25">
      <c r="A34" s="2" t="s">
        <v>33</v>
      </c>
      <c r="B34" s="3" t="s">
        <v>78</v>
      </c>
      <c r="C34" s="4">
        <v>15276</v>
      </c>
      <c r="D34" s="2" t="s">
        <v>35</v>
      </c>
      <c r="E34" s="2" t="s">
        <v>79</v>
      </c>
      <c r="F34" t="e">
        <v>#N/A</v>
      </c>
      <c r="G34" s="6" t="s">
        <v>2233</v>
      </c>
      <c r="H34" s="6">
        <v>24</v>
      </c>
      <c r="I34" s="6" t="s">
        <v>2238</v>
      </c>
      <c r="J34" s="6" t="s">
        <v>2238</v>
      </c>
      <c r="K34" s="34">
        <v>8747.7999999999993</v>
      </c>
      <c r="L34" s="34">
        <v>3249</v>
      </c>
      <c r="M34" s="34">
        <v>2700</v>
      </c>
      <c r="N34" s="34">
        <v>89.444444444444443</v>
      </c>
      <c r="O34" s="35">
        <v>35.931435357308011</v>
      </c>
      <c r="P34" s="33">
        <v>193</v>
      </c>
      <c r="Q34" s="33">
        <v>2364</v>
      </c>
      <c r="R34" s="33">
        <v>143</v>
      </c>
      <c r="S34" s="8">
        <v>54.010757972733693</v>
      </c>
      <c r="T34" s="33">
        <v>1615.08</v>
      </c>
      <c r="U34" s="33">
        <v>0</v>
      </c>
      <c r="V34" s="33">
        <v>646.07667000000004</v>
      </c>
      <c r="W34" s="33">
        <v>6469.3035</v>
      </c>
      <c r="X34" s="33">
        <v>0</v>
      </c>
      <c r="Y34" s="33">
        <v>0</v>
      </c>
      <c r="Z34" s="33">
        <v>1.2121168</v>
      </c>
      <c r="AA34" s="33">
        <v>330.19637999999998</v>
      </c>
      <c r="AB34" s="33">
        <v>0</v>
      </c>
      <c r="AC34" s="33">
        <v>8410.8196000000007</v>
      </c>
      <c r="AD34" s="33">
        <v>0</v>
      </c>
      <c r="AE34" s="33">
        <v>11.767894999999999</v>
      </c>
      <c r="AF34" s="33">
        <v>0</v>
      </c>
      <c r="AG34" s="33">
        <v>110.47123999999999</v>
      </c>
      <c r="AH34" s="33">
        <v>0</v>
      </c>
      <c r="AI34" s="33">
        <v>684.31610999999998</v>
      </c>
      <c r="AJ34" s="33">
        <v>1871.6822</v>
      </c>
      <c r="AK34" s="33">
        <v>1342.2465999999999</v>
      </c>
      <c r="AL34" s="33">
        <v>4721.7440999999999</v>
      </c>
      <c r="AM34" s="33">
        <v>0</v>
      </c>
      <c r="AN34" s="33">
        <v>1.48210126309184</v>
      </c>
      <c r="AO34" s="10">
        <v>0.331373989713446</v>
      </c>
      <c r="AP34" s="8">
        <v>0</v>
      </c>
      <c r="AQ34" s="8">
        <v>52.19</v>
      </c>
      <c r="AR34" s="8">
        <v>92</v>
      </c>
      <c r="AS34" s="8">
        <v>667.39130434782612</v>
      </c>
      <c r="AT34">
        <v>2273</v>
      </c>
      <c r="AU34" s="20">
        <v>2542.9999999999995</v>
      </c>
      <c r="AV34" s="8">
        <v>94.185185185185176</v>
      </c>
      <c r="AW34" s="34">
        <v>200</v>
      </c>
      <c r="AX34" s="34">
        <v>191</v>
      </c>
    </row>
    <row r="35" spans="1:50" x14ac:dyDescent="0.25">
      <c r="A35" s="2" t="s">
        <v>33</v>
      </c>
      <c r="B35" s="3" t="s">
        <v>80</v>
      </c>
      <c r="C35" s="4">
        <v>15638</v>
      </c>
      <c r="D35" s="2" t="s">
        <v>35</v>
      </c>
      <c r="E35" s="2" t="s">
        <v>81</v>
      </c>
      <c r="F35" t="e">
        <v>#N/A</v>
      </c>
      <c r="G35" s="6" t="s">
        <v>2232</v>
      </c>
      <c r="H35" s="6">
        <v>11</v>
      </c>
      <c r="I35" s="6" t="s">
        <v>2238</v>
      </c>
      <c r="J35" s="6" t="s">
        <v>2238</v>
      </c>
      <c r="K35" s="34">
        <v>5932.5</v>
      </c>
      <c r="L35" s="34">
        <v>1322</v>
      </c>
      <c r="M35" s="34">
        <v>825</v>
      </c>
      <c r="N35" s="34">
        <v>74.303030303030297</v>
      </c>
      <c r="O35" s="35">
        <v>22.720276774278439</v>
      </c>
      <c r="P35" s="33">
        <v>98</v>
      </c>
      <c r="Q35" s="33">
        <v>722</v>
      </c>
      <c r="R35" s="33">
        <v>5</v>
      </c>
      <c r="S35" s="8">
        <v>74.769199124478263</v>
      </c>
      <c r="T35" s="33">
        <v>1569.9943000000001</v>
      </c>
      <c r="U35" s="33">
        <v>0</v>
      </c>
      <c r="V35" s="33">
        <v>4757.7565000000004</v>
      </c>
      <c r="W35" s="33">
        <v>89.139522999999997</v>
      </c>
      <c r="X35" s="33">
        <v>0</v>
      </c>
      <c r="Y35" s="33">
        <v>0</v>
      </c>
      <c r="Z35" s="33">
        <v>0</v>
      </c>
      <c r="AA35" s="33">
        <v>953.57136000000003</v>
      </c>
      <c r="AB35" s="33">
        <v>0</v>
      </c>
      <c r="AC35" s="33">
        <v>5507.0401000000002</v>
      </c>
      <c r="AD35" s="33">
        <v>0</v>
      </c>
      <c r="AE35" s="33">
        <v>42.176656000000001</v>
      </c>
      <c r="AF35" s="33">
        <v>0</v>
      </c>
      <c r="AG35" s="33">
        <v>171.11134999999999</v>
      </c>
      <c r="AH35" s="33">
        <v>0</v>
      </c>
      <c r="AI35" s="33">
        <v>0</v>
      </c>
      <c r="AJ35" s="33">
        <v>0</v>
      </c>
      <c r="AK35" s="33">
        <v>1416.7761</v>
      </c>
      <c r="AL35" s="33">
        <v>4830.5473000000002</v>
      </c>
      <c r="AM35" s="33">
        <v>0</v>
      </c>
      <c r="AN35" s="33">
        <v>0.13869019092359999</v>
      </c>
      <c r="AO35" s="10">
        <v>0.45340599455040864</v>
      </c>
      <c r="AP35" s="8">
        <v>0</v>
      </c>
      <c r="AQ35" s="8">
        <v>71.357499999999987</v>
      </c>
      <c r="AR35" s="8">
        <v>61</v>
      </c>
      <c r="AS35" s="8">
        <v>1376.2295081967211</v>
      </c>
      <c r="AT35">
        <v>748</v>
      </c>
      <c r="AU35" s="20">
        <v>781.00000000000011</v>
      </c>
      <c r="AV35" s="8">
        <v>94.666666666666671</v>
      </c>
      <c r="AW35" s="34">
        <v>91</v>
      </c>
      <c r="AX35" s="34">
        <v>86</v>
      </c>
    </row>
    <row r="36" spans="1:50" x14ac:dyDescent="0.25">
      <c r="A36" s="2" t="s">
        <v>33</v>
      </c>
      <c r="B36" s="3" t="s">
        <v>82</v>
      </c>
      <c r="C36" s="4">
        <v>15494</v>
      </c>
      <c r="D36" s="2" t="s">
        <v>35</v>
      </c>
      <c r="E36" s="2" t="s">
        <v>83</v>
      </c>
      <c r="F36" t="e">
        <v>#N/A</v>
      </c>
      <c r="G36" s="6" t="s">
        <v>2232</v>
      </c>
      <c r="H36" s="6">
        <v>0</v>
      </c>
      <c r="I36" s="6" t="s">
        <v>2239</v>
      </c>
      <c r="J36" s="6" t="s">
        <v>2239</v>
      </c>
      <c r="K36" s="34">
        <v>5003.3999999999996</v>
      </c>
      <c r="L36" s="34">
        <v>3895</v>
      </c>
      <c r="M36" s="34">
        <v>3789</v>
      </c>
      <c r="N36" s="34">
        <v>97.545526524148855</v>
      </c>
      <c r="O36" s="35">
        <v>80.366554426389456</v>
      </c>
      <c r="P36" s="33">
        <v>1571</v>
      </c>
      <c r="Q36" s="33">
        <v>2181</v>
      </c>
      <c r="R36" s="33">
        <v>37</v>
      </c>
      <c r="S36" s="8">
        <v>15.532499960460425</v>
      </c>
      <c r="T36" s="33">
        <v>0</v>
      </c>
      <c r="U36" s="33">
        <v>0</v>
      </c>
      <c r="V36" s="33">
        <v>0</v>
      </c>
      <c r="W36" s="33">
        <v>4943.7870000000003</v>
      </c>
      <c r="X36" s="33">
        <v>0</v>
      </c>
      <c r="Y36" s="33">
        <v>0</v>
      </c>
      <c r="Z36" s="33">
        <v>0</v>
      </c>
      <c r="AA36" s="33">
        <v>66.191050000000004</v>
      </c>
      <c r="AB36" s="33">
        <v>0</v>
      </c>
      <c r="AC36" s="33">
        <v>4873.6540000000005</v>
      </c>
      <c r="AD36" s="33">
        <v>13.340737000000001</v>
      </c>
      <c r="AE36" s="33">
        <v>9.3987172999999995</v>
      </c>
      <c r="AF36" s="33">
        <v>0</v>
      </c>
      <c r="AG36" s="33">
        <v>395.34152</v>
      </c>
      <c r="AH36" s="33">
        <v>66.191059999999993</v>
      </c>
      <c r="AI36" s="33">
        <v>331.41748999999999</v>
      </c>
      <c r="AJ36" s="33">
        <v>3381.4834999999998</v>
      </c>
      <c r="AK36" s="33">
        <v>0</v>
      </c>
      <c r="AL36" s="33">
        <v>769.35347000000002</v>
      </c>
      <c r="AM36" s="33">
        <v>0</v>
      </c>
      <c r="AN36" s="33">
        <v>1.2588770839843999</v>
      </c>
      <c r="AO36" s="10">
        <v>0.25377833753148615</v>
      </c>
      <c r="AP36" s="8">
        <v>0</v>
      </c>
      <c r="AQ36" s="8">
        <v>69.36</v>
      </c>
      <c r="AR36" s="8">
        <v>50</v>
      </c>
      <c r="AS36" s="8">
        <v>1632</v>
      </c>
      <c r="AT36">
        <v>2057</v>
      </c>
      <c r="AU36" s="20">
        <v>3657</v>
      </c>
      <c r="AV36" s="8">
        <v>96.516231195566121</v>
      </c>
      <c r="AW36" s="34">
        <v>327</v>
      </c>
      <c r="AX36" s="34">
        <v>297</v>
      </c>
    </row>
    <row r="37" spans="1:50" x14ac:dyDescent="0.25">
      <c r="A37" s="2" t="s">
        <v>33</v>
      </c>
      <c r="B37" s="3" t="s">
        <v>84</v>
      </c>
      <c r="C37" s="4">
        <v>15822</v>
      </c>
      <c r="D37" s="2" t="s">
        <v>35</v>
      </c>
      <c r="E37" s="2" t="s">
        <v>85</v>
      </c>
      <c r="F37" t="e">
        <v>#N/A</v>
      </c>
      <c r="G37" s="6" t="s">
        <v>2230</v>
      </c>
      <c r="H37" s="6">
        <v>0</v>
      </c>
      <c r="I37" s="6" t="s">
        <v>2239</v>
      </c>
      <c r="J37" s="6" t="s">
        <v>2239</v>
      </c>
      <c r="K37" s="34">
        <v>17677.800000000003</v>
      </c>
      <c r="L37" s="34">
        <v>4875</v>
      </c>
      <c r="M37" s="34">
        <v>4735</v>
      </c>
      <c r="N37" s="34">
        <v>90.855332629355857</v>
      </c>
      <c r="O37" s="35">
        <v>45.75642668375103</v>
      </c>
      <c r="P37" s="33">
        <v>683</v>
      </c>
      <c r="Q37" s="33">
        <v>4012</v>
      </c>
      <c r="R37" s="33">
        <v>40</v>
      </c>
      <c r="S37" s="8">
        <v>52.334285608570966</v>
      </c>
      <c r="T37" s="33">
        <v>0</v>
      </c>
      <c r="U37" s="33">
        <v>3343.5255999999999</v>
      </c>
      <c r="V37" s="33">
        <v>10624.433999999999</v>
      </c>
      <c r="W37" s="33">
        <v>3580.5781000000002</v>
      </c>
      <c r="X37" s="33">
        <v>231.35118</v>
      </c>
      <c r="Y37" s="33">
        <v>0</v>
      </c>
      <c r="Z37" s="33">
        <v>738.14707999999996</v>
      </c>
      <c r="AA37" s="33">
        <v>379.08307000000002</v>
      </c>
      <c r="AB37" s="33">
        <v>1396.6351</v>
      </c>
      <c r="AC37" s="33">
        <v>16688.955999999998</v>
      </c>
      <c r="AD37" s="33">
        <v>8.0721465000000006</v>
      </c>
      <c r="AE37" s="33">
        <v>37.990839999999999</v>
      </c>
      <c r="AF37" s="33">
        <v>0</v>
      </c>
      <c r="AG37" s="33">
        <v>546.10550999999998</v>
      </c>
      <c r="AH37" s="33">
        <v>0</v>
      </c>
      <c r="AI37" s="33">
        <v>6451.6211999999996</v>
      </c>
      <c r="AJ37" s="33">
        <v>2116.2366999999999</v>
      </c>
      <c r="AK37" s="33">
        <v>5.0570740000000001</v>
      </c>
      <c r="AL37" s="33">
        <v>10053.882</v>
      </c>
      <c r="AM37" s="33">
        <v>0</v>
      </c>
      <c r="AN37" s="33">
        <v>5.9215348047963996</v>
      </c>
      <c r="AO37" s="10">
        <v>0.3244949494949495</v>
      </c>
      <c r="AP37" s="8">
        <v>0</v>
      </c>
      <c r="AQ37" s="8">
        <v>93.032499999999999</v>
      </c>
      <c r="AR37" s="8">
        <v>216</v>
      </c>
      <c r="AS37" s="8">
        <v>506.71296296296299</v>
      </c>
      <c r="AT37">
        <v>4154</v>
      </c>
      <c r="AU37" s="20">
        <v>4457</v>
      </c>
      <c r="AV37" s="8">
        <v>94.128827877507916</v>
      </c>
      <c r="AW37" s="34">
        <v>570</v>
      </c>
      <c r="AX37" s="34">
        <v>523</v>
      </c>
    </row>
    <row r="38" spans="1:50" x14ac:dyDescent="0.25">
      <c r="A38" s="2" t="s">
        <v>27</v>
      </c>
      <c r="B38" s="3" t="s">
        <v>86</v>
      </c>
      <c r="C38" s="4">
        <v>25001</v>
      </c>
      <c r="D38" s="2" t="s">
        <v>29</v>
      </c>
      <c r="E38" s="2" t="s">
        <v>87</v>
      </c>
      <c r="F38" t="e">
        <v>#N/A</v>
      </c>
      <c r="G38" s="6" t="s">
        <v>2232</v>
      </c>
      <c r="H38" s="6">
        <v>7</v>
      </c>
      <c r="I38" s="6" t="s">
        <v>2238</v>
      </c>
      <c r="J38" s="6" t="s">
        <v>2238</v>
      </c>
      <c r="K38" s="34">
        <v>8209.0000000000018</v>
      </c>
      <c r="L38" s="34">
        <v>933</v>
      </c>
      <c r="M38" s="34">
        <v>641</v>
      </c>
      <c r="N38" s="34">
        <v>73.166926677067082</v>
      </c>
      <c r="O38" s="35">
        <v>10.04263620174858</v>
      </c>
      <c r="P38" s="33">
        <v>57</v>
      </c>
      <c r="Q38" s="33">
        <v>584</v>
      </c>
      <c r="R38" s="33">
        <v>0</v>
      </c>
      <c r="S38" s="8">
        <v>30.585465838884073</v>
      </c>
      <c r="T38" s="33">
        <v>4586.2395999999999</v>
      </c>
      <c r="U38" s="33">
        <v>2742.2512000000002</v>
      </c>
      <c r="V38" s="33">
        <v>0</v>
      </c>
      <c r="W38" s="33">
        <v>1149.1168</v>
      </c>
      <c r="X38" s="33">
        <v>0</v>
      </c>
      <c r="Y38" s="33">
        <v>0</v>
      </c>
      <c r="Z38" s="33">
        <v>372.34420999999998</v>
      </c>
      <c r="AA38" s="33">
        <v>0</v>
      </c>
      <c r="AB38" s="33">
        <v>46.254468000000003</v>
      </c>
      <c r="AC38" s="33">
        <v>8026.8474999999999</v>
      </c>
      <c r="AD38" s="33">
        <v>155.90839</v>
      </c>
      <c r="AE38" s="33">
        <v>156.61412000000001</v>
      </c>
      <c r="AF38" s="33">
        <v>0</v>
      </c>
      <c r="AG38" s="33">
        <v>239.85615000000001</v>
      </c>
      <c r="AH38" s="33">
        <v>0</v>
      </c>
      <c r="AI38" s="33">
        <v>10.557497</v>
      </c>
      <c r="AJ38" s="33">
        <v>2161.0129999999999</v>
      </c>
      <c r="AK38" s="33">
        <v>3402.5493999999999</v>
      </c>
      <c r="AL38" s="33">
        <v>2630.7644</v>
      </c>
      <c r="AM38" s="33">
        <v>0</v>
      </c>
      <c r="AN38" s="33">
        <v>1.5344263569980001</v>
      </c>
      <c r="AO38" s="10">
        <v>0.12890625</v>
      </c>
      <c r="AP38" s="8">
        <v>0</v>
      </c>
      <c r="AQ38" s="8">
        <v>29.081576983503528</v>
      </c>
      <c r="AR38" s="8">
        <v>87</v>
      </c>
      <c r="AS38" s="8">
        <v>456.20689655172413</v>
      </c>
      <c r="AT38">
        <v>536</v>
      </c>
      <c r="AU38" s="20">
        <v>627</v>
      </c>
      <c r="AV38" s="8">
        <v>97.815912636505459</v>
      </c>
      <c r="AW38" s="34">
        <v>5</v>
      </c>
      <c r="AX38" s="34">
        <v>5</v>
      </c>
    </row>
    <row r="39" spans="1:50" x14ac:dyDescent="0.25">
      <c r="A39" s="2" t="s">
        <v>88</v>
      </c>
      <c r="B39" s="3" t="s">
        <v>89</v>
      </c>
      <c r="C39" s="4">
        <v>68370</v>
      </c>
      <c r="D39" s="2" t="s">
        <v>90</v>
      </c>
      <c r="E39" s="2" t="s">
        <v>91</v>
      </c>
      <c r="F39" t="e">
        <v>#N/A</v>
      </c>
      <c r="G39" s="6" t="s">
        <v>2230</v>
      </c>
      <c r="H39" s="6">
        <v>7</v>
      </c>
      <c r="I39" s="6" t="s">
        <v>2238</v>
      </c>
      <c r="J39" s="6" t="s">
        <v>2238</v>
      </c>
      <c r="K39" s="34">
        <v>4048.8999999999996</v>
      </c>
      <c r="L39" s="34">
        <v>332</v>
      </c>
      <c r="M39" s="34">
        <v>259</v>
      </c>
      <c r="N39" s="34">
        <v>47.104247104247108</v>
      </c>
      <c r="O39" s="35">
        <v>6.9364807050691422</v>
      </c>
      <c r="P39" s="33">
        <v>161</v>
      </c>
      <c r="Q39" s="33">
        <v>76</v>
      </c>
      <c r="R39" s="33">
        <v>22</v>
      </c>
      <c r="S39" s="8">
        <v>30.221314279811377</v>
      </c>
      <c r="T39" s="33">
        <v>515.82070999999996</v>
      </c>
      <c r="U39" s="33">
        <v>187.23935</v>
      </c>
      <c r="V39" s="33">
        <v>2281.4238</v>
      </c>
      <c r="W39" s="33">
        <v>984.01084000000003</v>
      </c>
      <c r="X39" s="33">
        <v>0</v>
      </c>
      <c r="Y39" s="33">
        <v>0</v>
      </c>
      <c r="Z39" s="33">
        <v>37.823149000000001</v>
      </c>
      <c r="AA39" s="33">
        <v>210.59895</v>
      </c>
      <c r="AB39" s="33">
        <v>29.452705000000002</v>
      </c>
      <c r="AC39" s="33">
        <v>3779.8782000000001</v>
      </c>
      <c r="AD39" s="33">
        <v>0</v>
      </c>
      <c r="AE39" s="33">
        <v>5.5404888999999997</v>
      </c>
      <c r="AF39" s="33">
        <v>0</v>
      </c>
      <c r="AG39" s="33">
        <v>1814.7891999999999</v>
      </c>
      <c r="AH39" s="33">
        <v>0</v>
      </c>
      <c r="AI39" s="33">
        <v>3.1228915000000002</v>
      </c>
      <c r="AJ39" s="33">
        <v>518.81893000000002</v>
      </c>
      <c r="AK39" s="33">
        <v>489.17554000000001</v>
      </c>
      <c r="AL39" s="33">
        <v>1226.3059000000001</v>
      </c>
      <c r="AM39" s="33">
        <v>0</v>
      </c>
      <c r="AN39" s="33">
        <v>23.145599695356001</v>
      </c>
      <c r="AO39" s="10">
        <v>0.48760330578512395</v>
      </c>
      <c r="AP39" s="8">
        <v>0</v>
      </c>
      <c r="AQ39" s="8">
        <v>20.224906524366464</v>
      </c>
      <c r="AR39" s="8">
        <v>33</v>
      </c>
      <c r="AS39" s="8">
        <v>1145.4545454545455</v>
      </c>
      <c r="AT39">
        <v>205</v>
      </c>
      <c r="AU39" s="20">
        <v>204</v>
      </c>
      <c r="AV39" s="8">
        <v>78.764478764478767</v>
      </c>
      <c r="AW39" s="34">
        <v>51</v>
      </c>
      <c r="AX39" s="34">
        <v>36</v>
      </c>
    </row>
    <row r="40" spans="1:50" x14ac:dyDescent="0.25">
      <c r="A40" s="2" t="s">
        <v>33</v>
      </c>
      <c r="B40" s="3" t="s">
        <v>92</v>
      </c>
      <c r="C40" s="4">
        <v>15189</v>
      </c>
      <c r="D40" s="2" t="s">
        <v>35</v>
      </c>
      <c r="E40" s="2" t="s">
        <v>93</v>
      </c>
      <c r="F40" t="e">
        <v>#N/A</v>
      </c>
      <c r="G40" s="6" t="s">
        <v>2233</v>
      </c>
      <c r="H40" s="6">
        <v>10</v>
      </c>
      <c r="I40" s="6" t="s">
        <v>2238</v>
      </c>
      <c r="J40" s="6" t="s">
        <v>2238</v>
      </c>
      <c r="K40" s="34">
        <v>5515.3</v>
      </c>
      <c r="L40" s="34">
        <v>3852</v>
      </c>
      <c r="M40" s="34">
        <v>3645</v>
      </c>
      <c r="N40" s="34">
        <v>96.652949245541848</v>
      </c>
      <c r="O40" s="35">
        <v>59.541093275427194</v>
      </c>
      <c r="P40" s="33">
        <v>289</v>
      </c>
      <c r="Q40" s="33">
        <v>3279</v>
      </c>
      <c r="R40" s="33">
        <v>77</v>
      </c>
      <c r="S40" s="8">
        <v>42.484539231010771</v>
      </c>
      <c r="T40" s="33">
        <v>1165.1851999999999</v>
      </c>
      <c r="U40" s="33">
        <v>1410.3163999999999</v>
      </c>
      <c r="V40" s="33">
        <v>429.0093</v>
      </c>
      <c r="W40" s="33">
        <v>2183.5619000000002</v>
      </c>
      <c r="X40" s="33">
        <v>0</v>
      </c>
      <c r="Y40" s="33">
        <v>0</v>
      </c>
      <c r="Z40" s="33">
        <v>465.94418999999999</v>
      </c>
      <c r="AA40" s="33">
        <v>78.344346000000002</v>
      </c>
      <c r="AB40" s="33">
        <v>0</v>
      </c>
      <c r="AC40" s="33">
        <v>4661.9751999999999</v>
      </c>
      <c r="AD40" s="33">
        <v>24.619306000000002</v>
      </c>
      <c r="AE40" s="33">
        <v>27.810908999999999</v>
      </c>
      <c r="AF40" s="33">
        <v>0</v>
      </c>
      <c r="AG40" s="33">
        <v>352.20681000000002</v>
      </c>
      <c r="AH40" s="33">
        <v>78.344345000000004</v>
      </c>
      <c r="AI40" s="33">
        <v>0.90741978000000001</v>
      </c>
      <c r="AJ40" s="33">
        <v>2202.0756999999999</v>
      </c>
      <c r="AK40" s="33">
        <v>347.22008</v>
      </c>
      <c r="AL40" s="33">
        <v>2222.3177999999998</v>
      </c>
      <c r="AM40" s="33">
        <v>0</v>
      </c>
      <c r="AN40" s="33">
        <v>5.3120881216588396</v>
      </c>
      <c r="AO40" s="10">
        <v>0.32152466367713006</v>
      </c>
      <c r="AP40" s="8">
        <v>0</v>
      </c>
      <c r="AQ40" s="8">
        <v>51.85</v>
      </c>
      <c r="AR40" s="8">
        <v>55</v>
      </c>
      <c r="AS40" s="8">
        <v>1109.090909090909</v>
      </c>
      <c r="AT40">
        <v>2311</v>
      </c>
      <c r="AU40" s="20">
        <v>3610</v>
      </c>
      <c r="AV40" s="8">
        <v>99.039780521262003</v>
      </c>
      <c r="AW40" s="34">
        <v>236</v>
      </c>
      <c r="AX40" s="34">
        <v>216</v>
      </c>
    </row>
    <row r="41" spans="1:50" x14ac:dyDescent="0.25">
      <c r="A41" s="2" t="s">
        <v>33</v>
      </c>
      <c r="B41" s="3" t="s">
        <v>94</v>
      </c>
      <c r="C41" s="4">
        <v>15798</v>
      </c>
      <c r="D41" s="2" t="s">
        <v>35</v>
      </c>
      <c r="E41" s="2" t="s">
        <v>95</v>
      </c>
      <c r="F41" t="e">
        <v>#N/A</v>
      </c>
      <c r="G41" s="6" t="s">
        <v>2233</v>
      </c>
      <c r="H41" s="6">
        <v>0</v>
      </c>
      <c r="I41" s="6" t="s">
        <v>2239</v>
      </c>
      <c r="J41" s="6" t="s">
        <v>2239</v>
      </c>
      <c r="K41" s="34">
        <v>4594.8999999999996</v>
      </c>
      <c r="L41" s="34">
        <v>3337</v>
      </c>
      <c r="M41" s="34">
        <v>3247</v>
      </c>
      <c r="N41" s="34">
        <v>96.612257468432389</v>
      </c>
      <c r="O41" s="35">
        <v>71.228625240749963</v>
      </c>
      <c r="P41" s="33">
        <v>394</v>
      </c>
      <c r="Q41" s="33">
        <v>2844</v>
      </c>
      <c r="R41" s="33">
        <v>9</v>
      </c>
      <c r="S41" s="8">
        <v>10.84269491036356</v>
      </c>
      <c r="T41" s="33">
        <v>501.76945999999998</v>
      </c>
      <c r="U41" s="33">
        <v>0</v>
      </c>
      <c r="V41" s="33">
        <v>0</v>
      </c>
      <c r="W41" s="33">
        <v>4082.3921999999998</v>
      </c>
      <c r="X41" s="33">
        <v>0</v>
      </c>
      <c r="Y41" s="33">
        <v>0</v>
      </c>
      <c r="Z41" s="33">
        <v>474.43912999999998</v>
      </c>
      <c r="AA41" s="33">
        <v>0</v>
      </c>
      <c r="AB41" s="33">
        <v>38.959947</v>
      </c>
      <c r="AC41" s="33">
        <v>4068.7788</v>
      </c>
      <c r="AD41" s="33">
        <v>22.232330000000001</v>
      </c>
      <c r="AE41" s="33">
        <v>15.841056</v>
      </c>
      <c r="AF41" s="33">
        <v>0</v>
      </c>
      <c r="AG41" s="33">
        <v>1.1199994</v>
      </c>
      <c r="AH41" s="33">
        <v>0</v>
      </c>
      <c r="AI41" s="33">
        <v>34.742333000000002</v>
      </c>
      <c r="AJ41" s="33">
        <v>3726.3292000000001</v>
      </c>
      <c r="AK41" s="33">
        <v>327.13587999999999</v>
      </c>
      <c r="AL41" s="33">
        <v>499.24176999999997</v>
      </c>
      <c r="AM41" s="33">
        <v>0</v>
      </c>
      <c r="AN41" s="33">
        <v>20.970680753596</v>
      </c>
      <c r="AO41" s="10">
        <v>0.34145199063231851</v>
      </c>
      <c r="AP41" s="8">
        <v>0</v>
      </c>
      <c r="AQ41" s="8">
        <v>51.467499999999994</v>
      </c>
      <c r="AR41" s="8">
        <v>49</v>
      </c>
      <c r="AS41" s="8">
        <v>1235.7142857142858</v>
      </c>
      <c r="AT41">
        <v>2160</v>
      </c>
      <c r="AU41" s="20">
        <v>3070</v>
      </c>
      <c r="AV41" s="8">
        <v>94.548814290113953</v>
      </c>
      <c r="AW41" s="34">
        <v>237</v>
      </c>
      <c r="AX41" s="34">
        <v>213</v>
      </c>
    </row>
    <row r="42" spans="1:50" x14ac:dyDescent="0.25">
      <c r="A42" s="2" t="s">
        <v>96</v>
      </c>
      <c r="B42" s="3" t="s">
        <v>97</v>
      </c>
      <c r="C42" s="4">
        <v>44847</v>
      </c>
      <c r="D42" s="2" t="s">
        <v>98</v>
      </c>
      <c r="E42" s="2" t="s">
        <v>99</v>
      </c>
      <c r="F42" t="e">
        <v>#N/A</v>
      </c>
      <c r="G42" s="6" t="s">
        <v>2230</v>
      </c>
      <c r="H42" s="6">
        <v>7</v>
      </c>
      <c r="I42" s="6" t="s">
        <v>2238</v>
      </c>
      <c r="J42" s="6" t="s">
        <v>2238</v>
      </c>
      <c r="K42" s="34">
        <v>788411.60000000009</v>
      </c>
      <c r="L42" s="34">
        <v>13867</v>
      </c>
      <c r="M42" s="34">
        <v>13233</v>
      </c>
      <c r="N42" s="34">
        <v>73.498072999319888</v>
      </c>
      <c r="O42" s="35">
        <v>1.0524866094645959</v>
      </c>
      <c r="P42" s="33">
        <v>2587</v>
      </c>
      <c r="Q42" s="33">
        <v>10646</v>
      </c>
      <c r="R42" s="33">
        <v>0</v>
      </c>
      <c r="S42" s="8">
        <v>95.568528551084839</v>
      </c>
      <c r="T42" s="33">
        <v>0</v>
      </c>
      <c r="U42" s="33">
        <v>32457.008999999998</v>
      </c>
      <c r="V42" s="33">
        <v>428196.74</v>
      </c>
      <c r="W42" s="33">
        <v>125772.09</v>
      </c>
      <c r="X42" s="33">
        <v>196024.12</v>
      </c>
      <c r="Y42" s="33">
        <v>15465.584000000001</v>
      </c>
      <c r="Z42" s="33">
        <v>12253.402</v>
      </c>
      <c r="AA42" s="33">
        <v>233635.57</v>
      </c>
      <c r="AB42" s="33">
        <v>1363.9354000000001</v>
      </c>
      <c r="AC42" s="33">
        <v>516055.51</v>
      </c>
      <c r="AD42" s="33">
        <v>3072.1444000000001</v>
      </c>
      <c r="AE42" s="33">
        <v>442.16203000000002</v>
      </c>
      <c r="AF42" s="33">
        <v>0</v>
      </c>
      <c r="AG42" s="33">
        <v>961.55005000000006</v>
      </c>
      <c r="AH42" s="33">
        <v>5714.0227000000004</v>
      </c>
      <c r="AI42" s="33">
        <v>0</v>
      </c>
      <c r="AJ42" s="33">
        <v>3648.3589999999999</v>
      </c>
      <c r="AK42" s="33">
        <v>24071.187999999998</v>
      </c>
      <c r="AL42" s="33">
        <v>751504</v>
      </c>
      <c r="AM42" s="33">
        <v>26776.402374500001</v>
      </c>
      <c r="AN42" s="33">
        <v>224.587858735868</v>
      </c>
      <c r="AO42" s="10">
        <v>0.89294297265967371</v>
      </c>
      <c r="AP42" s="8">
        <v>16.162922256343947</v>
      </c>
      <c r="AQ42" s="8">
        <v>284.55973842879945</v>
      </c>
      <c r="AR42" s="8">
        <v>7904</v>
      </c>
      <c r="AS42" s="8">
        <v>69.326923076923066</v>
      </c>
      <c r="AT42">
        <v>11045</v>
      </c>
      <c r="AU42" s="20">
        <v>13125</v>
      </c>
      <c r="AV42" s="8">
        <v>99.183858535479487</v>
      </c>
      <c r="AW42" s="34">
        <v>65</v>
      </c>
      <c r="AX42" s="34">
        <v>32</v>
      </c>
    </row>
    <row r="43" spans="1:50" x14ac:dyDescent="0.25">
      <c r="A43" s="2" t="s">
        <v>27</v>
      </c>
      <c r="B43" s="3" t="s">
        <v>100</v>
      </c>
      <c r="C43" s="4">
        <v>25878</v>
      </c>
      <c r="D43" s="2" t="s">
        <v>29</v>
      </c>
      <c r="E43" s="2" t="s">
        <v>101</v>
      </c>
      <c r="F43" t="e">
        <v>#N/A</v>
      </c>
      <c r="G43" s="6" t="s">
        <v>2232</v>
      </c>
      <c r="H43" s="6">
        <v>0</v>
      </c>
      <c r="I43" s="6" t="s">
        <v>2239</v>
      </c>
      <c r="J43" s="6" t="s">
        <v>2239</v>
      </c>
      <c r="K43" s="34">
        <v>19884.3</v>
      </c>
      <c r="L43" s="34">
        <v>4705</v>
      </c>
      <c r="M43" s="34">
        <v>4456</v>
      </c>
      <c r="N43" s="34">
        <v>84.896768402154393</v>
      </c>
      <c r="O43" s="35">
        <v>29.34594600993632</v>
      </c>
      <c r="P43" s="33">
        <v>1542</v>
      </c>
      <c r="Q43" s="33">
        <v>2818</v>
      </c>
      <c r="R43" s="33">
        <v>96</v>
      </c>
      <c r="S43" s="8">
        <v>18.60989962249489</v>
      </c>
      <c r="T43" s="33">
        <v>7233.8837999999996</v>
      </c>
      <c r="U43" s="33">
        <v>7088.6868999999997</v>
      </c>
      <c r="V43" s="33">
        <v>0</v>
      </c>
      <c r="W43" s="33">
        <v>5995.5918000000001</v>
      </c>
      <c r="X43" s="33">
        <v>0</v>
      </c>
      <c r="Y43" s="33">
        <v>0</v>
      </c>
      <c r="Z43" s="33">
        <v>323.0779</v>
      </c>
      <c r="AA43" s="33">
        <v>9759.2381000000005</v>
      </c>
      <c r="AB43" s="33">
        <v>0</v>
      </c>
      <c r="AC43" s="33">
        <v>10266.009</v>
      </c>
      <c r="AD43" s="33">
        <v>48.909180999999997</v>
      </c>
      <c r="AE43" s="33">
        <v>61.637839999999997</v>
      </c>
      <c r="AF43" s="33">
        <v>0</v>
      </c>
      <c r="AG43" s="33">
        <v>142.56577999999999</v>
      </c>
      <c r="AH43" s="33">
        <v>9753.0185999999994</v>
      </c>
      <c r="AI43" s="33">
        <v>0</v>
      </c>
      <c r="AJ43" s="33">
        <v>3210.7467000000001</v>
      </c>
      <c r="AK43" s="33">
        <v>3433.3649</v>
      </c>
      <c r="AL43" s="33">
        <v>3795.9004</v>
      </c>
      <c r="AM43" s="33">
        <v>409.79817867200001</v>
      </c>
      <c r="AN43" s="33">
        <v>46.558210709504003</v>
      </c>
      <c r="AO43" s="10">
        <v>0.3494408945686901</v>
      </c>
      <c r="AP43" s="8">
        <v>0</v>
      </c>
      <c r="AQ43" s="8">
        <v>72.978711704634705</v>
      </c>
      <c r="AR43" s="8">
        <v>208</v>
      </c>
      <c r="AS43" s="8">
        <v>478.84615384615387</v>
      </c>
      <c r="AT43">
        <v>2292</v>
      </c>
      <c r="AU43" s="20">
        <v>3388</v>
      </c>
      <c r="AV43" s="8">
        <v>76.032315978456012</v>
      </c>
      <c r="AW43" s="34">
        <v>302</v>
      </c>
      <c r="AX43" s="34">
        <v>237</v>
      </c>
    </row>
    <row r="44" spans="1:50" x14ac:dyDescent="0.25">
      <c r="A44" s="2" t="s">
        <v>33</v>
      </c>
      <c r="B44" s="3" t="s">
        <v>102</v>
      </c>
      <c r="C44" s="4">
        <v>15810</v>
      </c>
      <c r="D44" s="2" t="s">
        <v>35</v>
      </c>
      <c r="E44" s="2" t="s">
        <v>103</v>
      </c>
      <c r="F44" t="e">
        <v>#N/A</v>
      </c>
      <c r="G44" s="6" t="s">
        <v>2230</v>
      </c>
      <c r="H44" s="6">
        <v>9</v>
      </c>
      <c r="I44" s="6" t="s">
        <v>2238</v>
      </c>
      <c r="J44" s="6" t="s">
        <v>2238</v>
      </c>
      <c r="K44" s="34">
        <v>7116.7</v>
      </c>
      <c r="L44" s="34">
        <v>1897</v>
      </c>
      <c r="M44" s="34">
        <v>1874</v>
      </c>
      <c r="N44" s="34">
        <v>85.272145144076845</v>
      </c>
      <c r="O44" s="35">
        <v>35.183503559113042</v>
      </c>
      <c r="P44" s="33">
        <v>144</v>
      </c>
      <c r="Q44" s="33">
        <v>1718</v>
      </c>
      <c r="R44" s="33">
        <v>12</v>
      </c>
      <c r="S44" s="8">
        <v>36.568469260911314</v>
      </c>
      <c r="T44" s="33">
        <v>243.74943999999999</v>
      </c>
      <c r="U44" s="33">
        <v>0</v>
      </c>
      <c r="V44" s="33">
        <v>2145.5401999999999</v>
      </c>
      <c r="W44" s="33">
        <v>4761.8311000000003</v>
      </c>
      <c r="X44" s="33">
        <v>0</v>
      </c>
      <c r="Y44" s="33">
        <v>0</v>
      </c>
      <c r="Z44" s="33">
        <v>855.23611000000005</v>
      </c>
      <c r="AA44" s="33">
        <v>199.48027999999999</v>
      </c>
      <c r="AB44" s="33">
        <v>53.912692999999997</v>
      </c>
      <c r="AC44" s="33">
        <v>6051.8180000000002</v>
      </c>
      <c r="AD44" s="33">
        <v>16.241091999999998</v>
      </c>
      <c r="AE44" s="33">
        <v>6.4898566999999998</v>
      </c>
      <c r="AF44" s="33">
        <v>0</v>
      </c>
      <c r="AG44" s="33">
        <v>754.60488999999995</v>
      </c>
      <c r="AH44" s="33">
        <v>0</v>
      </c>
      <c r="AI44" s="33">
        <v>36.817027000000003</v>
      </c>
      <c r="AJ44" s="33">
        <v>3556.9207000000001</v>
      </c>
      <c r="AK44" s="33">
        <v>197.45027999999999</v>
      </c>
      <c r="AL44" s="33">
        <v>2624.4054000000001</v>
      </c>
      <c r="AM44" s="33">
        <v>0</v>
      </c>
      <c r="AN44" s="33">
        <v>1.8745609755264001</v>
      </c>
      <c r="AO44" s="10">
        <v>0.45251396648044695</v>
      </c>
      <c r="AP44" s="8">
        <v>0</v>
      </c>
      <c r="AQ44" s="8">
        <v>74.034999999999997</v>
      </c>
      <c r="AR44" s="8">
        <v>73</v>
      </c>
      <c r="AS44" s="8">
        <v>1193.1506849315069</v>
      </c>
      <c r="AT44">
        <v>1787</v>
      </c>
      <c r="AU44" s="20">
        <v>1760</v>
      </c>
      <c r="AV44" s="8">
        <v>93.91675560298826</v>
      </c>
      <c r="AW44" s="34">
        <v>59</v>
      </c>
      <c r="AX44" s="34">
        <v>53</v>
      </c>
    </row>
    <row r="45" spans="1:50" x14ac:dyDescent="0.25">
      <c r="A45" s="2" t="s">
        <v>33</v>
      </c>
      <c r="B45" s="3" t="s">
        <v>104</v>
      </c>
      <c r="C45" s="4">
        <v>15272</v>
      </c>
      <c r="D45" s="2" t="s">
        <v>35</v>
      </c>
      <c r="E45" s="2" t="s">
        <v>105</v>
      </c>
      <c r="F45" t="e">
        <v>#N/A</v>
      </c>
      <c r="G45" s="6" t="s">
        <v>2232</v>
      </c>
      <c r="H45" s="6">
        <v>6</v>
      </c>
      <c r="I45" s="6" t="s">
        <v>2238</v>
      </c>
      <c r="J45" s="6" t="s">
        <v>2238</v>
      </c>
      <c r="K45" s="34">
        <v>10851.500000000002</v>
      </c>
      <c r="L45" s="34">
        <v>5239</v>
      </c>
      <c r="M45" s="34">
        <v>4917</v>
      </c>
      <c r="N45" s="34">
        <v>95.017286963595694</v>
      </c>
      <c r="O45" s="35">
        <v>37.282866366203322</v>
      </c>
      <c r="P45" s="33">
        <v>404</v>
      </c>
      <c r="Q45" s="33">
        <v>4361</v>
      </c>
      <c r="R45" s="33">
        <v>152</v>
      </c>
      <c r="S45" s="8">
        <v>13.627565218346868</v>
      </c>
      <c r="T45" s="33">
        <v>3359.4454999999998</v>
      </c>
      <c r="U45" s="33">
        <v>0</v>
      </c>
      <c r="V45" s="33">
        <v>579.22406000000001</v>
      </c>
      <c r="W45" s="33">
        <v>6930.9955</v>
      </c>
      <c r="X45" s="33">
        <v>0</v>
      </c>
      <c r="Y45" s="33">
        <v>0</v>
      </c>
      <c r="Z45" s="33">
        <v>41.439683000000002</v>
      </c>
      <c r="AA45" s="33">
        <v>0</v>
      </c>
      <c r="AB45" s="33">
        <v>0</v>
      </c>
      <c r="AC45" s="33">
        <v>10837.249</v>
      </c>
      <c r="AD45" s="33">
        <v>34.835394000000001</v>
      </c>
      <c r="AE45" s="33">
        <v>48.828364999999998</v>
      </c>
      <c r="AF45" s="33">
        <v>0</v>
      </c>
      <c r="AG45" s="33">
        <v>165.92372</v>
      </c>
      <c r="AH45" s="33">
        <v>0</v>
      </c>
      <c r="AI45" s="33">
        <v>813.96126000000004</v>
      </c>
      <c r="AJ45" s="33">
        <v>5653.8746000000001</v>
      </c>
      <c r="AK45" s="33">
        <v>2743.6891000000001</v>
      </c>
      <c r="AL45" s="33">
        <v>1487.2466999999999</v>
      </c>
      <c r="AM45" s="33">
        <v>940.26105648800001</v>
      </c>
      <c r="AN45" s="33">
        <v>0.27100275514319999</v>
      </c>
      <c r="AO45" s="10">
        <v>0.21796522858982612</v>
      </c>
      <c r="AP45" s="8">
        <v>0</v>
      </c>
      <c r="AQ45" s="8">
        <v>73.227500000000006</v>
      </c>
      <c r="AR45" s="8">
        <v>108</v>
      </c>
      <c r="AS45" s="8">
        <v>797.68518518518522</v>
      </c>
      <c r="AT45">
        <v>4426</v>
      </c>
      <c r="AU45" s="20">
        <v>4733</v>
      </c>
      <c r="AV45" s="8">
        <v>96.257880821639205</v>
      </c>
      <c r="AW45" s="34">
        <v>170</v>
      </c>
      <c r="AX45" s="34">
        <v>155</v>
      </c>
    </row>
    <row r="46" spans="1:50" x14ac:dyDescent="0.25">
      <c r="A46" s="2" t="s">
        <v>33</v>
      </c>
      <c r="B46" s="3" t="s">
        <v>106</v>
      </c>
      <c r="C46" s="4">
        <v>15537</v>
      </c>
      <c r="D46" s="2" t="s">
        <v>35</v>
      </c>
      <c r="E46" s="2" t="s">
        <v>107</v>
      </c>
      <c r="F46" t="e">
        <v>#N/A</v>
      </c>
      <c r="G46" s="6" t="s">
        <v>2233</v>
      </c>
      <c r="H46" s="6">
        <v>8</v>
      </c>
      <c r="I46" s="6" t="s">
        <v>2238</v>
      </c>
      <c r="J46" s="6" t="s">
        <v>2238</v>
      </c>
      <c r="K46" s="34">
        <v>12138.3</v>
      </c>
      <c r="L46" s="34">
        <v>3620</v>
      </c>
      <c r="M46" s="34">
        <v>2774</v>
      </c>
      <c r="N46" s="34">
        <v>89.726027397260282</v>
      </c>
      <c r="O46" s="35">
        <v>29.492690794644254</v>
      </c>
      <c r="P46" s="33">
        <v>207</v>
      </c>
      <c r="Q46" s="33">
        <v>2400</v>
      </c>
      <c r="R46" s="33">
        <v>167</v>
      </c>
      <c r="S46" s="8">
        <v>60.562047250432414</v>
      </c>
      <c r="T46" s="33">
        <v>0</v>
      </c>
      <c r="U46" s="33">
        <v>56.849913000000001</v>
      </c>
      <c r="V46" s="33">
        <v>5103.0468000000001</v>
      </c>
      <c r="W46" s="33">
        <v>7178.1401999999998</v>
      </c>
      <c r="X46" s="33">
        <v>0</v>
      </c>
      <c r="Y46" s="33">
        <v>0</v>
      </c>
      <c r="Z46" s="33">
        <v>106.61815</v>
      </c>
      <c r="AA46" s="33">
        <v>306.73216000000002</v>
      </c>
      <c r="AB46" s="33">
        <v>0</v>
      </c>
      <c r="AC46" s="33">
        <v>11756.789000000001</v>
      </c>
      <c r="AD46" s="33">
        <v>195.36715000000001</v>
      </c>
      <c r="AE46" s="33">
        <v>25.609770999999999</v>
      </c>
      <c r="AF46" s="33">
        <v>172.37</v>
      </c>
      <c r="AG46" s="33">
        <v>1431.9039</v>
      </c>
      <c r="AH46" s="33">
        <v>0</v>
      </c>
      <c r="AI46" s="33">
        <v>1313.9204999999999</v>
      </c>
      <c r="AJ46" s="33">
        <v>1932.8504</v>
      </c>
      <c r="AK46" s="33">
        <v>5.2081740000000001E-2</v>
      </c>
      <c r="AL46" s="33">
        <v>7488.8001999999997</v>
      </c>
      <c r="AM46" s="33">
        <v>0</v>
      </c>
      <c r="AN46" s="33">
        <v>6.9347257370391988</v>
      </c>
      <c r="AO46" s="10">
        <v>0.29342492639842982</v>
      </c>
      <c r="AP46" s="8">
        <v>0</v>
      </c>
      <c r="AQ46" s="8">
        <v>45.9</v>
      </c>
      <c r="AR46" s="8">
        <v>117</v>
      </c>
      <c r="AS46" s="8">
        <v>461.53846153846155</v>
      </c>
      <c r="AT46">
        <v>1851</v>
      </c>
      <c r="AU46" s="20">
        <v>2758</v>
      </c>
      <c r="AV46" s="8">
        <v>99.423215573179519</v>
      </c>
      <c r="AW46" s="34">
        <v>23</v>
      </c>
      <c r="AX46" s="34">
        <v>17</v>
      </c>
    </row>
    <row r="47" spans="1:50" x14ac:dyDescent="0.25">
      <c r="A47" s="2" t="s">
        <v>33</v>
      </c>
      <c r="B47" s="3" t="s">
        <v>108</v>
      </c>
      <c r="C47" s="4">
        <v>15114</v>
      </c>
      <c r="D47" s="2" t="s">
        <v>35</v>
      </c>
      <c r="E47" s="2" t="s">
        <v>109</v>
      </c>
      <c r="F47" t="e">
        <v>#N/A</v>
      </c>
      <c r="G47" s="6" t="s">
        <v>2233</v>
      </c>
      <c r="H47" s="6">
        <v>24</v>
      </c>
      <c r="I47" s="6" t="s">
        <v>2238</v>
      </c>
      <c r="J47" s="6" t="s">
        <v>2238</v>
      </c>
      <c r="K47" s="34">
        <v>2528.1000000000004</v>
      </c>
      <c r="L47" s="34">
        <v>807</v>
      </c>
      <c r="M47" s="34">
        <v>788</v>
      </c>
      <c r="N47" s="34">
        <v>93.147208121827404</v>
      </c>
      <c r="O47" s="35">
        <v>26.179324365099056</v>
      </c>
      <c r="P47" s="33">
        <v>257</v>
      </c>
      <c r="Q47" s="33">
        <v>521</v>
      </c>
      <c r="R47" s="33">
        <v>10</v>
      </c>
      <c r="S47" s="8">
        <v>85.570793904783812</v>
      </c>
      <c r="T47" s="33">
        <v>295.07961999999998</v>
      </c>
      <c r="U47" s="33">
        <v>0</v>
      </c>
      <c r="V47" s="33">
        <v>15.705873</v>
      </c>
      <c r="W47" s="33">
        <v>2375.2103000000002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2690.3254000000002</v>
      </c>
      <c r="AD47" s="33">
        <v>0</v>
      </c>
      <c r="AE47" s="33">
        <v>4.3295408000000002</v>
      </c>
      <c r="AF47" s="33">
        <v>0</v>
      </c>
      <c r="AG47" s="33">
        <v>1.4827920000000001</v>
      </c>
      <c r="AH47" s="33">
        <v>0</v>
      </c>
      <c r="AI47" s="33">
        <v>35.635854000000002</v>
      </c>
      <c r="AJ47" s="33">
        <v>95.179395999999997</v>
      </c>
      <c r="AK47" s="33">
        <v>251.56489999999999</v>
      </c>
      <c r="AL47" s="33">
        <v>2302.1329000000001</v>
      </c>
      <c r="AM47" s="33">
        <v>0</v>
      </c>
      <c r="AN47" s="33">
        <v>0</v>
      </c>
      <c r="AO47" s="10">
        <v>0.35971223021582732</v>
      </c>
      <c r="AP47" s="8">
        <v>0</v>
      </c>
      <c r="AQ47" s="8">
        <v>58.225000000000001</v>
      </c>
      <c r="AR47" s="8">
        <v>25</v>
      </c>
      <c r="AS47" s="8">
        <v>2740</v>
      </c>
      <c r="AT47">
        <v>769</v>
      </c>
      <c r="AU47" s="20">
        <v>688</v>
      </c>
      <c r="AV47" s="8">
        <v>87.309644670050758</v>
      </c>
      <c r="AW47" s="34">
        <v>5</v>
      </c>
      <c r="AX47" s="34">
        <v>4</v>
      </c>
    </row>
    <row r="48" spans="1:50" x14ac:dyDescent="0.25">
      <c r="A48" s="2" t="s">
        <v>33</v>
      </c>
      <c r="B48" s="3" t="s">
        <v>110</v>
      </c>
      <c r="C48" s="4">
        <v>15804</v>
      </c>
      <c r="D48" s="2" t="s">
        <v>35</v>
      </c>
      <c r="E48" s="2" t="s">
        <v>111</v>
      </c>
      <c r="F48" t="e">
        <v>#N/A</v>
      </c>
      <c r="G48" s="6" t="s">
        <v>2233</v>
      </c>
      <c r="H48" s="6">
        <v>7</v>
      </c>
      <c r="I48" s="6" t="s">
        <v>2238</v>
      </c>
      <c r="J48" s="6" t="s">
        <v>2238</v>
      </c>
      <c r="K48" s="34">
        <v>11170</v>
      </c>
      <c r="L48" s="34">
        <v>6072</v>
      </c>
      <c r="M48" s="34">
        <v>5760</v>
      </c>
      <c r="N48" s="34">
        <v>94.166666666666671</v>
      </c>
      <c r="O48" s="35">
        <v>53.625331538872537</v>
      </c>
      <c r="P48" s="33">
        <v>1285</v>
      </c>
      <c r="Q48" s="33">
        <v>4359</v>
      </c>
      <c r="R48" s="33">
        <v>116</v>
      </c>
      <c r="S48" s="8">
        <v>39.135140748606283</v>
      </c>
      <c r="T48" s="33">
        <v>1530.5027</v>
      </c>
      <c r="U48" s="33">
        <v>791.83082999999999</v>
      </c>
      <c r="V48" s="33">
        <v>0</v>
      </c>
      <c r="W48" s="33">
        <v>10218.175999999999</v>
      </c>
      <c r="X48" s="33">
        <v>0</v>
      </c>
      <c r="Y48" s="33">
        <v>0</v>
      </c>
      <c r="Z48" s="33">
        <v>1718.8548000000001</v>
      </c>
      <c r="AA48" s="33">
        <v>0</v>
      </c>
      <c r="AB48" s="33">
        <v>1.6728725</v>
      </c>
      <c r="AC48" s="33">
        <v>10879.434999999999</v>
      </c>
      <c r="AD48" s="33">
        <v>24.829291000000001</v>
      </c>
      <c r="AE48" s="33">
        <v>23.660913000000001</v>
      </c>
      <c r="AF48" s="33">
        <v>0</v>
      </c>
      <c r="AG48" s="33">
        <v>1515.4069999999999</v>
      </c>
      <c r="AH48" s="33">
        <v>0</v>
      </c>
      <c r="AI48" s="33">
        <v>8.2350160000000006E-2</v>
      </c>
      <c r="AJ48" s="33">
        <v>5349.4315999999999</v>
      </c>
      <c r="AK48" s="33">
        <v>795.47794999999996</v>
      </c>
      <c r="AL48" s="33">
        <v>4940.7322000000004</v>
      </c>
      <c r="AM48" s="33">
        <v>0</v>
      </c>
      <c r="AN48" s="33">
        <v>5.3954215935996013</v>
      </c>
      <c r="AO48" s="10">
        <v>0.34988895618816879</v>
      </c>
      <c r="AP48" s="8">
        <v>0</v>
      </c>
      <c r="AQ48" s="8">
        <v>81.515000000000001</v>
      </c>
      <c r="AR48" s="8">
        <v>133</v>
      </c>
      <c r="AS48" s="8">
        <v>721.0526315789474</v>
      </c>
      <c r="AT48">
        <v>2679</v>
      </c>
      <c r="AU48" s="20">
        <v>5663</v>
      </c>
      <c r="AV48" s="8">
        <v>98.315972222222229</v>
      </c>
      <c r="AW48" s="34">
        <v>496</v>
      </c>
      <c r="AX48" s="34">
        <v>453</v>
      </c>
    </row>
    <row r="49" spans="1:50" x14ac:dyDescent="0.25">
      <c r="A49" s="2" t="s">
        <v>33</v>
      </c>
      <c r="B49" s="3" t="s">
        <v>112</v>
      </c>
      <c r="C49" s="4">
        <v>15232</v>
      </c>
      <c r="D49" s="2" t="s">
        <v>35</v>
      </c>
      <c r="E49" s="2" t="s">
        <v>113</v>
      </c>
      <c r="F49" t="e">
        <v>#N/A</v>
      </c>
      <c r="G49" s="6" t="s">
        <v>2230</v>
      </c>
      <c r="H49" s="6">
        <v>9</v>
      </c>
      <c r="I49" s="6" t="s">
        <v>2238</v>
      </c>
      <c r="J49" s="6" t="s">
        <v>2238</v>
      </c>
      <c r="K49" s="34">
        <v>12211.199999999999</v>
      </c>
      <c r="L49" s="34">
        <v>2784</v>
      </c>
      <c r="M49" s="34">
        <v>2597</v>
      </c>
      <c r="N49" s="34">
        <v>82.441278398151724</v>
      </c>
      <c r="O49" s="35">
        <v>13.860207363591581</v>
      </c>
      <c r="P49" s="33">
        <v>172</v>
      </c>
      <c r="Q49" s="33">
        <v>2352</v>
      </c>
      <c r="R49" s="33">
        <v>73</v>
      </c>
      <c r="S49" s="8">
        <v>39.249722574956763</v>
      </c>
      <c r="T49" s="33">
        <v>508.39692000000002</v>
      </c>
      <c r="U49" s="33">
        <v>330.14920999999998</v>
      </c>
      <c r="V49" s="33">
        <v>4159.268</v>
      </c>
      <c r="W49" s="33">
        <v>6559.7798000000003</v>
      </c>
      <c r="X49" s="33">
        <v>0</v>
      </c>
      <c r="Y49" s="33">
        <v>0</v>
      </c>
      <c r="Z49" s="33">
        <v>402.28550999999999</v>
      </c>
      <c r="AA49" s="33">
        <v>195.64277999999999</v>
      </c>
      <c r="AB49" s="33">
        <v>0</v>
      </c>
      <c r="AC49" s="33">
        <v>10973.005999999999</v>
      </c>
      <c r="AD49" s="33">
        <v>0</v>
      </c>
      <c r="AE49" s="33">
        <v>10.018375000000001</v>
      </c>
      <c r="AF49" s="33">
        <v>0</v>
      </c>
      <c r="AG49" s="33">
        <v>2133.0962</v>
      </c>
      <c r="AH49" s="33">
        <v>0</v>
      </c>
      <c r="AI49" s="33">
        <v>3356.473</v>
      </c>
      <c r="AJ49" s="33">
        <v>1042.2704000000001</v>
      </c>
      <c r="AK49" s="33">
        <v>487.51985000000002</v>
      </c>
      <c r="AL49" s="33">
        <v>4541.5569999999998</v>
      </c>
      <c r="AM49" s="33">
        <v>2541.0451422299998</v>
      </c>
      <c r="AN49" s="33">
        <v>5.4819062668260008</v>
      </c>
      <c r="AO49" s="10">
        <v>0.34808259587020651</v>
      </c>
      <c r="AP49" s="8">
        <v>0</v>
      </c>
      <c r="AQ49" s="8">
        <v>101.14999999999999</v>
      </c>
      <c r="AR49" s="8">
        <v>117</v>
      </c>
      <c r="AS49" s="8">
        <v>1017.0940170940171</v>
      </c>
      <c r="AT49">
        <v>1757</v>
      </c>
      <c r="AU49" s="20">
        <v>2546</v>
      </c>
      <c r="AV49" s="8">
        <v>98.036195610319595</v>
      </c>
      <c r="AW49" s="34">
        <v>580</v>
      </c>
      <c r="AX49" s="34">
        <v>523</v>
      </c>
    </row>
    <row r="50" spans="1:50" x14ac:dyDescent="0.25">
      <c r="A50" s="2" t="s">
        <v>33</v>
      </c>
      <c r="B50" s="3" t="s">
        <v>114</v>
      </c>
      <c r="C50" s="4">
        <v>15380</v>
      </c>
      <c r="D50" s="2" t="s">
        <v>35</v>
      </c>
      <c r="E50" s="2" t="s">
        <v>115</v>
      </c>
      <c r="F50" t="e">
        <v>#N/A</v>
      </c>
      <c r="G50" s="6" t="s">
        <v>2233</v>
      </c>
      <c r="H50" s="6">
        <v>19</v>
      </c>
      <c r="I50" s="6" t="s">
        <v>2238</v>
      </c>
      <c r="J50" s="6" t="s">
        <v>2238</v>
      </c>
      <c r="K50" s="34">
        <v>5600.5999999999995</v>
      </c>
      <c r="L50" s="34">
        <v>3012</v>
      </c>
      <c r="M50" s="34">
        <v>2772</v>
      </c>
      <c r="N50" s="34">
        <v>95.274170274170274</v>
      </c>
      <c r="O50" s="35">
        <v>24.732394182635442</v>
      </c>
      <c r="P50" s="33">
        <v>264</v>
      </c>
      <c r="Q50" s="33">
        <v>2443</v>
      </c>
      <c r="R50" s="33">
        <v>65</v>
      </c>
      <c r="S50" s="8">
        <v>22.150012364146658</v>
      </c>
      <c r="T50" s="33">
        <v>654.29777000000001</v>
      </c>
      <c r="U50" s="33">
        <v>3.4605575000000002</v>
      </c>
      <c r="V50" s="33">
        <v>456.1884</v>
      </c>
      <c r="W50" s="33">
        <v>4642.0627000000004</v>
      </c>
      <c r="X50" s="33">
        <v>0</v>
      </c>
      <c r="Y50" s="33">
        <v>0</v>
      </c>
      <c r="Z50" s="33">
        <v>825.90405999999996</v>
      </c>
      <c r="AA50" s="33">
        <v>0</v>
      </c>
      <c r="AB50" s="33">
        <v>8.1075128000000003</v>
      </c>
      <c r="AC50" s="33">
        <v>4916.0155999999997</v>
      </c>
      <c r="AD50" s="33">
        <v>17.705598999999999</v>
      </c>
      <c r="AE50" s="33">
        <v>12.456251999999999</v>
      </c>
      <c r="AF50" s="33">
        <v>0</v>
      </c>
      <c r="AG50" s="33">
        <v>287.23167999999998</v>
      </c>
      <c r="AH50" s="33">
        <v>0</v>
      </c>
      <c r="AI50" s="33">
        <v>8.2350013000000004</v>
      </c>
      <c r="AJ50" s="33">
        <v>3850.7683000000002</v>
      </c>
      <c r="AK50" s="33">
        <v>331.48813999999999</v>
      </c>
      <c r="AL50" s="33">
        <v>1277.5533</v>
      </c>
      <c r="AM50" s="33">
        <v>1861.07662813</v>
      </c>
      <c r="AN50" s="33">
        <v>14.574151699755042</v>
      </c>
      <c r="AO50" s="10">
        <v>0.34278002699055338</v>
      </c>
      <c r="AP50" s="8">
        <v>0</v>
      </c>
      <c r="AQ50" s="8">
        <v>23.672499999999999</v>
      </c>
      <c r="AR50" s="8">
        <v>54</v>
      </c>
      <c r="AS50" s="8">
        <v>515.74074074074076</v>
      </c>
      <c r="AT50">
        <v>956</v>
      </c>
      <c r="AU50" s="20">
        <v>2735</v>
      </c>
      <c r="AV50" s="8">
        <v>98.665223665223664</v>
      </c>
      <c r="AW50" s="34">
        <v>384</v>
      </c>
      <c r="AX50" s="34">
        <v>358</v>
      </c>
    </row>
    <row r="51" spans="1:50" x14ac:dyDescent="0.25">
      <c r="A51" s="2" t="s">
        <v>33</v>
      </c>
      <c r="B51" s="3" t="s">
        <v>116</v>
      </c>
      <c r="C51" s="4">
        <v>15162</v>
      </c>
      <c r="D51" s="2" t="s">
        <v>35</v>
      </c>
      <c r="E51" s="2" t="s">
        <v>117</v>
      </c>
      <c r="F51" t="e">
        <v>#N/A</v>
      </c>
      <c r="G51" s="6" t="s">
        <v>2232</v>
      </c>
      <c r="H51" s="6">
        <v>24</v>
      </c>
      <c r="I51" s="6" t="s">
        <v>2238</v>
      </c>
      <c r="J51" s="6" t="s">
        <v>2238</v>
      </c>
      <c r="K51" s="34">
        <v>6365</v>
      </c>
      <c r="L51" s="34">
        <v>2257</v>
      </c>
      <c r="M51" s="34">
        <v>2198</v>
      </c>
      <c r="N51" s="34">
        <v>91.401273885350321</v>
      </c>
      <c r="O51" s="35">
        <v>39.003789449130913</v>
      </c>
      <c r="P51" s="33">
        <v>80</v>
      </c>
      <c r="Q51" s="33">
        <v>2076</v>
      </c>
      <c r="R51" s="33">
        <v>42</v>
      </c>
      <c r="S51" s="8">
        <v>36.473796703646272</v>
      </c>
      <c r="T51" s="33">
        <v>1954.6713</v>
      </c>
      <c r="U51" s="33">
        <v>0</v>
      </c>
      <c r="V51" s="33">
        <v>1390.0213000000001</v>
      </c>
      <c r="W51" s="33">
        <v>3036.7716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6388.1333000000004</v>
      </c>
      <c r="AD51" s="33">
        <v>15.650124999999999</v>
      </c>
      <c r="AE51" s="33">
        <v>19.529838999999999</v>
      </c>
      <c r="AF51" s="33">
        <v>0</v>
      </c>
      <c r="AG51" s="33">
        <v>0.15104511000000001</v>
      </c>
      <c r="AH51" s="33">
        <v>0</v>
      </c>
      <c r="AI51" s="33">
        <v>1332.7039</v>
      </c>
      <c r="AJ51" s="33">
        <v>2006.0898</v>
      </c>
      <c r="AK51" s="33">
        <v>709.60661000000005</v>
      </c>
      <c r="AL51" s="33">
        <v>2335.7022000000002</v>
      </c>
      <c r="AM51" s="33">
        <v>0</v>
      </c>
      <c r="AN51" s="33">
        <v>1.6422413979079999</v>
      </c>
      <c r="AO51" s="10">
        <v>0.28212927756653994</v>
      </c>
      <c r="AP51" s="8">
        <v>0</v>
      </c>
      <c r="AQ51" s="8">
        <v>74.060500000000005</v>
      </c>
      <c r="AR51" s="8">
        <v>72</v>
      </c>
      <c r="AS51" s="8">
        <v>1210.1388888888891</v>
      </c>
      <c r="AT51">
        <v>457</v>
      </c>
      <c r="AU51" s="20">
        <v>2076</v>
      </c>
      <c r="AV51" s="8">
        <v>94.44949954504095</v>
      </c>
      <c r="AW51" s="34">
        <v>168</v>
      </c>
      <c r="AX51" s="34">
        <v>143</v>
      </c>
    </row>
    <row r="52" spans="1:50" x14ac:dyDescent="0.25">
      <c r="A52" s="2" t="s">
        <v>33</v>
      </c>
      <c r="B52" s="3" t="s">
        <v>118</v>
      </c>
      <c r="C52" s="4">
        <v>15367</v>
      </c>
      <c r="D52" s="2" t="s">
        <v>35</v>
      </c>
      <c r="E52" s="2" t="s">
        <v>119</v>
      </c>
      <c r="F52" t="e">
        <v>#N/A</v>
      </c>
      <c r="G52" s="6" t="s">
        <v>2232</v>
      </c>
      <c r="H52" s="6">
        <v>19</v>
      </c>
      <c r="I52" s="6" t="s">
        <v>2238</v>
      </c>
      <c r="J52" s="6" t="s">
        <v>2238</v>
      </c>
      <c r="K52" s="34">
        <v>5320.8</v>
      </c>
      <c r="L52" s="34">
        <v>4305</v>
      </c>
      <c r="M52" s="34">
        <v>4213</v>
      </c>
      <c r="N52" s="34">
        <v>96.819368620935194</v>
      </c>
      <c r="O52" s="35">
        <v>58.945719090216727</v>
      </c>
      <c r="P52" s="33">
        <v>874</v>
      </c>
      <c r="Q52" s="33">
        <v>3251</v>
      </c>
      <c r="R52" s="33">
        <v>88</v>
      </c>
      <c r="S52" s="8">
        <v>5.0377720876061574</v>
      </c>
      <c r="T52" s="33">
        <v>1948.4350999999999</v>
      </c>
      <c r="U52" s="33">
        <v>12.302788</v>
      </c>
      <c r="V52" s="33">
        <v>0</v>
      </c>
      <c r="W52" s="33">
        <v>3960.7573000000002</v>
      </c>
      <c r="X52" s="33">
        <v>0</v>
      </c>
      <c r="Y52" s="33">
        <v>0</v>
      </c>
      <c r="Z52" s="33">
        <v>36.771352</v>
      </c>
      <c r="AA52" s="33">
        <v>9.0128318000000007</v>
      </c>
      <c r="AB52" s="33">
        <v>0</v>
      </c>
      <c r="AC52" s="33">
        <v>5848.4763999999996</v>
      </c>
      <c r="AD52" s="33">
        <v>34.910082000000003</v>
      </c>
      <c r="AE52" s="33">
        <v>34.939715</v>
      </c>
      <c r="AF52" s="33">
        <v>0</v>
      </c>
      <c r="AG52" s="33">
        <v>0</v>
      </c>
      <c r="AH52" s="33">
        <v>9.0128254999999999</v>
      </c>
      <c r="AI52" s="33">
        <v>320.33346999999998</v>
      </c>
      <c r="AJ52" s="33">
        <v>3803.2213000000002</v>
      </c>
      <c r="AK52" s="33">
        <v>1462.9650999999999</v>
      </c>
      <c r="AL52" s="33">
        <v>298.69817999999998</v>
      </c>
      <c r="AM52" s="33">
        <v>0</v>
      </c>
      <c r="AN52" s="33">
        <v>1.16041221537152</v>
      </c>
      <c r="AO52" s="10">
        <v>0.33568370687484261</v>
      </c>
      <c r="AP52" s="8">
        <v>0</v>
      </c>
      <c r="AQ52" s="8">
        <v>66.809999999999988</v>
      </c>
      <c r="AR52" s="8">
        <v>53</v>
      </c>
      <c r="AS52" s="8">
        <v>1483.0188679245282</v>
      </c>
      <c r="AT52">
        <v>2227</v>
      </c>
      <c r="AU52" s="20">
        <v>4161</v>
      </c>
      <c r="AV52" s="8">
        <v>98.765725136482317</v>
      </c>
      <c r="AW52" s="34">
        <v>233</v>
      </c>
      <c r="AX52" s="34">
        <v>209</v>
      </c>
    </row>
    <row r="53" spans="1:50" x14ac:dyDescent="0.25">
      <c r="A53" s="2" t="s">
        <v>33</v>
      </c>
      <c r="B53" s="3" t="s">
        <v>120</v>
      </c>
      <c r="C53" s="4">
        <v>15764</v>
      </c>
      <c r="D53" s="2" t="s">
        <v>35</v>
      </c>
      <c r="E53" s="2" t="s">
        <v>121</v>
      </c>
      <c r="F53" t="e">
        <v>#N/A</v>
      </c>
      <c r="G53" s="6" t="s">
        <v>2233</v>
      </c>
      <c r="H53" s="6">
        <v>0</v>
      </c>
      <c r="I53" s="6" t="s">
        <v>2239</v>
      </c>
      <c r="J53" s="6" t="s">
        <v>2239</v>
      </c>
      <c r="K53" s="34">
        <v>5831.2000000000007</v>
      </c>
      <c r="L53" s="34">
        <v>3105</v>
      </c>
      <c r="M53" s="34">
        <v>3068</v>
      </c>
      <c r="N53" s="34">
        <v>93.318122555410682</v>
      </c>
      <c r="O53" s="35">
        <v>41.3082320938192</v>
      </c>
      <c r="P53" s="33">
        <v>755</v>
      </c>
      <c r="Q53" s="33">
        <v>2300</v>
      </c>
      <c r="R53" s="33">
        <v>13</v>
      </c>
      <c r="S53" s="8">
        <v>1.5980782662114255</v>
      </c>
      <c r="T53" s="33">
        <v>3352.0426000000002</v>
      </c>
      <c r="U53" s="33">
        <v>0</v>
      </c>
      <c r="V53" s="33">
        <v>8.9803113999999997</v>
      </c>
      <c r="W53" s="33">
        <v>2383.5598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5756.0834000000004</v>
      </c>
      <c r="AD53" s="33">
        <v>7.4005236999999999</v>
      </c>
      <c r="AE53" s="33">
        <v>20.744788</v>
      </c>
      <c r="AF53" s="33">
        <v>0</v>
      </c>
      <c r="AG53" s="33">
        <v>8.9803070999999992</v>
      </c>
      <c r="AH53" s="33">
        <v>0</v>
      </c>
      <c r="AI53" s="33">
        <v>0</v>
      </c>
      <c r="AJ53" s="33">
        <v>5212.3126000000002</v>
      </c>
      <c r="AK53" s="33">
        <v>429.34133000000003</v>
      </c>
      <c r="AL53" s="33">
        <v>92.104937000000007</v>
      </c>
      <c r="AM53" s="33">
        <v>0</v>
      </c>
      <c r="AN53" s="33">
        <v>0.1110321002652</v>
      </c>
      <c r="AO53" s="10">
        <v>0.34525745257452573</v>
      </c>
      <c r="AP53" s="8">
        <v>0</v>
      </c>
      <c r="AQ53" s="8">
        <v>262.22499999999997</v>
      </c>
      <c r="AR53" s="8">
        <v>57</v>
      </c>
      <c r="AS53" s="8">
        <v>5412.2807017543855</v>
      </c>
      <c r="AT53">
        <v>1822</v>
      </c>
      <c r="AU53" s="20">
        <v>2987</v>
      </c>
      <c r="AV53" s="8">
        <v>97.359843546284225</v>
      </c>
      <c r="AW53" s="34">
        <v>294</v>
      </c>
      <c r="AX53" s="34">
        <v>276</v>
      </c>
    </row>
    <row r="54" spans="1:50" x14ac:dyDescent="0.25">
      <c r="A54" s="2" t="s">
        <v>27</v>
      </c>
      <c r="B54" s="3" t="s">
        <v>122</v>
      </c>
      <c r="C54" s="4">
        <v>25269</v>
      </c>
      <c r="D54" s="2" t="s">
        <v>29</v>
      </c>
      <c r="E54" s="2" t="s">
        <v>123</v>
      </c>
      <c r="F54" t="e">
        <v>#N/A</v>
      </c>
      <c r="G54" s="6" t="s">
        <v>2231</v>
      </c>
      <c r="H54" s="6">
        <v>9</v>
      </c>
      <c r="I54" s="6" t="s">
        <v>2238</v>
      </c>
      <c r="J54" s="6" t="s">
        <v>2238</v>
      </c>
      <c r="K54" s="34">
        <v>15218.100000000002</v>
      </c>
      <c r="L54" s="34">
        <v>3239</v>
      </c>
      <c r="M54" s="34">
        <v>2260</v>
      </c>
      <c r="N54" s="34">
        <v>78.318584070796462</v>
      </c>
      <c r="O54" s="35">
        <v>10.672919440014146</v>
      </c>
      <c r="P54" s="33">
        <v>435</v>
      </c>
      <c r="Q54" s="33">
        <v>1799</v>
      </c>
      <c r="R54" s="33">
        <v>26</v>
      </c>
      <c r="S54" s="8">
        <v>20.84665260420498</v>
      </c>
      <c r="T54" s="33">
        <v>11294.766</v>
      </c>
      <c r="U54" s="33">
        <v>1912.1487</v>
      </c>
      <c r="V54" s="33">
        <v>0</v>
      </c>
      <c r="W54" s="33">
        <v>1492.8398999999999</v>
      </c>
      <c r="X54" s="33">
        <v>0</v>
      </c>
      <c r="Y54" s="33">
        <v>0</v>
      </c>
      <c r="Z54" s="33">
        <v>852.28801999999996</v>
      </c>
      <c r="AA54" s="33">
        <v>0</v>
      </c>
      <c r="AB54" s="33">
        <v>47.440510000000003</v>
      </c>
      <c r="AC54" s="33">
        <v>13804.73</v>
      </c>
      <c r="AD54" s="33">
        <v>530.83590000000004</v>
      </c>
      <c r="AE54" s="33">
        <v>629.60689000000002</v>
      </c>
      <c r="AF54" s="33">
        <v>0</v>
      </c>
      <c r="AG54" s="33">
        <v>153.44055</v>
      </c>
      <c r="AH54" s="33">
        <v>0</v>
      </c>
      <c r="AI54" s="33">
        <v>47.440511000000001</v>
      </c>
      <c r="AJ54" s="33">
        <v>1123.6886999999999</v>
      </c>
      <c r="AK54" s="33">
        <v>10105.071</v>
      </c>
      <c r="AL54" s="33">
        <v>3176.0464999999999</v>
      </c>
      <c r="AM54" s="33">
        <v>117.046365549</v>
      </c>
      <c r="AN54" s="33">
        <v>9.2145067155455997</v>
      </c>
      <c r="AO54" s="10">
        <v>0.21128680479825518</v>
      </c>
      <c r="AP54" s="8">
        <v>0</v>
      </c>
      <c r="AQ54" s="8">
        <v>42.97391005498821</v>
      </c>
      <c r="AR54" s="8">
        <v>160</v>
      </c>
      <c r="AS54" s="8">
        <v>366.5625</v>
      </c>
      <c r="AT54">
        <v>957</v>
      </c>
      <c r="AU54" s="20">
        <v>2096</v>
      </c>
      <c r="AV54" s="8">
        <v>92.743362831858406</v>
      </c>
      <c r="AW54" s="34">
        <v>147</v>
      </c>
      <c r="AX54" s="34">
        <v>123</v>
      </c>
    </row>
    <row r="55" spans="1:50" x14ac:dyDescent="0.25">
      <c r="A55" s="2" t="s">
        <v>88</v>
      </c>
      <c r="B55" s="3" t="s">
        <v>124</v>
      </c>
      <c r="C55" s="4">
        <v>68418</v>
      </c>
      <c r="D55" s="2" t="s">
        <v>90</v>
      </c>
      <c r="E55" s="2" t="s">
        <v>125</v>
      </c>
      <c r="F55" t="e">
        <v>#N/A</v>
      </c>
      <c r="G55" s="6" t="s">
        <v>2230</v>
      </c>
      <c r="H55" s="6">
        <v>0</v>
      </c>
      <c r="I55" s="6" t="s">
        <v>2239</v>
      </c>
      <c r="J55" s="6" t="s">
        <v>2239</v>
      </c>
      <c r="K55" s="34">
        <v>28830.1</v>
      </c>
      <c r="L55" s="34">
        <v>3717</v>
      </c>
      <c r="M55" s="34">
        <v>1970</v>
      </c>
      <c r="N55" s="34">
        <v>59.949238578680209</v>
      </c>
      <c r="O55" s="35">
        <v>10.878934458505507</v>
      </c>
      <c r="P55" s="33">
        <v>1051</v>
      </c>
      <c r="Q55" s="33">
        <v>919</v>
      </c>
      <c r="R55" s="33">
        <v>0</v>
      </c>
      <c r="S55" s="8">
        <v>35.510511028739977</v>
      </c>
      <c r="T55" s="33">
        <v>513.04060000000004</v>
      </c>
      <c r="U55" s="33">
        <v>0</v>
      </c>
      <c r="V55" s="33">
        <v>10493.221</v>
      </c>
      <c r="W55" s="33">
        <v>17784.795999999998</v>
      </c>
      <c r="X55" s="33">
        <v>0</v>
      </c>
      <c r="Y55" s="33">
        <v>0</v>
      </c>
      <c r="Z55" s="33">
        <v>286.96740999999997</v>
      </c>
      <c r="AA55" s="33">
        <v>4721.7293</v>
      </c>
      <c r="AB55" s="33">
        <v>257.43310000000002</v>
      </c>
      <c r="AC55" s="33">
        <v>23752.824000000001</v>
      </c>
      <c r="AD55" s="33">
        <v>16.728823999999999</v>
      </c>
      <c r="AE55" s="33">
        <v>17.090689999999999</v>
      </c>
      <c r="AF55" s="33">
        <v>0</v>
      </c>
      <c r="AG55" s="33">
        <v>9900.7855</v>
      </c>
      <c r="AH55" s="33">
        <v>3669.6278000000002</v>
      </c>
      <c r="AI55" s="33">
        <v>32.980530000000002</v>
      </c>
      <c r="AJ55" s="33">
        <v>4591.8077000000003</v>
      </c>
      <c r="AK55" s="33">
        <v>512.67098999999996</v>
      </c>
      <c r="AL55" s="33">
        <v>10310.719999999999</v>
      </c>
      <c r="AM55" s="33">
        <v>0</v>
      </c>
      <c r="AN55" s="33">
        <v>55.443812929624002</v>
      </c>
      <c r="AO55" s="10">
        <v>0.47141955835962146</v>
      </c>
      <c r="AP55" s="8">
        <v>0</v>
      </c>
      <c r="AQ55" s="8">
        <v>13.782899261049739</v>
      </c>
      <c r="AR55" s="8">
        <v>293</v>
      </c>
      <c r="AS55" s="8">
        <v>87.918088737201359</v>
      </c>
      <c r="AT55">
        <v>1408</v>
      </c>
      <c r="AU55" s="20">
        <v>1643</v>
      </c>
      <c r="AV55" s="8">
        <v>83.401015228426402</v>
      </c>
      <c r="AW55" s="34">
        <v>422</v>
      </c>
      <c r="AX55" s="34">
        <v>400</v>
      </c>
    </row>
    <row r="56" spans="1:50" x14ac:dyDescent="0.25">
      <c r="A56" s="2" t="s">
        <v>33</v>
      </c>
      <c r="B56" s="3" t="s">
        <v>126</v>
      </c>
      <c r="C56" s="4">
        <v>15835</v>
      </c>
      <c r="D56" s="2" t="s">
        <v>35</v>
      </c>
      <c r="E56" s="2" t="s">
        <v>127</v>
      </c>
      <c r="F56" t="e">
        <v>#N/A</v>
      </c>
      <c r="G56" s="6" t="s">
        <v>2232</v>
      </c>
      <c r="H56" s="6">
        <v>6</v>
      </c>
      <c r="I56" s="6" t="s">
        <v>2238</v>
      </c>
      <c r="J56" s="6" t="s">
        <v>2238</v>
      </c>
      <c r="K56" s="34">
        <v>7246.3</v>
      </c>
      <c r="L56" s="34">
        <v>3942</v>
      </c>
      <c r="M56" s="34">
        <v>3861</v>
      </c>
      <c r="N56" s="34">
        <v>92.722092722092725</v>
      </c>
      <c r="O56" s="35">
        <v>57.947226990036661</v>
      </c>
      <c r="P56" s="33">
        <v>671</v>
      </c>
      <c r="Q56" s="33">
        <v>3104</v>
      </c>
      <c r="R56" s="33">
        <v>86</v>
      </c>
      <c r="S56" s="8">
        <v>21.752148760280161</v>
      </c>
      <c r="T56" s="33">
        <v>138.47928999999999</v>
      </c>
      <c r="U56" s="33">
        <v>815.99198000000001</v>
      </c>
      <c r="V56" s="33">
        <v>706.42666999999994</v>
      </c>
      <c r="W56" s="33">
        <v>6510.5427</v>
      </c>
      <c r="X56" s="33">
        <v>0</v>
      </c>
      <c r="Y56" s="33">
        <v>0</v>
      </c>
      <c r="Z56" s="33">
        <v>27.544283</v>
      </c>
      <c r="AA56" s="33">
        <v>0</v>
      </c>
      <c r="AB56" s="33">
        <v>0</v>
      </c>
      <c r="AC56" s="33">
        <v>8132.3333000000002</v>
      </c>
      <c r="AD56" s="33">
        <v>30.132328000000001</v>
      </c>
      <c r="AE56" s="33">
        <v>18.569310000000002</v>
      </c>
      <c r="AF56" s="33">
        <v>0</v>
      </c>
      <c r="AG56" s="33">
        <v>284.59386000000001</v>
      </c>
      <c r="AH56" s="33">
        <v>0</v>
      </c>
      <c r="AI56" s="33">
        <v>86.360158999999996</v>
      </c>
      <c r="AJ56" s="33">
        <v>5953.2632000000003</v>
      </c>
      <c r="AK56" s="33">
        <v>65.720949000000005</v>
      </c>
      <c r="AL56" s="33">
        <v>1781.5024000000001</v>
      </c>
      <c r="AM56" s="33">
        <v>1932.4938992899999</v>
      </c>
      <c r="AN56" s="33">
        <v>1.7909929557303998</v>
      </c>
      <c r="AO56" s="10">
        <v>0.24926600117439812</v>
      </c>
      <c r="AP56" s="8">
        <v>0</v>
      </c>
      <c r="AQ56" s="8">
        <v>111.35</v>
      </c>
      <c r="AR56" s="8">
        <v>80</v>
      </c>
      <c r="AS56" s="8">
        <v>1637.5</v>
      </c>
      <c r="AT56">
        <v>1676</v>
      </c>
      <c r="AU56" s="20">
        <v>3761</v>
      </c>
      <c r="AV56" s="8">
        <v>97.409997409997402</v>
      </c>
      <c r="AW56" s="34">
        <v>280</v>
      </c>
      <c r="AX56" s="34">
        <v>256</v>
      </c>
    </row>
    <row r="57" spans="1:50" x14ac:dyDescent="0.25">
      <c r="A57" s="2" t="s">
        <v>33</v>
      </c>
      <c r="B57" s="3" t="s">
        <v>128</v>
      </c>
      <c r="C57" s="4">
        <v>15837</v>
      </c>
      <c r="D57" s="2" t="s">
        <v>35</v>
      </c>
      <c r="E57" s="2" t="s">
        <v>129</v>
      </c>
      <c r="F57" t="e">
        <v>#N/A</v>
      </c>
      <c r="G57" s="6" t="s">
        <v>2233</v>
      </c>
      <c r="H57" s="6">
        <v>13</v>
      </c>
      <c r="I57" s="6" t="s">
        <v>2238</v>
      </c>
      <c r="J57" s="6" t="s">
        <v>2238</v>
      </c>
      <c r="K57" s="34">
        <v>16075.000000000002</v>
      </c>
      <c r="L57" s="34">
        <v>3481</v>
      </c>
      <c r="M57" s="34">
        <v>3351</v>
      </c>
      <c r="N57" s="34">
        <v>89.615040286481644</v>
      </c>
      <c r="O57" s="35">
        <v>19.563987668957861</v>
      </c>
      <c r="P57" s="33">
        <v>196</v>
      </c>
      <c r="Q57" s="33">
        <v>3122</v>
      </c>
      <c r="R57" s="33">
        <v>33</v>
      </c>
      <c r="S57" s="8">
        <v>11.539447861644877</v>
      </c>
      <c r="T57" s="33">
        <v>5117.8797999999997</v>
      </c>
      <c r="U57" s="33">
        <v>0</v>
      </c>
      <c r="V57" s="33">
        <v>4170.4102000000003</v>
      </c>
      <c r="W57" s="33">
        <v>6936.7164000000002</v>
      </c>
      <c r="X57" s="33">
        <v>0</v>
      </c>
      <c r="Y57" s="33">
        <v>84.271468999999996</v>
      </c>
      <c r="Z57" s="33">
        <v>380.69792000000001</v>
      </c>
      <c r="AA57" s="33">
        <v>0</v>
      </c>
      <c r="AB57" s="33">
        <v>0</v>
      </c>
      <c r="AC57" s="33">
        <v>15733.085999999999</v>
      </c>
      <c r="AD57" s="33">
        <v>52.541542</v>
      </c>
      <c r="AE57" s="33">
        <v>47.439788999999998</v>
      </c>
      <c r="AF57" s="33">
        <v>0</v>
      </c>
      <c r="AG57" s="33">
        <v>3026.2464</v>
      </c>
      <c r="AH57" s="33">
        <v>0</v>
      </c>
      <c r="AI57" s="33">
        <v>86.372776000000002</v>
      </c>
      <c r="AJ57" s="33">
        <v>10305.615</v>
      </c>
      <c r="AK57" s="33">
        <v>909.6925</v>
      </c>
      <c r="AL57" s="33">
        <v>1875.2311999999999</v>
      </c>
      <c r="AM57" s="33">
        <v>1442.47721286</v>
      </c>
      <c r="AN57" s="33">
        <v>0.34528850950879997</v>
      </c>
      <c r="AO57" s="10">
        <v>0.21140503035559413</v>
      </c>
      <c r="AP57" s="8">
        <v>0</v>
      </c>
      <c r="AQ57" s="8">
        <v>81.174999999999997</v>
      </c>
      <c r="AR57" s="8">
        <v>165</v>
      </c>
      <c r="AS57" s="8">
        <v>578.78787878787875</v>
      </c>
      <c r="AT57">
        <v>2688</v>
      </c>
      <c r="AU57" s="20">
        <v>3224</v>
      </c>
      <c r="AV57" s="8">
        <v>96.210086541330938</v>
      </c>
      <c r="AW57" s="34">
        <v>318</v>
      </c>
      <c r="AX57" s="34">
        <v>285</v>
      </c>
    </row>
    <row r="58" spans="1:50" x14ac:dyDescent="0.25">
      <c r="A58" s="2" t="s">
        <v>88</v>
      </c>
      <c r="B58" s="3" t="s">
        <v>130</v>
      </c>
      <c r="C58" s="4">
        <v>68549</v>
      </c>
      <c r="D58" s="2" t="s">
        <v>90</v>
      </c>
      <c r="E58" s="2" t="s">
        <v>131</v>
      </c>
      <c r="F58" t="e">
        <v>#N/A</v>
      </c>
      <c r="G58" s="6" t="s">
        <v>2233</v>
      </c>
      <c r="H58" s="6">
        <v>8</v>
      </c>
      <c r="I58" s="6" t="s">
        <v>2238</v>
      </c>
      <c r="J58" s="6" t="s">
        <v>2238</v>
      </c>
      <c r="K58" s="34">
        <v>5332.3</v>
      </c>
      <c r="L58" s="34">
        <v>928</v>
      </c>
      <c r="M58" s="34">
        <v>841</v>
      </c>
      <c r="N58" s="34">
        <v>72.532699167657555</v>
      </c>
      <c r="O58" s="35">
        <v>18.983713156947072</v>
      </c>
      <c r="P58" s="33">
        <v>385</v>
      </c>
      <c r="Q58" s="33">
        <v>455</v>
      </c>
      <c r="R58" s="33">
        <v>1</v>
      </c>
      <c r="S58" s="8">
        <v>21.001559625471344</v>
      </c>
      <c r="T58" s="33">
        <v>2387.1284999999998</v>
      </c>
      <c r="U58" s="33">
        <v>1226.6324999999999</v>
      </c>
      <c r="V58" s="33">
        <v>471.42827999999997</v>
      </c>
      <c r="W58" s="33">
        <v>1322.1729</v>
      </c>
      <c r="X58" s="33">
        <v>0</v>
      </c>
      <c r="Y58" s="33">
        <v>0</v>
      </c>
      <c r="Z58" s="33">
        <v>0</v>
      </c>
      <c r="AA58" s="33">
        <v>890.52504999999996</v>
      </c>
      <c r="AB58" s="33">
        <v>19.646560000000001</v>
      </c>
      <c r="AC58" s="33">
        <v>4506.7336999999998</v>
      </c>
      <c r="AD58" s="33">
        <v>47.859737000000003</v>
      </c>
      <c r="AE58" s="33">
        <v>49.135100999999999</v>
      </c>
      <c r="AF58" s="33">
        <v>0</v>
      </c>
      <c r="AG58" s="33">
        <v>714.57123000000001</v>
      </c>
      <c r="AH58" s="33">
        <v>890.52506000000005</v>
      </c>
      <c r="AI58" s="33">
        <v>0.70222382000000005</v>
      </c>
      <c r="AJ58" s="33">
        <v>2011.2525000000001</v>
      </c>
      <c r="AK58" s="33">
        <v>650.89273000000003</v>
      </c>
      <c r="AL58" s="33">
        <v>1147.6862000000001</v>
      </c>
      <c r="AM58" s="33">
        <v>0</v>
      </c>
      <c r="AN58" s="33">
        <v>21.207274950859119</v>
      </c>
      <c r="AO58" s="10">
        <v>0.18246187363834424</v>
      </c>
      <c r="AP58" s="8">
        <v>0</v>
      </c>
      <c r="AQ58" s="8">
        <v>20.331916611796974</v>
      </c>
      <c r="AR58" s="8">
        <v>54</v>
      </c>
      <c r="AS58" s="8">
        <v>703.7037037037037</v>
      </c>
      <c r="AT58">
        <v>662</v>
      </c>
      <c r="AU58" s="20">
        <v>494</v>
      </c>
      <c r="AV58" s="8">
        <v>58.73959571938169</v>
      </c>
      <c r="AW58" s="34">
        <v>99</v>
      </c>
      <c r="AX58" s="34">
        <v>92</v>
      </c>
    </row>
    <row r="59" spans="1:50" x14ac:dyDescent="0.25">
      <c r="A59" s="2" t="s">
        <v>33</v>
      </c>
      <c r="B59" s="3" t="s">
        <v>132</v>
      </c>
      <c r="C59" s="4">
        <v>15317</v>
      </c>
      <c r="D59" s="2" t="s">
        <v>35</v>
      </c>
      <c r="E59" s="2" t="s">
        <v>133</v>
      </c>
      <c r="F59" t="e">
        <v>#N/A</v>
      </c>
      <c r="G59" s="6" t="s">
        <v>2230</v>
      </c>
      <c r="H59" s="6">
        <v>23</v>
      </c>
      <c r="I59" s="6" t="s">
        <v>2238</v>
      </c>
      <c r="J59" s="6" t="s">
        <v>2238</v>
      </c>
      <c r="K59" s="34">
        <v>5746.2</v>
      </c>
      <c r="L59" s="34">
        <v>1955</v>
      </c>
      <c r="M59" s="34">
        <v>1920</v>
      </c>
      <c r="N59" s="34">
        <v>93.697916666666671</v>
      </c>
      <c r="O59" s="35">
        <v>22.833785048711608</v>
      </c>
      <c r="P59" s="33">
        <v>167</v>
      </c>
      <c r="Q59" s="33">
        <v>1741</v>
      </c>
      <c r="R59" s="33">
        <v>12</v>
      </c>
      <c r="S59" s="8">
        <v>51.901656914869065</v>
      </c>
      <c r="T59" s="33">
        <v>412.96352999999999</v>
      </c>
      <c r="U59" s="33">
        <v>1146.9567999999999</v>
      </c>
      <c r="V59" s="33">
        <v>1215.8924</v>
      </c>
      <c r="W59" s="33">
        <v>3099.6536999999998</v>
      </c>
      <c r="X59" s="33">
        <v>0</v>
      </c>
      <c r="Y59" s="33">
        <v>0</v>
      </c>
      <c r="Z59" s="33">
        <v>855.88268000000005</v>
      </c>
      <c r="AA59" s="33">
        <v>0</v>
      </c>
      <c r="AB59" s="33">
        <v>20.090532</v>
      </c>
      <c r="AC59" s="33">
        <v>5010.4551000000001</v>
      </c>
      <c r="AD59" s="33">
        <v>14.714111000000001</v>
      </c>
      <c r="AE59" s="33">
        <v>28.428263999999999</v>
      </c>
      <c r="AF59" s="33">
        <v>0</v>
      </c>
      <c r="AG59" s="33">
        <v>607.22933999999998</v>
      </c>
      <c r="AH59" s="33">
        <v>0</v>
      </c>
      <c r="AI59" s="33">
        <v>1098.1758</v>
      </c>
      <c r="AJ59" s="33">
        <v>769.94785000000002</v>
      </c>
      <c r="AK59" s="33">
        <v>334.57096000000001</v>
      </c>
      <c r="AL59" s="33">
        <v>3062.7901999999999</v>
      </c>
      <c r="AM59" s="33">
        <v>0</v>
      </c>
      <c r="AN59" s="33">
        <v>16.792636143675999</v>
      </c>
      <c r="AO59" s="10">
        <v>0.33852867830423938</v>
      </c>
      <c r="AP59" s="8">
        <v>0</v>
      </c>
      <c r="AQ59" s="8">
        <v>24.65</v>
      </c>
      <c r="AR59" s="8">
        <v>59</v>
      </c>
      <c r="AS59" s="8">
        <v>491.52542372881356</v>
      </c>
      <c r="AT59">
        <v>1256</v>
      </c>
      <c r="AU59" s="20">
        <v>1768</v>
      </c>
      <c r="AV59" s="8">
        <v>92.083333333333329</v>
      </c>
      <c r="AW59" s="34">
        <v>49</v>
      </c>
      <c r="AX59" s="34">
        <v>45</v>
      </c>
    </row>
    <row r="60" spans="1:50" x14ac:dyDescent="0.25">
      <c r="A60" s="2" t="s">
        <v>134</v>
      </c>
      <c r="B60" s="3" t="s">
        <v>135</v>
      </c>
      <c r="C60" s="4">
        <v>54480</v>
      </c>
      <c r="D60" s="2" t="s">
        <v>136</v>
      </c>
      <c r="E60" s="2" t="s">
        <v>137</v>
      </c>
      <c r="F60" t="e">
        <v>#N/A</v>
      </c>
      <c r="G60" s="6" t="s">
        <v>2230</v>
      </c>
      <c r="H60" s="6">
        <v>11</v>
      </c>
      <c r="I60" s="6" t="s">
        <v>2238</v>
      </c>
      <c r="J60" s="6" t="s">
        <v>2238</v>
      </c>
      <c r="K60" s="34">
        <v>15931.899999999998</v>
      </c>
      <c r="L60" s="34">
        <v>1331</v>
      </c>
      <c r="M60" s="34">
        <v>1165</v>
      </c>
      <c r="N60" s="34">
        <v>63.519313304721024</v>
      </c>
      <c r="O60" s="35">
        <v>8.8834942363227132</v>
      </c>
      <c r="P60" s="33">
        <v>520</v>
      </c>
      <c r="Q60" s="33">
        <v>639</v>
      </c>
      <c r="R60" s="33">
        <v>6</v>
      </c>
      <c r="S60" s="8">
        <v>58.735873242074042</v>
      </c>
      <c r="T60" s="33">
        <v>0</v>
      </c>
      <c r="U60" s="33">
        <v>570.65890999999999</v>
      </c>
      <c r="V60" s="33">
        <v>7700.1001999999999</v>
      </c>
      <c r="W60" s="33">
        <v>7701.6710999999996</v>
      </c>
      <c r="X60" s="33">
        <v>0</v>
      </c>
      <c r="Y60" s="33">
        <v>0</v>
      </c>
      <c r="Z60" s="33">
        <v>801.27547000000004</v>
      </c>
      <c r="AA60" s="33">
        <v>0</v>
      </c>
      <c r="AB60" s="33">
        <v>0</v>
      </c>
      <c r="AC60" s="33">
        <v>15187.221</v>
      </c>
      <c r="AD60" s="33">
        <v>5.5678913000000003</v>
      </c>
      <c r="AE60" s="33">
        <v>6.2037215000000003</v>
      </c>
      <c r="AF60" s="33">
        <v>0</v>
      </c>
      <c r="AG60" s="33">
        <v>1387.6631</v>
      </c>
      <c r="AH60" s="33">
        <v>0</v>
      </c>
      <c r="AI60" s="33">
        <v>1938.2918</v>
      </c>
      <c r="AJ60" s="33">
        <v>3235.3438000000001</v>
      </c>
      <c r="AK60" s="33">
        <v>32.312935000000003</v>
      </c>
      <c r="AL60" s="33">
        <v>9394.2487000000001</v>
      </c>
      <c r="AM60" s="33">
        <v>0</v>
      </c>
      <c r="AN60" s="33">
        <v>29.777202962692005</v>
      </c>
      <c r="AO60" s="10">
        <v>0.30822179732313576</v>
      </c>
      <c r="AP60" s="8">
        <v>0</v>
      </c>
      <c r="AQ60" s="8">
        <v>156.11254432061605</v>
      </c>
      <c r="AR60" s="8">
        <v>156</v>
      </c>
      <c r="AS60" s="8">
        <v>1468.7820512820513</v>
      </c>
      <c r="AT60">
        <v>520</v>
      </c>
      <c r="AU60" s="20">
        <v>1015</v>
      </c>
      <c r="AV60" s="8">
        <v>87.124463519313295</v>
      </c>
      <c r="AW60" s="34">
        <v>216</v>
      </c>
      <c r="AX60" s="34">
        <v>202</v>
      </c>
    </row>
    <row r="61" spans="1:50" x14ac:dyDescent="0.25">
      <c r="A61" s="2" t="s">
        <v>96</v>
      </c>
      <c r="B61" s="3" t="s">
        <v>138</v>
      </c>
      <c r="C61" s="4">
        <v>44560</v>
      </c>
      <c r="D61" s="2" t="s">
        <v>98</v>
      </c>
      <c r="E61" s="2" t="s">
        <v>139</v>
      </c>
      <c r="F61" t="e">
        <v>#N/A</v>
      </c>
      <c r="G61" s="6" t="s">
        <v>2232</v>
      </c>
      <c r="H61" s="6">
        <v>8</v>
      </c>
      <c r="I61" s="6" t="s">
        <v>2238</v>
      </c>
      <c r="J61" s="6" t="s">
        <v>2238</v>
      </c>
      <c r="K61" s="34">
        <v>163365.19999999998</v>
      </c>
      <c r="L61" s="34">
        <v>8224</v>
      </c>
      <c r="M61" s="34">
        <v>7429</v>
      </c>
      <c r="N61" s="34">
        <v>98.55969847893391</v>
      </c>
      <c r="O61" s="35">
        <v>0.27033025590884874</v>
      </c>
      <c r="P61" s="33">
        <v>791</v>
      </c>
      <c r="Q61" s="33">
        <v>6638</v>
      </c>
      <c r="R61" s="33">
        <v>0</v>
      </c>
      <c r="S61" s="8">
        <v>92.134743204499856</v>
      </c>
      <c r="T61" s="33">
        <v>0</v>
      </c>
      <c r="U61" s="33">
        <v>0</v>
      </c>
      <c r="V61" s="33">
        <v>51280.644999999997</v>
      </c>
      <c r="W61" s="33">
        <v>0</v>
      </c>
      <c r="X61" s="33">
        <v>105284</v>
      </c>
      <c r="Y61" s="33">
        <v>5628.5320000000002</v>
      </c>
      <c r="Z61" s="33">
        <v>471.9051</v>
      </c>
      <c r="AA61" s="33">
        <v>18754.538</v>
      </c>
      <c r="AB61" s="33">
        <v>464.81123000000002</v>
      </c>
      <c r="AC61" s="33">
        <v>133021.41</v>
      </c>
      <c r="AD61" s="33">
        <v>3712.7809999999999</v>
      </c>
      <c r="AE61" s="33">
        <v>339.28289999999998</v>
      </c>
      <c r="AF61" s="33">
        <v>4364.7052999999996</v>
      </c>
      <c r="AG61" s="33">
        <v>1270.8668</v>
      </c>
      <c r="AH61" s="33">
        <v>927.00360999999998</v>
      </c>
      <c r="AI61" s="33">
        <v>61.433492999999999</v>
      </c>
      <c r="AJ61" s="33">
        <v>623.43805999999995</v>
      </c>
      <c r="AK61" s="33">
        <v>5144.5965999999999</v>
      </c>
      <c r="AL61" s="33">
        <v>149102.24</v>
      </c>
      <c r="AM61" s="33">
        <v>1470.9320696699999</v>
      </c>
      <c r="AN61" s="33">
        <v>27.369095797458804</v>
      </c>
      <c r="AO61" s="10">
        <v>0.90407220822837953</v>
      </c>
      <c r="AP61" s="8">
        <v>80.493694660584922</v>
      </c>
      <c r="AQ61" s="8">
        <v>28.925427824082291</v>
      </c>
      <c r="AR61" s="8">
        <v>1643</v>
      </c>
      <c r="AS61" s="8">
        <v>33.901399878271455</v>
      </c>
      <c r="AT61">
        <v>5373</v>
      </c>
      <c r="AU61" s="20">
        <v>7403</v>
      </c>
      <c r="AV61" s="8">
        <v>99.650020191142815</v>
      </c>
      <c r="AW61" s="34">
        <v>94</v>
      </c>
      <c r="AX61" s="34">
        <v>85</v>
      </c>
    </row>
    <row r="62" spans="1:50" x14ac:dyDescent="0.25">
      <c r="A62" s="2" t="s">
        <v>88</v>
      </c>
      <c r="B62" s="3" t="s">
        <v>140</v>
      </c>
      <c r="C62" s="4">
        <v>68229</v>
      </c>
      <c r="D62" s="2" t="s">
        <v>90</v>
      </c>
      <c r="E62" s="2" t="s">
        <v>141</v>
      </c>
      <c r="F62" t="e">
        <v>#N/A</v>
      </c>
      <c r="G62" s="6" t="s">
        <v>2233</v>
      </c>
      <c r="H62" s="6">
        <v>10</v>
      </c>
      <c r="I62" s="6" t="s">
        <v>2238</v>
      </c>
      <c r="J62" s="6" t="s">
        <v>2238</v>
      </c>
      <c r="K62" s="34">
        <v>24898.100000000002</v>
      </c>
      <c r="L62" s="34">
        <v>2519</v>
      </c>
      <c r="M62" s="34">
        <v>1594</v>
      </c>
      <c r="N62" s="34">
        <v>66.624843161856958</v>
      </c>
      <c r="O62" s="35">
        <v>11.034727404532411</v>
      </c>
      <c r="P62" s="33">
        <v>1086</v>
      </c>
      <c r="Q62" s="33">
        <v>504</v>
      </c>
      <c r="R62" s="33">
        <v>4</v>
      </c>
      <c r="S62" s="8">
        <v>48.793416340001954</v>
      </c>
      <c r="T62" s="33">
        <v>3504.4418999999998</v>
      </c>
      <c r="U62" s="33">
        <v>0</v>
      </c>
      <c r="V62" s="33">
        <v>7812.7278999999999</v>
      </c>
      <c r="W62" s="33">
        <v>13068.628000000001</v>
      </c>
      <c r="X62" s="33">
        <v>0</v>
      </c>
      <c r="Y62" s="33">
        <v>0</v>
      </c>
      <c r="Z62" s="33">
        <v>1182.7034000000001</v>
      </c>
      <c r="AA62" s="33">
        <v>1533.3583000000001</v>
      </c>
      <c r="AB62" s="33">
        <v>85.025802999999996</v>
      </c>
      <c r="AC62" s="33">
        <v>21616.514999999999</v>
      </c>
      <c r="AD62" s="33">
        <v>54.551704000000001</v>
      </c>
      <c r="AE62" s="33">
        <v>37.985185999999999</v>
      </c>
      <c r="AF62" s="33">
        <v>0</v>
      </c>
      <c r="AG62" s="33">
        <v>2342.6129000000001</v>
      </c>
      <c r="AH62" s="33">
        <v>1262.973</v>
      </c>
      <c r="AI62" s="33">
        <v>58.543291000000004</v>
      </c>
      <c r="AJ62" s="33">
        <v>5091.7169000000004</v>
      </c>
      <c r="AK62" s="33">
        <v>3737.5068000000001</v>
      </c>
      <c r="AL62" s="33">
        <v>11940.816000000001</v>
      </c>
      <c r="AM62" s="33">
        <v>0</v>
      </c>
      <c r="AN62" s="33">
        <v>142.30840689427203</v>
      </c>
      <c r="AO62" s="10">
        <v>0.26508139163740824</v>
      </c>
      <c r="AP62" s="8">
        <v>0</v>
      </c>
      <c r="AQ62" s="8">
        <v>84.858999332394731</v>
      </c>
      <c r="AR62" s="8">
        <v>238</v>
      </c>
      <c r="AS62" s="8">
        <v>666.38655462184875</v>
      </c>
      <c r="AT62">
        <v>1035</v>
      </c>
      <c r="AU62" s="20">
        <v>1087</v>
      </c>
      <c r="AV62" s="8">
        <v>68.19322459222083</v>
      </c>
      <c r="AW62" s="34">
        <v>435</v>
      </c>
      <c r="AX62" s="34">
        <v>408</v>
      </c>
    </row>
    <row r="63" spans="1:50" x14ac:dyDescent="0.25">
      <c r="A63" s="2" t="s">
        <v>33</v>
      </c>
      <c r="B63" s="3" t="s">
        <v>142</v>
      </c>
      <c r="C63" s="4">
        <v>15763</v>
      </c>
      <c r="D63" s="2" t="s">
        <v>35</v>
      </c>
      <c r="E63" s="2" t="s">
        <v>143</v>
      </c>
      <c r="F63" t="e">
        <v>#N/A</v>
      </c>
      <c r="G63" s="6" t="s">
        <v>2230</v>
      </c>
      <c r="H63" s="6">
        <v>8</v>
      </c>
      <c r="I63" s="6" t="s">
        <v>2238</v>
      </c>
      <c r="J63" s="6" t="s">
        <v>2238</v>
      </c>
      <c r="K63" s="34">
        <v>27624.000000000004</v>
      </c>
      <c r="L63" s="34">
        <v>4796</v>
      </c>
      <c r="M63" s="34">
        <v>4526</v>
      </c>
      <c r="N63" s="34">
        <v>81.595227574016789</v>
      </c>
      <c r="O63" s="35">
        <v>15.911303229983801</v>
      </c>
      <c r="P63" s="33">
        <v>373</v>
      </c>
      <c r="Q63" s="33">
        <v>4019</v>
      </c>
      <c r="R63" s="33">
        <v>134</v>
      </c>
      <c r="S63" s="8">
        <v>48.418849508316299</v>
      </c>
      <c r="T63" s="33">
        <v>7113.6738999999998</v>
      </c>
      <c r="U63" s="33">
        <v>1047.6405</v>
      </c>
      <c r="V63" s="33">
        <v>6307.5279</v>
      </c>
      <c r="W63" s="33">
        <v>14089.607</v>
      </c>
      <c r="X63" s="33">
        <v>157.39712</v>
      </c>
      <c r="Y63" s="33">
        <v>0</v>
      </c>
      <c r="Z63" s="33">
        <v>6385.8477999999996</v>
      </c>
      <c r="AA63" s="33">
        <v>0</v>
      </c>
      <c r="AB63" s="33">
        <v>0</v>
      </c>
      <c r="AC63" s="33">
        <v>22307.778999999999</v>
      </c>
      <c r="AD63" s="33">
        <v>35.248761999999999</v>
      </c>
      <c r="AE63" s="33">
        <v>31.600203</v>
      </c>
      <c r="AF63" s="33">
        <v>0</v>
      </c>
      <c r="AG63" s="33">
        <v>1903.0056999999999</v>
      </c>
      <c r="AH63" s="33">
        <v>0</v>
      </c>
      <c r="AI63" s="33">
        <v>1505.6519000000001</v>
      </c>
      <c r="AJ63" s="33">
        <v>8594.2461000000003</v>
      </c>
      <c r="AK63" s="33">
        <v>2784.1912000000002</v>
      </c>
      <c r="AL63" s="33">
        <v>13910.18</v>
      </c>
      <c r="AM63" s="33">
        <v>709.87160123000001</v>
      </c>
      <c r="AN63" s="33">
        <v>23.647662792289204</v>
      </c>
      <c r="AO63" s="10">
        <v>0.29782252399906345</v>
      </c>
      <c r="AP63" s="8">
        <v>0</v>
      </c>
      <c r="AQ63" s="8">
        <v>287.72499999999997</v>
      </c>
      <c r="AR63" s="8">
        <v>286</v>
      </c>
      <c r="AS63" s="8">
        <v>1183.5664335664335</v>
      </c>
      <c r="AT63">
        <v>3046</v>
      </c>
      <c r="AU63" s="20">
        <v>4387</v>
      </c>
      <c r="AV63" s="8">
        <v>96.928855501546622</v>
      </c>
      <c r="AW63" s="34">
        <v>241</v>
      </c>
      <c r="AX63" s="34">
        <v>223</v>
      </c>
    </row>
    <row r="64" spans="1:50" x14ac:dyDescent="0.25">
      <c r="A64" s="2" t="s">
        <v>27</v>
      </c>
      <c r="B64" s="3" t="s">
        <v>144</v>
      </c>
      <c r="C64" s="4">
        <v>25148</v>
      </c>
      <c r="D64" s="2" t="s">
        <v>29</v>
      </c>
      <c r="E64" s="2" t="s">
        <v>145</v>
      </c>
      <c r="F64" t="e">
        <v>#N/A</v>
      </c>
      <c r="G64" s="6" t="s">
        <v>2230</v>
      </c>
      <c r="H64" s="6">
        <v>13</v>
      </c>
      <c r="I64" s="6" t="s">
        <v>2238</v>
      </c>
      <c r="J64" s="6" t="s">
        <v>2238</v>
      </c>
      <c r="K64" s="34">
        <v>67433.2</v>
      </c>
      <c r="L64" s="34">
        <v>4101</v>
      </c>
      <c r="M64" s="34">
        <v>3587</v>
      </c>
      <c r="N64" s="34">
        <v>44.940061332589906</v>
      </c>
      <c r="O64" s="35">
        <v>5.1323473448303263</v>
      </c>
      <c r="P64" s="33">
        <v>1268</v>
      </c>
      <c r="Q64" s="33">
        <v>2300</v>
      </c>
      <c r="R64" s="33">
        <v>19</v>
      </c>
      <c r="S64" s="8">
        <v>32.66129056362518</v>
      </c>
      <c r="T64" s="33">
        <v>4607.6656000000003</v>
      </c>
      <c r="U64" s="33">
        <v>21444.006000000001</v>
      </c>
      <c r="V64" s="33">
        <v>0</v>
      </c>
      <c r="W64" s="33">
        <v>35143.614000000001</v>
      </c>
      <c r="X64" s="33">
        <v>0</v>
      </c>
      <c r="Y64" s="33">
        <v>0</v>
      </c>
      <c r="Z64" s="33">
        <v>4545.3154000000004</v>
      </c>
      <c r="AA64" s="33">
        <v>1191.1023</v>
      </c>
      <c r="AB64" s="33">
        <v>348.88269000000003</v>
      </c>
      <c r="AC64" s="33">
        <v>55566.576000000001</v>
      </c>
      <c r="AD64" s="33">
        <v>77.856537000000003</v>
      </c>
      <c r="AE64" s="33">
        <v>94.008080000000007</v>
      </c>
      <c r="AF64" s="33">
        <v>0</v>
      </c>
      <c r="AG64" s="33">
        <v>5766.5704999999998</v>
      </c>
      <c r="AH64" s="33">
        <v>1159.7003</v>
      </c>
      <c r="AI64" s="33">
        <v>104.00496</v>
      </c>
      <c r="AJ64" s="33">
        <v>29091.204000000002</v>
      </c>
      <c r="AK64" s="33">
        <v>5352.5177999999996</v>
      </c>
      <c r="AL64" s="33">
        <v>20161.726999999999</v>
      </c>
      <c r="AM64" s="33">
        <v>0</v>
      </c>
      <c r="AN64" s="33">
        <v>130.93791699888399</v>
      </c>
      <c r="AO64" s="10">
        <v>0.45276129621177547</v>
      </c>
      <c r="AP64" s="8">
        <v>0</v>
      </c>
      <c r="AQ64" s="8">
        <v>81.522203456402181</v>
      </c>
      <c r="AR64" s="8">
        <v>641</v>
      </c>
      <c r="AS64" s="8">
        <v>173.57254290171605</v>
      </c>
      <c r="AT64">
        <v>1633</v>
      </c>
      <c r="AU64" s="20">
        <v>3173</v>
      </c>
      <c r="AV64" s="8">
        <v>88.458321717312515</v>
      </c>
      <c r="AW64" s="34">
        <v>458</v>
      </c>
      <c r="AX64" s="34">
        <v>402</v>
      </c>
    </row>
    <row r="65" spans="1:50" x14ac:dyDescent="0.25">
      <c r="A65" s="2" t="s">
        <v>33</v>
      </c>
      <c r="B65" s="3" t="s">
        <v>146</v>
      </c>
      <c r="C65" s="4">
        <v>15814</v>
      </c>
      <c r="D65" s="2" t="s">
        <v>35</v>
      </c>
      <c r="E65" s="2" t="s">
        <v>147</v>
      </c>
      <c r="F65" t="e">
        <v>#N/A</v>
      </c>
      <c r="G65" s="6" t="s">
        <v>2232</v>
      </c>
      <c r="H65" s="6">
        <v>20</v>
      </c>
      <c r="I65" s="6" t="s">
        <v>2238</v>
      </c>
      <c r="J65" s="6" t="s">
        <v>2238</v>
      </c>
      <c r="K65" s="34">
        <v>16046.500000000002</v>
      </c>
      <c r="L65" s="34">
        <v>3092</v>
      </c>
      <c r="M65" s="34">
        <v>2902</v>
      </c>
      <c r="N65" s="34">
        <v>81.598897312198488</v>
      </c>
      <c r="O65" s="35">
        <v>24.666413283978155</v>
      </c>
      <c r="P65" s="33">
        <v>460</v>
      </c>
      <c r="Q65" s="33">
        <v>2427</v>
      </c>
      <c r="R65" s="33">
        <v>15</v>
      </c>
      <c r="S65" s="8">
        <v>31.587504736857746</v>
      </c>
      <c r="T65" s="33">
        <v>5527.8959000000004</v>
      </c>
      <c r="U65" s="33">
        <v>662.03177000000005</v>
      </c>
      <c r="V65" s="33">
        <v>5291.1646000000001</v>
      </c>
      <c r="W65" s="33">
        <v>4968.1063999999997</v>
      </c>
      <c r="X65" s="33">
        <v>0</v>
      </c>
      <c r="Y65" s="33">
        <v>0</v>
      </c>
      <c r="Z65" s="33">
        <v>32.937618999999998</v>
      </c>
      <c r="AA65" s="33">
        <v>560.72934999999995</v>
      </c>
      <c r="AB65" s="33">
        <v>538.35951</v>
      </c>
      <c r="AC65" s="33">
        <v>15847.779</v>
      </c>
      <c r="AD65" s="33">
        <v>42.938797999999998</v>
      </c>
      <c r="AE65" s="33">
        <v>41.875594</v>
      </c>
      <c r="AF65" s="33">
        <v>0</v>
      </c>
      <c r="AG65" s="33">
        <v>1018.1130000000001</v>
      </c>
      <c r="AH65" s="33">
        <v>0</v>
      </c>
      <c r="AI65" s="33">
        <v>2380.6174999999998</v>
      </c>
      <c r="AJ65" s="33">
        <v>7197.5325999999995</v>
      </c>
      <c r="AK65" s="33">
        <v>1007.5389</v>
      </c>
      <c r="AL65" s="33">
        <v>5377.0662000000002</v>
      </c>
      <c r="AM65" s="33">
        <v>0</v>
      </c>
      <c r="AN65" s="33">
        <v>0.27834417924240001</v>
      </c>
      <c r="AO65" s="10">
        <v>0.30265210608424337</v>
      </c>
      <c r="AP65" s="8">
        <v>0</v>
      </c>
      <c r="AQ65" s="8">
        <v>214.12350000000001</v>
      </c>
      <c r="AR65" s="8">
        <v>168</v>
      </c>
      <c r="AS65" s="8">
        <v>1499.4642857142858</v>
      </c>
      <c r="AT65">
        <v>2566</v>
      </c>
      <c r="AU65" s="20">
        <v>2786.9999999999995</v>
      </c>
      <c r="AV65" s="8">
        <v>96.037215713301165</v>
      </c>
      <c r="AW65" s="34">
        <v>540</v>
      </c>
      <c r="AX65" s="34">
        <v>468</v>
      </c>
    </row>
    <row r="66" spans="1:50" x14ac:dyDescent="0.25">
      <c r="A66" s="2" t="s">
        <v>33</v>
      </c>
      <c r="B66" s="3" t="s">
        <v>148</v>
      </c>
      <c r="C66" s="4">
        <v>15215</v>
      </c>
      <c r="D66" s="2" t="s">
        <v>35</v>
      </c>
      <c r="E66" s="2" t="s">
        <v>149</v>
      </c>
      <c r="F66" t="e">
        <v>#N/A</v>
      </c>
      <c r="G66" s="6" t="s">
        <v>2233</v>
      </c>
      <c r="H66" s="6">
        <v>24</v>
      </c>
      <c r="I66" s="6" t="s">
        <v>2238</v>
      </c>
      <c r="J66" s="6" t="s">
        <v>2238</v>
      </c>
      <c r="K66" s="34">
        <v>6005.2</v>
      </c>
      <c r="L66" s="34">
        <v>1084</v>
      </c>
      <c r="M66" s="34">
        <v>986</v>
      </c>
      <c r="N66" s="34">
        <v>75.050709939148078</v>
      </c>
      <c r="O66" s="35">
        <v>19.729074728592622</v>
      </c>
      <c r="P66" s="33">
        <v>67</v>
      </c>
      <c r="Q66" s="33">
        <v>824</v>
      </c>
      <c r="R66" s="33">
        <v>95</v>
      </c>
      <c r="S66" s="8">
        <v>32.360916328407548</v>
      </c>
      <c r="T66" s="33">
        <v>502.96145999999999</v>
      </c>
      <c r="U66" s="33">
        <v>0</v>
      </c>
      <c r="V66" s="33">
        <v>0</v>
      </c>
      <c r="W66" s="33">
        <v>5669.5303999999996</v>
      </c>
      <c r="X66" s="33">
        <v>0</v>
      </c>
      <c r="Y66" s="33">
        <v>0</v>
      </c>
      <c r="Z66" s="33">
        <v>103.65586</v>
      </c>
      <c r="AA66" s="33">
        <v>0.41969455</v>
      </c>
      <c r="AB66" s="33">
        <v>0</v>
      </c>
      <c r="AC66" s="33">
        <v>5995.6970000000001</v>
      </c>
      <c r="AD66" s="33">
        <v>124.76817</v>
      </c>
      <c r="AE66" s="33">
        <v>56.660086999999997</v>
      </c>
      <c r="AF66" s="33">
        <v>80.188635000000005</v>
      </c>
      <c r="AG66" s="33">
        <v>0</v>
      </c>
      <c r="AH66" s="33">
        <v>0</v>
      </c>
      <c r="AI66" s="33">
        <v>2247.0423999999998</v>
      </c>
      <c r="AJ66" s="33">
        <v>1386.6470999999999</v>
      </c>
      <c r="AK66" s="33">
        <v>439.68511000000001</v>
      </c>
      <c r="AL66" s="33">
        <v>2014.3173999999999</v>
      </c>
      <c r="AM66" s="33">
        <v>0</v>
      </c>
      <c r="AN66" s="33">
        <v>0</v>
      </c>
      <c r="AO66" s="10">
        <v>0.36186770428015563</v>
      </c>
      <c r="AP66" s="8">
        <v>0</v>
      </c>
      <c r="AQ66" s="8">
        <v>59.924999999999997</v>
      </c>
      <c r="AR66" s="8">
        <v>59</v>
      </c>
      <c r="AS66" s="8">
        <v>1194.9152542372881</v>
      </c>
      <c r="AT66">
        <v>837</v>
      </c>
      <c r="AU66" s="20">
        <v>970.99999999999989</v>
      </c>
      <c r="AV66" s="8">
        <v>98.478701825557806</v>
      </c>
      <c r="AW66" s="34">
        <v>4</v>
      </c>
      <c r="AX66" s="34">
        <v>2</v>
      </c>
    </row>
    <row r="67" spans="1:50" x14ac:dyDescent="0.25">
      <c r="A67" s="2" t="s">
        <v>33</v>
      </c>
      <c r="B67" s="3" t="s">
        <v>150</v>
      </c>
      <c r="C67" s="4">
        <v>15218</v>
      </c>
      <c r="D67" s="2" t="s">
        <v>35</v>
      </c>
      <c r="E67" s="2" t="s">
        <v>151</v>
      </c>
      <c r="F67" t="e">
        <v>#N/A</v>
      </c>
      <c r="G67" s="6" t="s">
        <v>2230</v>
      </c>
      <c r="H67" s="6">
        <v>23</v>
      </c>
      <c r="I67" s="6" t="s">
        <v>2238</v>
      </c>
      <c r="J67" s="6" t="s">
        <v>2238</v>
      </c>
      <c r="K67" s="34">
        <v>10186.300000000001</v>
      </c>
      <c r="L67" s="34">
        <v>1176</v>
      </c>
      <c r="M67" s="34">
        <v>1090</v>
      </c>
      <c r="N67" s="34">
        <v>63.669724770642198</v>
      </c>
      <c r="O67" s="35">
        <v>12.892770386325795</v>
      </c>
      <c r="P67" s="33">
        <v>314</v>
      </c>
      <c r="Q67" s="33">
        <v>761</v>
      </c>
      <c r="R67" s="33">
        <v>15</v>
      </c>
      <c r="S67" s="8">
        <v>52.630259914383451</v>
      </c>
      <c r="T67" s="33">
        <v>330.67169999999999</v>
      </c>
      <c r="U67" s="33">
        <v>794.48839999999996</v>
      </c>
      <c r="V67" s="33">
        <v>5600.4385000000002</v>
      </c>
      <c r="W67" s="33">
        <v>3404.7480999999998</v>
      </c>
      <c r="X67" s="33">
        <v>0</v>
      </c>
      <c r="Y67" s="33">
        <v>0</v>
      </c>
      <c r="Z67" s="33">
        <v>17.641220000000001</v>
      </c>
      <c r="AA67" s="33">
        <v>41.845101</v>
      </c>
      <c r="AB67" s="33">
        <v>95.466791999999998</v>
      </c>
      <c r="AC67" s="33">
        <v>10084.196</v>
      </c>
      <c r="AD67" s="33">
        <v>0</v>
      </c>
      <c r="AE67" s="33">
        <v>10.402917</v>
      </c>
      <c r="AF67" s="33">
        <v>0</v>
      </c>
      <c r="AG67" s="33">
        <v>1766.1819</v>
      </c>
      <c r="AH67" s="33">
        <v>0</v>
      </c>
      <c r="AI67" s="33">
        <v>29.221561000000001</v>
      </c>
      <c r="AJ67" s="33">
        <v>2522.6604000000002</v>
      </c>
      <c r="AK67" s="33">
        <v>521.79367000000002</v>
      </c>
      <c r="AL67" s="33">
        <v>5388.8882000000003</v>
      </c>
      <c r="AM67" s="33">
        <v>0</v>
      </c>
      <c r="AN67" s="33">
        <v>19.173563960079999</v>
      </c>
      <c r="AO67" s="10">
        <v>0.47040169133192383</v>
      </c>
      <c r="AP67" s="8">
        <v>0</v>
      </c>
      <c r="AQ67" s="8">
        <v>87.04</v>
      </c>
      <c r="AR67" s="8">
        <v>104</v>
      </c>
      <c r="AS67" s="8">
        <v>984.61538461538464</v>
      </c>
      <c r="AT67">
        <v>773</v>
      </c>
      <c r="AU67" s="20">
        <v>1065.0000000000002</v>
      </c>
      <c r="AV67" s="8">
        <v>97.706422018348633</v>
      </c>
      <c r="AW67" s="34">
        <v>214</v>
      </c>
      <c r="AX67" s="34">
        <v>178</v>
      </c>
    </row>
    <row r="68" spans="1:50" x14ac:dyDescent="0.25">
      <c r="A68" s="2" t="s">
        <v>88</v>
      </c>
      <c r="B68" s="3" t="s">
        <v>152</v>
      </c>
      <c r="C68" s="4">
        <v>68498</v>
      </c>
      <c r="D68" s="2" t="s">
        <v>90</v>
      </c>
      <c r="E68" s="2" t="s">
        <v>153</v>
      </c>
      <c r="F68" t="e">
        <v>#N/A</v>
      </c>
      <c r="G68" s="6" t="s">
        <v>2233</v>
      </c>
      <c r="H68" s="6">
        <v>6</v>
      </c>
      <c r="I68" s="6" t="s">
        <v>2238</v>
      </c>
      <c r="J68" s="6" t="s">
        <v>2238</v>
      </c>
      <c r="K68" s="34">
        <v>7587.7000000000007</v>
      </c>
      <c r="L68" s="34">
        <v>1979</v>
      </c>
      <c r="M68" s="34">
        <v>1894</v>
      </c>
      <c r="N68" s="34">
        <v>83.315733896515312</v>
      </c>
      <c r="O68" s="35">
        <v>30.909182087068565</v>
      </c>
      <c r="P68" s="33">
        <v>1522</v>
      </c>
      <c r="Q68" s="33">
        <v>367</v>
      </c>
      <c r="R68" s="33">
        <v>5</v>
      </c>
      <c r="S68" s="8">
        <v>45.385314511974855</v>
      </c>
      <c r="T68" s="33">
        <v>1320.749</v>
      </c>
      <c r="U68" s="33">
        <v>3362.1026999999999</v>
      </c>
      <c r="V68" s="33">
        <v>277.51974000000001</v>
      </c>
      <c r="W68" s="33">
        <v>2195.0409</v>
      </c>
      <c r="X68" s="33">
        <v>278.75436999999999</v>
      </c>
      <c r="Y68" s="33">
        <v>0</v>
      </c>
      <c r="Z68" s="33">
        <v>0</v>
      </c>
      <c r="AA68" s="33">
        <v>352.47640000000001</v>
      </c>
      <c r="AB68" s="33">
        <v>36.630704000000001</v>
      </c>
      <c r="AC68" s="33">
        <v>7074.6628000000001</v>
      </c>
      <c r="AD68" s="33">
        <v>5.8139599999999998</v>
      </c>
      <c r="AE68" s="33">
        <v>10.240353000000001</v>
      </c>
      <c r="AF68" s="33">
        <v>0</v>
      </c>
      <c r="AG68" s="33">
        <v>469.94756999999998</v>
      </c>
      <c r="AH68" s="33">
        <v>352.47642999999999</v>
      </c>
      <c r="AI68" s="33">
        <v>12.072039</v>
      </c>
      <c r="AJ68" s="33">
        <v>2116.3186000000001</v>
      </c>
      <c r="AK68" s="33">
        <v>1118.4354000000001</v>
      </c>
      <c r="AL68" s="33">
        <v>3390.0934000000002</v>
      </c>
      <c r="AM68" s="33">
        <v>0</v>
      </c>
      <c r="AN68" s="33">
        <v>14.1617177377072</v>
      </c>
      <c r="AO68" s="10">
        <v>0.18190921228304405</v>
      </c>
      <c r="AP68" s="8">
        <v>0</v>
      </c>
      <c r="AQ68" s="8">
        <v>23.890002018861445</v>
      </c>
      <c r="AR68" s="8">
        <v>74</v>
      </c>
      <c r="AS68" s="8">
        <v>603.37837837837833</v>
      </c>
      <c r="AT68">
        <v>751</v>
      </c>
      <c r="AU68" s="20">
        <v>985</v>
      </c>
      <c r="AV68" s="8">
        <v>52.006335797254486</v>
      </c>
      <c r="AW68" s="34">
        <v>283</v>
      </c>
      <c r="AX68" s="34">
        <v>276</v>
      </c>
    </row>
    <row r="69" spans="1:50" x14ac:dyDescent="0.25">
      <c r="A69" s="2" t="s">
        <v>27</v>
      </c>
      <c r="B69" s="3" t="s">
        <v>154</v>
      </c>
      <c r="C69" s="4">
        <v>25307</v>
      </c>
      <c r="D69" s="2" t="s">
        <v>29</v>
      </c>
      <c r="E69" s="2" t="s">
        <v>155</v>
      </c>
      <c r="F69" t="e">
        <v>#N/A</v>
      </c>
      <c r="G69" s="6" t="s">
        <v>2231</v>
      </c>
      <c r="H69" s="6">
        <v>14</v>
      </c>
      <c r="I69" s="6" t="s">
        <v>2238</v>
      </c>
      <c r="J69" s="6" t="s">
        <v>2238</v>
      </c>
      <c r="K69" s="34">
        <v>11296.2</v>
      </c>
      <c r="L69" s="34">
        <v>374</v>
      </c>
      <c r="M69" s="34">
        <v>259</v>
      </c>
      <c r="N69" s="34">
        <v>79.536679536679529</v>
      </c>
      <c r="O69" s="35">
        <v>1.3356969709915427</v>
      </c>
      <c r="P69" s="33">
        <v>30</v>
      </c>
      <c r="Q69" s="33">
        <v>229</v>
      </c>
      <c r="R69" s="33">
        <v>0</v>
      </c>
      <c r="S69" s="8">
        <v>29.245938349043044</v>
      </c>
      <c r="T69" s="33">
        <v>6917.4790999999996</v>
      </c>
      <c r="U69" s="33">
        <v>313.18567999999999</v>
      </c>
      <c r="V69" s="33">
        <v>0</v>
      </c>
      <c r="W69" s="33">
        <v>5136.4706999999999</v>
      </c>
      <c r="X69" s="33">
        <v>0</v>
      </c>
      <c r="Y69" s="33">
        <v>0</v>
      </c>
      <c r="Z69" s="33">
        <v>386.80293</v>
      </c>
      <c r="AA69" s="33">
        <v>222.13381999999999</v>
      </c>
      <c r="AB69" s="33">
        <v>220.95215999999999</v>
      </c>
      <c r="AC69" s="33">
        <v>10987.773999999999</v>
      </c>
      <c r="AD69" s="33">
        <v>1347.7258999999999</v>
      </c>
      <c r="AE69" s="33">
        <v>1349.7438</v>
      </c>
      <c r="AF69" s="33">
        <v>0</v>
      </c>
      <c r="AG69" s="33">
        <v>2183.6644999999999</v>
      </c>
      <c r="AH69" s="33">
        <v>0</v>
      </c>
      <c r="AI69" s="33">
        <v>45.285749000000003</v>
      </c>
      <c r="AJ69" s="33">
        <v>2784.9085</v>
      </c>
      <c r="AK69" s="33">
        <v>2951.4445999999998</v>
      </c>
      <c r="AL69" s="33">
        <v>3850.3422</v>
      </c>
      <c r="AM69" s="33">
        <v>0</v>
      </c>
      <c r="AN69" s="33">
        <v>0.74238117066239995</v>
      </c>
      <c r="AO69" s="10">
        <v>0.20462046204620463</v>
      </c>
      <c r="AP69" s="8">
        <v>0</v>
      </c>
      <c r="AQ69" s="8">
        <v>13.01307148468185</v>
      </c>
      <c r="AR69" s="8">
        <v>130</v>
      </c>
      <c r="AS69" s="8">
        <v>136.61538461538458</v>
      </c>
      <c r="AT69">
        <v>105</v>
      </c>
      <c r="AU69" s="20">
        <v>244.00000000000003</v>
      </c>
      <c r="AV69" s="8">
        <v>94.208494208494216</v>
      </c>
      <c r="AW69" s="34">
        <v>6</v>
      </c>
      <c r="AX69" s="34">
        <v>6</v>
      </c>
    </row>
    <row r="70" spans="1:50" x14ac:dyDescent="0.25">
      <c r="A70" s="2" t="s">
        <v>33</v>
      </c>
      <c r="B70" s="3" t="s">
        <v>156</v>
      </c>
      <c r="C70" s="4">
        <v>15332</v>
      </c>
      <c r="D70" s="2" t="s">
        <v>35</v>
      </c>
      <c r="E70" s="2" t="s">
        <v>157</v>
      </c>
      <c r="F70" t="e">
        <v>#N/A</v>
      </c>
      <c r="G70" s="6" t="s">
        <v>2230</v>
      </c>
      <c r="H70" s="6">
        <v>8</v>
      </c>
      <c r="I70" s="6" t="s">
        <v>2238</v>
      </c>
      <c r="J70" s="6" t="s">
        <v>2238</v>
      </c>
      <c r="K70" s="34">
        <v>92614.7</v>
      </c>
      <c r="L70" s="34">
        <v>1609</v>
      </c>
      <c r="M70" s="34">
        <v>1570</v>
      </c>
      <c r="N70" s="34">
        <v>82.101910828025481</v>
      </c>
      <c r="O70" s="35">
        <v>1.6548561125532424</v>
      </c>
      <c r="P70" s="33">
        <v>88</v>
      </c>
      <c r="Q70" s="33">
        <v>1474</v>
      </c>
      <c r="R70" s="33">
        <v>8</v>
      </c>
      <c r="S70" s="8">
        <v>84.135284451209358</v>
      </c>
      <c r="T70" s="33">
        <v>58.827618999999999</v>
      </c>
      <c r="U70" s="33">
        <v>0.81936412000000003</v>
      </c>
      <c r="V70" s="33">
        <v>68767.096999999994</v>
      </c>
      <c r="W70" s="33">
        <v>26158.722000000002</v>
      </c>
      <c r="X70" s="33">
        <v>0</v>
      </c>
      <c r="Y70" s="33">
        <v>0</v>
      </c>
      <c r="Z70" s="33">
        <v>13426.233</v>
      </c>
      <c r="AA70" s="33">
        <v>13898.71</v>
      </c>
      <c r="AB70" s="33">
        <v>434.85710999999998</v>
      </c>
      <c r="AC70" s="33">
        <v>67456.373000000007</v>
      </c>
      <c r="AD70" s="33">
        <v>22.363423000000001</v>
      </c>
      <c r="AE70" s="33">
        <v>15.642988000000001</v>
      </c>
      <c r="AF70" s="33">
        <v>0</v>
      </c>
      <c r="AG70" s="33">
        <v>4936.8109000000004</v>
      </c>
      <c r="AH70" s="33">
        <v>1431.3810000000001</v>
      </c>
      <c r="AI70" s="33">
        <v>7678.6845999999996</v>
      </c>
      <c r="AJ70" s="33">
        <v>993.63068999999996</v>
      </c>
      <c r="AK70" s="33">
        <v>53.133180000000003</v>
      </c>
      <c r="AL70" s="33">
        <v>80129.252999999997</v>
      </c>
      <c r="AM70" s="33">
        <v>77436.678683799997</v>
      </c>
      <c r="AN70" s="33">
        <v>172.72033374440477</v>
      </c>
      <c r="AO70" s="10">
        <v>0.57954545454545459</v>
      </c>
      <c r="AP70" s="8">
        <v>0</v>
      </c>
      <c r="AQ70" s="8">
        <v>48.747500000000002</v>
      </c>
      <c r="AR70" s="8">
        <v>917</v>
      </c>
      <c r="AS70" s="8">
        <v>62.540894220283533</v>
      </c>
      <c r="AT70">
        <v>727</v>
      </c>
      <c r="AU70" s="20">
        <v>1500.9999999999998</v>
      </c>
      <c r="AV70" s="8">
        <v>95.605095541401269</v>
      </c>
      <c r="AW70" s="34">
        <v>118</v>
      </c>
      <c r="AX70" s="34">
        <v>101</v>
      </c>
    </row>
    <row r="71" spans="1:50" x14ac:dyDescent="0.25">
      <c r="A71" s="2" t="s">
        <v>33</v>
      </c>
      <c r="B71" s="3" t="s">
        <v>158</v>
      </c>
      <c r="C71" s="4">
        <v>15542</v>
      </c>
      <c r="D71" s="2" t="s">
        <v>35</v>
      </c>
      <c r="E71" s="2" t="s">
        <v>159</v>
      </c>
      <c r="F71" t="e">
        <v>#N/A</v>
      </c>
      <c r="G71" s="6" t="s">
        <v>2230</v>
      </c>
      <c r="H71" s="6">
        <v>23</v>
      </c>
      <c r="I71" s="6" t="s">
        <v>2238</v>
      </c>
      <c r="J71" s="6" t="s">
        <v>2238</v>
      </c>
      <c r="K71" s="34">
        <v>27368.7</v>
      </c>
      <c r="L71" s="34">
        <v>4942</v>
      </c>
      <c r="M71" s="34">
        <v>4851</v>
      </c>
      <c r="N71" s="34">
        <v>84.271284271284273</v>
      </c>
      <c r="O71" s="35">
        <v>20.992713854014923</v>
      </c>
      <c r="P71" s="33">
        <v>121</v>
      </c>
      <c r="Q71" s="33">
        <v>4711</v>
      </c>
      <c r="R71" s="33">
        <v>19</v>
      </c>
      <c r="S71" s="8">
        <v>44.392248894842865</v>
      </c>
      <c r="T71" s="33">
        <v>1324.22</v>
      </c>
      <c r="U71" s="33">
        <v>3211.0178000000001</v>
      </c>
      <c r="V71" s="33">
        <v>10434.120000000001</v>
      </c>
      <c r="W71" s="33">
        <v>12982.683999999999</v>
      </c>
      <c r="X71" s="33">
        <v>0</v>
      </c>
      <c r="Y71" s="33">
        <v>0</v>
      </c>
      <c r="Z71" s="33">
        <v>4176.3892999999998</v>
      </c>
      <c r="AA71" s="33">
        <v>259.68819999999999</v>
      </c>
      <c r="AB71" s="33">
        <v>15.636573</v>
      </c>
      <c r="AC71" s="33">
        <v>23524.33</v>
      </c>
      <c r="AD71" s="33">
        <v>34.796576999999999</v>
      </c>
      <c r="AE71" s="33">
        <v>51.794311</v>
      </c>
      <c r="AF71" s="33">
        <v>0</v>
      </c>
      <c r="AG71" s="33">
        <v>1981.8318999999999</v>
      </c>
      <c r="AH71" s="33">
        <v>0</v>
      </c>
      <c r="AI71" s="33">
        <v>5481.5424999999996</v>
      </c>
      <c r="AJ71" s="33">
        <v>6770.4895999999999</v>
      </c>
      <c r="AK71" s="33">
        <v>1290.5496000000001</v>
      </c>
      <c r="AL71" s="33">
        <v>12434.632</v>
      </c>
      <c r="AM71" s="33">
        <v>0</v>
      </c>
      <c r="AN71" s="33">
        <v>33.657622751863279</v>
      </c>
      <c r="AO71" s="10">
        <v>0.42147613762486125</v>
      </c>
      <c r="AP71" s="8">
        <v>0</v>
      </c>
      <c r="AQ71" s="8">
        <v>151.41899999999998</v>
      </c>
      <c r="AR71" s="8">
        <v>247</v>
      </c>
      <c r="AS71" s="8">
        <v>721.21457489878537</v>
      </c>
      <c r="AT71">
        <v>3951</v>
      </c>
      <c r="AU71" s="20">
        <v>4525</v>
      </c>
      <c r="AV71" s="8">
        <v>93.279736136878995</v>
      </c>
      <c r="AW71" s="34">
        <v>869</v>
      </c>
      <c r="AX71" s="34">
        <v>759</v>
      </c>
    </row>
    <row r="72" spans="1:50" x14ac:dyDescent="0.25">
      <c r="A72" s="2" t="s">
        <v>33</v>
      </c>
      <c r="B72" s="3" t="s">
        <v>160</v>
      </c>
      <c r="C72" s="4">
        <v>15774</v>
      </c>
      <c r="D72" s="2" t="s">
        <v>35</v>
      </c>
      <c r="E72" s="2" t="s">
        <v>161</v>
      </c>
      <c r="F72" t="e">
        <v>#N/A</v>
      </c>
      <c r="G72" s="6" t="s">
        <v>2233</v>
      </c>
      <c r="H72" s="6">
        <v>23</v>
      </c>
      <c r="I72" s="6" t="s">
        <v>2238</v>
      </c>
      <c r="J72" s="6" t="s">
        <v>2238</v>
      </c>
      <c r="K72" s="34">
        <v>17940.2</v>
      </c>
      <c r="L72" s="34">
        <v>2274</v>
      </c>
      <c r="M72" s="34">
        <v>2199</v>
      </c>
      <c r="N72" s="34">
        <v>80.991359708958626</v>
      </c>
      <c r="O72" s="35">
        <v>14.83426999563874</v>
      </c>
      <c r="P72" s="33">
        <v>132</v>
      </c>
      <c r="Q72" s="33">
        <v>2018</v>
      </c>
      <c r="R72" s="33">
        <v>49</v>
      </c>
      <c r="S72" s="8">
        <v>48.574373136883978</v>
      </c>
      <c r="T72" s="33">
        <v>3624.9088999999999</v>
      </c>
      <c r="U72" s="33">
        <v>0.36087903999999998</v>
      </c>
      <c r="V72" s="33">
        <v>6188.3037000000004</v>
      </c>
      <c r="W72" s="33">
        <v>8503.6957999999995</v>
      </c>
      <c r="X72" s="33">
        <v>33.300659000000003</v>
      </c>
      <c r="Y72" s="33">
        <v>0</v>
      </c>
      <c r="Z72" s="33">
        <v>139.65151</v>
      </c>
      <c r="AA72" s="33">
        <v>350.41232000000002</v>
      </c>
      <c r="AB72" s="33">
        <v>27.961013999999999</v>
      </c>
      <c r="AC72" s="33">
        <v>17872.620999999999</v>
      </c>
      <c r="AD72" s="33">
        <v>11.541014000000001</v>
      </c>
      <c r="AE72" s="33">
        <v>12.620359000000001</v>
      </c>
      <c r="AF72" s="33">
        <v>0</v>
      </c>
      <c r="AG72" s="33">
        <v>3327.9704000000002</v>
      </c>
      <c r="AH72" s="33">
        <v>0</v>
      </c>
      <c r="AI72" s="33">
        <v>1876.8115</v>
      </c>
      <c r="AJ72" s="33">
        <v>1892.5359000000001</v>
      </c>
      <c r="AK72" s="33">
        <v>2353.5113999999999</v>
      </c>
      <c r="AL72" s="33">
        <v>8938.7376000000004</v>
      </c>
      <c r="AM72" s="33">
        <v>0</v>
      </c>
      <c r="AN72" s="33">
        <v>6.8914570467879992</v>
      </c>
      <c r="AO72" s="10">
        <v>0.29447513812154696</v>
      </c>
      <c r="AP72" s="8">
        <v>0</v>
      </c>
      <c r="AQ72" s="8">
        <v>88.825000000000003</v>
      </c>
      <c r="AR72" s="8">
        <v>193</v>
      </c>
      <c r="AS72" s="8">
        <v>541.45077720207257</v>
      </c>
      <c r="AT72">
        <v>1981</v>
      </c>
      <c r="AU72" s="20">
        <v>2192</v>
      </c>
      <c r="AV72" s="8">
        <v>99.68167348794907</v>
      </c>
      <c r="AW72" s="34">
        <v>128</v>
      </c>
      <c r="AX72" s="34">
        <v>117</v>
      </c>
    </row>
    <row r="73" spans="1:50" x14ac:dyDescent="0.25">
      <c r="A73" s="2" t="s">
        <v>88</v>
      </c>
      <c r="B73" s="3" t="s">
        <v>162</v>
      </c>
      <c r="C73" s="4">
        <v>68298</v>
      </c>
      <c r="D73" s="2" t="s">
        <v>90</v>
      </c>
      <c r="E73" s="2" t="s">
        <v>163</v>
      </c>
      <c r="F73" t="e">
        <v>#N/A</v>
      </c>
      <c r="G73" s="6" t="s">
        <v>2230</v>
      </c>
      <c r="H73" s="6">
        <v>11</v>
      </c>
      <c r="I73" s="6" t="s">
        <v>2238</v>
      </c>
      <c r="J73" s="6" t="s">
        <v>2238</v>
      </c>
      <c r="K73" s="34">
        <v>59343</v>
      </c>
      <c r="L73" s="34">
        <v>2419</v>
      </c>
      <c r="M73" s="34">
        <v>2371</v>
      </c>
      <c r="N73" s="34">
        <v>43.188528047237455</v>
      </c>
      <c r="O73" s="35">
        <v>3.7946596669721417</v>
      </c>
      <c r="P73" s="33">
        <v>464</v>
      </c>
      <c r="Q73" s="33">
        <v>1872</v>
      </c>
      <c r="R73" s="33">
        <v>35</v>
      </c>
      <c r="S73" s="8">
        <v>57.241468424895778</v>
      </c>
      <c r="T73" s="33">
        <v>17717.177</v>
      </c>
      <c r="U73" s="33">
        <v>9495.6939999999995</v>
      </c>
      <c r="V73" s="33">
        <v>4799.0289000000002</v>
      </c>
      <c r="W73" s="33">
        <v>25581.106</v>
      </c>
      <c r="X73" s="33">
        <v>1126.3769</v>
      </c>
      <c r="Y73" s="33">
        <v>0</v>
      </c>
      <c r="Z73" s="33">
        <v>20679.127</v>
      </c>
      <c r="AA73" s="33">
        <v>1419.0173</v>
      </c>
      <c r="AB73" s="33">
        <v>27.860983999999998</v>
      </c>
      <c r="AC73" s="33">
        <v>36620.902999999998</v>
      </c>
      <c r="AD73" s="33">
        <v>8.0388395999999993</v>
      </c>
      <c r="AE73" s="33">
        <v>18.09909</v>
      </c>
      <c r="AF73" s="33">
        <v>0</v>
      </c>
      <c r="AG73" s="33">
        <v>2348.9618</v>
      </c>
      <c r="AH73" s="33">
        <v>1419.0173</v>
      </c>
      <c r="AI73" s="33">
        <v>8.6745646999999995</v>
      </c>
      <c r="AJ73" s="33">
        <v>10494.357</v>
      </c>
      <c r="AK73" s="33">
        <v>10833.627</v>
      </c>
      <c r="AL73" s="33">
        <v>33632.211000000003</v>
      </c>
      <c r="AM73" s="33">
        <v>19695.1891732</v>
      </c>
      <c r="AN73" s="33">
        <v>150.0931845543588</v>
      </c>
      <c r="AO73" s="10">
        <v>0.46485473289597001</v>
      </c>
      <c r="AP73" s="8">
        <v>0</v>
      </c>
      <c r="AQ73" s="8">
        <v>56.180295901017956</v>
      </c>
      <c r="AR73" s="8">
        <v>519</v>
      </c>
      <c r="AS73" s="8">
        <v>202.3121387283237</v>
      </c>
      <c r="AT73">
        <v>1374</v>
      </c>
      <c r="AU73" s="20">
        <v>2263.9999999999995</v>
      </c>
      <c r="AV73" s="8">
        <v>95.487136229439045</v>
      </c>
      <c r="AW73" s="34">
        <v>119</v>
      </c>
      <c r="AX73" s="34">
        <v>106</v>
      </c>
    </row>
    <row r="74" spans="1:50" x14ac:dyDescent="0.25">
      <c r="A74" s="2" t="s">
        <v>27</v>
      </c>
      <c r="B74" s="3" t="s">
        <v>164</v>
      </c>
      <c r="C74" s="4">
        <v>25438</v>
      </c>
      <c r="D74" s="2" t="s">
        <v>29</v>
      </c>
      <c r="E74" s="2" t="s">
        <v>165</v>
      </c>
      <c r="F74" t="e">
        <v>#N/A</v>
      </c>
      <c r="G74" s="6" t="s">
        <v>2230</v>
      </c>
      <c r="H74" s="6">
        <v>13</v>
      </c>
      <c r="I74" s="6" t="s">
        <v>2238</v>
      </c>
      <c r="J74" s="6" t="s">
        <v>2238</v>
      </c>
      <c r="K74" s="34">
        <v>119105.2</v>
      </c>
      <c r="L74" s="34">
        <v>2202</v>
      </c>
      <c r="M74" s="34">
        <v>2050</v>
      </c>
      <c r="N74" s="34">
        <v>28.09756097560976</v>
      </c>
      <c r="O74" s="35">
        <v>1.0956957604201005</v>
      </c>
      <c r="P74" s="33">
        <v>175</v>
      </c>
      <c r="Q74" s="33">
        <v>1830</v>
      </c>
      <c r="R74" s="33">
        <v>45</v>
      </c>
      <c r="S74" s="8">
        <v>56.671687629459811</v>
      </c>
      <c r="T74" s="33">
        <v>35791.447</v>
      </c>
      <c r="U74" s="33">
        <v>22348.003000000001</v>
      </c>
      <c r="V74" s="33">
        <v>335.65431000000001</v>
      </c>
      <c r="W74" s="33">
        <v>57853.51</v>
      </c>
      <c r="X74" s="33">
        <v>0</v>
      </c>
      <c r="Y74" s="33">
        <v>0</v>
      </c>
      <c r="Z74" s="33">
        <v>44148.445</v>
      </c>
      <c r="AA74" s="33">
        <v>214.56837999999999</v>
      </c>
      <c r="AB74" s="33">
        <v>3629.6527999999998</v>
      </c>
      <c r="AC74" s="33">
        <v>71483.92</v>
      </c>
      <c r="AD74" s="33">
        <v>42.282138000000003</v>
      </c>
      <c r="AE74" s="33">
        <v>45.126837000000002</v>
      </c>
      <c r="AF74" s="33">
        <v>0</v>
      </c>
      <c r="AG74" s="33">
        <v>1123.7782999999999</v>
      </c>
      <c r="AH74" s="33">
        <v>0</v>
      </c>
      <c r="AI74" s="33">
        <v>1182.4848</v>
      </c>
      <c r="AJ74" s="33">
        <v>19557.035</v>
      </c>
      <c r="AK74" s="33">
        <v>29877.148000000001</v>
      </c>
      <c r="AL74" s="33">
        <v>67733.296000000002</v>
      </c>
      <c r="AM74" s="33">
        <v>20056.769370999999</v>
      </c>
      <c r="AN74" s="33">
        <v>367.15435551341602</v>
      </c>
      <c r="AO74" s="10">
        <v>0.45279383429672448</v>
      </c>
      <c r="AP74" s="8">
        <v>0</v>
      </c>
      <c r="AQ74" s="8">
        <v>342.91201885310284</v>
      </c>
      <c r="AR74" s="8">
        <v>1192</v>
      </c>
      <c r="AS74" s="8">
        <v>392.61744966442956</v>
      </c>
      <c r="AT74">
        <v>539</v>
      </c>
      <c r="AU74" s="20">
        <v>1989.9999999999998</v>
      </c>
      <c r="AV74" s="8">
        <v>97.073170731707307</v>
      </c>
      <c r="AW74" s="34">
        <v>125</v>
      </c>
      <c r="AX74" s="34">
        <v>109</v>
      </c>
    </row>
    <row r="75" spans="1:50" x14ac:dyDescent="0.25">
      <c r="A75" s="2" t="s">
        <v>88</v>
      </c>
      <c r="B75" s="3" t="s">
        <v>166</v>
      </c>
      <c r="C75" s="4">
        <v>68872</v>
      </c>
      <c r="D75" s="2" t="s">
        <v>90</v>
      </c>
      <c r="E75" s="2" t="s">
        <v>167</v>
      </c>
      <c r="F75" t="e">
        <v>#N/A</v>
      </c>
      <c r="G75" s="6" t="s">
        <v>2232</v>
      </c>
      <c r="H75" s="6">
        <v>7</v>
      </c>
      <c r="I75" s="6" t="s">
        <v>2238</v>
      </c>
      <c r="J75" s="6" t="s">
        <v>2238</v>
      </c>
      <c r="K75" s="34">
        <v>10040.199999999999</v>
      </c>
      <c r="L75" s="34">
        <v>1425</v>
      </c>
      <c r="M75" s="34">
        <v>1038</v>
      </c>
      <c r="N75" s="34">
        <v>65.703275529865124</v>
      </c>
      <c r="O75" s="35">
        <v>15.414348620709564</v>
      </c>
      <c r="P75" s="33">
        <v>619</v>
      </c>
      <c r="Q75" s="33">
        <v>419</v>
      </c>
      <c r="R75" s="33">
        <v>0</v>
      </c>
      <c r="S75" s="8">
        <v>10.028655441300831</v>
      </c>
      <c r="T75" s="33">
        <v>2624.4337</v>
      </c>
      <c r="U75" s="33">
        <v>67.715080999999998</v>
      </c>
      <c r="V75" s="33">
        <v>1372.1990000000001</v>
      </c>
      <c r="W75" s="33">
        <v>5963.7883000000002</v>
      </c>
      <c r="X75" s="33">
        <v>0</v>
      </c>
      <c r="Y75" s="33">
        <v>0</v>
      </c>
      <c r="Z75" s="33">
        <v>109.44183</v>
      </c>
      <c r="AA75" s="33">
        <v>3487.3272999999999</v>
      </c>
      <c r="AB75" s="33">
        <v>43.514071999999999</v>
      </c>
      <c r="AC75" s="33">
        <v>6463.4870000000001</v>
      </c>
      <c r="AD75" s="33">
        <v>0</v>
      </c>
      <c r="AE75" s="33">
        <v>23.078116000000001</v>
      </c>
      <c r="AF75" s="33">
        <v>0</v>
      </c>
      <c r="AG75" s="33">
        <v>2594.8361</v>
      </c>
      <c r="AH75" s="33">
        <v>3353.1785</v>
      </c>
      <c r="AI75" s="33">
        <v>0</v>
      </c>
      <c r="AJ75" s="33">
        <v>2117.9005000000002</v>
      </c>
      <c r="AK75" s="33">
        <v>1001.5056</v>
      </c>
      <c r="AL75" s="33">
        <v>1013.2713</v>
      </c>
      <c r="AM75" s="33">
        <v>0</v>
      </c>
      <c r="AN75" s="33">
        <v>19.517359588974401</v>
      </c>
      <c r="AO75" s="10">
        <v>0.16954022988505746</v>
      </c>
      <c r="AP75" s="8">
        <v>0</v>
      </c>
      <c r="AQ75" s="8">
        <v>8.8283322130171076</v>
      </c>
      <c r="AR75" s="8">
        <v>113</v>
      </c>
      <c r="AS75" s="8">
        <v>146.01769911504425</v>
      </c>
      <c r="AT75">
        <v>798</v>
      </c>
      <c r="AU75" s="20">
        <v>934.00000000000011</v>
      </c>
      <c r="AV75" s="8">
        <v>89.980732177263974</v>
      </c>
      <c r="AW75" s="34">
        <v>383</v>
      </c>
      <c r="AX75" s="34">
        <v>372</v>
      </c>
    </row>
    <row r="76" spans="1:50" x14ac:dyDescent="0.25">
      <c r="A76" s="2" t="s">
        <v>33</v>
      </c>
      <c r="B76" s="3" t="s">
        <v>168</v>
      </c>
      <c r="C76" s="4">
        <v>15839</v>
      </c>
      <c r="D76" s="2" t="s">
        <v>35</v>
      </c>
      <c r="E76" s="2" t="s">
        <v>169</v>
      </c>
      <c r="F76" t="e">
        <v>#N/A</v>
      </c>
      <c r="G76" s="6" t="s">
        <v>2230</v>
      </c>
      <c r="H76" s="6">
        <v>6</v>
      </c>
      <c r="I76" s="6" t="s">
        <v>2238</v>
      </c>
      <c r="J76" s="6" t="s">
        <v>2238</v>
      </c>
      <c r="K76" s="34">
        <v>11306.000000000002</v>
      </c>
      <c r="L76" s="34">
        <v>1354</v>
      </c>
      <c r="M76" s="34">
        <v>1334</v>
      </c>
      <c r="N76" s="34">
        <v>65.367316341829081</v>
      </c>
      <c r="O76" s="35">
        <v>15.668112549368296</v>
      </c>
      <c r="P76" s="33">
        <v>394</v>
      </c>
      <c r="Q76" s="33">
        <v>937</v>
      </c>
      <c r="R76" s="33">
        <v>3</v>
      </c>
      <c r="S76" s="8">
        <v>53.989925584023034</v>
      </c>
      <c r="T76" s="33">
        <v>257.59976999999998</v>
      </c>
      <c r="U76" s="33">
        <v>2927.6037999999999</v>
      </c>
      <c r="V76" s="33">
        <v>1999.3461</v>
      </c>
      <c r="W76" s="33">
        <v>7285.1138000000001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12479.755999999999</v>
      </c>
      <c r="AD76" s="33">
        <v>0</v>
      </c>
      <c r="AE76" s="33">
        <v>7.4973517000000003</v>
      </c>
      <c r="AF76" s="33">
        <v>0</v>
      </c>
      <c r="AG76" s="33">
        <v>0</v>
      </c>
      <c r="AH76" s="33">
        <v>0</v>
      </c>
      <c r="AI76" s="33">
        <v>5177.1796999999997</v>
      </c>
      <c r="AJ76" s="33">
        <v>299.66708999999997</v>
      </c>
      <c r="AK76" s="33">
        <v>257.59978000000001</v>
      </c>
      <c r="AL76" s="33">
        <v>6737.8118999999997</v>
      </c>
      <c r="AM76" s="33">
        <v>0</v>
      </c>
      <c r="AN76" s="33">
        <v>4.160419550756</v>
      </c>
      <c r="AO76" s="10">
        <v>0.25409836065573771</v>
      </c>
      <c r="AP76" s="8">
        <v>0</v>
      </c>
      <c r="AQ76" s="8">
        <v>52.954999999999998</v>
      </c>
      <c r="AR76" s="8">
        <v>127</v>
      </c>
      <c r="AS76" s="8">
        <v>490.55118110236219</v>
      </c>
      <c r="AT76">
        <v>674</v>
      </c>
      <c r="AU76" s="20">
        <v>1181</v>
      </c>
      <c r="AV76" s="8">
        <v>88.530734632683661</v>
      </c>
      <c r="AW76" s="34">
        <v>261</v>
      </c>
      <c r="AX76" s="34">
        <v>242</v>
      </c>
    </row>
    <row r="77" spans="1:50" x14ac:dyDescent="0.25">
      <c r="A77" s="2" t="s">
        <v>88</v>
      </c>
      <c r="B77" s="3" t="s">
        <v>170</v>
      </c>
      <c r="C77" s="4">
        <v>68179</v>
      </c>
      <c r="D77" s="2" t="s">
        <v>90</v>
      </c>
      <c r="E77" s="2" t="s">
        <v>171</v>
      </c>
      <c r="F77" t="e">
        <v>#N/A</v>
      </c>
      <c r="G77" s="6" t="s">
        <v>2233</v>
      </c>
      <c r="H77" s="6">
        <v>8</v>
      </c>
      <c r="I77" s="6" t="s">
        <v>2238</v>
      </c>
      <c r="J77" s="6" t="s">
        <v>2238</v>
      </c>
      <c r="K77" s="34">
        <v>9512</v>
      </c>
      <c r="L77" s="34">
        <v>3403</v>
      </c>
      <c r="M77" s="34">
        <v>3269</v>
      </c>
      <c r="N77" s="34">
        <v>90.149892933618844</v>
      </c>
      <c r="O77" s="35">
        <v>40.78506526329636</v>
      </c>
      <c r="P77" s="33">
        <v>803</v>
      </c>
      <c r="Q77" s="33">
        <v>2433</v>
      </c>
      <c r="R77" s="33">
        <v>33</v>
      </c>
      <c r="S77" s="8">
        <v>41.163832158510928</v>
      </c>
      <c r="T77" s="33">
        <v>4465.9395999999997</v>
      </c>
      <c r="U77" s="33">
        <v>3676.7109999999998</v>
      </c>
      <c r="V77" s="33">
        <v>0</v>
      </c>
      <c r="W77" s="33">
        <v>1300.9648</v>
      </c>
      <c r="X77" s="33">
        <v>58.039197000000001</v>
      </c>
      <c r="Y77" s="33">
        <v>0</v>
      </c>
      <c r="Z77" s="33">
        <v>64.677484000000007</v>
      </c>
      <c r="AA77" s="33">
        <v>0</v>
      </c>
      <c r="AB77" s="33">
        <v>0</v>
      </c>
      <c r="AC77" s="33">
        <v>9470.1154999999999</v>
      </c>
      <c r="AD77" s="33">
        <v>10.354863</v>
      </c>
      <c r="AE77" s="33">
        <v>15.79904</v>
      </c>
      <c r="AF77" s="33">
        <v>0</v>
      </c>
      <c r="AG77" s="33">
        <v>807.24507000000006</v>
      </c>
      <c r="AH77" s="33">
        <v>0</v>
      </c>
      <c r="AI77" s="33">
        <v>0</v>
      </c>
      <c r="AJ77" s="33">
        <v>2781.0933</v>
      </c>
      <c r="AK77" s="33">
        <v>2011.8604</v>
      </c>
      <c r="AL77" s="33">
        <v>3929.15</v>
      </c>
      <c r="AM77" s="33">
        <v>0</v>
      </c>
      <c r="AN77" s="33">
        <v>9.3584838516839994</v>
      </c>
      <c r="AO77" s="10">
        <v>0.29053117782909932</v>
      </c>
      <c r="AP77" s="8">
        <v>0</v>
      </c>
      <c r="AQ77" s="8">
        <v>10.272968393328997</v>
      </c>
      <c r="AR77" s="8">
        <v>85</v>
      </c>
      <c r="AS77" s="8">
        <v>225.88235294117646</v>
      </c>
      <c r="AT77">
        <v>1877</v>
      </c>
      <c r="AU77" s="20">
        <v>3183.9999999999995</v>
      </c>
      <c r="AV77" s="8">
        <v>97.399816457632298</v>
      </c>
      <c r="AW77" s="34">
        <v>58</v>
      </c>
      <c r="AX77" s="34">
        <v>51</v>
      </c>
    </row>
    <row r="78" spans="1:50" x14ac:dyDescent="0.25">
      <c r="A78" s="2" t="s">
        <v>27</v>
      </c>
      <c r="B78" s="3" t="s">
        <v>172</v>
      </c>
      <c r="C78" s="4">
        <v>25885</v>
      </c>
      <c r="D78" s="2" t="s">
        <v>29</v>
      </c>
      <c r="E78" s="2" t="s">
        <v>173</v>
      </c>
      <c r="F78" t="e">
        <v>#N/A</v>
      </c>
      <c r="G78" s="6" t="s">
        <v>2230</v>
      </c>
      <c r="H78" s="6">
        <v>12</v>
      </c>
      <c r="I78" s="6" t="s">
        <v>2238</v>
      </c>
      <c r="J78" s="6" t="s">
        <v>2238</v>
      </c>
      <c r="K78" s="34">
        <v>97379.8</v>
      </c>
      <c r="L78" s="34">
        <v>6981</v>
      </c>
      <c r="M78" s="34">
        <v>6355</v>
      </c>
      <c r="N78" s="34">
        <v>54.539732494099134</v>
      </c>
      <c r="O78" s="35">
        <v>7.0979673811931807</v>
      </c>
      <c r="P78" s="33">
        <v>2205</v>
      </c>
      <c r="Q78" s="33">
        <v>3879</v>
      </c>
      <c r="R78" s="33">
        <v>271</v>
      </c>
      <c r="S78" s="8">
        <v>42.229349992601769</v>
      </c>
      <c r="T78" s="33">
        <v>5059.1809000000003</v>
      </c>
      <c r="U78" s="33">
        <v>41905.298999999999</v>
      </c>
      <c r="V78" s="33">
        <v>0</v>
      </c>
      <c r="W78" s="33">
        <v>48426.065000000002</v>
      </c>
      <c r="X78" s="33">
        <v>0</v>
      </c>
      <c r="Y78" s="33">
        <v>0</v>
      </c>
      <c r="Z78" s="33">
        <v>18184.837</v>
      </c>
      <c r="AA78" s="33">
        <v>467.19173999999998</v>
      </c>
      <c r="AB78" s="33">
        <v>693.49503000000004</v>
      </c>
      <c r="AC78" s="33">
        <v>76819.112999999998</v>
      </c>
      <c r="AD78" s="33">
        <v>25.166653</v>
      </c>
      <c r="AE78" s="33">
        <v>32.693905000000001</v>
      </c>
      <c r="AF78" s="33">
        <v>0</v>
      </c>
      <c r="AG78" s="33">
        <v>1241.0895</v>
      </c>
      <c r="AH78" s="33">
        <v>467.19170000000003</v>
      </c>
      <c r="AI78" s="33">
        <v>331.33589999999998</v>
      </c>
      <c r="AJ78" s="33">
        <v>45842.538</v>
      </c>
      <c r="AK78" s="33">
        <v>7654.6008000000002</v>
      </c>
      <c r="AL78" s="33">
        <v>40620.353999999999</v>
      </c>
      <c r="AM78" s="33">
        <v>0</v>
      </c>
      <c r="AN78" s="33">
        <v>180.66400543482658</v>
      </c>
      <c r="AO78" s="10">
        <v>0.57545685586348783</v>
      </c>
      <c r="AP78" s="8">
        <v>61.087354917532075</v>
      </c>
      <c r="AQ78" s="8">
        <v>596.02944815396688</v>
      </c>
      <c r="AR78" s="8">
        <v>960</v>
      </c>
      <c r="AS78" s="8">
        <v>847.34374999999989</v>
      </c>
      <c r="AT78">
        <v>2358</v>
      </c>
      <c r="AU78" s="20">
        <v>5664</v>
      </c>
      <c r="AV78" s="8">
        <v>89.126671911880408</v>
      </c>
      <c r="AW78" s="34">
        <v>407</v>
      </c>
      <c r="AX78" s="34">
        <v>366</v>
      </c>
    </row>
    <row r="79" spans="1:50" x14ac:dyDescent="0.25">
      <c r="A79" s="2" t="s">
        <v>33</v>
      </c>
      <c r="B79" s="3" t="s">
        <v>174</v>
      </c>
      <c r="C79" s="4">
        <v>15097</v>
      </c>
      <c r="D79" s="2" t="s">
        <v>35</v>
      </c>
      <c r="E79" s="2" t="s">
        <v>175</v>
      </c>
      <c r="F79" t="e">
        <v>#N/A</v>
      </c>
      <c r="G79" s="6" t="s">
        <v>2233</v>
      </c>
      <c r="H79" s="6">
        <v>21</v>
      </c>
      <c r="I79" s="6" t="s">
        <v>2238</v>
      </c>
      <c r="J79" s="6" t="s">
        <v>2238</v>
      </c>
      <c r="K79" s="34">
        <v>14394.8</v>
      </c>
      <c r="L79" s="34">
        <v>4127</v>
      </c>
      <c r="M79" s="34">
        <v>3990</v>
      </c>
      <c r="N79" s="34">
        <v>85.563909774436084</v>
      </c>
      <c r="O79" s="35">
        <v>35.120366193970916</v>
      </c>
      <c r="P79" s="33">
        <v>481</v>
      </c>
      <c r="Q79" s="33">
        <v>3498</v>
      </c>
      <c r="R79" s="33">
        <v>11</v>
      </c>
      <c r="S79" s="8">
        <v>39.16516761108759</v>
      </c>
      <c r="T79" s="33">
        <v>2460.5898000000002</v>
      </c>
      <c r="U79" s="33">
        <v>873.86266000000001</v>
      </c>
      <c r="V79" s="33">
        <v>3245.0655000000002</v>
      </c>
      <c r="W79" s="33">
        <v>8018.0105000000003</v>
      </c>
      <c r="X79" s="33">
        <v>0</v>
      </c>
      <c r="Y79" s="33">
        <v>0</v>
      </c>
      <c r="Z79" s="33">
        <v>163.29032000000001</v>
      </c>
      <c r="AA79" s="33">
        <v>452.28424000000001</v>
      </c>
      <c r="AB79" s="33">
        <v>60.640976999999999</v>
      </c>
      <c r="AC79" s="33">
        <v>14014.934999999999</v>
      </c>
      <c r="AD79" s="33">
        <v>32.881714000000002</v>
      </c>
      <c r="AE79" s="33">
        <v>30.794505000000001</v>
      </c>
      <c r="AF79" s="33">
        <v>0</v>
      </c>
      <c r="AG79" s="33">
        <v>2089.1064999999999</v>
      </c>
      <c r="AH79" s="33">
        <v>0</v>
      </c>
      <c r="AI79" s="33">
        <v>14.706462999999999</v>
      </c>
      <c r="AJ79" s="33">
        <v>5170.1329999999998</v>
      </c>
      <c r="AK79" s="33">
        <v>1652.6024</v>
      </c>
      <c r="AL79" s="33">
        <v>5766.6895999999997</v>
      </c>
      <c r="AM79" s="33">
        <v>0</v>
      </c>
      <c r="AN79" s="33">
        <v>7.1426479982559998</v>
      </c>
      <c r="AO79" s="10">
        <v>0.42726895980107749</v>
      </c>
      <c r="AP79" s="8">
        <v>0</v>
      </c>
      <c r="AQ79" s="8">
        <v>196.8175</v>
      </c>
      <c r="AR79" s="8">
        <v>146</v>
      </c>
      <c r="AS79" s="8">
        <v>1585.958904109589</v>
      </c>
      <c r="AT79">
        <v>3284</v>
      </c>
      <c r="AU79" s="20">
        <v>3783.0000000000005</v>
      </c>
      <c r="AV79" s="8">
        <v>94.812030075187977</v>
      </c>
      <c r="AW79" s="34">
        <v>201</v>
      </c>
      <c r="AX79" s="34">
        <v>187</v>
      </c>
    </row>
    <row r="80" spans="1:50" x14ac:dyDescent="0.25">
      <c r="A80" s="2" t="s">
        <v>88</v>
      </c>
      <c r="B80" s="3" t="s">
        <v>176</v>
      </c>
      <c r="C80" s="4">
        <v>68121</v>
      </c>
      <c r="D80" s="2" t="s">
        <v>90</v>
      </c>
      <c r="E80" s="2" t="s">
        <v>177</v>
      </c>
      <c r="F80" t="e">
        <v>#N/A</v>
      </c>
      <c r="G80" s="6" t="s">
        <v>2230</v>
      </c>
      <c r="H80" s="6">
        <v>7</v>
      </c>
      <c r="I80" s="6" t="s">
        <v>2238</v>
      </c>
      <c r="J80" s="6" t="s">
        <v>2238</v>
      </c>
      <c r="K80" s="34">
        <v>6464.2</v>
      </c>
      <c r="L80" s="34">
        <v>676</v>
      </c>
      <c r="M80" s="34">
        <v>664</v>
      </c>
      <c r="N80" s="34">
        <v>54.518072289156628</v>
      </c>
      <c r="O80" s="35">
        <v>10.888385007914236</v>
      </c>
      <c r="P80" s="33">
        <v>164</v>
      </c>
      <c r="Q80" s="33">
        <v>484</v>
      </c>
      <c r="R80" s="33">
        <v>16</v>
      </c>
      <c r="S80" s="8">
        <v>30.44578602245792</v>
      </c>
      <c r="T80" s="33">
        <v>2421.8980999999999</v>
      </c>
      <c r="U80" s="33">
        <v>1148.0060000000001</v>
      </c>
      <c r="V80" s="33">
        <v>615.14363000000003</v>
      </c>
      <c r="W80" s="33">
        <v>2380.8876</v>
      </c>
      <c r="X80" s="33">
        <v>0</v>
      </c>
      <c r="Y80" s="33">
        <v>0</v>
      </c>
      <c r="Z80" s="33">
        <v>54.666697999999997</v>
      </c>
      <c r="AA80" s="33">
        <v>0</v>
      </c>
      <c r="AB80" s="33">
        <v>48.886854</v>
      </c>
      <c r="AC80" s="33">
        <v>6516.2654000000002</v>
      </c>
      <c r="AD80" s="33">
        <v>7.6896816000000001</v>
      </c>
      <c r="AE80" s="33">
        <v>22.418127999999999</v>
      </c>
      <c r="AF80" s="33">
        <v>0</v>
      </c>
      <c r="AG80" s="33">
        <v>573.89761999999996</v>
      </c>
      <c r="AH80" s="33">
        <v>0</v>
      </c>
      <c r="AI80" s="33">
        <v>15.422268000000001</v>
      </c>
      <c r="AJ80" s="33">
        <v>3470.4757</v>
      </c>
      <c r="AK80" s="33">
        <v>527.49756000000002</v>
      </c>
      <c r="AL80" s="33">
        <v>2017.7973</v>
      </c>
      <c r="AM80" s="33">
        <v>0</v>
      </c>
      <c r="AN80" s="33">
        <v>28.6019110270312</v>
      </c>
      <c r="AO80" s="10">
        <v>0.17328170377541141</v>
      </c>
      <c r="AP80" s="8">
        <v>0</v>
      </c>
      <c r="AQ80" s="8">
        <v>29.74880430568189</v>
      </c>
      <c r="AR80" s="8">
        <v>68</v>
      </c>
      <c r="AS80" s="8">
        <v>817.64705882352939</v>
      </c>
      <c r="AT80">
        <v>619</v>
      </c>
      <c r="AU80" s="20">
        <v>589</v>
      </c>
      <c r="AV80" s="8">
        <v>88.704819277108442</v>
      </c>
      <c r="AW80" s="34">
        <v>22</v>
      </c>
      <c r="AX80" s="34">
        <v>18</v>
      </c>
    </row>
    <row r="81" spans="1:50" x14ac:dyDescent="0.25">
      <c r="A81" s="2" t="s">
        <v>27</v>
      </c>
      <c r="B81" s="3" t="s">
        <v>178</v>
      </c>
      <c r="C81" s="4">
        <v>25175</v>
      </c>
      <c r="D81" s="2" t="s">
        <v>29</v>
      </c>
      <c r="E81" s="2" t="s">
        <v>179</v>
      </c>
      <c r="F81" t="e">
        <v>#N/A</v>
      </c>
      <c r="G81" s="6" t="s">
        <v>2231</v>
      </c>
      <c r="H81" s="6">
        <v>0</v>
      </c>
      <c r="I81" s="6" t="s">
        <v>2239</v>
      </c>
      <c r="J81" s="6" t="s">
        <v>2239</v>
      </c>
      <c r="K81" s="34">
        <v>7136.4999999999991</v>
      </c>
      <c r="L81" s="34">
        <v>8377</v>
      </c>
      <c r="M81" s="34">
        <v>2758</v>
      </c>
      <c r="N81" s="34">
        <v>96.084118926758521</v>
      </c>
      <c r="O81" s="35">
        <v>25.372068046116819</v>
      </c>
      <c r="P81" s="33">
        <v>829</v>
      </c>
      <c r="Q81" s="33">
        <v>1647</v>
      </c>
      <c r="R81" s="33">
        <v>282</v>
      </c>
      <c r="S81" s="8">
        <v>21.314502463744244</v>
      </c>
      <c r="T81" s="33">
        <v>4535.1747999999998</v>
      </c>
      <c r="U81" s="33">
        <v>850.04903999999999</v>
      </c>
      <c r="V81" s="33">
        <v>0</v>
      </c>
      <c r="W81" s="33">
        <v>1706.4907000000001</v>
      </c>
      <c r="X81" s="33">
        <v>0</v>
      </c>
      <c r="Y81" s="33">
        <v>0</v>
      </c>
      <c r="Z81" s="33">
        <v>27.933966000000002</v>
      </c>
      <c r="AA81" s="33">
        <v>60.012396000000003</v>
      </c>
      <c r="AB81" s="33">
        <v>0</v>
      </c>
      <c r="AC81" s="33">
        <v>6929.83</v>
      </c>
      <c r="AD81" s="33">
        <v>1044.0006000000001</v>
      </c>
      <c r="AE81" s="33">
        <v>1429.6496</v>
      </c>
      <c r="AF81" s="33">
        <v>61.156526999999997</v>
      </c>
      <c r="AG81" s="33">
        <v>439.21499</v>
      </c>
      <c r="AH81" s="33">
        <v>0</v>
      </c>
      <c r="AI81" s="33">
        <v>4.8954000000000001E-4</v>
      </c>
      <c r="AJ81" s="33">
        <v>854.99796000000003</v>
      </c>
      <c r="AK81" s="33">
        <v>3558.4283999999998</v>
      </c>
      <c r="AL81" s="33">
        <v>1718.329</v>
      </c>
      <c r="AM81" s="33">
        <v>0</v>
      </c>
      <c r="AN81" s="33">
        <v>5.1542015665075995</v>
      </c>
      <c r="AO81" s="10">
        <v>9.8933901918976552E-2</v>
      </c>
      <c r="AP81" s="8">
        <v>0</v>
      </c>
      <c r="AQ81" s="8">
        <v>13.811734092694421</v>
      </c>
      <c r="AR81" s="8">
        <v>76</v>
      </c>
      <c r="AS81" s="8">
        <v>248.02631578947367</v>
      </c>
      <c r="AT81">
        <v>592</v>
      </c>
      <c r="AU81" s="20">
        <v>2623</v>
      </c>
      <c r="AV81" s="8">
        <v>95.105148658448144</v>
      </c>
      <c r="AW81" s="34">
        <v>71</v>
      </c>
      <c r="AX81" s="34">
        <v>51</v>
      </c>
    </row>
    <row r="82" spans="1:50" x14ac:dyDescent="0.25">
      <c r="A82" s="2" t="s">
        <v>27</v>
      </c>
      <c r="B82" s="3" t="s">
        <v>180</v>
      </c>
      <c r="C82" s="4">
        <v>25430</v>
      </c>
      <c r="D82" s="2" t="s">
        <v>29</v>
      </c>
      <c r="E82" s="2" t="s">
        <v>181</v>
      </c>
      <c r="F82" t="e">
        <v>#N/A</v>
      </c>
      <c r="G82" s="6" t="s">
        <v>2231</v>
      </c>
      <c r="H82" s="6">
        <v>8</v>
      </c>
      <c r="I82" s="6" t="s">
        <v>2238</v>
      </c>
      <c r="J82" s="6" t="s">
        <v>2238</v>
      </c>
      <c r="K82" s="34">
        <v>11337.8</v>
      </c>
      <c r="L82" s="34">
        <v>1474</v>
      </c>
      <c r="M82" s="34">
        <v>1082</v>
      </c>
      <c r="N82" s="34">
        <v>73.937153419593344</v>
      </c>
      <c r="O82" s="35">
        <v>7.2714936954249296</v>
      </c>
      <c r="P82" s="33">
        <v>195</v>
      </c>
      <c r="Q82" s="33">
        <v>840</v>
      </c>
      <c r="R82" s="33">
        <v>47</v>
      </c>
      <c r="S82" s="8">
        <v>17.857999054386763</v>
      </c>
      <c r="T82" s="33">
        <v>10035.800999999999</v>
      </c>
      <c r="U82" s="33">
        <v>0</v>
      </c>
      <c r="V82" s="33">
        <v>0</v>
      </c>
      <c r="W82" s="33">
        <v>1569.0866000000001</v>
      </c>
      <c r="X82" s="33">
        <v>0</v>
      </c>
      <c r="Y82" s="33">
        <v>0</v>
      </c>
      <c r="Z82" s="33">
        <v>186.42768000000001</v>
      </c>
      <c r="AA82" s="33">
        <v>0</v>
      </c>
      <c r="AB82" s="33">
        <v>0</v>
      </c>
      <c r="AC82" s="33">
        <v>11676.705</v>
      </c>
      <c r="AD82" s="33">
        <v>299.47703000000001</v>
      </c>
      <c r="AE82" s="33">
        <v>517.24372000000005</v>
      </c>
      <c r="AF82" s="33">
        <v>41.616385000000001</v>
      </c>
      <c r="AG82" s="33">
        <v>54.536307000000001</v>
      </c>
      <c r="AH82" s="33">
        <v>0</v>
      </c>
      <c r="AI82" s="33">
        <v>0</v>
      </c>
      <c r="AJ82" s="33">
        <v>365.37304999999998</v>
      </c>
      <c r="AK82" s="33">
        <v>9011.8402000000006</v>
      </c>
      <c r="AL82" s="33">
        <v>2172.0001999999999</v>
      </c>
      <c r="AM82" s="33">
        <v>0</v>
      </c>
      <c r="AN82" s="33">
        <v>2.8920324709416003</v>
      </c>
      <c r="AO82" s="10">
        <v>0.14263613861386137</v>
      </c>
      <c r="AP82" s="8">
        <v>0</v>
      </c>
      <c r="AQ82" s="8">
        <v>32.093047918303213</v>
      </c>
      <c r="AR82" s="8">
        <v>120</v>
      </c>
      <c r="AS82" s="8">
        <v>365</v>
      </c>
      <c r="AT82">
        <v>290</v>
      </c>
      <c r="AU82" s="20">
        <v>1017</v>
      </c>
      <c r="AV82" s="8">
        <v>93.992606284658038</v>
      </c>
      <c r="AW82" s="34">
        <v>41</v>
      </c>
      <c r="AX82" s="34">
        <v>32</v>
      </c>
    </row>
    <row r="83" spans="1:50" x14ac:dyDescent="0.25">
      <c r="A83" s="2" t="s">
        <v>88</v>
      </c>
      <c r="B83" s="3" t="s">
        <v>182</v>
      </c>
      <c r="C83" s="4">
        <v>68533</v>
      </c>
      <c r="D83" s="2" t="s">
        <v>90</v>
      </c>
      <c r="E83" s="2" t="s">
        <v>183</v>
      </c>
      <c r="F83" t="e">
        <v>#N/A</v>
      </c>
      <c r="G83" s="6" t="s">
        <v>2232</v>
      </c>
      <c r="H83" s="6">
        <v>6</v>
      </c>
      <c r="I83" s="6" t="s">
        <v>2238</v>
      </c>
      <c r="J83" s="6" t="s">
        <v>2238</v>
      </c>
      <c r="K83" s="34">
        <v>7268.6999999999989</v>
      </c>
      <c r="L83" s="34">
        <v>1114</v>
      </c>
      <c r="M83" s="34">
        <v>1057</v>
      </c>
      <c r="N83" s="34">
        <v>74.929044465468309</v>
      </c>
      <c r="O83" s="35">
        <v>17.860514420254397</v>
      </c>
      <c r="P83" s="33">
        <v>807</v>
      </c>
      <c r="Q83" s="33">
        <v>248</v>
      </c>
      <c r="R83" s="33">
        <v>2</v>
      </c>
      <c r="S83" s="8">
        <v>15.837663579745485</v>
      </c>
      <c r="T83" s="33">
        <v>4667.3678</v>
      </c>
      <c r="U83" s="33">
        <v>680.68596000000002</v>
      </c>
      <c r="V83" s="33">
        <v>753.80201</v>
      </c>
      <c r="W83" s="33">
        <v>1237.1151</v>
      </c>
      <c r="X83" s="33">
        <v>0</v>
      </c>
      <c r="Y83" s="33">
        <v>0</v>
      </c>
      <c r="Z83" s="33">
        <v>226.03458000000001</v>
      </c>
      <c r="AA83" s="33">
        <v>218.68509</v>
      </c>
      <c r="AB83" s="33">
        <v>57.457099999999997</v>
      </c>
      <c r="AC83" s="33">
        <v>6861.4312</v>
      </c>
      <c r="AD83" s="33">
        <v>0</v>
      </c>
      <c r="AE83" s="33">
        <v>13.005459</v>
      </c>
      <c r="AF83" s="33">
        <v>0</v>
      </c>
      <c r="AG83" s="33">
        <v>1273.8246999999999</v>
      </c>
      <c r="AH83" s="33">
        <v>218.68504999999999</v>
      </c>
      <c r="AI83" s="33">
        <v>38.729599</v>
      </c>
      <c r="AJ83" s="33">
        <v>1830.4417000000001</v>
      </c>
      <c r="AK83" s="33">
        <v>2822.6977000000002</v>
      </c>
      <c r="AL83" s="33">
        <v>1166.2237</v>
      </c>
      <c r="AM83" s="33">
        <v>0</v>
      </c>
      <c r="AN83" s="33">
        <v>5.6486373115021999</v>
      </c>
      <c r="AO83" s="10">
        <v>0.21761658031088082</v>
      </c>
      <c r="AP83" s="8">
        <v>0</v>
      </c>
      <c r="AQ83" s="8">
        <v>31.460965704570054</v>
      </c>
      <c r="AR83" s="8">
        <v>74</v>
      </c>
      <c r="AS83" s="8">
        <v>794.59459459459458</v>
      </c>
      <c r="AT83">
        <v>244</v>
      </c>
      <c r="AU83" s="20">
        <v>428</v>
      </c>
      <c r="AV83" s="8">
        <v>40.491958372753075</v>
      </c>
      <c r="AW83" s="34">
        <v>231</v>
      </c>
      <c r="AX83" s="34">
        <v>217</v>
      </c>
    </row>
    <row r="84" spans="1:50" x14ac:dyDescent="0.25">
      <c r="A84" s="2" t="s">
        <v>184</v>
      </c>
      <c r="B84" s="3" t="s">
        <v>185</v>
      </c>
      <c r="C84" s="4">
        <v>8849</v>
      </c>
      <c r="D84" s="2" t="s">
        <v>186</v>
      </c>
      <c r="E84" s="2" t="s">
        <v>187</v>
      </c>
      <c r="F84" t="e">
        <v>#N/A</v>
      </c>
      <c r="G84" s="6" t="s">
        <v>2231</v>
      </c>
      <c r="H84" s="6">
        <v>0</v>
      </c>
      <c r="I84" s="6" t="s">
        <v>2239</v>
      </c>
      <c r="J84" s="6" t="s">
        <v>2238</v>
      </c>
      <c r="K84" s="34">
        <v>9991.9</v>
      </c>
      <c r="L84" s="34">
        <v>356</v>
      </c>
      <c r="M84" s="34">
        <v>313</v>
      </c>
      <c r="N84" s="34">
        <v>31.629392971246006</v>
      </c>
      <c r="O84" s="35">
        <v>2.6515076427566902</v>
      </c>
      <c r="P84" s="33">
        <v>26</v>
      </c>
      <c r="Q84" s="33">
        <v>287</v>
      </c>
      <c r="R84" s="33">
        <v>0</v>
      </c>
      <c r="S84" s="8">
        <v>10.541350076281605</v>
      </c>
      <c r="T84" s="33">
        <v>7196.9084000000003</v>
      </c>
      <c r="U84" s="33">
        <v>0</v>
      </c>
      <c r="V84" s="33">
        <v>0</v>
      </c>
      <c r="W84" s="33">
        <v>3138.3791999999999</v>
      </c>
      <c r="X84" s="33">
        <v>0</v>
      </c>
      <c r="Y84" s="33">
        <v>0</v>
      </c>
      <c r="Z84" s="33">
        <v>411.88535000000002</v>
      </c>
      <c r="AA84" s="33">
        <v>0</v>
      </c>
      <c r="AB84" s="33">
        <v>0</v>
      </c>
      <c r="AC84" s="33">
        <v>9903.0069999999996</v>
      </c>
      <c r="AD84" s="33">
        <v>119.8599</v>
      </c>
      <c r="AE84" s="33">
        <v>120.19009</v>
      </c>
      <c r="AF84" s="33">
        <v>0</v>
      </c>
      <c r="AG84" s="33">
        <v>0</v>
      </c>
      <c r="AH84" s="33">
        <v>0</v>
      </c>
      <c r="AI84" s="33">
        <v>0</v>
      </c>
      <c r="AJ84" s="33">
        <v>2978.6206000000002</v>
      </c>
      <c r="AK84" s="33">
        <v>6235.9784</v>
      </c>
      <c r="AL84" s="33">
        <v>1099.9631999999999</v>
      </c>
      <c r="AM84" s="33">
        <v>652.90334381000002</v>
      </c>
      <c r="AN84" s="33">
        <v>11.062847435167999</v>
      </c>
      <c r="AO84" s="10">
        <v>0.72324159021406731</v>
      </c>
      <c r="AP84" s="8">
        <v>0</v>
      </c>
      <c r="AQ84" s="8">
        <v>31.734217441924933</v>
      </c>
      <c r="AR84" s="8">
        <v>103</v>
      </c>
      <c r="AS84" s="8">
        <v>363.59223300970876</v>
      </c>
      <c r="AT84">
        <v>276</v>
      </c>
      <c r="AU84" s="20">
        <v>297</v>
      </c>
      <c r="AV84" s="8">
        <v>94.888178913738017</v>
      </c>
      <c r="AW84" s="34">
        <v>20</v>
      </c>
      <c r="AX84" s="34">
        <v>16</v>
      </c>
    </row>
    <row r="85" spans="1:50" x14ac:dyDescent="0.25">
      <c r="A85" s="2" t="s">
        <v>33</v>
      </c>
      <c r="B85" s="3" t="s">
        <v>188</v>
      </c>
      <c r="C85" s="4">
        <v>15693</v>
      </c>
      <c r="D85" s="2" t="s">
        <v>35</v>
      </c>
      <c r="E85" s="2" t="s">
        <v>189</v>
      </c>
      <c r="F85" t="e">
        <v>#N/A</v>
      </c>
      <c r="G85" s="6" t="s">
        <v>2232</v>
      </c>
      <c r="H85" s="6">
        <v>8</v>
      </c>
      <c r="I85" s="6" t="s">
        <v>2238</v>
      </c>
      <c r="J85" s="6" t="s">
        <v>2238</v>
      </c>
      <c r="K85" s="34">
        <v>11466.299999999997</v>
      </c>
      <c r="L85" s="34">
        <v>3010</v>
      </c>
      <c r="M85" s="34">
        <v>2865</v>
      </c>
      <c r="N85" s="34">
        <v>88.516579406631763</v>
      </c>
      <c r="O85" s="35">
        <v>26.933370891269032</v>
      </c>
      <c r="P85" s="33">
        <v>104</v>
      </c>
      <c r="Q85" s="33">
        <v>2703</v>
      </c>
      <c r="R85" s="33">
        <v>58</v>
      </c>
      <c r="S85" s="8">
        <v>47.546435493236075</v>
      </c>
      <c r="T85" s="33">
        <v>2433.0147999999999</v>
      </c>
      <c r="U85" s="33">
        <v>0</v>
      </c>
      <c r="V85" s="33">
        <v>4569.6433999999999</v>
      </c>
      <c r="W85" s="33">
        <v>4699.6850999999997</v>
      </c>
      <c r="X85" s="33">
        <v>944.53770999999995</v>
      </c>
      <c r="Y85" s="33">
        <v>0</v>
      </c>
      <c r="Z85" s="33">
        <v>720.82137</v>
      </c>
      <c r="AA85" s="33">
        <v>0</v>
      </c>
      <c r="AB85" s="33">
        <v>0</v>
      </c>
      <c r="AC85" s="33">
        <v>11861.833000000001</v>
      </c>
      <c r="AD85" s="33">
        <v>141.36027000000001</v>
      </c>
      <c r="AE85" s="33">
        <v>75.646051</v>
      </c>
      <c r="AF85" s="33">
        <v>87.584282999999999</v>
      </c>
      <c r="AG85" s="33">
        <v>549.88810999999998</v>
      </c>
      <c r="AH85" s="33">
        <v>0</v>
      </c>
      <c r="AI85" s="33">
        <v>2691.6262999999999</v>
      </c>
      <c r="AJ85" s="33">
        <v>2669.6001000000001</v>
      </c>
      <c r="AK85" s="33">
        <v>599.85500000000002</v>
      </c>
      <c r="AL85" s="33">
        <v>6049.8150999999998</v>
      </c>
      <c r="AM85" s="33">
        <v>1030.6412926999999</v>
      </c>
      <c r="AN85" s="33">
        <v>4.9249198840371999</v>
      </c>
      <c r="AO85" s="10">
        <v>0.21896316507503411</v>
      </c>
      <c r="AP85" s="8">
        <v>0</v>
      </c>
      <c r="AQ85" s="8">
        <v>150.11000000000001</v>
      </c>
      <c r="AR85" s="8">
        <v>107</v>
      </c>
      <c r="AS85" s="8">
        <v>1650.4672897196265</v>
      </c>
      <c r="AT85">
        <v>1617</v>
      </c>
      <c r="AU85" s="20">
        <v>2709</v>
      </c>
      <c r="AV85" s="8">
        <v>94.554973821989535</v>
      </c>
      <c r="AW85" s="34">
        <v>241</v>
      </c>
      <c r="AX85" s="34">
        <v>217</v>
      </c>
    </row>
    <row r="86" spans="1:50" x14ac:dyDescent="0.25">
      <c r="A86" s="2" t="s">
        <v>27</v>
      </c>
      <c r="B86" s="3" t="s">
        <v>190</v>
      </c>
      <c r="C86" s="4">
        <v>25286</v>
      </c>
      <c r="D86" s="2" t="s">
        <v>29</v>
      </c>
      <c r="E86" s="2" t="s">
        <v>191</v>
      </c>
      <c r="F86" t="e">
        <v>#N/A</v>
      </c>
      <c r="G86" s="6" t="s">
        <v>2231</v>
      </c>
      <c r="H86" s="6">
        <v>0</v>
      </c>
      <c r="I86" s="6" t="s">
        <v>2239</v>
      </c>
      <c r="J86" s="6" t="s">
        <v>2239</v>
      </c>
      <c r="K86" s="34">
        <v>6690.2000000000007</v>
      </c>
      <c r="L86" s="34">
        <v>868</v>
      </c>
      <c r="M86" s="34">
        <v>343</v>
      </c>
      <c r="N86" s="34">
        <v>62.099125364431487</v>
      </c>
      <c r="O86" s="35">
        <v>4.4148527884344713</v>
      </c>
      <c r="P86" s="33">
        <v>75</v>
      </c>
      <c r="Q86" s="33">
        <v>262</v>
      </c>
      <c r="R86" s="33">
        <v>6</v>
      </c>
      <c r="S86" s="8">
        <v>5.9848404920463585</v>
      </c>
      <c r="T86" s="33">
        <v>6330.1009000000004</v>
      </c>
      <c r="U86" s="33">
        <v>0</v>
      </c>
      <c r="V86" s="33">
        <v>0</v>
      </c>
      <c r="W86" s="33">
        <v>0</v>
      </c>
      <c r="X86" s="33">
        <v>0</v>
      </c>
      <c r="Y86" s="33">
        <v>64.246388999999994</v>
      </c>
      <c r="Z86" s="33">
        <v>0</v>
      </c>
      <c r="AA86" s="33">
        <v>0</v>
      </c>
      <c r="AB86" s="33">
        <v>0</v>
      </c>
      <c r="AC86" s="33">
        <v>6414.6998999999996</v>
      </c>
      <c r="AD86" s="33">
        <v>397.96125999999998</v>
      </c>
      <c r="AE86" s="33">
        <v>593.07825000000003</v>
      </c>
      <c r="AF86" s="33">
        <v>0</v>
      </c>
      <c r="AG86" s="33">
        <v>172.05425</v>
      </c>
      <c r="AH86" s="33">
        <v>0</v>
      </c>
      <c r="AI86" s="33">
        <v>6.3979099999999997E-3</v>
      </c>
      <c r="AJ86" s="33">
        <v>0</v>
      </c>
      <c r="AK86" s="33">
        <v>5700.1967000000004</v>
      </c>
      <c r="AL86" s="33">
        <v>411.57188000000002</v>
      </c>
      <c r="AM86" s="33">
        <v>0</v>
      </c>
      <c r="AN86" s="33">
        <v>3.4891690266280001E-2</v>
      </c>
      <c r="AO86" s="10">
        <v>0.15328907664453834</v>
      </c>
      <c r="AP86" s="8">
        <v>0</v>
      </c>
      <c r="AQ86" s="8">
        <v>27.770011783189311</v>
      </c>
      <c r="AR86" s="8">
        <v>71</v>
      </c>
      <c r="AS86" s="8">
        <v>533.80281690140851</v>
      </c>
      <c r="AT86">
        <v>110</v>
      </c>
      <c r="AU86" s="20">
        <v>317</v>
      </c>
      <c r="AV86" s="8">
        <v>92.419825072886297</v>
      </c>
      <c r="AW86" s="34">
        <v>15</v>
      </c>
      <c r="AX86" s="34">
        <v>15</v>
      </c>
    </row>
    <row r="87" spans="1:50" x14ac:dyDescent="0.25">
      <c r="A87" s="2" t="s">
        <v>27</v>
      </c>
      <c r="B87" s="3" t="s">
        <v>192</v>
      </c>
      <c r="C87" s="4">
        <v>25743</v>
      </c>
      <c r="D87" s="2" t="s">
        <v>29</v>
      </c>
      <c r="E87" s="2" t="s">
        <v>193</v>
      </c>
      <c r="F87" t="e">
        <v>#N/A</v>
      </c>
      <c r="G87" s="6" t="s">
        <v>2232</v>
      </c>
      <c r="H87" s="6">
        <v>18</v>
      </c>
      <c r="I87" s="6" t="s">
        <v>2238</v>
      </c>
      <c r="J87" s="6" t="s">
        <v>2238</v>
      </c>
      <c r="K87" s="34">
        <v>16136.7</v>
      </c>
      <c r="L87" s="34">
        <v>4911</v>
      </c>
      <c r="M87" s="34">
        <v>3456</v>
      </c>
      <c r="N87" s="34">
        <v>87.210648148148152</v>
      </c>
      <c r="O87" s="35">
        <v>28.67893072257252</v>
      </c>
      <c r="P87" s="33">
        <v>764</v>
      </c>
      <c r="Q87" s="33">
        <v>2601</v>
      </c>
      <c r="R87" s="33">
        <v>91</v>
      </c>
      <c r="S87" s="8">
        <v>32.589351556597563</v>
      </c>
      <c r="T87" s="33">
        <v>3596.0963000000002</v>
      </c>
      <c r="U87" s="33">
        <v>6608.3603999999996</v>
      </c>
      <c r="V87" s="33">
        <v>0</v>
      </c>
      <c r="W87" s="33">
        <v>6171.3002999999999</v>
      </c>
      <c r="X87" s="33">
        <v>165.67856</v>
      </c>
      <c r="Y87" s="33">
        <v>0</v>
      </c>
      <c r="Z87" s="33">
        <v>28.576664000000001</v>
      </c>
      <c r="AA87" s="33">
        <v>5334.7840999999999</v>
      </c>
      <c r="AB87" s="33">
        <v>0</v>
      </c>
      <c r="AC87" s="33">
        <v>11160.243</v>
      </c>
      <c r="AD87" s="33">
        <v>57.489224999999998</v>
      </c>
      <c r="AE87" s="33">
        <v>46.838566999999998</v>
      </c>
      <c r="AF87" s="33">
        <v>0</v>
      </c>
      <c r="AG87" s="33">
        <v>336.86439000000001</v>
      </c>
      <c r="AH87" s="33">
        <v>5334.7840999999999</v>
      </c>
      <c r="AI87" s="33">
        <v>0</v>
      </c>
      <c r="AJ87" s="33">
        <v>4130.7664999999997</v>
      </c>
      <c r="AK87" s="33">
        <v>1328.1667</v>
      </c>
      <c r="AL87" s="33">
        <v>5403.6724000000004</v>
      </c>
      <c r="AM87" s="33">
        <v>100.83495517</v>
      </c>
      <c r="AN87" s="33">
        <v>11.618319337283078</v>
      </c>
      <c r="AO87" s="10">
        <v>0.28767933737612778</v>
      </c>
      <c r="AP87" s="8">
        <v>0</v>
      </c>
      <c r="AQ87" s="8">
        <v>59.936331500392761</v>
      </c>
      <c r="AR87" s="8">
        <v>165</v>
      </c>
      <c r="AS87" s="8">
        <v>495.75757575757575</v>
      </c>
      <c r="AT87">
        <v>1588</v>
      </c>
      <c r="AU87" s="20">
        <v>3116</v>
      </c>
      <c r="AV87" s="8">
        <v>90.162037037037038</v>
      </c>
      <c r="AW87" s="34">
        <v>277</v>
      </c>
      <c r="AX87" s="34">
        <v>238</v>
      </c>
    </row>
    <row r="88" spans="1:50" x14ac:dyDescent="0.25">
      <c r="A88" s="2" t="s">
        <v>33</v>
      </c>
      <c r="B88" s="3" t="s">
        <v>194</v>
      </c>
      <c r="C88" s="4">
        <v>15522</v>
      </c>
      <c r="D88" s="2" t="s">
        <v>35</v>
      </c>
      <c r="E88" s="2" t="s">
        <v>195</v>
      </c>
      <c r="F88" t="e">
        <v>#N/A</v>
      </c>
      <c r="G88" s="6" t="s">
        <v>2233</v>
      </c>
      <c r="H88" s="6">
        <v>8</v>
      </c>
      <c r="I88" s="6" t="s">
        <v>2238</v>
      </c>
      <c r="J88" s="6" t="s">
        <v>2238</v>
      </c>
      <c r="K88" s="34">
        <v>3903</v>
      </c>
      <c r="L88" s="34">
        <v>1015</v>
      </c>
      <c r="M88" s="34">
        <v>928</v>
      </c>
      <c r="N88" s="34">
        <v>78.987068965517238</v>
      </c>
      <c r="O88" s="35">
        <v>33.11342455710048</v>
      </c>
      <c r="P88" s="33">
        <v>118</v>
      </c>
      <c r="Q88" s="33">
        <v>803</v>
      </c>
      <c r="R88" s="33">
        <v>7</v>
      </c>
      <c r="S88" s="8">
        <v>16.588254577021765</v>
      </c>
      <c r="T88" s="33">
        <v>620.25994000000003</v>
      </c>
      <c r="U88" s="33">
        <v>0</v>
      </c>
      <c r="V88" s="33">
        <v>552.69188999999994</v>
      </c>
      <c r="W88" s="33">
        <v>2750.4393</v>
      </c>
      <c r="X88" s="33">
        <v>0</v>
      </c>
      <c r="Y88" s="33">
        <v>0</v>
      </c>
      <c r="Z88" s="33">
        <v>176.22819999999999</v>
      </c>
      <c r="AA88" s="33">
        <v>0</v>
      </c>
      <c r="AB88" s="33">
        <v>42.005194000000003</v>
      </c>
      <c r="AC88" s="33">
        <v>3697.6817999999998</v>
      </c>
      <c r="AD88" s="33">
        <v>19.349837999999998</v>
      </c>
      <c r="AE88" s="33">
        <v>21.672042999999999</v>
      </c>
      <c r="AF88" s="33">
        <v>0</v>
      </c>
      <c r="AG88" s="33">
        <v>728.19299000000001</v>
      </c>
      <c r="AH88" s="33">
        <v>0</v>
      </c>
      <c r="AI88" s="33">
        <v>1407.5527</v>
      </c>
      <c r="AJ88" s="33">
        <v>745.98752999999999</v>
      </c>
      <c r="AK88" s="33">
        <v>379.06826999999998</v>
      </c>
      <c r="AL88" s="33">
        <v>652.79154000000005</v>
      </c>
      <c r="AM88" s="33">
        <v>0</v>
      </c>
      <c r="AN88" s="33">
        <v>10.080852617404</v>
      </c>
      <c r="AO88" s="10">
        <v>0.53104106972301812</v>
      </c>
      <c r="AP88" s="8">
        <v>0</v>
      </c>
      <c r="AQ88" s="8">
        <v>29.664999999999999</v>
      </c>
      <c r="AR88" s="8">
        <v>38</v>
      </c>
      <c r="AS88" s="8">
        <v>918.42105263157896</v>
      </c>
      <c r="AT88">
        <v>838</v>
      </c>
      <c r="AU88" s="20">
        <v>919</v>
      </c>
      <c r="AV88" s="8">
        <v>99.03017241379311</v>
      </c>
      <c r="AW88" s="34">
        <v>33</v>
      </c>
      <c r="AX88" s="34">
        <v>24</v>
      </c>
    </row>
    <row r="89" spans="1:50" x14ac:dyDescent="0.25">
      <c r="A89" s="2" t="s">
        <v>33</v>
      </c>
      <c r="B89" s="3" t="s">
        <v>196</v>
      </c>
      <c r="C89" s="4">
        <v>15293</v>
      </c>
      <c r="D89" s="2" t="s">
        <v>35</v>
      </c>
      <c r="E89" s="2" t="s">
        <v>197</v>
      </c>
      <c r="F89" t="e">
        <v>#N/A</v>
      </c>
      <c r="G89" s="6" t="s">
        <v>2230</v>
      </c>
      <c r="H89" s="6">
        <v>22</v>
      </c>
      <c r="I89" s="6" t="s">
        <v>2238</v>
      </c>
      <c r="J89" s="6" t="s">
        <v>2238</v>
      </c>
      <c r="K89" s="34">
        <v>8640.4000000000015</v>
      </c>
      <c r="L89" s="34">
        <v>1933</v>
      </c>
      <c r="M89" s="34">
        <v>1614</v>
      </c>
      <c r="N89" s="34">
        <v>77.571251548946719</v>
      </c>
      <c r="O89" s="35">
        <v>33.929921156176981</v>
      </c>
      <c r="P89" s="33">
        <v>176</v>
      </c>
      <c r="Q89" s="33">
        <v>1352</v>
      </c>
      <c r="R89" s="33">
        <v>86</v>
      </c>
      <c r="S89" s="8">
        <v>44.150033846189238</v>
      </c>
      <c r="T89" s="33">
        <v>2790.7689999999998</v>
      </c>
      <c r="U89" s="33">
        <v>3251.0895999999998</v>
      </c>
      <c r="V89" s="33">
        <v>1363.1648</v>
      </c>
      <c r="W89" s="33">
        <v>1276.7204999999999</v>
      </c>
      <c r="X89" s="33">
        <v>0</v>
      </c>
      <c r="Y89" s="33">
        <v>0</v>
      </c>
      <c r="Z89" s="33">
        <v>1240.6912</v>
      </c>
      <c r="AA89" s="33">
        <v>143.25031000000001</v>
      </c>
      <c r="AB89" s="33">
        <v>26.632311999999999</v>
      </c>
      <c r="AC89" s="33">
        <v>7319.1581999999999</v>
      </c>
      <c r="AD89" s="33">
        <v>12.803179</v>
      </c>
      <c r="AE89" s="33">
        <v>12.803176000000001</v>
      </c>
      <c r="AF89" s="33">
        <v>0</v>
      </c>
      <c r="AG89" s="33">
        <v>1120.8939</v>
      </c>
      <c r="AH89" s="33">
        <v>0</v>
      </c>
      <c r="AI89" s="33">
        <v>14.759740000000001</v>
      </c>
      <c r="AJ89" s="33">
        <v>3548.9355999999998</v>
      </c>
      <c r="AK89" s="33">
        <v>185.31125</v>
      </c>
      <c r="AL89" s="33">
        <v>3859.8314999999998</v>
      </c>
      <c r="AM89" s="33">
        <v>320.34738989800002</v>
      </c>
      <c r="AN89" s="33">
        <v>3.9976287868359996</v>
      </c>
      <c r="AO89" s="10">
        <v>0.49899933288859238</v>
      </c>
      <c r="AP89" s="8">
        <v>0</v>
      </c>
      <c r="AQ89" s="8">
        <v>124.60999999999999</v>
      </c>
      <c r="AR89" s="8">
        <v>88</v>
      </c>
      <c r="AS89" s="8">
        <v>1665.909090909091</v>
      </c>
      <c r="AT89">
        <v>517</v>
      </c>
      <c r="AU89" s="20">
        <v>1538</v>
      </c>
      <c r="AV89" s="8">
        <v>95.291201982651799</v>
      </c>
      <c r="AW89" s="34">
        <v>61</v>
      </c>
      <c r="AX89" s="34">
        <v>50</v>
      </c>
    </row>
    <row r="90" spans="1:50" x14ac:dyDescent="0.25">
      <c r="A90" s="2" t="s">
        <v>27</v>
      </c>
      <c r="B90" s="3" t="s">
        <v>198</v>
      </c>
      <c r="C90" s="4">
        <v>25530</v>
      </c>
      <c r="D90" s="2" t="s">
        <v>29</v>
      </c>
      <c r="E90" s="2" t="s">
        <v>199</v>
      </c>
      <c r="F90" t="e">
        <v>#N/A</v>
      </c>
      <c r="G90" s="6" t="s">
        <v>2230</v>
      </c>
      <c r="H90" s="6">
        <v>12</v>
      </c>
      <c r="I90" s="6" t="s">
        <v>2238</v>
      </c>
      <c r="J90" s="6" t="s">
        <v>2238</v>
      </c>
      <c r="K90" s="34">
        <v>87455.099999999991</v>
      </c>
      <c r="L90" s="34">
        <v>1215</v>
      </c>
      <c r="M90" s="34">
        <v>1119</v>
      </c>
      <c r="N90" s="34">
        <v>17.962466487935657</v>
      </c>
      <c r="O90" s="35">
        <v>0.47667185678299911</v>
      </c>
      <c r="P90" s="33">
        <v>330</v>
      </c>
      <c r="Q90" s="33">
        <v>777</v>
      </c>
      <c r="R90" s="33">
        <v>12</v>
      </c>
      <c r="S90" s="8">
        <v>38.190636358106062</v>
      </c>
      <c r="T90" s="33">
        <v>53552.205000000002</v>
      </c>
      <c r="U90" s="33">
        <v>20236.578000000001</v>
      </c>
      <c r="V90" s="33">
        <v>0</v>
      </c>
      <c r="W90" s="33">
        <v>12982.684999999999</v>
      </c>
      <c r="X90" s="33">
        <v>1.1521735</v>
      </c>
      <c r="Y90" s="33">
        <v>60.018183000000001</v>
      </c>
      <c r="Z90" s="33">
        <v>12057.115</v>
      </c>
      <c r="AA90" s="33">
        <v>67.660310999999993</v>
      </c>
      <c r="AB90" s="33">
        <v>2718.4785000000002</v>
      </c>
      <c r="AC90" s="33">
        <v>74014.354000000007</v>
      </c>
      <c r="AD90" s="33">
        <v>33.976764000000003</v>
      </c>
      <c r="AE90" s="33">
        <v>51.659166999999997</v>
      </c>
      <c r="AF90" s="33">
        <v>0</v>
      </c>
      <c r="AG90" s="33">
        <v>663.53697999999997</v>
      </c>
      <c r="AH90" s="33">
        <v>0</v>
      </c>
      <c r="AI90" s="33">
        <v>1247.9405999999999</v>
      </c>
      <c r="AJ90" s="33">
        <v>13579.369000000001</v>
      </c>
      <c r="AK90" s="33">
        <v>39437.894999999997</v>
      </c>
      <c r="AL90" s="33">
        <v>33971.173000000003</v>
      </c>
      <c r="AM90" s="33">
        <v>0</v>
      </c>
      <c r="AN90" s="33">
        <v>328.68327906212397</v>
      </c>
      <c r="AO90" s="10">
        <v>0.44191343963553531</v>
      </c>
      <c r="AP90" s="8">
        <v>0</v>
      </c>
      <c r="AQ90" s="8">
        <v>51.290259230164956</v>
      </c>
      <c r="AR90" s="8">
        <v>893</v>
      </c>
      <c r="AS90" s="8">
        <v>78.38745800671893</v>
      </c>
      <c r="AT90">
        <v>203</v>
      </c>
      <c r="AU90" s="20">
        <v>1057</v>
      </c>
      <c r="AV90" s="8">
        <v>94.459338695263625</v>
      </c>
      <c r="AW90" s="34">
        <v>123</v>
      </c>
      <c r="AX90" s="34">
        <v>109</v>
      </c>
    </row>
    <row r="91" spans="1:50" x14ac:dyDescent="0.25">
      <c r="A91" s="2" t="s">
        <v>33</v>
      </c>
      <c r="B91" s="3" t="s">
        <v>200</v>
      </c>
      <c r="C91" s="4">
        <v>15790</v>
      </c>
      <c r="D91" s="2" t="s">
        <v>35</v>
      </c>
      <c r="E91" s="2" t="s">
        <v>201</v>
      </c>
      <c r="F91" t="e">
        <v>#N/A</v>
      </c>
      <c r="G91" s="6" t="s">
        <v>2230</v>
      </c>
      <c r="H91" s="6">
        <v>24</v>
      </c>
      <c r="I91" s="6" t="s">
        <v>2238</v>
      </c>
      <c r="J91" s="6" t="s">
        <v>2238</v>
      </c>
      <c r="K91" s="34">
        <v>21089.899999999998</v>
      </c>
      <c r="L91" s="34">
        <v>3236</v>
      </c>
      <c r="M91" s="34">
        <v>3165</v>
      </c>
      <c r="N91" s="34">
        <v>84.170616113744074</v>
      </c>
      <c r="O91" s="35">
        <v>14.183097783712775</v>
      </c>
      <c r="P91" s="33">
        <v>412</v>
      </c>
      <c r="Q91" s="33">
        <v>2742</v>
      </c>
      <c r="R91" s="33">
        <v>11</v>
      </c>
      <c r="S91" s="8">
        <v>52.977653602918672</v>
      </c>
      <c r="T91" s="33">
        <v>917.62207000000001</v>
      </c>
      <c r="U91" s="33">
        <v>717.13031999999998</v>
      </c>
      <c r="V91" s="33">
        <v>11874.628000000001</v>
      </c>
      <c r="W91" s="33">
        <v>7345.6719999999996</v>
      </c>
      <c r="X91" s="33">
        <v>46.226542999999999</v>
      </c>
      <c r="Y91" s="33">
        <v>0</v>
      </c>
      <c r="Z91" s="33">
        <v>163.17289</v>
      </c>
      <c r="AA91" s="33">
        <v>0</v>
      </c>
      <c r="AB91" s="33">
        <v>0</v>
      </c>
      <c r="AC91" s="33">
        <v>20731.608</v>
      </c>
      <c r="AD91" s="33">
        <v>52.390202000000002</v>
      </c>
      <c r="AE91" s="33">
        <v>20.797039000000002</v>
      </c>
      <c r="AF91" s="33">
        <v>29.482683000000002</v>
      </c>
      <c r="AG91" s="33">
        <v>310.68257999999997</v>
      </c>
      <c r="AH91" s="33">
        <v>0</v>
      </c>
      <c r="AI91" s="33">
        <v>5892.6127999999999</v>
      </c>
      <c r="AJ91" s="33">
        <v>3562.8876</v>
      </c>
      <c r="AK91" s="33">
        <v>33.382862000000003</v>
      </c>
      <c r="AL91" s="33">
        <v>11097.325999999999</v>
      </c>
      <c r="AM91" s="33">
        <v>2295.2133240799999</v>
      </c>
      <c r="AN91" s="33">
        <v>4.7190395372692002</v>
      </c>
      <c r="AO91" s="10">
        <v>0.19607843137254904</v>
      </c>
      <c r="AP91" s="8">
        <v>0</v>
      </c>
      <c r="AQ91" s="8">
        <v>163.19999999999999</v>
      </c>
      <c r="AR91" s="8">
        <v>210</v>
      </c>
      <c r="AS91" s="8">
        <v>914.28571428571433</v>
      </c>
      <c r="AT91">
        <v>1938</v>
      </c>
      <c r="AU91" s="20">
        <v>3049</v>
      </c>
      <c r="AV91" s="8">
        <v>96.334913112164301</v>
      </c>
      <c r="AW91" s="34">
        <v>173</v>
      </c>
      <c r="AX91" s="34">
        <v>155</v>
      </c>
    </row>
    <row r="92" spans="1:50" x14ac:dyDescent="0.25">
      <c r="A92" s="2" t="s">
        <v>88</v>
      </c>
      <c r="B92" s="3" t="s">
        <v>202</v>
      </c>
      <c r="C92" s="4">
        <v>68020</v>
      </c>
      <c r="D92" s="2" t="s">
        <v>90</v>
      </c>
      <c r="E92" s="2" t="s">
        <v>203</v>
      </c>
      <c r="F92" t="e">
        <v>#N/A</v>
      </c>
      <c r="G92" s="6" t="s">
        <v>2230</v>
      </c>
      <c r="H92" s="6">
        <v>8</v>
      </c>
      <c r="I92" s="6" t="s">
        <v>2238</v>
      </c>
      <c r="J92" s="6" t="s">
        <v>2238</v>
      </c>
      <c r="K92" s="34">
        <v>16491.199999999997</v>
      </c>
      <c r="L92" s="34">
        <v>1979</v>
      </c>
      <c r="M92" s="34">
        <v>1882</v>
      </c>
      <c r="N92" s="34">
        <v>57.279489904357064</v>
      </c>
      <c r="O92" s="35">
        <v>14.124774435300068</v>
      </c>
      <c r="P92" s="33">
        <v>331</v>
      </c>
      <c r="Q92" s="33">
        <v>1534</v>
      </c>
      <c r="R92" s="33">
        <v>17</v>
      </c>
      <c r="S92" s="8">
        <v>23.705921468974346</v>
      </c>
      <c r="T92" s="33">
        <v>7169.5640000000003</v>
      </c>
      <c r="U92" s="33">
        <v>6115.8514999999998</v>
      </c>
      <c r="V92" s="33">
        <v>101.3712</v>
      </c>
      <c r="W92" s="33">
        <v>3223.8553000000002</v>
      </c>
      <c r="X92" s="33">
        <v>17.139973000000001</v>
      </c>
      <c r="Y92" s="33">
        <v>0</v>
      </c>
      <c r="Z92" s="33">
        <v>974.52134000000001</v>
      </c>
      <c r="AA92" s="33">
        <v>2678.8490999999999</v>
      </c>
      <c r="AB92" s="33">
        <v>0</v>
      </c>
      <c r="AC92" s="33">
        <v>12987.386</v>
      </c>
      <c r="AD92" s="33">
        <v>0</v>
      </c>
      <c r="AE92" s="33">
        <v>0</v>
      </c>
      <c r="AF92" s="33">
        <v>0</v>
      </c>
      <c r="AG92" s="33">
        <v>1164.7167999999999</v>
      </c>
      <c r="AH92" s="33">
        <v>2678.8490000000002</v>
      </c>
      <c r="AI92" s="33">
        <v>143.3792</v>
      </c>
      <c r="AJ92" s="33">
        <v>4028.1774999999998</v>
      </c>
      <c r="AK92" s="33">
        <v>4680.7894999999999</v>
      </c>
      <c r="AL92" s="33">
        <v>3944.8449000000001</v>
      </c>
      <c r="AM92" s="33">
        <v>0</v>
      </c>
      <c r="AN92" s="33">
        <v>15.586491670833198</v>
      </c>
      <c r="AO92" s="10">
        <v>0.33506616257088845</v>
      </c>
      <c r="AP92" s="8">
        <v>0</v>
      </c>
      <c r="AQ92" s="8">
        <v>90.295111773864676</v>
      </c>
      <c r="AR92" s="8">
        <v>156</v>
      </c>
      <c r="AS92" s="8">
        <v>1081.7948717948721</v>
      </c>
      <c r="AT92">
        <v>619</v>
      </c>
      <c r="AU92" s="20">
        <v>1720</v>
      </c>
      <c r="AV92" s="8">
        <v>91.392136025504783</v>
      </c>
      <c r="AW92" s="34">
        <v>142</v>
      </c>
      <c r="AX92" s="34">
        <v>136</v>
      </c>
    </row>
    <row r="93" spans="1:50" x14ac:dyDescent="0.25">
      <c r="A93" s="2" t="s">
        <v>204</v>
      </c>
      <c r="B93" s="3" t="s">
        <v>205</v>
      </c>
      <c r="C93" s="4">
        <v>52317</v>
      </c>
      <c r="D93" s="2" t="s">
        <v>206</v>
      </c>
      <c r="E93" s="2" t="s">
        <v>207</v>
      </c>
      <c r="F93" t="e">
        <v>#N/A</v>
      </c>
      <c r="G93" s="6" t="s">
        <v>2233</v>
      </c>
      <c r="H93" s="6">
        <v>18</v>
      </c>
      <c r="I93" s="6" t="s">
        <v>2238</v>
      </c>
      <c r="J93" s="6" t="s">
        <v>2238</v>
      </c>
      <c r="K93" s="34">
        <v>15231.799999999997</v>
      </c>
      <c r="L93" s="34">
        <v>4188</v>
      </c>
      <c r="M93" s="34">
        <v>3781</v>
      </c>
      <c r="N93" s="34">
        <v>89.156307855064796</v>
      </c>
      <c r="O93" s="35">
        <v>23.26988626891638</v>
      </c>
      <c r="P93" s="33">
        <v>1002</v>
      </c>
      <c r="Q93" s="33">
        <v>2773</v>
      </c>
      <c r="R93" s="33">
        <v>6</v>
      </c>
      <c r="S93" s="8">
        <v>27.553740938302596</v>
      </c>
      <c r="T93" s="33">
        <v>9383.0463</v>
      </c>
      <c r="U93" s="33">
        <v>1731.3586</v>
      </c>
      <c r="V93" s="33">
        <v>2559.7215999999999</v>
      </c>
      <c r="W93" s="33">
        <v>1771.1826000000001</v>
      </c>
      <c r="X93" s="33">
        <v>0</v>
      </c>
      <c r="Y93" s="33">
        <v>0</v>
      </c>
      <c r="Z93" s="33">
        <v>578.13336000000004</v>
      </c>
      <c r="AA93" s="33">
        <v>0</v>
      </c>
      <c r="AB93" s="33">
        <v>55.914172000000001</v>
      </c>
      <c r="AC93" s="33">
        <v>14858.166999999999</v>
      </c>
      <c r="AD93" s="33">
        <v>67.113669999999999</v>
      </c>
      <c r="AE93" s="33">
        <v>88.377672000000004</v>
      </c>
      <c r="AF93" s="33">
        <v>0</v>
      </c>
      <c r="AG93" s="33">
        <v>199.02325999999999</v>
      </c>
      <c r="AH93" s="33">
        <v>0</v>
      </c>
      <c r="AI93" s="33">
        <v>8218.3374999999996</v>
      </c>
      <c r="AJ93" s="33">
        <v>1378.8993</v>
      </c>
      <c r="AK93" s="33">
        <v>1387.5184999999999</v>
      </c>
      <c r="AL93" s="33">
        <v>4287.1724999999997</v>
      </c>
      <c r="AM93" s="33">
        <v>97.237172057099997</v>
      </c>
      <c r="AN93" s="33">
        <v>23.678950855572001</v>
      </c>
      <c r="AO93" s="10">
        <v>0.19619313716930062</v>
      </c>
      <c r="AP93" s="8">
        <v>0</v>
      </c>
      <c r="AQ93" s="8">
        <v>97.711822178976277</v>
      </c>
      <c r="AR93" s="8">
        <v>159</v>
      </c>
      <c r="AS93" s="8">
        <v>682.38993710691818</v>
      </c>
      <c r="AT93">
        <v>2525</v>
      </c>
      <c r="AU93" s="20">
        <v>2744.9999999999995</v>
      </c>
      <c r="AV93" s="8">
        <v>72.59984131182226</v>
      </c>
      <c r="AW93" s="34">
        <v>1199</v>
      </c>
      <c r="AX93" s="34">
        <v>1159</v>
      </c>
    </row>
    <row r="94" spans="1:50" x14ac:dyDescent="0.25">
      <c r="A94" s="2" t="s">
        <v>204</v>
      </c>
      <c r="B94" s="3" t="s">
        <v>208</v>
      </c>
      <c r="C94" s="4">
        <v>52506</v>
      </c>
      <c r="D94" s="2" t="s">
        <v>206</v>
      </c>
      <c r="E94" s="2" t="s">
        <v>209</v>
      </c>
      <c r="F94" t="e">
        <v>#N/A</v>
      </c>
      <c r="G94" s="6" t="s">
        <v>2232</v>
      </c>
      <c r="H94" s="6">
        <v>18</v>
      </c>
      <c r="I94" s="6" t="s">
        <v>2238</v>
      </c>
      <c r="J94" s="6" t="s">
        <v>2238</v>
      </c>
      <c r="K94" s="34">
        <v>6219</v>
      </c>
      <c r="L94" s="34">
        <v>2525</v>
      </c>
      <c r="M94" s="34">
        <v>2305</v>
      </c>
      <c r="N94" s="34">
        <v>93.275488069414308</v>
      </c>
      <c r="O94" s="35">
        <v>32.239217165295955</v>
      </c>
      <c r="P94" s="33">
        <v>924</v>
      </c>
      <c r="Q94" s="33">
        <v>1371</v>
      </c>
      <c r="R94" s="33">
        <v>10</v>
      </c>
      <c r="S94" s="8">
        <v>46.414270018641709</v>
      </c>
      <c r="T94" s="33">
        <v>1575.4264000000001</v>
      </c>
      <c r="U94" s="33">
        <v>1269.0047</v>
      </c>
      <c r="V94" s="33">
        <v>62.872481000000001</v>
      </c>
      <c r="W94" s="33">
        <v>3675.9810000000002</v>
      </c>
      <c r="X94" s="33">
        <v>0</v>
      </c>
      <c r="Y94" s="33">
        <v>0</v>
      </c>
      <c r="Z94" s="33">
        <v>427.24216000000001</v>
      </c>
      <c r="AA94" s="33">
        <v>1013.452</v>
      </c>
      <c r="AB94" s="33">
        <v>0.60259985000000005</v>
      </c>
      <c r="AC94" s="33">
        <v>5098.0328</v>
      </c>
      <c r="AD94" s="33">
        <v>43.955105000000003</v>
      </c>
      <c r="AE94" s="33">
        <v>43.955092999999998</v>
      </c>
      <c r="AF94" s="33">
        <v>0</v>
      </c>
      <c r="AG94" s="33">
        <v>228.67956000000001</v>
      </c>
      <c r="AH94" s="33">
        <v>1013.452</v>
      </c>
      <c r="AI94" s="33">
        <v>224.57662999999999</v>
      </c>
      <c r="AJ94" s="33">
        <v>1797.0405000000001</v>
      </c>
      <c r="AK94" s="33">
        <v>219.99753999999999</v>
      </c>
      <c r="AL94" s="33">
        <v>3055.5834</v>
      </c>
      <c r="AM94" s="33">
        <v>0</v>
      </c>
      <c r="AN94" s="33">
        <v>1.1024028871724001</v>
      </c>
      <c r="AO94" s="10">
        <v>0.33250207813798838</v>
      </c>
      <c r="AP94" s="8">
        <v>0</v>
      </c>
      <c r="AQ94" s="8">
        <v>98.207135563293676</v>
      </c>
      <c r="AR94" s="8">
        <v>66</v>
      </c>
      <c r="AS94" s="8">
        <v>1652.2727272727275</v>
      </c>
      <c r="AT94">
        <v>1746</v>
      </c>
      <c r="AU94" s="20">
        <v>2087</v>
      </c>
      <c r="AV94" s="8">
        <v>90.542299349240778</v>
      </c>
      <c r="AW94" s="34">
        <v>347</v>
      </c>
      <c r="AX94" s="34">
        <v>326</v>
      </c>
    </row>
    <row r="95" spans="1:50" x14ac:dyDescent="0.25">
      <c r="A95" s="2" t="s">
        <v>27</v>
      </c>
      <c r="B95" s="3" t="s">
        <v>210</v>
      </c>
      <c r="C95" s="4">
        <v>25572</v>
      </c>
      <c r="D95" s="2" t="s">
        <v>29</v>
      </c>
      <c r="E95" s="2" t="s">
        <v>211</v>
      </c>
      <c r="F95" t="e">
        <v>#N/A</v>
      </c>
      <c r="G95" s="6" t="s">
        <v>2233</v>
      </c>
      <c r="H95" s="6">
        <v>7</v>
      </c>
      <c r="I95" s="6" t="s">
        <v>2238</v>
      </c>
      <c r="J95" s="6" t="s">
        <v>2238</v>
      </c>
      <c r="K95" s="34">
        <v>50642.100000000006</v>
      </c>
      <c r="L95" s="34">
        <v>1053</v>
      </c>
      <c r="M95" s="34">
        <v>831</v>
      </c>
      <c r="N95" s="34">
        <v>39.35018050541516</v>
      </c>
      <c r="O95" s="35">
        <v>0.91515181316751859</v>
      </c>
      <c r="P95" s="33">
        <v>205</v>
      </c>
      <c r="Q95" s="33">
        <v>622</v>
      </c>
      <c r="R95" s="33">
        <v>4</v>
      </c>
      <c r="S95" s="8">
        <v>19.963178789093462</v>
      </c>
      <c r="T95" s="33">
        <v>20925.065999999999</v>
      </c>
      <c r="U95" s="33">
        <v>7046.7924000000003</v>
      </c>
      <c r="V95" s="33">
        <v>0</v>
      </c>
      <c r="W95" s="33">
        <v>20737.901000000002</v>
      </c>
      <c r="X95" s="33">
        <v>0.31823959000000002</v>
      </c>
      <c r="Y95" s="33">
        <v>157.50504000000001</v>
      </c>
      <c r="Z95" s="33">
        <v>3469.3487</v>
      </c>
      <c r="AA95" s="33">
        <v>304.79856999999998</v>
      </c>
      <c r="AB95" s="33">
        <v>1783.3137999999999</v>
      </c>
      <c r="AC95" s="33">
        <v>44882.968000000001</v>
      </c>
      <c r="AD95" s="33">
        <v>431.68596000000002</v>
      </c>
      <c r="AE95" s="33">
        <v>447.06407000000002</v>
      </c>
      <c r="AF95" s="33">
        <v>0</v>
      </c>
      <c r="AG95" s="33">
        <v>1460.3438000000001</v>
      </c>
      <c r="AH95" s="33">
        <v>0</v>
      </c>
      <c r="AI95" s="33">
        <v>397.90174000000002</v>
      </c>
      <c r="AJ95" s="33">
        <v>21330.877</v>
      </c>
      <c r="AK95" s="33">
        <v>17206.302</v>
      </c>
      <c r="AL95" s="33">
        <v>10187.132</v>
      </c>
      <c r="AM95" s="33">
        <v>12884.886487</v>
      </c>
      <c r="AN95" s="33">
        <v>15.153263554097158</v>
      </c>
      <c r="AO95" s="10">
        <v>0.48690591658583898</v>
      </c>
      <c r="AP95" s="8">
        <v>0</v>
      </c>
      <c r="AQ95" s="8">
        <v>140.5719461901021</v>
      </c>
      <c r="AR95" s="8">
        <v>530</v>
      </c>
      <c r="AS95" s="8">
        <v>361.98113207547169</v>
      </c>
      <c r="AT95">
        <v>436</v>
      </c>
      <c r="AU95" s="20">
        <v>816.00000000000011</v>
      </c>
      <c r="AV95" s="8">
        <v>98.194945848375454</v>
      </c>
      <c r="AW95" s="34">
        <v>48</v>
      </c>
      <c r="AX95" s="34">
        <v>39</v>
      </c>
    </row>
    <row r="96" spans="1:50" x14ac:dyDescent="0.25">
      <c r="A96" s="2" t="s">
        <v>27</v>
      </c>
      <c r="B96" s="3" t="s">
        <v>212</v>
      </c>
      <c r="C96" s="4">
        <v>25473</v>
      </c>
      <c r="D96" s="2" t="s">
        <v>29</v>
      </c>
      <c r="E96" s="2" t="s">
        <v>213</v>
      </c>
      <c r="F96" t="e">
        <v>#N/A</v>
      </c>
      <c r="G96" s="6" t="s">
        <v>2231</v>
      </c>
      <c r="H96" s="6">
        <v>8</v>
      </c>
      <c r="I96" s="6" t="s">
        <v>2238</v>
      </c>
      <c r="J96" s="6" t="s">
        <v>2238</v>
      </c>
      <c r="K96" s="34">
        <v>9760.9999999999982</v>
      </c>
      <c r="L96" s="34">
        <v>871</v>
      </c>
      <c r="M96" s="34">
        <v>465</v>
      </c>
      <c r="N96" s="34">
        <v>64.086021505376351</v>
      </c>
      <c r="O96" s="35">
        <v>3.2813890883297634</v>
      </c>
      <c r="P96" s="33">
        <v>147</v>
      </c>
      <c r="Q96" s="33">
        <v>311</v>
      </c>
      <c r="R96" s="33">
        <v>7</v>
      </c>
      <c r="S96" s="8">
        <v>32.312251525969565</v>
      </c>
      <c r="T96" s="33">
        <v>7793.9421000000002</v>
      </c>
      <c r="U96" s="33">
        <v>33.518428999999998</v>
      </c>
      <c r="V96" s="33">
        <v>0</v>
      </c>
      <c r="W96" s="33">
        <v>2532.9762999999998</v>
      </c>
      <c r="X96" s="33">
        <v>0</v>
      </c>
      <c r="Y96" s="33">
        <v>55.793162000000002</v>
      </c>
      <c r="Z96" s="33">
        <v>42.064117000000003</v>
      </c>
      <c r="AA96" s="33">
        <v>485.47485</v>
      </c>
      <c r="AB96" s="33">
        <v>0</v>
      </c>
      <c r="AC96" s="33">
        <v>9719.1879000000008</v>
      </c>
      <c r="AD96" s="33">
        <v>447.10581999999999</v>
      </c>
      <c r="AE96" s="33">
        <v>308.23241000000002</v>
      </c>
      <c r="AF96" s="33">
        <v>259.51589000000001</v>
      </c>
      <c r="AG96" s="33">
        <v>174.06318999999999</v>
      </c>
      <c r="AH96" s="33">
        <v>0</v>
      </c>
      <c r="AI96" s="33">
        <v>2.0863100000000001E-3</v>
      </c>
      <c r="AJ96" s="33">
        <v>304.22442000000001</v>
      </c>
      <c r="AK96" s="33">
        <v>6230.1445999999996</v>
      </c>
      <c r="AL96" s="33">
        <v>3473.4432999999999</v>
      </c>
      <c r="AM96" s="33">
        <v>579.45318146499994</v>
      </c>
      <c r="AN96" s="33">
        <v>0</v>
      </c>
      <c r="AO96" s="10">
        <v>0.24587458745874588</v>
      </c>
      <c r="AP96" s="8">
        <v>0</v>
      </c>
      <c r="AQ96" s="8">
        <v>7.6935388845247434</v>
      </c>
      <c r="AR96" s="8">
        <v>107</v>
      </c>
      <c r="AS96" s="8">
        <v>98.130841121495322</v>
      </c>
      <c r="AT96">
        <v>71</v>
      </c>
      <c r="AU96" s="20">
        <v>432</v>
      </c>
      <c r="AV96" s="8">
        <v>92.903225806451616</v>
      </c>
      <c r="AW96" s="34">
        <v>13</v>
      </c>
      <c r="AX96" s="34">
        <v>11</v>
      </c>
    </row>
    <row r="97" spans="1:50" x14ac:dyDescent="0.25">
      <c r="A97" s="2" t="s">
        <v>88</v>
      </c>
      <c r="B97" s="3" t="s">
        <v>214</v>
      </c>
      <c r="C97" s="4">
        <v>68468</v>
      </c>
      <c r="D97" s="2" t="s">
        <v>90</v>
      </c>
      <c r="E97" s="2" t="s">
        <v>215</v>
      </c>
      <c r="F97" t="e">
        <v>#N/A</v>
      </c>
      <c r="G97" s="6" t="s">
        <v>2230</v>
      </c>
      <c r="H97" s="6">
        <v>8</v>
      </c>
      <c r="I97" s="6" t="s">
        <v>2238</v>
      </c>
      <c r="J97" s="6" t="s">
        <v>2238</v>
      </c>
      <c r="K97" s="34">
        <v>18097.5</v>
      </c>
      <c r="L97" s="34">
        <v>2436</v>
      </c>
      <c r="M97" s="34">
        <v>2297</v>
      </c>
      <c r="N97" s="34">
        <v>72.834131475838049</v>
      </c>
      <c r="O97" s="35">
        <v>16.527371211052444</v>
      </c>
      <c r="P97" s="33">
        <v>737</v>
      </c>
      <c r="Q97" s="33">
        <v>1535</v>
      </c>
      <c r="R97" s="33">
        <v>25</v>
      </c>
      <c r="S97" s="8">
        <v>42.739671450780094</v>
      </c>
      <c r="T97" s="33">
        <v>1448.3207</v>
      </c>
      <c r="U97" s="33">
        <v>2440.9897000000001</v>
      </c>
      <c r="V97" s="33">
        <v>6775.9754999999996</v>
      </c>
      <c r="W97" s="33">
        <v>7247.4912000000004</v>
      </c>
      <c r="X97" s="33">
        <v>0</v>
      </c>
      <c r="Y97" s="33">
        <v>0</v>
      </c>
      <c r="Z97" s="33">
        <v>1776.3434</v>
      </c>
      <c r="AA97" s="33">
        <v>159.90803</v>
      </c>
      <c r="AB97" s="33">
        <v>97.103920000000002</v>
      </c>
      <c r="AC97" s="33">
        <v>15986.34</v>
      </c>
      <c r="AD97" s="33">
        <v>61.780647999999999</v>
      </c>
      <c r="AE97" s="33">
        <v>31.528063</v>
      </c>
      <c r="AF97" s="33">
        <v>0</v>
      </c>
      <c r="AG97" s="33">
        <v>3234.7489</v>
      </c>
      <c r="AH97" s="33">
        <v>0</v>
      </c>
      <c r="AI97" s="33">
        <v>207.16006999999999</v>
      </c>
      <c r="AJ97" s="33">
        <v>5597.3845000000001</v>
      </c>
      <c r="AK97" s="33">
        <v>1282.6923999999999</v>
      </c>
      <c r="AL97" s="33">
        <v>7727.9616999999998</v>
      </c>
      <c r="AM97" s="33">
        <v>0</v>
      </c>
      <c r="AN97" s="33">
        <v>114.09417567063831</v>
      </c>
      <c r="AO97" s="10">
        <v>0.47735969387755101</v>
      </c>
      <c r="AP97" s="8">
        <v>0</v>
      </c>
      <c r="AQ97" s="8">
        <v>57.303901819038309</v>
      </c>
      <c r="AR97" s="8">
        <v>186</v>
      </c>
      <c r="AS97" s="8">
        <v>575.80645161290317</v>
      </c>
      <c r="AT97">
        <v>1322</v>
      </c>
      <c r="AU97" s="20">
        <v>2013.0000000000002</v>
      </c>
      <c r="AV97" s="8">
        <v>87.636047017849378</v>
      </c>
      <c r="AW97" s="34">
        <v>273</v>
      </c>
      <c r="AX97" s="34">
        <v>255</v>
      </c>
    </row>
    <row r="98" spans="1:50" x14ac:dyDescent="0.25">
      <c r="A98" s="2" t="s">
        <v>33</v>
      </c>
      <c r="B98" s="3" t="s">
        <v>216</v>
      </c>
      <c r="C98" s="4">
        <v>15599</v>
      </c>
      <c r="D98" s="2" t="s">
        <v>35</v>
      </c>
      <c r="E98" s="2" t="s">
        <v>217</v>
      </c>
      <c r="F98" t="e">
        <v>#N/A</v>
      </c>
      <c r="G98" s="6" t="s">
        <v>2232</v>
      </c>
      <c r="H98" s="6">
        <v>0</v>
      </c>
      <c r="I98" s="6" t="s">
        <v>2239</v>
      </c>
      <c r="J98" s="6" t="s">
        <v>2238</v>
      </c>
      <c r="K98" s="34">
        <v>11773.599999999999</v>
      </c>
      <c r="L98" s="34">
        <v>5325</v>
      </c>
      <c r="M98" s="34">
        <v>5096</v>
      </c>
      <c r="N98" s="34">
        <v>92.209576138147568</v>
      </c>
      <c r="O98" s="35">
        <v>49.227851182651591</v>
      </c>
      <c r="P98" s="33">
        <v>655</v>
      </c>
      <c r="Q98" s="33">
        <v>4314</v>
      </c>
      <c r="R98" s="33">
        <v>127</v>
      </c>
      <c r="S98" s="8">
        <v>42.462632737544723</v>
      </c>
      <c r="T98" s="33">
        <v>2386.2211000000002</v>
      </c>
      <c r="U98" s="33">
        <v>2760.2143999999998</v>
      </c>
      <c r="V98" s="33">
        <v>819.42990999999995</v>
      </c>
      <c r="W98" s="33">
        <v>6709.1455999999998</v>
      </c>
      <c r="X98" s="33">
        <v>0</v>
      </c>
      <c r="Y98" s="33">
        <v>0</v>
      </c>
      <c r="Z98" s="33">
        <v>1665.0272</v>
      </c>
      <c r="AA98" s="33">
        <v>0</v>
      </c>
      <c r="AB98" s="33">
        <v>7.0520816999999996</v>
      </c>
      <c r="AC98" s="33">
        <v>11002.777</v>
      </c>
      <c r="AD98" s="33">
        <v>49.724677</v>
      </c>
      <c r="AE98" s="33">
        <v>49.627968000000003</v>
      </c>
      <c r="AF98" s="33">
        <v>0</v>
      </c>
      <c r="AG98" s="33">
        <v>1105.5777</v>
      </c>
      <c r="AH98" s="33">
        <v>0</v>
      </c>
      <c r="AI98" s="33">
        <v>31.45495</v>
      </c>
      <c r="AJ98" s="33">
        <v>4664.3611000000001</v>
      </c>
      <c r="AK98" s="33">
        <v>1470.3639000000001</v>
      </c>
      <c r="AL98" s="33">
        <v>5403.1950999999999</v>
      </c>
      <c r="AM98" s="33">
        <v>0</v>
      </c>
      <c r="AN98" s="33">
        <v>15.227054312394401</v>
      </c>
      <c r="AO98" s="10">
        <v>0.34913682040711158</v>
      </c>
      <c r="AP98" s="8">
        <v>0</v>
      </c>
      <c r="AQ98" s="8">
        <v>161.0155</v>
      </c>
      <c r="AR98" s="8">
        <v>139</v>
      </c>
      <c r="AS98" s="8">
        <v>1362.8057553956835</v>
      </c>
      <c r="AT98">
        <v>3298</v>
      </c>
      <c r="AU98" s="20">
        <v>5057</v>
      </c>
      <c r="AV98" s="8">
        <v>99.234693877551024</v>
      </c>
      <c r="AW98" s="34">
        <v>310</v>
      </c>
      <c r="AX98" s="34">
        <v>283</v>
      </c>
    </row>
    <row r="99" spans="1:50" x14ac:dyDescent="0.25">
      <c r="A99" s="2" t="s">
        <v>27</v>
      </c>
      <c r="B99" s="3" t="s">
        <v>218</v>
      </c>
      <c r="C99" s="4">
        <v>25320</v>
      </c>
      <c r="D99" s="2" t="s">
        <v>29</v>
      </c>
      <c r="E99" s="2" t="s">
        <v>219</v>
      </c>
      <c r="F99" t="e">
        <v>#N/A</v>
      </c>
      <c r="G99" s="6" t="s">
        <v>2233</v>
      </c>
      <c r="H99" s="6">
        <v>8</v>
      </c>
      <c r="I99" s="6" t="s">
        <v>2238</v>
      </c>
      <c r="J99" s="6" t="s">
        <v>2238</v>
      </c>
      <c r="K99" s="34">
        <v>75156.5</v>
      </c>
      <c r="L99" s="34">
        <v>3351</v>
      </c>
      <c r="M99" s="34">
        <v>2963</v>
      </c>
      <c r="N99" s="34">
        <v>51.063111711103616</v>
      </c>
      <c r="O99" s="35">
        <v>3.6579338453060295</v>
      </c>
      <c r="P99" s="33">
        <v>581</v>
      </c>
      <c r="Q99" s="33">
        <v>2350</v>
      </c>
      <c r="R99" s="33">
        <v>32</v>
      </c>
      <c r="S99" s="8">
        <v>27.96337296513623</v>
      </c>
      <c r="T99" s="33">
        <v>27822.358</v>
      </c>
      <c r="U99" s="33">
        <v>19991.611000000001</v>
      </c>
      <c r="V99" s="33">
        <v>0</v>
      </c>
      <c r="W99" s="33">
        <v>27914.585999999999</v>
      </c>
      <c r="X99" s="33">
        <v>0</v>
      </c>
      <c r="Y99" s="33">
        <v>0</v>
      </c>
      <c r="Z99" s="33">
        <v>6594.3369000000002</v>
      </c>
      <c r="AA99" s="33">
        <v>224.30239</v>
      </c>
      <c r="AB99" s="33">
        <v>874.29943000000003</v>
      </c>
      <c r="AC99" s="33">
        <v>69220.145000000004</v>
      </c>
      <c r="AD99" s="33">
        <v>109.36757</v>
      </c>
      <c r="AE99" s="33">
        <v>125.02376</v>
      </c>
      <c r="AF99" s="33">
        <v>0</v>
      </c>
      <c r="AG99" s="33">
        <v>6211.3212000000003</v>
      </c>
      <c r="AH99" s="33">
        <v>224.30238</v>
      </c>
      <c r="AI99" s="33">
        <v>92.707831999999996</v>
      </c>
      <c r="AJ99" s="33">
        <v>26707.949000000001</v>
      </c>
      <c r="AK99" s="33">
        <v>22123.071</v>
      </c>
      <c r="AL99" s="33">
        <v>21538.076000000001</v>
      </c>
      <c r="AM99" s="33">
        <v>3529.9193142300001</v>
      </c>
      <c r="AN99" s="33">
        <v>91.022251383809191</v>
      </c>
      <c r="AO99" s="10">
        <v>0.37544651250235006</v>
      </c>
      <c r="AP99" s="8">
        <v>0</v>
      </c>
      <c r="AQ99" s="8">
        <v>218.90682639434402</v>
      </c>
      <c r="AR99" s="8">
        <v>773</v>
      </c>
      <c r="AS99" s="8">
        <v>386.4941785252264</v>
      </c>
      <c r="AT99">
        <v>1300</v>
      </c>
      <c r="AU99" s="20">
        <v>2572.9999999999995</v>
      </c>
      <c r="AV99" s="8">
        <v>86.837664529193376</v>
      </c>
      <c r="AW99" s="34">
        <v>202</v>
      </c>
      <c r="AX99" s="34">
        <v>173</v>
      </c>
    </row>
    <row r="100" spans="1:50" x14ac:dyDescent="0.25">
      <c r="A100" s="2" t="s">
        <v>33</v>
      </c>
      <c r="B100" s="3" t="s">
        <v>220</v>
      </c>
      <c r="C100" s="4">
        <v>15491</v>
      </c>
      <c r="D100" s="2" t="s">
        <v>35</v>
      </c>
      <c r="E100" s="2" t="s">
        <v>221</v>
      </c>
      <c r="F100" t="e">
        <v>#N/A</v>
      </c>
      <c r="G100" s="6" t="s">
        <v>2232</v>
      </c>
      <c r="H100" s="6">
        <v>19</v>
      </c>
      <c r="I100" s="6" t="s">
        <v>2238</v>
      </c>
      <c r="J100" s="6" t="s">
        <v>2238</v>
      </c>
      <c r="K100" s="34">
        <v>5461.6</v>
      </c>
      <c r="L100" s="34">
        <v>3009</v>
      </c>
      <c r="M100" s="34">
        <v>2563</v>
      </c>
      <c r="N100" s="34">
        <v>95.981271946937184</v>
      </c>
      <c r="O100" s="35">
        <v>29.980503881994579</v>
      </c>
      <c r="P100" s="33">
        <v>700</v>
      </c>
      <c r="Q100" s="33">
        <v>1812</v>
      </c>
      <c r="R100" s="33">
        <v>51</v>
      </c>
      <c r="S100" s="8">
        <v>67.465258178855862</v>
      </c>
      <c r="T100" s="33">
        <v>861.15</v>
      </c>
      <c r="U100" s="33">
        <v>0</v>
      </c>
      <c r="V100" s="33">
        <v>215.43237999999999</v>
      </c>
      <c r="W100" s="33">
        <v>3617.0009</v>
      </c>
      <c r="X100" s="33">
        <v>542.03624000000002</v>
      </c>
      <c r="Y100" s="33">
        <v>0</v>
      </c>
      <c r="Z100" s="33">
        <v>89.859121999999999</v>
      </c>
      <c r="AA100" s="33">
        <v>0</v>
      </c>
      <c r="AB100" s="33">
        <v>0</v>
      </c>
      <c r="AC100" s="33">
        <v>4689.1459000000004</v>
      </c>
      <c r="AD100" s="33">
        <v>627.55596000000003</v>
      </c>
      <c r="AE100" s="33">
        <v>193.6611</v>
      </c>
      <c r="AF100" s="33">
        <v>378.67092000000002</v>
      </c>
      <c r="AG100" s="33">
        <v>0</v>
      </c>
      <c r="AH100" s="33">
        <v>0</v>
      </c>
      <c r="AI100" s="33">
        <v>420.10919000000001</v>
      </c>
      <c r="AJ100" s="33">
        <v>0</v>
      </c>
      <c r="AK100" s="33">
        <v>766.56965000000002</v>
      </c>
      <c r="AL100" s="33">
        <v>3647.5502000000001</v>
      </c>
      <c r="AM100" s="33">
        <v>0</v>
      </c>
      <c r="AN100" s="33">
        <v>0.89292156467159989</v>
      </c>
      <c r="AO100" s="10">
        <v>0.10544275720866744</v>
      </c>
      <c r="AP100" s="8">
        <v>0</v>
      </c>
      <c r="AQ100" s="8">
        <v>33.574999999999996</v>
      </c>
      <c r="AR100" s="8">
        <v>53</v>
      </c>
      <c r="AS100" s="8">
        <v>745.28301886792451</v>
      </c>
      <c r="AT100">
        <v>1975</v>
      </c>
      <c r="AU100" s="20">
        <v>2477</v>
      </c>
      <c r="AV100" s="8">
        <v>96.644557159578611</v>
      </c>
      <c r="AW100" s="34">
        <v>136</v>
      </c>
      <c r="AX100" s="34">
        <v>117</v>
      </c>
    </row>
    <row r="101" spans="1:50" x14ac:dyDescent="0.25">
      <c r="A101" s="2" t="s">
        <v>88</v>
      </c>
      <c r="B101" s="3" t="s">
        <v>222</v>
      </c>
      <c r="C101" s="4">
        <v>68684</v>
      </c>
      <c r="D101" s="2" t="s">
        <v>90</v>
      </c>
      <c r="E101" s="2" t="s">
        <v>223</v>
      </c>
      <c r="F101" t="e">
        <v>#N/A</v>
      </c>
      <c r="G101" s="6" t="s">
        <v>2233</v>
      </c>
      <c r="H101" s="6">
        <v>8</v>
      </c>
      <c r="I101" s="6" t="s">
        <v>2238</v>
      </c>
      <c r="J101" s="6" t="s">
        <v>2238</v>
      </c>
      <c r="K101" s="34">
        <v>7358.3999999999987</v>
      </c>
      <c r="L101" s="34">
        <v>1903</v>
      </c>
      <c r="M101" s="34">
        <v>1448</v>
      </c>
      <c r="N101" s="34">
        <v>77.209944751381215</v>
      </c>
      <c r="O101" s="35">
        <v>27.655616453559244</v>
      </c>
      <c r="P101" s="33">
        <v>633</v>
      </c>
      <c r="Q101" s="33">
        <v>813</v>
      </c>
      <c r="R101" s="33">
        <v>2</v>
      </c>
      <c r="S101" s="8">
        <v>58.768216948059361</v>
      </c>
      <c r="T101" s="33">
        <v>900.49873000000002</v>
      </c>
      <c r="U101" s="33">
        <v>2947.4121</v>
      </c>
      <c r="V101" s="33">
        <v>1121.0127</v>
      </c>
      <c r="W101" s="33">
        <v>2603.6842000000001</v>
      </c>
      <c r="X101" s="33">
        <v>48.077852</v>
      </c>
      <c r="Y101" s="33">
        <v>0</v>
      </c>
      <c r="Z101" s="33">
        <v>26.671220999999999</v>
      </c>
      <c r="AA101" s="33">
        <v>0</v>
      </c>
      <c r="AB101" s="33">
        <v>23.229130000000001</v>
      </c>
      <c r="AC101" s="33">
        <v>7604.0658999999996</v>
      </c>
      <c r="AD101" s="33">
        <v>13.692276</v>
      </c>
      <c r="AE101" s="33">
        <v>17.919328</v>
      </c>
      <c r="AF101" s="33">
        <v>0</v>
      </c>
      <c r="AG101" s="33">
        <v>528.33258000000001</v>
      </c>
      <c r="AH101" s="33">
        <v>0</v>
      </c>
      <c r="AI101" s="33">
        <v>76.845067999999998</v>
      </c>
      <c r="AJ101" s="33">
        <v>2206.4214999999999</v>
      </c>
      <c r="AK101" s="33">
        <v>331.99412999999998</v>
      </c>
      <c r="AL101" s="33">
        <v>4506.1459999999997</v>
      </c>
      <c r="AM101" s="33">
        <v>0</v>
      </c>
      <c r="AN101" s="33">
        <v>10.563538553016</v>
      </c>
      <c r="AO101" s="10">
        <v>0.48631294356201421</v>
      </c>
      <c r="AP101" s="8">
        <v>0</v>
      </c>
      <c r="AQ101" s="8">
        <v>29.96282448054291</v>
      </c>
      <c r="AR101" s="8">
        <v>80</v>
      </c>
      <c r="AS101" s="8">
        <v>700</v>
      </c>
      <c r="AT101">
        <v>1046</v>
      </c>
      <c r="AU101" s="20">
        <v>1243</v>
      </c>
      <c r="AV101" s="8">
        <v>85.842541436464089</v>
      </c>
      <c r="AW101" s="34">
        <v>273</v>
      </c>
      <c r="AX101" s="34">
        <v>260</v>
      </c>
    </row>
    <row r="102" spans="1:50" x14ac:dyDescent="0.25">
      <c r="A102" s="2" t="s">
        <v>33</v>
      </c>
      <c r="B102" s="3" t="s">
        <v>224</v>
      </c>
      <c r="C102" s="4">
        <v>15776</v>
      </c>
      <c r="D102" s="2" t="s">
        <v>35</v>
      </c>
      <c r="E102" s="2" t="s">
        <v>225</v>
      </c>
      <c r="F102" t="e">
        <v>#N/A</v>
      </c>
      <c r="G102" s="6" t="s">
        <v>2233</v>
      </c>
      <c r="H102" s="6">
        <v>21</v>
      </c>
      <c r="I102" s="6" t="s">
        <v>2238</v>
      </c>
      <c r="J102" s="6" t="s">
        <v>2238</v>
      </c>
      <c r="K102" s="34">
        <v>9301.1</v>
      </c>
      <c r="L102" s="34">
        <v>2665</v>
      </c>
      <c r="M102" s="34">
        <v>2585</v>
      </c>
      <c r="N102" s="34">
        <v>86.42166344294003</v>
      </c>
      <c r="O102" s="35">
        <v>39.662027621677488</v>
      </c>
      <c r="P102" s="33">
        <v>304</v>
      </c>
      <c r="Q102" s="33">
        <v>2218</v>
      </c>
      <c r="R102" s="33">
        <v>63</v>
      </c>
      <c r="S102" s="8">
        <v>31.300719343522914</v>
      </c>
      <c r="T102" s="33">
        <v>3032.8017</v>
      </c>
      <c r="U102" s="33">
        <v>0</v>
      </c>
      <c r="V102" s="33">
        <v>3060.2759999999998</v>
      </c>
      <c r="W102" s="33">
        <v>4100.5861000000004</v>
      </c>
      <c r="X102" s="33">
        <v>0</v>
      </c>
      <c r="Y102" s="33">
        <v>0</v>
      </c>
      <c r="Z102" s="33">
        <v>0</v>
      </c>
      <c r="AA102" s="33">
        <v>1539.8062</v>
      </c>
      <c r="AB102" s="33">
        <v>0</v>
      </c>
      <c r="AC102" s="33">
        <v>8711.8577999999998</v>
      </c>
      <c r="AD102" s="33">
        <v>28.433409999999999</v>
      </c>
      <c r="AE102" s="33">
        <v>37.432093999999999</v>
      </c>
      <c r="AF102" s="33">
        <v>0</v>
      </c>
      <c r="AG102" s="33">
        <v>568.94785000000002</v>
      </c>
      <c r="AH102" s="33">
        <v>0</v>
      </c>
      <c r="AI102" s="33">
        <v>2257.4675000000002</v>
      </c>
      <c r="AJ102" s="33">
        <v>2635.5944</v>
      </c>
      <c r="AK102" s="33">
        <v>1562.9094</v>
      </c>
      <c r="AL102" s="33">
        <v>3217.7462999999998</v>
      </c>
      <c r="AM102" s="33">
        <v>0</v>
      </c>
      <c r="AN102" s="33">
        <v>2.0339489840484002</v>
      </c>
      <c r="AO102" s="10">
        <v>0.4548265200961869</v>
      </c>
      <c r="AP102" s="8">
        <v>0</v>
      </c>
      <c r="AQ102" s="8">
        <v>124.86499999999999</v>
      </c>
      <c r="AR102" s="8">
        <v>103</v>
      </c>
      <c r="AS102" s="8">
        <v>1426.2135922330096</v>
      </c>
      <c r="AT102">
        <v>1672</v>
      </c>
      <c r="AU102" s="20">
        <v>2511</v>
      </c>
      <c r="AV102" s="8">
        <v>97.137330754352035</v>
      </c>
      <c r="AW102" s="34">
        <v>162</v>
      </c>
      <c r="AX102" s="34">
        <v>150</v>
      </c>
    </row>
    <row r="103" spans="1:50" x14ac:dyDescent="0.25">
      <c r="A103" s="2" t="s">
        <v>88</v>
      </c>
      <c r="B103" s="3" t="s">
        <v>226</v>
      </c>
      <c r="C103" s="4">
        <v>68079</v>
      </c>
      <c r="D103" s="2" t="s">
        <v>90</v>
      </c>
      <c r="E103" s="2" t="s">
        <v>227</v>
      </c>
      <c r="F103" t="e">
        <v>#N/A</v>
      </c>
      <c r="G103" s="6" t="s">
        <v>2232</v>
      </c>
      <c r="H103" s="6">
        <v>0</v>
      </c>
      <c r="I103" s="6" t="s">
        <v>2239</v>
      </c>
      <c r="J103" s="6" t="s">
        <v>2239</v>
      </c>
      <c r="K103" s="34">
        <v>13017.4</v>
      </c>
      <c r="L103" s="34">
        <v>1949</v>
      </c>
      <c r="M103" s="34">
        <v>1413</v>
      </c>
      <c r="N103" s="34">
        <v>68.435951875442328</v>
      </c>
      <c r="O103" s="35">
        <v>15.876421222309528</v>
      </c>
      <c r="P103" s="33">
        <v>895</v>
      </c>
      <c r="Q103" s="33">
        <v>514</v>
      </c>
      <c r="R103" s="33">
        <v>4</v>
      </c>
      <c r="S103" s="8">
        <v>23.918430643470661</v>
      </c>
      <c r="T103" s="33">
        <v>5928.3465999999999</v>
      </c>
      <c r="U103" s="33">
        <v>950.56949999999995</v>
      </c>
      <c r="V103" s="33">
        <v>1470.0933</v>
      </c>
      <c r="W103" s="33">
        <v>4771.1295</v>
      </c>
      <c r="X103" s="33">
        <v>0</v>
      </c>
      <c r="Y103" s="33">
        <v>0</v>
      </c>
      <c r="Z103" s="33">
        <v>410.46969000000001</v>
      </c>
      <c r="AA103" s="33">
        <v>1581.7873</v>
      </c>
      <c r="AB103" s="33">
        <v>59.309468000000003</v>
      </c>
      <c r="AC103" s="33">
        <v>11195.349</v>
      </c>
      <c r="AD103" s="33">
        <v>56.897604000000001</v>
      </c>
      <c r="AE103" s="33">
        <v>84.357293999999996</v>
      </c>
      <c r="AF103" s="33">
        <v>0</v>
      </c>
      <c r="AG103" s="33">
        <v>591.87784999999997</v>
      </c>
      <c r="AH103" s="33">
        <v>1259.3847000000001</v>
      </c>
      <c r="AI103" s="33">
        <v>16.492238</v>
      </c>
      <c r="AJ103" s="33">
        <v>6277.7361000000001</v>
      </c>
      <c r="AK103" s="33">
        <v>1891.9036000000001</v>
      </c>
      <c r="AL103" s="33">
        <v>3182.0614999999998</v>
      </c>
      <c r="AM103" s="33">
        <v>0</v>
      </c>
      <c r="AN103" s="33">
        <v>22.769754615172403</v>
      </c>
      <c r="AO103" s="10">
        <v>0.27009413468501087</v>
      </c>
      <c r="AP103" s="8">
        <v>0</v>
      </c>
      <c r="AQ103" s="8">
        <v>37.988581037831189</v>
      </c>
      <c r="AR103" s="8">
        <v>134</v>
      </c>
      <c r="AS103" s="8">
        <v>529.85074626865674</v>
      </c>
      <c r="AT103">
        <v>772</v>
      </c>
      <c r="AU103" s="20">
        <v>1001.0000000000001</v>
      </c>
      <c r="AV103" s="8">
        <v>70.842179759377217</v>
      </c>
      <c r="AW103" s="34">
        <v>225</v>
      </c>
      <c r="AX103" s="34">
        <v>220</v>
      </c>
    </row>
    <row r="104" spans="1:50" x14ac:dyDescent="0.25">
      <c r="A104" s="2" t="s">
        <v>33</v>
      </c>
      <c r="B104" s="3" t="s">
        <v>228</v>
      </c>
      <c r="C104" s="4">
        <v>15401</v>
      </c>
      <c r="D104" s="2" t="s">
        <v>35</v>
      </c>
      <c r="E104" s="2" t="s">
        <v>229</v>
      </c>
      <c r="F104" t="e">
        <v>#N/A</v>
      </c>
      <c r="G104" s="6" t="s">
        <v>2233</v>
      </c>
      <c r="H104" s="6">
        <v>28</v>
      </c>
      <c r="I104" s="6" t="s">
        <v>2237</v>
      </c>
      <c r="J104" s="6" t="s">
        <v>2238</v>
      </c>
      <c r="K104" s="34">
        <v>2271.6999999999998</v>
      </c>
      <c r="L104" s="34">
        <v>181</v>
      </c>
      <c r="M104" s="34">
        <v>161</v>
      </c>
      <c r="N104" s="34">
        <v>48.447204968944099</v>
      </c>
      <c r="O104" s="35">
        <v>11.272044665273981</v>
      </c>
      <c r="P104" s="33">
        <v>71</v>
      </c>
      <c r="Q104" s="33">
        <v>89</v>
      </c>
      <c r="R104" s="33">
        <v>1</v>
      </c>
      <c r="S104" s="8">
        <v>13.674700032622459</v>
      </c>
      <c r="T104" s="33">
        <v>0</v>
      </c>
      <c r="U104" s="33">
        <v>0.14750492000000001</v>
      </c>
      <c r="V104" s="33">
        <v>0</v>
      </c>
      <c r="W104" s="33">
        <v>2857.2150999999999</v>
      </c>
      <c r="X104" s="33">
        <v>0</v>
      </c>
      <c r="Y104" s="33">
        <v>0</v>
      </c>
      <c r="Z104" s="33">
        <v>384.32245</v>
      </c>
      <c r="AA104" s="33">
        <v>109.80646</v>
      </c>
      <c r="AB104" s="33">
        <v>0</v>
      </c>
      <c r="AC104" s="33">
        <v>2356.8204999999998</v>
      </c>
      <c r="AD104" s="33">
        <v>6.4132296000000002</v>
      </c>
      <c r="AE104" s="33">
        <v>0</v>
      </c>
      <c r="AF104" s="33">
        <v>0</v>
      </c>
      <c r="AG104" s="33">
        <v>0</v>
      </c>
      <c r="AH104" s="33">
        <v>109.80647999999999</v>
      </c>
      <c r="AI104" s="33">
        <v>0</v>
      </c>
      <c r="AJ104" s="33">
        <v>2356.6729999999998</v>
      </c>
      <c r="AK104" s="33">
        <v>0.14750682000000001</v>
      </c>
      <c r="AL104" s="33">
        <v>390.73570000000001</v>
      </c>
      <c r="AM104" s="33">
        <v>0</v>
      </c>
      <c r="AN104" s="33">
        <v>4.3487010981463996</v>
      </c>
      <c r="AO104" s="10">
        <v>0.5025380710659898</v>
      </c>
      <c r="AP104" s="8">
        <v>0</v>
      </c>
      <c r="AQ104" s="8">
        <v>83.894999999999996</v>
      </c>
      <c r="AR104" s="8">
        <v>111</v>
      </c>
      <c r="AS104" s="8">
        <v>889.18918918918916</v>
      </c>
      <c r="AT104">
        <v>64</v>
      </c>
      <c r="AU104" s="20">
        <v>138</v>
      </c>
      <c r="AV104" s="8">
        <v>85.714285714285708</v>
      </c>
      <c r="AW104" s="34">
        <v>20</v>
      </c>
      <c r="AX104" s="34">
        <v>19</v>
      </c>
    </row>
    <row r="105" spans="1:50" x14ac:dyDescent="0.25">
      <c r="A105" s="2" t="s">
        <v>33</v>
      </c>
      <c r="B105" s="3" t="s">
        <v>230</v>
      </c>
      <c r="C105" s="4">
        <v>15248</v>
      </c>
      <c r="D105" s="2" t="s">
        <v>35</v>
      </c>
      <c r="E105" s="2" t="s">
        <v>231</v>
      </c>
      <c r="F105" t="e">
        <v>#N/A</v>
      </c>
      <c r="G105" s="6" t="s">
        <v>2232</v>
      </c>
      <c r="H105" s="6">
        <v>8</v>
      </c>
      <c r="I105" s="6" t="s">
        <v>2238</v>
      </c>
      <c r="J105" s="6" t="s">
        <v>2238</v>
      </c>
      <c r="K105" s="34">
        <v>6872.6</v>
      </c>
      <c r="L105" s="34">
        <v>1879</v>
      </c>
      <c r="M105" s="34">
        <v>1653</v>
      </c>
      <c r="N105" s="34">
        <v>89.171203871748332</v>
      </c>
      <c r="O105" s="35">
        <v>30.64560082368931</v>
      </c>
      <c r="P105" s="33">
        <v>50</v>
      </c>
      <c r="Q105" s="33">
        <v>1578</v>
      </c>
      <c r="R105" s="33">
        <v>25</v>
      </c>
      <c r="S105" s="8">
        <v>32.608495320873857</v>
      </c>
      <c r="T105" s="33">
        <v>557.54118000000005</v>
      </c>
      <c r="U105" s="33">
        <v>54.233103999999997</v>
      </c>
      <c r="V105" s="33">
        <v>2018.7614000000001</v>
      </c>
      <c r="W105" s="33">
        <v>4314.1337999999996</v>
      </c>
      <c r="X105" s="33">
        <v>0</v>
      </c>
      <c r="Y105" s="33">
        <v>0</v>
      </c>
      <c r="Z105" s="33">
        <v>0</v>
      </c>
      <c r="AA105" s="33">
        <v>0</v>
      </c>
      <c r="AB105" s="33">
        <v>23.989013</v>
      </c>
      <c r="AC105" s="33">
        <v>6922.0216</v>
      </c>
      <c r="AD105" s="33">
        <v>19.193836999999998</v>
      </c>
      <c r="AE105" s="33">
        <v>24.167774999999999</v>
      </c>
      <c r="AF105" s="33">
        <v>0</v>
      </c>
      <c r="AG105" s="33">
        <v>387.38556999999997</v>
      </c>
      <c r="AH105" s="33">
        <v>0</v>
      </c>
      <c r="AI105" s="33">
        <v>3055.1093000000001</v>
      </c>
      <c r="AJ105" s="33">
        <v>1136.8349000000001</v>
      </c>
      <c r="AK105" s="33">
        <v>90.459069</v>
      </c>
      <c r="AL105" s="33">
        <v>2271.2478999999998</v>
      </c>
      <c r="AM105" s="33">
        <v>0</v>
      </c>
      <c r="AN105" s="33">
        <v>63.274380425360008</v>
      </c>
      <c r="AO105" s="10">
        <v>0.32830188679245281</v>
      </c>
      <c r="AP105" s="8">
        <v>0</v>
      </c>
      <c r="AQ105" s="8">
        <v>80.92</v>
      </c>
      <c r="AR105" s="8">
        <v>70</v>
      </c>
      <c r="AS105" s="8">
        <v>1360</v>
      </c>
      <c r="AT105">
        <v>1239</v>
      </c>
      <c r="AU105" s="20">
        <v>1646</v>
      </c>
      <c r="AV105" s="8">
        <v>99.57652752571083</v>
      </c>
      <c r="AW105" s="34">
        <v>149</v>
      </c>
      <c r="AX105" s="34">
        <v>138</v>
      </c>
    </row>
    <row r="106" spans="1:50" x14ac:dyDescent="0.25">
      <c r="A106" s="2" t="s">
        <v>33</v>
      </c>
      <c r="B106" s="3" t="s">
        <v>232</v>
      </c>
      <c r="C106" s="4">
        <v>15832</v>
      </c>
      <c r="D106" s="2" t="s">
        <v>35</v>
      </c>
      <c r="E106" s="2" t="s">
        <v>233</v>
      </c>
      <c r="F106" t="e">
        <v>#N/A</v>
      </c>
      <c r="G106" s="6" t="s">
        <v>2230</v>
      </c>
      <c r="H106" s="6">
        <v>11</v>
      </c>
      <c r="I106" s="6" t="s">
        <v>2238</v>
      </c>
      <c r="J106" s="6" t="s">
        <v>2238</v>
      </c>
      <c r="K106" s="34">
        <v>2715.5</v>
      </c>
      <c r="L106" s="34">
        <v>576</v>
      </c>
      <c r="M106" s="34">
        <v>563</v>
      </c>
      <c r="N106" s="34">
        <v>82.238010657193598</v>
      </c>
      <c r="O106" s="35">
        <v>28.233350878403041</v>
      </c>
      <c r="P106" s="33">
        <v>89</v>
      </c>
      <c r="Q106" s="33">
        <v>440</v>
      </c>
      <c r="R106" s="33">
        <v>34</v>
      </c>
      <c r="S106" s="8">
        <v>0.4874482106235713</v>
      </c>
      <c r="T106" s="33">
        <v>2745.4387000000002</v>
      </c>
      <c r="U106" s="33">
        <v>0</v>
      </c>
      <c r="V106" s="33">
        <v>0.25859806000000002</v>
      </c>
      <c r="W106" s="33">
        <v>1535.3099</v>
      </c>
      <c r="X106" s="33">
        <v>0</v>
      </c>
      <c r="Y106" s="33">
        <v>0</v>
      </c>
      <c r="Z106" s="33">
        <v>0</v>
      </c>
      <c r="AA106" s="33">
        <v>943.62462000000005</v>
      </c>
      <c r="AB106" s="33">
        <v>17.274771000000001</v>
      </c>
      <c r="AC106" s="33">
        <v>3348.9306000000001</v>
      </c>
      <c r="AD106" s="33">
        <v>0</v>
      </c>
      <c r="AE106" s="33">
        <v>4.3811618000000001</v>
      </c>
      <c r="AF106" s="33">
        <v>0</v>
      </c>
      <c r="AG106" s="33">
        <v>1236.5165</v>
      </c>
      <c r="AH106" s="33">
        <v>943.62465999999995</v>
      </c>
      <c r="AI106" s="33">
        <v>1.8825755</v>
      </c>
      <c r="AJ106" s="33">
        <v>108.15796</v>
      </c>
      <c r="AK106" s="33">
        <v>1994.259</v>
      </c>
      <c r="AL106" s="33">
        <v>21.008158000000002</v>
      </c>
      <c r="AM106" s="33">
        <v>0</v>
      </c>
      <c r="AN106" s="33">
        <v>9.9028150125568004</v>
      </c>
      <c r="AO106" s="10">
        <v>0.3622641509433962</v>
      </c>
      <c r="AP106" s="8">
        <v>0</v>
      </c>
      <c r="AQ106" s="8">
        <v>73.737499999999997</v>
      </c>
      <c r="AR106" s="8">
        <v>54</v>
      </c>
      <c r="AS106" s="8">
        <v>1606.4814814814815</v>
      </c>
      <c r="AT106">
        <v>238</v>
      </c>
      <c r="AU106" s="20">
        <v>480.00000000000006</v>
      </c>
      <c r="AV106" s="8">
        <v>85.257548845470694</v>
      </c>
      <c r="AW106" s="34">
        <v>70</v>
      </c>
      <c r="AX106" s="34">
        <v>67</v>
      </c>
    </row>
    <row r="107" spans="1:50" x14ac:dyDescent="0.25">
      <c r="A107" s="2" t="s">
        <v>33</v>
      </c>
      <c r="B107" s="3" t="s">
        <v>234</v>
      </c>
      <c r="C107" s="4">
        <v>15816</v>
      </c>
      <c r="D107" s="2" t="s">
        <v>35</v>
      </c>
      <c r="E107" s="2" t="s">
        <v>235</v>
      </c>
      <c r="F107" t="e">
        <v>#N/A</v>
      </c>
      <c r="G107" s="6" t="s">
        <v>2230</v>
      </c>
      <c r="H107" s="6">
        <v>11</v>
      </c>
      <c r="I107" s="6" t="s">
        <v>2238</v>
      </c>
      <c r="J107" s="6" t="s">
        <v>2238</v>
      </c>
      <c r="K107" s="34">
        <v>10519.800000000001</v>
      </c>
      <c r="L107" s="34">
        <v>1204</v>
      </c>
      <c r="M107" s="34">
        <v>1154</v>
      </c>
      <c r="N107" s="34">
        <v>64.12478336221838</v>
      </c>
      <c r="O107" s="35">
        <v>14.523469653618248</v>
      </c>
      <c r="P107" s="33">
        <v>324</v>
      </c>
      <c r="Q107" s="33">
        <v>821</v>
      </c>
      <c r="R107" s="33">
        <v>9</v>
      </c>
      <c r="S107" s="8">
        <v>64.118443531115673</v>
      </c>
      <c r="T107" s="33">
        <v>4768.6352999999999</v>
      </c>
      <c r="U107" s="33">
        <v>2087.7456000000002</v>
      </c>
      <c r="V107" s="33">
        <v>0</v>
      </c>
      <c r="W107" s="33">
        <v>4905.0700999999999</v>
      </c>
      <c r="X107" s="33">
        <v>0</v>
      </c>
      <c r="Y107" s="33">
        <v>0</v>
      </c>
      <c r="Z107" s="33">
        <v>3379.1545999999998</v>
      </c>
      <c r="AA107" s="33">
        <v>0</v>
      </c>
      <c r="AB107" s="33">
        <v>3.6044668</v>
      </c>
      <c r="AC107" s="33">
        <v>8448.4878000000008</v>
      </c>
      <c r="AD107" s="33">
        <v>9.1952127000000008</v>
      </c>
      <c r="AE107" s="33">
        <v>10.496179</v>
      </c>
      <c r="AF107" s="33">
        <v>0</v>
      </c>
      <c r="AG107" s="33">
        <v>153.65282999999999</v>
      </c>
      <c r="AH107" s="33">
        <v>0</v>
      </c>
      <c r="AI107" s="33">
        <v>1.3929771</v>
      </c>
      <c r="AJ107" s="33">
        <v>3959.4319999999998</v>
      </c>
      <c r="AK107" s="33">
        <v>123.56094</v>
      </c>
      <c r="AL107" s="33">
        <v>7591.9071999999996</v>
      </c>
      <c r="AM107" s="33">
        <v>0</v>
      </c>
      <c r="AN107" s="33">
        <v>25.08425644752084</v>
      </c>
      <c r="AO107" s="10">
        <v>0.42105263157894735</v>
      </c>
      <c r="AP107" s="8">
        <v>0</v>
      </c>
      <c r="AQ107" s="8">
        <v>48.449999999999996</v>
      </c>
      <c r="AR107" s="8">
        <v>113</v>
      </c>
      <c r="AS107" s="8">
        <v>504.42477876106193</v>
      </c>
      <c r="AT107">
        <v>446</v>
      </c>
      <c r="AU107" s="20">
        <v>1004</v>
      </c>
      <c r="AV107" s="8">
        <v>87.001733102253027</v>
      </c>
      <c r="AW107" s="34">
        <v>55</v>
      </c>
      <c r="AX107" s="34">
        <v>47</v>
      </c>
    </row>
    <row r="108" spans="1:50" x14ac:dyDescent="0.25">
      <c r="A108" s="2" t="s">
        <v>33</v>
      </c>
      <c r="B108" s="3" t="s">
        <v>236</v>
      </c>
      <c r="C108" s="4">
        <v>15131</v>
      </c>
      <c r="D108" s="2" t="s">
        <v>35</v>
      </c>
      <c r="E108" s="2" t="s">
        <v>237</v>
      </c>
      <c r="F108" t="e">
        <v>#N/A</v>
      </c>
      <c r="G108" s="6" t="s">
        <v>2230</v>
      </c>
      <c r="H108" s="6">
        <v>7</v>
      </c>
      <c r="I108" s="6" t="s">
        <v>2238</v>
      </c>
      <c r="J108" s="6" t="s">
        <v>2238</v>
      </c>
      <c r="K108" s="34">
        <v>7214.7000000000007</v>
      </c>
      <c r="L108" s="34">
        <v>2251</v>
      </c>
      <c r="M108" s="34">
        <v>2098</v>
      </c>
      <c r="N108" s="34">
        <v>89.132507149666353</v>
      </c>
      <c r="O108" s="35">
        <v>40.013496698338145</v>
      </c>
      <c r="P108" s="33">
        <v>200</v>
      </c>
      <c r="Q108" s="33">
        <v>1884</v>
      </c>
      <c r="R108" s="33">
        <v>14</v>
      </c>
      <c r="S108" s="8">
        <v>7.962577372330049</v>
      </c>
      <c r="T108" s="33">
        <v>628.00349000000006</v>
      </c>
      <c r="U108" s="33">
        <v>118.33871000000001</v>
      </c>
      <c r="V108" s="33">
        <v>0</v>
      </c>
      <c r="W108" s="33">
        <v>6890.8081000000002</v>
      </c>
      <c r="X108" s="33">
        <v>0</v>
      </c>
      <c r="Y108" s="33">
        <v>0</v>
      </c>
      <c r="Z108" s="33">
        <v>234.44490999999999</v>
      </c>
      <c r="AA108" s="33">
        <v>0.26819058000000001</v>
      </c>
      <c r="AB108" s="33">
        <v>0</v>
      </c>
      <c r="AC108" s="33">
        <v>7411.8751000000002</v>
      </c>
      <c r="AD108" s="33">
        <v>0</v>
      </c>
      <c r="AE108" s="33">
        <v>9.4379091000000006</v>
      </c>
      <c r="AF108" s="33">
        <v>0</v>
      </c>
      <c r="AG108" s="33">
        <v>92.999560000000002</v>
      </c>
      <c r="AH108" s="33">
        <v>0.26819120000000002</v>
      </c>
      <c r="AI108" s="33">
        <v>6263.6063000000004</v>
      </c>
      <c r="AJ108" s="33">
        <v>384.81894999999997</v>
      </c>
      <c r="AK108" s="33">
        <v>286.59178000000003</v>
      </c>
      <c r="AL108" s="33">
        <v>608.86554000000001</v>
      </c>
      <c r="AM108" s="33">
        <v>0</v>
      </c>
      <c r="AN108" s="33">
        <v>4.9520682250143997</v>
      </c>
      <c r="AO108" s="10">
        <v>0.25981873111782477</v>
      </c>
      <c r="AP108" s="8">
        <v>0</v>
      </c>
      <c r="AQ108" s="8">
        <v>71.995000000000005</v>
      </c>
      <c r="AR108" s="8">
        <v>88</v>
      </c>
      <c r="AS108" s="8">
        <v>962.5</v>
      </c>
      <c r="AT108">
        <v>1503</v>
      </c>
      <c r="AU108" s="20">
        <v>1928</v>
      </c>
      <c r="AV108" s="8">
        <v>91.897044804575785</v>
      </c>
      <c r="AW108" s="34">
        <v>292</v>
      </c>
      <c r="AX108" s="34">
        <v>273</v>
      </c>
    </row>
    <row r="109" spans="1:50" x14ac:dyDescent="0.25">
      <c r="A109" s="2" t="s">
        <v>27</v>
      </c>
      <c r="B109" s="3" t="s">
        <v>238</v>
      </c>
      <c r="C109" s="4">
        <v>25899</v>
      </c>
      <c r="D109" s="2" t="s">
        <v>29</v>
      </c>
      <c r="E109" s="2" t="s">
        <v>239</v>
      </c>
      <c r="F109" t="e">
        <v>#N/A</v>
      </c>
      <c r="G109" s="6" t="s">
        <v>2231</v>
      </c>
      <c r="H109" s="6">
        <v>8</v>
      </c>
      <c r="I109" s="6" t="s">
        <v>2238</v>
      </c>
      <c r="J109" s="6" t="s">
        <v>2238</v>
      </c>
      <c r="K109" s="34">
        <v>19888.7</v>
      </c>
      <c r="L109" s="34">
        <v>5544</v>
      </c>
      <c r="M109" s="34">
        <v>3058</v>
      </c>
      <c r="N109" s="34">
        <v>81.916285153695227</v>
      </c>
      <c r="O109" s="35">
        <v>14.757990968943435</v>
      </c>
      <c r="P109" s="33">
        <v>471</v>
      </c>
      <c r="Q109" s="33">
        <v>2450</v>
      </c>
      <c r="R109" s="33">
        <v>137</v>
      </c>
      <c r="S109" s="8">
        <v>33.233346750907614</v>
      </c>
      <c r="T109" s="33">
        <v>7626.47</v>
      </c>
      <c r="U109" s="33">
        <v>4241.2156000000004</v>
      </c>
      <c r="V109" s="33">
        <v>0</v>
      </c>
      <c r="W109" s="33">
        <v>7483.2604000000001</v>
      </c>
      <c r="X109" s="33">
        <v>0</v>
      </c>
      <c r="Y109" s="33">
        <v>9.0453731000000008</v>
      </c>
      <c r="Z109" s="33">
        <v>1402.0755999999999</v>
      </c>
      <c r="AA109" s="33">
        <v>996.71685000000002</v>
      </c>
      <c r="AB109" s="33">
        <v>25.093665000000001</v>
      </c>
      <c r="AC109" s="33">
        <v>17363.085999999999</v>
      </c>
      <c r="AD109" s="33">
        <v>529.86811999999998</v>
      </c>
      <c r="AE109" s="33">
        <v>901.52435000000003</v>
      </c>
      <c r="AF109" s="33">
        <v>0</v>
      </c>
      <c r="AG109" s="33">
        <v>150.26652000000001</v>
      </c>
      <c r="AH109" s="33">
        <v>961.32126000000005</v>
      </c>
      <c r="AI109" s="33">
        <v>3872.5554999999999</v>
      </c>
      <c r="AJ109" s="33">
        <v>4261.3289000000004</v>
      </c>
      <c r="AK109" s="33">
        <v>3423.9164000000001</v>
      </c>
      <c r="AL109" s="33">
        <v>6754.9727000000003</v>
      </c>
      <c r="AM109" s="33">
        <v>7478.2670495100001</v>
      </c>
      <c r="AN109" s="33">
        <v>4.1363155403644001</v>
      </c>
      <c r="AO109" s="10">
        <v>0.14927523183577923</v>
      </c>
      <c r="AP109" s="8">
        <v>0</v>
      </c>
      <c r="AQ109" s="8">
        <v>30.774155538098974</v>
      </c>
      <c r="AR109" s="8">
        <v>194</v>
      </c>
      <c r="AS109" s="8">
        <v>216.49484536082474</v>
      </c>
      <c r="AT109">
        <v>1077</v>
      </c>
      <c r="AU109" s="20">
        <v>2930</v>
      </c>
      <c r="AV109" s="8">
        <v>95.814257684761287</v>
      </c>
      <c r="AW109" s="34">
        <v>191</v>
      </c>
      <c r="AX109" s="34">
        <v>167</v>
      </c>
    </row>
    <row r="110" spans="1:50" x14ac:dyDescent="0.25">
      <c r="A110" s="2" t="s">
        <v>33</v>
      </c>
      <c r="B110" s="3" t="s">
        <v>240</v>
      </c>
      <c r="C110" s="4">
        <v>15806</v>
      </c>
      <c r="D110" s="2" t="s">
        <v>35</v>
      </c>
      <c r="E110" s="2" t="s">
        <v>241</v>
      </c>
      <c r="F110" t="e">
        <v>#N/A</v>
      </c>
      <c r="G110" s="6" t="s">
        <v>2232</v>
      </c>
      <c r="H110" s="6">
        <v>11</v>
      </c>
      <c r="I110" s="6" t="s">
        <v>2238</v>
      </c>
      <c r="J110" s="6" t="s">
        <v>2238</v>
      </c>
      <c r="K110" s="34">
        <v>8393.1</v>
      </c>
      <c r="L110" s="34">
        <v>4860</v>
      </c>
      <c r="M110" s="34">
        <v>3712</v>
      </c>
      <c r="N110" s="34">
        <v>93.534482758620683</v>
      </c>
      <c r="O110" s="35">
        <v>42.55560935362103</v>
      </c>
      <c r="P110" s="33">
        <v>495</v>
      </c>
      <c r="Q110" s="33">
        <v>2899</v>
      </c>
      <c r="R110" s="33">
        <v>318</v>
      </c>
      <c r="S110" s="8">
        <v>47.386266732945899</v>
      </c>
      <c r="T110" s="33">
        <v>908.32097999999996</v>
      </c>
      <c r="U110" s="33">
        <v>0</v>
      </c>
      <c r="V110" s="33">
        <v>646.95006999999998</v>
      </c>
      <c r="W110" s="33">
        <v>5568.0622999999996</v>
      </c>
      <c r="X110" s="33">
        <v>2210.8425000000002</v>
      </c>
      <c r="Y110" s="33">
        <v>0</v>
      </c>
      <c r="Z110" s="33">
        <v>934.63577999999995</v>
      </c>
      <c r="AA110" s="33">
        <v>0</v>
      </c>
      <c r="AB110" s="33">
        <v>0</v>
      </c>
      <c r="AC110" s="33">
        <v>8389.4632000000001</v>
      </c>
      <c r="AD110" s="33">
        <v>70.615010999999996</v>
      </c>
      <c r="AE110" s="33">
        <v>62.831068000000002</v>
      </c>
      <c r="AF110" s="33">
        <v>0</v>
      </c>
      <c r="AG110" s="33">
        <v>478.14373999999998</v>
      </c>
      <c r="AH110" s="33">
        <v>0</v>
      </c>
      <c r="AI110" s="33">
        <v>0</v>
      </c>
      <c r="AJ110" s="33">
        <v>3141.623</v>
      </c>
      <c r="AK110" s="33">
        <v>1260.3108</v>
      </c>
      <c r="AL110" s="33">
        <v>4451.8051999999998</v>
      </c>
      <c r="AM110" s="33">
        <v>0</v>
      </c>
      <c r="AN110" s="33">
        <v>0.98433518268760001</v>
      </c>
      <c r="AO110" s="10">
        <v>0.11079691516709511</v>
      </c>
      <c r="AP110" s="8">
        <v>0</v>
      </c>
      <c r="AQ110" s="8">
        <v>64.242999999999995</v>
      </c>
      <c r="AR110" s="8">
        <v>95</v>
      </c>
      <c r="AS110" s="8">
        <v>795.57894736842104</v>
      </c>
      <c r="AT110">
        <v>2559</v>
      </c>
      <c r="AU110" s="20">
        <v>3664</v>
      </c>
      <c r="AV110" s="8">
        <v>98.706896551724128</v>
      </c>
      <c r="AW110" s="34">
        <v>134</v>
      </c>
      <c r="AX110" s="34">
        <v>81</v>
      </c>
    </row>
    <row r="111" spans="1:50" x14ac:dyDescent="0.25">
      <c r="A111" s="2" t="s">
        <v>27</v>
      </c>
      <c r="B111" s="3" t="s">
        <v>242</v>
      </c>
      <c r="C111" s="4">
        <v>25823</v>
      </c>
      <c r="D111" s="2" t="s">
        <v>29</v>
      </c>
      <c r="E111" s="2" t="s">
        <v>243</v>
      </c>
      <c r="F111" t="e">
        <v>#N/A</v>
      </c>
      <c r="G111" s="6" t="s">
        <v>2230</v>
      </c>
      <c r="H111" s="6">
        <v>13</v>
      </c>
      <c r="I111" s="6" t="s">
        <v>2238</v>
      </c>
      <c r="J111" s="6" t="s">
        <v>2238</v>
      </c>
      <c r="K111" s="34">
        <v>14561.3</v>
      </c>
      <c r="L111" s="34">
        <v>1458</v>
      </c>
      <c r="M111" s="34">
        <v>1405</v>
      </c>
      <c r="N111" s="34">
        <v>51.174377224199283</v>
      </c>
      <c r="O111" s="35">
        <v>11.36810602797069</v>
      </c>
      <c r="P111" s="33">
        <v>507</v>
      </c>
      <c r="Q111" s="33">
        <v>864</v>
      </c>
      <c r="R111" s="33">
        <v>34</v>
      </c>
      <c r="S111" s="8">
        <v>35.920433842132475</v>
      </c>
      <c r="T111" s="33">
        <v>1301.6522</v>
      </c>
      <c r="U111" s="33">
        <v>4495.3469999999998</v>
      </c>
      <c r="V111" s="33">
        <v>0</v>
      </c>
      <c r="W111" s="33">
        <v>8977.4742000000006</v>
      </c>
      <c r="X111" s="33">
        <v>0</v>
      </c>
      <c r="Y111" s="33">
        <v>0</v>
      </c>
      <c r="Z111" s="33">
        <v>1008.0234</v>
      </c>
      <c r="AA111" s="33">
        <v>754.58882000000006</v>
      </c>
      <c r="AB111" s="33">
        <v>0</v>
      </c>
      <c r="AC111" s="33">
        <v>13020.826999999999</v>
      </c>
      <c r="AD111" s="33">
        <v>0</v>
      </c>
      <c r="AE111" s="33">
        <v>8.9660808999999997</v>
      </c>
      <c r="AF111" s="33">
        <v>0</v>
      </c>
      <c r="AG111" s="33">
        <v>294.77026000000001</v>
      </c>
      <c r="AH111" s="33">
        <v>754.58884999999998</v>
      </c>
      <c r="AI111" s="33">
        <v>0</v>
      </c>
      <c r="AJ111" s="33">
        <v>7046.3873999999996</v>
      </c>
      <c r="AK111" s="33">
        <v>1368.4559999999999</v>
      </c>
      <c r="AL111" s="33">
        <v>5310.2709000000004</v>
      </c>
      <c r="AM111" s="33">
        <v>0</v>
      </c>
      <c r="AN111" s="33">
        <v>38.642068797774002</v>
      </c>
      <c r="AO111" s="10">
        <v>0.54605597964376595</v>
      </c>
      <c r="AP111" s="8">
        <v>0</v>
      </c>
      <c r="AQ111" s="8">
        <v>98.367390023566358</v>
      </c>
      <c r="AR111" s="8">
        <v>162</v>
      </c>
      <c r="AS111" s="8">
        <v>828.7037037037037</v>
      </c>
      <c r="AT111">
        <v>473</v>
      </c>
      <c r="AU111" s="20">
        <v>1099</v>
      </c>
      <c r="AV111" s="8">
        <v>78.220640569395016</v>
      </c>
      <c r="AW111" s="34">
        <v>95</v>
      </c>
      <c r="AX111" s="34">
        <v>79</v>
      </c>
    </row>
    <row r="112" spans="1:50" x14ac:dyDescent="0.25">
      <c r="A112" s="2" t="s">
        <v>88</v>
      </c>
      <c r="B112" s="3" t="s">
        <v>244</v>
      </c>
      <c r="C112" s="4">
        <v>68522</v>
      </c>
      <c r="D112" s="2" t="s">
        <v>90</v>
      </c>
      <c r="E112" s="2" t="s">
        <v>245</v>
      </c>
      <c r="F112" t="e">
        <v>#N/A</v>
      </c>
      <c r="G112" s="6" t="s">
        <v>2232</v>
      </c>
      <c r="H112" s="6">
        <v>7</v>
      </c>
      <c r="I112" s="6" t="s">
        <v>2238</v>
      </c>
      <c r="J112" s="6" t="s">
        <v>2238</v>
      </c>
      <c r="K112" s="34">
        <v>2074.3000000000002</v>
      </c>
      <c r="L112" s="34">
        <v>506</v>
      </c>
      <c r="M112" s="34">
        <v>499</v>
      </c>
      <c r="N112" s="34">
        <v>82.364729458917836</v>
      </c>
      <c r="O112" s="35">
        <v>18.40376348321637</v>
      </c>
      <c r="P112" s="33">
        <v>130</v>
      </c>
      <c r="Q112" s="33">
        <v>364</v>
      </c>
      <c r="R112" s="33">
        <v>5</v>
      </c>
      <c r="S112" s="8">
        <v>6.9013058787540178</v>
      </c>
      <c r="T112" s="33">
        <v>618.73752999999999</v>
      </c>
      <c r="U112" s="33">
        <v>0</v>
      </c>
      <c r="V112" s="33">
        <v>137.19968</v>
      </c>
      <c r="W112" s="33">
        <v>1195.3063</v>
      </c>
      <c r="X112" s="33">
        <v>0</v>
      </c>
      <c r="Y112" s="33">
        <v>0</v>
      </c>
      <c r="Z112" s="33">
        <v>0</v>
      </c>
      <c r="AA112" s="33">
        <v>0</v>
      </c>
      <c r="AB112" s="33">
        <v>56.984245000000001</v>
      </c>
      <c r="AC112" s="33">
        <v>1965.4465</v>
      </c>
      <c r="AD112" s="33">
        <v>12.866294999999999</v>
      </c>
      <c r="AE112" s="33">
        <v>16.516424000000001</v>
      </c>
      <c r="AF112" s="33">
        <v>0</v>
      </c>
      <c r="AG112" s="33">
        <v>72.068561000000003</v>
      </c>
      <c r="AH112" s="33">
        <v>0</v>
      </c>
      <c r="AI112" s="33">
        <v>15.299654</v>
      </c>
      <c r="AJ112" s="33">
        <v>1343.6439</v>
      </c>
      <c r="AK112" s="33">
        <v>447.30641000000003</v>
      </c>
      <c r="AL112" s="33">
        <v>140.46205</v>
      </c>
      <c r="AM112" s="33">
        <v>1976.81394419</v>
      </c>
      <c r="AN112" s="33">
        <v>4.6174506028376001</v>
      </c>
      <c r="AO112" s="10">
        <v>0.26847662141779788</v>
      </c>
      <c r="AP112" s="8">
        <v>0</v>
      </c>
      <c r="AQ112" s="8">
        <v>21.17194579812648</v>
      </c>
      <c r="AR112" s="8">
        <v>20</v>
      </c>
      <c r="AS112" s="8">
        <v>1978.5</v>
      </c>
      <c r="AT112">
        <v>309</v>
      </c>
      <c r="AU112" s="20">
        <v>430.99999999999994</v>
      </c>
      <c r="AV112" s="8">
        <v>86.372745490981956</v>
      </c>
      <c r="AW112" s="34">
        <v>25</v>
      </c>
      <c r="AX112" s="34">
        <v>24</v>
      </c>
    </row>
    <row r="113" spans="1:50" x14ac:dyDescent="0.25">
      <c r="A113" s="2" t="s">
        <v>33</v>
      </c>
      <c r="B113" s="3" t="s">
        <v>246</v>
      </c>
      <c r="C113" s="4">
        <v>15407</v>
      </c>
      <c r="D113" s="2" t="s">
        <v>35</v>
      </c>
      <c r="E113" s="2" t="s">
        <v>247</v>
      </c>
      <c r="F113" t="e">
        <v>#N/A</v>
      </c>
      <c r="G113" s="6" t="s">
        <v>2232</v>
      </c>
      <c r="H113" s="6">
        <v>0</v>
      </c>
      <c r="I113" s="6" t="s">
        <v>2239</v>
      </c>
      <c r="J113" s="6" t="s">
        <v>2239</v>
      </c>
      <c r="K113" s="34">
        <v>11802.300000000001</v>
      </c>
      <c r="L113" s="34">
        <v>4849</v>
      </c>
      <c r="M113" s="34">
        <v>2203</v>
      </c>
      <c r="N113" s="34">
        <v>92.691783931003187</v>
      </c>
      <c r="O113" s="35">
        <v>13.86123043350525</v>
      </c>
      <c r="P113" s="33">
        <v>211</v>
      </c>
      <c r="Q113" s="33">
        <v>1913</v>
      </c>
      <c r="R113" s="33">
        <v>79</v>
      </c>
      <c r="S113" s="8">
        <v>44.350563497174669</v>
      </c>
      <c r="T113" s="33">
        <v>3253.482</v>
      </c>
      <c r="U113" s="33">
        <v>1128.4353000000001</v>
      </c>
      <c r="V113" s="33">
        <v>4571.0726000000004</v>
      </c>
      <c r="W113" s="33">
        <v>3100.6165999999998</v>
      </c>
      <c r="X113" s="33">
        <v>0</v>
      </c>
      <c r="Y113" s="33">
        <v>0</v>
      </c>
      <c r="Z113" s="33">
        <v>640.50338999999997</v>
      </c>
      <c r="AA113" s="33">
        <v>1375.2802999999999</v>
      </c>
      <c r="AB113" s="33">
        <v>3.9117795000000002</v>
      </c>
      <c r="AC113" s="33">
        <v>9997.9436000000005</v>
      </c>
      <c r="AD113" s="33">
        <v>80.844803999999996</v>
      </c>
      <c r="AE113" s="33">
        <v>92.388929000000005</v>
      </c>
      <c r="AF113" s="33">
        <v>0</v>
      </c>
      <c r="AG113" s="33">
        <v>2015.8916999999999</v>
      </c>
      <c r="AH113" s="33">
        <v>0</v>
      </c>
      <c r="AI113" s="33">
        <v>0.52042179</v>
      </c>
      <c r="AJ113" s="33">
        <v>3032.6696999999999</v>
      </c>
      <c r="AK113" s="33">
        <v>1591.2647999999999</v>
      </c>
      <c r="AL113" s="33">
        <v>5365.7483000000002</v>
      </c>
      <c r="AM113" s="33">
        <v>2920.86137942</v>
      </c>
      <c r="AN113" s="33">
        <v>4.5788066170128001</v>
      </c>
      <c r="AO113" s="10">
        <v>0.21502815071459505</v>
      </c>
      <c r="AP113" s="8">
        <v>0</v>
      </c>
      <c r="AQ113" s="8">
        <v>68.127499999999998</v>
      </c>
      <c r="AR113" s="8">
        <v>121</v>
      </c>
      <c r="AS113" s="8">
        <v>662.39669421487599</v>
      </c>
      <c r="AT113">
        <v>1363</v>
      </c>
      <c r="AU113" s="20">
        <v>2142</v>
      </c>
      <c r="AV113" s="8">
        <v>97.231048570131634</v>
      </c>
      <c r="AW113" s="34">
        <v>68</v>
      </c>
      <c r="AX113" s="34">
        <v>55</v>
      </c>
    </row>
    <row r="114" spans="1:50" x14ac:dyDescent="0.25">
      <c r="A114" s="2" t="s">
        <v>33</v>
      </c>
      <c r="B114" s="3" t="s">
        <v>248</v>
      </c>
      <c r="C114" s="4">
        <v>15212</v>
      </c>
      <c r="D114" s="2" t="s">
        <v>35</v>
      </c>
      <c r="E114" s="2" t="s">
        <v>249</v>
      </c>
      <c r="F114" t="e">
        <v>#N/A</v>
      </c>
      <c r="G114" s="6" t="s">
        <v>2230</v>
      </c>
      <c r="H114" s="6">
        <v>12</v>
      </c>
      <c r="I114" s="6" t="s">
        <v>2238</v>
      </c>
      <c r="J114" s="6" t="s">
        <v>2238</v>
      </c>
      <c r="K114" s="34">
        <v>13720.699999999999</v>
      </c>
      <c r="L114" s="34">
        <v>1096</v>
      </c>
      <c r="M114" s="34">
        <v>1048</v>
      </c>
      <c r="N114" s="34">
        <v>57.919847328244281</v>
      </c>
      <c r="O114" s="35">
        <v>10.042488387217299</v>
      </c>
      <c r="P114" s="33">
        <v>291</v>
      </c>
      <c r="Q114" s="33">
        <v>753</v>
      </c>
      <c r="R114" s="33">
        <v>4</v>
      </c>
      <c r="S114" s="8">
        <v>6.3397835842633334</v>
      </c>
      <c r="T114" s="33">
        <v>2112.1590999999999</v>
      </c>
      <c r="U114" s="33">
        <v>753.30781000000002</v>
      </c>
      <c r="V114" s="33">
        <v>0</v>
      </c>
      <c r="W114" s="33">
        <v>12054.841</v>
      </c>
      <c r="X114" s="33">
        <v>0</v>
      </c>
      <c r="Y114" s="33">
        <v>0</v>
      </c>
      <c r="Z114" s="33">
        <v>0</v>
      </c>
      <c r="AA114" s="33">
        <v>2683.0221999999999</v>
      </c>
      <c r="AB114" s="33">
        <v>0</v>
      </c>
      <c r="AC114" s="33">
        <v>12246.073</v>
      </c>
      <c r="AD114" s="33">
        <v>7.3661667</v>
      </c>
      <c r="AE114" s="33">
        <v>16.705772</v>
      </c>
      <c r="AF114" s="33">
        <v>0</v>
      </c>
      <c r="AG114" s="33">
        <v>3344.58</v>
      </c>
      <c r="AH114" s="33">
        <v>2683.0221999999999</v>
      </c>
      <c r="AI114" s="33">
        <v>0</v>
      </c>
      <c r="AJ114" s="33">
        <v>6864.4207999999999</v>
      </c>
      <c r="AK114" s="33">
        <v>1080.7929999999999</v>
      </c>
      <c r="AL114" s="33">
        <v>946.93919000000005</v>
      </c>
      <c r="AM114" s="33">
        <v>0</v>
      </c>
      <c r="AN114" s="33">
        <v>21.707802956129999</v>
      </c>
      <c r="AO114" s="10">
        <v>0.5284857571214393</v>
      </c>
      <c r="AP114" s="8">
        <v>0</v>
      </c>
      <c r="AQ114" s="8">
        <v>116.36499999999999</v>
      </c>
      <c r="AR114" s="8">
        <v>172</v>
      </c>
      <c r="AS114" s="8">
        <v>795.93023255813955</v>
      </c>
      <c r="AT114">
        <v>375</v>
      </c>
      <c r="AU114" s="20">
        <v>912</v>
      </c>
      <c r="AV114" s="8">
        <v>87.022900763358777</v>
      </c>
      <c r="AW114" s="34">
        <v>63</v>
      </c>
      <c r="AX114" s="34">
        <v>56</v>
      </c>
    </row>
    <row r="115" spans="1:50" x14ac:dyDescent="0.25">
      <c r="A115" s="2" t="s">
        <v>33</v>
      </c>
      <c r="B115" s="3" t="s">
        <v>250</v>
      </c>
      <c r="C115" s="4">
        <v>15516</v>
      </c>
      <c r="D115" s="2" t="s">
        <v>35</v>
      </c>
      <c r="E115" s="2" t="s">
        <v>251</v>
      </c>
      <c r="F115" t="e">
        <v>#N/A</v>
      </c>
      <c r="G115" s="6" t="s">
        <v>2232</v>
      </c>
      <c r="H115" s="6">
        <v>0</v>
      </c>
      <c r="I115" s="6" t="s">
        <v>2239</v>
      </c>
      <c r="J115" s="6" t="s">
        <v>2239</v>
      </c>
      <c r="K115" s="34">
        <v>29566.2</v>
      </c>
      <c r="L115" s="34">
        <v>8863</v>
      </c>
      <c r="M115" s="34">
        <v>7925</v>
      </c>
      <c r="N115" s="34">
        <v>86.33438485804416</v>
      </c>
      <c r="O115" s="35">
        <v>25.518651731469244</v>
      </c>
      <c r="P115" s="33">
        <v>356</v>
      </c>
      <c r="Q115" s="33">
        <v>6781</v>
      </c>
      <c r="R115" s="33">
        <v>788</v>
      </c>
      <c r="S115" s="8">
        <v>34.132561039421248</v>
      </c>
      <c r="T115" s="33">
        <v>5582.8266999999996</v>
      </c>
      <c r="U115" s="33">
        <v>1876.9068</v>
      </c>
      <c r="V115" s="33">
        <v>4473.5185000000001</v>
      </c>
      <c r="W115" s="33">
        <v>19562.352999999999</v>
      </c>
      <c r="X115" s="33">
        <v>0</v>
      </c>
      <c r="Y115" s="33">
        <v>0</v>
      </c>
      <c r="Z115" s="33">
        <v>5777.1319000000003</v>
      </c>
      <c r="AA115" s="33">
        <v>0</v>
      </c>
      <c r="AB115" s="33">
        <v>221.85962000000001</v>
      </c>
      <c r="AC115" s="33">
        <v>25095.322</v>
      </c>
      <c r="AD115" s="33">
        <v>691.92022999999995</v>
      </c>
      <c r="AE115" s="33">
        <v>221.74784</v>
      </c>
      <c r="AF115" s="33">
        <v>475.72762</v>
      </c>
      <c r="AG115" s="33">
        <v>3494.2885999999999</v>
      </c>
      <c r="AH115" s="33">
        <v>0</v>
      </c>
      <c r="AI115" s="33">
        <v>1807.2102</v>
      </c>
      <c r="AJ115" s="33">
        <v>11598.07</v>
      </c>
      <c r="AK115" s="33">
        <v>3339.7417</v>
      </c>
      <c r="AL115" s="33">
        <v>10849.448</v>
      </c>
      <c r="AM115" s="33">
        <v>5855.9410451599997</v>
      </c>
      <c r="AN115" s="33">
        <v>25.274196037082756</v>
      </c>
      <c r="AO115" s="10">
        <v>0.18593601520430789</v>
      </c>
      <c r="AP115" s="8">
        <v>0</v>
      </c>
      <c r="AQ115" s="8">
        <v>383.86</v>
      </c>
      <c r="AR115" s="8">
        <v>395</v>
      </c>
      <c r="AS115" s="8">
        <v>1143.2911392405063</v>
      </c>
      <c r="AT115">
        <v>6159</v>
      </c>
      <c r="AU115" s="20">
        <v>7693</v>
      </c>
      <c r="AV115" s="8">
        <v>97.072555205047323</v>
      </c>
      <c r="AW115" s="34">
        <v>277</v>
      </c>
      <c r="AX115" s="34">
        <v>230</v>
      </c>
    </row>
    <row r="116" spans="1:50" x14ac:dyDescent="0.25">
      <c r="A116" s="2" t="s">
        <v>88</v>
      </c>
      <c r="B116" s="3" t="s">
        <v>252</v>
      </c>
      <c r="C116" s="4">
        <v>68152</v>
      </c>
      <c r="D116" s="2" t="s">
        <v>90</v>
      </c>
      <c r="E116" s="2" t="s">
        <v>253</v>
      </c>
      <c r="F116" t="e">
        <v>#N/A</v>
      </c>
      <c r="G116" s="6" t="s">
        <v>2230</v>
      </c>
      <c r="H116" s="6">
        <v>0</v>
      </c>
      <c r="I116" s="6" t="s">
        <v>2239</v>
      </c>
      <c r="J116" s="6" t="s">
        <v>2239</v>
      </c>
      <c r="K116" s="34">
        <v>25979.699999999997</v>
      </c>
      <c r="L116" s="34">
        <v>2515</v>
      </c>
      <c r="M116" s="34">
        <v>2450</v>
      </c>
      <c r="N116" s="34">
        <v>62.244897959183675</v>
      </c>
      <c r="O116" s="35">
        <v>11.601440275699176</v>
      </c>
      <c r="P116" s="33">
        <v>399</v>
      </c>
      <c r="Q116" s="33">
        <v>2025</v>
      </c>
      <c r="R116" s="33">
        <v>26</v>
      </c>
      <c r="S116" s="8">
        <v>49.195470736307996</v>
      </c>
      <c r="T116" s="33">
        <v>2256.6522</v>
      </c>
      <c r="U116" s="33">
        <v>3423.3802000000001</v>
      </c>
      <c r="V116" s="33">
        <v>5563.1252999999997</v>
      </c>
      <c r="W116" s="33">
        <v>14266.986999999999</v>
      </c>
      <c r="X116" s="33">
        <v>282.76909000000001</v>
      </c>
      <c r="Y116" s="33">
        <v>37.023076000000003</v>
      </c>
      <c r="Z116" s="33">
        <v>1275.3019999999999</v>
      </c>
      <c r="AA116" s="33">
        <v>0</v>
      </c>
      <c r="AB116" s="33">
        <v>0</v>
      </c>
      <c r="AC116" s="33">
        <v>24509.661</v>
      </c>
      <c r="AD116" s="33">
        <v>0</v>
      </c>
      <c r="AE116" s="33">
        <v>16.639804000000002</v>
      </c>
      <c r="AF116" s="33">
        <v>0</v>
      </c>
      <c r="AG116" s="33">
        <v>1206.9808</v>
      </c>
      <c r="AH116" s="33">
        <v>0</v>
      </c>
      <c r="AI116" s="33">
        <v>3838.9551999999999</v>
      </c>
      <c r="AJ116" s="33">
        <v>6634.4673000000003</v>
      </c>
      <c r="AK116" s="33">
        <v>1421.6881000000001</v>
      </c>
      <c r="AL116" s="33">
        <v>12703.254999999999</v>
      </c>
      <c r="AM116" s="33">
        <v>0</v>
      </c>
      <c r="AN116" s="33">
        <v>145.83819794936321</v>
      </c>
      <c r="AO116" s="10">
        <v>0.41838403663722606</v>
      </c>
      <c r="AP116" s="8">
        <v>0</v>
      </c>
      <c r="AQ116" s="8">
        <v>69.101763958252093</v>
      </c>
      <c r="AR116" s="8">
        <v>248</v>
      </c>
      <c r="AS116" s="8">
        <v>520.76612903225805</v>
      </c>
      <c r="AT116">
        <v>1531</v>
      </c>
      <c r="AU116" s="20">
        <v>2248</v>
      </c>
      <c r="AV116" s="8">
        <v>91.755102040816325</v>
      </c>
      <c r="AW116" s="34">
        <v>414</v>
      </c>
      <c r="AX116" s="34">
        <v>400</v>
      </c>
    </row>
    <row r="117" spans="1:50" x14ac:dyDescent="0.25">
      <c r="A117" s="2" t="s">
        <v>27</v>
      </c>
      <c r="B117" s="3" t="s">
        <v>254</v>
      </c>
      <c r="C117" s="4">
        <v>25513</v>
      </c>
      <c r="D117" s="2" t="s">
        <v>29</v>
      </c>
      <c r="E117" s="2" t="s">
        <v>255</v>
      </c>
      <c r="F117" t="e">
        <v>#N/A</v>
      </c>
      <c r="G117" s="6" t="s">
        <v>2232</v>
      </c>
      <c r="H117" s="6">
        <v>14</v>
      </c>
      <c r="I117" s="6" t="s">
        <v>2238</v>
      </c>
      <c r="J117" s="6" t="s">
        <v>2238</v>
      </c>
      <c r="K117" s="34">
        <v>39943.299999999996</v>
      </c>
      <c r="L117" s="34">
        <v>4540</v>
      </c>
      <c r="M117" s="34">
        <v>3572</v>
      </c>
      <c r="N117" s="34">
        <v>75.251959686450164</v>
      </c>
      <c r="O117" s="35">
        <v>10.505559101199085</v>
      </c>
      <c r="P117" s="33">
        <v>921</v>
      </c>
      <c r="Q117" s="33">
        <v>2606</v>
      </c>
      <c r="R117" s="33">
        <v>45</v>
      </c>
      <c r="S117" s="8">
        <v>14.580993355340135</v>
      </c>
      <c r="T117" s="33">
        <v>7596.1296000000002</v>
      </c>
      <c r="U117" s="33">
        <v>5354.9571999999998</v>
      </c>
      <c r="V117" s="33">
        <v>182.22059999999999</v>
      </c>
      <c r="W117" s="33">
        <v>27745.055</v>
      </c>
      <c r="X117" s="33">
        <v>0</v>
      </c>
      <c r="Y117" s="33">
        <v>0</v>
      </c>
      <c r="Z117" s="33">
        <v>1967.5035</v>
      </c>
      <c r="AA117" s="33">
        <v>15332.92</v>
      </c>
      <c r="AB117" s="33">
        <v>51.952931999999997</v>
      </c>
      <c r="AC117" s="33">
        <v>23695.138999999999</v>
      </c>
      <c r="AD117" s="33">
        <v>0</v>
      </c>
      <c r="AE117" s="33">
        <v>168.72648000000001</v>
      </c>
      <c r="AF117" s="33">
        <v>0</v>
      </c>
      <c r="AG117" s="33">
        <v>2891.6075000000001</v>
      </c>
      <c r="AH117" s="33">
        <v>15228.194</v>
      </c>
      <c r="AI117" s="33">
        <v>1337.3803</v>
      </c>
      <c r="AJ117" s="33">
        <v>11835.458000000001</v>
      </c>
      <c r="AK117" s="33">
        <v>3601.0079999999998</v>
      </c>
      <c r="AL117" s="33">
        <v>5985.1415999999999</v>
      </c>
      <c r="AM117" s="33">
        <v>0</v>
      </c>
      <c r="AN117" s="33">
        <v>32.000833292704002</v>
      </c>
      <c r="AO117" s="10">
        <v>0.37079199869897544</v>
      </c>
      <c r="AP117" s="8">
        <v>0</v>
      </c>
      <c r="AQ117" s="8">
        <v>534.70095247446966</v>
      </c>
      <c r="AR117" s="8">
        <v>402</v>
      </c>
      <c r="AS117" s="8">
        <v>1815.2985074626865</v>
      </c>
      <c r="AT117">
        <v>1394</v>
      </c>
      <c r="AU117" s="20">
        <v>3136</v>
      </c>
      <c r="AV117" s="8">
        <v>87.793952967525186</v>
      </c>
      <c r="AW117" s="34">
        <v>179</v>
      </c>
      <c r="AX117" s="34">
        <v>158</v>
      </c>
    </row>
    <row r="118" spans="1:50" x14ac:dyDescent="0.25">
      <c r="A118" s="2" t="s">
        <v>33</v>
      </c>
      <c r="B118" s="3" t="s">
        <v>256</v>
      </c>
      <c r="C118" s="4">
        <v>15362</v>
      </c>
      <c r="D118" s="2" t="s">
        <v>35</v>
      </c>
      <c r="E118" s="2" t="s">
        <v>257</v>
      </c>
      <c r="F118" t="e">
        <v>#N/A</v>
      </c>
      <c r="G118" s="6" t="s">
        <v>2232</v>
      </c>
      <c r="H118" s="6">
        <v>6</v>
      </c>
      <c r="I118" s="6" t="s">
        <v>2238</v>
      </c>
      <c r="J118" s="6" t="s">
        <v>2238</v>
      </c>
      <c r="K118" s="34">
        <v>3360.6</v>
      </c>
      <c r="L118" s="34">
        <v>1013</v>
      </c>
      <c r="M118" s="34">
        <v>876</v>
      </c>
      <c r="N118" s="34">
        <v>88.013698630136986</v>
      </c>
      <c r="O118" s="35">
        <v>26.640701638003598</v>
      </c>
      <c r="P118" s="33">
        <v>26</v>
      </c>
      <c r="Q118" s="33">
        <v>833</v>
      </c>
      <c r="R118" s="33">
        <v>17</v>
      </c>
      <c r="S118" s="8">
        <v>54.311415036816079</v>
      </c>
      <c r="T118" s="33">
        <v>619.95489999999995</v>
      </c>
      <c r="U118" s="33">
        <v>0</v>
      </c>
      <c r="V118" s="33">
        <v>1537.5197000000001</v>
      </c>
      <c r="W118" s="33">
        <v>1293.4179999999999</v>
      </c>
      <c r="X118" s="33">
        <v>0</v>
      </c>
      <c r="Y118" s="33">
        <v>0</v>
      </c>
      <c r="Z118" s="33">
        <v>61.814061000000002</v>
      </c>
      <c r="AA118" s="33">
        <v>253.06728000000001</v>
      </c>
      <c r="AB118" s="33">
        <v>0</v>
      </c>
      <c r="AC118" s="33">
        <v>3055.0551</v>
      </c>
      <c r="AD118" s="33">
        <v>106.00834999999999</v>
      </c>
      <c r="AE118" s="33">
        <v>33.917214000000001</v>
      </c>
      <c r="AF118" s="33">
        <v>74.810705999999996</v>
      </c>
      <c r="AG118" s="33">
        <v>271.71715999999998</v>
      </c>
      <c r="AH118" s="33">
        <v>0</v>
      </c>
      <c r="AI118" s="33">
        <v>304.44418000000002</v>
      </c>
      <c r="AJ118" s="33">
        <v>340.01728000000003</v>
      </c>
      <c r="AK118" s="33">
        <v>563.20345999999995</v>
      </c>
      <c r="AL118" s="33">
        <v>1887.8348000000001</v>
      </c>
      <c r="AM118" s="33">
        <v>0</v>
      </c>
      <c r="AN118" s="33">
        <v>0.16594638691096</v>
      </c>
      <c r="AO118" s="10">
        <v>0.28952042628774421</v>
      </c>
      <c r="AP118" s="8">
        <v>0</v>
      </c>
      <c r="AQ118" s="8">
        <v>36.617999999999995</v>
      </c>
      <c r="AR118" s="8">
        <v>34</v>
      </c>
      <c r="AS118" s="8">
        <v>1267.0588235294117</v>
      </c>
      <c r="AT118">
        <v>788</v>
      </c>
      <c r="AU118" s="20">
        <v>819</v>
      </c>
      <c r="AV118" s="8">
        <v>93.493150684931507</v>
      </c>
      <c r="AW118" s="34">
        <v>31</v>
      </c>
      <c r="AX118" s="34">
        <v>31</v>
      </c>
    </row>
    <row r="119" spans="1:50" x14ac:dyDescent="0.25">
      <c r="A119" s="2" t="s">
        <v>33</v>
      </c>
      <c r="B119" s="3" t="s">
        <v>258</v>
      </c>
      <c r="C119" s="4">
        <v>15238</v>
      </c>
      <c r="D119" s="2" t="s">
        <v>35</v>
      </c>
      <c r="E119" s="2" t="s">
        <v>259</v>
      </c>
      <c r="F119" t="e">
        <v>#N/A</v>
      </c>
      <c r="G119" s="6" t="s">
        <v>2231</v>
      </c>
      <c r="H119" s="6">
        <v>0</v>
      </c>
      <c r="I119" s="6" t="s">
        <v>2239</v>
      </c>
      <c r="J119" s="6" t="s">
        <v>2239</v>
      </c>
      <c r="K119" s="34">
        <v>23629.3</v>
      </c>
      <c r="L119" s="34">
        <v>7751</v>
      </c>
      <c r="M119" s="34">
        <v>6444</v>
      </c>
      <c r="N119" s="34">
        <v>93.466790813159534</v>
      </c>
      <c r="O119" s="35">
        <v>13.583953382386236</v>
      </c>
      <c r="P119" s="33">
        <v>620</v>
      </c>
      <c r="Q119" s="33">
        <v>5610</v>
      </c>
      <c r="R119" s="33">
        <v>214</v>
      </c>
      <c r="S119" s="8">
        <v>55.771662857228776</v>
      </c>
      <c r="T119" s="33">
        <v>3536.2950000000001</v>
      </c>
      <c r="U119" s="33">
        <v>2121.3186999999998</v>
      </c>
      <c r="V119" s="33">
        <v>9949.3860000000004</v>
      </c>
      <c r="W119" s="33">
        <v>6455.7947000000004</v>
      </c>
      <c r="X119" s="33">
        <v>0</v>
      </c>
      <c r="Y119" s="33">
        <v>0</v>
      </c>
      <c r="Z119" s="33">
        <v>2237.8737999999998</v>
      </c>
      <c r="AA119" s="33">
        <v>0</v>
      </c>
      <c r="AB119" s="33">
        <v>0</v>
      </c>
      <c r="AC119" s="33">
        <v>19830.419999999998</v>
      </c>
      <c r="AD119" s="33">
        <v>715.25594000000001</v>
      </c>
      <c r="AE119" s="33">
        <v>721.52787000000001</v>
      </c>
      <c r="AF119" s="33">
        <v>86.957268999999997</v>
      </c>
      <c r="AG119" s="33">
        <v>592.10679000000005</v>
      </c>
      <c r="AH119" s="33">
        <v>0</v>
      </c>
      <c r="AI119" s="33">
        <v>3408.1307000000002</v>
      </c>
      <c r="AJ119" s="33">
        <v>2769.6534000000001</v>
      </c>
      <c r="AK119" s="33">
        <v>2498.4132</v>
      </c>
      <c r="AL119" s="33">
        <v>12706.761</v>
      </c>
      <c r="AM119" s="33">
        <v>1892.56454003</v>
      </c>
      <c r="AN119" s="33">
        <v>15.910275025126918</v>
      </c>
      <c r="AO119" s="10">
        <v>0.14259876249405046</v>
      </c>
      <c r="AP119" s="8">
        <v>0</v>
      </c>
      <c r="AQ119" s="8">
        <v>124.22750000000001</v>
      </c>
      <c r="AR119" s="8">
        <v>229</v>
      </c>
      <c r="AS119" s="8">
        <v>638.20960698689953</v>
      </c>
      <c r="AT119">
        <v>4141</v>
      </c>
      <c r="AU119" s="20">
        <v>6357</v>
      </c>
      <c r="AV119" s="8">
        <v>98.649906890130353</v>
      </c>
      <c r="AW119" s="34">
        <v>153</v>
      </c>
      <c r="AX119" s="34">
        <v>128</v>
      </c>
    </row>
    <row r="120" spans="1:50" x14ac:dyDescent="0.25">
      <c r="A120" s="2" t="s">
        <v>27</v>
      </c>
      <c r="B120" s="3" t="s">
        <v>260</v>
      </c>
      <c r="C120" s="4">
        <v>25386</v>
      </c>
      <c r="D120" s="2" t="s">
        <v>29</v>
      </c>
      <c r="E120" s="2" t="s">
        <v>261</v>
      </c>
      <c r="F120" t="e">
        <v>#N/A</v>
      </c>
      <c r="G120" s="6" t="s">
        <v>2232</v>
      </c>
      <c r="H120" s="6">
        <v>0</v>
      </c>
      <c r="I120" s="6" t="s">
        <v>2239</v>
      </c>
      <c r="J120" s="6" t="s">
        <v>2239</v>
      </c>
      <c r="K120" s="34">
        <v>18499.3</v>
      </c>
      <c r="L120" s="34">
        <v>7806</v>
      </c>
      <c r="M120" s="34">
        <v>4369</v>
      </c>
      <c r="N120" s="34">
        <v>89.677271686884879</v>
      </c>
      <c r="O120" s="35">
        <v>25.614098995831299</v>
      </c>
      <c r="P120" s="33">
        <v>2088</v>
      </c>
      <c r="Q120" s="33">
        <v>2219</v>
      </c>
      <c r="R120" s="33">
        <v>62</v>
      </c>
      <c r="S120" s="8">
        <v>42.814248066867471</v>
      </c>
      <c r="T120" s="33">
        <v>5982.4495999999999</v>
      </c>
      <c r="U120" s="33">
        <v>6540.2996999999996</v>
      </c>
      <c r="V120" s="33">
        <v>0</v>
      </c>
      <c r="W120" s="33">
        <v>2258.0319</v>
      </c>
      <c r="X120" s="33">
        <v>0</v>
      </c>
      <c r="Y120" s="33">
        <v>0</v>
      </c>
      <c r="Z120" s="33">
        <v>290.43328000000002</v>
      </c>
      <c r="AA120" s="33">
        <v>311.91185999999999</v>
      </c>
      <c r="AB120" s="33">
        <v>0</v>
      </c>
      <c r="AC120" s="33">
        <v>14233.058000000001</v>
      </c>
      <c r="AD120" s="33">
        <v>140.30255</v>
      </c>
      <c r="AE120" s="33">
        <v>187.72406000000001</v>
      </c>
      <c r="AF120" s="33">
        <v>0</v>
      </c>
      <c r="AG120" s="33">
        <v>326.67935</v>
      </c>
      <c r="AH120" s="33">
        <v>307.53381999999999</v>
      </c>
      <c r="AI120" s="33">
        <v>0</v>
      </c>
      <c r="AJ120" s="33">
        <v>3150.5477999999998</v>
      </c>
      <c r="AK120" s="33">
        <v>4591.4823999999999</v>
      </c>
      <c r="AL120" s="33">
        <v>6411.7380999999996</v>
      </c>
      <c r="AM120" s="33">
        <v>0</v>
      </c>
      <c r="AN120" s="33">
        <v>4.4442844552140004</v>
      </c>
      <c r="AO120" s="10">
        <v>0.23427230046948361</v>
      </c>
      <c r="AP120" s="8">
        <v>0</v>
      </c>
      <c r="AQ120" s="8">
        <v>162.37763354281225</v>
      </c>
      <c r="AR120" s="8">
        <v>151</v>
      </c>
      <c r="AS120" s="8">
        <v>1467.6158940397352</v>
      </c>
      <c r="AT120">
        <v>3095</v>
      </c>
      <c r="AU120" s="20">
        <v>3631</v>
      </c>
      <c r="AV120" s="8">
        <v>83.108262760357064</v>
      </c>
      <c r="AW120" s="34">
        <v>109</v>
      </c>
      <c r="AX120" s="34">
        <v>91</v>
      </c>
    </row>
    <row r="121" spans="1:50" x14ac:dyDescent="0.25">
      <c r="A121" s="2" t="s">
        <v>33</v>
      </c>
      <c r="B121" s="3" t="s">
        <v>262</v>
      </c>
      <c r="C121" s="4">
        <v>15511</v>
      </c>
      <c r="D121" s="2" t="s">
        <v>35</v>
      </c>
      <c r="E121" s="2" t="s">
        <v>263</v>
      </c>
      <c r="F121" t="e">
        <v>#N/A</v>
      </c>
      <c r="G121" s="6" t="s">
        <v>2230</v>
      </c>
      <c r="H121" s="6">
        <v>8</v>
      </c>
      <c r="I121" s="6" t="s">
        <v>2238</v>
      </c>
      <c r="J121" s="6" t="s">
        <v>2238</v>
      </c>
      <c r="K121" s="34">
        <v>6608.4</v>
      </c>
      <c r="L121" s="34">
        <v>2410</v>
      </c>
      <c r="M121" s="34">
        <v>2317</v>
      </c>
      <c r="N121" s="34">
        <v>88.390159689253352</v>
      </c>
      <c r="O121" s="35">
        <v>51.38472354380481</v>
      </c>
      <c r="P121" s="33">
        <v>264</v>
      </c>
      <c r="Q121" s="33">
        <v>2030</v>
      </c>
      <c r="R121" s="33">
        <v>23</v>
      </c>
      <c r="S121" s="8">
        <v>19.116405524954388</v>
      </c>
      <c r="T121" s="33">
        <v>368.23995000000002</v>
      </c>
      <c r="U121" s="33">
        <v>0</v>
      </c>
      <c r="V121" s="33">
        <v>114.90286</v>
      </c>
      <c r="W121" s="33">
        <v>6099.5722999999998</v>
      </c>
      <c r="X121" s="33">
        <v>0</v>
      </c>
      <c r="Y121" s="33">
        <v>0</v>
      </c>
      <c r="Z121" s="33">
        <v>413.18786999999998</v>
      </c>
      <c r="AA121" s="33">
        <v>0</v>
      </c>
      <c r="AB121" s="33">
        <v>33.604236</v>
      </c>
      <c r="AC121" s="33">
        <v>6187.1578</v>
      </c>
      <c r="AD121" s="33">
        <v>14.0975</v>
      </c>
      <c r="AE121" s="33">
        <v>11.468987</v>
      </c>
      <c r="AF121" s="33">
        <v>0</v>
      </c>
      <c r="AG121" s="33">
        <v>607.98369000000002</v>
      </c>
      <c r="AH121" s="33">
        <v>0</v>
      </c>
      <c r="AI121" s="33">
        <v>16.498937000000002</v>
      </c>
      <c r="AJ121" s="33">
        <v>4740.2326999999996</v>
      </c>
      <c r="AK121" s="33">
        <v>0.99568614</v>
      </c>
      <c r="AL121" s="33">
        <v>1270.8674000000001</v>
      </c>
      <c r="AM121" s="33">
        <v>959.61185294200004</v>
      </c>
      <c r="AN121" s="33">
        <v>13.328487388345161</v>
      </c>
      <c r="AO121" s="10">
        <v>0.31945348080676644</v>
      </c>
      <c r="AP121" s="8">
        <v>0</v>
      </c>
      <c r="AQ121" s="8">
        <v>98.6</v>
      </c>
      <c r="AR121" s="8">
        <v>67</v>
      </c>
      <c r="AS121" s="8">
        <v>1731.3432835820895</v>
      </c>
      <c r="AT121">
        <v>825</v>
      </c>
      <c r="AU121" s="20">
        <v>2234</v>
      </c>
      <c r="AV121" s="8">
        <v>96.41778161415624</v>
      </c>
      <c r="AW121" s="34">
        <v>138</v>
      </c>
      <c r="AX121" s="34">
        <v>120</v>
      </c>
    </row>
    <row r="122" spans="1:50" x14ac:dyDescent="0.25">
      <c r="A122" s="2" t="s">
        <v>27</v>
      </c>
      <c r="B122" s="3" t="s">
        <v>264</v>
      </c>
      <c r="C122" s="4">
        <v>25258</v>
      </c>
      <c r="D122" s="2" t="s">
        <v>29</v>
      </c>
      <c r="E122" s="2" t="s">
        <v>265</v>
      </c>
      <c r="F122" t="e">
        <v>#N/A</v>
      </c>
      <c r="G122" s="6" t="s">
        <v>2230</v>
      </c>
      <c r="H122" s="6">
        <v>12</v>
      </c>
      <c r="I122" s="6" t="s">
        <v>2238</v>
      </c>
      <c r="J122" s="6" t="s">
        <v>2238</v>
      </c>
      <c r="K122" s="34">
        <v>13057.000000000002</v>
      </c>
      <c r="L122" s="34">
        <v>1803</v>
      </c>
      <c r="M122" s="34">
        <v>1715</v>
      </c>
      <c r="N122" s="34">
        <v>71.137026239067055</v>
      </c>
      <c r="O122" s="35">
        <v>19.089935752677693</v>
      </c>
      <c r="P122" s="33">
        <v>426</v>
      </c>
      <c r="Q122" s="33">
        <v>1272</v>
      </c>
      <c r="R122" s="33">
        <v>17</v>
      </c>
      <c r="S122" s="8">
        <v>38.466018361642355</v>
      </c>
      <c r="T122" s="33">
        <v>84.167112000000003</v>
      </c>
      <c r="U122" s="33">
        <v>6366.1926999999996</v>
      </c>
      <c r="V122" s="33">
        <v>0</v>
      </c>
      <c r="W122" s="33">
        <v>6725.7974999999997</v>
      </c>
      <c r="X122" s="33">
        <v>0</v>
      </c>
      <c r="Y122" s="33">
        <v>0</v>
      </c>
      <c r="Z122" s="33">
        <v>156.09987000000001</v>
      </c>
      <c r="AA122" s="33">
        <v>3587.4712</v>
      </c>
      <c r="AB122" s="33">
        <v>23.346126999999999</v>
      </c>
      <c r="AC122" s="33">
        <v>9418.8662000000004</v>
      </c>
      <c r="AD122" s="33">
        <v>7.7274552999999999</v>
      </c>
      <c r="AE122" s="33">
        <v>19.362334000000001</v>
      </c>
      <c r="AF122" s="33">
        <v>0</v>
      </c>
      <c r="AG122" s="33">
        <v>1360.6359</v>
      </c>
      <c r="AH122" s="33">
        <v>3584.5873000000001</v>
      </c>
      <c r="AI122" s="33">
        <v>20.880006000000002</v>
      </c>
      <c r="AJ122" s="33">
        <v>2925.7891</v>
      </c>
      <c r="AK122" s="33">
        <v>207.23857000000001</v>
      </c>
      <c r="AL122" s="33">
        <v>5075.0176000000001</v>
      </c>
      <c r="AM122" s="33">
        <v>0</v>
      </c>
      <c r="AN122" s="33">
        <v>16.862305528953001</v>
      </c>
      <c r="AO122" s="10">
        <v>0.50025265285497722</v>
      </c>
      <c r="AP122" s="8">
        <v>0</v>
      </c>
      <c r="AQ122" s="8">
        <v>76.53972113118617</v>
      </c>
      <c r="AR122" s="8">
        <v>133</v>
      </c>
      <c r="AS122" s="8">
        <v>785.41353383458659</v>
      </c>
      <c r="AT122">
        <v>794</v>
      </c>
      <c r="AU122" s="20">
        <v>1500</v>
      </c>
      <c r="AV122" s="8">
        <v>87.463556851311949</v>
      </c>
      <c r="AW122" s="34">
        <v>64</v>
      </c>
      <c r="AX122" s="34">
        <v>56</v>
      </c>
    </row>
    <row r="123" spans="1:50" x14ac:dyDescent="0.25">
      <c r="A123" s="2" t="s">
        <v>88</v>
      </c>
      <c r="B123" s="3" t="s">
        <v>266</v>
      </c>
      <c r="C123" s="4">
        <v>68686</v>
      </c>
      <c r="D123" s="2" t="s">
        <v>90</v>
      </c>
      <c r="E123" s="2" t="s">
        <v>267</v>
      </c>
      <c r="F123" t="e">
        <v>#N/A</v>
      </c>
      <c r="G123" s="6" t="s">
        <v>2230</v>
      </c>
      <c r="H123" s="6">
        <v>6</v>
      </c>
      <c r="I123" s="6" t="s">
        <v>2238</v>
      </c>
      <c r="J123" s="6" t="s">
        <v>2238</v>
      </c>
      <c r="K123" s="34">
        <v>7112.5999999999995</v>
      </c>
      <c r="L123" s="34">
        <v>1611</v>
      </c>
      <c r="M123" s="34">
        <v>1510</v>
      </c>
      <c r="N123" s="34">
        <v>83.11258278145695</v>
      </c>
      <c r="O123" s="35">
        <v>29.387650298389534</v>
      </c>
      <c r="P123" s="33">
        <v>412</v>
      </c>
      <c r="Q123" s="33">
        <v>1097</v>
      </c>
      <c r="R123" s="33">
        <v>1</v>
      </c>
      <c r="S123" s="8">
        <v>40.749697055044606</v>
      </c>
      <c r="T123" s="33">
        <v>319.77668999999997</v>
      </c>
      <c r="U123" s="33">
        <v>547.57633999999996</v>
      </c>
      <c r="V123" s="33">
        <v>1625.1911</v>
      </c>
      <c r="W123" s="33">
        <v>4980.6898000000001</v>
      </c>
      <c r="X123" s="33">
        <v>0</v>
      </c>
      <c r="Y123" s="33">
        <v>0</v>
      </c>
      <c r="Z123" s="33">
        <v>1459.1621</v>
      </c>
      <c r="AA123" s="33">
        <v>0</v>
      </c>
      <c r="AB123" s="33">
        <v>0</v>
      </c>
      <c r="AC123" s="33">
        <v>6018.9418999999998</v>
      </c>
      <c r="AD123" s="33">
        <v>0</v>
      </c>
      <c r="AE123" s="33">
        <v>4.8700615000000003</v>
      </c>
      <c r="AF123" s="33">
        <v>0</v>
      </c>
      <c r="AG123" s="33">
        <v>740.59708999999998</v>
      </c>
      <c r="AH123" s="33">
        <v>0</v>
      </c>
      <c r="AI123" s="33">
        <v>0</v>
      </c>
      <c r="AJ123" s="33">
        <v>3646.9061000000002</v>
      </c>
      <c r="AK123" s="33">
        <v>38.424660000000003</v>
      </c>
      <c r="AL123" s="33">
        <v>3047.3060999999998</v>
      </c>
      <c r="AM123" s="33">
        <v>0</v>
      </c>
      <c r="AN123" s="33">
        <v>59.499567790961208</v>
      </c>
      <c r="AO123" s="10">
        <v>0.46086320409656184</v>
      </c>
      <c r="AP123" s="8">
        <v>0</v>
      </c>
      <c r="AQ123" s="8">
        <v>35.366833895783678</v>
      </c>
      <c r="AR123" s="8">
        <v>71</v>
      </c>
      <c r="AS123" s="8">
        <v>930.9859154929577</v>
      </c>
      <c r="AT123">
        <v>607</v>
      </c>
      <c r="AU123" s="20">
        <v>1444.9999999999998</v>
      </c>
      <c r="AV123" s="8">
        <v>95.69536423841059</v>
      </c>
      <c r="AW123" s="34">
        <v>48</v>
      </c>
      <c r="AX123" s="34">
        <v>44</v>
      </c>
    </row>
    <row r="124" spans="1:50" x14ac:dyDescent="0.25">
      <c r="A124" s="2" t="s">
        <v>33</v>
      </c>
      <c r="B124" s="3" t="s">
        <v>268</v>
      </c>
      <c r="C124" s="4">
        <v>15087</v>
      </c>
      <c r="D124" s="2" t="s">
        <v>35</v>
      </c>
      <c r="E124" s="2" t="s">
        <v>269</v>
      </c>
      <c r="F124" t="e">
        <v>#N/A</v>
      </c>
      <c r="G124" s="6" t="s">
        <v>2232</v>
      </c>
      <c r="H124" s="6">
        <v>24</v>
      </c>
      <c r="I124" s="6" t="s">
        <v>2238</v>
      </c>
      <c r="J124" s="6" t="s">
        <v>2238</v>
      </c>
      <c r="K124" s="34">
        <v>25388.2</v>
      </c>
      <c r="L124" s="34">
        <v>3838</v>
      </c>
      <c r="M124" s="34">
        <v>3777</v>
      </c>
      <c r="N124" s="34">
        <v>80.301826846703733</v>
      </c>
      <c r="O124" s="35">
        <v>16.121373098902506</v>
      </c>
      <c r="P124" s="33">
        <v>110</v>
      </c>
      <c r="Q124" s="33">
        <v>3433</v>
      </c>
      <c r="R124" s="33">
        <v>234</v>
      </c>
      <c r="S124" s="8">
        <v>50.285968957437014</v>
      </c>
      <c r="T124" s="33">
        <v>2007.6365000000001</v>
      </c>
      <c r="U124" s="33">
        <v>446.6968</v>
      </c>
      <c r="V124" s="33">
        <v>4575.6102000000001</v>
      </c>
      <c r="W124" s="33">
        <v>8951.2176999999992</v>
      </c>
      <c r="X124" s="33">
        <v>0</v>
      </c>
      <c r="Y124" s="33">
        <v>0</v>
      </c>
      <c r="Z124" s="33">
        <v>37.810395999999997</v>
      </c>
      <c r="AA124" s="33">
        <v>0</v>
      </c>
      <c r="AB124" s="33">
        <v>0</v>
      </c>
      <c r="AC124" s="33">
        <v>15972.298000000001</v>
      </c>
      <c r="AD124" s="33">
        <v>38.397599999999997</v>
      </c>
      <c r="AE124" s="33">
        <v>45.793315999999997</v>
      </c>
      <c r="AF124" s="33">
        <v>0</v>
      </c>
      <c r="AG124" s="33">
        <v>54.707464000000002</v>
      </c>
      <c r="AH124" s="33">
        <v>0</v>
      </c>
      <c r="AI124" s="33">
        <v>3161.9697000000001</v>
      </c>
      <c r="AJ124" s="33">
        <v>2722.8249000000001</v>
      </c>
      <c r="AK124" s="33">
        <v>1993.0618999999999</v>
      </c>
      <c r="AL124" s="33">
        <v>8070.1486999999997</v>
      </c>
      <c r="AM124" s="33">
        <v>0</v>
      </c>
      <c r="AN124" s="33">
        <v>4.8606645450203994</v>
      </c>
      <c r="AO124" s="10">
        <v>0.29617021276595745</v>
      </c>
      <c r="AP124" s="8">
        <v>0</v>
      </c>
      <c r="AQ124" s="8">
        <v>80.580000000000013</v>
      </c>
      <c r="AR124" s="8">
        <v>143</v>
      </c>
      <c r="AS124" s="8">
        <v>662.93706293706305</v>
      </c>
      <c r="AT124">
        <v>2357</v>
      </c>
      <c r="AU124" s="20">
        <v>3582</v>
      </c>
      <c r="AV124" s="8">
        <v>94.837172359015085</v>
      </c>
      <c r="AW124" s="34">
        <v>463</v>
      </c>
      <c r="AX124" s="34">
        <v>440</v>
      </c>
    </row>
    <row r="125" spans="1:50" x14ac:dyDescent="0.25">
      <c r="A125" s="2" t="s">
        <v>33</v>
      </c>
      <c r="B125" s="3" t="s">
        <v>270</v>
      </c>
      <c r="C125" s="4">
        <v>15368</v>
      </c>
      <c r="D125" s="2" t="s">
        <v>35</v>
      </c>
      <c r="E125" s="2" t="s">
        <v>271</v>
      </c>
      <c r="F125" t="e">
        <v>#N/A</v>
      </c>
      <c r="G125" s="6" t="s">
        <v>2230</v>
      </c>
      <c r="H125" s="6">
        <v>27</v>
      </c>
      <c r="I125" s="6" t="s">
        <v>2238</v>
      </c>
      <c r="J125" s="6" t="s">
        <v>2238</v>
      </c>
      <c r="K125" s="34">
        <v>12777.8</v>
      </c>
      <c r="L125" s="34">
        <v>3575</v>
      </c>
      <c r="M125" s="34">
        <v>3113</v>
      </c>
      <c r="N125" s="34">
        <v>85.83360102794731</v>
      </c>
      <c r="O125" s="35">
        <v>27.222453233139028</v>
      </c>
      <c r="P125" s="33">
        <v>514</v>
      </c>
      <c r="Q125" s="33">
        <v>2539</v>
      </c>
      <c r="R125" s="33">
        <v>60</v>
      </c>
      <c r="S125" s="8">
        <v>51.477045710386683</v>
      </c>
      <c r="T125" s="33">
        <v>55.817628999999997</v>
      </c>
      <c r="U125" s="33">
        <v>554.83677999999998</v>
      </c>
      <c r="V125" s="33">
        <v>7604.5598</v>
      </c>
      <c r="W125" s="33">
        <v>4856.5258999999996</v>
      </c>
      <c r="X125" s="33">
        <v>0</v>
      </c>
      <c r="Y125" s="33">
        <v>0</v>
      </c>
      <c r="Z125" s="33">
        <v>0</v>
      </c>
      <c r="AA125" s="33">
        <v>1756.6386</v>
      </c>
      <c r="AB125" s="33">
        <v>48.065413999999997</v>
      </c>
      <c r="AC125" s="33">
        <v>11342.388000000001</v>
      </c>
      <c r="AD125" s="33">
        <v>6.8602134000000001</v>
      </c>
      <c r="AE125" s="33">
        <v>10.439437</v>
      </c>
      <c r="AF125" s="33">
        <v>0</v>
      </c>
      <c r="AG125" s="33">
        <v>820.07039999999995</v>
      </c>
      <c r="AH125" s="33">
        <v>0</v>
      </c>
      <c r="AI125" s="33">
        <v>3624.1857</v>
      </c>
      <c r="AJ125" s="33">
        <v>1862.1451</v>
      </c>
      <c r="AK125" s="33">
        <v>65.845724000000004</v>
      </c>
      <c r="AL125" s="33">
        <v>6771.2659999999996</v>
      </c>
      <c r="AM125" s="33">
        <v>0</v>
      </c>
      <c r="AN125" s="33">
        <v>0.37010759355440004</v>
      </c>
      <c r="AO125" s="10">
        <v>0.47897968823807274</v>
      </c>
      <c r="AP125" s="8">
        <v>0</v>
      </c>
      <c r="AQ125" s="8">
        <v>152.66</v>
      </c>
      <c r="AR125" s="8">
        <v>117</v>
      </c>
      <c r="AS125" s="8">
        <v>1535.0427350427351</v>
      </c>
      <c r="AT125">
        <v>2652</v>
      </c>
      <c r="AU125" s="20">
        <v>2994</v>
      </c>
      <c r="AV125" s="8">
        <v>96.177320912303244</v>
      </c>
      <c r="AW125" s="34">
        <v>75</v>
      </c>
      <c r="AX125" s="34">
        <v>62</v>
      </c>
    </row>
    <row r="126" spans="1:50" x14ac:dyDescent="0.25">
      <c r="A126" s="2" t="s">
        <v>33</v>
      </c>
      <c r="B126" s="3" t="s">
        <v>272</v>
      </c>
      <c r="C126" s="4">
        <v>15696</v>
      </c>
      <c r="D126" s="2" t="s">
        <v>35</v>
      </c>
      <c r="E126" s="2" t="s">
        <v>273</v>
      </c>
      <c r="F126" t="e">
        <v>#N/A</v>
      </c>
      <c r="G126" s="6" t="s">
        <v>2230</v>
      </c>
      <c r="H126" s="6">
        <v>22</v>
      </c>
      <c r="I126" s="6" t="s">
        <v>2238</v>
      </c>
      <c r="J126" s="6" t="s">
        <v>2238</v>
      </c>
      <c r="K126" s="34">
        <v>7731.7000000000007</v>
      </c>
      <c r="L126" s="34">
        <v>1994</v>
      </c>
      <c r="M126" s="34">
        <v>1775</v>
      </c>
      <c r="N126" s="34">
        <v>80</v>
      </c>
      <c r="O126" s="35">
        <v>37.403654163500342</v>
      </c>
      <c r="P126" s="33">
        <v>143</v>
      </c>
      <c r="Q126" s="33">
        <v>1620</v>
      </c>
      <c r="R126" s="33">
        <v>12</v>
      </c>
      <c r="S126" s="8">
        <v>7.3200077858150729</v>
      </c>
      <c r="T126" s="33">
        <v>4311.8074999999999</v>
      </c>
      <c r="U126" s="33">
        <v>159.69111000000001</v>
      </c>
      <c r="V126" s="33">
        <v>755.70501000000002</v>
      </c>
      <c r="W126" s="33">
        <v>2518.1894000000002</v>
      </c>
      <c r="X126" s="33">
        <v>0</v>
      </c>
      <c r="Y126" s="33">
        <v>0</v>
      </c>
      <c r="Z126" s="33">
        <v>1.9273530000000001E-2</v>
      </c>
      <c r="AA126" s="33">
        <v>157.24852000000001</v>
      </c>
      <c r="AB126" s="33">
        <v>33.222563999999998</v>
      </c>
      <c r="AC126" s="33">
        <v>7597.9697999999999</v>
      </c>
      <c r="AD126" s="33">
        <v>32.457135000000001</v>
      </c>
      <c r="AE126" s="33">
        <v>41.353143000000003</v>
      </c>
      <c r="AF126" s="33">
        <v>0</v>
      </c>
      <c r="AG126" s="33">
        <v>658.63107000000002</v>
      </c>
      <c r="AH126" s="33">
        <v>0</v>
      </c>
      <c r="AI126" s="33">
        <v>1341.1511</v>
      </c>
      <c r="AJ126" s="33">
        <v>5128.1723000000002</v>
      </c>
      <c r="AK126" s="33">
        <v>79.117727000000002</v>
      </c>
      <c r="AL126" s="33">
        <v>572.49189000000001</v>
      </c>
      <c r="AM126" s="33">
        <v>0</v>
      </c>
      <c r="AN126" s="33">
        <v>1.6830911101292001</v>
      </c>
      <c r="AO126" s="10">
        <v>0.26150474799123447</v>
      </c>
      <c r="AP126" s="8">
        <v>0</v>
      </c>
      <c r="AQ126" s="8">
        <v>28.05</v>
      </c>
      <c r="AR126" s="8">
        <v>82</v>
      </c>
      <c r="AS126" s="8">
        <v>402.4390243902439</v>
      </c>
      <c r="AT126">
        <v>1523</v>
      </c>
      <c r="AU126" s="20">
        <v>1744.0000000000002</v>
      </c>
      <c r="AV126" s="8">
        <v>98.253521126760575</v>
      </c>
      <c r="AW126" s="34">
        <v>38</v>
      </c>
      <c r="AX126" s="34">
        <v>27</v>
      </c>
    </row>
    <row r="127" spans="1:50" x14ac:dyDescent="0.25">
      <c r="A127" s="2" t="s">
        <v>204</v>
      </c>
      <c r="B127" s="3" t="s">
        <v>274</v>
      </c>
      <c r="C127" s="4">
        <v>52323</v>
      </c>
      <c r="D127" s="2" t="s">
        <v>206</v>
      </c>
      <c r="E127" s="2" t="s">
        <v>275</v>
      </c>
      <c r="F127" t="e">
        <v>#N/A</v>
      </c>
      <c r="G127" s="6" t="s">
        <v>2232</v>
      </c>
      <c r="H127" s="6">
        <v>19</v>
      </c>
      <c r="I127" s="6" t="s">
        <v>2238</v>
      </c>
      <c r="J127" s="6" t="s">
        <v>2238</v>
      </c>
      <c r="K127" s="34">
        <v>2893.8</v>
      </c>
      <c r="L127" s="34">
        <v>2222</v>
      </c>
      <c r="M127" s="34">
        <v>1893</v>
      </c>
      <c r="N127" s="34">
        <v>97.517168515583734</v>
      </c>
      <c r="O127" s="35">
        <v>48.54673770056327</v>
      </c>
      <c r="P127" s="33">
        <v>477</v>
      </c>
      <c r="Q127" s="33">
        <v>1390</v>
      </c>
      <c r="R127" s="33">
        <v>26</v>
      </c>
      <c r="S127" s="8">
        <v>19.137007098654479</v>
      </c>
      <c r="T127" s="33">
        <v>1453.2909999999999</v>
      </c>
      <c r="U127" s="33">
        <v>0</v>
      </c>
      <c r="V127" s="33">
        <v>0</v>
      </c>
      <c r="W127" s="33">
        <v>1490.5187000000001</v>
      </c>
      <c r="X127" s="33">
        <v>0</v>
      </c>
      <c r="Y127" s="33">
        <v>0</v>
      </c>
      <c r="Z127" s="33">
        <v>340.91367000000002</v>
      </c>
      <c r="AA127" s="33">
        <v>0</v>
      </c>
      <c r="AB127" s="33">
        <v>33.244306999999999</v>
      </c>
      <c r="AC127" s="33">
        <v>2551.0259000000001</v>
      </c>
      <c r="AD127" s="33">
        <v>83.078385999999995</v>
      </c>
      <c r="AE127" s="33">
        <v>91.230732000000003</v>
      </c>
      <c r="AF127" s="33">
        <v>0</v>
      </c>
      <c r="AG127" s="33">
        <v>380.49932000000001</v>
      </c>
      <c r="AH127" s="33">
        <v>0</v>
      </c>
      <c r="AI127" s="33">
        <v>823.10413000000005</v>
      </c>
      <c r="AJ127" s="33">
        <v>523.38611000000003</v>
      </c>
      <c r="AK127" s="33">
        <v>614.35065999999995</v>
      </c>
      <c r="AL127" s="33">
        <v>575.69136000000003</v>
      </c>
      <c r="AM127" s="33">
        <v>0</v>
      </c>
      <c r="AN127" s="33">
        <v>22.481389329540001</v>
      </c>
      <c r="AO127" s="10">
        <v>0.32765399737876805</v>
      </c>
      <c r="AP127" s="8">
        <v>0</v>
      </c>
      <c r="AQ127" s="8">
        <v>28.72817629040869</v>
      </c>
      <c r="AR127" s="8">
        <v>35</v>
      </c>
      <c r="AS127" s="8">
        <v>911.42857142857144</v>
      </c>
      <c r="AT127">
        <v>458</v>
      </c>
      <c r="AU127" s="20">
        <v>1648</v>
      </c>
      <c r="AV127" s="8">
        <v>87.057580559957742</v>
      </c>
      <c r="AW127" s="34">
        <v>543</v>
      </c>
      <c r="AX127" s="34">
        <v>493</v>
      </c>
    </row>
    <row r="128" spans="1:50" x14ac:dyDescent="0.25">
      <c r="A128" s="2" t="s">
        <v>27</v>
      </c>
      <c r="B128" s="3" t="s">
        <v>276</v>
      </c>
      <c r="C128" s="4">
        <v>25335</v>
      </c>
      <c r="D128" s="2" t="s">
        <v>29</v>
      </c>
      <c r="E128" s="2" t="s">
        <v>277</v>
      </c>
      <c r="F128" t="e">
        <v>#N/A</v>
      </c>
      <c r="G128" s="6" t="s">
        <v>2233</v>
      </c>
      <c r="H128" s="6">
        <v>13</v>
      </c>
      <c r="I128" s="6" t="s">
        <v>2238</v>
      </c>
      <c r="J128" s="6" t="s">
        <v>2238</v>
      </c>
      <c r="K128" s="34">
        <v>22209.200000000001</v>
      </c>
      <c r="L128" s="34">
        <v>1075</v>
      </c>
      <c r="M128" s="34">
        <v>690</v>
      </c>
      <c r="N128" s="34">
        <v>52.463768115942031</v>
      </c>
      <c r="O128" s="35">
        <v>2.8420033251724672</v>
      </c>
      <c r="P128" s="33">
        <v>116</v>
      </c>
      <c r="Q128" s="33">
        <v>512</v>
      </c>
      <c r="R128" s="33">
        <v>62</v>
      </c>
      <c r="S128" s="8">
        <v>64.511505408929466</v>
      </c>
      <c r="T128" s="33">
        <v>437.65150999999997</v>
      </c>
      <c r="U128" s="33">
        <v>299.53584000000001</v>
      </c>
      <c r="V128" s="33">
        <v>1597.4738</v>
      </c>
      <c r="W128" s="33">
        <v>19422.407999999999</v>
      </c>
      <c r="X128" s="33">
        <v>0</v>
      </c>
      <c r="Y128" s="33">
        <v>0</v>
      </c>
      <c r="Z128" s="33">
        <v>12089.683000000001</v>
      </c>
      <c r="AA128" s="33">
        <v>1684.7637</v>
      </c>
      <c r="AB128" s="33">
        <v>224.66372999999999</v>
      </c>
      <c r="AC128" s="33">
        <v>8099.192</v>
      </c>
      <c r="AD128" s="33">
        <v>0</v>
      </c>
      <c r="AE128" s="33">
        <v>0</v>
      </c>
      <c r="AF128" s="33">
        <v>0</v>
      </c>
      <c r="AG128" s="33">
        <v>4412.4799000000003</v>
      </c>
      <c r="AH128" s="33">
        <v>1501.8989999999999</v>
      </c>
      <c r="AI128" s="33">
        <v>42.049295000000001</v>
      </c>
      <c r="AJ128" s="33">
        <v>1752.5615</v>
      </c>
      <c r="AK128" s="33">
        <v>133.36014</v>
      </c>
      <c r="AL128" s="33">
        <v>14255.953</v>
      </c>
      <c r="AM128" s="33">
        <v>3086.0393927</v>
      </c>
      <c r="AN128" s="33">
        <v>16.059976277296002</v>
      </c>
      <c r="AO128" s="10">
        <v>0.33112582781456956</v>
      </c>
      <c r="AP128" s="8">
        <v>0</v>
      </c>
      <c r="AQ128" s="8">
        <v>20.699283189316571</v>
      </c>
      <c r="AR128" s="8">
        <v>212</v>
      </c>
      <c r="AS128" s="8">
        <v>133.25471698113208</v>
      </c>
      <c r="AT128">
        <v>69</v>
      </c>
      <c r="AU128" s="20">
        <v>615</v>
      </c>
      <c r="AV128" s="8">
        <v>89.130434782608688</v>
      </c>
      <c r="AW128" s="34">
        <v>51</v>
      </c>
      <c r="AX128" s="34">
        <v>43</v>
      </c>
    </row>
    <row r="129" spans="1:50" x14ac:dyDescent="0.25">
      <c r="A129" s="2" t="s">
        <v>33</v>
      </c>
      <c r="B129" s="3" t="s">
        <v>278</v>
      </c>
      <c r="C129" s="4">
        <v>15761</v>
      </c>
      <c r="D129" s="2" t="s">
        <v>35</v>
      </c>
      <c r="E129" s="2" t="s">
        <v>279</v>
      </c>
      <c r="F129" t="e">
        <v>#N/A</v>
      </c>
      <c r="G129" s="6" t="s">
        <v>2233</v>
      </c>
      <c r="H129" s="6">
        <v>19</v>
      </c>
      <c r="I129" s="6" t="s">
        <v>2238</v>
      </c>
      <c r="J129" s="6" t="s">
        <v>2238</v>
      </c>
      <c r="K129" s="34">
        <v>5855.5</v>
      </c>
      <c r="L129" s="34">
        <v>2658</v>
      </c>
      <c r="M129" s="34">
        <v>2611</v>
      </c>
      <c r="N129" s="34">
        <v>95.404059747223286</v>
      </c>
      <c r="O129" s="35">
        <v>46.28949194253476</v>
      </c>
      <c r="P129" s="33">
        <v>229</v>
      </c>
      <c r="Q129" s="33">
        <v>2339</v>
      </c>
      <c r="R129" s="33">
        <v>43</v>
      </c>
      <c r="S129" s="8">
        <v>32.739958141791355</v>
      </c>
      <c r="T129" s="33">
        <v>684.04810999999995</v>
      </c>
      <c r="U129" s="33">
        <v>1010.664</v>
      </c>
      <c r="V129" s="33">
        <v>700.76092000000006</v>
      </c>
      <c r="W129" s="33">
        <v>3293.4697000000001</v>
      </c>
      <c r="X129" s="33">
        <v>0</v>
      </c>
      <c r="Y129" s="33">
        <v>0</v>
      </c>
      <c r="Z129" s="33">
        <v>592.22549000000004</v>
      </c>
      <c r="AA129" s="33">
        <v>0</v>
      </c>
      <c r="AB129" s="33">
        <v>106.20735999999999</v>
      </c>
      <c r="AC129" s="33">
        <v>5009.3081000000002</v>
      </c>
      <c r="AD129" s="33">
        <v>14.663107999999999</v>
      </c>
      <c r="AE129" s="33">
        <v>9.6866956000000002</v>
      </c>
      <c r="AF129" s="33">
        <v>0</v>
      </c>
      <c r="AG129" s="33">
        <v>1165.9576</v>
      </c>
      <c r="AH129" s="33">
        <v>0</v>
      </c>
      <c r="AI129" s="33">
        <v>69.795069999999996</v>
      </c>
      <c r="AJ129" s="33">
        <v>2552.0052000000001</v>
      </c>
      <c r="AK129" s="33">
        <v>51.447096000000002</v>
      </c>
      <c r="AL129" s="33">
        <v>1873.5124000000001</v>
      </c>
      <c r="AM129" s="33">
        <v>0</v>
      </c>
      <c r="AN129" s="33">
        <v>52.433870841775594</v>
      </c>
      <c r="AO129" s="10">
        <v>0.37174427782162589</v>
      </c>
      <c r="AP129" s="8">
        <v>0</v>
      </c>
      <c r="AQ129" s="8">
        <v>35.870000000000005</v>
      </c>
      <c r="AR129" s="8">
        <v>68</v>
      </c>
      <c r="AS129" s="8">
        <v>620.58823529411768</v>
      </c>
      <c r="AT129">
        <v>1115</v>
      </c>
      <c r="AU129" s="20">
        <v>2596</v>
      </c>
      <c r="AV129" s="8">
        <v>99.425507468402913</v>
      </c>
      <c r="AW129" s="34">
        <v>41</v>
      </c>
      <c r="AX129" s="34">
        <v>30</v>
      </c>
    </row>
    <row r="130" spans="1:50" x14ac:dyDescent="0.25">
      <c r="A130" s="2" t="s">
        <v>88</v>
      </c>
      <c r="B130" s="3" t="s">
        <v>280</v>
      </c>
      <c r="C130" s="4">
        <v>68368</v>
      </c>
      <c r="D130" s="2" t="s">
        <v>90</v>
      </c>
      <c r="E130" s="2" t="s">
        <v>281</v>
      </c>
      <c r="F130" t="e">
        <v>#N/A</v>
      </c>
      <c r="G130" s="6" t="s">
        <v>2230</v>
      </c>
      <c r="H130" s="6">
        <v>14</v>
      </c>
      <c r="I130" s="6" t="s">
        <v>2238</v>
      </c>
      <c r="J130" s="6" t="s">
        <v>2238</v>
      </c>
      <c r="K130" s="34">
        <v>7523.2999999999993</v>
      </c>
      <c r="L130" s="34">
        <v>1333</v>
      </c>
      <c r="M130" s="34">
        <v>1283</v>
      </c>
      <c r="N130" s="34">
        <v>73.187840997661738</v>
      </c>
      <c r="O130" s="35">
        <v>24.223841590564472</v>
      </c>
      <c r="P130" s="33">
        <v>434</v>
      </c>
      <c r="Q130" s="33">
        <v>839</v>
      </c>
      <c r="R130" s="33">
        <v>10</v>
      </c>
      <c r="S130" s="8">
        <v>32.000033077271709</v>
      </c>
      <c r="T130" s="33">
        <v>1142.2626</v>
      </c>
      <c r="U130" s="33">
        <v>2423.4886000000001</v>
      </c>
      <c r="V130" s="33">
        <v>26.432230000000001</v>
      </c>
      <c r="W130" s="33">
        <v>7499.7389999999996</v>
      </c>
      <c r="X130" s="33">
        <v>0</v>
      </c>
      <c r="Y130" s="33">
        <v>0</v>
      </c>
      <c r="Z130" s="33">
        <v>1150.5791999999999</v>
      </c>
      <c r="AA130" s="33">
        <v>157.06319999999999</v>
      </c>
      <c r="AB130" s="33">
        <v>0</v>
      </c>
      <c r="AC130" s="33">
        <v>9784.4325000000008</v>
      </c>
      <c r="AD130" s="33">
        <v>11.969722000000001</v>
      </c>
      <c r="AE130" s="33">
        <v>14.58123</v>
      </c>
      <c r="AF130" s="33">
        <v>0</v>
      </c>
      <c r="AG130" s="33">
        <v>858.55918999999994</v>
      </c>
      <c r="AH130" s="33">
        <v>157.06321</v>
      </c>
      <c r="AI130" s="33">
        <v>0</v>
      </c>
      <c r="AJ130" s="33">
        <v>5749.8158000000003</v>
      </c>
      <c r="AK130" s="33">
        <v>770.72650999999996</v>
      </c>
      <c r="AL130" s="33">
        <v>3553.2986999999998</v>
      </c>
      <c r="AM130" s="33">
        <v>0</v>
      </c>
      <c r="AN130" s="33">
        <v>6.0471059591801186</v>
      </c>
      <c r="AO130" s="10">
        <v>0.33821871476888388</v>
      </c>
      <c r="AP130" s="8">
        <v>0</v>
      </c>
      <c r="AQ130" s="8">
        <v>51.648418698335838</v>
      </c>
      <c r="AR130" s="8">
        <v>109</v>
      </c>
      <c r="AS130" s="8">
        <v>885.59633027522932</v>
      </c>
      <c r="AT130">
        <v>413</v>
      </c>
      <c r="AU130" s="20">
        <v>1075.0000000000002</v>
      </c>
      <c r="AV130" s="8">
        <v>83.787996882307098</v>
      </c>
      <c r="AW130" s="34">
        <v>84</v>
      </c>
      <c r="AX130" s="34">
        <v>77</v>
      </c>
    </row>
    <row r="131" spans="1:50" x14ac:dyDescent="0.25">
      <c r="A131" s="2" t="s">
        <v>27</v>
      </c>
      <c r="B131" s="3" t="s">
        <v>282</v>
      </c>
      <c r="C131" s="4">
        <v>25740</v>
      </c>
      <c r="D131" s="2" t="s">
        <v>29</v>
      </c>
      <c r="E131" s="2" t="s">
        <v>283</v>
      </c>
      <c r="F131" t="e">
        <v>#N/A</v>
      </c>
      <c r="G131" s="6" t="s">
        <v>2231</v>
      </c>
      <c r="H131" s="6">
        <v>11</v>
      </c>
      <c r="I131" s="6" t="s">
        <v>2238</v>
      </c>
      <c r="J131" s="6" t="s">
        <v>2238</v>
      </c>
      <c r="K131" s="34">
        <v>12530.000000000002</v>
      </c>
      <c r="L131" s="34">
        <v>2753</v>
      </c>
      <c r="M131" s="34">
        <v>1971</v>
      </c>
      <c r="N131" s="34">
        <v>80.263825469304919</v>
      </c>
      <c r="O131" s="35">
        <v>18.058546085745316</v>
      </c>
      <c r="P131" s="33">
        <v>439</v>
      </c>
      <c r="Q131" s="33">
        <v>1491</v>
      </c>
      <c r="R131" s="33">
        <v>41</v>
      </c>
      <c r="S131" s="8">
        <v>22.238357042710497</v>
      </c>
      <c r="T131" s="33">
        <v>4680.8679000000002</v>
      </c>
      <c r="U131" s="33">
        <v>3745.0589</v>
      </c>
      <c r="V131" s="33">
        <v>0</v>
      </c>
      <c r="W131" s="33">
        <v>3534.1091999999999</v>
      </c>
      <c r="X131" s="33">
        <v>0</v>
      </c>
      <c r="Y131" s="33">
        <v>986.63705000000004</v>
      </c>
      <c r="Z131" s="33">
        <v>373.25178</v>
      </c>
      <c r="AA131" s="33">
        <v>4343.8765999999996</v>
      </c>
      <c r="AB131" s="33">
        <v>0</v>
      </c>
      <c r="AC131" s="33">
        <v>6607.8095000000003</v>
      </c>
      <c r="AD131" s="33">
        <v>159.82820000000001</v>
      </c>
      <c r="AE131" s="33">
        <v>186.73333</v>
      </c>
      <c r="AF131" s="33">
        <v>0</v>
      </c>
      <c r="AG131" s="33">
        <v>607.29376999999999</v>
      </c>
      <c r="AH131" s="33">
        <v>4317.5787</v>
      </c>
      <c r="AI131" s="33">
        <v>1472.3742</v>
      </c>
      <c r="AJ131" s="33">
        <v>1732.7027</v>
      </c>
      <c r="AK131" s="33">
        <v>1381.2846</v>
      </c>
      <c r="AL131" s="33">
        <v>2773.4358000000002</v>
      </c>
      <c r="AM131" s="33">
        <v>0</v>
      </c>
      <c r="AN131" s="33">
        <v>3.1318772847944003</v>
      </c>
      <c r="AO131" s="10">
        <v>0.23163101993307145</v>
      </c>
      <c r="AP131" s="8">
        <v>0</v>
      </c>
      <c r="AQ131" s="8">
        <v>163.61592694422623</v>
      </c>
      <c r="AR131" s="8">
        <v>120</v>
      </c>
      <c r="AS131" s="8">
        <v>1860.8333333333333</v>
      </c>
      <c r="AT131">
        <v>915</v>
      </c>
      <c r="AU131" s="20">
        <v>1834</v>
      </c>
      <c r="AV131" s="8">
        <v>93.049213597158797</v>
      </c>
      <c r="AW131" s="34">
        <v>136</v>
      </c>
      <c r="AX131" s="34">
        <v>120</v>
      </c>
    </row>
    <row r="132" spans="1:50" x14ac:dyDescent="0.25">
      <c r="A132" s="2" t="s">
        <v>33</v>
      </c>
      <c r="B132" s="3" t="s">
        <v>284</v>
      </c>
      <c r="C132" s="4">
        <v>15244</v>
      </c>
      <c r="D132" s="2" t="s">
        <v>35</v>
      </c>
      <c r="E132" s="2" t="s">
        <v>285</v>
      </c>
      <c r="F132" t="e">
        <v>#N/A</v>
      </c>
      <c r="G132" s="6" t="s">
        <v>2233</v>
      </c>
      <c r="H132" s="6">
        <v>8</v>
      </c>
      <c r="I132" s="6" t="s">
        <v>2238</v>
      </c>
      <c r="J132" s="6" t="s">
        <v>2238</v>
      </c>
      <c r="K132" s="34">
        <v>24020</v>
      </c>
      <c r="L132" s="34">
        <v>4485</v>
      </c>
      <c r="M132" s="34">
        <v>4359</v>
      </c>
      <c r="N132" s="34">
        <v>87.749483826565722</v>
      </c>
      <c r="O132" s="35">
        <v>16.314775922818427</v>
      </c>
      <c r="P132" s="33">
        <v>279</v>
      </c>
      <c r="Q132" s="33">
        <v>3988</v>
      </c>
      <c r="R132" s="33">
        <v>92</v>
      </c>
      <c r="S132" s="8">
        <v>35.323265949153281</v>
      </c>
      <c r="T132" s="33">
        <v>585.71465000000001</v>
      </c>
      <c r="U132" s="33">
        <v>486.61086</v>
      </c>
      <c r="V132" s="33">
        <v>16849.205999999998</v>
      </c>
      <c r="W132" s="33">
        <v>6321.0077000000001</v>
      </c>
      <c r="X132" s="33">
        <v>0</v>
      </c>
      <c r="Y132" s="33">
        <v>0</v>
      </c>
      <c r="Z132" s="33">
        <v>62.187277000000002</v>
      </c>
      <c r="AA132" s="33">
        <v>5794.8765000000003</v>
      </c>
      <c r="AB132" s="33">
        <v>22.790679000000001</v>
      </c>
      <c r="AC132" s="33">
        <v>18374.920999999998</v>
      </c>
      <c r="AD132" s="33">
        <v>38.908408999999999</v>
      </c>
      <c r="AE132" s="33">
        <v>37.588943</v>
      </c>
      <c r="AF132" s="33">
        <v>0</v>
      </c>
      <c r="AG132" s="33">
        <v>144.1611</v>
      </c>
      <c r="AH132" s="33">
        <v>5768.0654999999997</v>
      </c>
      <c r="AI132" s="33">
        <v>8559.4657999999999</v>
      </c>
      <c r="AJ132" s="33">
        <v>1161.0461</v>
      </c>
      <c r="AK132" s="33">
        <v>42.035418</v>
      </c>
      <c r="AL132" s="33">
        <v>8581.3212999999996</v>
      </c>
      <c r="AM132" s="33">
        <v>4113.71258321</v>
      </c>
      <c r="AN132" s="33">
        <v>6.119941031493199</v>
      </c>
      <c r="AO132" s="10">
        <v>0.51058299294467135</v>
      </c>
      <c r="AP132" s="8">
        <v>0</v>
      </c>
      <c r="AQ132" s="8">
        <v>99.126999999999995</v>
      </c>
      <c r="AR132" s="8">
        <v>191</v>
      </c>
      <c r="AS132" s="8">
        <v>610.57591623036649</v>
      </c>
      <c r="AT132">
        <v>2928</v>
      </c>
      <c r="AU132" s="20">
        <v>3934</v>
      </c>
      <c r="AV132" s="8">
        <v>90.250057352603804</v>
      </c>
      <c r="AW132" s="34">
        <v>366</v>
      </c>
      <c r="AX132" s="34">
        <v>317</v>
      </c>
    </row>
    <row r="133" spans="1:50" x14ac:dyDescent="0.25">
      <c r="A133" s="2" t="s">
        <v>27</v>
      </c>
      <c r="B133" s="3" t="s">
        <v>286</v>
      </c>
      <c r="C133" s="4">
        <v>25317</v>
      </c>
      <c r="D133" s="2" t="s">
        <v>29</v>
      </c>
      <c r="E133" s="2" t="s">
        <v>287</v>
      </c>
      <c r="F133" t="e">
        <v>#N/A</v>
      </c>
      <c r="G133" s="6" t="s">
        <v>2232</v>
      </c>
      <c r="H133" s="6">
        <v>7</v>
      </c>
      <c r="I133" s="6" t="s">
        <v>2238</v>
      </c>
      <c r="J133" s="6" t="s">
        <v>2238</v>
      </c>
      <c r="K133" s="34">
        <v>17518.8</v>
      </c>
      <c r="L133" s="34">
        <v>3916</v>
      </c>
      <c r="M133" s="34">
        <v>3790</v>
      </c>
      <c r="N133" s="34">
        <v>85.224274406332455</v>
      </c>
      <c r="O133" s="35">
        <v>22.661974560266621</v>
      </c>
      <c r="P133" s="33">
        <v>226</v>
      </c>
      <c r="Q133" s="33">
        <v>3214</v>
      </c>
      <c r="R133" s="33">
        <v>350</v>
      </c>
      <c r="S133" s="8">
        <v>45.710517706523277</v>
      </c>
      <c r="T133" s="33">
        <v>6332.7502999999997</v>
      </c>
      <c r="U133" s="33">
        <v>4560.6310999999996</v>
      </c>
      <c r="V133" s="33">
        <v>6.6248760000000004</v>
      </c>
      <c r="W133" s="33">
        <v>5670.8410000000003</v>
      </c>
      <c r="X133" s="33">
        <v>19.164535000000001</v>
      </c>
      <c r="Y133" s="33">
        <v>273.08832000000001</v>
      </c>
      <c r="Z133" s="33">
        <v>814.30557999999996</v>
      </c>
      <c r="AA133" s="33">
        <v>2894.5718000000002</v>
      </c>
      <c r="AB133" s="33">
        <v>0</v>
      </c>
      <c r="AC133" s="33">
        <v>12869.472</v>
      </c>
      <c r="AD133" s="33">
        <v>31.743751</v>
      </c>
      <c r="AE133" s="33">
        <v>31.767386999999999</v>
      </c>
      <c r="AF133" s="33">
        <v>0</v>
      </c>
      <c r="AG133" s="33">
        <v>122.38288</v>
      </c>
      <c r="AH133" s="33">
        <v>0</v>
      </c>
      <c r="AI133" s="33">
        <v>1262.0083999999999</v>
      </c>
      <c r="AJ133" s="33">
        <v>2903.6936999999998</v>
      </c>
      <c r="AK133" s="33">
        <v>4845.9381000000003</v>
      </c>
      <c r="AL133" s="33">
        <v>7717.3909000000003</v>
      </c>
      <c r="AM133" s="33">
        <v>1620.77629151</v>
      </c>
      <c r="AN133" s="33">
        <v>2.1354677324199995</v>
      </c>
      <c r="AO133" s="10">
        <v>0.22985347985347984</v>
      </c>
      <c r="AP133" s="8">
        <v>0</v>
      </c>
      <c r="AQ133" s="8">
        <v>55.759838963079325</v>
      </c>
      <c r="AR133" s="8">
        <v>179</v>
      </c>
      <c r="AS133" s="8">
        <v>425.13966480446925</v>
      </c>
      <c r="AT133">
        <v>2468</v>
      </c>
      <c r="AU133" s="20">
        <v>3737</v>
      </c>
      <c r="AV133" s="8">
        <v>98.601583113456456</v>
      </c>
      <c r="AW133" s="34">
        <v>170</v>
      </c>
      <c r="AX133" s="34">
        <v>155</v>
      </c>
    </row>
    <row r="134" spans="1:50" x14ac:dyDescent="0.25">
      <c r="A134" s="2" t="s">
        <v>88</v>
      </c>
      <c r="B134" s="3" t="s">
        <v>288</v>
      </c>
      <c r="C134" s="4">
        <v>68322</v>
      </c>
      <c r="D134" s="2" t="s">
        <v>90</v>
      </c>
      <c r="E134" s="2" t="s">
        <v>289</v>
      </c>
      <c r="F134" t="e">
        <v>#N/A</v>
      </c>
      <c r="G134" s="6" t="s">
        <v>2230</v>
      </c>
      <c r="H134" s="6">
        <v>0</v>
      </c>
      <c r="I134" s="6" t="s">
        <v>2239</v>
      </c>
      <c r="J134" s="6" t="s">
        <v>2239</v>
      </c>
      <c r="K134" s="34">
        <v>6547.0999999999995</v>
      </c>
      <c r="L134" s="34">
        <v>784</v>
      </c>
      <c r="M134" s="34">
        <v>751</v>
      </c>
      <c r="N134" s="34">
        <v>68.97470039946738</v>
      </c>
      <c r="O134" s="35">
        <v>13.250714695384715</v>
      </c>
      <c r="P134" s="33">
        <v>462</v>
      </c>
      <c r="Q134" s="33">
        <v>280</v>
      </c>
      <c r="R134" s="33">
        <v>9</v>
      </c>
      <c r="S134" s="8">
        <v>21.722365185097285</v>
      </c>
      <c r="T134" s="33">
        <v>4508.1176999999998</v>
      </c>
      <c r="U134" s="33">
        <v>0</v>
      </c>
      <c r="V134" s="33">
        <v>223.51113000000001</v>
      </c>
      <c r="W134" s="33">
        <v>2355.6495</v>
      </c>
      <c r="X134" s="33">
        <v>0</v>
      </c>
      <c r="Y134" s="33">
        <v>0</v>
      </c>
      <c r="Z134" s="33">
        <v>0</v>
      </c>
      <c r="AA134" s="33">
        <v>0</v>
      </c>
      <c r="AB134" s="33">
        <v>75.543267</v>
      </c>
      <c r="AC134" s="33">
        <v>7089.3154999999997</v>
      </c>
      <c r="AD134" s="33">
        <v>0</v>
      </c>
      <c r="AE134" s="33">
        <v>14.851203</v>
      </c>
      <c r="AF134" s="33">
        <v>0</v>
      </c>
      <c r="AG134" s="33">
        <v>316.58049999999997</v>
      </c>
      <c r="AH134" s="33">
        <v>0</v>
      </c>
      <c r="AI134" s="33">
        <v>30.860047000000002</v>
      </c>
      <c r="AJ134" s="33">
        <v>3915.3773999999999</v>
      </c>
      <c r="AK134" s="33">
        <v>1330.8116</v>
      </c>
      <c r="AL134" s="33">
        <v>1556.3780999999999</v>
      </c>
      <c r="AM134" s="33">
        <v>0</v>
      </c>
      <c r="AN134" s="33">
        <v>11.750778647459599</v>
      </c>
      <c r="AO134" s="10">
        <v>0.19576271186440677</v>
      </c>
      <c r="AP134" s="8">
        <v>0</v>
      </c>
      <c r="AQ134" s="8">
        <v>22.258098185546164</v>
      </c>
      <c r="AR134" s="8">
        <v>69</v>
      </c>
      <c r="AS134" s="8">
        <v>602.89855072463763</v>
      </c>
      <c r="AT134">
        <v>216</v>
      </c>
      <c r="AU134" s="20">
        <v>564</v>
      </c>
      <c r="AV134" s="8">
        <v>75.099866844207725</v>
      </c>
      <c r="AW134" s="34">
        <v>125</v>
      </c>
      <c r="AX134" s="34">
        <v>115</v>
      </c>
    </row>
    <row r="135" spans="1:50" x14ac:dyDescent="0.25">
      <c r="A135" s="2" t="s">
        <v>33</v>
      </c>
      <c r="B135" s="3" t="s">
        <v>290</v>
      </c>
      <c r="C135" s="4">
        <v>15104</v>
      </c>
      <c r="D135" s="2" t="s">
        <v>35</v>
      </c>
      <c r="E135" s="2" t="s">
        <v>35</v>
      </c>
      <c r="F135" t="e">
        <v>#N/A</v>
      </c>
      <c r="G135" s="6" t="s">
        <v>2233</v>
      </c>
      <c r="H135" s="6">
        <v>20</v>
      </c>
      <c r="I135" s="6" t="s">
        <v>2238</v>
      </c>
      <c r="J135" s="6" t="s">
        <v>2238</v>
      </c>
      <c r="K135" s="34">
        <v>4602.2999999999993</v>
      </c>
      <c r="L135" s="34">
        <v>3842</v>
      </c>
      <c r="M135" s="34">
        <v>3759</v>
      </c>
      <c r="N135" s="34">
        <v>96.621441872838517</v>
      </c>
      <c r="O135" s="35">
        <v>62.267617791087837</v>
      </c>
      <c r="P135" s="33">
        <v>924</v>
      </c>
      <c r="Q135" s="33">
        <v>2748</v>
      </c>
      <c r="R135" s="33">
        <v>87</v>
      </c>
      <c r="S135" s="8">
        <v>13.455333152223064</v>
      </c>
      <c r="T135" s="33">
        <v>4.7947126000000004</v>
      </c>
      <c r="U135" s="33">
        <v>0</v>
      </c>
      <c r="V135" s="33">
        <v>0</v>
      </c>
      <c r="W135" s="33">
        <v>4615.4812000000002</v>
      </c>
      <c r="X135" s="33">
        <v>0</v>
      </c>
      <c r="Y135" s="33">
        <v>0</v>
      </c>
      <c r="Z135" s="33">
        <v>0</v>
      </c>
      <c r="AA135" s="33">
        <v>106.85496999999999</v>
      </c>
      <c r="AB135" s="33">
        <v>0</v>
      </c>
      <c r="AC135" s="33">
        <v>4468.9110000000001</v>
      </c>
      <c r="AD135" s="33">
        <v>54.405549999999998</v>
      </c>
      <c r="AE135" s="33">
        <v>9.8955482000000003</v>
      </c>
      <c r="AF135" s="33">
        <v>0</v>
      </c>
      <c r="AG135" s="33">
        <v>0</v>
      </c>
      <c r="AH135" s="33">
        <v>0</v>
      </c>
      <c r="AI135" s="33">
        <v>688.99445000000003</v>
      </c>
      <c r="AJ135" s="33">
        <v>3307.9200999999998</v>
      </c>
      <c r="AK135" s="33">
        <v>0.35617452999999999</v>
      </c>
      <c r="AL135" s="33">
        <v>623.00518</v>
      </c>
      <c r="AM135" s="33">
        <v>0</v>
      </c>
      <c r="AN135" s="33">
        <v>0.37953070027208002</v>
      </c>
      <c r="AO135" s="10">
        <v>0.31385542168674696</v>
      </c>
      <c r="AP135" s="8">
        <v>217.39130434782609</v>
      </c>
      <c r="AQ135" s="8">
        <v>61.986249999999998</v>
      </c>
      <c r="AR135" s="8">
        <v>48</v>
      </c>
      <c r="AS135" s="8">
        <v>1519.2708333333333</v>
      </c>
      <c r="AT135">
        <v>1381</v>
      </c>
      <c r="AU135" s="20">
        <v>3730</v>
      </c>
      <c r="AV135" s="8">
        <v>99.228518222931626</v>
      </c>
      <c r="AW135" s="34">
        <v>231</v>
      </c>
      <c r="AX135" s="34">
        <v>210</v>
      </c>
    </row>
    <row r="136" spans="1:50" x14ac:dyDescent="0.25">
      <c r="A136" s="2" t="s">
        <v>33</v>
      </c>
      <c r="B136" s="3" t="s">
        <v>291</v>
      </c>
      <c r="C136" s="4">
        <v>15681</v>
      </c>
      <c r="D136" s="2" t="s">
        <v>35</v>
      </c>
      <c r="E136" s="2" t="s">
        <v>292</v>
      </c>
      <c r="F136" t="e">
        <v>#N/A</v>
      </c>
      <c r="G136" s="6" t="s">
        <v>2233</v>
      </c>
      <c r="H136" s="6">
        <v>0</v>
      </c>
      <c r="I136" s="6" t="s">
        <v>2239</v>
      </c>
      <c r="J136" s="6" t="s">
        <v>2239</v>
      </c>
      <c r="K136" s="34">
        <v>19967.899999999998</v>
      </c>
      <c r="L136" s="34">
        <v>1398</v>
      </c>
      <c r="M136" s="34">
        <v>1156</v>
      </c>
      <c r="N136" s="34">
        <v>32.612456747404842</v>
      </c>
      <c r="O136" s="35">
        <v>4.7643803366878794</v>
      </c>
      <c r="P136" s="33">
        <v>667</v>
      </c>
      <c r="Q136" s="33">
        <v>472</v>
      </c>
      <c r="R136" s="33">
        <v>17</v>
      </c>
      <c r="S136" s="8">
        <v>23.794658671596377</v>
      </c>
      <c r="T136" s="33">
        <v>667.31511999999998</v>
      </c>
      <c r="U136" s="33">
        <v>0</v>
      </c>
      <c r="V136" s="33">
        <v>0</v>
      </c>
      <c r="W136" s="33">
        <v>16271.993</v>
      </c>
      <c r="X136" s="33">
        <v>118.87146</v>
      </c>
      <c r="Y136" s="33">
        <v>0</v>
      </c>
      <c r="Z136" s="33">
        <v>3424.3231000000001</v>
      </c>
      <c r="AA136" s="33">
        <v>3632.3879999999999</v>
      </c>
      <c r="AB136" s="33">
        <v>129.89384999999999</v>
      </c>
      <c r="AC136" s="33">
        <v>10031.994000000001</v>
      </c>
      <c r="AD136" s="33">
        <v>0</v>
      </c>
      <c r="AE136" s="33">
        <v>6.4721311999999998</v>
      </c>
      <c r="AF136" s="33">
        <v>0</v>
      </c>
      <c r="AG136" s="33">
        <v>1095.3989999999999</v>
      </c>
      <c r="AH136" s="33">
        <v>3632.3879999999999</v>
      </c>
      <c r="AI136" s="33">
        <v>29.209751000000001</v>
      </c>
      <c r="AJ136" s="33">
        <v>7999.6225000000004</v>
      </c>
      <c r="AK136" s="33">
        <v>358.40201000000002</v>
      </c>
      <c r="AL136" s="33">
        <v>4097.1054999999997</v>
      </c>
      <c r="AM136" s="33">
        <v>0</v>
      </c>
      <c r="AN136" s="33">
        <v>46.935029584560986</v>
      </c>
      <c r="AO136" s="10">
        <v>0.50551960411115338</v>
      </c>
      <c r="AP136" s="8">
        <v>0</v>
      </c>
      <c r="AQ136" s="8">
        <v>61.454999999999998</v>
      </c>
      <c r="AR136" s="8">
        <v>165</v>
      </c>
      <c r="AS136" s="8">
        <v>438.18181818181819</v>
      </c>
      <c r="AT136">
        <v>582</v>
      </c>
      <c r="AU136" s="20">
        <v>1017.9999999999999</v>
      </c>
      <c r="AV136" s="8">
        <v>88.062283737024217</v>
      </c>
      <c r="AW136" s="34">
        <v>167</v>
      </c>
      <c r="AX136" s="34">
        <v>146</v>
      </c>
    </row>
    <row r="137" spans="1:50" x14ac:dyDescent="0.25">
      <c r="A137" s="2" t="s">
        <v>27</v>
      </c>
      <c r="B137" s="3" t="s">
        <v>293</v>
      </c>
      <c r="C137" s="4">
        <v>25260</v>
      </c>
      <c r="D137" s="2" t="s">
        <v>29</v>
      </c>
      <c r="E137" s="2" t="s">
        <v>294</v>
      </c>
      <c r="F137" t="e">
        <v>#N/A</v>
      </c>
      <c r="G137" s="6" t="s">
        <v>2232</v>
      </c>
      <c r="H137" s="6">
        <v>8</v>
      </c>
      <c r="I137" s="6" t="s">
        <v>2238</v>
      </c>
      <c r="J137" s="6" t="s">
        <v>2238</v>
      </c>
      <c r="K137" s="34">
        <v>8500</v>
      </c>
      <c r="L137" s="34">
        <v>638</v>
      </c>
      <c r="M137" s="34">
        <v>508</v>
      </c>
      <c r="N137" s="34">
        <v>59.4488188976378</v>
      </c>
      <c r="O137" s="35">
        <v>5.8226536773845474</v>
      </c>
      <c r="P137" s="33">
        <v>44</v>
      </c>
      <c r="Q137" s="33">
        <v>462</v>
      </c>
      <c r="R137" s="33">
        <v>2</v>
      </c>
      <c r="S137" s="8">
        <v>31.192987204015104</v>
      </c>
      <c r="T137" s="33">
        <v>6219.7184999999999</v>
      </c>
      <c r="U137" s="33">
        <v>2157.6460000000002</v>
      </c>
      <c r="V137" s="33">
        <v>0</v>
      </c>
      <c r="W137" s="33">
        <v>478.61473000000001</v>
      </c>
      <c r="X137" s="33">
        <v>0</v>
      </c>
      <c r="Y137" s="33">
        <v>13.323468999999999</v>
      </c>
      <c r="Z137" s="33">
        <v>0</v>
      </c>
      <c r="AA137" s="33">
        <v>0</v>
      </c>
      <c r="AB137" s="33">
        <v>0</v>
      </c>
      <c r="AC137" s="33">
        <v>8916.7137000000002</v>
      </c>
      <c r="AD137" s="33">
        <v>0</v>
      </c>
      <c r="AE137" s="33">
        <v>42.601199000000001</v>
      </c>
      <c r="AF137" s="33">
        <v>0</v>
      </c>
      <c r="AG137" s="33">
        <v>335.67360000000002</v>
      </c>
      <c r="AH137" s="33">
        <v>0</v>
      </c>
      <c r="AI137" s="33">
        <v>0</v>
      </c>
      <c r="AJ137" s="33">
        <v>297.70997</v>
      </c>
      <c r="AK137" s="33">
        <v>5468.5074999999997</v>
      </c>
      <c r="AL137" s="33">
        <v>2785.5448999999999</v>
      </c>
      <c r="AM137" s="33">
        <v>0</v>
      </c>
      <c r="AN137" s="33">
        <v>2.0676886184304006</v>
      </c>
      <c r="AO137" s="10">
        <v>0.12971542025148908</v>
      </c>
      <c r="AP137" s="8">
        <v>0</v>
      </c>
      <c r="AQ137" s="8">
        <v>24.179693637077765</v>
      </c>
      <c r="AR137" s="8">
        <v>88</v>
      </c>
      <c r="AS137" s="8">
        <v>375</v>
      </c>
      <c r="AT137">
        <v>159</v>
      </c>
      <c r="AU137" s="20">
        <v>468</v>
      </c>
      <c r="AV137" s="8">
        <v>92.125984251968504</v>
      </c>
      <c r="AW137" s="34">
        <v>27</v>
      </c>
      <c r="AX137" s="34">
        <v>26</v>
      </c>
    </row>
    <row r="138" spans="1:50" x14ac:dyDescent="0.25">
      <c r="A138" s="2" t="s">
        <v>295</v>
      </c>
      <c r="B138" s="3" t="s">
        <v>296</v>
      </c>
      <c r="C138" s="4">
        <v>73275</v>
      </c>
      <c r="D138" s="2" t="s">
        <v>297</v>
      </c>
      <c r="E138" s="2" t="s">
        <v>298</v>
      </c>
      <c r="F138" t="e">
        <v>#N/A</v>
      </c>
      <c r="G138" s="6" t="s">
        <v>2232</v>
      </c>
      <c r="H138" s="6">
        <v>0</v>
      </c>
      <c r="I138" s="6" t="s">
        <v>2239</v>
      </c>
      <c r="J138" s="6" t="s">
        <v>2239</v>
      </c>
      <c r="K138" s="34">
        <v>8943.1</v>
      </c>
      <c r="L138" s="34">
        <v>2308</v>
      </c>
      <c r="M138" s="34">
        <v>839</v>
      </c>
      <c r="N138" s="34">
        <v>75.56615017878427</v>
      </c>
      <c r="O138" s="35">
        <v>9.9998810046336448</v>
      </c>
      <c r="P138" s="33">
        <v>259</v>
      </c>
      <c r="Q138" s="33">
        <v>575</v>
      </c>
      <c r="R138" s="33">
        <v>5</v>
      </c>
      <c r="S138" s="8">
        <v>57.833128608191345</v>
      </c>
      <c r="T138" s="33">
        <v>9489.6815999999999</v>
      </c>
      <c r="U138" s="33">
        <v>0</v>
      </c>
      <c r="V138" s="33">
        <v>0</v>
      </c>
      <c r="W138" s="33">
        <v>2.3442552999999999</v>
      </c>
      <c r="X138" s="33">
        <v>0</v>
      </c>
      <c r="Y138" s="33">
        <v>0</v>
      </c>
      <c r="Z138" s="33">
        <v>287.86572999999999</v>
      </c>
      <c r="AA138" s="33">
        <v>0.41955524999999999</v>
      </c>
      <c r="AB138" s="33">
        <v>346.83510000000001</v>
      </c>
      <c r="AC138" s="33">
        <v>8840.2140999999992</v>
      </c>
      <c r="AD138" s="33">
        <v>354.83197999999999</v>
      </c>
      <c r="AE138" s="33">
        <v>356.03491000000002</v>
      </c>
      <c r="AF138" s="33">
        <v>0</v>
      </c>
      <c r="AG138" s="33">
        <v>19.104721999999999</v>
      </c>
      <c r="AH138" s="33">
        <v>0</v>
      </c>
      <c r="AI138" s="33">
        <v>101.59867</v>
      </c>
      <c r="AJ138" s="33">
        <v>1531.9101000000001</v>
      </c>
      <c r="AK138" s="33">
        <v>2136.4254000000001</v>
      </c>
      <c r="AL138" s="33">
        <v>5685.0927000000001</v>
      </c>
      <c r="AM138" s="33">
        <v>0</v>
      </c>
      <c r="AN138" s="33">
        <v>0.40167435075599994</v>
      </c>
      <c r="AO138" s="10">
        <v>0.16653061224489796</v>
      </c>
      <c r="AP138" s="8">
        <v>0</v>
      </c>
      <c r="AQ138" s="8">
        <v>26</v>
      </c>
      <c r="AR138" s="8">
        <v>100</v>
      </c>
      <c r="AS138" s="8">
        <v>260</v>
      </c>
      <c r="AT138">
        <v>683</v>
      </c>
      <c r="AU138" s="20">
        <v>802</v>
      </c>
      <c r="AV138" s="8">
        <v>95.589988081048872</v>
      </c>
      <c r="AW138" s="34">
        <v>8</v>
      </c>
      <c r="AX138" s="34">
        <v>5</v>
      </c>
    </row>
    <row r="139" spans="1:50" x14ac:dyDescent="0.25">
      <c r="A139" s="2" t="s">
        <v>33</v>
      </c>
      <c r="B139" s="3" t="s">
        <v>299</v>
      </c>
      <c r="C139" s="4">
        <v>15621</v>
      </c>
      <c r="D139" s="2" t="s">
        <v>35</v>
      </c>
      <c r="E139" s="2" t="s">
        <v>300</v>
      </c>
      <c r="F139" t="e">
        <v>#N/A</v>
      </c>
      <c r="G139" s="6" t="s">
        <v>2230</v>
      </c>
      <c r="H139" s="6">
        <v>23</v>
      </c>
      <c r="I139" s="6" t="s">
        <v>2238</v>
      </c>
      <c r="J139" s="6" t="s">
        <v>2238</v>
      </c>
      <c r="K139" s="34">
        <v>18363.500000000004</v>
      </c>
      <c r="L139" s="34">
        <v>2402</v>
      </c>
      <c r="M139" s="34">
        <v>2325</v>
      </c>
      <c r="N139" s="34">
        <v>68.043010752688176</v>
      </c>
      <c r="O139" s="35">
        <v>15.409169644229706</v>
      </c>
      <c r="P139" s="33">
        <v>116</v>
      </c>
      <c r="Q139" s="33">
        <v>2154</v>
      </c>
      <c r="R139" s="33">
        <v>55</v>
      </c>
      <c r="S139" s="8">
        <v>42.917835908976372</v>
      </c>
      <c r="T139" s="33">
        <v>189.30723</v>
      </c>
      <c r="U139" s="33">
        <v>1817.5097000000001</v>
      </c>
      <c r="V139" s="33">
        <v>416.94490000000002</v>
      </c>
      <c r="W139" s="33">
        <v>13751.286</v>
      </c>
      <c r="X139" s="33">
        <v>0</v>
      </c>
      <c r="Y139" s="33">
        <v>0</v>
      </c>
      <c r="Z139" s="33">
        <v>4722.2112999999999</v>
      </c>
      <c r="AA139" s="33">
        <v>1078.2026000000001</v>
      </c>
      <c r="AB139" s="33">
        <v>0</v>
      </c>
      <c r="AC139" s="33">
        <v>10376.341</v>
      </c>
      <c r="AD139" s="33">
        <v>11.813803</v>
      </c>
      <c r="AE139" s="33">
        <v>13.435249000000001</v>
      </c>
      <c r="AF139" s="33">
        <v>0</v>
      </c>
      <c r="AG139" s="33">
        <v>861.51409999999998</v>
      </c>
      <c r="AH139" s="33">
        <v>779.79502000000002</v>
      </c>
      <c r="AI139" s="33">
        <v>40.178324000000003</v>
      </c>
      <c r="AJ139" s="33">
        <v>7533.4007000000001</v>
      </c>
      <c r="AK139" s="33">
        <v>12.459714</v>
      </c>
      <c r="AL139" s="33">
        <v>6947.7856000000002</v>
      </c>
      <c r="AM139" s="33">
        <v>0</v>
      </c>
      <c r="AN139" s="33">
        <v>53.215793711710695</v>
      </c>
      <c r="AO139" s="10">
        <v>0.47690941385435165</v>
      </c>
      <c r="AP139" s="8">
        <v>0</v>
      </c>
      <c r="AQ139" s="8">
        <v>89.42</v>
      </c>
      <c r="AR139" s="8">
        <v>159</v>
      </c>
      <c r="AS139" s="8">
        <v>661.63522012578619</v>
      </c>
      <c r="AT139">
        <v>932</v>
      </c>
      <c r="AU139" s="20">
        <v>2242</v>
      </c>
      <c r="AV139" s="8">
        <v>96.430107526881727</v>
      </c>
      <c r="AW139" s="34">
        <v>152</v>
      </c>
      <c r="AX139" s="34">
        <v>130</v>
      </c>
    </row>
    <row r="140" spans="1:50" x14ac:dyDescent="0.25">
      <c r="A140" s="2" t="s">
        <v>301</v>
      </c>
      <c r="B140" s="3" t="s">
        <v>302</v>
      </c>
      <c r="C140" s="4">
        <v>13650</v>
      </c>
      <c r="D140" s="2" t="s">
        <v>303</v>
      </c>
      <c r="E140" s="2" t="s">
        <v>304</v>
      </c>
      <c r="F140" t="e">
        <v>#N/A</v>
      </c>
      <c r="G140" s="6" t="s">
        <v>2230</v>
      </c>
      <c r="H140" s="6">
        <v>18</v>
      </c>
      <c r="I140" s="6" t="s">
        <v>2238</v>
      </c>
      <c r="J140" s="6" t="s">
        <v>2238</v>
      </c>
      <c r="K140" s="34">
        <v>35749.200000000004</v>
      </c>
      <c r="L140" s="34">
        <v>1509</v>
      </c>
      <c r="M140" s="34">
        <v>1379</v>
      </c>
      <c r="N140" s="34">
        <v>52.57432922407542</v>
      </c>
      <c r="O140" s="35">
        <v>4.1966535069493558</v>
      </c>
      <c r="P140" s="33">
        <v>1088</v>
      </c>
      <c r="Q140" s="33">
        <v>291</v>
      </c>
      <c r="R140" s="33">
        <v>0</v>
      </c>
      <c r="S140" s="8">
        <v>22.63406218906637</v>
      </c>
      <c r="T140" s="33">
        <v>21773.725999999999</v>
      </c>
      <c r="U140" s="33">
        <v>0</v>
      </c>
      <c r="V140" s="33">
        <v>0</v>
      </c>
      <c r="W140" s="33">
        <v>0</v>
      </c>
      <c r="X140" s="33">
        <v>4788.6697999999997</v>
      </c>
      <c r="Y140" s="33">
        <v>14532.499</v>
      </c>
      <c r="Z140" s="33">
        <v>196.20819</v>
      </c>
      <c r="AA140" s="33">
        <v>76.313665</v>
      </c>
      <c r="AB140" s="33">
        <v>4708.4169000000002</v>
      </c>
      <c r="AC140" s="33">
        <v>12325.959000000001</v>
      </c>
      <c r="AD140" s="33">
        <v>25.340475999999999</v>
      </c>
      <c r="AE140" s="33">
        <v>25.244658999999999</v>
      </c>
      <c r="AF140" s="33">
        <v>0</v>
      </c>
      <c r="AG140" s="33">
        <v>12525.380999999999</v>
      </c>
      <c r="AH140" s="33">
        <v>0</v>
      </c>
      <c r="AI140" s="33">
        <v>1715.2738999999999</v>
      </c>
      <c r="AJ140" s="33">
        <v>195.71720999999999</v>
      </c>
      <c r="AK140" s="33">
        <v>10190.84</v>
      </c>
      <c r="AL140" s="33">
        <v>7212.2807000000003</v>
      </c>
      <c r="AM140" s="33">
        <v>0</v>
      </c>
      <c r="AN140" s="33">
        <v>4.7694253709824004</v>
      </c>
      <c r="AO140" s="10">
        <v>0.57175607519486471</v>
      </c>
      <c r="AP140" s="8">
        <v>0</v>
      </c>
      <c r="AQ140" s="8">
        <v>37.28882001879407</v>
      </c>
      <c r="AR140" s="8">
        <v>288</v>
      </c>
      <c r="AS140" s="8">
        <v>213.19444444444446</v>
      </c>
      <c r="AT140">
        <v>1059</v>
      </c>
      <c r="AU140" s="20">
        <v>1342</v>
      </c>
      <c r="AV140" s="8">
        <v>97.316896301667882</v>
      </c>
      <c r="AW140" s="34">
        <v>78</v>
      </c>
      <c r="AX140" s="34">
        <v>64</v>
      </c>
    </row>
    <row r="141" spans="1:50" x14ac:dyDescent="0.25">
      <c r="A141" s="2" t="s">
        <v>27</v>
      </c>
      <c r="B141" s="3" t="s">
        <v>305</v>
      </c>
      <c r="C141" s="4">
        <v>25126</v>
      </c>
      <c r="D141" s="2" t="s">
        <v>29</v>
      </c>
      <c r="E141" s="2" t="s">
        <v>306</v>
      </c>
      <c r="F141" t="e">
        <v>#N/A</v>
      </c>
      <c r="G141" s="6" t="s">
        <v>2231</v>
      </c>
      <c r="H141" s="6">
        <v>0</v>
      </c>
      <c r="I141" s="6" t="s">
        <v>2239</v>
      </c>
      <c r="J141" s="6" t="s">
        <v>2239</v>
      </c>
      <c r="K141" s="34">
        <v>4786</v>
      </c>
      <c r="L141" s="34">
        <v>3882</v>
      </c>
      <c r="M141" s="34">
        <v>879</v>
      </c>
      <c r="N141" s="34">
        <v>88.395904436860079</v>
      </c>
      <c r="O141" s="35">
        <v>15.550377104299553</v>
      </c>
      <c r="P141" s="33">
        <v>269</v>
      </c>
      <c r="Q141" s="33">
        <v>539</v>
      </c>
      <c r="R141" s="33">
        <v>71</v>
      </c>
      <c r="S141" s="8">
        <v>7.3713582435369993</v>
      </c>
      <c r="T141" s="33">
        <v>3960.2226999999998</v>
      </c>
      <c r="U141" s="33">
        <v>155.29286999999999</v>
      </c>
      <c r="V141" s="33">
        <v>0</v>
      </c>
      <c r="W141" s="33">
        <v>745.84721000000002</v>
      </c>
      <c r="X141" s="33">
        <v>0</v>
      </c>
      <c r="Y141" s="33">
        <v>0</v>
      </c>
      <c r="Z141" s="33">
        <v>5.6435217</v>
      </c>
      <c r="AA141" s="33">
        <v>0</v>
      </c>
      <c r="AB141" s="33">
        <v>0</v>
      </c>
      <c r="AC141" s="33">
        <v>4545.1134000000002</v>
      </c>
      <c r="AD141" s="33">
        <v>527.32959000000005</v>
      </c>
      <c r="AE141" s="33">
        <v>550.31417999999996</v>
      </c>
      <c r="AF141" s="33">
        <v>27.102022000000002</v>
      </c>
      <c r="AG141" s="33">
        <v>279.93322999999998</v>
      </c>
      <c r="AH141" s="33">
        <v>0</v>
      </c>
      <c r="AI141" s="33">
        <v>1.37696E-2</v>
      </c>
      <c r="AJ141" s="33">
        <v>440.53939000000003</v>
      </c>
      <c r="AK141" s="33">
        <v>3405.8595</v>
      </c>
      <c r="AL141" s="33">
        <v>374.32382999999999</v>
      </c>
      <c r="AM141" s="33">
        <v>0</v>
      </c>
      <c r="AN141" s="33">
        <v>1.3905580235096</v>
      </c>
      <c r="AO141" s="10">
        <v>1.5373352855051245E-2</v>
      </c>
      <c r="AP141" s="8">
        <v>0</v>
      </c>
      <c r="AQ141" s="8">
        <v>5.9203613511390403</v>
      </c>
      <c r="AR141" s="8">
        <v>53</v>
      </c>
      <c r="AS141" s="8">
        <v>152.45283018867926</v>
      </c>
      <c r="AT141">
        <v>304</v>
      </c>
      <c r="AU141" s="20">
        <v>839</v>
      </c>
      <c r="AV141" s="8">
        <v>95.449374288964734</v>
      </c>
      <c r="AW141" s="34">
        <v>12</v>
      </c>
      <c r="AX141" s="34">
        <v>9</v>
      </c>
    </row>
    <row r="142" spans="1:50" x14ac:dyDescent="0.25">
      <c r="A142" s="2" t="s">
        <v>88</v>
      </c>
      <c r="B142" s="3" t="s">
        <v>307</v>
      </c>
      <c r="C142" s="4">
        <v>68324</v>
      </c>
      <c r="D142" s="2" t="s">
        <v>90</v>
      </c>
      <c r="E142" s="2" t="s">
        <v>308</v>
      </c>
      <c r="F142" t="e">
        <v>#N/A</v>
      </c>
      <c r="G142" s="6" t="s">
        <v>2233</v>
      </c>
      <c r="H142" s="6">
        <v>8</v>
      </c>
      <c r="I142" s="6" t="s">
        <v>2238</v>
      </c>
      <c r="J142" s="6" t="s">
        <v>2238</v>
      </c>
      <c r="K142" s="34">
        <v>8295.0999999999985</v>
      </c>
      <c r="L142" s="34">
        <v>1621</v>
      </c>
      <c r="M142" s="34">
        <v>1569</v>
      </c>
      <c r="N142" s="34">
        <v>75.589547482472909</v>
      </c>
      <c r="O142" s="35">
        <v>26.726837510499607</v>
      </c>
      <c r="P142" s="33">
        <v>506</v>
      </c>
      <c r="Q142" s="33">
        <v>1058</v>
      </c>
      <c r="R142" s="33">
        <v>5</v>
      </c>
      <c r="S142" s="8">
        <v>22.005425155360239</v>
      </c>
      <c r="T142" s="33">
        <v>550.13495</v>
      </c>
      <c r="U142" s="33">
        <v>1507.2299</v>
      </c>
      <c r="V142" s="33">
        <v>0</v>
      </c>
      <c r="W142" s="33">
        <v>5725.7665999999999</v>
      </c>
      <c r="X142" s="33">
        <v>27.937415000000001</v>
      </c>
      <c r="Y142" s="33">
        <v>0</v>
      </c>
      <c r="Z142" s="33">
        <v>0</v>
      </c>
      <c r="AA142" s="33">
        <v>55.026710000000001</v>
      </c>
      <c r="AB142" s="33">
        <v>0</v>
      </c>
      <c r="AC142" s="33">
        <v>7756.8067000000001</v>
      </c>
      <c r="AD142" s="33">
        <v>11.114172999999999</v>
      </c>
      <c r="AE142" s="33">
        <v>15.135306</v>
      </c>
      <c r="AF142" s="33">
        <v>0</v>
      </c>
      <c r="AG142" s="33">
        <v>346.75911000000002</v>
      </c>
      <c r="AH142" s="33">
        <v>0</v>
      </c>
      <c r="AI142" s="33">
        <v>55.026707999999999</v>
      </c>
      <c r="AJ142" s="33">
        <v>5265.5873000000001</v>
      </c>
      <c r="AK142" s="33">
        <v>418.96462000000002</v>
      </c>
      <c r="AL142" s="33">
        <v>1721.4745</v>
      </c>
      <c r="AM142" s="33">
        <v>0</v>
      </c>
      <c r="AN142" s="33">
        <v>8.2493874249463985</v>
      </c>
      <c r="AO142" s="10">
        <v>0.33799533799533799</v>
      </c>
      <c r="AP142" s="8">
        <v>0</v>
      </c>
      <c r="AQ142" s="8">
        <v>18.94078547520034</v>
      </c>
      <c r="AR142" s="8">
        <v>72</v>
      </c>
      <c r="AS142" s="8">
        <v>491.66666666666669</v>
      </c>
      <c r="AT142">
        <v>624</v>
      </c>
      <c r="AU142" s="20">
        <v>1279</v>
      </c>
      <c r="AV142" s="8">
        <v>81.516889738687055</v>
      </c>
      <c r="AW142" s="34">
        <v>132</v>
      </c>
      <c r="AX142" s="34">
        <v>126</v>
      </c>
    </row>
    <row r="143" spans="1:50" x14ac:dyDescent="0.25">
      <c r="A143" s="2" t="s">
        <v>88</v>
      </c>
      <c r="B143" s="3" t="s">
        <v>309</v>
      </c>
      <c r="C143" s="4">
        <v>68209</v>
      </c>
      <c r="D143" s="2" t="s">
        <v>90</v>
      </c>
      <c r="E143" s="2" t="s">
        <v>310</v>
      </c>
      <c r="F143" t="e">
        <v>#N/A</v>
      </c>
      <c r="G143" s="6" t="s">
        <v>2230</v>
      </c>
      <c r="H143" s="6">
        <v>0</v>
      </c>
      <c r="I143" s="6" t="s">
        <v>2239</v>
      </c>
      <c r="J143" s="6" t="s">
        <v>2239</v>
      </c>
      <c r="K143" s="34">
        <v>7500.4999999999991</v>
      </c>
      <c r="L143" s="34">
        <v>1130</v>
      </c>
      <c r="M143" s="34">
        <v>1000</v>
      </c>
      <c r="N143" s="34">
        <v>59.599999999999994</v>
      </c>
      <c r="O143" s="35">
        <v>16.44093769441703</v>
      </c>
      <c r="P143" s="33">
        <v>780</v>
      </c>
      <c r="Q143" s="33">
        <v>218</v>
      </c>
      <c r="R143" s="33">
        <v>2</v>
      </c>
      <c r="S143" s="8">
        <v>18.432172004036776</v>
      </c>
      <c r="T143" s="33">
        <v>4592.3728000000001</v>
      </c>
      <c r="U143" s="33">
        <v>0</v>
      </c>
      <c r="V143" s="33">
        <v>286.87184999999999</v>
      </c>
      <c r="W143" s="33">
        <v>2279.0365999999999</v>
      </c>
      <c r="X143" s="33">
        <v>111.07187</v>
      </c>
      <c r="Y143" s="33">
        <v>0</v>
      </c>
      <c r="Z143" s="33">
        <v>65.476039999999998</v>
      </c>
      <c r="AA143" s="33">
        <v>0.58612902</v>
      </c>
      <c r="AB143" s="33">
        <v>0</v>
      </c>
      <c r="AC143" s="33">
        <v>7214.5757000000003</v>
      </c>
      <c r="AD143" s="33">
        <v>5.6105406999999996</v>
      </c>
      <c r="AE143" s="33">
        <v>17.622236999999998</v>
      </c>
      <c r="AF143" s="33">
        <v>0</v>
      </c>
      <c r="AG143" s="33">
        <v>509.29917999999998</v>
      </c>
      <c r="AH143" s="33">
        <v>0.58613170000000003</v>
      </c>
      <c r="AI143" s="33">
        <v>0</v>
      </c>
      <c r="AJ143" s="33">
        <v>3758.3584000000001</v>
      </c>
      <c r="AK143" s="33">
        <v>1657.3695</v>
      </c>
      <c r="AL143" s="33">
        <v>1343.0129999999999</v>
      </c>
      <c r="AM143" s="33">
        <v>0</v>
      </c>
      <c r="AN143" s="33">
        <v>36.742821476140001</v>
      </c>
      <c r="AO143" s="10">
        <v>0.29689807976366323</v>
      </c>
      <c r="AP143" s="8">
        <v>0</v>
      </c>
      <c r="AQ143" s="8">
        <v>15.783987896000284</v>
      </c>
      <c r="AR143" s="8">
        <v>73</v>
      </c>
      <c r="AS143" s="8">
        <v>404.10958904109589</v>
      </c>
      <c r="AT143">
        <v>693</v>
      </c>
      <c r="AU143" s="20">
        <v>542</v>
      </c>
      <c r="AV143" s="8">
        <v>54.2</v>
      </c>
      <c r="AW143" s="34">
        <v>318</v>
      </c>
      <c r="AX143" s="34">
        <v>296</v>
      </c>
    </row>
    <row r="144" spans="1:50" x14ac:dyDescent="0.25">
      <c r="A144" s="2" t="s">
        <v>33</v>
      </c>
      <c r="B144" s="3" t="s">
        <v>311</v>
      </c>
      <c r="C144" s="4">
        <v>15325</v>
      </c>
      <c r="D144" s="2" t="s">
        <v>35</v>
      </c>
      <c r="E144" s="2" t="s">
        <v>312</v>
      </c>
      <c r="F144" t="e">
        <v>#N/A</v>
      </c>
      <c r="G144" s="6" t="s">
        <v>2233</v>
      </c>
      <c r="H144" s="6">
        <v>0</v>
      </c>
      <c r="I144" s="6" t="s">
        <v>2239</v>
      </c>
      <c r="J144" s="6" t="s">
        <v>2239</v>
      </c>
      <c r="K144" s="34">
        <v>11117.3</v>
      </c>
      <c r="L144" s="34">
        <v>2648</v>
      </c>
      <c r="M144" s="34">
        <v>2483</v>
      </c>
      <c r="N144" s="34">
        <v>89.609343536045102</v>
      </c>
      <c r="O144" s="35">
        <v>21.608464490848174</v>
      </c>
      <c r="P144" s="33">
        <v>137</v>
      </c>
      <c r="Q144" s="33">
        <v>2327</v>
      </c>
      <c r="R144" s="33">
        <v>19</v>
      </c>
      <c r="S144" s="8">
        <v>30.618736150926612</v>
      </c>
      <c r="T144" s="33">
        <v>49.288393999999997</v>
      </c>
      <c r="U144" s="33">
        <v>630.25242000000003</v>
      </c>
      <c r="V144" s="33">
        <v>352.17309999999998</v>
      </c>
      <c r="W144" s="33">
        <v>9074.6614000000009</v>
      </c>
      <c r="X144" s="33">
        <v>0</v>
      </c>
      <c r="Y144" s="33">
        <v>0</v>
      </c>
      <c r="Z144" s="33">
        <v>2291.4823000000001</v>
      </c>
      <c r="AA144" s="33">
        <v>0</v>
      </c>
      <c r="AB144" s="33">
        <v>42.921669000000001</v>
      </c>
      <c r="AC144" s="33">
        <v>7760.85</v>
      </c>
      <c r="AD144" s="33">
        <v>28.585114999999998</v>
      </c>
      <c r="AE144" s="33">
        <v>18.844988000000001</v>
      </c>
      <c r="AF144" s="33">
        <v>0</v>
      </c>
      <c r="AG144" s="33">
        <v>251.21054000000001</v>
      </c>
      <c r="AH144" s="33">
        <v>0</v>
      </c>
      <c r="AI144" s="33">
        <v>14.452647000000001</v>
      </c>
      <c r="AJ144" s="33">
        <v>6739.5380999999998</v>
      </c>
      <c r="AK144" s="33">
        <v>0</v>
      </c>
      <c r="AL144" s="33">
        <v>3099.7928000000002</v>
      </c>
      <c r="AM144" s="33">
        <v>0</v>
      </c>
      <c r="AN144" s="33">
        <v>78.315165048927199</v>
      </c>
      <c r="AO144" s="10">
        <v>0.3054263565891473</v>
      </c>
      <c r="AP144" s="8">
        <v>0</v>
      </c>
      <c r="AQ144" s="8">
        <v>58.225000000000001</v>
      </c>
      <c r="AR144" s="8">
        <v>81</v>
      </c>
      <c r="AS144" s="8">
        <v>845.67901234567898</v>
      </c>
      <c r="AT144">
        <v>475</v>
      </c>
      <c r="AU144" s="20">
        <v>2418</v>
      </c>
      <c r="AV144" s="8">
        <v>97.382198952879577</v>
      </c>
      <c r="AW144" s="34">
        <v>125</v>
      </c>
      <c r="AX144" s="34">
        <v>113</v>
      </c>
    </row>
    <row r="145" spans="1:50" x14ac:dyDescent="0.25">
      <c r="A145" s="2" t="s">
        <v>88</v>
      </c>
      <c r="B145" s="3" t="s">
        <v>313</v>
      </c>
      <c r="C145" s="4">
        <v>68705</v>
      </c>
      <c r="D145" s="2" t="s">
        <v>90</v>
      </c>
      <c r="E145" s="2" t="s">
        <v>314</v>
      </c>
      <c r="F145" t="e">
        <v>#N/A</v>
      </c>
      <c r="G145" s="6" t="s">
        <v>2230</v>
      </c>
      <c r="H145" s="6">
        <v>0</v>
      </c>
      <c r="I145" s="6" t="s">
        <v>2239</v>
      </c>
      <c r="J145" s="6" t="s">
        <v>2239</v>
      </c>
      <c r="K145" s="34">
        <v>22368.399999999998</v>
      </c>
      <c r="L145" s="34">
        <v>700</v>
      </c>
      <c r="M145" s="34">
        <v>652</v>
      </c>
      <c r="N145" s="34">
        <v>40.030674846625772</v>
      </c>
      <c r="O145" s="35">
        <v>2.9692008541410422</v>
      </c>
      <c r="P145" s="33">
        <v>373</v>
      </c>
      <c r="Q145" s="33">
        <v>268</v>
      </c>
      <c r="R145" s="33">
        <v>11</v>
      </c>
      <c r="S145" s="8">
        <v>63.819202032456168</v>
      </c>
      <c r="T145" s="33">
        <v>326.91120999999998</v>
      </c>
      <c r="U145" s="33">
        <v>0</v>
      </c>
      <c r="V145" s="33">
        <v>7382.3607000000002</v>
      </c>
      <c r="W145" s="33">
        <v>10312.254000000001</v>
      </c>
      <c r="X145" s="33">
        <v>0</v>
      </c>
      <c r="Y145" s="33">
        <v>0</v>
      </c>
      <c r="Z145" s="33">
        <v>8213.9909000000007</v>
      </c>
      <c r="AA145" s="33">
        <v>836.05744000000004</v>
      </c>
      <c r="AB145" s="33">
        <v>0</v>
      </c>
      <c r="AC145" s="33">
        <v>8983.9246999999996</v>
      </c>
      <c r="AD145" s="33">
        <v>5.0530153999999996</v>
      </c>
      <c r="AE145" s="33">
        <v>16.559294999999999</v>
      </c>
      <c r="AF145" s="33">
        <v>0</v>
      </c>
      <c r="AG145" s="33">
        <v>4772.0101999999997</v>
      </c>
      <c r="AH145" s="33">
        <v>811.04858999999999</v>
      </c>
      <c r="AI145" s="33">
        <v>215.60248999999999</v>
      </c>
      <c r="AJ145" s="33">
        <v>417.86495000000002</v>
      </c>
      <c r="AK145" s="33">
        <v>293.57324</v>
      </c>
      <c r="AL145" s="33">
        <v>11512.367</v>
      </c>
      <c r="AM145" s="33">
        <v>0</v>
      </c>
      <c r="AN145" s="33">
        <v>76.443759969091602</v>
      </c>
      <c r="AO145" s="10">
        <v>0.47835616438356171</v>
      </c>
      <c r="AP145" s="8">
        <v>0</v>
      </c>
      <c r="AQ145" s="8">
        <v>22.151088098115654</v>
      </c>
      <c r="AR145" s="8">
        <v>185</v>
      </c>
      <c r="AS145" s="8">
        <v>223.78378378378383</v>
      </c>
      <c r="AT145">
        <v>232</v>
      </c>
      <c r="AU145" s="20">
        <v>506.99999999999994</v>
      </c>
      <c r="AV145" s="8">
        <v>77.760736196319016</v>
      </c>
      <c r="AW145" s="34">
        <v>69</v>
      </c>
      <c r="AX145" s="34">
        <v>68</v>
      </c>
    </row>
    <row r="146" spans="1:50" x14ac:dyDescent="0.25">
      <c r="A146" s="2" t="s">
        <v>27</v>
      </c>
      <c r="B146" s="3" t="s">
        <v>315</v>
      </c>
      <c r="C146" s="4">
        <v>25805</v>
      </c>
      <c r="D146" s="2" t="s">
        <v>29</v>
      </c>
      <c r="E146" s="2" t="s">
        <v>316</v>
      </c>
      <c r="F146" t="e">
        <v>#N/A</v>
      </c>
      <c r="G146" s="6" t="s">
        <v>2233</v>
      </c>
      <c r="H146" s="6">
        <v>11</v>
      </c>
      <c r="I146" s="6" t="s">
        <v>2238</v>
      </c>
      <c r="J146" s="6" t="s">
        <v>2238</v>
      </c>
      <c r="K146" s="34">
        <v>8377.9999999999982</v>
      </c>
      <c r="L146" s="34">
        <v>1596</v>
      </c>
      <c r="M146" s="34">
        <v>1458</v>
      </c>
      <c r="N146" s="34">
        <v>78.806584362139915</v>
      </c>
      <c r="O146" s="35">
        <v>19.327933664783487</v>
      </c>
      <c r="P146" s="33">
        <v>319</v>
      </c>
      <c r="Q146" s="33">
        <v>1087</v>
      </c>
      <c r="R146" s="33">
        <v>52</v>
      </c>
      <c r="S146" s="8">
        <v>15.677695078026535</v>
      </c>
      <c r="T146" s="33">
        <v>3713.4272000000001</v>
      </c>
      <c r="U146" s="33">
        <v>2693.2620000000002</v>
      </c>
      <c r="V146" s="33">
        <v>0.68856501000000003</v>
      </c>
      <c r="W146" s="33">
        <v>2009.5415</v>
      </c>
      <c r="X146" s="33">
        <v>0</v>
      </c>
      <c r="Y146" s="33">
        <v>0</v>
      </c>
      <c r="Z146" s="33">
        <v>65.418137999999999</v>
      </c>
      <c r="AA146" s="33">
        <v>505.30029999999999</v>
      </c>
      <c r="AB146" s="33">
        <v>0</v>
      </c>
      <c r="AC146" s="33">
        <v>7928.7800999999999</v>
      </c>
      <c r="AD146" s="33">
        <v>0</v>
      </c>
      <c r="AE146" s="33">
        <v>5.8540546999999998</v>
      </c>
      <c r="AF146" s="33">
        <v>0</v>
      </c>
      <c r="AG146" s="33">
        <v>1150.7619999999999</v>
      </c>
      <c r="AH146" s="33">
        <v>497.38125000000002</v>
      </c>
      <c r="AI146" s="33">
        <v>0</v>
      </c>
      <c r="AJ146" s="33">
        <v>1475.5775000000001</v>
      </c>
      <c r="AK146" s="33">
        <v>4037.3982999999998</v>
      </c>
      <c r="AL146" s="33">
        <v>1332.5254</v>
      </c>
      <c r="AM146" s="33">
        <v>3081.2973695800001</v>
      </c>
      <c r="AN146" s="33">
        <v>2.6838574390384</v>
      </c>
      <c r="AO146" s="10">
        <v>0.26476072094468617</v>
      </c>
      <c r="AP146" s="8">
        <v>0</v>
      </c>
      <c r="AQ146" s="8">
        <v>56.785644147682632</v>
      </c>
      <c r="AR146" s="8">
        <v>84</v>
      </c>
      <c r="AS146" s="8">
        <v>922.61904761904759</v>
      </c>
      <c r="AT146">
        <v>877</v>
      </c>
      <c r="AU146" s="20">
        <v>1202</v>
      </c>
      <c r="AV146" s="8">
        <v>82.441700960219478</v>
      </c>
      <c r="AW146" s="34">
        <v>92</v>
      </c>
      <c r="AX146" s="34">
        <v>69</v>
      </c>
    </row>
    <row r="147" spans="1:50" x14ac:dyDescent="0.25">
      <c r="A147" s="2" t="s">
        <v>184</v>
      </c>
      <c r="B147" s="3" t="s">
        <v>317</v>
      </c>
      <c r="C147" s="4">
        <v>8558</v>
      </c>
      <c r="D147" s="2" t="s">
        <v>186</v>
      </c>
      <c r="E147" s="2" t="s">
        <v>318</v>
      </c>
      <c r="F147" t="e">
        <v>#N/A</v>
      </c>
      <c r="G147" s="6" t="s">
        <v>2231</v>
      </c>
      <c r="H147" s="6">
        <v>10</v>
      </c>
      <c r="I147" s="6" t="s">
        <v>2238</v>
      </c>
      <c r="J147" s="6" t="s">
        <v>2238</v>
      </c>
      <c r="K147" s="34">
        <v>7144.0999999999995</v>
      </c>
      <c r="L147" s="34">
        <v>553</v>
      </c>
      <c r="M147" s="34">
        <v>370</v>
      </c>
      <c r="N147" s="34">
        <v>99.189189189189193</v>
      </c>
      <c r="O147" s="35">
        <v>0.53709103959423254</v>
      </c>
      <c r="P147" s="33">
        <v>23</v>
      </c>
      <c r="Q147" s="33">
        <v>346</v>
      </c>
      <c r="R147" s="33">
        <v>1</v>
      </c>
      <c r="S147" s="8">
        <v>48.194097262216467</v>
      </c>
      <c r="T147" s="33">
        <v>406.53991000000002</v>
      </c>
      <c r="U147" s="33">
        <v>0</v>
      </c>
      <c r="V147" s="33">
        <v>0</v>
      </c>
      <c r="W147" s="33">
        <v>0</v>
      </c>
      <c r="X147" s="33">
        <v>6623.8234000000002</v>
      </c>
      <c r="Y147" s="33">
        <v>0</v>
      </c>
      <c r="Z147" s="33">
        <v>163.13265000000001</v>
      </c>
      <c r="AA147" s="33">
        <v>0</v>
      </c>
      <c r="AB147" s="33">
        <v>0</v>
      </c>
      <c r="AC147" s="33">
        <v>6863.5189</v>
      </c>
      <c r="AD147" s="33">
        <v>123.83532</v>
      </c>
      <c r="AE147" s="33">
        <v>122.13030999999999</v>
      </c>
      <c r="AF147" s="33">
        <v>0</v>
      </c>
      <c r="AG147" s="33">
        <v>0</v>
      </c>
      <c r="AH147" s="33">
        <v>0</v>
      </c>
      <c r="AI147" s="33">
        <v>0</v>
      </c>
      <c r="AJ147" s="33">
        <v>2375.7150999999999</v>
      </c>
      <c r="AK147" s="33">
        <v>1206.5296000000001</v>
      </c>
      <c r="AL147" s="33">
        <v>3446.1118000000001</v>
      </c>
      <c r="AM147" s="33">
        <v>0</v>
      </c>
      <c r="AN147" s="33">
        <v>0.308990424097764</v>
      </c>
      <c r="AO147" s="10">
        <v>0.41181736794986568</v>
      </c>
      <c r="AP147" s="8">
        <v>0</v>
      </c>
      <c r="AQ147" s="8">
        <v>51.105224403804876</v>
      </c>
      <c r="AR147" s="8">
        <v>73</v>
      </c>
      <c r="AS147" s="8">
        <v>826.16438356164383</v>
      </c>
      <c r="AT147">
        <v>334</v>
      </c>
      <c r="AU147" s="20">
        <v>348</v>
      </c>
      <c r="AV147" s="8">
        <v>94.054054054054063</v>
      </c>
      <c r="AW147" s="34">
        <v>25</v>
      </c>
      <c r="AX147" s="34">
        <v>18</v>
      </c>
    </row>
    <row r="148" spans="1:50" x14ac:dyDescent="0.25">
      <c r="A148" s="2" t="s">
        <v>88</v>
      </c>
      <c r="B148" s="3" t="s">
        <v>319</v>
      </c>
      <c r="C148" s="4">
        <v>68266</v>
      </c>
      <c r="D148" s="2" t="s">
        <v>90</v>
      </c>
      <c r="E148" s="2" t="s">
        <v>320</v>
      </c>
      <c r="F148" t="e">
        <v>#N/A</v>
      </c>
      <c r="G148" s="6" t="s">
        <v>2230</v>
      </c>
      <c r="H148" s="6">
        <v>6</v>
      </c>
      <c r="I148" s="6" t="s">
        <v>2238</v>
      </c>
      <c r="J148" s="6" t="s">
        <v>2238</v>
      </c>
      <c r="K148" s="34">
        <v>7238.2</v>
      </c>
      <c r="L148" s="34">
        <v>1351</v>
      </c>
      <c r="M148" s="34">
        <v>1049</v>
      </c>
      <c r="N148" s="34">
        <v>99.142040038131555</v>
      </c>
      <c r="O148" s="35">
        <v>6.3201440068937913</v>
      </c>
      <c r="P148" s="33">
        <v>557</v>
      </c>
      <c r="Q148" s="33">
        <v>492</v>
      </c>
      <c r="R148" s="33">
        <v>0</v>
      </c>
      <c r="S148" s="8">
        <v>34.305044945452607</v>
      </c>
      <c r="T148" s="33">
        <v>1308.3150000000001</v>
      </c>
      <c r="U148" s="33">
        <v>1423.2823000000001</v>
      </c>
      <c r="V148" s="33">
        <v>1106.9582</v>
      </c>
      <c r="W148" s="33">
        <v>3306.1873999999998</v>
      </c>
      <c r="X148" s="33">
        <v>272.24173000000002</v>
      </c>
      <c r="Y148" s="33">
        <v>0</v>
      </c>
      <c r="Z148" s="33">
        <v>0</v>
      </c>
      <c r="AA148" s="33">
        <v>0</v>
      </c>
      <c r="AB148" s="33">
        <v>0.31013541</v>
      </c>
      <c r="AC148" s="33">
        <v>7422.0684000000001</v>
      </c>
      <c r="AD148" s="33">
        <v>7.9786837999999998</v>
      </c>
      <c r="AE148" s="33">
        <v>13.372527</v>
      </c>
      <c r="AF148" s="33">
        <v>0</v>
      </c>
      <c r="AG148" s="33">
        <v>950.62258999999995</v>
      </c>
      <c r="AH148" s="33">
        <v>0</v>
      </c>
      <c r="AI148" s="33">
        <v>190.46265</v>
      </c>
      <c r="AJ148" s="33">
        <v>2611.5216</v>
      </c>
      <c r="AK148" s="33">
        <v>1115.3905999999999</v>
      </c>
      <c r="AL148" s="33">
        <v>2548.9872</v>
      </c>
      <c r="AM148" s="33">
        <v>0</v>
      </c>
      <c r="AN148" s="33">
        <v>50.086273787720003</v>
      </c>
      <c r="AO148" s="10">
        <v>0.36433365292425696</v>
      </c>
      <c r="AP148" s="8">
        <v>0</v>
      </c>
      <c r="AQ148" s="8">
        <v>16.078265636434185</v>
      </c>
      <c r="AR148" s="8">
        <v>79</v>
      </c>
      <c r="AS148" s="8">
        <v>380.37974683544303</v>
      </c>
      <c r="AT148">
        <v>679</v>
      </c>
      <c r="AU148" s="20">
        <v>933</v>
      </c>
      <c r="AV148" s="8">
        <v>88.941849380362243</v>
      </c>
      <c r="AW148" s="34">
        <v>214</v>
      </c>
      <c r="AX148" s="34">
        <v>202</v>
      </c>
    </row>
    <row r="149" spans="1:50" x14ac:dyDescent="0.25">
      <c r="A149" s="2" t="s">
        <v>321</v>
      </c>
      <c r="B149" s="3" t="s">
        <v>322</v>
      </c>
      <c r="C149" s="4">
        <v>19824</v>
      </c>
      <c r="D149" s="2" t="s">
        <v>323</v>
      </c>
      <c r="E149" s="2" t="s">
        <v>324</v>
      </c>
      <c r="F149" t="e">
        <v>#N/A</v>
      </c>
      <c r="G149" s="6" t="s">
        <v>2233</v>
      </c>
      <c r="H149" s="6">
        <v>8</v>
      </c>
      <c r="I149" s="6" t="s">
        <v>2238</v>
      </c>
      <c r="J149" s="6" t="s">
        <v>2238</v>
      </c>
      <c r="K149" s="34">
        <v>35997.600000000006</v>
      </c>
      <c r="L149" s="34">
        <v>5176</v>
      </c>
      <c r="M149" s="34">
        <v>4151</v>
      </c>
      <c r="N149" s="34">
        <v>76.078053481088887</v>
      </c>
      <c r="O149" s="35">
        <v>14.358916885691356</v>
      </c>
      <c r="P149" s="33">
        <v>2463</v>
      </c>
      <c r="Q149" s="33">
        <v>1649</v>
      </c>
      <c r="R149" s="33">
        <v>39</v>
      </c>
      <c r="S149" s="8">
        <v>36.708756876504673</v>
      </c>
      <c r="T149" s="33">
        <v>2968.9906000000001</v>
      </c>
      <c r="U149" s="33">
        <v>4957.3370999999997</v>
      </c>
      <c r="V149" s="33">
        <v>968.49473999999998</v>
      </c>
      <c r="W149" s="33">
        <v>33039.482000000004</v>
      </c>
      <c r="X149" s="33">
        <v>3812.7950000000001</v>
      </c>
      <c r="Y149" s="33">
        <v>0</v>
      </c>
      <c r="Z149" s="33">
        <v>5603.2834999999995</v>
      </c>
      <c r="AA149" s="33">
        <v>4026.1455999999998</v>
      </c>
      <c r="AB149" s="33">
        <v>0</v>
      </c>
      <c r="AC149" s="33">
        <v>36172.563000000002</v>
      </c>
      <c r="AD149" s="33">
        <v>21.273325</v>
      </c>
      <c r="AE149" s="33">
        <v>85.885372000000004</v>
      </c>
      <c r="AF149" s="33">
        <v>0</v>
      </c>
      <c r="AG149" s="33">
        <v>4605.3508000000002</v>
      </c>
      <c r="AH149" s="33">
        <v>3964.2303000000002</v>
      </c>
      <c r="AI149" s="33">
        <v>508.09291999999999</v>
      </c>
      <c r="AJ149" s="33">
        <v>18026.718000000001</v>
      </c>
      <c r="AK149" s="33">
        <v>1811.8100999999999</v>
      </c>
      <c r="AL149" s="33">
        <v>16821.178</v>
      </c>
      <c r="AM149" s="33">
        <v>534.46593525599997</v>
      </c>
      <c r="AN149" s="33">
        <v>150.40201797016641</v>
      </c>
      <c r="AO149" s="10">
        <v>0.61107639431338856</v>
      </c>
      <c r="AP149" s="8">
        <v>0</v>
      </c>
      <c r="AQ149" s="8">
        <v>105.53004820722701</v>
      </c>
      <c r="AR149" s="8">
        <v>384</v>
      </c>
      <c r="AS149" s="8">
        <v>375.34809739359372</v>
      </c>
      <c r="AT149">
        <v>3045</v>
      </c>
      <c r="AU149" s="20">
        <v>3513</v>
      </c>
      <c r="AV149" s="8">
        <v>84.630209588051073</v>
      </c>
      <c r="AW149" s="34">
        <v>738</v>
      </c>
      <c r="AX149" s="34">
        <v>653</v>
      </c>
    </row>
    <row r="150" spans="1:50" x14ac:dyDescent="0.25">
      <c r="A150" s="2" t="s">
        <v>33</v>
      </c>
      <c r="B150" s="3" t="s">
        <v>325</v>
      </c>
      <c r="C150" s="4">
        <v>15778</v>
      </c>
      <c r="D150" s="2" t="s">
        <v>35</v>
      </c>
      <c r="E150" s="2" t="s">
        <v>326</v>
      </c>
      <c r="F150" t="e">
        <v>#N/A</v>
      </c>
      <c r="G150" s="6" t="s">
        <v>2232</v>
      </c>
      <c r="H150" s="6">
        <v>20</v>
      </c>
      <c r="I150" s="6" t="s">
        <v>2238</v>
      </c>
      <c r="J150" s="6" t="s">
        <v>2238</v>
      </c>
      <c r="K150" s="34">
        <v>4433.2</v>
      </c>
      <c r="L150" s="34">
        <v>2521</v>
      </c>
      <c r="M150" s="34">
        <v>2465</v>
      </c>
      <c r="N150" s="34">
        <v>95.010141987829613</v>
      </c>
      <c r="O150" s="35">
        <v>63.331526051542127</v>
      </c>
      <c r="P150" s="33">
        <v>939</v>
      </c>
      <c r="Q150" s="33">
        <v>1523</v>
      </c>
      <c r="R150" s="33">
        <v>3</v>
      </c>
      <c r="S150" s="8">
        <v>5.3818510556785455</v>
      </c>
      <c r="T150" s="33">
        <v>0.32623202000000001</v>
      </c>
      <c r="U150" s="33">
        <v>0</v>
      </c>
      <c r="V150" s="33">
        <v>731.06464000000005</v>
      </c>
      <c r="W150" s="33">
        <v>3098.5578999999998</v>
      </c>
      <c r="X150" s="33">
        <v>0</v>
      </c>
      <c r="Y150" s="33">
        <v>0</v>
      </c>
      <c r="Z150" s="33">
        <v>24.101711999999999</v>
      </c>
      <c r="AA150" s="33">
        <v>0</v>
      </c>
      <c r="AB150" s="33">
        <v>64.187939999999998</v>
      </c>
      <c r="AC150" s="33">
        <v>3799.779</v>
      </c>
      <c r="AD150" s="33">
        <v>8.7625334000000006</v>
      </c>
      <c r="AE150" s="33">
        <v>11.829027</v>
      </c>
      <c r="AF150" s="33">
        <v>0</v>
      </c>
      <c r="AG150" s="33">
        <v>667.18958999999995</v>
      </c>
      <c r="AH150" s="33">
        <v>0</v>
      </c>
      <c r="AI150" s="33">
        <v>14.288335999999999</v>
      </c>
      <c r="AJ150" s="33">
        <v>2993.8024</v>
      </c>
      <c r="AK150" s="33">
        <v>0</v>
      </c>
      <c r="AL150" s="33">
        <v>209.72178</v>
      </c>
      <c r="AM150" s="33">
        <v>0</v>
      </c>
      <c r="AN150" s="33">
        <v>3.3174394935880001</v>
      </c>
      <c r="AO150" s="10">
        <v>0.46493506493506492</v>
      </c>
      <c r="AP150" s="8">
        <v>0</v>
      </c>
      <c r="AQ150" s="8">
        <v>98.259999999999991</v>
      </c>
      <c r="AR150" s="8">
        <v>41</v>
      </c>
      <c r="AS150" s="8">
        <v>2819.5121951219512</v>
      </c>
      <c r="AT150">
        <v>1496</v>
      </c>
      <c r="AU150" s="20">
        <v>2319.9999999999995</v>
      </c>
      <c r="AV150" s="8">
        <v>94.117647058823522</v>
      </c>
      <c r="AW150" s="34">
        <v>194</v>
      </c>
      <c r="AX150" s="34">
        <v>182</v>
      </c>
    </row>
    <row r="151" spans="1:50" x14ac:dyDescent="0.25">
      <c r="A151" s="2" t="s">
        <v>33</v>
      </c>
      <c r="B151" s="3" t="s">
        <v>327</v>
      </c>
      <c r="C151" s="4">
        <v>15226</v>
      </c>
      <c r="D151" s="2" t="s">
        <v>35</v>
      </c>
      <c r="E151" s="2" t="s">
        <v>328</v>
      </c>
      <c r="F151" t="e">
        <v>#N/A</v>
      </c>
      <c r="G151" s="6" t="s">
        <v>2230</v>
      </c>
      <c r="H151" s="6">
        <v>0</v>
      </c>
      <c r="I151" s="6" t="s">
        <v>2239</v>
      </c>
      <c r="J151" s="6" t="s">
        <v>2239</v>
      </c>
      <c r="K151" s="34">
        <v>3688.4999999999995</v>
      </c>
      <c r="L151" s="34">
        <v>1921</v>
      </c>
      <c r="M151" s="34">
        <v>1789</v>
      </c>
      <c r="N151" s="34">
        <v>93.012856344326451</v>
      </c>
      <c r="O151" s="35">
        <v>50.381300836277852</v>
      </c>
      <c r="P151" s="33">
        <v>260</v>
      </c>
      <c r="Q151" s="33">
        <v>1470</v>
      </c>
      <c r="R151" s="33">
        <v>59</v>
      </c>
      <c r="S151" s="8">
        <v>48.406387407340894</v>
      </c>
      <c r="T151" s="33">
        <v>0</v>
      </c>
      <c r="U151" s="33">
        <v>0</v>
      </c>
      <c r="V151" s="33">
        <v>618.85319000000004</v>
      </c>
      <c r="W151" s="33">
        <v>2755.8123999999998</v>
      </c>
      <c r="X151" s="33">
        <v>162.53147999999999</v>
      </c>
      <c r="Y151" s="33">
        <v>0</v>
      </c>
      <c r="Z151" s="33">
        <v>125.97599</v>
      </c>
      <c r="AA151" s="33">
        <v>358.9676</v>
      </c>
      <c r="AB151" s="33">
        <v>845.00117999999998</v>
      </c>
      <c r="AC151" s="33">
        <v>3055.2721000000001</v>
      </c>
      <c r="AD151" s="33">
        <v>6.2590567000000004</v>
      </c>
      <c r="AE151" s="33">
        <v>15.470333</v>
      </c>
      <c r="AF151" s="33">
        <v>0</v>
      </c>
      <c r="AG151" s="33">
        <v>90.168184999999994</v>
      </c>
      <c r="AH151" s="33">
        <v>0</v>
      </c>
      <c r="AI151" s="33">
        <v>1382.8795</v>
      </c>
      <c r="AJ151" s="33">
        <v>777.20293000000004</v>
      </c>
      <c r="AK151" s="33">
        <v>0</v>
      </c>
      <c r="AL151" s="33">
        <v>2125.7550000000001</v>
      </c>
      <c r="AM151" s="33">
        <v>0</v>
      </c>
      <c r="AN151" s="33">
        <v>1.5363375891915998</v>
      </c>
      <c r="AO151" s="10">
        <v>0.3121345029239766</v>
      </c>
      <c r="AP151" s="8">
        <v>0</v>
      </c>
      <c r="AQ151" s="8">
        <v>69.274999999999991</v>
      </c>
      <c r="AR151" s="8">
        <v>43</v>
      </c>
      <c r="AS151" s="8">
        <v>1895.3488372093022</v>
      </c>
      <c r="AT151">
        <v>1389</v>
      </c>
      <c r="AU151" s="20">
        <v>1661</v>
      </c>
      <c r="AV151" s="8">
        <v>92.845164896590276</v>
      </c>
      <c r="AW151" s="34">
        <v>153</v>
      </c>
      <c r="AX151" s="34">
        <v>139</v>
      </c>
    </row>
    <row r="152" spans="1:50" x14ac:dyDescent="0.25">
      <c r="A152" s="2" t="s">
        <v>27</v>
      </c>
      <c r="B152" s="3" t="s">
        <v>329</v>
      </c>
      <c r="C152" s="4">
        <v>25843</v>
      </c>
      <c r="D152" s="2" t="s">
        <v>29</v>
      </c>
      <c r="E152" s="2" t="s">
        <v>330</v>
      </c>
      <c r="F152" t="e">
        <v>#N/A</v>
      </c>
      <c r="G152" s="6" t="s">
        <v>2232</v>
      </c>
      <c r="H152" s="6">
        <v>8</v>
      </c>
      <c r="I152" s="6" t="s">
        <v>2238</v>
      </c>
      <c r="J152" s="6" t="s">
        <v>2238</v>
      </c>
      <c r="K152" s="34">
        <v>10131.1</v>
      </c>
      <c r="L152" s="34">
        <v>6276</v>
      </c>
      <c r="M152" s="34">
        <v>4989</v>
      </c>
      <c r="N152" s="34">
        <v>93.866506313890568</v>
      </c>
      <c r="O152" s="35">
        <v>41.700198489750242</v>
      </c>
      <c r="P152" s="33">
        <v>640</v>
      </c>
      <c r="Q152" s="33">
        <v>4289</v>
      </c>
      <c r="R152" s="33">
        <v>60</v>
      </c>
      <c r="S152" s="8">
        <v>14.141409569815675</v>
      </c>
      <c r="T152" s="33">
        <v>6090.8901999999998</v>
      </c>
      <c r="U152" s="33">
        <v>1851.3378</v>
      </c>
      <c r="V152" s="33">
        <v>6.4530463999999998</v>
      </c>
      <c r="W152" s="33">
        <v>1738.5641000000001</v>
      </c>
      <c r="X152" s="33">
        <v>0</v>
      </c>
      <c r="Y152" s="33">
        <v>37.651125999999998</v>
      </c>
      <c r="Z152" s="33">
        <v>66.329161999999997</v>
      </c>
      <c r="AA152" s="33">
        <v>382.66320000000002</v>
      </c>
      <c r="AB152" s="33">
        <v>36.740488999999997</v>
      </c>
      <c r="AC152" s="33">
        <v>9215.7780000000002</v>
      </c>
      <c r="AD152" s="33">
        <v>209.49304000000001</v>
      </c>
      <c r="AE152" s="33">
        <v>224.49481</v>
      </c>
      <c r="AF152" s="33">
        <v>0</v>
      </c>
      <c r="AG152" s="33">
        <v>24.517384</v>
      </c>
      <c r="AH152" s="33">
        <v>369.11750000000001</v>
      </c>
      <c r="AI152" s="33">
        <v>235.04168000000001</v>
      </c>
      <c r="AJ152" s="33">
        <v>3667.2748999999999</v>
      </c>
      <c r="AK152" s="33">
        <v>4021.3287</v>
      </c>
      <c r="AL152" s="33">
        <v>1406.8801000000001</v>
      </c>
      <c r="AM152" s="33">
        <v>0</v>
      </c>
      <c r="AN152" s="33">
        <v>1.7695309076448</v>
      </c>
      <c r="AO152" s="10">
        <v>0.19727262221194958</v>
      </c>
      <c r="AP152" s="8">
        <v>0</v>
      </c>
      <c r="AQ152" s="8">
        <v>18.464493322859383</v>
      </c>
      <c r="AR152" s="8">
        <v>106</v>
      </c>
      <c r="AS152" s="8">
        <v>237.73584905660377</v>
      </c>
      <c r="AT152">
        <v>3185</v>
      </c>
      <c r="AU152" s="20">
        <v>4734</v>
      </c>
      <c r="AV152" s="8">
        <v>94.888755261575469</v>
      </c>
      <c r="AW152" s="34">
        <v>380</v>
      </c>
      <c r="AX152" s="34">
        <v>345</v>
      </c>
    </row>
    <row r="153" spans="1:50" x14ac:dyDescent="0.25">
      <c r="A153" s="2" t="s">
        <v>33</v>
      </c>
      <c r="B153" s="3" t="s">
        <v>331</v>
      </c>
      <c r="C153" s="4">
        <v>15051</v>
      </c>
      <c r="D153" s="2" t="s">
        <v>35</v>
      </c>
      <c r="E153" s="2" t="s">
        <v>332</v>
      </c>
      <c r="F153" t="e">
        <v>#N/A</v>
      </c>
      <c r="G153" s="6" t="s">
        <v>2233</v>
      </c>
      <c r="H153" s="6">
        <v>11</v>
      </c>
      <c r="I153" s="6" t="s">
        <v>2238</v>
      </c>
      <c r="J153" s="6" t="s">
        <v>2238</v>
      </c>
      <c r="K153" s="34">
        <v>14196.100000000002</v>
      </c>
      <c r="L153" s="34">
        <v>2093</v>
      </c>
      <c r="M153" s="34">
        <v>1928</v>
      </c>
      <c r="N153" s="34">
        <v>70.539419087136935</v>
      </c>
      <c r="O153" s="35">
        <v>14.952658862639584</v>
      </c>
      <c r="P153" s="33">
        <v>128</v>
      </c>
      <c r="Q153" s="33">
        <v>1726</v>
      </c>
      <c r="R153" s="33">
        <v>74</v>
      </c>
      <c r="S153" s="8">
        <v>47.919937794964376</v>
      </c>
      <c r="T153" s="33">
        <v>451.88643000000002</v>
      </c>
      <c r="U153" s="33">
        <v>6795.9525000000003</v>
      </c>
      <c r="V153" s="33">
        <v>2846.7514000000001</v>
      </c>
      <c r="W153" s="33">
        <v>3544.5028000000002</v>
      </c>
      <c r="X153" s="33">
        <v>0</v>
      </c>
      <c r="Y153" s="33">
        <v>0</v>
      </c>
      <c r="Z153" s="33">
        <v>3003.7903000000001</v>
      </c>
      <c r="AA153" s="33">
        <v>0</v>
      </c>
      <c r="AB153" s="33">
        <v>0</v>
      </c>
      <c r="AC153" s="33">
        <v>10637.249</v>
      </c>
      <c r="AD153" s="33">
        <v>33.412149999999997</v>
      </c>
      <c r="AE153" s="33">
        <v>43.251869999999997</v>
      </c>
      <c r="AF153" s="33">
        <v>0</v>
      </c>
      <c r="AG153" s="33">
        <v>957.86510999999996</v>
      </c>
      <c r="AH153" s="33">
        <v>0</v>
      </c>
      <c r="AI153" s="33">
        <v>872.77949000000001</v>
      </c>
      <c r="AJ153" s="33">
        <v>4467.8540999999996</v>
      </c>
      <c r="AK153" s="33">
        <v>779.91228999999998</v>
      </c>
      <c r="AL153" s="33">
        <v>6552.7887000000001</v>
      </c>
      <c r="AM153" s="33">
        <v>2813.0450000199999</v>
      </c>
      <c r="AN153" s="33">
        <v>20.24820812827652</v>
      </c>
      <c r="AO153" s="10">
        <v>0.4029790660225443</v>
      </c>
      <c r="AP153" s="8">
        <v>0</v>
      </c>
      <c r="AQ153" s="8">
        <v>34.17</v>
      </c>
      <c r="AR153" s="8">
        <v>137</v>
      </c>
      <c r="AS153" s="8">
        <v>293.43065693430657</v>
      </c>
      <c r="AT153">
        <v>864</v>
      </c>
      <c r="AU153" s="20">
        <v>1867</v>
      </c>
      <c r="AV153" s="8">
        <v>96.836099585062243</v>
      </c>
      <c r="AW153" s="34">
        <v>161</v>
      </c>
      <c r="AX153" s="34">
        <v>137</v>
      </c>
    </row>
    <row r="154" spans="1:50" x14ac:dyDescent="0.25">
      <c r="A154" s="2" t="s">
        <v>88</v>
      </c>
      <c r="B154" s="3" t="s">
        <v>333</v>
      </c>
      <c r="C154" s="4">
        <v>68669</v>
      </c>
      <c r="D154" s="2" t="s">
        <v>90</v>
      </c>
      <c r="E154" s="2" t="s">
        <v>41</v>
      </c>
      <c r="F154" t="e">
        <v>#N/A</v>
      </c>
      <c r="G154" s="6" t="s">
        <v>2233</v>
      </c>
      <c r="H154" s="6">
        <v>0</v>
      </c>
      <c r="I154" s="6" t="s">
        <v>2239</v>
      </c>
      <c r="J154" s="6" t="s">
        <v>2239</v>
      </c>
      <c r="K154" s="34">
        <v>27956.7</v>
      </c>
      <c r="L154" s="34">
        <v>3397</v>
      </c>
      <c r="M154" s="34">
        <v>3288</v>
      </c>
      <c r="N154" s="34">
        <v>70.194647201946466</v>
      </c>
      <c r="O154" s="35">
        <v>15.654812040757221</v>
      </c>
      <c r="P154" s="33">
        <v>517</v>
      </c>
      <c r="Q154" s="33">
        <v>2741</v>
      </c>
      <c r="R154" s="33">
        <v>30</v>
      </c>
      <c r="S154" s="8">
        <v>34.798453504581786</v>
      </c>
      <c r="T154" s="33">
        <v>4306.0971</v>
      </c>
      <c r="U154" s="33">
        <v>2699.0086000000001</v>
      </c>
      <c r="V154" s="33">
        <v>6952.2147999999997</v>
      </c>
      <c r="W154" s="33">
        <v>14130.898999999999</v>
      </c>
      <c r="X154" s="33">
        <v>0</v>
      </c>
      <c r="Y154" s="33">
        <v>0</v>
      </c>
      <c r="Z154" s="33">
        <v>2575.9641999999999</v>
      </c>
      <c r="AA154" s="33">
        <v>483.40228000000002</v>
      </c>
      <c r="AB154" s="33">
        <v>53.493931000000003</v>
      </c>
      <c r="AC154" s="33">
        <v>25012.374</v>
      </c>
      <c r="AD154" s="33">
        <v>47.292442000000001</v>
      </c>
      <c r="AE154" s="33">
        <v>57.612329000000003</v>
      </c>
      <c r="AF154" s="33">
        <v>0</v>
      </c>
      <c r="AG154" s="33">
        <v>2496.0774000000001</v>
      </c>
      <c r="AH154" s="33">
        <v>0</v>
      </c>
      <c r="AI154" s="33">
        <v>3435.9796000000001</v>
      </c>
      <c r="AJ154" s="33">
        <v>10845.745999999999</v>
      </c>
      <c r="AK154" s="33">
        <v>1533.5063</v>
      </c>
      <c r="AL154" s="33">
        <v>9803.6056000000008</v>
      </c>
      <c r="AM154" s="33">
        <v>0</v>
      </c>
      <c r="AN154" s="33">
        <v>174.74622062364921</v>
      </c>
      <c r="AO154" s="10">
        <v>0.49504249291784702</v>
      </c>
      <c r="AP154" s="8">
        <v>0</v>
      </c>
      <c r="AQ154" s="8">
        <v>53.558548758970446</v>
      </c>
      <c r="AR154" s="8">
        <v>286</v>
      </c>
      <c r="AS154" s="8">
        <v>350</v>
      </c>
      <c r="AT154">
        <v>2106</v>
      </c>
      <c r="AU154" s="20">
        <v>2906.9999999999995</v>
      </c>
      <c r="AV154" s="8">
        <v>88.412408759124077</v>
      </c>
      <c r="AW154" s="34">
        <v>114</v>
      </c>
      <c r="AX154" s="34">
        <v>104</v>
      </c>
    </row>
    <row r="155" spans="1:50" x14ac:dyDescent="0.25">
      <c r="A155" s="2" t="s">
        <v>27</v>
      </c>
      <c r="B155" s="3" t="s">
        <v>334</v>
      </c>
      <c r="C155" s="4">
        <v>25245</v>
      </c>
      <c r="D155" s="2" t="s">
        <v>29</v>
      </c>
      <c r="E155" s="2" t="s">
        <v>335</v>
      </c>
      <c r="F155" t="e">
        <v>#N/A</v>
      </c>
      <c r="G155" s="6" t="s">
        <v>2232</v>
      </c>
      <c r="H155" s="6">
        <v>7</v>
      </c>
      <c r="I155" s="6" t="s">
        <v>2238</v>
      </c>
      <c r="J155" s="6" t="s">
        <v>2238</v>
      </c>
      <c r="K155" s="34">
        <v>11464.4</v>
      </c>
      <c r="L155" s="34">
        <v>6853</v>
      </c>
      <c r="M155" s="34">
        <v>6062</v>
      </c>
      <c r="N155" s="34">
        <v>96.007918178818869</v>
      </c>
      <c r="O155" s="35">
        <v>40.708270958608935</v>
      </c>
      <c r="P155" s="33">
        <v>1872</v>
      </c>
      <c r="Q155" s="33">
        <v>4110</v>
      </c>
      <c r="R155" s="33">
        <v>80</v>
      </c>
      <c r="S155" s="8">
        <v>30.427104023217055</v>
      </c>
      <c r="T155" s="33">
        <v>5253.8437000000004</v>
      </c>
      <c r="U155" s="33">
        <v>4846.7159000000001</v>
      </c>
      <c r="V155" s="33">
        <v>0</v>
      </c>
      <c r="W155" s="33">
        <v>1548.5157999999999</v>
      </c>
      <c r="X155" s="33">
        <v>0</v>
      </c>
      <c r="Y155" s="33">
        <v>0</v>
      </c>
      <c r="Z155" s="33">
        <v>0</v>
      </c>
      <c r="AA155" s="33">
        <v>5080.6421</v>
      </c>
      <c r="AB155" s="33">
        <v>0</v>
      </c>
      <c r="AC155" s="33">
        <v>6672.4642000000003</v>
      </c>
      <c r="AD155" s="33">
        <v>42.166079000000003</v>
      </c>
      <c r="AE155" s="33">
        <v>117.86124</v>
      </c>
      <c r="AF155" s="33">
        <v>0</v>
      </c>
      <c r="AG155" s="33">
        <v>30.501609999999999</v>
      </c>
      <c r="AH155" s="33">
        <v>5073.2098999999998</v>
      </c>
      <c r="AI155" s="33">
        <v>0</v>
      </c>
      <c r="AJ155" s="33">
        <v>525.40962000000002</v>
      </c>
      <c r="AK155" s="33">
        <v>2459.3319000000001</v>
      </c>
      <c r="AL155" s="33">
        <v>3588.9582</v>
      </c>
      <c r="AM155" s="33">
        <v>0</v>
      </c>
      <c r="AN155" s="33">
        <v>4.5173431440960004</v>
      </c>
      <c r="AO155" s="10">
        <v>0.20124416796267497</v>
      </c>
      <c r="AP155" s="8">
        <v>0</v>
      </c>
      <c r="AQ155" s="8">
        <v>131.26642772977215</v>
      </c>
      <c r="AR155" s="8">
        <v>114</v>
      </c>
      <c r="AS155" s="8">
        <v>1571.4912280701751</v>
      </c>
      <c r="AT155">
        <v>2756</v>
      </c>
      <c r="AU155" s="20">
        <v>5260</v>
      </c>
      <c r="AV155" s="8">
        <v>86.770042890135272</v>
      </c>
      <c r="AW155" s="34">
        <v>237</v>
      </c>
      <c r="AX155" s="34">
        <v>184</v>
      </c>
    </row>
    <row r="156" spans="1:50" x14ac:dyDescent="0.25">
      <c r="A156" s="2" t="s">
        <v>33</v>
      </c>
      <c r="B156" s="3" t="s">
        <v>336</v>
      </c>
      <c r="C156" s="4">
        <v>15176</v>
      </c>
      <c r="D156" s="2" t="s">
        <v>35</v>
      </c>
      <c r="E156" s="2" t="s">
        <v>337</v>
      </c>
      <c r="F156" t="e">
        <v>#N/A</v>
      </c>
      <c r="G156" s="6" t="s">
        <v>2232</v>
      </c>
      <c r="H156" s="6">
        <v>11</v>
      </c>
      <c r="I156" s="6" t="s">
        <v>2238</v>
      </c>
      <c r="J156" s="6" t="s">
        <v>2238</v>
      </c>
      <c r="K156" s="34">
        <v>15710.6</v>
      </c>
      <c r="L156" s="34">
        <v>4690</v>
      </c>
      <c r="M156" s="34">
        <v>3535</v>
      </c>
      <c r="N156" s="34">
        <v>89.95756718528996</v>
      </c>
      <c r="O156" s="35">
        <v>25.896000760857923</v>
      </c>
      <c r="P156" s="33">
        <v>268</v>
      </c>
      <c r="Q156" s="33">
        <v>3212</v>
      </c>
      <c r="R156" s="33">
        <v>55</v>
      </c>
      <c r="S156" s="8">
        <v>9.3195549614653768</v>
      </c>
      <c r="T156" s="33">
        <v>7209.5186000000003</v>
      </c>
      <c r="U156" s="33">
        <v>569.16913</v>
      </c>
      <c r="V156" s="33">
        <v>0</v>
      </c>
      <c r="W156" s="33">
        <v>8706.6165000000001</v>
      </c>
      <c r="X156" s="33">
        <v>0</v>
      </c>
      <c r="Y156" s="33">
        <v>0</v>
      </c>
      <c r="Z156" s="33">
        <v>1162.8866</v>
      </c>
      <c r="AA156" s="33">
        <v>1736.6069</v>
      </c>
      <c r="AB156" s="33">
        <v>0</v>
      </c>
      <c r="AC156" s="33">
        <v>13620.023999999999</v>
      </c>
      <c r="AD156" s="33">
        <v>260.39244000000002</v>
      </c>
      <c r="AE156" s="33">
        <v>280.08942999999999</v>
      </c>
      <c r="AF156" s="33">
        <v>0</v>
      </c>
      <c r="AG156" s="33">
        <v>1450.0360000000001</v>
      </c>
      <c r="AH156" s="33">
        <v>1736.6069</v>
      </c>
      <c r="AI156" s="33">
        <v>3022.0884000000001</v>
      </c>
      <c r="AJ156" s="33">
        <v>3388.0706</v>
      </c>
      <c r="AK156" s="33">
        <v>5339.2052999999996</v>
      </c>
      <c r="AL156" s="33">
        <v>1563.8130000000001</v>
      </c>
      <c r="AM156" s="33">
        <v>0</v>
      </c>
      <c r="AN156" s="33">
        <v>6.5348897224784004</v>
      </c>
      <c r="AO156" s="10">
        <v>0.22844733984799132</v>
      </c>
      <c r="AP156" s="8">
        <v>0</v>
      </c>
      <c r="AQ156" s="8">
        <v>117.72499999999999</v>
      </c>
      <c r="AR156" s="8">
        <v>171</v>
      </c>
      <c r="AS156" s="8">
        <v>809.94152046783631</v>
      </c>
      <c r="AT156">
        <v>1788</v>
      </c>
      <c r="AU156" s="20">
        <v>3415</v>
      </c>
      <c r="AV156" s="8">
        <v>96.605374823196613</v>
      </c>
      <c r="AW156" s="34">
        <v>248</v>
      </c>
      <c r="AX156" s="34">
        <v>221</v>
      </c>
    </row>
    <row r="157" spans="1:50" x14ac:dyDescent="0.25">
      <c r="A157" s="2" t="s">
        <v>33</v>
      </c>
      <c r="B157" s="3" t="s">
        <v>338</v>
      </c>
      <c r="C157" s="4">
        <v>15753</v>
      </c>
      <c r="D157" s="2" t="s">
        <v>35</v>
      </c>
      <c r="E157" s="2" t="s">
        <v>339</v>
      </c>
      <c r="F157" t="e">
        <v>#N/A</v>
      </c>
      <c r="G157" s="6" t="s">
        <v>2232</v>
      </c>
      <c r="H157" s="6">
        <v>0</v>
      </c>
      <c r="I157" s="6" t="s">
        <v>2239</v>
      </c>
      <c r="J157" s="6" t="s">
        <v>2239</v>
      </c>
      <c r="K157" s="34">
        <v>12090.099999999999</v>
      </c>
      <c r="L157" s="34">
        <v>2695</v>
      </c>
      <c r="M157" s="34">
        <v>2521</v>
      </c>
      <c r="N157" s="34">
        <v>84.886949623165407</v>
      </c>
      <c r="O157" s="35">
        <v>22.065510631229778</v>
      </c>
      <c r="P157" s="33">
        <v>119</v>
      </c>
      <c r="Q157" s="33">
        <v>2393</v>
      </c>
      <c r="R157" s="33">
        <v>9</v>
      </c>
      <c r="S157" s="8">
        <v>46.206298474407795</v>
      </c>
      <c r="T157" s="33">
        <v>1505.2497000000001</v>
      </c>
      <c r="U157" s="33">
        <v>0</v>
      </c>
      <c r="V157" s="33">
        <v>2707.5070999999998</v>
      </c>
      <c r="W157" s="33">
        <v>7997.9885999999997</v>
      </c>
      <c r="X157" s="33">
        <v>0</v>
      </c>
      <c r="Y157" s="33">
        <v>0</v>
      </c>
      <c r="Z157" s="33">
        <v>961.45653000000004</v>
      </c>
      <c r="AA157" s="33">
        <v>119.45497</v>
      </c>
      <c r="AB157" s="33">
        <v>32.954917999999999</v>
      </c>
      <c r="AC157" s="33">
        <v>11107.931</v>
      </c>
      <c r="AD157" s="33">
        <v>62.644047999999998</v>
      </c>
      <c r="AE157" s="33">
        <v>36.393692999999999</v>
      </c>
      <c r="AF157" s="33">
        <v>0</v>
      </c>
      <c r="AG157" s="33">
        <v>2319.1905999999999</v>
      </c>
      <c r="AH157" s="33">
        <v>0</v>
      </c>
      <c r="AI157" s="33">
        <v>369.98469999999998</v>
      </c>
      <c r="AJ157" s="33">
        <v>3679.2725</v>
      </c>
      <c r="AK157" s="33">
        <v>203.41516999999999</v>
      </c>
      <c r="AL157" s="33">
        <v>5676.1845000000003</v>
      </c>
      <c r="AM157" s="33">
        <v>0</v>
      </c>
      <c r="AN157" s="33">
        <v>6.0694370741199997</v>
      </c>
      <c r="AO157" s="10">
        <v>0.37562604340567612</v>
      </c>
      <c r="AP157" s="8">
        <v>0</v>
      </c>
      <c r="AQ157" s="8">
        <v>66.81</v>
      </c>
      <c r="AR157" s="8">
        <v>111</v>
      </c>
      <c r="AS157" s="8">
        <v>708.10810810810824</v>
      </c>
      <c r="AT157">
        <v>2162</v>
      </c>
      <c r="AU157" s="20">
        <v>2356</v>
      </c>
      <c r="AV157" s="8">
        <v>93.454978183260607</v>
      </c>
      <c r="AW157" s="34">
        <v>80</v>
      </c>
      <c r="AX157" s="34">
        <v>66</v>
      </c>
    </row>
    <row r="158" spans="1:50" x14ac:dyDescent="0.25">
      <c r="A158" s="2" t="s">
        <v>27</v>
      </c>
      <c r="B158" s="3" t="s">
        <v>340</v>
      </c>
      <c r="C158" s="4">
        <v>25662</v>
      </c>
      <c r="D158" s="2" t="s">
        <v>29</v>
      </c>
      <c r="E158" s="2" t="s">
        <v>341</v>
      </c>
      <c r="F158" t="e">
        <v>#N/A</v>
      </c>
      <c r="G158" s="6" t="s">
        <v>2233</v>
      </c>
      <c r="H158" s="6">
        <v>11</v>
      </c>
      <c r="I158" s="6" t="s">
        <v>2238</v>
      </c>
      <c r="J158" s="6" t="s">
        <v>2238</v>
      </c>
      <c r="K158" s="34">
        <v>31039.200000000001</v>
      </c>
      <c r="L158" s="34">
        <v>1661</v>
      </c>
      <c r="M158" s="34">
        <v>1459</v>
      </c>
      <c r="N158" s="34">
        <v>60.246744345442082</v>
      </c>
      <c r="O158" s="35">
        <v>6.3846086376010511</v>
      </c>
      <c r="P158" s="33">
        <v>433</v>
      </c>
      <c r="Q158" s="33">
        <v>1006</v>
      </c>
      <c r="R158" s="33">
        <v>20</v>
      </c>
      <c r="S158" s="8">
        <v>32.336123330818431</v>
      </c>
      <c r="T158" s="33">
        <v>7905.4795999999997</v>
      </c>
      <c r="U158" s="33">
        <v>10723.532999999999</v>
      </c>
      <c r="V158" s="33">
        <v>0</v>
      </c>
      <c r="W158" s="33">
        <v>12162.227999999999</v>
      </c>
      <c r="X158" s="33">
        <v>0</v>
      </c>
      <c r="Y158" s="33">
        <v>0</v>
      </c>
      <c r="Z158" s="33">
        <v>138.06236000000001</v>
      </c>
      <c r="AA158" s="33">
        <v>42.712048000000003</v>
      </c>
      <c r="AB158" s="33">
        <v>329.87801999999999</v>
      </c>
      <c r="AC158" s="33">
        <v>30739.11</v>
      </c>
      <c r="AD158" s="33">
        <v>74.934972999999999</v>
      </c>
      <c r="AE158" s="33">
        <v>72.893057999999996</v>
      </c>
      <c r="AF158" s="33">
        <v>0</v>
      </c>
      <c r="AG158" s="33">
        <v>1505.0463</v>
      </c>
      <c r="AH158" s="33">
        <v>42.712060999999999</v>
      </c>
      <c r="AI158" s="33">
        <v>24.062961000000001</v>
      </c>
      <c r="AJ158" s="33">
        <v>13895.312</v>
      </c>
      <c r="AK158" s="33">
        <v>5655.4817000000003</v>
      </c>
      <c r="AL158" s="33">
        <v>10129.19</v>
      </c>
      <c r="AM158" s="33">
        <v>0</v>
      </c>
      <c r="AN158" s="33">
        <v>5.1006077085252004</v>
      </c>
      <c r="AO158" s="10">
        <v>0.38469493278179939</v>
      </c>
      <c r="AP158" s="8">
        <v>0</v>
      </c>
      <c r="AQ158" s="8">
        <v>230.73289473684204</v>
      </c>
      <c r="AR158" s="8">
        <v>327</v>
      </c>
      <c r="AS158" s="8">
        <v>962.99694189602451</v>
      </c>
      <c r="AT158">
        <v>934</v>
      </c>
      <c r="AU158" s="20">
        <v>1105</v>
      </c>
      <c r="AV158" s="8">
        <v>75.736806031528445</v>
      </c>
      <c r="AW158" s="34">
        <v>77</v>
      </c>
      <c r="AX158" s="34">
        <v>60</v>
      </c>
    </row>
    <row r="159" spans="1:50" x14ac:dyDescent="0.25">
      <c r="A159" s="2" t="s">
        <v>33</v>
      </c>
      <c r="B159" s="3" t="s">
        <v>342</v>
      </c>
      <c r="C159" s="4">
        <v>15001</v>
      </c>
      <c r="D159" s="2" t="s">
        <v>35</v>
      </c>
      <c r="E159" s="2" t="s">
        <v>343</v>
      </c>
      <c r="F159" t="e">
        <v>#N/A</v>
      </c>
      <c r="G159" s="6" t="s">
        <v>2231</v>
      </c>
      <c r="H159" s="6">
        <v>0</v>
      </c>
      <c r="I159" s="6" t="s">
        <v>2239</v>
      </c>
      <c r="J159" s="6" t="s">
        <v>2239</v>
      </c>
      <c r="K159" s="34">
        <v>9536</v>
      </c>
      <c r="L159" s="34">
        <v>3819</v>
      </c>
      <c r="M159" s="34">
        <v>2383</v>
      </c>
      <c r="N159" s="34">
        <v>88.627780109106169</v>
      </c>
      <c r="O159" s="35">
        <v>27.751102391298787</v>
      </c>
      <c r="P159" s="33">
        <v>206</v>
      </c>
      <c r="Q159" s="33">
        <v>2167</v>
      </c>
      <c r="R159" s="33">
        <v>10</v>
      </c>
      <c r="S159" s="8">
        <v>12.142748672732944</v>
      </c>
      <c r="T159" s="33">
        <v>2527.7337000000002</v>
      </c>
      <c r="U159" s="33">
        <v>0</v>
      </c>
      <c r="V159" s="33">
        <v>1553.9104</v>
      </c>
      <c r="W159" s="33">
        <v>6352.5163000000002</v>
      </c>
      <c r="X159" s="33">
        <v>0</v>
      </c>
      <c r="Y159" s="33">
        <v>0</v>
      </c>
      <c r="Z159" s="33">
        <v>237.63553999999999</v>
      </c>
      <c r="AA159" s="33">
        <v>1471.9698000000001</v>
      </c>
      <c r="AB159" s="33">
        <v>0</v>
      </c>
      <c r="AC159" s="33">
        <v>9125.1756999999998</v>
      </c>
      <c r="AD159" s="33">
        <v>1039.6300000000001</v>
      </c>
      <c r="AE159" s="33">
        <v>1486.8332</v>
      </c>
      <c r="AF159" s="33">
        <v>50.075600999999999</v>
      </c>
      <c r="AG159" s="33">
        <v>734.40443000000005</v>
      </c>
      <c r="AH159" s="33">
        <v>0</v>
      </c>
      <c r="AI159" s="33">
        <v>1850.6636000000001</v>
      </c>
      <c r="AJ159" s="33">
        <v>5838.7683999999999</v>
      </c>
      <c r="AK159" s="33">
        <v>471.78550000000001</v>
      </c>
      <c r="AL159" s="33">
        <v>1441.8804</v>
      </c>
      <c r="AM159" s="33">
        <v>48.695498431899999</v>
      </c>
      <c r="AN159" s="33">
        <v>1.7189309533324002</v>
      </c>
      <c r="AO159" s="10">
        <v>0.24640511272856383</v>
      </c>
      <c r="AP159" s="8">
        <v>0</v>
      </c>
      <c r="AQ159" s="8">
        <v>75.47999999999999</v>
      </c>
      <c r="AR159" s="8">
        <v>118</v>
      </c>
      <c r="AS159" s="8">
        <v>752.54237288135596</v>
      </c>
      <c r="AT159">
        <v>1645</v>
      </c>
      <c r="AU159" s="20">
        <v>2289.9999999999995</v>
      </c>
      <c r="AV159" s="8">
        <v>96.097356273604689</v>
      </c>
      <c r="AW159" s="34">
        <v>128</v>
      </c>
      <c r="AX159" s="34">
        <v>102</v>
      </c>
    </row>
    <row r="160" spans="1:50" x14ac:dyDescent="0.25">
      <c r="A160" s="2" t="s">
        <v>33</v>
      </c>
      <c r="B160" s="3" t="s">
        <v>344</v>
      </c>
      <c r="C160" s="4">
        <v>15820</v>
      </c>
      <c r="D160" s="2" t="s">
        <v>35</v>
      </c>
      <c r="E160" s="2" t="s">
        <v>345</v>
      </c>
      <c r="F160" t="e">
        <v>#N/A</v>
      </c>
      <c r="G160" s="6" t="s">
        <v>2232</v>
      </c>
      <c r="H160" s="6">
        <v>24</v>
      </c>
      <c r="I160" s="6" t="s">
        <v>2238</v>
      </c>
      <c r="J160" s="6" t="s">
        <v>2238</v>
      </c>
      <c r="K160" s="34">
        <v>3316.9</v>
      </c>
      <c r="L160" s="34">
        <v>2716</v>
      </c>
      <c r="M160" s="34">
        <v>2408</v>
      </c>
      <c r="N160" s="34">
        <v>95.598006644518279</v>
      </c>
      <c r="O160" s="35">
        <v>57.760495621052364</v>
      </c>
      <c r="P160" s="33">
        <v>179</v>
      </c>
      <c r="Q160" s="33">
        <v>1961</v>
      </c>
      <c r="R160" s="33">
        <v>268</v>
      </c>
      <c r="S160" s="8">
        <v>36.163526298545818</v>
      </c>
      <c r="T160" s="33">
        <v>975.45207000000005</v>
      </c>
      <c r="U160" s="33">
        <v>0</v>
      </c>
      <c r="V160" s="33">
        <v>609.98721</v>
      </c>
      <c r="W160" s="33">
        <v>1751.9567</v>
      </c>
      <c r="X160" s="33">
        <v>0</v>
      </c>
      <c r="Y160" s="33">
        <v>0</v>
      </c>
      <c r="Z160" s="33">
        <v>33.829566</v>
      </c>
      <c r="AA160" s="33">
        <v>25.987355000000001</v>
      </c>
      <c r="AB160" s="33">
        <v>0</v>
      </c>
      <c r="AC160" s="33">
        <v>3319.7676999999999</v>
      </c>
      <c r="AD160" s="33">
        <v>3.8905232999999999</v>
      </c>
      <c r="AE160" s="33">
        <v>49.969521</v>
      </c>
      <c r="AF160" s="33">
        <v>0</v>
      </c>
      <c r="AG160" s="33">
        <v>169.82104000000001</v>
      </c>
      <c r="AH160" s="33">
        <v>0</v>
      </c>
      <c r="AI160" s="33">
        <v>1002.2431</v>
      </c>
      <c r="AJ160" s="33">
        <v>618.14111000000003</v>
      </c>
      <c r="AK160" s="33">
        <v>319.71627000000001</v>
      </c>
      <c r="AL160" s="33">
        <v>1223.5840000000001</v>
      </c>
      <c r="AM160" s="33">
        <v>0</v>
      </c>
      <c r="AN160" s="33">
        <v>0.89754319522000003</v>
      </c>
      <c r="AO160" s="10">
        <v>0.28508530544854155</v>
      </c>
      <c r="AP160" s="8">
        <v>0</v>
      </c>
      <c r="AQ160" s="8">
        <v>21.675000000000001</v>
      </c>
      <c r="AR160" s="8">
        <v>33</v>
      </c>
      <c r="AS160" s="8">
        <v>772.72727272727275</v>
      </c>
      <c r="AT160">
        <v>2066</v>
      </c>
      <c r="AU160" s="20">
        <v>2398</v>
      </c>
      <c r="AV160" s="8">
        <v>99.584717607973417</v>
      </c>
      <c r="AW160" s="34">
        <v>24</v>
      </c>
      <c r="AX160" s="34">
        <v>15</v>
      </c>
    </row>
    <row r="161" spans="1:50" x14ac:dyDescent="0.25">
      <c r="A161" s="2" t="s">
        <v>33</v>
      </c>
      <c r="B161" s="3" t="s">
        <v>346</v>
      </c>
      <c r="C161" s="4">
        <v>15686</v>
      </c>
      <c r="D161" s="2" t="s">
        <v>35</v>
      </c>
      <c r="E161" s="2" t="s">
        <v>347</v>
      </c>
      <c r="F161" t="e">
        <v>#N/A</v>
      </c>
      <c r="G161" s="6" t="s">
        <v>2232</v>
      </c>
      <c r="H161" s="6">
        <v>22</v>
      </c>
      <c r="I161" s="6" t="s">
        <v>2238</v>
      </c>
      <c r="J161" s="6" t="s">
        <v>2238</v>
      </c>
      <c r="K161" s="34">
        <v>11785.4</v>
      </c>
      <c r="L161" s="34">
        <v>2083</v>
      </c>
      <c r="M161" s="34">
        <v>1948</v>
      </c>
      <c r="N161" s="34">
        <v>84.086242299794662</v>
      </c>
      <c r="O161" s="35">
        <v>9.8919545671224416</v>
      </c>
      <c r="P161" s="33">
        <v>1103</v>
      </c>
      <c r="Q161" s="33">
        <v>824</v>
      </c>
      <c r="R161" s="33">
        <v>21</v>
      </c>
      <c r="S161" s="8">
        <v>34.64927836955215</v>
      </c>
      <c r="T161" s="33">
        <v>4150.0464000000002</v>
      </c>
      <c r="U161" s="33">
        <v>0</v>
      </c>
      <c r="V161" s="33">
        <v>0</v>
      </c>
      <c r="W161" s="33">
        <v>3029.5454</v>
      </c>
      <c r="X161" s="33">
        <v>0</v>
      </c>
      <c r="Y161" s="33">
        <v>0</v>
      </c>
      <c r="Z161" s="33">
        <v>0</v>
      </c>
      <c r="AA161" s="33">
        <v>659.10523000000001</v>
      </c>
      <c r="AB161" s="33">
        <v>58.614815</v>
      </c>
      <c r="AC161" s="33">
        <v>6498.9503000000004</v>
      </c>
      <c r="AD161" s="33">
        <v>15.69196</v>
      </c>
      <c r="AE161" s="33">
        <v>20.136686000000001</v>
      </c>
      <c r="AF161" s="33">
        <v>0</v>
      </c>
      <c r="AG161" s="33">
        <v>6.4581564</v>
      </c>
      <c r="AH161" s="33">
        <v>659.10527999999999</v>
      </c>
      <c r="AI161" s="33">
        <v>33.451279</v>
      </c>
      <c r="AJ161" s="33">
        <v>2312.7698</v>
      </c>
      <c r="AK161" s="33">
        <v>1694.4803999999999</v>
      </c>
      <c r="AL161" s="33">
        <v>2505.9607000000001</v>
      </c>
      <c r="AM161" s="33">
        <v>0</v>
      </c>
      <c r="AN161" s="33">
        <v>68.952479700352001</v>
      </c>
      <c r="AO161" s="10">
        <v>0.35774309723889558</v>
      </c>
      <c r="AP161" s="8">
        <v>0</v>
      </c>
      <c r="AQ161" s="8">
        <v>103.53</v>
      </c>
      <c r="AR161" s="8">
        <v>73</v>
      </c>
      <c r="AS161" s="8">
        <v>1668.4931506849316</v>
      </c>
      <c r="AT161">
        <v>1644</v>
      </c>
      <c r="AU161" s="20">
        <v>1654</v>
      </c>
      <c r="AV161" s="8">
        <v>84.907597535934286</v>
      </c>
      <c r="AW161" s="34">
        <v>243</v>
      </c>
      <c r="AX161" s="34">
        <v>212</v>
      </c>
    </row>
    <row r="162" spans="1:50" x14ac:dyDescent="0.25">
      <c r="A162" s="2" t="s">
        <v>27</v>
      </c>
      <c r="B162" s="3" t="s">
        <v>348</v>
      </c>
      <c r="C162" s="4">
        <v>25658</v>
      </c>
      <c r="D162" s="2" t="s">
        <v>29</v>
      </c>
      <c r="E162" s="2" t="s">
        <v>349</v>
      </c>
      <c r="F162" t="e">
        <v>#N/A</v>
      </c>
      <c r="G162" s="6" t="s">
        <v>2232</v>
      </c>
      <c r="H162" s="6">
        <v>7</v>
      </c>
      <c r="I162" s="6" t="s">
        <v>2238</v>
      </c>
      <c r="J162" s="6" t="s">
        <v>2238</v>
      </c>
      <c r="K162" s="34">
        <v>11753.8</v>
      </c>
      <c r="L162" s="34">
        <v>2419</v>
      </c>
      <c r="M162" s="34">
        <v>1946</v>
      </c>
      <c r="N162" s="34">
        <v>84.892086330935257</v>
      </c>
      <c r="O162" s="35">
        <v>16.926273357878113</v>
      </c>
      <c r="P162" s="33">
        <v>399</v>
      </c>
      <c r="Q162" s="33">
        <v>1492</v>
      </c>
      <c r="R162" s="33">
        <v>55</v>
      </c>
      <c r="S162" s="8">
        <v>32.466575314719073</v>
      </c>
      <c r="T162" s="33">
        <v>3256.1053000000002</v>
      </c>
      <c r="U162" s="33">
        <v>3736.6435999999999</v>
      </c>
      <c r="V162" s="33">
        <v>0</v>
      </c>
      <c r="W162" s="33">
        <v>5083.7691000000004</v>
      </c>
      <c r="X162" s="33">
        <v>0</v>
      </c>
      <c r="Y162" s="33">
        <v>0</v>
      </c>
      <c r="Z162" s="33">
        <v>406.09564999999998</v>
      </c>
      <c r="AA162" s="33">
        <v>106.99585</v>
      </c>
      <c r="AB162" s="33">
        <v>0</v>
      </c>
      <c r="AC162" s="33">
        <v>11585.163</v>
      </c>
      <c r="AD162" s="33">
        <v>24.274626000000001</v>
      </c>
      <c r="AE162" s="33">
        <v>50.034823000000003</v>
      </c>
      <c r="AF162" s="33">
        <v>0</v>
      </c>
      <c r="AG162" s="33">
        <v>1219.7615000000001</v>
      </c>
      <c r="AH162" s="33">
        <v>106.99585</v>
      </c>
      <c r="AI162" s="33">
        <v>1068.6342999999999</v>
      </c>
      <c r="AJ162" s="33">
        <v>3208.7982000000002</v>
      </c>
      <c r="AK162" s="33">
        <v>2532.5349000000001</v>
      </c>
      <c r="AL162" s="33">
        <v>3935.7691</v>
      </c>
      <c r="AM162" s="33">
        <v>6.1972692756100001</v>
      </c>
      <c r="AN162" s="33">
        <v>23.112157540761604</v>
      </c>
      <c r="AO162" s="10">
        <v>0.22500000000000001</v>
      </c>
      <c r="AP162" s="8">
        <v>0</v>
      </c>
      <c r="AQ162" s="8">
        <v>43.743263943440688</v>
      </c>
      <c r="AR162" s="8">
        <v>119</v>
      </c>
      <c r="AS162" s="8">
        <v>501.68067226890759</v>
      </c>
      <c r="AT162">
        <v>711</v>
      </c>
      <c r="AU162" s="20">
        <v>1752</v>
      </c>
      <c r="AV162" s="8">
        <v>90.030832476875645</v>
      </c>
      <c r="AW162" s="34">
        <v>37</v>
      </c>
      <c r="AX162" s="34">
        <v>25</v>
      </c>
    </row>
    <row r="163" spans="1:50" x14ac:dyDescent="0.25">
      <c r="A163" s="2" t="s">
        <v>27</v>
      </c>
      <c r="B163" s="3" t="s">
        <v>350</v>
      </c>
      <c r="C163" s="4">
        <v>25817</v>
      </c>
      <c r="D163" s="2" t="s">
        <v>29</v>
      </c>
      <c r="E163" s="2" t="s">
        <v>351</v>
      </c>
      <c r="F163" t="e">
        <v>#N/A</v>
      </c>
      <c r="G163" s="6" t="s">
        <v>2231</v>
      </c>
      <c r="H163" s="6">
        <v>0</v>
      </c>
      <c r="I163" s="6" t="s">
        <v>2239</v>
      </c>
      <c r="J163" s="6" t="s">
        <v>2239</v>
      </c>
      <c r="K163" s="34">
        <v>6939.4</v>
      </c>
      <c r="L163" s="34">
        <v>1796</v>
      </c>
      <c r="M163" s="34">
        <v>1098</v>
      </c>
      <c r="N163" s="34">
        <v>87.431693989071036</v>
      </c>
      <c r="O163" s="35">
        <v>14.783154767542964</v>
      </c>
      <c r="P163" s="33">
        <v>161</v>
      </c>
      <c r="Q163" s="33">
        <v>781</v>
      </c>
      <c r="R163" s="33">
        <v>156</v>
      </c>
      <c r="S163" s="8">
        <v>17.958425913562088</v>
      </c>
      <c r="T163" s="33">
        <v>4417.6148999999996</v>
      </c>
      <c r="U163" s="33">
        <v>0</v>
      </c>
      <c r="V163" s="33">
        <v>0</v>
      </c>
      <c r="W163" s="33">
        <v>2537.5192999999999</v>
      </c>
      <c r="X163" s="33">
        <v>0</v>
      </c>
      <c r="Y163" s="33">
        <v>0</v>
      </c>
      <c r="Z163" s="33">
        <v>33.136574000000003</v>
      </c>
      <c r="AA163" s="33">
        <v>250.64406</v>
      </c>
      <c r="AB163" s="33">
        <v>0</v>
      </c>
      <c r="AC163" s="33">
        <v>6552.9703</v>
      </c>
      <c r="AD163" s="33">
        <v>276.89935000000003</v>
      </c>
      <c r="AE163" s="33">
        <v>212.73015000000001</v>
      </c>
      <c r="AF163" s="33">
        <v>0.17968719999999999</v>
      </c>
      <c r="AG163" s="33">
        <v>105.24478999999999</v>
      </c>
      <c r="AH163" s="33">
        <v>250.64406</v>
      </c>
      <c r="AI163" s="33">
        <v>2.7640999999999999E-4</v>
      </c>
      <c r="AJ163" s="33">
        <v>1420.6491000000001</v>
      </c>
      <c r="AK163" s="33">
        <v>3846.7022000000002</v>
      </c>
      <c r="AL163" s="33">
        <v>1277.4999</v>
      </c>
      <c r="AM163" s="33">
        <v>94.229770673199994</v>
      </c>
      <c r="AN163" s="33">
        <v>0.63134164969245199</v>
      </c>
      <c r="AO163" s="10">
        <v>0.13939029281989571</v>
      </c>
      <c r="AP163" s="8">
        <v>0</v>
      </c>
      <c r="AQ163" s="8">
        <v>15.387077769049487</v>
      </c>
      <c r="AR163" s="8">
        <v>72</v>
      </c>
      <c r="AS163" s="8">
        <v>291.66666666666669</v>
      </c>
      <c r="AT163">
        <v>357</v>
      </c>
      <c r="AU163" s="20">
        <v>966</v>
      </c>
      <c r="AV163" s="8">
        <v>87.978142076502735</v>
      </c>
      <c r="AW163" s="34">
        <v>53</v>
      </c>
      <c r="AX163" s="34">
        <v>44</v>
      </c>
    </row>
    <row r="164" spans="1:50" x14ac:dyDescent="0.25">
      <c r="A164" s="2" t="s">
        <v>134</v>
      </c>
      <c r="B164" s="3" t="s">
        <v>352</v>
      </c>
      <c r="C164" s="4">
        <v>54125</v>
      </c>
      <c r="D164" s="2" t="s">
        <v>136</v>
      </c>
      <c r="E164" s="2" t="s">
        <v>353</v>
      </c>
      <c r="F164" t="e">
        <v>#N/A</v>
      </c>
      <c r="G164" s="6" t="s">
        <v>2230</v>
      </c>
      <c r="H164" s="6">
        <v>18</v>
      </c>
      <c r="I164" s="6" t="s">
        <v>2238</v>
      </c>
      <c r="J164" s="6" t="s">
        <v>2238</v>
      </c>
      <c r="K164" s="34">
        <v>12571.8</v>
      </c>
      <c r="L164" s="34">
        <v>1222</v>
      </c>
      <c r="M164" s="34">
        <v>1131</v>
      </c>
      <c r="N164" s="34">
        <v>66.84350132625994</v>
      </c>
      <c r="O164" s="35">
        <v>11.287734399144012</v>
      </c>
      <c r="P164" s="33">
        <v>186</v>
      </c>
      <c r="Q164" s="33">
        <v>921</v>
      </c>
      <c r="R164" s="33">
        <v>24</v>
      </c>
      <c r="S164" s="8">
        <v>42.600502228146198</v>
      </c>
      <c r="T164" s="33">
        <v>599.06209000000001</v>
      </c>
      <c r="U164" s="33">
        <v>288.66642999999999</v>
      </c>
      <c r="V164" s="33">
        <v>2205.8719000000001</v>
      </c>
      <c r="W164" s="33">
        <v>10869.956</v>
      </c>
      <c r="X164" s="33">
        <v>0</v>
      </c>
      <c r="Y164" s="33">
        <v>0</v>
      </c>
      <c r="Z164" s="33">
        <v>440.37745000000001</v>
      </c>
      <c r="AA164" s="33">
        <v>0</v>
      </c>
      <c r="AB164" s="33">
        <v>37.833109</v>
      </c>
      <c r="AC164" s="33">
        <v>13487.069</v>
      </c>
      <c r="AD164" s="33">
        <v>10.02342</v>
      </c>
      <c r="AE164" s="33">
        <v>13.11018</v>
      </c>
      <c r="AF164" s="33">
        <v>0</v>
      </c>
      <c r="AG164" s="33">
        <v>2448.2363999999998</v>
      </c>
      <c r="AH164" s="33">
        <v>0</v>
      </c>
      <c r="AI164" s="33">
        <v>526.85424</v>
      </c>
      <c r="AJ164" s="33">
        <v>4493.1036000000004</v>
      </c>
      <c r="AK164" s="33">
        <v>540.45288000000005</v>
      </c>
      <c r="AL164" s="33">
        <v>5953.5460000000003</v>
      </c>
      <c r="AM164" s="33">
        <v>0</v>
      </c>
      <c r="AN164" s="33">
        <v>33.155816491394397</v>
      </c>
      <c r="AO164" s="10">
        <v>0.62358845671267249</v>
      </c>
      <c r="AP164" s="8">
        <v>0</v>
      </c>
      <c r="AQ164" s="8">
        <v>76.111082468712183</v>
      </c>
      <c r="AR164" s="8">
        <v>135</v>
      </c>
      <c r="AS164" s="8">
        <v>827.48148148148164</v>
      </c>
      <c r="AT164">
        <v>169</v>
      </c>
      <c r="AU164" s="20">
        <v>1065</v>
      </c>
      <c r="AV164" s="8">
        <v>94.16445623342176</v>
      </c>
      <c r="AW164" s="34">
        <v>112</v>
      </c>
      <c r="AX164" s="34">
        <v>107</v>
      </c>
    </row>
    <row r="165" spans="1:50" x14ac:dyDescent="0.25">
      <c r="A165" s="2" t="s">
        <v>33</v>
      </c>
      <c r="B165" s="3" t="s">
        <v>354</v>
      </c>
      <c r="C165" s="4">
        <v>15172</v>
      </c>
      <c r="D165" s="2" t="s">
        <v>35</v>
      </c>
      <c r="E165" s="2" t="s">
        <v>355</v>
      </c>
      <c r="F165" t="e">
        <v>#N/A</v>
      </c>
      <c r="G165" s="6" t="s">
        <v>2233</v>
      </c>
      <c r="H165" s="6">
        <v>10</v>
      </c>
      <c r="I165" s="6" t="s">
        <v>2238</v>
      </c>
      <c r="J165" s="6" t="s">
        <v>2238</v>
      </c>
      <c r="K165" s="34">
        <v>13441.599999999999</v>
      </c>
      <c r="L165" s="34">
        <v>3188</v>
      </c>
      <c r="M165" s="34">
        <v>3024</v>
      </c>
      <c r="N165" s="34">
        <v>86.838624338624342</v>
      </c>
      <c r="O165" s="35">
        <v>28.690792374807963</v>
      </c>
      <c r="P165" s="33">
        <v>298</v>
      </c>
      <c r="Q165" s="33">
        <v>2683</v>
      </c>
      <c r="R165" s="33">
        <v>43</v>
      </c>
      <c r="S165" s="8">
        <v>41.995382725654615</v>
      </c>
      <c r="T165" s="33">
        <v>694.60636</v>
      </c>
      <c r="U165" s="33">
        <v>903.90349000000003</v>
      </c>
      <c r="V165" s="33">
        <v>943.46590000000003</v>
      </c>
      <c r="W165" s="33">
        <v>10517.857</v>
      </c>
      <c r="X165" s="33">
        <v>0</v>
      </c>
      <c r="Y165" s="33">
        <v>0</v>
      </c>
      <c r="Z165" s="33">
        <v>3414.9445999999998</v>
      </c>
      <c r="AA165" s="33">
        <v>327.97003999999998</v>
      </c>
      <c r="AB165" s="33">
        <v>111.66248</v>
      </c>
      <c r="AC165" s="33">
        <v>9250.9840999999997</v>
      </c>
      <c r="AD165" s="33">
        <v>23.843530000000001</v>
      </c>
      <c r="AE165" s="33">
        <v>25.495647000000002</v>
      </c>
      <c r="AF165" s="33">
        <v>0</v>
      </c>
      <c r="AG165" s="33">
        <v>839.01288</v>
      </c>
      <c r="AH165" s="33">
        <v>327.97003999999998</v>
      </c>
      <c r="AI165" s="33">
        <v>95.707064000000003</v>
      </c>
      <c r="AJ165" s="33">
        <v>6048.5784999999996</v>
      </c>
      <c r="AK165" s="33">
        <v>278.89346999999998</v>
      </c>
      <c r="AL165" s="33">
        <v>5513.7470999999996</v>
      </c>
      <c r="AM165" s="33">
        <v>0</v>
      </c>
      <c r="AN165" s="33">
        <v>60.930373649667189</v>
      </c>
      <c r="AO165" s="10">
        <v>0.29346970889063728</v>
      </c>
      <c r="AP165" s="8">
        <v>0</v>
      </c>
      <c r="AQ165" s="8">
        <v>96.134999999999991</v>
      </c>
      <c r="AR165" s="8">
        <v>128</v>
      </c>
      <c r="AS165" s="8">
        <v>883.59375</v>
      </c>
      <c r="AT165">
        <v>1269</v>
      </c>
      <c r="AU165" s="20">
        <v>2872</v>
      </c>
      <c r="AV165" s="8">
        <v>94.973544973544975</v>
      </c>
      <c r="AW165" s="34">
        <v>168</v>
      </c>
      <c r="AX165" s="34">
        <v>132</v>
      </c>
    </row>
    <row r="166" spans="1:50" x14ac:dyDescent="0.25">
      <c r="A166" s="2" t="s">
        <v>27</v>
      </c>
      <c r="B166" s="3" t="s">
        <v>356</v>
      </c>
      <c r="C166" s="4">
        <v>25035</v>
      </c>
      <c r="D166" s="2" t="s">
        <v>29</v>
      </c>
      <c r="E166" s="2" t="s">
        <v>357</v>
      </c>
      <c r="F166" t="e">
        <v>#N/A</v>
      </c>
      <c r="G166" s="6" t="s">
        <v>2232</v>
      </c>
      <c r="H166" s="6">
        <v>0</v>
      </c>
      <c r="I166" s="6" t="s">
        <v>2239</v>
      </c>
      <c r="J166" s="6" t="s">
        <v>2239</v>
      </c>
      <c r="K166" s="34">
        <v>12161.599999999999</v>
      </c>
      <c r="L166" s="34">
        <v>2798</v>
      </c>
      <c r="M166" s="34">
        <v>1962</v>
      </c>
      <c r="N166" s="34">
        <v>86.493374108053018</v>
      </c>
      <c r="O166" s="35">
        <v>19.146205805242893</v>
      </c>
      <c r="P166" s="33">
        <v>877</v>
      </c>
      <c r="Q166" s="33">
        <v>1008</v>
      </c>
      <c r="R166" s="33">
        <v>77</v>
      </c>
      <c r="S166" s="8">
        <v>49.313156668003678</v>
      </c>
      <c r="T166" s="33">
        <v>3058.9764</v>
      </c>
      <c r="U166" s="33">
        <v>6528.6058999999996</v>
      </c>
      <c r="V166" s="33">
        <v>0</v>
      </c>
      <c r="W166" s="33">
        <v>2556.9776999999999</v>
      </c>
      <c r="X166" s="33">
        <v>0</v>
      </c>
      <c r="Y166" s="33">
        <v>0</v>
      </c>
      <c r="Z166" s="33">
        <v>140.79823999999999</v>
      </c>
      <c r="AA166" s="33">
        <v>376.81445000000002</v>
      </c>
      <c r="AB166" s="33">
        <v>0</v>
      </c>
      <c r="AC166" s="33">
        <v>11812.183999999999</v>
      </c>
      <c r="AD166" s="33">
        <v>35.772874999999999</v>
      </c>
      <c r="AE166" s="33">
        <v>121.79293</v>
      </c>
      <c r="AF166" s="33">
        <v>0</v>
      </c>
      <c r="AG166" s="33">
        <v>103.09116</v>
      </c>
      <c r="AH166" s="33">
        <v>376.81448</v>
      </c>
      <c r="AI166" s="33">
        <v>0</v>
      </c>
      <c r="AJ166" s="33">
        <v>2514.6707999999999</v>
      </c>
      <c r="AK166" s="33">
        <v>3151.3454999999999</v>
      </c>
      <c r="AL166" s="33">
        <v>6097.8543</v>
      </c>
      <c r="AM166" s="33">
        <v>0</v>
      </c>
      <c r="AN166" s="33">
        <v>1.1385238425975999</v>
      </c>
      <c r="AO166" s="10">
        <v>0.27389533061736132</v>
      </c>
      <c r="AP166" s="8">
        <v>0</v>
      </c>
      <c r="AQ166" s="8">
        <v>16.70597014925373</v>
      </c>
      <c r="AR166" s="8">
        <v>130</v>
      </c>
      <c r="AS166" s="8">
        <v>175.38461538461539</v>
      </c>
      <c r="AT166">
        <v>1416</v>
      </c>
      <c r="AU166" s="20">
        <v>1847</v>
      </c>
      <c r="AV166" s="8">
        <v>94.138634046890928</v>
      </c>
      <c r="AW166" s="34">
        <v>86</v>
      </c>
      <c r="AX166" s="34">
        <v>73</v>
      </c>
    </row>
    <row r="167" spans="1:50" x14ac:dyDescent="0.25">
      <c r="A167" s="2" t="s">
        <v>88</v>
      </c>
      <c r="B167" s="3" t="s">
        <v>358</v>
      </c>
      <c r="C167" s="4">
        <v>68051</v>
      </c>
      <c r="D167" s="2" t="s">
        <v>90</v>
      </c>
      <c r="E167" s="2" t="s">
        <v>359</v>
      </c>
      <c r="F167" t="e">
        <v>#N/A</v>
      </c>
      <c r="G167" s="6" t="s">
        <v>2230</v>
      </c>
      <c r="H167" s="6">
        <v>7</v>
      </c>
      <c r="I167" s="6" t="s">
        <v>2238</v>
      </c>
      <c r="J167" s="6" t="s">
        <v>2238</v>
      </c>
      <c r="K167" s="34">
        <v>16616</v>
      </c>
      <c r="L167" s="34">
        <v>1523</v>
      </c>
      <c r="M167" s="34">
        <v>1229</v>
      </c>
      <c r="N167" s="34">
        <v>60.537021969080548</v>
      </c>
      <c r="O167" s="35">
        <v>8.5212547149369744</v>
      </c>
      <c r="P167" s="33">
        <v>819</v>
      </c>
      <c r="Q167" s="33">
        <v>408</v>
      </c>
      <c r="R167" s="33">
        <v>2</v>
      </c>
      <c r="S167" s="8">
        <v>60.125562698975124</v>
      </c>
      <c r="T167" s="33">
        <v>701.76418000000001</v>
      </c>
      <c r="U167" s="33">
        <v>375.26731999999998</v>
      </c>
      <c r="V167" s="33">
        <v>7377.0958000000001</v>
      </c>
      <c r="W167" s="33">
        <v>8428.9768999999997</v>
      </c>
      <c r="X167" s="33">
        <v>0</v>
      </c>
      <c r="Y167" s="33">
        <v>0</v>
      </c>
      <c r="Z167" s="33">
        <v>27.471288999999999</v>
      </c>
      <c r="AA167" s="33">
        <v>607.71880999999996</v>
      </c>
      <c r="AB167" s="33">
        <v>141.19149999999999</v>
      </c>
      <c r="AC167" s="33">
        <v>16252.102999999999</v>
      </c>
      <c r="AD167" s="33">
        <v>0</v>
      </c>
      <c r="AE167" s="33">
        <v>13.478357000000001</v>
      </c>
      <c r="AF167" s="33">
        <v>0</v>
      </c>
      <c r="AG167" s="33">
        <v>1863.9659999999999</v>
      </c>
      <c r="AH167" s="33">
        <v>75.487672000000003</v>
      </c>
      <c r="AI167" s="33">
        <v>42.542400000000001</v>
      </c>
      <c r="AJ167" s="33">
        <v>4111.7215999999999</v>
      </c>
      <c r="AK167" s="33">
        <v>682.81322999999998</v>
      </c>
      <c r="AL167" s="33">
        <v>10238.475</v>
      </c>
      <c r="AM167" s="33">
        <v>0</v>
      </c>
      <c r="AN167" s="33">
        <v>88.014918820542789</v>
      </c>
      <c r="AO167" s="10">
        <v>0.4188670187229957</v>
      </c>
      <c r="AP167" s="8">
        <v>0</v>
      </c>
      <c r="AQ167" s="8">
        <v>29.320763955959848</v>
      </c>
      <c r="AR167" s="8">
        <v>170</v>
      </c>
      <c r="AS167" s="8">
        <v>322.35294117647061</v>
      </c>
      <c r="AT167">
        <v>955</v>
      </c>
      <c r="AU167" s="20">
        <v>644.00000000000011</v>
      </c>
      <c r="AV167" s="8">
        <v>52.400325467860057</v>
      </c>
      <c r="AW167" s="34">
        <v>339</v>
      </c>
      <c r="AX167" s="34">
        <v>330</v>
      </c>
    </row>
    <row r="168" spans="1:50" x14ac:dyDescent="0.25">
      <c r="A168" s="2" t="s">
        <v>33</v>
      </c>
      <c r="B168" s="3" t="s">
        <v>360</v>
      </c>
      <c r="C168" s="4">
        <v>15469</v>
      </c>
      <c r="D168" s="2" t="s">
        <v>35</v>
      </c>
      <c r="E168" s="2" t="s">
        <v>361</v>
      </c>
      <c r="F168" t="e">
        <v>#N/A</v>
      </c>
      <c r="G168" s="6" t="s">
        <v>2232</v>
      </c>
      <c r="H168" s="6">
        <v>0</v>
      </c>
      <c r="I168" s="6" t="s">
        <v>2239</v>
      </c>
      <c r="J168" s="6" t="s">
        <v>2239</v>
      </c>
      <c r="K168" s="34">
        <v>22719.699999999997</v>
      </c>
      <c r="L168" s="34">
        <v>8621</v>
      </c>
      <c r="M168" s="34">
        <v>7774</v>
      </c>
      <c r="N168" s="34">
        <v>87.728325186519157</v>
      </c>
      <c r="O168" s="35">
        <v>40.589111219754379</v>
      </c>
      <c r="P168" s="33">
        <v>1664</v>
      </c>
      <c r="Q168" s="33">
        <v>5945</v>
      </c>
      <c r="R168" s="33">
        <v>165</v>
      </c>
      <c r="S168" s="8">
        <v>66.382746960496362</v>
      </c>
      <c r="T168" s="33">
        <v>14418.725</v>
      </c>
      <c r="U168" s="33">
        <v>5418.0613000000003</v>
      </c>
      <c r="V168" s="33">
        <v>0</v>
      </c>
      <c r="W168" s="33">
        <v>1229.9262000000001</v>
      </c>
      <c r="X168" s="33">
        <v>0</v>
      </c>
      <c r="Y168" s="33">
        <v>0</v>
      </c>
      <c r="Z168" s="33">
        <v>3626.806</v>
      </c>
      <c r="AA168" s="33">
        <v>0</v>
      </c>
      <c r="AB168" s="33">
        <v>119.00517000000001</v>
      </c>
      <c r="AC168" s="33">
        <v>17359.575000000001</v>
      </c>
      <c r="AD168" s="33">
        <v>190.26819</v>
      </c>
      <c r="AE168" s="33">
        <v>200.32210000000001</v>
      </c>
      <c r="AF168" s="33">
        <v>0</v>
      </c>
      <c r="AG168" s="33">
        <v>465.48764999999997</v>
      </c>
      <c r="AH168" s="33">
        <v>0</v>
      </c>
      <c r="AI168" s="33">
        <v>79.915357</v>
      </c>
      <c r="AJ168" s="33">
        <v>5462.1464999999998</v>
      </c>
      <c r="AK168" s="33">
        <v>951.13896</v>
      </c>
      <c r="AL168" s="33">
        <v>14136.644</v>
      </c>
      <c r="AM168" s="33">
        <v>2287.67122053</v>
      </c>
      <c r="AN168" s="33">
        <v>20.551170309220119</v>
      </c>
      <c r="AO168" s="10">
        <v>0.36037541784520444</v>
      </c>
      <c r="AP168" s="8">
        <v>0</v>
      </c>
      <c r="AQ168" s="8">
        <v>117.42749999999998</v>
      </c>
      <c r="AR168" s="8">
        <v>220</v>
      </c>
      <c r="AS168" s="8">
        <v>627.95454545454527</v>
      </c>
      <c r="AT168">
        <v>4204</v>
      </c>
      <c r="AU168" s="20">
        <v>7536</v>
      </c>
      <c r="AV168" s="8">
        <v>96.938512992024698</v>
      </c>
      <c r="AW168" s="34">
        <v>302</v>
      </c>
      <c r="AX168" s="34">
        <v>260</v>
      </c>
    </row>
    <row r="169" spans="1:50" x14ac:dyDescent="0.25">
      <c r="A169" s="2" t="s">
        <v>27</v>
      </c>
      <c r="B169" s="3" t="s">
        <v>362</v>
      </c>
      <c r="C169" s="4">
        <v>25053</v>
      </c>
      <c r="D169" s="2" t="s">
        <v>29</v>
      </c>
      <c r="E169" s="2" t="s">
        <v>363</v>
      </c>
      <c r="F169" t="e">
        <v>#N/A</v>
      </c>
      <c r="G169" s="6" t="s">
        <v>2232</v>
      </c>
      <c r="H169" s="6">
        <v>12</v>
      </c>
      <c r="I169" s="6" t="s">
        <v>2238</v>
      </c>
      <c r="J169" s="6" t="s">
        <v>2238</v>
      </c>
      <c r="K169" s="34">
        <v>14087.199999999997</v>
      </c>
      <c r="L169" s="34">
        <v>1841</v>
      </c>
      <c r="M169" s="34">
        <v>969</v>
      </c>
      <c r="N169" s="34">
        <v>79.66976264189887</v>
      </c>
      <c r="O169" s="35">
        <v>8.8176572831388729</v>
      </c>
      <c r="P169" s="33">
        <v>186</v>
      </c>
      <c r="Q169" s="33">
        <v>777</v>
      </c>
      <c r="R169" s="33">
        <v>6</v>
      </c>
      <c r="S169" s="8">
        <v>35.286045785656292</v>
      </c>
      <c r="T169" s="33">
        <v>1786.1775</v>
      </c>
      <c r="U169" s="33">
        <v>6247.5898999999999</v>
      </c>
      <c r="V169" s="33">
        <v>1619.5132000000001</v>
      </c>
      <c r="W169" s="33">
        <v>4950.4560000000001</v>
      </c>
      <c r="X169" s="33">
        <v>0</v>
      </c>
      <c r="Y169" s="33">
        <v>57.542026999999997</v>
      </c>
      <c r="Z169" s="33">
        <v>109.59233</v>
      </c>
      <c r="AA169" s="33">
        <v>5027.9233999999997</v>
      </c>
      <c r="AB169" s="33">
        <v>0</v>
      </c>
      <c r="AC169" s="33">
        <v>9465.6919999999991</v>
      </c>
      <c r="AD169" s="33">
        <v>104.05149</v>
      </c>
      <c r="AE169" s="33">
        <v>39.080444</v>
      </c>
      <c r="AF169" s="33">
        <v>0</v>
      </c>
      <c r="AG169" s="33">
        <v>537.87901999999997</v>
      </c>
      <c r="AH169" s="33">
        <v>5027.9234999999999</v>
      </c>
      <c r="AI169" s="33">
        <v>40.832127999999997</v>
      </c>
      <c r="AJ169" s="33">
        <v>3151.2656999999999</v>
      </c>
      <c r="AK169" s="33">
        <v>757.90583000000004</v>
      </c>
      <c r="AL169" s="33">
        <v>5209.9146000000001</v>
      </c>
      <c r="AM169" s="33">
        <v>956.50217388999999</v>
      </c>
      <c r="AN169" s="33">
        <v>10.464482101694038</v>
      </c>
      <c r="AO169" s="10">
        <v>0.16429752066115705</v>
      </c>
      <c r="AP169" s="8">
        <v>0</v>
      </c>
      <c r="AQ169" s="8">
        <v>183.25276904948936</v>
      </c>
      <c r="AR169" s="8">
        <v>162</v>
      </c>
      <c r="AS169" s="8">
        <v>1543.8271604938273</v>
      </c>
      <c r="AT169">
        <v>334</v>
      </c>
      <c r="AU169" s="20">
        <v>841</v>
      </c>
      <c r="AV169" s="8">
        <v>86.790505675954591</v>
      </c>
      <c r="AW169" s="34">
        <v>65</v>
      </c>
      <c r="AX169" s="34">
        <v>56</v>
      </c>
    </row>
    <row r="170" spans="1:50" x14ac:dyDescent="0.25">
      <c r="A170" s="2" t="s">
        <v>27</v>
      </c>
      <c r="B170" s="3" t="s">
        <v>364</v>
      </c>
      <c r="C170" s="4">
        <v>25851</v>
      </c>
      <c r="D170" s="2" t="s">
        <v>29</v>
      </c>
      <c r="E170" s="2" t="s">
        <v>365</v>
      </c>
      <c r="F170" t="e">
        <v>#N/A</v>
      </c>
      <c r="G170" s="6" t="s">
        <v>2232</v>
      </c>
      <c r="H170" s="6">
        <v>8</v>
      </c>
      <c r="I170" s="6" t="s">
        <v>2238</v>
      </c>
      <c r="J170" s="6" t="s">
        <v>2238</v>
      </c>
      <c r="K170" s="34">
        <v>10936.699999999999</v>
      </c>
      <c r="L170" s="34">
        <v>654</v>
      </c>
      <c r="M170" s="34">
        <v>551</v>
      </c>
      <c r="N170" s="34">
        <v>51.542649727767696</v>
      </c>
      <c r="O170" s="35">
        <v>6.1758301497675818</v>
      </c>
      <c r="P170" s="33">
        <v>146</v>
      </c>
      <c r="Q170" s="33">
        <v>397</v>
      </c>
      <c r="R170" s="33">
        <v>8</v>
      </c>
      <c r="S170" s="8">
        <v>30.485706226931246</v>
      </c>
      <c r="T170" s="33">
        <v>592.15693999999996</v>
      </c>
      <c r="U170" s="33">
        <v>1136.6041</v>
      </c>
      <c r="V170" s="33">
        <v>0</v>
      </c>
      <c r="W170" s="33">
        <v>6619.6866</v>
      </c>
      <c r="X170" s="33">
        <v>0</v>
      </c>
      <c r="Y170" s="33">
        <v>0</v>
      </c>
      <c r="Z170" s="33">
        <v>81.224587</v>
      </c>
      <c r="AA170" s="33">
        <v>65.395454000000001</v>
      </c>
      <c r="AB170" s="33">
        <v>102.41094</v>
      </c>
      <c r="AC170" s="33">
        <v>8386.2250999999997</v>
      </c>
      <c r="AD170" s="33">
        <v>0</v>
      </c>
      <c r="AE170" s="33">
        <v>29.160793999999999</v>
      </c>
      <c r="AF170" s="33">
        <v>0</v>
      </c>
      <c r="AG170" s="33">
        <v>381.82736999999997</v>
      </c>
      <c r="AH170" s="33">
        <v>65.395460999999997</v>
      </c>
      <c r="AI170" s="33">
        <v>30.019815000000001</v>
      </c>
      <c r="AJ170" s="33">
        <v>4893.5680000000002</v>
      </c>
      <c r="AK170" s="33">
        <v>602.76566000000003</v>
      </c>
      <c r="AL170" s="33">
        <v>2632.5189</v>
      </c>
      <c r="AM170" s="33">
        <v>0</v>
      </c>
      <c r="AN170" s="33">
        <v>10.464493642616802</v>
      </c>
      <c r="AO170" s="10">
        <v>0.54295154185022021</v>
      </c>
      <c r="AP170" s="8">
        <v>0</v>
      </c>
      <c r="AQ170" s="8">
        <v>43.010545954438328</v>
      </c>
      <c r="AR170" s="8">
        <v>94</v>
      </c>
      <c r="AS170" s="8">
        <v>624.468085106383</v>
      </c>
      <c r="AT170">
        <v>511</v>
      </c>
      <c r="AU170" s="20">
        <v>536</v>
      </c>
      <c r="AV170" s="8">
        <v>97.277676950998185</v>
      </c>
      <c r="AW170" s="34">
        <v>17</v>
      </c>
      <c r="AX170" s="34">
        <v>16</v>
      </c>
    </row>
    <row r="171" spans="1:50" x14ac:dyDescent="0.25">
      <c r="A171" s="2" t="s">
        <v>88</v>
      </c>
      <c r="B171" s="3" t="s">
        <v>366</v>
      </c>
      <c r="C171" s="4">
        <v>68867</v>
      </c>
      <c r="D171" s="2" t="s">
        <v>90</v>
      </c>
      <c r="E171" s="2" t="s">
        <v>367</v>
      </c>
      <c r="F171" t="e">
        <v>#N/A</v>
      </c>
      <c r="G171" s="6" t="s">
        <v>2233</v>
      </c>
      <c r="H171" s="6">
        <v>0</v>
      </c>
      <c r="I171" s="6" t="s">
        <v>2239</v>
      </c>
      <c r="J171" s="6" t="s">
        <v>2239</v>
      </c>
      <c r="K171" s="34">
        <v>9099.6999999999989</v>
      </c>
      <c r="L171" s="34">
        <v>496</v>
      </c>
      <c r="M171" s="34">
        <v>384</v>
      </c>
      <c r="N171" s="34">
        <v>50.520833333333336</v>
      </c>
      <c r="O171" s="35">
        <v>4.0708159209617314</v>
      </c>
      <c r="P171" s="33">
        <v>102</v>
      </c>
      <c r="Q171" s="33">
        <v>277</v>
      </c>
      <c r="R171" s="33">
        <v>5</v>
      </c>
      <c r="S171" s="8">
        <v>84.886718374118928</v>
      </c>
      <c r="T171" s="33">
        <v>0</v>
      </c>
      <c r="U171" s="33">
        <v>316.86752999999999</v>
      </c>
      <c r="V171" s="33">
        <v>7002.4777999999997</v>
      </c>
      <c r="W171" s="33">
        <v>1858.7538</v>
      </c>
      <c r="X171" s="33">
        <v>0</v>
      </c>
      <c r="Y171" s="33">
        <v>0</v>
      </c>
      <c r="Z171" s="33">
        <v>3.9593595000000001</v>
      </c>
      <c r="AA171" s="33">
        <v>0</v>
      </c>
      <c r="AB171" s="33">
        <v>0</v>
      </c>
      <c r="AC171" s="33">
        <v>9199.9153000000006</v>
      </c>
      <c r="AD171" s="33">
        <v>28.217918999999998</v>
      </c>
      <c r="AE171" s="33">
        <v>0</v>
      </c>
      <c r="AF171" s="33">
        <v>0</v>
      </c>
      <c r="AG171" s="33">
        <v>697.86986999999999</v>
      </c>
      <c r="AH171" s="33">
        <v>0</v>
      </c>
      <c r="AI171" s="33">
        <v>697.40162999999995</v>
      </c>
      <c r="AJ171" s="33">
        <v>0</v>
      </c>
      <c r="AK171" s="33">
        <v>0</v>
      </c>
      <c r="AL171" s="33">
        <v>7836.8209999999999</v>
      </c>
      <c r="AM171" s="33">
        <v>5638.8536586199998</v>
      </c>
      <c r="AN171" s="33">
        <v>9.250234196060001</v>
      </c>
      <c r="AO171" s="10">
        <v>0.19581151832460733</v>
      </c>
      <c r="AP171" s="8">
        <v>0</v>
      </c>
      <c r="AQ171" s="8">
        <v>20.599441830373252</v>
      </c>
      <c r="AR171" s="8">
        <v>93</v>
      </c>
      <c r="AS171" s="8">
        <v>413.97849462365593</v>
      </c>
      <c r="AT171">
        <v>45</v>
      </c>
      <c r="AU171" s="20">
        <v>378.99999999999994</v>
      </c>
      <c r="AV171" s="8">
        <v>98.697916666666657</v>
      </c>
      <c r="AW171" s="34">
        <v>46</v>
      </c>
      <c r="AX171" s="34">
        <v>42</v>
      </c>
    </row>
    <row r="172" spans="1:50" x14ac:dyDescent="0.25">
      <c r="A172" s="2" t="s">
        <v>88</v>
      </c>
      <c r="B172" s="3" t="s">
        <v>368</v>
      </c>
      <c r="C172" s="4">
        <v>68160</v>
      </c>
      <c r="D172" s="2" t="s">
        <v>90</v>
      </c>
      <c r="E172" s="2" t="s">
        <v>369</v>
      </c>
      <c r="F172" t="e">
        <v>#N/A</v>
      </c>
      <c r="G172" s="6" t="s">
        <v>2230</v>
      </c>
      <c r="H172" s="6">
        <v>7</v>
      </c>
      <c r="I172" s="6" t="s">
        <v>2238</v>
      </c>
      <c r="J172" s="6" t="s">
        <v>2238</v>
      </c>
      <c r="K172" s="34">
        <v>10697.5</v>
      </c>
      <c r="L172" s="34">
        <v>801</v>
      </c>
      <c r="M172" s="34">
        <v>760</v>
      </c>
      <c r="N172" s="34">
        <v>67.368421052631575</v>
      </c>
      <c r="O172" s="35">
        <v>7.6990388749140797</v>
      </c>
      <c r="P172" s="33">
        <v>429</v>
      </c>
      <c r="Q172" s="33">
        <v>331</v>
      </c>
      <c r="R172" s="33">
        <v>0</v>
      </c>
      <c r="S172" s="8">
        <v>69.960446199490306</v>
      </c>
      <c r="T172" s="33">
        <v>446.18502999999998</v>
      </c>
      <c r="U172" s="33">
        <v>0</v>
      </c>
      <c r="V172" s="33">
        <v>6209.8626999999997</v>
      </c>
      <c r="W172" s="33">
        <v>3998.8382999999999</v>
      </c>
      <c r="X172" s="33">
        <v>0</v>
      </c>
      <c r="Y172" s="33">
        <v>0</v>
      </c>
      <c r="Z172" s="33">
        <v>1118.8269</v>
      </c>
      <c r="AA172" s="33">
        <v>1588.55</v>
      </c>
      <c r="AB172" s="33">
        <v>81.743806000000006</v>
      </c>
      <c r="AC172" s="33">
        <v>8018.8315000000002</v>
      </c>
      <c r="AD172" s="33">
        <v>0</v>
      </c>
      <c r="AE172" s="33">
        <v>9.3007404000000005</v>
      </c>
      <c r="AF172" s="33">
        <v>0</v>
      </c>
      <c r="AG172" s="33">
        <v>577.86085000000003</v>
      </c>
      <c r="AH172" s="33">
        <v>0</v>
      </c>
      <c r="AI172" s="33">
        <v>19.872112000000001</v>
      </c>
      <c r="AJ172" s="33">
        <v>2301.6817999999998</v>
      </c>
      <c r="AK172" s="33">
        <v>337.94644</v>
      </c>
      <c r="AL172" s="33">
        <v>7561.2902000000004</v>
      </c>
      <c r="AM172" s="33">
        <v>0</v>
      </c>
      <c r="AN172" s="33">
        <v>26.03531880944</v>
      </c>
      <c r="AO172" s="10">
        <v>0.17981340118744696</v>
      </c>
      <c r="AP172" s="8">
        <v>0</v>
      </c>
      <c r="AQ172" s="8">
        <v>38.898166780990529</v>
      </c>
      <c r="AR172" s="8">
        <v>112</v>
      </c>
      <c r="AS172" s="8">
        <v>649.10714285714289</v>
      </c>
      <c r="AT172">
        <v>666</v>
      </c>
      <c r="AU172" s="20">
        <v>664</v>
      </c>
      <c r="AV172" s="8">
        <v>87.368421052631589</v>
      </c>
      <c r="AW172" s="34">
        <v>110</v>
      </c>
      <c r="AX172" s="34">
        <v>105</v>
      </c>
    </row>
    <row r="173" spans="1:50" x14ac:dyDescent="0.25">
      <c r="A173" s="2" t="s">
        <v>27</v>
      </c>
      <c r="B173" s="3" t="s">
        <v>370</v>
      </c>
      <c r="C173" s="4">
        <v>25875</v>
      </c>
      <c r="D173" s="2" t="s">
        <v>29</v>
      </c>
      <c r="E173" s="2" t="s">
        <v>371</v>
      </c>
      <c r="F173" t="e">
        <v>#N/A</v>
      </c>
      <c r="G173" s="6" t="s">
        <v>2232</v>
      </c>
      <c r="H173" s="6">
        <v>7</v>
      </c>
      <c r="I173" s="6" t="s">
        <v>2238</v>
      </c>
      <c r="J173" s="6" t="s">
        <v>2238</v>
      </c>
      <c r="K173" s="34">
        <v>13663.7</v>
      </c>
      <c r="L173" s="34">
        <v>2393</v>
      </c>
      <c r="M173" s="34">
        <v>1593</v>
      </c>
      <c r="N173" s="34">
        <v>75.580665411173882</v>
      </c>
      <c r="O173" s="35">
        <v>13.530968551372968</v>
      </c>
      <c r="P173" s="33">
        <v>592</v>
      </c>
      <c r="Q173" s="33">
        <v>994</v>
      </c>
      <c r="R173" s="33">
        <v>7</v>
      </c>
      <c r="S173" s="8">
        <v>33.502996174923091</v>
      </c>
      <c r="T173" s="33">
        <v>2035.4924000000001</v>
      </c>
      <c r="U173" s="33">
        <v>6261.5442999999996</v>
      </c>
      <c r="V173" s="33">
        <v>0</v>
      </c>
      <c r="W173" s="33">
        <v>5372.9922999999999</v>
      </c>
      <c r="X173" s="33">
        <v>0</v>
      </c>
      <c r="Y173" s="33">
        <v>0</v>
      </c>
      <c r="Z173" s="33">
        <v>112.0029</v>
      </c>
      <c r="AA173" s="33">
        <v>53.151426000000001</v>
      </c>
      <c r="AB173" s="33">
        <v>0</v>
      </c>
      <c r="AC173" s="33">
        <v>13748.045</v>
      </c>
      <c r="AD173" s="33">
        <v>172.95381</v>
      </c>
      <c r="AE173" s="33">
        <v>281.18725000000001</v>
      </c>
      <c r="AF173" s="33">
        <v>0</v>
      </c>
      <c r="AG173" s="33">
        <v>954.70902000000001</v>
      </c>
      <c r="AH173" s="33">
        <v>53.151429999999998</v>
      </c>
      <c r="AI173" s="33">
        <v>0</v>
      </c>
      <c r="AJ173" s="33">
        <v>5499.7296999999999</v>
      </c>
      <c r="AK173" s="33">
        <v>2578.0907999999999</v>
      </c>
      <c r="AL173" s="33">
        <v>4719.2852999999996</v>
      </c>
      <c r="AM173" s="33">
        <v>1.69555336393</v>
      </c>
      <c r="AN173" s="33">
        <v>34.301610270338799</v>
      </c>
      <c r="AO173" s="10">
        <v>0.31396484375</v>
      </c>
      <c r="AP173" s="8">
        <v>0</v>
      </c>
      <c r="AQ173" s="8">
        <v>207.3591908876669</v>
      </c>
      <c r="AR173" s="8">
        <v>142</v>
      </c>
      <c r="AS173" s="8">
        <v>1992.9577464788733</v>
      </c>
      <c r="AT173">
        <v>920</v>
      </c>
      <c r="AU173" s="20">
        <v>1460.0000000000002</v>
      </c>
      <c r="AV173" s="8">
        <v>91.650973006905218</v>
      </c>
      <c r="AW173" s="34">
        <v>119</v>
      </c>
      <c r="AX173" s="34">
        <v>95</v>
      </c>
    </row>
    <row r="174" spans="1:50" x14ac:dyDescent="0.25">
      <c r="A174" s="2" t="s">
        <v>33</v>
      </c>
      <c r="B174" s="3" t="s">
        <v>372</v>
      </c>
      <c r="C174" s="4">
        <v>15759</v>
      </c>
      <c r="D174" s="2" t="s">
        <v>35</v>
      </c>
      <c r="E174" s="2" t="s">
        <v>373</v>
      </c>
      <c r="F174" t="e">
        <v>#N/A</v>
      </c>
      <c r="G174" s="6" t="s">
        <v>2231</v>
      </c>
      <c r="H174" s="6">
        <v>0</v>
      </c>
      <c r="I174" s="6" t="s">
        <v>2239</v>
      </c>
      <c r="J174" s="6" t="s">
        <v>2239</v>
      </c>
      <c r="K174" s="34">
        <v>19159.600000000002</v>
      </c>
      <c r="L174" s="34">
        <v>11206</v>
      </c>
      <c r="M174" s="34">
        <v>8599</v>
      </c>
      <c r="N174" s="34">
        <v>93.417839283637633</v>
      </c>
      <c r="O174" s="35">
        <v>38.615834167514343</v>
      </c>
      <c r="P174" s="33">
        <v>1206</v>
      </c>
      <c r="Q174" s="33">
        <v>7042</v>
      </c>
      <c r="R174" s="33">
        <v>351</v>
      </c>
      <c r="S174" s="8">
        <v>31.899992402302228</v>
      </c>
      <c r="T174" s="33">
        <v>2508.5497999999998</v>
      </c>
      <c r="U174" s="33">
        <v>769.73010999999997</v>
      </c>
      <c r="V174" s="33">
        <v>8004.5352999999996</v>
      </c>
      <c r="W174" s="33">
        <v>8780.1805999999997</v>
      </c>
      <c r="X174" s="33">
        <v>277.19162</v>
      </c>
      <c r="Y174" s="33">
        <v>0</v>
      </c>
      <c r="Z174" s="33">
        <v>1.9360564</v>
      </c>
      <c r="AA174" s="33">
        <v>33.968828000000002</v>
      </c>
      <c r="AB174" s="33">
        <v>0</v>
      </c>
      <c r="AC174" s="33">
        <v>20044.894</v>
      </c>
      <c r="AD174" s="33">
        <v>1010.6676</v>
      </c>
      <c r="AE174" s="33">
        <v>998.33622000000003</v>
      </c>
      <c r="AF174" s="33">
        <v>0</v>
      </c>
      <c r="AG174" s="33">
        <v>725.15238999999997</v>
      </c>
      <c r="AH174" s="33">
        <v>0</v>
      </c>
      <c r="AI174" s="33">
        <v>7101.8310000000001</v>
      </c>
      <c r="AJ174" s="33">
        <v>3567.8317999999999</v>
      </c>
      <c r="AK174" s="33">
        <v>1970.1312</v>
      </c>
      <c r="AL174" s="33">
        <v>6728.1836999999996</v>
      </c>
      <c r="AM174" s="33">
        <v>6838.2930088599996</v>
      </c>
      <c r="AN174" s="33">
        <v>1.5823992539679999</v>
      </c>
      <c r="AO174" s="10">
        <v>0.16437168993740972</v>
      </c>
      <c r="AP174" s="8">
        <v>0</v>
      </c>
      <c r="AQ174" s="8">
        <v>128.30749999999998</v>
      </c>
      <c r="AR174" s="8">
        <v>214</v>
      </c>
      <c r="AS174" s="8">
        <v>705.37383177570098</v>
      </c>
      <c r="AT174">
        <v>5660</v>
      </c>
      <c r="AU174" s="20">
        <v>8528</v>
      </c>
      <c r="AV174" s="8">
        <v>99.174322595650651</v>
      </c>
      <c r="AW174" s="34">
        <v>101</v>
      </c>
      <c r="AX174" s="34">
        <v>76</v>
      </c>
    </row>
    <row r="175" spans="1:50" x14ac:dyDescent="0.25">
      <c r="A175" s="2" t="s">
        <v>33</v>
      </c>
      <c r="B175" s="3" t="s">
        <v>374</v>
      </c>
      <c r="C175" s="4">
        <v>15322</v>
      </c>
      <c r="D175" s="2" t="s">
        <v>35</v>
      </c>
      <c r="E175" s="2" t="s">
        <v>375</v>
      </c>
      <c r="F175" t="e">
        <v>#N/A</v>
      </c>
      <c r="G175" s="6" t="s">
        <v>2232</v>
      </c>
      <c r="H175" s="6">
        <v>19</v>
      </c>
      <c r="I175" s="6" t="s">
        <v>2238</v>
      </c>
      <c r="J175" s="6" t="s">
        <v>2238</v>
      </c>
      <c r="K175" s="34">
        <v>3287</v>
      </c>
      <c r="L175" s="34">
        <v>2082</v>
      </c>
      <c r="M175" s="34">
        <v>1904</v>
      </c>
      <c r="N175" s="34">
        <v>97.006302521008408</v>
      </c>
      <c r="O175" s="35">
        <v>57.175350812927597</v>
      </c>
      <c r="P175" s="33">
        <v>187</v>
      </c>
      <c r="Q175" s="33">
        <v>1698</v>
      </c>
      <c r="R175" s="33">
        <v>19</v>
      </c>
      <c r="S175" s="8">
        <v>5.5657898694215326</v>
      </c>
      <c r="T175" s="33">
        <v>43.969273000000001</v>
      </c>
      <c r="U175" s="33">
        <v>19.494626</v>
      </c>
      <c r="V175" s="33">
        <v>222.75069999999999</v>
      </c>
      <c r="W175" s="33">
        <v>3344.1644999999999</v>
      </c>
      <c r="X175" s="33">
        <v>0</v>
      </c>
      <c r="Y175" s="33">
        <v>0</v>
      </c>
      <c r="Z175" s="33">
        <v>0</v>
      </c>
      <c r="AA175" s="33">
        <v>0</v>
      </c>
      <c r="AB175" s="33">
        <v>33.841380999999998</v>
      </c>
      <c r="AC175" s="33">
        <v>3601.0956999999999</v>
      </c>
      <c r="AD175" s="33">
        <v>92.581563000000003</v>
      </c>
      <c r="AE175" s="33">
        <v>98.275141000000005</v>
      </c>
      <c r="AF175" s="33">
        <v>0</v>
      </c>
      <c r="AG175" s="33">
        <v>697.67304000000001</v>
      </c>
      <c r="AH175" s="33">
        <v>0</v>
      </c>
      <c r="AI175" s="33">
        <v>20.285215999999998</v>
      </c>
      <c r="AJ175" s="33">
        <v>2659.8501000000001</v>
      </c>
      <c r="AK175" s="33">
        <v>43.969265</v>
      </c>
      <c r="AL175" s="33">
        <v>207.46583999999999</v>
      </c>
      <c r="AM175" s="33">
        <v>0</v>
      </c>
      <c r="AN175" s="33">
        <v>13.7543711262804</v>
      </c>
      <c r="AO175" s="10">
        <v>0.31274900398406374</v>
      </c>
      <c r="AP175" s="8">
        <v>0</v>
      </c>
      <c r="AQ175" s="8">
        <v>41.267499999999998</v>
      </c>
      <c r="AR175" s="8">
        <v>37</v>
      </c>
      <c r="AS175" s="8">
        <v>1312.1621621621621</v>
      </c>
      <c r="AT175">
        <v>931</v>
      </c>
      <c r="AU175" s="20">
        <v>1874</v>
      </c>
      <c r="AV175" s="8">
        <v>98.424369747899149</v>
      </c>
      <c r="AW175" s="34">
        <v>35</v>
      </c>
      <c r="AX175" s="34">
        <v>26</v>
      </c>
    </row>
    <row r="176" spans="1:50" x14ac:dyDescent="0.25">
      <c r="A176" s="2" t="s">
        <v>376</v>
      </c>
      <c r="B176" s="3" t="s">
        <v>377</v>
      </c>
      <c r="C176" s="4">
        <v>47692</v>
      </c>
      <c r="D176" s="2" t="s">
        <v>378</v>
      </c>
      <c r="E176" s="2" t="s">
        <v>379</v>
      </c>
      <c r="F176" t="e">
        <v>#N/A</v>
      </c>
      <c r="G176" s="6" t="s">
        <v>2233</v>
      </c>
      <c r="H176" s="6">
        <v>9</v>
      </c>
      <c r="I176" s="6" t="s">
        <v>2238</v>
      </c>
      <c r="J176" s="6" t="s">
        <v>2238</v>
      </c>
      <c r="K176" s="34">
        <v>42665.3</v>
      </c>
      <c r="L176" s="34">
        <v>2379</v>
      </c>
      <c r="M176" s="34">
        <v>2285</v>
      </c>
      <c r="N176" s="34">
        <v>57.855579868708972</v>
      </c>
      <c r="O176" s="35">
        <v>6.9790125230337345</v>
      </c>
      <c r="P176" s="33">
        <v>1113</v>
      </c>
      <c r="Q176" s="33">
        <v>1163</v>
      </c>
      <c r="R176" s="33">
        <v>9</v>
      </c>
      <c r="S176" s="8">
        <v>15.617728735041769</v>
      </c>
      <c r="T176" s="33">
        <v>30186.317999999999</v>
      </c>
      <c r="U176" s="33">
        <v>782.56322999999998</v>
      </c>
      <c r="V176" s="33">
        <v>0</v>
      </c>
      <c r="W176" s="33">
        <v>2122.567</v>
      </c>
      <c r="X176" s="33">
        <v>8610.2237999999998</v>
      </c>
      <c r="Y176" s="33">
        <v>2839.3937000000001</v>
      </c>
      <c r="Z176" s="33">
        <v>1968.9427000000001</v>
      </c>
      <c r="AA176" s="33">
        <v>340.18</v>
      </c>
      <c r="AB176" s="33">
        <v>2060.3577</v>
      </c>
      <c r="AC176" s="33">
        <v>36265.292000000001</v>
      </c>
      <c r="AD176" s="33">
        <v>185.94266999999999</v>
      </c>
      <c r="AE176" s="33">
        <v>270.89586000000003</v>
      </c>
      <c r="AF176" s="33">
        <v>0</v>
      </c>
      <c r="AG176" s="33">
        <v>2643.4802</v>
      </c>
      <c r="AH176" s="33">
        <v>74.604262000000006</v>
      </c>
      <c r="AI176" s="33">
        <v>527.30363</v>
      </c>
      <c r="AJ176" s="33">
        <v>7989.5713999999998</v>
      </c>
      <c r="AK176" s="33">
        <v>25335.557000000001</v>
      </c>
      <c r="AL176" s="33">
        <v>6818.6965</v>
      </c>
      <c r="AM176" s="33">
        <v>0</v>
      </c>
      <c r="AN176" s="33">
        <v>91.170783981510411</v>
      </c>
      <c r="AO176" s="10">
        <v>0.57438872772482386</v>
      </c>
      <c r="AP176" s="8">
        <v>48.543689320388346</v>
      </c>
      <c r="AQ176" s="8">
        <v>179.20964147639481</v>
      </c>
      <c r="AR176" s="8">
        <v>421</v>
      </c>
      <c r="AS176" s="8">
        <v>521.37767220902617</v>
      </c>
      <c r="AT176">
        <v>1922</v>
      </c>
      <c r="AU176" s="20">
        <v>2244</v>
      </c>
      <c r="AV176" s="8">
        <v>98.205689277899339</v>
      </c>
      <c r="AW176" s="34">
        <v>268</v>
      </c>
      <c r="AX176" s="34">
        <v>202</v>
      </c>
    </row>
    <row r="177" spans="1:50" x14ac:dyDescent="0.25">
      <c r="A177" s="2" t="s">
        <v>88</v>
      </c>
      <c r="B177" s="3" t="s">
        <v>380</v>
      </c>
      <c r="C177" s="4">
        <v>68502</v>
      </c>
      <c r="D177" s="2" t="s">
        <v>90</v>
      </c>
      <c r="E177" s="2" t="s">
        <v>381</v>
      </c>
      <c r="F177" t="e">
        <v>#N/A</v>
      </c>
      <c r="G177" s="6" t="s">
        <v>2230</v>
      </c>
      <c r="H177" s="6">
        <v>0</v>
      </c>
      <c r="I177" s="6" t="s">
        <v>2239</v>
      </c>
      <c r="J177" s="6" t="s">
        <v>2239</v>
      </c>
      <c r="K177" s="34">
        <v>48734</v>
      </c>
      <c r="L177" s="34">
        <v>2108</v>
      </c>
      <c r="M177" s="34">
        <v>2026</v>
      </c>
      <c r="N177" s="34">
        <v>48.963474827245804</v>
      </c>
      <c r="O177" s="35">
        <v>4.2551091666562604</v>
      </c>
      <c r="P177" s="33">
        <v>508</v>
      </c>
      <c r="Q177" s="33">
        <v>1495</v>
      </c>
      <c r="R177" s="33">
        <v>23</v>
      </c>
      <c r="S177" s="8">
        <v>58.93557364975527</v>
      </c>
      <c r="T177" s="33">
        <v>452.97654999999997</v>
      </c>
      <c r="U177" s="33">
        <v>2204.1660000000002</v>
      </c>
      <c r="V177" s="33">
        <v>12145.798000000001</v>
      </c>
      <c r="W177" s="33">
        <v>33484.410000000003</v>
      </c>
      <c r="X177" s="33">
        <v>561.00319000000002</v>
      </c>
      <c r="Y177" s="33">
        <v>0</v>
      </c>
      <c r="Z177" s="33">
        <v>15758.072</v>
      </c>
      <c r="AA177" s="33">
        <v>0</v>
      </c>
      <c r="AB177" s="33">
        <v>3.5440691000000002</v>
      </c>
      <c r="AC177" s="33">
        <v>33094.94</v>
      </c>
      <c r="AD177" s="33">
        <v>9.1574211000000005</v>
      </c>
      <c r="AE177" s="33">
        <v>11.302541</v>
      </c>
      <c r="AF177" s="33">
        <v>0</v>
      </c>
      <c r="AG177" s="33">
        <v>4000.6529</v>
      </c>
      <c r="AH177" s="33">
        <v>0</v>
      </c>
      <c r="AI177" s="33">
        <v>1577.6737000000001</v>
      </c>
      <c r="AJ177" s="33">
        <v>13917.931</v>
      </c>
      <c r="AK177" s="33">
        <v>558.86928999999998</v>
      </c>
      <c r="AL177" s="33">
        <v>28799.282999999999</v>
      </c>
      <c r="AM177" s="33">
        <v>23013.381168299999</v>
      </c>
      <c r="AN177" s="33">
        <v>47.835878096630843</v>
      </c>
      <c r="AO177" s="10">
        <v>0.46317689530685918</v>
      </c>
      <c r="AP177" s="8">
        <v>0</v>
      </c>
      <c r="AQ177" s="8">
        <v>61.065306392220755</v>
      </c>
      <c r="AR177" s="8">
        <v>482</v>
      </c>
      <c r="AS177" s="8">
        <v>236.78423236514521</v>
      </c>
      <c r="AT177">
        <v>1020</v>
      </c>
      <c r="AU177" s="20">
        <v>1909.9999999999998</v>
      </c>
      <c r="AV177" s="8">
        <v>94.274432379072053</v>
      </c>
      <c r="AW177" s="34">
        <v>218</v>
      </c>
      <c r="AX177" s="34">
        <v>205</v>
      </c>
    </row>
    <row r="178" spans="1:50" x14ac:dyDescent="0.25">
      <c r="A178" s="2" t="s">
        <v>27</v>
      </c>
      <c r="B178" s="3" t="s">
        <v>382</v>
      </c>
      <c r="C178" s="4">
        <v>25398</v>
      </c>
      <c r="D178" s="2" t="s">
        <v>29</v>
      </c>
      <c r="E178" s="2" t="s">
        <v>383</v>
      </c>
      <c r="F178" t="e">
        <v>#N/A</v>
      </c>
      <c r="G178" s="6" t="s">
        <v>2233</v>
      </c>
      <c r="H178" s="6">
        <v>12</v>
      </c>
      <c r="I178" s="6" t="s">
        <v>2238</v>
      </c>
      <c r="J178" s="6" t="s">
        <v>2238</v>
      </c>
      <c r="K178" s="34">
        <v>15303.9</v>
      </c>
      <c r="L178" s="34">
        <v>1782</v>
      </c>
      <c r="M178" s="34">
        <v>1521</v>
      </c>
      <c r="N178" s="34">
        <v>69.099276791584487</v>
      </c>
      <c r="O178" s="35">
        <v>12.512679234050367</v>
      </c>
      <c r="P178" s="33">
        <v>456</v>
      </c>
      <c r="Q178" s="33">
        <v>1028</v>
      </c>
      <c r="R178" s="33">
        <v>37</v>
      </c>
      <c r="S178" s="8">
        <v>31.779720770370158</v>
      </c>
      <c r="T178" s="33">
        <v>526.25152000000003</v>
      </c>
      <c r="U178" s="33">
        <v>4007.0709000000002</v>
      </c>
      <c r="V178" s="33">
        <v>0</v>
      </c>
      <c r="W178" s="33">
        <v>8088.2336999999998</v>
      </c>
      <c r="X178" s="33">
        <v>0</v>
      </c>
      <c r="Y178" s="33">
        <v>0</v>
      </c>
      <c r="Z178" s="33">
        <v>0</v>
      </c>
      <c r="AA178" s="33">
        <v>3121.2946000000002</v>
      </c>
      <c r="AB178" s="33">
        <v>7.9024643000000001</v>
      </c>
      <c r="AC178" s="33">
        <v>9534.6429000000007</v>
      </c>
      <c r="AD178" s="33">
        <v>0</v>
      </c>
      <c r="AE178" s="33">
        <v>12.611950999999999</v>
      </c>
      <c r="AF178" s="33">
        <v>0</v>
      </c>
      <c r="AG178" s="33">
        <v>1079.9820999999999</v>
      </c>
      <c r="AH178" s="33">
        <v>3111.8305999999998</v>
      </c>
      <c r="AI178" s="33">
        <v>5.6458862999999999</v>
      </c>
      <c r="AJ178" s="33">
        <v>3815.2444</v>
      </c>
      <c r="AK178" s="33">
        <v>613.99208999999996</v>
      </c>
      <c r="AL178" s="33">
        <v>4024.5329000000002</v>
      </c>
      <c r="AM178" s="33">
        <v>0</v>
      </c>
      <c r="AN178" s="33">
        <v>21.4728084552886</v>
      </c>
      <c r="AO178" s="10">
        <v>0.5127291242362525</v>
      </c>
      <c r="AP178" s="8">
        <v>0</v>
      </c>
      <c r="AQ178" s="8">
        <v>31.367657109190883</v>
      </c>
      <c r="AR178" s="8">
        <v>132</v>
      </c>
      <c r="AS178" s="8">
        <v>324.31818181818181</v>
      </c>
      <c r="AT178">
        <v>960</v>
      </c>
      <c r="AU178" s="20">
        <v>1426</v>
      </c>
      <c r="AV178" s="8">
        <v>93.75410913872453</v>
      </c>
      <c r="AW178" s="34">
        <v>64</v>
      </c>
      <c r="AX178" s="34">
        <v>56</v>
      </c>
    </row>
    <row r="179" spans="1:50" x14ac:dyDescent="0.25">
      <c r="A179" s="2" t="s">
        <v>33</v>
      </c>
      <c r="B179" s="3" t="s">
        <v>384</v>
      </c>
      <c r="C179" s="4">
        <v>15755</v>
      </c>
      <c r="D179" s="2" t="s">
        <v>35</v>
      </c>
      <c r="E179" s="2" t="s">
        <v>385</v>
      </c>
      <c r="F179" t="e">
        <v>#N/A</v>
      </c>
      <c r="G179" s="6" t="s">
        <v>2230</v>
      </c>
      <c r="H179" s="6">
        <v>23</v>
      </c>
      <c r="I179" s="6" t="s">
        <v>2238</v>
      </c>
      <c r="J179" s="6" t="s">
        <v>2238</v>
      </c>
      <c r="K179" s="34">
        <v>63088.4</v>
      </c>
      <c r="L179" s="34">
        <v>9297</v>
      </c>
      <c r="M179" s="34">
        <v>8943</v>
      </c>
      <c r="N179" s="34">
        <v>83.171195348317113</v>
      </c>
      <c r="O179" s="35">
        <v>11.077982795818771</v>
      </c>
      <c r="P179" s="33">
        <v>888</v>
      </c>
      <c r="Q179" s="33">
        <v>7792</v>
      </c>
      <c r="R179" s="33">
        <v>263</v>
      </c>
      <c r="S179" s="8">
        <v>66.336106988045259</v>
      </c>
      <c r="T179" s="33">
        <v>272.64449000000002</v>
      </c>
      <c r="U179" s="33">
        <v>2339.8218000000002</v>
      </c>
      <c r="V179" s="33">
        <v>31676.665000000001</v>
      </c>
      <c r="W179" s="33">
        <v>27343.285</v>
      </c>
      <c r="X179" s="33">
        <v>131.56305</v>
      </c>
      <c r="Y179" s="33">
        <v>0</v>
      </c>
      <c r="Z179" s="33">
        <v>12822.960999999999</v>
      </c>
      <c r="AA179" s="33">
        <v>213.98641000000001</v>
      </c>
      <c r="AB179" s="33">
        <v>62.697772000000001</v>
      </c>
      <c r="AC179" s="33">
        <v>48845.815999999999</v>
      </c>
      <c r="AD179" s="33">
        <v>18.787320999999999</v>
      </c>
      <c r="AE179" s="33">
        <v>13.720575</v>
      </c>
      <c r="AF179" s="33">
        <v>0</v>
      </c>
      <c r="AG179" s="33">
        <v>7558.0169999999998</v>
      </c>
      <c r="AH179" s="33">
        <v>0</v>
      </c>
      <c r="AI179" s="33">
        <v>9156.8750999999993</v>
      </c>
      <c r="AJ179" s="33">
        <v>3665.9340000000002</v>
      </c>
      <c r="AK179" s="33">
        <v>465.02524</v>
      </c>
      <c r="AL179" s="33">
        <v>41104.675999999999</v>
      </c>
      <c r="AM179" s="33">
        <v>29591.6347547</v>
      </c>
      <c r="AN179" s="33">
        <v>60.743075991440001</v>
      </c>
      <c r="AO179" s="10">
        <v>0.58538717007516172</v>
      </c>
      <c r="AP179" s="8">
        <v>0</v>
      </c>
      <c r="AQ179" s="8">
        <v>105.995</v>
      </c>
      <c r="AR179" s="8">
        <v>617</v>
      </c>
      <c r="AS179" s="8">
        <v>202.10696920583467</v>
      </c>
      <c r="AT179">
        <v>6181</v>
      </c>
      <c r="AU179" s="20">
        <v>8857</v>
      </c>
      <c r="AV179" s="8">
        <v>99.038354019903835</v>
      </c>
      <c r="AW179" s="34">
        <v>193</v>
      </c>
      <c r="AX179" s="34">
        <v>152</v>
      </c>
    </row>
    <row r="180" spans="1:50" x14ac:dyDescent="0.25">
      <c r="A180" s="2" t="s">
        <v>27</v>
      </c>
      <c r="B180" s="3" t="s">
        <v>386</v>
      </c>
      <c r="C180" s="4">
        <v>25873</v>
      </c>
      <c r="D180" s="2" t="s">
        <v>29</v>
      </c>
      <c r="E180" s="2" t="s">
        <v>387</v>
      </c>
      <c r="F180" t="e">
        <v>#N/A</v>
      </c>
      <c r="G180" s="6" t="s">
        <v>2232</v>
      </c>
      <c r="H180" s="6">
        <v>13</v>
      </c>
      <c r="I180" s="6" t="s">
        <v>2238</v>
      </c>
      <c r="J180" s="6" t="s">
        <v>2238</v>
      </c>
      <c r="K180" s="34">
        <v>21064.7</v>
      </c>
      <c r="L180" s="34">
        <v>6011</v>
      </c>
      <c r="M180" s="34">
        <v>5614</v>
      </c>
      <c r="N180" s="34">
        <v>89.793373708585676</v>
      </c>
      <c r="O180" s="35">
        <v>27.421379527189071</v>
      </c>
      <c r="P180" s="33">
        <v>1811</v>
      </c>
      <c r="Q180" s="33">
        <v>3681</v>
      </c>
      <c r="R180" s="33">
        <v>122</v>
      </c>
      <c r="S180" s="8">
        <v>31.059380383212943</v>
      </c>
      <c r="T180" s="33">
        <v>10853.829</v>
      </c>
      <c r="U180" s="33">
        <v>2084.8658999999998</v>
      </c>
      <c r="V180" s="33">
        <v>112.13243</v>
      </c>
      <c r="W180" s="33">
        <v>9402.5473000000002</v>
      </c>
      <c r="X180" s="33">
        <v>0</v>
      </c>
      <c r="Y180" s="33">
        <v>0</v>
      </c>
      <c r="Z180" s="33">
        <v>1040.7070000000001</v>
      </c>
      <c r="AA180" s="33">
        <v>1926.8959</v>
      </c>
      <c r="AB180" s="33">
        <v>0</v>
      </c>
      <c r="AC180" s="33">
        <v>19508.923999999999</v>
      </c>
      <c r="AD180" s="33">
        <v>98.406422000000006</v>
      </c>
      <c r="AE180" s="33">
        <v>166.33475999999999</v>
      </c>
      <c r="AF180" s="33">
        <v>0</v>
      </c>
      <c r="AG180" s="33">
        <v>460.21863999999999</v>
      </c>
      <c r="AH180" s="33">
        <v>1868.5654999999999</v>
      </c>
      <c r="AI180" s="33">
        <v>303.35356999999999</v>
      </c>
      <c r="AJ180" s="33">
        <v>11060.06</v>
      </c>
      <c r="AK180" s="33">
        <v>1704.76</v>
      </c>
      <c r="AL180" s="33">
        <v>7011.6409000000003</v>
      </c>
      <c r="AM180" s="33">
        <v>1610.4684166500001</v>
      </c>
      <c r="AN180" s="33">
        <v>26.530679939916798</v>
      </c>
      <c r="AO180" s="10">
        <v>0.27533439129449105</v>
      </c>
      <c r="AP180" s="8">
        <v>0</v>
      </c>
      <c r="AQ180" s="8">
        <v>66.457521602513722</v>
      </c>
      <c r="AR180" s="8">
        <v>235</v>
      </c>
      <c r="AS180" s="8">
        <v>385.95744680851055</v>
      </c>
      <c r="AT180">
        <v>2106</v>
      </c>
      <c r="AU180" s="20">
        <v>5451</v>
      </c>
      <c r="AV180" s="8">
        <v>97.096544353402209</v>
      </c>
      <c r="AW180" s="34">
        <v>1094</v>
      </c>
      <c r="AX180" s="34">
        <v>980</v>
      </c>
    </row>
    <row r="181" spans="1:50" x14ac:dyDescent="0.25">
      <c r="A181" s="2" t="s">
        <v>321</v>
      </c>
      <c r="B181" s="3" t="s">
        <v>388</v>
      </c>
      <c r="C181" s="4">
        <v>19743</v>
      </c>
      <c r="D181" s="2" t="s">
        <v>323</v>
      </c>
      <c r="E181" s="2" t="s">
        <v>389</v>
      </c>
      <c r="F181" t="e">
        <v>#N/A</v>
      </c>
      <c r="G181" s="6" t="s">
        <v>2233</v>
      </c>
      <c r="H181" s="6">
        <v>14</v>
      </c>
      <c r="I181" s="6" t="s">
        <v>2238</v>
      </c>
      <c r="J181" s="6" t="s">
        <v>2238</v>
      </c>
      <c r="K181" s="34">
        <v>66036.399999999994</v>
      </c>
      <c r="L181" s="34">
        <v>8662</v>
      </c>
      <c r="M181" s="34">
        <v>8213</v>
      </c>
      <c r="N181" s="34">
        <v>96.809935468160234</v>
      </c>
      <c r="O181" s="35">
        <v>5.6098893285773315</v>
      </c>
      <c r="P181" s="33">
        <v>4801</v>
      </c>
      <c r="Q181" s="33">
        <v>3362</v>
      </c>
      <c r="R181" s="33">
        <v>50</v>
      </c>
      <c r="S181" s="8">
        <v>33.660969792756511</v>
      </c>
      <c r="T181" s="33">
        <v>11211.695</v>
      </c>
      <c r="U181" s="33">
        <v>5096.4384</v>
      </c>
      <c r="V181" s="33">
        <v>5701.3509999999997</v>
      </c>
      <c r="W181" s="33">
        <v>40318.006000000001</v>
      </c>
      <c r="X181" s="33">
        <v>324.89663999999999</v>
      </c>
      <c r="Y181" s="33">
        <v>0</v>
      </c>
      <c r="Z181" s="33">
        <v>9223.1797000000006</v>
      </c>
      <c r="AA181" s="33">
        <v>12362.082</v>
      </c>
      <c r="AB181" s="33">
        <v>0</v>
      </c>
      <c r="AC181" s="33">
        <v>41080.525000000001</v>
      </c>
      <c r="AD181" s="33">
        <v>70.899966000000006</v>
      </c>
      <c r="AE181" s="33">
        <v>84.992237000000003</v>
      </c>
      <c r="AF181" s="33">
        <v>0</v>
      </c>
      <c r="AG181" s="33">
        <v>1434.6989000000001</v>
      </c>
      <c r="AH181" s="33">
        <v>12276.880999999999</v>
      </c>
      <c r="AI181" s="33">
        <v>837.55271000000005</v>
      </c>
      <c r="AJ181" s="33">
        <v>22633.166000000001</v>
      </c>
      <c r="AK181" s="33">
        <v>4351.5691999999999</v>
      </c>
      <c r="AL181" s="33">
        <v>21117.827000000001</v>
      </c>
      <c r="AM181" s="33">
        <v>0</v>
      </c>
      <c r="AN181" s="33">
        <v>185.09381336690001</v>
      </c>
      <c r="AO181" s="10">
        <v>0.59463636743389447</v>
      </c>
      <c r="AP181" s="8">
        <v>0</v>
      </c>
      <c r="AQ181" s="8">
        <v>330.74801907091393</v>
      </c>
      <c r="AR181" s="8">
        <v>582</v>
      </c>
      <c r="AS181" s="8">
        <v>776.18201202300691</v>
      </c>
      <c r="AT181">
        <v>5894</v>
      </c>
      <c r="AU181" s="20">
        <v>7505</v>
      </c>
      <c r="AV181" s="8">
        <v>91.379520272738347</v>
      </c>
      <c r="AW181" s="34">
        <v>860</v>
      </c>
      <c r="AX181" s="34">
        <v>753</v>
      </c>
    </row>
    <row r="182" spans="1:50" x14ac:dyDescent="0.25">
      <c r="A182" s="2" t="s">
        <v>88</v>
      </c>
      <c r="B182" s="3" t="s">
        <v>390</v>
      </c>
      <c r="C182" s="4">
        <v>68500</v>
      </c>
      <c r="D182" s="2" t="s">
        <v>90</v>
      </c>
      <c r="E182" s="2" t="s">
        <v>391</v>
      </c>
      <c r="F182" t="e">
        <v>#N/A</v>
      </c>
      <c r="G182" s="6" t="s">
        <v>2233</v>
      </c>
      <c r="H182" s="6">
        <v>7</v>
      </c>
      <c r="I182" s="6" t="s">
        <v>2238</v>
      </c>
      <c r="J182" s="6" t="s">
        <v>2238</v>
      </c>
      <c r="K182" s="34">
        <v>27587.1</v>
      </c>
      <c r="L182" s="34">
        <v>2731</v>
      </c>
      <c r="M182" s="34">
        <v>2408</v>
      </c>
      <c r="N182" s="34">
        <v>62.250830564784053</v>
      </c>
      <c r="O182" s="35">
        <v>9.3655607447943794</v>
      </c>
      <c r="P182" s="33">
        <v>1346</v>
      </c>
      <c r="Q182" s="33">
        <v>1036</v>
      </c>
      <c r="R182" s="33">
        <v>26</v>
      </c>
      <c r="S182" s="8">
        <v>29.927932728800432</v>
      </c>
      <c r="T182" s="33">
        <v>11641.924999999999</v>
      </c>
      <c r="U182" s="33">
        <v>2270.6659</v>
      </c>
      <c r="V182" s="33">
        <v>660.18420000000003</v>
      </c>
      <c r="W182" s="33">
        <v>12658.362999999999</v>
      </c>
      <c r="X182" s="33">
        <v>317.74320999999998</v>
      </c>
      <c r="Y182" s="33">
        <v>0</v>
      </c>
      <c r="Z182" s="33">
        <v>2420.7431999999999</v>
      </c>
      <c r="AA182" s="33">
        <v>1252.1569999999999</v>
      </c>
      <c r="AB182" s="33">
        <v>87.942864999999998</v>
      </c>
      <c r="AC182" s="33">
        <v>23798.656999999999</v>
      </c>
      <c r="AD182" s="33">
        <v>48.158977999999998</v>
      </c>
      <c r="AE182" s="33">
        <v>78.532054000000002</v>
      </c>
      <c r="AF182" s="33">
        <v>0</v>
      </c>
      <c r="AG182" s="33">
        <v>415.41752000000002</v>
      </c>
      <c r="AH182" s="33">
        <v>1252.1570999999999</v>
      </c>
      <c r="AI182" s="33">
        <v>76.729675</v>
      </c>
      <c r="AJ182" s="33">
        <v>15039.934999999999</v>
      </c>
      <c r="AK182" s="33">
        <v>2482.4838</v>
      </c>
      <c r="AL182" s="33">
        <v>8262.4040000000005</v>
      </c>
      <c r="AM182" s="33">
        <v>0</v>
      </c>
      <c r="AN182" s="33">
        <v>65.767402066570398</v>
      </c>
      <c r="AO182" s="10">
        <v>0.30725364963503649</v>
      </c>
      <c r="AP182" s="8">
        <v>0</v>
      </c>
      <c r="AQ182" s="8">
        <v>36.918480163526084</v>
      </c>
      <c r="AR182" s="8">
        <v>285</v>
      </c>
      <c r="AS182" s="8">
        <v>242.10526315789474</v>
      </c>
      <c r="AT182">
        <v>1101</v>
      </c>
      <c r="AU182" s="20">
        <v>1544</v>
      </c>
      <c r="AV182" s="8">
        <v>64.119601328903656</v>
      </c>
      <c r="AW182" s="34">
        <v>326</v>
      </c>
      <c r="AX182" s="34">
        <v>293</v>
      </c>
    </row>
    <row r="183" spans="1:50" x14ac:dyDescent="0.25">
      <c r="A183" s="2" t="s">
        <v>88</v>
      </c>
      <c r="B183" s="3" t="s">
        <v>392</v>
      </c>
      <c r="C183" s="4">
        <v>68679</v>
      </c>
      <c r="D183" s="2" t="s">
        <v>90</v>
      </c>
      <c r="E183" s="2" t="s">
        <v>393</v>
      </c>
      <c r="F183" t="e">
        <v>#N/A</v>
      </c>
      <c r="G183" s="6" t="s">
        <v>2231</v>
      </c>
      <c r="H183" s="6">
        <v>0</v>
      </c>
      <c r="I183" s="6" t="s">
        <v>2239</v>
      </c>
      <c r="J183" s="6" t="s">
        <v>2239</v>
      </c>
      <c r="K183" s="34">
        <v>14289.300000000001</v>
      </c>
      <c r="L183" s="34">
        <v>2421</v>
      </c>
      <c r="M183" s="34">
        <v>1979</v>
      </c>
      <c r="N183" s="34">
        <v>70.591207680646789</v>
      </c>
      <c r="O183" s="35">
        <v>17.841770865741829</v>
      </c>
      <c r="P183" s="33">
        <v>1481</v>
      </c>
      <c r="Q183" s="33">
        <v>498</v>
      </c>
      <c r="R183" s="33">
        <v>0</v>
      </c>
      <c r="S183" s="8">
        <v>15.755452517477472</v>
      </c>
      <c r="T183" s="33">
        <v>5283.5276999999996</v>
      </c>
      <c r="U183" s="33">
        <v>165.53211999999999</v>
      </c>
      <c r="V183" s="33">
        <v>1070.3628000000001</v>
      </c>
      <c r="W183" s="33">
        <v>7786.8096999999998</v>
      </c>
      <c r="X183" s="33">
        <v>0</v>
      </c>
      <c r="Y183" s="33">
        <v>0</v>
      </c>
      <c r="Z183" s="33">
        <v>269.66275000000002</v>
      </c>
      <c r="AA183" s="33">
        <v>589.42200000000003</v>
      </c>
      <c r="AB183" s="33">
        <v>66.499044999999995</v>
      </c>
      <c r="AC183" s="33">
        <v>13477.209000000001</v>
      </c>
      <c r="AD183" s="33">
        <v>305.69817</v>
      </c>
      <c r="AE183" s="33">
        <v>350.80119000000002</v>
      </c>
      <c r="AF183" s="33">
        <v>0</v>
      </c>
      <c r="AG183" s="33">
        <v>5217.1271999999999</v>
      </c>
      <c r="AH183" s="33">
        <v>480.90091000000001</v>
      </c>
      <c r="AI183" s="33">
        <v>19.304189000000001</v>
      </c>
      <c r="AJ183" s="33">
        <v>4782.2804999999998</v>
      </c>
      <c r="AK183" s="33">
        <v>1540.6863000000001</v>
      </c>
      <c r="AL183" s="33">
        <v>2317.3908999999999</v>
      </c>
      <c r="AM183" s="33">
        <v>0</v>
      </c>
      <c r="AN183" s="33">
        <v>58.677852959934988</v>
      </c>
      <c r="AO183" s="10">
        <v>0.24439575257036913</v>
      </c>
      <c r="AP183" s="8">
        <v>0</v>
      </c>
      <c r="AQ183" s="8">
        <v>65.169143245180834</v>
      </c>
      <c r="AR183" s="8">
        <v>150</v>
      </c>
      <c r="AS183" s="8">
        <v>812</v>
      </c>
      <c r="AT183">
        <v>1242</v>
      </c>
      <c r="AU183" s="20">
        <v>1011</v>
      </c>
      <c r="AV183" s="8">
        <v>51.086407276402227</v>
      </c>
      <c r="AW183" s="34">
        <v>505</v>
      </c>
      <c r="AX183" s="34">
        <v>473</v>
      </c>
    </row>
    <row r="184" spans="1:50" x14ac:dyDescent="0.25">
      <c r="A184" s="2" t="s">
        <v>27</v>
      </c>
      <c r="B184" s="3" t="s">
        <v>394</v>
      </c>
      <c r="C184" s="4">
        <v>25862</v>
      </c>
      <c r="D184" s="2" t="s">
        <v>29</v>
      </c>
      <c r="E184" s="2" t="s">
        <v>395</v>
      </c>
      <c r="F184" t="e">
        <v>#N/A</v>
      </c>
      <c r="G184" s="6" t="s">
        <v>2233</v>
      </c>
      <c r="H184" s="6">
        <v>14</v>
      </c>
      <c r="I184" s="6" t="s">
        <v>2238</v>
      </c>
      <c r="J184" s="6" t="s">
        <v>2238</v>
      </c>
      <c r="K184" s="34">
        <v>14352.3</v>
      </c>
      <c r="L184" s="34">
        <v>1586</v>
      </c>
      <c r="M184" s="34">
        <v>1491</v>
      </c>
      <c r="N184" s="34">
        <v>71.227364185110659</v>
      </c>
      <c r="O184" s="35">
        <v>14.151480778614967</v>
      </c>
      <c r="P184" s="33">
        <v>727</v>
      </c>
      <c r="Q184" s="33">
        <v>750</v>
      </c>
      <c r="R184" s="33">
        <v>14</v>
      </c>
      <c r="S184" s="8">
        <v>27.634536915057083</v>
      </c>
      <c r="T184" s="33">
        <v>1385.3833999999999</v>
      </c>
      <c r="U184" s="33">
        <v>5429.3346000000001</v>
      </c>
      <c r="V184" s="33">
        <v>0</v>
      </c>
      <c r="W184" s="33">
        <v>7638.5258999999996</v>
      </c>
      <c r="X184" s="33">
        <v>0</v>
      </c>
      <c r="Y184" s="33">
        <v>0</v>
      </c>
      <c r="Z184" s="33">
        <v>0</v>
      </c>
      <c r="AA184" s="33">
        <v>4363.5258999999996</v>
      </c>
      <c r="AB184" s="33">
        <v>0</v>
      </c>
      <c r="AC184" s="33">
        <v>10098.392</v>
      </c>
      <c r="AD184" s="33">
        <v>0</v>
      </c>
      <c r="AE184" s="33">
        <v>8.6742828999999997</v>
      </c>
      <c r="AF184" s="33">
        <v>0</v>
      </c>
      <c r="AG184" s="33">
        <v>2212.4967000000001</v>
      </c>
      <c r="AH184" s="33">
        <v>4354.9303</v>
      </c>
      <c r="AI184" s="33">
        <v>0</v>
      </c>
      <c r="AJ184" s="33">
        <v>2818.0029</v>
      </c>
      <c r="AK184" s="33">
        <v>1071.3317</v>
      </c>
      <c r="AL184" s="33">
        <v>3996.4823000000001</v>
      </c>
      <c r="AM184" s="33">
        <v>0</v>
      </c>
      <c r="AN184" s="33">
        <v>45.417082265686005</v>
      </c>
      <c r="AO184" s="10">
        <v>0.37949836423118866</v>
      </c>
      <c r="AP184" s="8">
        <v>0</v>
      </c>
      <c r="AQ184" s="8">
        <v>66.82388059701492</v>
      </c>
      <c r="AR184" s="8">
        <v>146</v>
      </c>
      <c r="AS184" s="8">
        <v>624.65753424657532</v>
      </c>
      <c r="AT184">
        <v>809</v>
      </c>
      <c r="AU184" s="20">
        <v>1083</v>
      </c>
      <c r="AV184" s="8">
        <v>72.635814889336018</v>
      </c>
      <c r="AW184" s="34">
        <v>143</v>
      </c>
      <c r="AX184" s="34">
        <v>131</v>
      </c>
    </row>
    <row r="185" spans="1:50" x14ac:dyDescent="0.25">
      <c r="A185" s="2" t="s">
        <v>27</v>
      </c>
      <c r="B185" s="3" t="s">
        <v>396</v>
      </c>
      <c r="C185" s="4">
        <v>25718</v>
      </c>
      <c r="D185" s="2" t="s">
        <v>29</v>
      </c>
      <c r="E185" s="2" t="s">
        <v>397</v>
      </c>
      <c r="F185" t="e">
        <v>#N/A</v>
      </c>
      <c r="G185" s="6" t="s">
        <v>2233</v>
      </c>
      <c r="H185" s="6">
        <v>12</v>
      </c>
      <c r="I185" s="6" t="s">
        <v>2238</v>
      </c>
      <c r="J185" s="6" t="s">
        <v>2238</v>
      </c>
      <c r="K185" s="34">
        <v>11106.2</v>
      </c>
      <c r="L185" s="34">
        <v>2996</v>
      </c>
      <c r="M185" s="34">
        <v>2348</v>
      </c>
      <c r="N185" s="34">
        <v>88.756388415672916</v>
      </c>
      <c r="O185" s="35">
        <v>24.631453045400285</v>
      </c>
      <c r="P185" s="33">
        <v>746</v>
      </c>
      <c r="Q185" s="33">
        <v>1586</v>
      </c>
      <c r="R185" s="33">
        <v>16</v>
      </c>
      <c r="S185" s="8">
        <v>27.184922876863531</v>
      </c>
      <c r="T185" s="33">
        <v>1917.5832</v>
      </c>
      <c r="U185" s="33">
        <v>3087.5173</v>
      </c>
      <c r="V185" s="33">
        <v>0</v>
      </c>
      <c r="W185" s="33">
        <v>6349.2575999999999</v>
      </c>
      <c r="X185" s="33">
        <v>0</v>
      </c>
      <c r="Y185" s="33">
        <v>0</v>
      </c>
      <c r="Z185" s="33">
        <v>0</v>
      </c>
      <c r="AA185" s="33">
        <v>72.636634999999998</v>
      </c>
      <c r="AB185" s="33">
        <v>0</v>
      </c>
      <c r="AC185" s="33">
        <v>11277.028</v>
      </c>
      <c r="AD185" s="33">
        <v>25.248526999999999</v>
      </c>
      <c r="AE185" s="33">
        <v>32.779691999999997</v>
      </c>
      <c r="AF185" s="33">
        <v>0</v>
      </c>
      <c r="AG185" s="33">
        <v>865.90308000000005</v>
      </c>
      <c r="AH185" s="33">
        <v>72.636638000000005</v>
      </c>
      <c r="AI185" s="33">
        <v>0</v>
      </c>
      <c r="AJ185" s="33">
        <v>5750.3562000000002</v>
      </c>
      <c r="AK185" s="33">
        <v>1560.9763</v>
      </c>
      <c r="AL185" s="33">
        <v>3092.2608</v>
      </c>
      <c r="AM185" s="33">
        <v>0</v>
      </c>
      <c r="AN185" s="33">
        <v>7.0353967924912002</v>
      </c>
      <c r="AO185" s="10">
        <v>0.21485684807841113</v>
      </c>
      <c r="AP185" s="8">
        <v>0</v>
      </c>
      <c r="AQ185" s="8">
        <v>82.833768656716401</v>
      </c>
      <c r="AR185" s="8">
        <v>111</v>
      </c>
      <c r="AS185" s="8">
        <v>1018.4684684684685</v>
      </c>
      <c r="AT185">
        <v>1158</v>
      </c>
      <c r="AU185" s="20">
        <v>1970</v>
      </c>
      <c r="AV185" s="8">
        <v>83.901192504258944</v>
      </c>
      <c r="AW185" s="34">
        <v>87</v>
      </c>
      <c r="AX185" s="34">
        <v>68</v>
      </c>
    </row>
    <row r="186" spans="1:50" x14ac:dyDescent="0.25">
      <c r="A186" s="2" t="s">
        <v>88</v>
      </c>
      <c r="B186" s="3" t="s">
        <v>398</v>
      </c>
      <c r="C186" s="4">
        <v>68318</v>
      </c>
      <c r="D186" s="2" t="s">
        <v>90</v>
      </c>
      <c r="E186" s="2" t="s">
        <v>399</v>
      </c>
      <c r="F186" t="e">
        <v>#N/A</v>
      </c>
      <c r="G186" s="6" t="s">
        <v>2233</v>
      </c>
      <c r="H186" s="6">
        <v>0</v>
      </c>
      <c r="I186" s="6" t="s">
        <v>2239</v>
      </c>
      <c r="J186" s="6" t="s">
        <v>2238</v>
      </c>
      <c r="K186" s="34">
        <v>29984.1</v>
      </c>
      <c r="L186" s="34">
        <v>1693</v>
      </c>
      <c r="M186" s="34">
        <v>1608</v>
      </c>
      <c r="N186" s="34">
        <v>53.60696517412935</v>
      </c>
      <c r="O186" s="35">
        <v>6.3174052469217239</v>
      </c>
      <c r="P186" s="33">
        <v>265</v>
      </c>
      <c r="Q186" s="33">
        <v>1303</v>
      </c>
      <c r="R186" s="33">
        <v>40</v>
      </c>
      <c r="S186" s="8">
        <v>55.049003004813592</v>
      </c>
      <c r="T186" s="33">
        <v>2385.2539999999999</v>
      </c>
      <c r="U186" s="33">
        <v>2350.33</v>
      </c>
      <c r="V186" s="33">
        <v>10697.546</v>
      </c>
      <c r="W186" s="33">
        <v>14736.882</v>
      </c>
      <c r="X186" s="33">
        <v>175.46530999999999</v>
      </c>
      <c r="Y186" s="33">
        <v>0</v>
      </c>
      <c r="Z186" s="33">
        <v>2286.6174999999998</v>
      </c>
      <c r="AA186" s="33">
        <v>88.766600999999994</v>
      </c>
      <c r="AB186" s="33">
        <v>0</v>
      </c>
      <c r="AC186" s="33">
        <v>27996.433000000001</v>
      </c>
      <c r="AD186" s="33">
        <v>34.531483999999999</v>
      </c>
      <c r="AE186" s="33">
        <v>64.497035999999994</v>
      </c>
      <c r="AF186" s="33">
        <v>0</v>
      </c>
      <c r="AG186" s="33">
        <v>1349.9468999999999</v>
      </c>
      <c r="AH186" s="33">
        <v>66.453100000000006</v>
      </c>
      <c r="AI186" s="33">
        <v>5315.5338000000002</v>
      </c>
      <c r="AJ186" s="33">
        <v>6435.1053000000002</v>
      </c>
      <c r="AK186" s="33">
        <v>436.41563000000002</v>
      </c>
      <c r="AL186" s="33">
        <v>16738.397000000001</v>
      </c>
      <c r="AM186" s="33">
        <v>0</v>
      </c>
      <c r="AN186" s="33">
        <v>68.113574156631742</v>
      </c>
      <c r="AO186" s="10">
        <v>0.41081928655429245</v>
      </c>
      <c r="AP186" s="8">
        <v>0</v>
      </c>
      <c r="AQ186" s="8">
        <v>84.109928720381163</v>
      </c>
      <c r="AR186" s="8">
        <v>271</v>
      </c>
      <c r="AS186" s="8">
        <v>580.07380073800744</v>
      </c>
      <c r="AT186">
        <v>1044</v>
      </c>
      <c r="AU186" s="20">
        <v>1524</v>
      </c>
      <c r="AV186" s="8">
        <v>94.776119402985074</v>
      </c>
      <c r="AW186" s="34">
        <v>162</v>
      </c>
      <c r="AX186" s="34">
        <v>149</v>
      </c>
    </row>
    <row r="187" spans="1:50" x14ac:dyDescent="0.25">
      <c r="A187" s="2" t="s">
        <v>295</v>
      </c>
      <c r="B187" s="3" t="s">
        <v>400</v>
      </c>
      <c r="C187" s="4">
        <v>73770</v>
      </c>
      <c r="D187" s="2" t="s">
        <v>297</v>
      </c>
      <c r="E187" s="2" t="s">
        <v>401</v>
      </c>
      <c r="F187" t="e">
        <v>#N/A</v>
      </c>
      <c r="G187" s="6" t="s">
        <v>2233</v>
      </c>
      <c r="H187" s="6">
        <v>11</v>
      </c>
      <c r="I187" s="6" t="s">
        <v>2238</v>
      </c>
      <c r="J187" s="6" t="s">
        <v>2238</v>
      </c>
      <c r="K187" s="34">
        <v>18569.5</v>
      </c>
      <c r="L187" s="34">
        <v>1221</v>
      </c>
      <c r="M187" s="34">
        <v>1031</v>
      </c>
      <c r="N187" s="34">
        <v>67.119301648884573</v>
      </c>
      <c r="O187" s="35">
        <v>5.2688327205677385</v>
      </c>
      <c r="P187" s="33">
        <v>215</v>
      </c>
      <c r="Q187" s="33">
        <v>803</v>
      </c>
      <c r="R187" s="33">
        <v>13</v>
      </c>
      <c r="S187" s="8">
        <v>27.03831990767377</v>
      </c>
      <c r="T187" s="33">
        <v>10581.415999999999</v>
      </c>
      <c r="U187" s="33">
        <v>0</v>
      </c>
      <c r="V187" s="33">
        <v>2706.9830999999999</v>
      </c>
      <c r="W187" s="33">
        <v>5349.9825000000001</v>
      </c>
      <c r="X187" s="33">
        <v>0</v>
      </c>
      <c r="Y187" s="33">
        <v>0</v>
      </c>
      <c r="Z187" s="33">
        <v>431.36101000000002</v>
      </c>
      <c r="AA187" s="33">
        <v>1534.1971000000001</v>
      </c>
      <c r="AB187" s="33">
        <v>480.22581000000002</v>
      </c>
      <c r="AC187" s="33">
        <v>16727.672999999999</v>
      </c>
      <c r="AD187" s="33">
        <v>50.269447</v>
      </c>
      <c r="AE187" s="33">
        <v>56.101759000000001</v>
      </c>
      <c r="AF187" s="33">
        <v>0</v>
      </c>
      <c r="AG187" s="33">
        <v>826.23411999999996</v>
      </c>
      <c r="AH187" s="33">
        <v>900.34213</v>
      </c>
      <c r="AI187" s="33">
        <v>97.700047999999995</v>
      </c>
      <c r="AJ187" s="33">
        <v>6578.4516000000003</v>
      </c>
      <c r="AK187" s="33">
        <v>5567.1216999999997</v>
      </c>
      <c r="AL187" s="33">
        <v>5197.7752</v>
      </c>
      <c r="AM187" s="33">
        <v>0</v>
      </c>
      <c r="AN187" s="33">
        <v>3.9944972451499989</v>
      </c>
      <c r="AO187" s="10">
        <v>0.2536613942589338</v>
      </c>
      <c r="AP187" s="8">
        <v>0</v>
      </c>
      <c r="AQ187" s="8">
        <v>163.4</v>
      </c>
      <c r="AR187" s="8">
        <v>194</v>
      </c>
      <c r="AS187" s="8">
        <v>842.26804123711338</v>
      </c>
      <c r="AT187">
        <v>659</v>
      </c>
      <c r="AU187" s="20">
        <v>994</v>
      </c>
      <c r="AV187" s="8">
        <v>96.411251212415124</v>
      </c>
      <c r="AW187" s="34">
        <v>86</v>
      </c>
      <c r="AX187" s="34">
        <v>84</v>
      </c>
    </row>
    <row r="188" spans="1:50" x14ac:dyDescent="0.25">
      <c r="A188" s="2" t="s">
        <v>33</v>
      </c>
      <c r="B188" s="3" t="s">
        <v>402</v>
      </c>
      <c r="C188" s="4">
        <v>15047</v>
      </c>
      <c r="D188" s="2" t="s">
        <v>35</v>
      </c>
      <c r="E188" s="2" t="s">
        <v>403</v>
      </c>
      <c r="F188" t="e">
        <v>#N/A</v>
      </c>
      <c r="G188" s="6" t="s">
        <v>2233</v>
      </c>
      <c r="H188" s="6">
        <v>0</v>
      </c>
      <c r="I188" s="6" t="s">
        <v>2239</v>
      </c>
      <c r="J188" s="6" t="s">
        <v>2239</v>
      </c>
      <c r="K188" s="34">
        <v>87436.700000000012</v>
      </c>
      <c r="L188" s="34">
        <v>9995</v>
      </c>
      <c r="M188" s="34">
        <v>9494</v>
      </c>
      <c r="N188" s="34">
        <v>86.085949020433958</v>
      </c>
      <c r="O188" s="35">
        <v>8.9561112292675062</v>
      </c>
      <c r="P188" s="33">
        <v>3128</v>
      </c>
      <c r="Q188" s="33">
        <v>6168</v>
      </c>
      <c r="R188" s="33">
        <v>198</v>
      </c>
      <c r="S188" s="8">
        <v>64.963197302612159</v>
      </c>
      <c r="T188" s="33">
        <v>958.26800000000003</v>
      </c>
      <c r="U188" s="33">
        <v>11688.277</v>
      </c>
      <c r="V188" s="33">
        <v>44722.002999999997</v>
      </c>
      <c r="W188" s="33">
        <v>25826.63</v>
      </c>
      <c r="X188" s="33">
        <v>990.41155000000003</v>
      </c>
      <c r="Y188" s="33">
        <v>0</v>
      </c>
      <c r="Z188" s="33">
        <v>14026.468999999999</v>
      </c>
      <c r="AA188" s="33">
        <v>86.11627</v>
      </c>
      <c r="AB188" s="33">
        <v>3515.6122</v>
      </c>
      <c r="AC188" s="33">
        <v>70026.907999999996</v>
      </c>
      <c r="AD188" s="33">
        <v>36.426917000000003</v>
      </c>
      <c r="AE188" s="33">
        <v>84.915508000000003</v>
      </c>
      <c r="AF188" s="33">
        <v>0</v>
      </c>
      <c r="AG188" s="33">
        <v>2018.9748</v>
      </c>
      <c r="AH188" s="33">
        <v>34.571671000000002</v>
      </c>
      <c r="AI188" s="33">
        <v>14936.136</v>
      </c>
      <c r="AJ188" s="33">
        <v>11984.177</v>
      </c>
      <c r="AK188" s="33">
        <v>1665.5252</v>
      </c>
      <c r="AL188" s="33">
        <v>56967.232000000004</v>
      </c>
      <c r="AM188" s="33">
        <v>19789.1250932</v>
      </c>
      <c r="AN188" s="33">
        <v>53.936478761775206</v>
      </c>
      <c r="AO188" s="10">
        <v>0.37680097680097679</v>
      </c>
      <c r="AP188" s="8">
        <v>0</v>
      </c>
      <c r="AQ188" s="8">
        <v>374.11049999999994</v>
      </c>
      <c r="AR188" s="8">
        <v>876</v>
      </c>
      <c r="AS188" s="8">
        <v>502.43150684931499</v>
      </c>
      <c r="AT188">
        <v>5857</v>
      </c>
      <c r="AU188" s="20">
        <v>9298</v>
      </c>
      <c r="AV188" s="8">
        <v>97.935538234674539</v>
      </c>
      <c r="AW188" s="34">
        <v>349</v>
      </c>
      <c r="AX188" s="34">
        <v>259</v>
      </c>
    </row>
    <row r="189" spans="1:50" x14ac:dyDescent="0.25">
      <c r="A189" s="2" t="s">
        <v>27</v>
      </c>
      <c r="B189" s="3" t="s">
        <v>404</v>
      </c>
      <c r="C189" s="4">
        <v>25506</v>
      </c>
      <c r="D189" s="2" t="s">
        <v>29</v>
      </c>
      <c r="E189" s="2" t="s">
        <v>405</v>
      </c>
      <c r="F189" t="e">
        <v>#N/A</v>
      </c>
      <c r="G189" s="6" t="s">
        <v>2230</v>
      </c>
      <c r="H189" s="6">
        <v>11</v>
      </c>
      <c r="I189" s="6" t="s">
        <v>2238</v>
      </c>
      <c r="J189" s="6" t="s">
        <v>2238</v>
      </c>
      <c r="K189" s="34">
        <v>11438.300000000001</v>
      </c>
      <c r="L189" s="34">
        <v>1158</v>
      </c>
      <c r="M189" s="34">
        <v>1097</v>
      </c>
      <c r="N189" s="34">
        <v>80.583409298085684</v>
      </c>
      <c r="O189" s="35">
        <v>12.407155521745048</v>
      </c>
      <c r="P189" s="33">
        <v>400</v>
      </c>
      <c r="Q189" s="33">
        <v>679</v>
      </c>
      <c r="R189" s="33">
        <v>18</v>
      </c>
      <c r="S189" s="8">
        <v>33.383428312660421</v>
      </c>
      <c r="T189" s="33">
        <v>7047.2761</v>
      </c>
      <c r="U189" s="33">
        <v>1400.6204</v>
      </c>
      <c r="V189" s="33">
        <v>0</v>
      </c>
      <c r="W189" s="33">
        <v>2544.9865</v>
      </c>
      <c r="X189" s="33">
        <v>0</v>
      </c>
      <c r="Y189" s="33">
        <v>0</v>
      </c>
      <c r="Z189" s="33">
        <v>2323.2959000000001</v>
      </c>
      <c r="AA189" s="33">
        <v>4106.8931000000002</v>
      </c>
      <c r="AB189" s="33">
        <v>0</v>
      </c>
      <c r="AC189" s="33">
        <v>4634.6387999999997</v>
      </c>
      <c r="AD189" s="33">
        <v>20.550431</v>
      </c>
      <c r="AE189" s="33">
        <v>21.660323999999999</v>
      </c>
      <c r="AF189" s="33">
        <v>0</v>
      </c>
      <c r="AG189" s="33">
        <v>314.66980000000001</v>
      </c>
      <c r="AH189" s="33">
        <v>4106.8932000000004</v>
      </c>
      <c r="AI189" s="33">
        <v>0</v>
      </c>
      <c r="AJ189" s="33">
        <v>705.21101999999996</v>
      </c>
      <c r="AK189" s="33">
        <v>2236.2638999999999</v>
      </c>
      <c r="AL189" s="33">
        <v>3700.68</v>
      </c>
      <c r="AM189" s="33">
        <v>0</v>
      </c>
      <c r="AN189" s="33">
        <v>19.635175643685763</v>
      </c>
      <c r="AO189" s="10">
        <v>0.36382978723404258</v>
      </c>
      <c r="AP189" s="8">
        <v>0</v>
      </c>
      <c r="AQ189" s="8">
        <v>29.147521602513741</v>
      </c>
      <c r="AR189" s="8">
        <v>112</v>
      </c>
      <c r="AS189" s="8">
        <v>355.17857142857144</v>
      </c>
      <c r="AT189">
        <v>332</v>
      </c>
      <c r="AU189" s="20">
        <v>852</v>
      </c>
      <c r="AV189" s="8">
        <v>77.666362807657251</v>
      </c>
      <c r="AW189" s="34">
        <v>99</v>
      </c>
      <c r="AX189" s="34">
        <v>83</v>
      </c>
    </row>
    <row r="190" spans="1:50" x14ac:dyDescent="0.25">
      <c r="A190" s="2" t="s">
        <v>33</v>
      </c>
      <c r="B190" s="3" t="s">
        <v>406</v>
      </c>
      <c r="C190" s="4">
        <v>15720</v>
      </c>
      <c r="D190" s="2" t="s">
        <v>35</v>
      </c>
      <c r="E190" s="2" t="s">
        <v>407</v>
      </c>
      <c r="F190" t="e">
        <v>#N/A</v>
      </c>
      <c r="G190" s="6" t="s">
        <v>2230</v>
      </c>
      <c r="H190" s="6">
        <v>23</v>
      </c>
      <c r="I190" s="6" t="s">
        <v>2238</v>
      </c>
      <c r="J190" s="6" t="s">
        <v>2238</v>
      </c>
      <c r="K190" s="34">
        <v>16179.400000000001</v>
      </c>
      <c r="L190" s="34">
        <v>2110</v>
      </c>
      <c r="M190" s="34">
        <v>2076</v>
      </c>
      <c r="N190" s="34">
        <v>76.97495183044316</v>
      </c>
      <c r="O190" s="35">
        <v>13.971997402824087</v>
      </c>
      <c r="P190" s="33">
        <v>96</v>
      </c>
      <c r="Q190" s="33">
        <v>1887</v>
      </c>
      <c r="R190" s="33">
        <v>93</v>
      </c>
      <c r="S190" s="8">
        <v>55.794149690703122</v>
      </c>
      <c r="T190" s="33">
        <v>919.38394000000005</v>
      </c>
      <c r="U190" s="33">
        <v>1268.8623</v>
      </c>
      <c r="V190" s="33">
        <v>7811.1166999999996</v>
      </c>
      <c r="W190" s="33">
        <v>5914.7001</v>
      </c>
      <c r="X190" s="33">
        <v>183.96096</v>
      </c>
      <c r="Y190" s="33">
        <v>0</v>
      </c>
      <c r="Z190" s="33">
        <v>96.307597000000001</v>
      </c>
      <c r="AA190" s="33">
        <v>1192.6167</v>
      </c>
      <c r="AB190" s="33">
        <v>4.4124248000000001</v>
      </c>
      <c r="AC190" s="33">
        <v>14818.776</v>
      </c>
      <c r="AD190" s="33">
        <v>16.720932000000001</v>
      </c>
      <c r="AE190" s="33">
        <v>15.732345</v>
      </c>
      <c r="AF190" s="33">
        <v>0</v>
      </c>
      <c r="AG190" s="33">
        <v>2759.5853000000002</v>
      </c>
      <c r="AH190" s="33">
        <v>0</v>
      </c>
      <c r="AI190" s="33">
        <v>1872.508</v>
      </c>
      <c r="AJ190" s="33">
        <v>2441.9124000000002</v>
      </c>
      <c r="AK190" s="33">
        <v>40.157350999999998</v>
      </c>
      <c r="AL190" s="33">
        <v>8998.9382000000005</v>
      </c>
      <c r="AM190" s="33">
        <v>0</v>
      </c>
      <c r="AN190" s="33">
        <v>4.7384434626039997</v>
      </c>
      <c r="AO190" s="10">
        <v>0.34847501622323163</v>
      </c>
      <c r="AP190" s="8">
        <v>0</v>
      </c>
      <c r="AQ190" s="8">
        <v>38.887499999999996</v>
      </c>
      <c r="AR190" s="8">
        <v>162</v>
      </c>
      <c r="AS190" s="8">
        <v>282.40740740740739</v>
      </c>
      <c r="AT190">
        <v>1577</v>
      </c>
      <c r="AU190" s="20">
        <v>2053</v>
      </c>
      <c r="AV190" s="8">
        <v>98.892100192678228</v>
      </c>
      <c r="AW190" s="34">
        <v>119</v>
      </c>
      <c r="AX190" s="34">
        <v>112</v>
      </c>
    </row>
    <row r="191" spans="1:50" x14ac:dyDescent="0.25">
      <c r="A191" s="2" t="s">
        <v>204</v>
      </c>
      <c r="B191" s="3" t="s">
        <v>408</v>
      </c>
      <c r="C191" s="4">
        <v>52210</v>
      </c>
      <c r="D191" s="2" t="s">
        <v>206</v>
      </c>
      <c r="E191" s="2" t="s">
        <v>409</v>
      </c>
      <c r="F191" t="e">
        <v>#N/A</v>
      </c>
      <c r="G191" s="6" t="s">
        <v>2232</v>
      </c>
      <c r="H191" s="6">
        <v>26</v>
      </c>
      <c r="I191" s="6" t="s">
        <v>2238</v>
      </c>
      <c r="J191" s="6" t="s">
        <v>2238</v>
      </c>
      <c r="K191" s="34">
        <v>4200.5</v>
      </c>
      <c r="L191" s="34">
        <v>2721</v>
      </c>
      <c r="M191" s="34">
        <v>2530</v>
      </c>
      <c r="N191" s="34">
        <v>95.177865612648219</v>
      </c>
      <c r="O191" s="35">
        <v>62.866909497045519</v>
      </c>
      <c r="P191" s="33">
        <v>945</v>
      </c>
      <c r="Q191" s="33">
        <v>1575</v>
      </c>
      <c r="R191" s="33">
        <v>10</v>
      </c>
      <c r="S191" s="8">
        <v>47.032554989447689</v>
      </c>
      <c r="T191" s="33">
        <v>2440.5124999999998</v>
      </c>
      <c r="U191" s="33">
        <v>335.44429000000002</v>
      </c>
      <c r="V191" s="33">
        <v>0</v>
      </c>
      <c r="W191" s="33">
        <v>1456.34</v>
      </c>
      <c r="X191" s="33">
        <v>0</v>
      </c>
      <c r="Y191" s="33">
        <v>0</v>
      </c>
      <c r="Z191" s="33">
        <v>209.01657</v>
      </c>
      <c r="AA191" s="33">
        <v>0</v>
      </c>
      <c r="AB191" s="33">
        <v>35.839570999999999</v>
      </c>
      <c r="AC191" s="33">
        <v>3943.6401000000001</v>
      </c>
      <c r="AD191" s="33">
        <v>92.109354999999994</v>
      </c>
      <c r="AE191" s="33">
        <v>107.29509</v>
      </c>
      <c r="AF191" s="33">
        <v>0</v>
      </c>
      <c r="AG191" s="33">
        <v>928.49586999999997</v>
      </c>
      <c r="AH191" s="33">
        <v>0</v>
      </c>
      <c r="AI191" s="33">
        <v>43.194862999999998</v>
      </c>
      <c r="AJ191" s="33">
        <v>230.03351000000001</v>
      </c>
      <c r="AK191" s="33">
        <v>958.30858999999998</v>
      </c>
      <c r="AL191" s="33">
        <v>2013.2777000000001</v>
      </c>
      <c r="AM191" s="33">
        <v>0</v>
      </c>
      <c r="AN191" s="33">
        <v>10.920739063891681</v>
      </c>
      <c r="AO191" s="10">
        <v>0.26057050374266638</v>
      </c>
      <c r="AP191" s="8">
        <v>0</v>
      </c>
      <c r="AQ191" s="8">
        <v>127.79085315388694</v>
      </c>
      <c r="AR191" s="8">
        <v>45</v>
      </c>
      <c r="AS191" s="8">
        <v>3153.3333333333335</v>
      </c>
      <c r="AT191">
        <v>1744</v>
      </c>
      <c r="AU191" s="20">
        <v>1981</v>
      </c>
      <c r="AV191" s="8">
        <v>78.300395256917</v>
      </c>
      <c r="AW191" s="34">
        <v>981</v>
      </c>
      <c r="AX191" s="34">
        <v>907</v>
      </c>
    </row>
    <row r="192" spans="1:50" x14ac:dyDescent="0.25">
      <c r="A192" s="2" t="s">
        <v>184</v>
      </c>
      <c r="B192" s="3" t="s">
        <v>410</v>
      </c>
      <c r="C192" s="4">
        <v>8606</v>
      </c>
      <c r="D192" s="2" t="s">
        <v>186</v>
      </c>
      <c r="E192" s="2" t="s">
        <v>411</v>
      </c>
      <c r="F192" t="e">
        <v>#N/A</v>
      </c>
      <c r="G192" s="6" t="s">
        <v>2232</v>
      </c>
      <c r="H192" s="6">
        <v>0</v>
      </c>
      <c r="I192" s="6" t="s">
        <v>2239</v>
      </c>
      <c r="J192" s="6" t="s">
        <v>2238</v>
      </c>
      <c r="K192" s="34">
        <v>25415.1</v>
      </c>
      <c r="L192" s="34">
        <v>1666</v>
      </c>
      <c r="M192" s="34">
        <v>1525</v>
      </c>
      <c r="N192" s="34">
        <v>44.393442622950815</v>
      </c>
      <c r="O192" s="35">
        <v>8.0845256910438277</v>
      </c>
      <c r="P192" s="33">
        <v>219</v>
      </c>
      <c r="Q192" s="33">
        <v>1306</v>
      </c>
      <c r="R192" s="33">
        <v>0</v>
      </c>
      <c r="S192" s="8">
        <v>37.2780862253341</v>
      </c>
      <c r="T192" s="33">
        <v>10937.099</v>
      </c>
      <c r="U192" s="33">
        <v>0</v>
      </c>
      <c r="V192" s="33">
        <v>721.61465999999996</v>
      </c>
      <c r="W192" s="33">
        <v>12615.19</v>
      </c>
      <c r="X192" s="33">
        <v>0</v>
      </c>
      <c r="Y192" s="33">
        <v>2664.3018999999999</v>
      </c>
      <c r="Z192" s="33">
        <v>857.94209000000001</v>
      </c>
      <c r="AA192" s="33">
        <v>80.499943999999999</v>
      </c>
      <c r="AB192" s="33">
        <v>9325.9056999999993</v>
      </c>
      <c r="AC192" s="33">
        <v>21180.473999999998</v>
      </c>
      <c r="AD192" s="33">
        <v>276.26294000000001</v>
      </c>
      <c r="AE192" s="33">
        <v>308.84096</v>
      </c>
      <c r="AF192" s="33">
        <v>0</v>
      </c>
      <c r="AG192" s="33">
        <v>2253.6190000000001</v>
      </c>
      <c r="AH192" s="33">
        <v>0</v>
      </c>
      <c r="AI192" s="33">
        <v>471.28877999999997</v>
      </c>
      <c r="AJ192" s="33">
        <v>9651.3029000000006</v>
      </c>
      <c r="AK192" s="33">
        <v>8882.1054000000004</v>
      </c>
      <c r="AL192" s="33">
        <v>12818.228999999999</v>
      </c>
      <c r="AM192" s="33">
        <v>0</v>
      </c>
      <c r="AN192" s="33">
        <v>229.16030690692082</v>
      </c>
      <c r="AO192" s="10">
        <v>0.59244532803180916</v>
      </c>
      <c r="AP192" s="8">
        <v>0</v>
      </c>
      <c r="AQ192" s="8">
        <v>63.553172447112679</v>
      </c>
      <c r="AR192" s="8">
        <v>363</v>
      </c>
      <c r="AS192" s="8">
        <v>206.61157024793388</v>
      </c>
      <c r="AT192">
        <v>1457</v>
      </c>
      <c r="AU192" s="20">
        <v>1369</v>
      </c>
      <c r="AV192" s="8">
        <v>89.770491803278688</v>
      </c>
      <c r="AW192" s="34">
        <v>259</v>
      </c>
      <c r="AX192" s="34">
        <v>92</v>
      </c>
    </row>
    <row r="193" spans="1:50" x14ac:dyDescent="0.25">
      <c r="A193" s="2" t="s">
        <v>33</v>
      </c>
      <c r="B193" s="3" t="s">
        <v>412</v>
      </c>
      <c r="C193" s="4">
        <v>15580</v>
      </c>
      <c r="D193" s="2" t="s">
        <v>35</v>
      </c>
      <c r="E193" s="2" t="s">
        <v>413</v>
      </c>
      <c r="F193" t="e">
        <v>#N/A</v>
      </c>
      <c r="G193" s="6" t="s">
        <v>2230</v>
      </c>
      <c r="H193" s="6">
        <v>0</v>
      </c>
      <c r="I193" s="6" t="s">
        <v>2239</v>
      </c>
      <c r="J193" s="6" t="s">
        <v>2239</v>
      </c>
      <c r="K193" s="34">
        <v>13448.7</v>
      </c>
      <c r="L193" s="34">
        <v>860</v>
      </c>
      <c r="M193" s="34">
        <v>709</v>
      </c>
      <c r="N193" s="34">
        <v>50.070521861777152</v>
      </c>
      <c r="O193" s="35">
        <v>8.2917784982270426</v>
      </c>
      <c r="P193" s="33">
        <v>523</v>
      </c>
      <c r="Q193" s="33">
        <v>185</v>
      </c>
      <c r="R193" s="33">
        <v>1</v>
      </c>
      <c r="S193" s="8">
        <v>26.74873614098215</v>
      </c>
      <c r="T193" s="33">
        <v>12.952097999999999</v>
      </c>
      <c r="U193" s="33">
        <v>34.323690999999997</v>
      </c>
      <c r="V193" s="33">
        <v>0</v>
      </c>
      <c r="W193" s="33">
        <v>15411.079</v>
      </c>
      <c r="X193" s="33">
        <v>0</v>
      </c>
      <c r="Y193" s="33">
        <v>0</v>
      </c>
      <c r="Z193" s="33">
        <v>3526.6197000000002</v>
      </c>
      <c r="AA193" s="33">
        <v>2154.1019000000001</v>
      </c>
      <c r="AB193" s="33">
        <v>11.245010000000001</v>
      </c>
      <c r="AC193" s="33">
        <v>9778.9559000000008</v>
      </c>
      <c r="AD193" s="33">
        <v>26.939910999999999</v>
      </c>
      <c r="AE193" s="33">
        <v>0</v>
      </c>
      <c r="AF193" s="33">
        <v>0</v>
      </c>
      <c r="AG193" s="33">
        <v>30.409011</v>
      </c>
      <c r="AH193" s="33">
        <v>2154.1019000000001</v>
      </c>
      <c r="AI193" s="33">
        <v>8.9633924999999994</v>
      </c>
      <c r="AJ193" s="33">
        <v>9157.8012999999992</v>
      </c>
      <c r="AK193" s="33">
        <v>1.111181</v>
      </c>
      <c r="AL193" s="33">
        <v>4145.4755999999998</v>
      </c>
      <c r="AM193" s="33">
        <v>0</v>
      </c>
      <c r="AN193" s="33">
        <v>38.067327984334796</v>
      </c>
      <c r="AO193" s="10">
        <v>0.6192549588776004</v>
      </c>
      <c r="AP193" s="8">
        <v>0</v>
      </c>
      <c r="AQ193" s="8">
        <v>103.02</v>
      </c>
      <c r="AR193" s="8">
        <v>184</v>
      </c>
      <c r="AS193" s="8">
        <v>658.695652173913</v>
      </c>
      <c r="AT193">
        <v>357</v>
      </c>
      <c r="AU193" s="20">
        <v>604</v>
      </c>
      <c r="AV193" s="8">
        <v>85.190409026798307</v>
      </c>
      <c r="AW193" s="34">
        <v>121</v>
      </c>
      <c r="AX193" s="34">
        <v>109</v>
      </c>
    </row>
    <row r="194" spans="1:50" x14ac:dyDescent="0.25">
      <c r="A194" s="2" t="s">
        <v>27</v>
      </c>
      <c r="B194" s="3" t="s">
        <v>414</v>
      </c>
      <c r="C194" s="4">
        <v>25168</v>
      </c>
      <c r="D194" s="2" t="s">
        <v>29</v>
      </c>
      <c r="E194" s="2" t="s">
        <v>415</v>
      </c>
      <c r="F194" t="e">
        <v>#N/A</v>
      </c>
      <c r="G194" s="6" t="s">
        <v>2230</v>
      </c>
      <c r="H194" s="6">
        <v>13</v>
      </c>
      <c r="I194" s="6" t="s">
        <v>2238</v>
      </c>
      <c r="J194" s="6" t="s">
        <v>2238</v>
      </c>
      <c r="K194" s="34">
        <v>17040.400000000001</v>
      </c>
      <c r="L194" s="34">
        <v>1767</v>
      </c>
      <c r="M194" s="34">
        <v>1718</v>
      </c>
      <c r="N194" s="34">
        <v>60.884749708963916</v>
      </c>
      <c r="O194" s="35">
        <v>12.956439981329721</v>
      </c>
      <c r="P194" s="33">
        <v>904</v>
      </c>
      <c r="Q194" s="33">
        <v>771</v>
      </c>
      <c r="R194" s="33">
        <v>43</v>
      </c>
      <c r="S194" s="8">
        <v>43.650623533179868</v>
      </c>
      <c r="T194" s="33">
        <v>3652.6386000000002</v>
      </c>
      <c r="U194" s="33">
        <v>5156.7788</v>
      </c>
      <c r="V194" s="33">
        <v>0</v>
      </c>
      <c r="W194" s="33">
        <v>8282.1576999999997</v>
      </c>
      <c r="X194" s="33">
        <v>0</v>
      </c>
      <c r="Y194" s="33">
        <v>0</v>
      </c>
      <c r="Z194" s="33">
        <v>698.99996999999996</v>
      </c>
      <c r="AA194" s="33">
        <v>529.10163</v>
      </c>
      <c r="AB194" s="33">
        <v>89.987463000000005</v>
      </c>
      <c r="AC194" s="33">
        <v>15869.942999999999</v>
      </c>
      <c r="AD194" s="33">
        <v>8.6745415999999995</v>
      </c>
      <c r="AE194" s="33">
        <v>11.915725</v>
      </c>
      <c r="AF194" s="33">
        <v>0</v>
      </c>
      <c r="AG194" s="33">
        <v>1623.4916000000001</v>
      </c>
      <c r="AH194" s="33">
        <v>529.10162000000003</v>
      </c>
      <c r="AI194" s="33">
        <v>7.1117033000000003</v>
      </c>
      <c r="AJ194" s="33">
        <v>5744.3436000000002</v>
      </c>
      <c r="AK194" s="33">
        <v>1774.2733000000001</v>
      </c>
      <c r="AL194" s="33">
        <v>7506.4688999999998</v>
      </c>
      <c r="AM194" s="33">
        <v>0</v>
      </c>
      <c r="AN194" s="33">
        <v>1.7179067958264</v>
      </c>
      <c r="AO194" s="10">
        <v>0.31883445945945948</v>
      </c>
      <c r="AP194" s="8">
        <v>0</v>
      </c>
      <c r="AQ194" s="8">
        <v>38.87068931657501</v>
      </c>
      <c r="AR194" s="8">
        <v>167</v>
      </c>
      <c r="AS194" s="8">
        <v>317.66467065868261</v>
      </c>
      <c r="AT194">
        <v>1066</v>
      </c>
      <c r="AU194" s="20">
        <v>1178</v>
      </c>
      <c r="AV194" s="8">
        <v>68.568102444703143</v>
      </c>
      <c r="AW194" s="34">
        <v>199</v>
      </c>
      <c r="AX194" s="34">
        <v>171</v>
      </c>
    </row>
    <row r="195" spans="1:50" x14ac:dyDescent="0.25">
      <c r="A195" s="2" t="s">
        <v>134</v>
      </c>
      <c r="B195" s="3" t="s">
        <v>416</v>
      </c>
      <c r="C195" s="4">
        <v>54518</v>
      </c>
      <c r="D195" s="2" t="s">
        <v>136</v>
      </c>
      <c r="E195" s="2" t="s">
        <v>417</v>
      </c>
      <c r="F195" t="e">
        <v>#N/A</v>
      </c>
      <c r="G195" s="6" t="s">
        <v>2231</v>
      </c>
      <c r="H195" s="6">
        <v>24</v>
      </c>
      <c r="I195" s="6" t="s">
        <v>2238</v>
      </c>
      <c r="J195" s="6" t="s">
        <v>2238</v>
      </c>
      <c r="K195" s="34">
        <v>30825.8</v>
      </c>
      <c r="L195" s="34">
        <v>1817</v>
      </c>
      <c r="M195" s="34">
        <v>1269</v>
      </c>
      <c r="N195" s="34">
        <v>35.697399527186761</v>
      </c>
      <c r="O195" s="35">
        <v>4.2708569527247402</v>
      </c>
      <c r="P195" s="33">
        <v>168</v>
      </c>
      <c r="Q195" s="33">
        <v>1009</v>
      </c>
      <c r="R195" s="33">
        <v>92</v>
      </c>
      <c r="S195" s="8">
        <v>47.029545973789531</v>
      </c>
      <c r="T195" s="33">
        <v>499.78771</v>
      </c>
      <c r="U195" s="33">
        <v>521.10717</v>
      </c>
      <c r="V195" s="33">
        <v>2905.0207</v>
      </c>
      <c r="W195" s="33">
        <v>25653.83</v>
      </c>
      <c r="X195" s="33">
        <v>0</v>
      </c>
      <c r="Y195" s="33">
        <v>0</v>
      </c>
      <c r="Z195" s="33">
        <v>3132.4627999999998</v>
      </c>
      <c r="AA195" s="33">
        <v>0</v>
      </c>
      <c r="AB195" s="33">
        <v>161.61088000000001</v>
      </c>
      <c r="AC195" s="33">
        <v>26310.169000000002</v>
      </c>
      <c r="AD195" s="33">
        <v>261.07897000000003</v>
      </c>
      <c r="AE195" s="33">
        <v>303.91388999999998</v>
      </c>
      <c r="AF195" s="33">
        <v>0</v>
      </c>
      <c r="AG195" s="33">
        <v>3241.8218000000002</v>
      </c>
      <c r="AH195" s="33">
        <v>0</v>
      </c>
      <c r="AI195" s="33">
        <v>892.12536</v>
      </c>
      <c r="AJ195" s="33">
        <v>10889.550999999999</v>
      </c>
      <c r="AK195" s="33">
        <v>492.38623000000001</v>
      </c>
      <c r="AL195" s="33">
        <v>14045.522999999999</v>
      </c>
      <c r="AM195" s="33">
        <v>0</v>
      </c>
      <c r="AN195" s="33">
        <v>133.720477786168</v>
      </c>
      <c r="AO195" s="10">
        <v>0.52777777777777779</v>
      </c>
      <c r="AP195" s="8">
        <v>0</v>
      </c>
      <c r="AQ195" s="8">
        <v>60.75396315222509</v>
      </c>
      <c r="AR195" s="8">
        <v>313</v>
      </c>
      <c r="AS195" s="8">
        <v>284.88817891373805</v>
      </c>
      <c r="AT195">
        <v>477</v>
      </c>
      <c r="AU195" s="20">
        <v>1174</v>
      </c>
      <c r="AV195" s="8">
        <v>92.513790386130808</v>
      </c>
      <c r="AW195" s="34">
        <v>124</v>
      </c>
      <c r="AX195" s="34">
        <v>117</v>
      </c>
    </row>
    <row r="196" spans="1:50" x14ac:dyDescent="0.25">
      <c r="A196" s="2" t="s">
        <v>33</v>
      </c>
      <c r="B196" s="3" t="s">
        <v>418</v>
      </c>
      <c r="C196" s="4">
        <v>15442</v>
      </c>
      <c r="D196" s="2" t="s">
        <v>35</v>
      </c>
      <c r="E196" s="2" t="s">
        <v>419</v>
      </c>
      <c r="F196" t="e">
        <v>#N/A</v>
      </c>
      <c r="G196" s="6" t="s">
        <v>2233</v>
      </c>
      <c r="H196" s="6">
        <v>0</v>
      </c>
      <c r="I196" s="6" t="s">
        <v>2239</v>
      </c>
      <c r="J196" s="6" t="s">
        <v>2239</v>
      </c>
      <c r="K196" s="34">
        <v>16164.9</v>
      </c>
      <c r="L196" s="34">
        <v>2225</v>
      </c>
      <c r="M196" s="34">
        <v>2043</v>
      </c>
      <c r="N196" s="34">
        <v>61.771904062652958</v>
      </c>
      <c r="O196" s="35">
        <v>16.856132876785857</v>
      </c>
      <c r="P196" s="33">
        <v>520</v>
      </c>
      <c r="Q196" s="33">
        <v>1519</v>
      </c>
      <c r="R196" s="33">
        <v>4</v>
      </c>
      <c r="S196" s="8">
        <v>2.0565283121014404</v>
      </c>
      <c r="T196" s="33">
        <v>1657.4186</v>
      </c>
      <c r="U196" s="33">
        <v>646.21325999999999</v>
      </c>
      <c r="V196" s="33">
        <v>0</v>
      </c>
      <c r="W196" s="33">
        <v>12826.087</v>
      </c>
      <c r="X196" s="33">
        <v>0</v>
      </c>
      <c r="Y196" s="33">
        <v>0</v>
      </c>
      <c r="Z196" s="33">
        <v>0</v>
      </c>
      <c r="AA196" s="33">
        <v>3396.4594999999999</v>
      </c>
      <c r="AB196" s="33">
        <v>23.241485999999998</v>
      </c>
      <c r="AC196" s="33">
        <v>11725.919</v>
      </c>
      <c r="AD196" s="33">
        <v>9.9889769000000008</v>
      </c>
      <c r="AE196" s="33">
        <v>7.8874601999999996</v>
      </c>
      <c r="AF196" s="33">
        <v>0</v>
      </c>
      <c r="AG196" s="33">
        <v>1789.5019</v>
      </c>
      <c r="AH196" s="33">
        <v>3396.4596000000001</v>
      </c>
      <c r="AI196" s="33">
        <v>1.7933578999999999</v>
      </c>
      <c r="AJ196" s="33">
        <v>9539.3924999999999</v>
      </c>
      <c r="AK196" s="33">
        <v>108.89389</v>
      </c>
      <c r="AL196" s="33">
        <v>311.68036999999998</v>
      </c>
      <c r="AM196" s="33">
        <v>0</v>
      </c>
      <c r="AN196" s="33">
        <v>58.194366126629212</v>
      </c>
      <c r="AO196" s="10">
        <v>0.53855531850045713</v>
      </c>
      <c r="AP196" s="8">
        <v>0</v>
      </c>
      <c r="AQ196" s="8">
        <v>159.03500000000003</v>
      </c>
      <c r="AR196" s="8">
        <v>112</v>
      </c>
      <c r="AS196" s="8">
        <v>1670.5357142857144</v>
      </c>
      <c r="AT196">
        <v>1348</v>
      </c>
      <c r="AU196" s="20">
        <v>1988.0000000000002</v>
      </c>
      <c r="AV196" s="8">
        <v>97.307880567792466</v>
      </c>
      <c r="AW196" s="34">
        <v>111</v>
      </c>
      <c r="AX196" s="34">
        <v>93</v>
      </c>
    </row>
    <row r="197" spans="1:50" x14ac:dyDescent="0.25">
      <c r="A197" s="2" t="s">
        <v>134</v>
      </c>
      <c r="B197" s="3" t="s">
        <v>420</v>
      </c>
      <c r="C197" s="4">
        <v>54520</v>
      </c>
      <c r="D197" s="2" t="s">
        <v>136</v>
      </c>
      <c r="E197" s="2" t="s">
        <v>421</v>
      </c>
      <c r="F197" t="e">
        <v>#N/A</v>
      </c>
      <c r="G197" s="6" t="s">
        <v>2230</v>
      </c>
      <c r="H197" s="6">
        <v>10</v>
      </c>
      <c r="I197" s="6" t="s">
        <v>2238</v>
      </c>
      <c r="J197" s="6" t="s">
        <v>2238</v>
      </c>
      <c r="K197" s="34">
        <v>16462.8</v>
      </c>
      <c r="L197" s="34">
        <v>1044</v>
      </c>
      <c r="M197" s="34">
        <v>760</v>
      </c>
      <c r="N197" s="34">
        <v>47.10526315789474</v>
      </c>
      <c r="O197" s="35">
        <v>4.7634196615446118</v>
      </c>
      <c r="P197" s="33">
        <v>236</v>
      </c>
      <c r="Q197" s="33">
        <v>515</v>
      </c>
      <c r="R197" s="33">
        <v>9</v>
      </c>
      <c r="S197" s="8">
        <v>44.926318826247346</v>
      </c>
      <c r="T197" s="33">
        <v>474.07542000000001</v>
      </c>
      <c r="U197" s="33">
        <v>1068.8290999999999</v>
      </c>
      <c r="V197" s="33">
        <v>243.65450999999999</v>
      </c>
      <c r="W197" s="33">
        <v>15204.195</v>
      </c>
      <c r="X197" s="33">
        <v>0</v>
      </c>
      <c r="Y197" s="33">
        <v>0</v>
      </c>
      <c r="Z197" s="33">
        <v>3854.9205999999999</v>
      </c>
      <c r="AA197" s="33">
        <v>0</v>
      </c>
      <c r="AB197" s="33">
        <v>129.43217999999999</v>
      </c>
      <c r="AC197" s="33">
        <v>12997.924999999999</v>
      </c>
      <c r="AD197" s="33">
        <v>15.374337000000001</v>
      </c>
      <c r="AE197" s="33">
        <v>16.361453999999998</v>
      </c>
      <c r="AF197" s="33">
        <v>0</v>
      </c>
      <c r="AG197" s="33">
        <v>4382.6514999999999</v>
      </c>
      <c r="AH197" s="33">
        <v>0</v>
      </c>
      <c r="AI197" s="33">
        <v>114.75215</v>
      </c>
      <c r="AJ197" s="33">
        <v>4468.8833999999997</v>
      </c>
      <c r="AK197" s="33">
        <v>378.58183000000002</v>
      </c>
      <c r="AL197" s="33">
        <v>7636.4219999999996</v>
      </c>
      <c r="AM197" s="33">
        <v>0</v>
      </c>
      <c r="AN197" s="33">
        <v>104.83314021930521</v>
      </c>
      <c r="AO197" s="10">
        <v>0.42998204667863554</v>
      </c>
      <c r="AP197" s="8">
        <v>0</v>
      </c>
      <c r="AQ197" s="8">
        <v>19.281565069058765</v>
      </c>
      <c r="AR197" s="8">
        <v>176</v>
      </c>
      <c r="AS197" s="8">
        <v>160.79545454545453</v>
      </c>
      <c r="AT197">
        <v>389</v>
      </c>
      <c r="AU197" s="20">
        <v>658.99999999999989</v>
      </c>
      <c r="AV197" s="8">
        <v>86.710526315789465</v>
      </c>
      <c r="AW197" s="34">
        <v>103</v>
      </c>
      <c r="AX197" s="34">
        <v>96</v>
      </c>
    </row>
    <row r="198" spans="1:50" x14ac:dyDescent="0.25">
      <c r="A198" s="2" t="s">
        <v>134</v>
      </c>
      <c r="B198" s="3" t="s">
        <v>422</v>
      </c>
      <c r="C198" s="4">
        <v>54743</v>
      </c>
      <c r="D198" s="2" t="s">
        <v>136</v>
      </c>
      <c r="E198" s="2" t="s">
        <v>423</v>
      </c>
      <c r="F198" t="e">
        <v>#N/A</v>
      </c>
      <c r="G198" s="6" t="s">
        <v>2230</v>
      </c>
      <c r="H198" s="6">
        <v>24</v>
      </c>
      <c r="I198" s="6" t="s">
        <v>2238</v>
      </c>
      <c r="J198" s="6" t="s">
        <v>2238</v>
      </c>
      <c r="K198" s="34">
        <v>31460.199999999997</v>
      </c>
      <c r="L198" s="34">
        <v>1450</v>
      </c>
      <c r="M198" s="34">
        <v>1314</v>
      </c>
      <c r="N198" s="34">
        <v>47.945205479452049</v>
      </c>
      <c r="O198" s="35">
        <v>3.8186016705292669</v>
      </c>
      <c r="P198" s="33">
        <v>279</v>
      </c>
      <c r="Q198" s="33">
        <v>1025</v>
      </c>
      <c r="R198" s="33">
        <v>10</v>
      </c>
      <c r="S198" s="8">
        <v>60.656472209624837</v>
      </c>
      <c r="T198" s="33">
        <v>134.65664000000001</v>
      </c>
      <c r="U198" s="33">
        <v>0</v>
      </c>
      <c r="V198" s="33">
        <v>11364.734</v>
      </c>
      <c r="W198" s="33">
        <v>19239.512999999999</v>
      </c>
      <c r="X198" s="33">
        <v>1106.3909000000001</v>
      </c>
      <c r="Y198" s="33">
        <v>0</v>
      </c>
      <c r="Z198" s="33">
        <v>70.080878999999996</v>
      </c>
      <c r="AA198" s="33">
        <v>639.21570999999994</v>
      </c>
      <c r="AB198" s="33">
        <v>0</v>
      </c>
      <c r="AC198" s="33">
        <v>31129.762999999999</v>
      </c>
      <c r="AD198" s="33">
        <v>25.343381000000001</v>
      </c>
      <c r="AE198" s="33">
        <v>9.1450724999999995</v>
      </c>
      <c r="AF198" s="33">
        <v>0</v>
      </c>
      <c r="AG198" s="33">
        <v>2740.4783000000002</v>
      </c>
      <c r="AH198" s="33">
        <v>0</v>
      </c>
      <c r="AI198" s="33">
        <v>6659.1067000000003</v>
      </c>
      <c r="AJ198" s="33">
        <v>2999.4832000000001</v>
      </c>
      <c r="AK198" s="33">
        <v>128.37564</v>
      </c>
      <c r="AL198" s="33">
        <v>19327.813999999998</v>
      </c>
      <c r="AM198" s="33">
        <v>0</v>
      </c>
      <c r="AN198" s="33">
        <v>27.912488973253602</v>
      </c>
      <c r="AO198" s="10">
        <v>0.50610687022900769</v>
      </c>
      <c r="AP198" s="8">
        <v>0</v>
      </c>
      <c r="AQ198" s="8">
        <v>148.5293704966364</v>
      </c>
      <c r="AR198" s="8">
        <v>376</v>
      </c>
      <c r="AS198" s="8">
        <v>579.78723404255322</v>
      </c>
      <c r="AT198">
        <v>634</v>
      </c>
      <c r="AU198" s="20">
        <v>1270</v>
      </c>
      <c r="AV198" s="8">
        <v>96.651445966514459</v>
      </c>
      <c r="AW198" s="34">
        <v>260</v>
      </c>
      <c r="AX198" s="34">
        <v>228</v>
      </c>
    </row>
    <row r="199" spans="1:50" x14ac:dyDescent="0.25">
      <c r="A199" s="2" t="s">
        <v>301</v>
      </c>
      <c r="B199" s="3" t="s">
        <v>424</v>
      </c>
      <c r="C199" s="4">
        <v>13760</v>
      </c>
      <c r="D199" s="2" t="s">
        <v>303</v>
      </c>
      <c r="E199" s="2" t="s">
        <v>425</v>
      </c>
      <c r="F199" t="e">
        <v>#N/A</v>
      </c>
      <c r="G199" s="6" t="s">
        <v>2232</v>
      </c>
      <c r="H199" s="6">
        <v>0</v>
      </c>
      <c r="I199" s="6" t="s">
        <v>2239</v>
      </c>
      <c r="J199" s="6" t="s">
        <v>2238</v>
      </c>
      <c r="K199" s="34">
        <v>8945.7000000000007</v>
      </c>
      <c r="L199" s="34">
        <v>403</v>
      </c>
      <c r="M199" s="34">
        <v>371</v>
      </c>
      <c r="N199" s="34">
        <v>49.326145552560646</v>
      </c>
      <c r="O199" s="35">
        <v>4.4352614003910524</v>
      </c>
      <c r="P199" s="33">
        <v>140</v>
      </c>
      <c r="Q199" s="33">
        <v>231</v>
      </c>
      <c r="R199" s="33">
        <v>0</v>
      </c>
      <c r="S199" s="8">
        <v>52.087090409782277</v>
      </c>
      <c r="T199" s="33">
        <v>3556.3514</v>
      </c>
      <c r="U199" s="33">
        <v>0</v>
      </c>
      <c r="V199" s="33">
        <v>0</v>
      </c>
      <c r="W199" s="33">
        <v>29.760453999999999</v>
      </c>
      <c r="X199" s="33">
        <v>671.47082</v>
      </c>
      <c r="Y199" s="33">
        <v>1113.2815000000001</v>
      </c>
      <c r="Z199" s="33">
        <v>36.133408000000003</v>
      </c>
      <c r="AA199" s="33">
        <v>0</v>
      </c>
      <c r="AB199" s="33">
        <v>4126.4948999999997</v>
      </c>
      <c r="AC199" s="33">
        <v>3797.1963000000001</v>
      </c>
      <c r="AD199" s="33">
        <v>116.47637</v>
      </c>
      <c r="AE199" s="33">
        <v>124.33847</v>
      </c>
      <c r="AF199" s="33">
        <v>0</v>
      </c>
      <c r="AG199" s="33">
        <v>858.96834999999999</v>
      </c>
      <c r="AH199" s="33">
        <v>0</v>
      </c>
      <c r="AI199" s="33">
        <v>137.87054000000001</v>
      </c>
      <c r="AJ199" s="33">
        <v>29.760473000000001</v>
      </c>
      <c r="AK199" s="33">
        <v>3252.0596</v>
      </c>
      <c r="AL199" s="33">
        <v>4786.5851000000002</v>
      </c>
      <c r="AM199" s="33">
        <v>0</v>
      </c>
      <c r="AN199" s="33">
        <v>2.0377211759412002</v>
      </c>
      <c r="AO199" s="10">
        <v>0.6071428571428571</v>
      </c>
      <c r="AP199" s="8">
        <v>0</v>
      </c>
      <c r="AQ199" s="8">
        <v>16.761749715288541</v>
      </c>
      <c r="AR199" s="8">
        <v>88</v>
      </c>
      <c r="AS199" s="8">
        <v>313.63636363636363</v>
      </c>
      <c r="AT199">
        <v>315</v>
      </c>
      <c r="AU199" s="20">
        <v>362</v>
      </c>
      <c r="AV199" s="8">
        <v>97.574123989218336</v>
      </c>
      <c r="AW199" s="34">
        <v>18</v>
      </c>
      <c r="AX199" s="34">
        <v>11</v>
      </c>
    </row>
    <row r="200" spans="1:50" x14ac:dyDescent="0.25">
      <c r="A200" s="2" t="s">
        <v>426</v>
      </c>
      <c r="B200" s="3" t="s">
        <v>427</v>
      </c>
      <c r="C200" s="4">
        <v>99773</v>
      </c>
      <c r="D200" s="2" t="s">
        <v>428</v>
      </c>
      <c r="E200" s="2" t="s">
        <v>429</v>
      </c>
      <c r="F200" t="e">
        <v>#N/A</v>
      </c>
      <c r="G200" s="6" t="s">
        <v>2230</v>
      </c>
      <c r="H200" s="6">
        <v>0</v>
      </c>
      <c r="I200" s="6" t="s">
        <v>2239</v>
      </c>
      <c r="J200" s="6" t="s">
        <v>2239</v>
      </c>
      <c r="K200" s="34">
        <v>6556368.4000000004</v>
      </c>
      <c r="L200" s="34">
        <v>4502</v>
      </c>
      <c r="M200" s="34">
        <v>4013</v>
      </c>
      <c r="N200" s="34">
        <v>24.669823075006232</v>
      </c>
      <c r="O200" s="35">
        <v>3.1130340792189806E-2</v>
      </c>
      <c r="P200" s="33">
        <v>0</v>
      </c>
      <c r="Q200" s="33">
        <v>0</v>
      </c>
      <c r="R200" s="33">
        <v>4013</v>
      </c>
      <c r="S200" s="8">
        <v>83.138682810599391</v>
      </c>
      <c r="T200" s="33">
        <v>660967.47</v>
      </c>
      <c r="U200" s="33">
        <v>1646.6822999999999</v>
      </c>
      <c r="V200" s="33">
        <v>641268.06000000006</v>
      </c>
      <c r="W200" s="33">
        <v>4021511.6</v>
      </c>
      <c r="X200" s="33">
        <v>1134422.3999999999</v>
      </c>
      <c r="Y200" s="33">
        <v>3293.2602000000002</v>
      </c>
      <c r="Z200" s="33">
        <v>4053821.4</v>
      </c>
      <c r="AA200" s="33">
        <v>161057.45000000001</v>
      </c>
      <c r="AB200" s="33">
        <v>86147.513999999996</v>
      </c>
      <c r="AC200" s="33">
        <v>2227292.2000000002</v>
      </c>
      <c r="AD200" s="33">
        <v>28304.096000000001</v>
      </c>
      <c r="AE200" s="33">
        <v>15676.571</v>
      </c>
      <c r="AF200" s="33">
        <v>0</v>
      </c>
      <c r="AG200" s="33">
        <v>11685.147999999999</v>
      </c>
      <c r="AH200" s="33">
        <v>126.3793</v>
      </c>
      <c r="AI200" s="33">
        <v>179397.36</v>
      </c>
      <c r="AJ200" s="33">
        <v>20047.109</v>
      </c>
      <c r="AK200" s="33">
        <v>880438.22</v>
      </c>
      <c r="AL200" s="33">
        <v>5457021.0999999996</v>
      </c>
      <c r="AM200" s="33">
        <v>550778.58427600004</v>
      </c>
      <c r="AN200" s="33">
        <v>5156.2896700448</v>
      </c>
      <c r="AO200" s="10">
        <v>0.85185903339958313</v>
      </c>
      <c r="AP200" s="8">
        <v>110.92623405435387</v>
      </c>
      <c r="AQ200" s="8">
        <v>674.74758075428679</v>
      </c>
      <c r="AR200" s="8">
        <v>65674</v>
      </c>
      <c r="AS200" s="8">
        <v>10.46228339982337</v>
      </c>
      <c r="AT200">
        <v>1228</v>
      </c>
      <c r="AU200" s="20">
        <v>3889</v>
      </c>
      <c r="AV200" s="8">
        <v>96.910042362322457</v>
      </c>
      <c r="AW200" s="34">
        <v>74</v>
      </c>
      <c r="AX200" s="34">
        <v>41</v>
      </c>
    </row>
    <row r="201" spans="1:50" x14ac:dyDescent="0.25">
      <c r="A201" s="2" t="s">
        <v>184</v>
      </c>
      <c r="B201" s="3" t="s">
        <v>430</v>
      </c>
      <c r="C201" s="4">
        <v>8436</v>
      </c>
      <c r="D201" s="2" t="s">
        <v>186</v>
      </c>
      <c r="E201" s="2" t="s">
        <v>431</v>
      </c>
      <c r="F201" t="e">
        <v>#N/A</v>
      </c>
      <c r="G201" s="6" t="s">
        <v>2232</v>
      </c>
      <c r="H201" s="6">
        <v>0</v>
      </c>
      <c r="I201" s="6" t="s">
        <v>2239</v>
      </c>
      <c r="J201" s="6" t="s">
        <v>2238</v>
      </c>
      <c r="K201" s="34">
        <v>20129.8</v>
      </c>
      <c r="L201" s="34">
        <v>1354</v>
      </c>
      <c r="M201" s="34">
        <v>1139</v>
      </c>
      <c r="N201" s="34">
        <v>42.317822651448637</v>
      </c>
      <c r="O201" s="35">
        <v>6.7353770078479274</v>
      </c>
      <c r="P201" s="33">
        <v>20</v>
      </c>
      <c r="Q201" s="33">
        <v>1119</v>
      </c>
      <c r="R201" s="33">
        <v>0</v>
      </c>
      <c r="S201" s="8">
        <v>10.083718223502212</v>
      </c>
      <c r="T201" s="33">
        <v>17669.150000000001</v>
      </c>
      <c r="U201" s="33">
        <v>0</v>
      </c>
      <c r="V201" s="33">
        <v>0</v>
      </c>
      <c r="W201" s="33">
        <v>2741.3737000000001</v>
      </c>
      <c r="X201" s="33">
        <v>0</v>
      </c>
      <c r="Y201" s="33">
        <v>385.79347999999999</v>
      </c>
      <c r="Z201" s="33">
        <v>337.15129000000002</v>
      </c>
      <c r="AA201" s="33">
        <v>6.5084074000000003</v>
      </c>
      <c r="AB201" s="33">
        <v>646.23077999999998</v>
      </c>
      <c r="AC201" s="33">
        <v>19775.437000000002</v>
      </c>
      <c r="AD201" s="33">
        <v>165.93332000000001</v>
      </c>
      <c r="AE201" s="33">
        <v>175.00910999999999</v>
      </c>
      <c r="AF201" s="33">
        <v>0</v>
      </c>
      <c r="AG201" s="33">
        <v>449.24149</v>
      </c>
      <c r="AH201" s="33">
        <v>0</v>
      </c>
      <c r="AI201" s="33">
        <v>90.468440000000001</v>
      </c>
      <c r="AJ201" s="33">
        <v>1655.6919</v>
      </c>
      <c r="AK201" s="33">
        <v>16797.093000000001</v>
      </c>
      <c r="AL201" s="33">
        <v>2149.5495999999998</v>
      </c>
      <c r="AM201" s="33">
        <v>0</v>
      </c>
      <c r="AN201" s="33">
        <v>11.114273585464</v>
      </c>
      <c r="AO201" s="10">
        <v>0.64444444444444438</v>
      </c>
      <c r="AP201" s="8">
        <v>0</v>
      </c>
      <c r="AQ201" s="8">
        <v>57.028380075875774</v>
      </c>
      <c r="AR201" s="8">
        <v>206</v>
      </c>
      <c r="AS201" s="8">
        <v>326.69902912621359</v>
      </c>
      <c r="AT201">
        <v>1106</v>
      </c>
      <c r="AU201" s="20">
        <v>965</v>
      </c>
      <c r="AV201" s="8">
        <v>84.72344161545216</v>
      </c>
      <c r="AW201" s="34">
        <v>94</v>
      </c>
      <c r="AX201" s="34">
        <v>44</v>
      </c>
    </row>
    <row r="202" spans="1:50" x14ac:dyDescent="0.25">
      <c r="A202" s="2" t="s">
        <v>88</v>
      </c>
      <c r="B202" s="3" t="s">
        <v>432</v>
      </c>
      <c r="C202" s="4">
        <v>68673</v>
      </c>
      <c r="D202" s="2" t="s">
        <v>90</v>
      </c>
      <c r="E202" s="2" t="s">
        <v>433</v>
      </c>
      <c r="F202" t="e">
        <v>#N/A</v>
      </c>
      <c r="G202" s="6" t="s">
        <v>2233</v>
      </c>
      <c r="H202" s="6">
        <v>7</v>
      </c>
      <c r="I202" s="6" t="s">
        <v>2238</v>
      </c>
      <c r="J202" s="6" t="s">
        <v>2238</v>
      </c>
      <c r="K202" s="34">
        <v>5777.3999999999987</v>
      </c>
      <c r="L202" s="34">
        <v>1593</v>
      </c>
      <c r="M202" s="34">
        <v>1518</v>
      </c>
      <c r="N202" s="34">
        <v>82.015810276679844</v>
      </c>
      <c r="O202" s="35">
        <v>32.02120067573582</v>
      </c>
      <c r="P202" s="33">
        <v>784</v>
      </c>
      <c r="Q202" s="33">
        <v>729</v>
      </c>
      <c r="R202" s="33">
        <v>5</v>
      </c>
      <c r="S202" s="8">
        <v>50.866799523933082</v>
      </c>
      <c r="T202" s="33">
        <v>1560.213</v>
      </c>
      <c r="U202" s="33">
        <v>2192.6351</v>
      </c>
      <c r="V202" s="33">
        <v>0</v>
      </c>
      <c r="W202" s="33">
        <v>1742.5887</v>
      </c>
      <c r="X202" s="33">
        <v>158.13854000000001</v>
      </c>
      <c r="Y202" s="33">
        <v>0</v>
      </c>
      <c r="Z202" s="33">
        <v>0</v>
      </c>
      <c r="AA202" s="33">
        <v>0</v>
      </c>
      <c r="AB202" s="33">
        <v>67.972780999999998</v>
      </c>
      <c r="AC202" s="33">
        <v>5700.8639000000003</v>
      </c>
      <c r="AD202" s="33">
        <v>0</v>
      </c>
      <c r="AE202" s="33">
        <v>9.8239871000000001</v>
      </c>
      <c r="AF202" s="33">
        <v>0</v>
      </c>
      <c r="AG202" s="33">
        <v>1628.5342000000001</v>
      </c>
      <c r="AH202" s="33">
        <v>0</v>
      </c>
      <c r="AI202" s="33">
        <v>9.5424369000000002</v>
      </c>
      <c r="AJ202" s="33">
        <v>841.93786</v>
      </c>
      <c r="AK202" s="33">
        <v>344.57598000000002</v>
      </c>
      <c r="AL202" s="33">
        <v>2934.4222</v>
      </c>
      <c r="AM202" s="33">
        <v>0</v>
      </c>
      <c r="AN202" s="33">
        <v>22.008805802411999</v>
      </c>
      <c r="AO202" s="10">
        <v>0.27583465818759939</v>
      </c>
      <c r="AP202" s="8">
        <v>0</v>
      </c>
      <c r="AQ202" s="8">
        <v>31.246945529709034</v>
      </c>
      <c r="AR202" s="8">
        <v>50</v>
      </c>
      <c r="AS202" s="8">
        <v>1168</v>
      </c>
      <c r="AT202">
        <v>839</v>
      </c>
      <c r="AU202" s="20">
        <v>1311</v>
      </c>
      <c r="AV202" s="8">
        <v>86.36363636363636</v>
      </c>
      <c r="AW202" s="34">
        <v>57</v>
      </c>
      <c r="AX202" s="34">
        <v>50</v>
      </c>
    </row>
    <row r="203" spans="1:50" x14ac:dyDescent="0.25">
      <c r="A203" s="2" t="s">
        <v>88</v>
      </c>
      <c r="B203" s="3" t="s">
        <v>434</v>
      </c>
      <c r="C203" s="4">
        <v>68572</v>
      </c>
      <c r="D203" s="2" t="s">
        <v>90</v>
      </c>
      <c r="E203" s="2" t="s">
        <v>435</v>
      </c>
      <c r="F203" t="e">
        <v>#N/A</v>
      </c>
      <c r="G203" s="6" t="s">
        <v>2233</v>
      </c>
      <c r="H203" s="6">
        <v>8</v>
      </c>
      <c r="I203" s="6" t="s">
        <v>2238</v>
      </c>
      <c r="J203" s="6" t="s">
        <v>2238</v>
      </c>
      <c r="K203" s="34">
        <v>25127.3</v>
      </c>
      <c r="L203" s="34">
        <v>4789</v>
      </c>
      <c r="M203" s="34">
        <v>4116</v>
      </c>
      <c r="N203" s="34">
        <v>96.452866861030131</v>
      </c>
      <c r="O203" s="35">
        <v>14.330094254513867</v>
      </c>
      <c r="P203" s="33">
        <v>948</v>
      </c>
      <c r="Q203" s="33">
        <v>3154</v>
      </c>
      <c r="R203" s="33">
        <v>14</v>
      </c>
      <c r="S203" s="8">
        <v>26.848861678011378</v>
      </c>
      <c r="T203" s="33">
        <v>11214.866</v>
      </c>
      <c r="U203" s="33">
        <v>9569.9761999999992</v>
      </c>
      <c r="V203" s="33">
        <v>340.73903999999999</v>
      </c>
      <c r="W203" s="33">
        <v>4151.0715</v>
      </c>
      <c r="X203" s="33">
        <v>122.21987</v>
      </c>
      <c r="Y203" s="33">
        <v>0</v>
      </c>
      <c r="Z203" s="33">
        <v>158.40798000000001</v>
      </c>
      <c r="AA203" s="33">
        <v>0</v>
      </c>
      <c r="AB203" s="33">
        <v>30.661011999999999</v>
      </c>
      <c r="AC203" s="33">
        <v>25499.526999999998</v>
      </c>
      <c r="AD203" s="33">
        <v>94.679074999999997</v>
      </c>
      <c r="AE203" s="33">
        <v>138.33647999999999</v>
      </c>
      <c r="AF203" s="33">
        <v>0</v>
      </c>
      <c r="AG203" s="33">
        <v>653.64806999999996</v>
      </c>
      <c r="AH203" s="33">
        <v>0</v>
      </c>
      <c r="AI203" s="33">
        <v>458.16676999999999</v>
      </c>
      <c r="AJ203" s="33">
        <v>12243.826999999999</v>
      </c>
      <c r="AK203" s="33">
        <v>5366.7835999999998</v>
      </c>
      <c r="AL203" s="33">
        <v>6922.5129999999999</v>
      </c>
      <c r="AM203" s="33">
        <v>0</v>
      </c>
      <c r="AN203" s="33">
        <v>16.051306504682398</v>
      </c>
      <c r="AO203" s="10">
        <v>0.22988197424892703</v>
      </c>
      <c r="AP203" s="8">
        <v>0</v>
      </c>
      <c r="AQ203" s="8">
        <v>35.564802557530129</v>
      </c>
      <c r="AR203" s="8">
        <v>273</v>
      </c>
      <c r="AS203" s="8">
        <v>243.47985347985349</v>
      </c>
      <c r="AT203">
        <v>1513</v>
      </c>
      <c r="AU203" s="20">
        <v>3850</v>
      </c>
      <c r="AV203" s="8">
        <v>93.5374149659864</v>
      </c>
      <c r="AW203" s="34">
        <v>178</v>
      </c>
      <c r="AX203" s="34">
        <v>151</v>
      </c>
    </row>
    <row r="204" spans="1:50" x14ac:dyDescent="0.25">
      <c r="A204" s="2" t="s">
        <v>27</v>
      </c>
      <c r="B204" s="3" t="s">
        <v>436</v>
      </c>
      <c r="C204" s="4">
        <v>25799</v>
      </c>
      <c r="D204" s="2" t="s">
        <v>29</v>
      </c>
      <c r="E204" s="2" t="s">
        <v>437</v>
      </c>
      <c r="F204" t="e">
        <v>#N/A</v>
      </c>
      <c r="G204" s="6" t="s">
        <v>2232</v>
      </c>
      <c r="H204" s="6">
        <v>0</v>
      </c>
      <c r="I204" s="6" t="s">
        <v>2239</v>
      </c>
      <c r="J204" s="6" t="s">
        <v>2239</v>
      </c>
      <c r="K204" s="34">
        <v>11316.099999999999</v>
      </c>
      <c r="L204" s="34">
        <v>3748</v>
      </c>
      <c r="M204" s="34">
        <v>2374</v>
      </c>
      <c r="N204" s="34">
        <v>88.542544229149115</v>
      </c>
      <c r="O204" s="35">
        <v>15.436929370723851</v>
      </c>
      <c r="P204" s="33">
        <v>335</v>
      </c>
      <c r="Q204" s="33">
        <v>1871</v>
      </c>
      <c r="R204" s="33">
        <v>168</v>
      </c>
      <c r="S204" s="8">
        <v>10.720161054198302</v>
      </c>
      <c r="T204" s="33">
        <v>9809.9025999999994</v>
      </c>
      <c r="U204" s="33">
        <v>0</v>
      </c>
      <c r="V204" s="33">
        <v>0</v>
      </c>
      <c r="W204" s="33">
        <v>1640.9992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  <c r="AC204" s="33">
        <v>11546.565000000001</v>
      </c>
      <c r="AD204" s="33">
        <v>0.61499090000000001</v>
      </c>
      <c r="AE204" s="33">
        <v>32.982481999999997</v>
      </c>
      <c r="AF204" s="33">
        <v>0.61498867999999995</v>
      </c>
      <c r="AG204" s="33">
        <v>103.36044</v>
      </c>
      <c r="AH204" s="33">
        <v>0</v>
      </c>
      <c r="AI204" s="33">
        <v>0</v>
      </c>
      <c r="AJ204" s="33">
        <v>940.06119999999999</v>
      </c>
      <c r="AK204" s="33">
        <v>9232.2837999999992</v>
      </c>
      <c r="AL204" s="33">
        <v>1237.8774000000001</v>
      </c>
      <c r="AM204" s="33">
        <v>849.47521326000003</v>
      </c>
      <c r="AN204" s="33">
        <v>2.1643489980176001</v>
      </c>
      <c r="AO204" s="10">
        <v>0.12514878422037068</v>
      </c>
      <c r="AP204" s="8">
        <v>0</v>
      </c>
      <c r="AQ204" s="8">
        <v>15.31380597014925</v>
      </c>
      <c r="AR204" s="8">
        <v>117</v>
      </c>
      <c r="AS204" s="8">
        <v>178.63247863247864</v>
      </c>
      <c r="AT204">
        <v>570</v>
      </c>
      <c r="AU204" s="20">
        <v>2283</v>
      </c>
      <c r="AV204" s="8">
        <v>96.166807076663858</v>
      </c>
      <c r="AW204" s="34">
        <v>82</v>
      </c>
      <c r="AX204" s="34">
        <v>70</v>
      </c>
    </row>
    <row r="205" spans="1:50" x14ac:dyDescent="0.25">
      <c r="A205" s="2" t="s">
        <v>438</v>
      </c>
      <c r="B205" s="3" t="s">
        <v>439</v>
      </c>
      <c r="C205" s="4">
        <v>17486</v>
      </c>
      <c r="D205" s="2" t="s">
        <v>237</v>
      </c>
      <c r="E205" s="2" t="s">
        <v>440</v>
      </c>
      <c r="F205" t="e">
        <v>#N/A</v>
      </c>
      <c r="G205" s="6" t="s">
        <v>2232</v>
      </c>
      <c r="H205" s="6">
        <v>8</v>
      </c>
      <c r="I205" s="6" t="s">
        <v>2238</v>
      </c>
      <c r="J205" s="6" t="s">
        <v>2238</v>
      </c>
      <c r="K205" s="34">
        <v>36700.299999999996</v>
      </c>
      <c r="L205" s="34">
        <v>3024</v>
      </c>
      <c r="M205" s="34">
        <v>2495</v>
      </c>
      <c r="N205" s="34">
        <v>69.819639278557105</v>
      </c>
      <c r="O205" s="35">
        <v>7.6714800428365368</v>
      </c>
      <c r="P205" s="33">
        <v>1369</v>
      </c>
      <c r="Q205" s="33">
        <v>1094</v>
      </c>
      <c r="R205" s="33">
        <v>32</v>
      </c>
      <c r="S205" s="8">
        <v>30.442100625031841</v>
      </c>
      <c r="T205" s="33">
        <v>6678.0793000000003</v>
      </c>
      <c r="U205" s="33">
        <v>2581.1404000000002</v>
      </c>
      <c r="V205" s="33">
        <v>0</v>
      </c>
      <c r="W205" s="33">
        <v>27534.958999999999</v>
      </c>
      <c r="X205" s="33">
        <v>0</v>
      </c>
      <c r="Y205" s="33">
        <v>0</v>
      </c>
      <c r="Z205" s="33">
        <v>9512.1614000000009</v>
      </c>
      <c r="AA205" s="33">
        <v>53.030847999999999</v>
      </c>
      <c r="AB205" s="33">
        <v>167.65100000000001</v>
      </c>
      <c r="AC205" s="33">
        <v>27206.391</v>
      </c>
      <c r="AD205" s="33">
        <v>82.598758000000004</v>
      </c>
      <c r="AE205" s="33">
        <v>89.698133999999996</v>
      </c>
      <c r="AF205" s="33">
        <v>0</v>
      </c>
      <c r="AG205" s="33">
        <v>198.90814</v>
      </c>
      <c r="AH205" s="33">
        <v>53.030839</v>
      </c>
      <c r="AI205" s="33">
        <v>186.61633</v>
      </c>
      <c r="AJ205" s="33">
        <v>19751.364000000001</v>
      </c>
      <c r="AK205" s="33">
        <v>5471.9634999999998</v>
      </c>
      <c r="AL205" s="33">
        <v>11270.252</v>
      </c>
      <c r="AM205" s="33">
        <v>0</v>
      </c>
      <c r="AN205" s="33">
        <v>26.411105907143998</v>
      </c>
      <c r="AO205" s="10">
        <v>0.32343149807938543</v>
      </c>
      <c r="AP205" s="8">
        <v>0</v>
      </c>
      <c r="AQ205" s="8">
        <v>128.2613850620551</v>
      </c>
      <c r="AR205" s="8">
        <v>393</v>
      </c>
      <c r="AS205" s="8">
        <v>364.24936386768445</v>
      </c>
      <c r="AT205">
        <v>477</v>
      </c>
      <c r="AU205" s="20">
        <v>1364</v>
      </c>
      <c r="AV205" s="8">
        <v>54.669338677354709</v>
      </c>
      <c r="AW205" s="34">
        <v>273</v>
      </c>
      <c r="AX205" s="34">
        <v>250</v>
      </c>
    </row>
    <row r="206" spans="1:50" x14ac:dyDescent="0.25">
      <c r="A206" s="2" t="s">
        <v>295</v>
      </c>
      <c r="B206" s="3" t="s">
        <v>441</v>
      </c>
      <c r="C206" s="4">
        <v>73200</v>
      </c>
      <c r="D206" s="2" t="s">
        <v>297</v>
      </c>
      <c r="E206" s="2" t="s">
        <v>442</v>
      </c>
      <c r="F206" t="e">
        <v>#N/A</v>
      </c>
      <c r="G206" s="6" t="s">
        <v>2230</v>
      </c>
      <c r="H206" s="6">
        <v>12</v>
      </c>
      <c r="I206" s="6" t="s">
        <v>2238</v>
      </c>
      <c r="J206" s="6" t="s">
        <v>2238</v>
      </c>
      <c r="K206" s="34">
        <v>33135.700000000004</v>
      </c>
      <c r="L206" s="34">
        <v>1506</v>
      </c>
      <c r="M206" s="34">
        <v>1263</v>
      </c>
      <c r="N206" s="34">
        <v>49.881235154394297</v>
      </c>
      <c r="O206" s="35">
        <v>3.3901308865615292</v>
      </c>
      <c r="P206" s="33">
        <v>197</v>
      </c>
      <c r="Q206" s="33">
        <v>1042</v>
      </c>
      <c r="R206" s="33">
        <v>24</v>
      </c>
      <c r="S206" s="8">
        <v>37.113433475477926</v>
      </c>
      <c r="T206" s="33">
        <v>7365.4067999999997</v>
      </c>
      <c r="U206" s="33">
        <v>0</v>
      </c>
      <c r="V206" s="33">
        <v>1510.5233000000001</v>
      </c>
      <c r="W206" s="33">
        <v>24419.712</v>
      </c>
      <c r="X206" s="33">
        <v>274.29520000000002</v>
      </c>
      <c r="Y206" s="33">
        <v>0</v>
      </c>
      <c r="Z206" s="33">
        <v>4150.5289000000002</v>
      </c>
      <c r="AA206" s="33">
        <v>43.825387999999997</v>
      </c>
      <c r="AB206" s="33">
        <v>311.69567999999998</v>
      </c>
      <c r="AC206" s="33">
        <v>29487.280999999999</v>
      </c>
      <c r="AD206" s="33">
        <v>121.374</v>
      </c>
      <c r="AE206" s="33">
        <v>127.97945</v>
      </c>
      <c r="AF206" s="33">
        <v>0</v>
      </c>
      <c r="AG206" s="33">
        <v>208.27865</v>
      </c>
      <c r="AH206" s="33">
        <v>43.825383000000002</v>
      </c>
      <c r="AI206" s="33">
        <v>49.858066000000001</v>
      </c>
      <c r="AJ206" s="33">
        <v>17427.115000000002</v>
      </c>
      <c r="AK206" s="33">
        <v>3596.5160999999998</v>
      </c>
      <c r="AL206" s="33">
        <v>12661.132</v>
      </c>
      <c r="AM206" s="33">
        <v>0</v>
      </c>
      <c r="AN206" s="33">
        <v>0.74756072421807995</v>
      </c>
      <c r="AO206" s="10">
        <v>0.33319415448851769</v>
      </c>
      <c r="AP206" s="8">
        <v>0</v>
      </c>
      <c r="AQ206" s="8">
        <v>64.7</v>
      </c>
      <c r="AR206" s="8">
        <v>349</v>
      </c>
      <c r="AS206" s="8">
        <v>185.38681948424068</v>
      </c>
      <c r="AT206">
        <v>1145</v>
      </c>
      <c r="AU206" s="20">
        <v>1246</v>
      </c>
      <c r="AV206" s="8">
        <v>98.653998416468724</v>
      </c>
      <c r="AW206" s="34">
        <v>30</v>
      </c>
      <c r="AX206" s="34">
        <v>19</v>
      </c>
    </row>
    <row r="207" spans="1:50" x14ac:dyDescent="0.25">
      <c r="A207" s="2" t="s">
        <v>321</v>
      </c>
      <c r="B207" s="3" t="s">
        <v>443</v>
      </c>
      <c r="C207" s="4">
        <v>19760</v>
      </c>
      <c r="D207" s="2" t="s">
        <v>323</v>
      </c>
      <c r="E207" s="2" t="s">
        <v>444</v>
      </c>
      <c r="F207" t="e">
        <v>#N/A</v>
      </c>
      <c r="G207" s="6" t="s">
        <v>2230</v>
      </c>
      <c r="H207" s="6">
        <v>13</v>
      </c>
      <c r="I207" s="6" t="s">
        <v>2238</v>
      </c>
      <c r="J207" s="6" t="s">
        <v>2238</v>
      </c>
      <c r="K207" s="34">
        <v>43814.700000000004</v>
      </c>
      <c r="L207" s="34">
        <v>5635</v>
      </c>
      <c r="M207" s="34">
        <v>4834</v>
      </c>
      <c r="N207" s="34">
        <v>73.955316508067853</v>
      </c>
      <c r="O207" s="35">
        <v>10.175594176121299</v>
      </c>
      <c r="P207" s="33">
        <v>2115</v>
      </c>
      <c r="Q207" s="33">
        <v>2676</v>
      </c>
      <c r="R207" s="33">
        <v>43</v>
      </c>
      <c r="S207" s="8">
        <v>45.686463694131326</v>
      </c>
      <c r="T207" s="33">
        <v>3120.0039999999999</v>
      </c>
      <c r="U207" s="33">
        <v>13115.707</v>
      </c>
      <c r="V207" s="33">
        <v>3309.6855999999998</v>
      </c>
      <c r="W207" s="33">
        <v>29782.364000000001</v>
      </c>
      <c r="X207" s="33">
        <v>2181.6315</v>
      </c>
      <c r="Y207" s="33">
        <v>0</v>
      </c>
      <c r="Z207" s="33">
        <v>12558.333000000001</v>
      </c>
      <c r="AA207" s="33">
        <v>6052.4243999999999</v>
      </c>
      <c r="AB207" s="33">
        <v>0.96542360000000005</v>
      </c>
      <c r="AC207" s="33">
        <v>32948.313999999998</v>
      </c>
      <c r="AD207" s="33">
        <v>37.353197000000002</v>
      </c>
      <c r="AE207" s="33">
        <v>54.568649000000001</v>
      </c>
      <c r="AF207" s="33">
        <v>0</v>
      </c>
      <c r="AG207" s="33">
        <v>1239.8235</v>
      </c>
      <c r="AH207" s="33">
        <v>5404.9607999999998</v>
      </c>
      <c r="AI207" s="33">
        <v>422.94896999999997</v>
      </c>
      <c r="AJ207" s="33">
        <v>18210.146000000001</v>
      </c>
      <c r="AK207" s="33">
        <v>2691.9202</v>
      </c>
      <c r="AL207" s="33">
        <v>23573.022000000001</v>
      </c>
      <c r="AM207" s="33">
        <v>0</v>
      </c>
      <c r="AN207" s="33">
        <v>138.71774017038041</v>
      </c>
      <c r="AO207" s="10">
        <v>0.39147976741426371</v>
      </c>
      <c r="AP207" s="8">
        <v>0</v>
      </c>
      <c r="AQ207" s="8">
        <v>181.63703910107543</v>
      </c>
      <c r="AR207" s="8">
        <v>449</v>
      </c>
      <c r="AS207" s="8">
        <v>552.51920648135865</v>
      </c>
      <c r="AT207">
        <v>2791</v>
      </c>
      <c r="AU207" s="20">
        <v>3283</v>
      </c>
      <c r="AV207" s="8">
        <v>67.914770376499789</v>
      </c>
      <c r="AW207" s="34">
        <v>559</v>
      </c>
      <c r="AX207" s="34">
        <v>471</v>
      </c>
    </row>
    <row r="208" spans="1:50" x14ac:dyDescent="0.25">
      <c r="A208" s="2" t="s">
        <v>27</v>
      </c>
      <c r="B208" s="3" t="s">
        <v>445</v>
      </c>
      <c r="C208" s="4">
        <v>25596</v>
      </c>
      <c r="D208" s="2" t="s">
        <v>29</v>
      </c>
      <c r="E208" s="2" t="s">
        <v>446</v>
      </c>
      <c r="F208" t="e">
        <v>#N/A</v>
      </c>
      <c r="G208" s="6" t="s">
        <v>2233</v>
      </c>
      <c r="H208" s="6">
        <v>12</v>
      </c>
      <c r="I208" s="6" t="s">
        <v>2238</v>
      </c>
      <c r="J208" s="6" t="s">
        <v>2238</v>
      </c>
      <c r="K208" s="34">
        <v>12827.5</v>
      </c>
      <c r="L208" s="34">
        <v>2148</v>
      </c>
      <c r="M208" s="34">
        <v>1621</v>
      </c>
      <c r="N208" s="34">
        <v>69.771745835903758</v>
      </c>
      <c r="O208" s="35">
        <v>21.346684142559365</v>
      </c>
      <c r="P208" s="33">
        <v>410</v>
      </c>
      <c r="Q208" s="33">
        <v>1200</v>
      </c>
      <c r="R208" s="33">
        <v>11</v>
      </c>
      <c r="S208" s="8">
        <v>43.067943856748251</v>
      </c>
      <c r="T208" s="33">
        <v>667.67637000000002</v>
      </c>
      <c r="U208" s="33">
        <v>3454.3807000000002</v>
      </c>
      <c r="V208" s="33">
        <v>0</v>
      </c>
      <c r="W208" s="33">
        <v>8355.9331000000002</v>
      </c>
      <c r="X208" s="33">
        <v>267.31536</v>
      </c>
      <c r="Y208" s="33">
        <v>0</v>
      </c>
      <c r="Z208" s="33">
        <v>39.556274000000002</v>
      </c>
      <c r="AA208" s="33">
        <v>0</v>
      </c>
      <c r="AB208" s="33">
        <v>0</v>
      </c>
      <c r="AC208" s="33">
        <v>12716.415000000001</v>
      </c>
      <c r="AD208" s="33">
        <v>6.9097398999999999</v>
      </c>
      <c r="AE208" s="33">
        <v>9.6337188000000005</v>
      </c>
      <c r="AF208" s="33">
        <v>0</v>
      </c>
      <c r="AG208" s="33">
        <v>706.71411000000001</v>
      </c>
      <c r="AH208" s="33">
        <v>0</v>
      </c>
      <c r="AI208" s="33">
        <v>0</v>
      </c>
      <c r="AJ208" s="33">
        <v>5607.4684999999999</v>
      </c>
      <c r="AK208" s="33">
        <v>942.35495000000003</v>
      </c>
      <c r="AL208" s="33">
        <v>5496.7097000000003</v>
      </c>
      <c r="AM208" s="33">
        <v>0</v>
      </c>
      <c r="AN208" s="33">
        <v>7.0207007948512024</v>
      </c>
      <c r="AO208" s="10">
        <v>0.31896129348358648</v>
      </c>
      <c r="AP208" s="8">
        <v>0</v>
      </c>
      <c r="AQ208" s="8">
        <v>79.968841319717185</v>
      </c>
      <c r="AR208" s="8">
        <v>128</v>
      </c>
      <c r="AS208" s="8">
        <v>852.65625</v>
      </c>
      <c r="AT208">
        <v>981</v>
      </c>
      <c r="AU208" s="20">
        <v>1314</v>
      </c>
      <c r="AV208" s="8">
        <v>81.061073411474396</v>
      </c>
      <c r="AW208" s="34">
        <v>106</v>
      </c>
      <c r="AX208" s="34">
        <v>88</v>
      </c>
    </row>
    <row r="209" spans="1:50" x14ac:dyDescent="0.25">
      <c r="A209" s="2" t="s">
        <v>88</v>
      </c>
      <c r="B209" s="3" t="s">
        <v>447</v>
      </c>
      <c r="C209" s="4">
        <v>68397</v>
      </c>
      <c r="D209" s="2" t="s">
        <v>90</v>
      </c>
      <c r="E209" s="2" t="s">
        <v>448</v>
      </c>
      <c r="F209" t="e">
        <v>#N/A</v>
      </c>
      <c r="G209" s="6" t="s">
        <v>2230</v>
      </c>
      <c r="H209" s="6">
        <v>8</v>
      </c>
      <c r="I209" s="6" t="s">
        <v>2238</v>
      </c>
      <c r="J209" s="6" t="s">
        <v>2238</v>
      </c>
      <c r="K209" s="34">
        <v>28267.9</v>
      </c>
      <c r="L209" s="34">
        <v>2826</v>
      </c>
      <c r="M209" s="34">
        <v>2654</v>
      </c>
      <c r="N209" s="34">
        <v>57.573474001507165</v>
      </c>
      <c r="O209" s="35">
        <v>10.245081343871053</v>
      </c>
      <c r="P209" s="33">
        <v>913</v>
      </c>
      <c r="Q209" s="33">
        <v>1719</v>
      </c>
      <c r="R209" s="33">
        <v>22</v>
      </c>
      <c r="S209" s="8">
        <v>38.279453194079323</v>
      </c>
      <c r="T209" s="33">
        <v>5775.5995999999996</v>
      </c>
      <c r="U209" s="33">
        <v>10552.668</v>
      </c>
      <c r="V209" s="33">
        <v>0</v>
      </c>
      <c r="W209" s="33">
        <v>8941.7877000000008</v>
      </c>
      <c r="X209" s="33">
        <v>11.000783999999999</v>
      </c>
      <c r="Y209" s="33">
        <v>0</v>
      </c>
      <c r="Z209" s="33">
        <v>3357.2972</v>
      </c>
      <c r="AA209" s="33">
        <v>762.23846000000003</v>
      </c>
      <c r="AB209" s="33">
        <v>21.931007999999999</v>
      </c>
      <c r="AC209" s="33">
        <v>21233.328000000001</v>
      </c>
      <c r="AD209" s="33">
        <v>8.3209289999999996</v>
      </c>
      <c r="AE209" s="33">
        <v>13.003171999999999</v>
      </c>
      <c r="AF209" s="33">
        <v>0</v>
      </c>
      <c r="AG209" s="33">
        <v>2634.3380999999999</v>
      </c>
      <c r="AH209" s="33">
        <v>762.23842999999999</v>
      </c>
      <c r="AI209" s="33">
        <v>9.1985989999999997</v>
      </c>
      <c r="AJ209" s="33">
        <v>8496.3598000000002</v>
      </c>
      <c r="AK209" s="33">
        <v>3751.4600999999998</v>
      </c>
      <c r="AL209" s="33">
        <v>9716.5175999999992</v>
      </c>
      <c r="AM209" s="33">
        <v>8725.8706193599992</v>
      </c>
      <c r="AN209" s="33">
        <v>80.277532240566231</v>
      </c>
      <c r="AO209" s="10">
        <v>0.35010309278350521</v>
      </c>
      <c r="AP209" s="8">
        <v>0</v>
      </c>
      <c r="AQ209" s="8">
        <v>49.545670480326308</v>
      </c>
      <c r="AR209" s="8">
        <v>241</v>
      </c>
      <c r="AS209" s="8">
        <v>384.23236514522824</v>
      </c>
      <c r="AT209">
        <v>1026</v>
      </c>
      <c r="AU209" s="20">
        <v>2599</v>
      </c>
      <c r="AV209" s="8">
        <v>97.927656367746792</v>
      </c>
      <c r="AW209" s="34">
        <v>174</v>
      </c>
      <c r="AX209" s="34">
        <v>167</v>
      </c>
    </row>
    <row r="210" spans="1:50" x14ac:dyDescent="0.25">
      <c r="A210" s="2" t="s">
        <v>33</v>
      </c>
      <c r="B210" s="3" t="s">
        <v>449</v>
      </c>
      <c r="C210" s="4">
        <v>15425</v>
      </c>
      <c r="D210" s="2" t="s">
        <v>35</v>
      </c>
      <c r="E210" s="2" t="s">
        <v>450</v>
      </c>
      <c r="F210" t="e">
        <v>#N/A</v>
      </c>
      <c r="G210" s="6" t="s">
        <v>2230</v>
      </c>
      <c r="H210" s="6">
        <v>23</v>
      </c>
      <c r="I210" s="6" t="s">
        <v>2238</v>
      </c>
      <c r="J210" s="6" t="s">
        <v>2238</v>
      </c>
      <c r="K210" s="34">
        <v>19427.3</v>
      </c>
      <c r="L210" s="34">
        <v>4285</v>
      </c>
      <c r="M210" s="34">
        <v>3906</v>
      </c>
      <c r="N210" s="34">
        <v>79.365079365079367</v>
      </c>
      <c r="O210" s="35">
        <v>26.905600896257869</v>
      </c>
      <c r="P210" s="33">
        <v>315</v>
      </c>
      <c r="Q210" s="33">
        <v>3538</v>
      </c>
      <c r="R210" s="33">
        <v>53</v>
      </c>
      <c r="S210" s="8">
        <v>36.888987614379623</v>
      </c>
      <c r="T210" s="33">
        <v>0</v>
      </c>
      <c r="U210" s="33">
        <v>0</v>
      </c>
      <c r="V210" s="33">
        <v>807.62725</v>
      </c>
      <c r="W210" s="33">
        <v>18398.182000000001</v>
      </c>
      <c r="X210" s="33">
        <v>0</v>
      </c>
      <c r="Y210" s="33">
        <v>0</v>
      </c>
      <c r="Z210" s="33">
        <v>4060.6075000000001</v>
      </c>
      <c r="AA210" s="33">
        <v>889.95271000000002</v>
      </c>
      <c r="AB210" s="33">
        <v>942.29651999999999</v>
      </c>
      <c r="AC210" s="33">
        <v>14073.134</v>
      </c>
      <c r="AD210" s="33">
        <v>17.268331</v>
      </c>
      <c r="AE210" s="33">
        <v>20.586901999999998</v>
      </c>
      <c r="AF210" s="33">
        <v>0</v>
      </c>
      <c r="AG210" s="33">
        <v>2576.2636000000002</v>
      </c>
      <c r="AH210" s="33">
        <v>889.95267999999999</v>
      </c>
      <c r="AI210" s="33">
        <v>151.58187000000001</v>
      </c>
      <c r="AJ210" s="33">
        <v>8973.2520000000004</v>
      </c>
      <c r="AK210" s="33">
        <v>0</v>
      </c>
      <c r="AL210" s="33">
        <v>7371.6216000000004</v>
      </c>
      <c r="AM210" s="33">
        <v>0</v>
      </c>
      <c r="AN210" s="33">
        <v>60.242171737107483</v>
      </c>
      <c r="AO210" s="10">
        <v>0.30865800865800863</v>
      </c>
      <c r="AP210" s="8">
        <v>0</v>
      </c>
      <c r="AQ210" s="8">
        <v>127.41500000000001</v>
      </c>
      <c r="AR210" s="8">
        <v>198</v>
      </c>
      <c r="AS210" s="8">
        <v>757.07070707070704</v>
      </c>
      <c r="AT210">
        <v>1320</v>
      </c>
      <c r="AU210" s="20">
        <v>3824</v>
      </c>
      <c r="AV210" s="8">
        <v>97.900665642601126</v>
      </c>
      <c r="AW210" s="34">
        <v>152</v>
      </c>
      <c r="AX210" s="34">
        <v>140</v>
      </c>
    </row>
    <row r="211" spans="1:50" x14ac:dyDescent="0.25">
      <c r="A211" s="2" t="s">
        <v>184</v>
      </c>
      <c r="B211" s="3" t="s">
        <v>451</v>
      </c>
      <c r="C211" s="4">
        <v>8372</v>
      </c>
      <c r="D211" s="2" t="s">
        <v>186</v>
      </c>
      <c r="E211" s="2" t="s">
        <v>452</v>
      </c>
      <c r="F211" t="e">
        <v>#N/A</v>
      </c>
      <c r="G211" s="6" t="s">
        <v>2232</v>
      </c>
      <c r="H211" s="6">
        <v>0</v>
      </c>
      <c r="I211" s="6" t="s">
        <v>2239</v>
      </c>
      <c r="J211" s="6" t="s">
        <v>2238</v>
      </c>
      <c r="K211" s="34">
        <v>16415.5</v>
      </c>
      <c r="L211" s="34">
        <v>926</v>
      </c>
      <c r="M211" s="34">
        <v>663</v>
      </c>
      <c r="N211" s="34">
        <v>86.274509803921575</v>
      </c>
      <c r="O211" s="35">
        <v>4.388833367678183</v>
      </c>
      <c r="P211" s="33">
        <v>65</v>
      </c>
      <c r="Q211" s="33">
        <v>597</v>
      </c>
      <c r="R211" s="33">
        <v>1</v>
      </c>
      <c r="S211" s="8">
        <v>19.205129349172633</v>
      </c>
      <c r="T211" s="33">
        <v>6988.8245999999999</v>
      </c>
      <c r="U211" s="33">
        <v>0</v>
      </c>
      <c r="V211" s="33">
        <v>0</v>
      </c>
      <c r="W211" s="33">
        <v>9570.3475999999991</v>
      </c>
      <c r="X211" s="33">
        <v>0</v>
      </c>
      <c r="Y211" s="33">
        <v>0</v>
      </c>
      <c r="Z211" s="33">
        <v>1391.6751999999999</v>
      </c>
      <c r="AA211" s="33">
        <v>131.77805000000001</v>
      </c>
      <c r="AB211" s="33">
        <v>0</v>
      </c>
      <c r="AC211" s="33">
        <v>15055.883</v>
      </c>
      <c r="AD211" s="33">
        <v>304.94891999999999</v>
      </c>
      <c r="AE211" s="33">
        <v>272.28444000000002</v>
      </c>
      <c r="AF211" s="33">
        <v>0</v>
      </c>
      <c r="AG211" s="33">
        <v>135.61098000000001</v>
      </c>
      <c r="AH211" s="33">
        <v>0</v>
      </c>
      <c r="AI211" s="33">
        <v>0</v>
      </c>
      <c r="AJ211" s="33">
        <v>6736.4089999999997</v>
      </c>
      <c r="AK211" s="33">
        <v>6464.8330999999998</v>
      </c>
      <c r="AL211" s="33">
        <v>3239.1880000000001</v>
      </c>
      <c r="AM211" s="33">
        <v>0</v>
      </c>
      <c r="AN211" s="33">
        <v>32.083266348815599</v>
      </c>
      <c r="AO211" s="10">
        <v>0.42868719611021072</v>
      </c>
      <c r="AP211" s="8">
        <v>0</v>
      </c>
      <c r="AQ211" s="8">
        <v>24.489155782954086</v>
      </c>
      <c r="AR211" s="8">
        <v>176</v>
      </c>
      <c r="AS211" s="8">
        <v>164.20454545454547</v>
      </c>
      <c r="AT211">
        <v>618</v>
      </c>
      <c r="AU211" s="20">
        <v>649</v>
      </c>
      <c r="AV211" s="8">
        <v>97.888386123680235</v>
      </c>
      <c r="AW211" s="34">
        <v>20</v>
      </c>
      <c r="AX211" s="34">
        <v>20</v>
      </c>
    </row>
    <row r="212" spans="1:50" x14ac:dyDescent="0.25">
      <c r="A212" s="2" t="s">
        <v>27</v>
      </c>
      <c r="B212" s="3" t="s">
        <v>453</v>
      </c>
      <c r="C212" s="4">
        <v>25592</v>
      </c>
      <c r="D212" s="2" t="s">
        <v>29</v>
      </c>
      <c r="E212" s="2" t="s">
        <v>454</v>
      </c>
      <c r="F212" t="e">
        <v>#N/A</v>
      </c>
      <c r="G212" s="6" t="s">
        <v>2233</v>
      </c>
      <c r="H212" s="6">
        <v>7</v>
      </c>
      <c r="I212" s="6" t="s">
        <v>2238</v>
      </c>
      <c r="J212" s="6" t="s">
        <v>2238</v>
      </c>
      <c r="K212" s="34">
        <v>9877.4</v>
      </c>
      <c r="L212" s="34">
        <v>2420</v>
      </c>
      <c r="M212" s="34">
        <v>1479</v>
      </c>
      <c r="N212" s="34">
        <v>65.382014874915484</v>
      </c>
      <c r="O212" s="35">
        <v>25.518271258181823</v>
      </c>
      <c r="P212" s="33">
        <v>577</v>
      </c>
      <c r="Q212" s="33">
        <v>862</v>
      </c>
      <c r="R212" s="33">
        <v>40</v>
      </c>
      <c r="S212" s="8">
        <v>21.588503247291719</v>
      </c>
      <c r="T212" s="33">
        <v>437.42455000000001</v>
      </c>
      <c r="U212" s="33">
        <v>2938.6592999999998</v>
      </c>
      <c r="V212" s="33">
        <v>0</v>
      </c>
      <c r="W212" s="33">
        <v>4375.8270000000002</v>
      </c>
      <c r="X212" s="33">
        <v>0</v>
      </c>
      <c r="Y212" s="33">
        <v>0</v>
      </c>
      <c r="Z212" s="33">
        <v>35.059573</v>
      </c>
      <c r="AA212" s="33">
        <v>224.15853999999999</v>
      </c>
      <c r="AB212" s="33">
        <v>7.4528287999999998</v>
      </c>
      <c r="AC212" s="33">
        <v>7505.9678999999996</v>
      </c>
      <c r="AD212" s="33">
        <v>59.356242999999999</v>
      </c>
      <c r="AE212" s="33">
        <v>87.830875000000006</v>
      </c>
      <c r="AF212" s="33">
        <v>0</v>
      </c>
      <c r="AG212" s="33">
        <v>42.931282000000003</v>
      </c>
      <c r="AH212" s="33">
        <v>224.15853999999999</v>
      </c>
      <c r="AI212" s="33">
        <v>3.3557918</v>
      </c>
      <c r="AJ212" s="33">
        <v>5209.5554000000002</v>
      </c>
      <c r="AK212" s="33">
        <v>573.35230999999999</v>
      </c>
      <c r="AL212" s="33">
        <v>1690.8108999999999</v>
      </c>
      <c r="AM212" s="33">
        <v>0</v>
      </c>
      <c r="AN212" s="33">
        <v>16.017027109573199</v>
      </c>
      <c r="AO212" s="10">
        <v>0.33571966842501877</v>
      </c>
      <c r="AP212" s="8">
        <v>0</v>
      </c>
      <c r="AQ212" s="8">
        <v>106.17083660644147</v>
      </c>
      <c r="AR212" s="8">
        <v>79</v>
      </c>
      <c r="AS212" s="8">
        <v>1834.1772151898733</v>
      </c>
      <c r="AT212">
        <v>813</v>
      </c>
      <c r="AU212" s="20">
        <v>1324</v>
      </c>
      <c r="AV212" s="8">
        <v>89.519945909398245</v>
      </c>
      <c r="AW212" s="34">
        <v>107</v>
      </c>
      <c r="AX212" s="34">
        <v>96</v>
      </c>
    </row>
    <row r="213" spans="1:50" x14ac:dyDescent="0.25">
      <c r="A213" s="2" t="s">
        <v>376</v>
      </c>
      <c r="B213" s="3" t="s">
        <v>455</v>
      </c>
      <c r="C213" s="4">
        <v>47703</v>
      </c>
      <c r="D213" s="2" t="s">
        <v>378</v>
      </c>
      <c r="E213" s="2" t="s">
        <v>456</v>
      </c>
      <c r="F213" t="e">
        <v>#N/A</v>
      </c>
      <c r="G213" s="6" t="s">
        <v>2230</v>
      </c>
      <c r="H213" s="6">
        <v>25</v>
      </c>
      <c r="I213" s="6" t="s">
        <v>2238</v>
      </c>
      <c r="J213" s="6" t="s">
        <v>2238</v>
      </c>
      <c r="K213" s="34">
        <v>26345.3</v>
      </c>
      <c r="L213" s="34">
        <v>902</v>
      </c>
      <c r="M213" s="34">
        <v>791</v>
      </c>
      <c r="N213" s="34">
        <v>56.890012642225031</v>
      </c>
      <c r="O213" s="35">
        <v>3.2495519148214718</v>
      </c>
      <c r="P213" s="33">
        <v>373</v>
      </c>
      <c r="Q213" s="33">
        <v>418</v>
      </c>
      <c r="R213" s="33">
        <v>0</v>
      </c>
      <c r="S213" s="8">
        <v>32.026449662847241</v>
      </c>
      <c r="T213" s="33">
        <v>7917.9377000000004</v>
      </c>
      <c r="U213" s="33">
        <v>0</v>
      </c>
      <c r="V213" s="33">
        <v>0</v>
      </c>
      <c r="W213" s="33">
        <v>2610.3505</v>
      </c>
      <c r="X213" s="33">
        <v>10997.573</v>
      </c>
      <c r="Y213" s="33">
        <v>3556.9407999999999</v>
      </c>
      <c r="Z213" s="33">
        <v>1835.0050000000001</v>
      </c>
      <c r="AA213" s="33">
        <v>566.08793000000003</v>
      </c>
      <c r="AB213" s="33">
        <v>3686.2280000000001</v>
      </c>
      <c r="AC213" s="33">
        <v>15527.916999999999</v>
      </c>
      <c r="AD213" s="33">
        <v>107.84032999999999</v>
      </c>
      <c r="AE213" s="33">
        <v>135.58211</v>
      </c>
      <c r="AF213" s="33">
        <v>0</v>
      </c>
      <c r="AG213" s="33">
        <v>2884.1885000000002</v>
      </c>
      <c r="AH213" s="33">
        <v>508.70566000000002</v>
      </c>
      <c r="AI213" s="33">
        <v>909.46204999999998</v>
      </c>
      <c r="AJ213" s="33">
        <v>2647.7046999999998</v>
      </c>
      <c r="AK213" s="33">
        <v>10098.092000000001</v>
      </c>
      <c r="AL213" s="33">
        <v>8096.2843999999996</v>
      </c>
      <c r="AM213" s="33">
        <v>0</v>
      </c>
      <c r="AN213" s="33">
        <v>34.333764797894403</v>
      </c>
      <c r="AO213" s="10">
        <v>0.54219302678120262</v>
      </c>
      <c r="AP213" s="8">
        <v>0</v>
      </c>
      <c r="AQ213" s="8">
        <v>133.81530860128066</v>
      </c>
      <c r="AR213" s="8">
        <v>238</v>
      </c>
      <c r="AS213" s="8">
        <v>688.65546218487395</v>
      </c>
      <c r="AT213">
        <v>640</v>
      </c>
      <c r="AU213" s="20">
        <v>726</v>
      </c>
      <c r="AV213" s="8">
        <v>91.782553729456382</v>
      </c>
      <c r="AW213" s="34">
        <v>118</v>
      </c>
      <c r="AX213" s="34">
        <v>85</v>
      </c>
    </row>
    <row r="214" spans="1:50" x14ac:dyDescent="0.25">
      <c r="A214" s="2" t="s">
        <v>27</v>
      </c>
      <c r="B214" s="3" t="s">
        <v>457</v>
      </c>
      <c r="C214" s="4">
        <v>25402</v>
      </c>
      <c r="D214" s="2" t="s">
        <v>29</v>
      </c>
      <c r="E214" s="2" t="s">
        <v>458</v>
      </c>
      <c r="F214" t="e">
        <v>#N/A</v>
      </c>
      <c r="G214" s="6" t="s">
        <v>2232</v>
      </c>
      <c r="H214" s="6">
        <v>0</v>
      </c>
      <c r="I214" s="6" t="s">
        <v>2239</v>
      </c>
      <c r="J214" s="6" t="s">
        <v>2238</v>
      </c>
      <c r="K214" s="34">
        <v>15117.900000000001</v>
      </c>
      <c r="L214" s="34">
        <v>2701</v>
      </c>
      <c r="M214" s="34">
        <v>2008</v>
      </c>
      <c r="N214" s="34">
        <v>83.117529880478088</v>
      </c>
      <c r="O214" s="35">
        <v>16.023464639470372</v>
      </c>
      <c r="P214" s="33">
        <v>504</v>
      </c>
      <c r="Q214" s="33">
        <v>1459</v>
      </c>
      <c r="R214" s="33">
        <v>45</v>
      </c>
      <c r="S214" s="8">
        <v>23.734710332089346</v>
      </c>
      <c r="T214" s="33">
        <v>2446.6190999999999</v>
      </c>
      <c r="U214" s="33">
        <v>4569.6319000000003</v>
      </c>
      <c r="V214" s="33">
        <v>0</v>
      </c>
      <c r="W214" s="33">
        <v>8648.6077000000005</v>
      </c>
      <c r="X214" s="33">
        <v>0</v>
      </c>
      <c r="Y214" s="33">
        <v>0</v>
      </c>
      <c r="Z214" s="33">
        <v>43.625278000000002</v>
      </c>
      <c r="AA214" s="33">
        <v>217.33265</v>
      </c>
      <c r="AB214" s="33">
        <v>0</v>
      </c>
      <c r="AC214" s="33">
        <v>15410.338</v>
      </c>
      <c r="AD214" s="33">
        <v>47.618962000000003</v>
      </c>
      <c r="AE214" s="33">
        <v>67.673632999999995</v>
      </c>
      <c r="AF214" s="33">
        <v>0</v>
      </c>
      <c r="AG214" s="33">
        <v>1682.9341999999999</v>
      </c>
      <c r="AH214" s="33">
        <v>217.33265</v>
      </c>
      <c r="AI214" s="33">
        <v>0</v>
      </c>
      <c r="AJ214" s="33">
        <v>7389.7194</v>
      </c>
      <c r="AK214" s="33">
        <v>2630.4149000000002</v>
      </c>
      <c r="AL214" s="33">
        <v>3730.8402999999998</v>
      </c>
      <c r="AM214" s="33">
        <v>2245.5077691500001</v>
      </c>
      <c r="AN214" s="33">
        <v>47.954622394348405</v>
      </c>
      <c r="AO214" s="10">
        <v>0.21507169056352118</v>
      </c>
      <c r="AP214" s="8">
        <v>0</v>
      </c>
      <c r="AQ214" s="8">
        <v>98.704440298507436</v>
      </c>
      <c r="AR214" s="8">
        <v>155</v>
      </c>
      <c r="AS214" s="8">
        <v>869.09677419354819</v>
      </c>
      <c r="AT214">
        <v>884</v>
      </c>
      <c r="AU214" s="20">
        <v>1765</v>
      </c>
      <c r="AV214" s="8">
        <v>87.898406374501988</v>
      </c>
      <c r="AW214" s="34">
        <v>54</v>
      </c>
      <c r="AX214" s="34">
        <v>46</v>
      </c>
    </row>
    <row r="215" spans="1:50" x14ac:dyDescent="0.25">
      <c r="A215" s="2" t="s">
        <v>33</v>
      </c>
      <c r="B215" s="3" t="s">
        <v>459</v>
      </c>
      <c r="C215" s="4">
        <v>15646</v>
      </c>
      <c r="D215" s="2" t="s">
        <v>35</v>
      </c>
      <c r="E215" s="2" t="s">
        <v>460</v>
      </c>
      <c r="F215" t="e">
        <v>#N/A</v>
      </c>
      <c r="G215" s="6" t="s">
        <v>2232</v>
      </c>
      <c r="H215" s="6">
        <v>0</v>
      </c>
      <c r="I215" s="6" t="s">
        <v>2239</v>
      </c>
      <c r="J215" s="6" t="s">
        <v>2239</v>
      </c>
      <c r="K215" s="34">
        <v>16052.4</v>
      </c>
      <c r="L215" s="34">
        <v>4612</v>
      </c>
      <c r="M215" s="34">
        <v>4217</v>
      </c>
      <c r="N215" s="34">
        <v>92.316812900165985</v>
      </c>
      <c r="O215" s="35">
        <v>29.03459104488222</v>
      </c>
      <c r="P215" s="33">
        <v>601</v>
      </c>
      <c r="Q215" s="33">
        <v>3177</v>
      </c>
      <c r="R215" s="33">
        <v>439</v>
      </c>
      <c r="S215" s="8">
        <v>46.947315097373824</v>
      </c>
      <c r="T215" s="33">
        <v>2222.9958999999999</v>
      </c>
      <c r="U215" s="33">
        <v>1135.2805000000001</v>
      </c>
      <c r="V215" s="33">
        <v>7256.2878000000001</v>
      </c>
      <c r="W215" s="33">
        <v>6365.4766</v>
      </c>
      <c r="X215" s="33">
        <v>0</v>
      </c>
      <c r="Y215" s="33">
        <v>0</v>
      </c>
      <c r="Z215" s="33">
        <v>1282.3001999999999</v>
      </c>
      <c r="AA215" s="33">
        <v>577.68307000000004</v>
      </c>
      <c r="AB215" s="33">
        <v>211.62607</v>
      </c>
      <c r="AC215" s="33">
        <v>15128.15</v>
      </c>
      <c r="AD215" s="33">
        <v>42.268940999999998</v>
      </c>
      <c r="AE215" s="33">
        <v>45.521867</v>
      </c>
      <c r="AF215" s="33">
        <v>0</v>
      </c>
      <c r="AG215" s="33">
        <v>1986.2552000000001</v>
      </c>
      <c r="AH215" s="33">
        <v>0</v>
      </c>
      <c r="AI215" s="33">
        <v>3695.1097</v>
      </c>
      <c r="AJ215" s="33">
        <v>1545.6984</v>
      </c>
      <c r="AK215" s="33">
        <v>1874.7789</v>
      </c>
      <c r="AL215" s="33">
        <v>8094.6638999999996</v>
      </c>
      <c r="AM215" s="33">
        <v>4534.4762870699997</v>
      </c>
      <c r="AN215" s="33">
        <v>6.0224236841007999</v>
      </c>
      <c r="AO215" s="10">
        <v>0.2178043631245602</v>
      </c>
      <c r="AP215" s="8">
        <v>0</v>
      </c>
      <c r="AQ215" s="8">
        <v>147.13499999999999</v>
      </c>
      <c r="AR215" s="8">
        <v>150</v>
      </c>
      <c r="AS215" s="8">
        <v>1154</v>
      </c>
      <c r="AT215">
        <v>3300</v>
      </c>
      <c r="AU215" s="20">
        <v>4137</v>
      </c>
      <c r="AV215" s="8">
        <v>98.102916765473083</v>
      </c>
      <c r="AW215" s="34">
        <v>204</v>
      </c>
      <c r="AX215" s="34">
        <v>176</v>
      </c>
    </row>
    <row r="216" spans="1:50" x14ac:dyDescent="0.25">
      <c r="A216" s="2" t="s">
        <v>27</v>
      </c>
      <c r="B216" s="3" t="s">
        <v>461</v>
      </c>
      <c r="C216" s="4">
        <v>25322</v>
      </c>
      <c r="D216" s="2" t="s">
        <v>29</v>
      </c>
      <c r="E216" s="2" t="s">
        <v>462</v>
      </c>
      <c r="F216" t="e">
        <v>#N/A</v>
      </c>
      <c r="G216" s="6" t="s">
        <v>2233</v>
      </c>
      <c r="H216" s="6">
        <v>13</v>
      </c>
      <c r="I216" s="6" t="s">
        <v>2238</v>
      </c>
      <c r="J216" s="6" t="s">
        <v>2238</v>
      </c>
      <c r="K216" s="34">
        <v>36323.600000000006</v>
      </c>
      <c r="L216" s="34">
        <v>3212</v>
      </c>
      <c r="M216" s="34">
        <v>2694</v>
      </c>
      <c r="N216" s="34">
        <v>81.031922791388268</v>
      </c>
      <c r="O216" s="35">
        <v>6.8747855860294553</v>
      </c>
      <c r="P216" s="33">
        <v>448</v>
      </c>
      <c r="Q216" s="33">
        <v>2153</v>
      </c>
      <c r="R216" s="33">
        <v>93</v>
      </c>
      <c r="S216" s="8">
        <v>56.169266536188303</v>
      </c>
      <c r="T216" s="33">
        <v>12405.121999999999</v>
      </c>
      <c r="U216" s="33">
        <v>4201.8280999999997</v>
      </c>
      <c r="V216" s="33">
        <v>9426.2389999999996</v>
      </c>
      <c r="W216" s="33">
        <v>10108.248</v>
      </c>
      <c r="X216" s="33">
        <v>0</v>
      </c>
      <c r="Y216" s="33">
        <v>0</v>
      </c>
      <c r="Z216" s="33">
        <v>3157.5342000000001</v>
      </c>
      <c r="AA216" s="33">
        <v>641.58982000000003</v>
      </c>
      <c r="AB216" s="33">
        <v>0</v>
      </c>
      <c r="AC216" s="33">
        <v>32453.37</v>
      </c>
      <c r="AD216" s="33">
        <v>43.930003999999997</v>
      </c>
      <c r="AE216" s="33">
        <v>46.563881000000002</v>
      </c>
      <c r="AF216" s="33">
        <v>0</v>
      </c>
      <c r="AG216" s="33">
        <v>174.52157</v>
      </c>
      <c r="AH216" s="33">
        <v>355.72379999999998</v>
      </c>
      <c r="AI216" s="33">
        <v>1469.33</v>
      </c>
      <c r="AJ216" s="33">
        <v>5805.1975000000002</v>
      </c>
      <c r="AK216" s="33">
        <v>8057.6318000000001</v>
      </c>
      <c r="AL216" s="33">
        <v>20387.455999999998</v>
      </c>
      <c r="AM216" s="33">
        <v>15873.426079999999</v>
      </c>
      <c r="AN216" s="33">
        <v>23.861185856542402</v>
      </c>
      <c r="AO216" s="10">
        <v>0.19254212979562568</v>
      </c>
      <c r="AP216" s="8">
        <v>0</v>
      </c>
      <c r="AQ216" s="8">
        <v>113.95230164964647</v>
      </c>
      <c r="AR216" s="8">
        <v>346</v>
      </c>
      <c r="AS216" s="8">
        <v>449.47976878612707</v>
      </c>
      <c r="AT216">
        <v>768</v>
      </c>
      <c r="AU216" s="20">
        <v>2484</v>
      </c>
      <c r="AV216" s="8">
        <v>92.204899777282861</v>
      </c>
      <c r="AW216" s="34">
        <v>208</v>
      </c>
      <c r="AX216" s="34">
        <v>175</v>
      </c>
    </row>
    <row r="217" spans="1:50" x14ac:dyDescent="0.25">
      <c r="A217" s="2" t="s">
        <v>376</v>
      </c>
      <c r="B217" s="3" t="s">
        <v>463</v>
      </c>
      <c r="C217" s="4">
        <v>47707</v>
      </c>
      <c r="D217" s="2" t="s">
        <v>378</v>
      </c>
      <c r="E217" s="2" t="s">
        <v>464</v>
      </c>
      <c r="F217" t="e">
        <v>#N/A</v>
      </c>
      <c r="G217" s="6" t="s">
        <v>2233</v>
      </c>
      <c r="H217" s="6">
        <v>19</v>
      </c>
      <c r="I217" s="6" t="s">
        <v>2238</v>
      </c>
      <c r="J217" s="6" t="s">
        <v>2238</v>
      </c>
      <c r="K217" s="34">
        <v>110085.09999999999</v>
      </c>
      <c r="L217" s="34">
        <v>1771</v>
      </c>
      <c r="M217" s="34">
        <v>1553</v>
      </c>
      <c r="N217" s="34">
        <v>17.385705086928528</v>
      </c>
      <c r="O217" s="35">
        <v>0.58368796649228449</v>
      </c>
      <c r="P217" s="33">
        <v>319</v>
      </c>
      <c r="Q217" s="33">
        <v>1231</v>
      </c>
      <c r="R217" s="33">
        <v>3</v>
      </c>
      <c r="S217" s="8">
        <v>12.21723232711353</v>
      </c>
      <c r="T217" s="33">
        <v>96659.898000000001</v>
      </c>
      <c r="U217" s="33">
        <v>8.1562710999999997</v>
      </c>
      <c r="V217" s="33">
        <v>0</v>
      </c>
      <c r="W217" s="33">
        <v>8479.5164000000004</v>
      </c>
      <c r="X217" s="33">
        <v>2597.5192000000002</v>
      </c>
      <c r="Y217" s="33">
        <v>6066.1278000000002</v>
      </c>
      <c r="Z217" s="33">
        <v>5723.2534999999998</v>
      </c>
      <c r="AA217" s="33">
        <v>1460.7435</v>
      </c>
      <c r="AB217" s="33">
        <v>2024.4862000000001</v>
      </c>
      <c r="AC217" s="33">
        <v>95827.372000000003</v>
      </c>
      <c r="AD217" s="33">
        <v>192.73912999999999</v>
      </c>
      <c r="AE217" s="33">
        <v>217.45090999999999</v>
      </c>
      <c r="AF217" s="33">
        <v>0</v>
      </c>
      <c r="AG217" s="33">
        <v>4958.4603999999999</v>
      </c>
      <c r="AH217" s="33">
        <v>1101.7082</v>
      </c>
      <c r="AI217" s="33">
        <v>352.13319000000001</v>
      </c>
      <c r="AJ217" s="33">
        <v>18233.004000000001</v>
      </c>
      <c r="AK217" s="33">
        <v>72834.826000000001</v>
      </c>
      <c r="AL217" s="33">
        <v>13597.138000000001</v>
      </c>
      <c r="AM217" s="33">
        <v>0</v>
      </c>
      <c r="AN217" s="33">
        <v>215.9050810750212</v>
      </c>
      <c r="AO217" s="10">
        <v>0.54009882174078294</v>
      </c>
      <c r="AP217" s="8">
        <v>30.892801977139328</v>
      </c>
      <c r="AQ217" s="8">
        <v>225.74699712174561</v>
      </c>
      <c r="AR217" s="8">
        <v>1120</v>
      </c>
      <c r="AS217" s="8">
        <v>246.875</v>
      </c>
      <c r="AT217">
        <v>953</v>
      </c>
      <c r="AU217" s="20">
        <v>1494</v>
      </c>
      <c r="AV217" s="8">
        <v>96.200901481004507</v>
      </c>
      <c r="AW217" s="34">
        <v>134</v>
      </c>
      <c r="AX217" s="34">
        <v>111</v>
      </c>
    </row>
    <row r="218" spans="1:50" x14ac:dyDescent="0.25">
      <c r="A218" s="2" t="s">
        <v>27</v>
      </c>
      <c r="B218" s="3" t="s">
        <v>465</v>
      </c>
      <c r="C218" s="4">
        <v>25019</v>
      </c>
      <c r="D218" s="2" t="s">
        <v>29</v>
      </c>
      <c r="E218" s="2" t="s">
        <v>466</v>
      </c>
      <c r="F218" t="e">
        <v>#N/A</v>
      </c>
      <c r="G218" s="6" t="s">
        <v>2232</v>
      </c>
      <c r="H218" s="6">
        <v>12</v>
      </c>
      <c r="I218" s="6" t="s">
        <v>2238</v>
      </c>
      <c r="J218" s="6" t="s">
        <v>2238</v>
      </c>
      <c r="K218" s="34">
        <v>5348.4000000000005</v>
      </c>
      <c r="L218" s="34">
        <v>2199</v>
      </c>
      <c r="M218" s="34">
        <v>1807</v>
      </c>
      <c r="N218" s="34">
        <v>89.762036524626453</v>
      </c>
      <c r="O218" s="35">
        <v>25.603650490447162</v>
      </c>
      <c r="P218" s="33">
        <v>620</v>
      </c>
      <c r="Q218" s="33">
        <v>1168</v>
      </c>
      <c r="R218" s="33">
        <v>19</v>
      </c>
      <c r="S218" s="8">
        <v>27.323291322903636</v>
      </c>
      <c r="T218" s="33">
        <v>1371.9822999999999</v>
      </c>
      <c r="U218" s="33">
        <v>1112.7488000000001</v>
      </c>
      <c r="V218" s="33">
        <v>0</v>
      </c>
      <c r="W218" s="33">
        <v>2289.4340999999999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  <c r="AC218" s="33">
        <v>4768.7473</v>
      </c>
      <c r="AD218" s="33">
        <v>16.144756000000001</v>
      </c>
      <c r="AE218" s="33">
        <v>10.726825</v>
      </c>
      <c r="AF218" s="33">
        <v>0</v>
      </c>
      <c r="AG218" s="33">
        <v>712.50106000000005</v>
      </c>
      <c r="AH218" s="33">
        <v>0</v>
      </c>
      <c r="AI218" s="33">
        <v>0</v>
      </c>
      <c r="AJ218" s="33">
        <v>2349.83</v>
      </c>
      <c r="AK218" s="33">
        <v>404.44439</v>
      </c>
      <c r="AL218" s="33">
        <v>1307.3896999999999</v>
      </c>
      <c r="AM218" s="33">
        <v>779.17582833999995</v>
      </c>
      <c r="AN218" s="33">
        <v>5.2165432546280002</v>
      </c>
      <c r="AO218" s="10">
        <v>0.22155217619297324</v>
      </c>
      <c r="AP218" s="8">
        <v>0</v>
      </c>
      <c r="AQ218" s="8">
        <v>58.763982717988995</v>
      </c>
      <c r="AR218" s="8">
        <v>53</v>
      </c>
      <c r="AS218" s="8">
        <v>1513.2075471698113</v>
      </c>
      <c r="AT218">
        <v>641</v>
      </c>
      <c r="AU218" s="20">
        <v>1417</v>
      </c>
      <c r="AV218" s="8">
        <v>78.417266187050359</v>
      </c>
      <c r="AW218" s="34">
        <v>177</v>
      </c>
      <c r="AX218" s="34">
        <v>153</v>
      </c>
    </row>
    <row r="219" spans="1:50" x14ac:dyDescent="0.25">
      <c r="A219" s="2" t="s">
        <v>33</v>
      </c>
      <c r="B219" s="3" t="s">
        <v>467</v>
      </c>
      <c r="C219" s="4">
        <v>15296</v>
      </c>
      <c r="D219" s="2" t="s">
        <v>35</v>
      </c>
      <c r="E219" s="2" t="s">
        <v>468</v>
      </c>
      <c r="F219" t="e">
        <v>#N/A</v>
      </c>
      <c r="G219" s="6" t="s">
        <v>2233</v>
      </c>
      <c r="H219" s="6">
        <v>24</v>
      </c>
      <c r="I219" s="6" t="s">
        <v>2238</v>
      </c>
      <c r="J219" s="6" t="s">
        <v>2238</v>
      </c>
      <c r="K219" s="34">
        <v>10432.799999999999</v>
      </c>
      <c r="L219" s="34">
        <v>2863</v>
      </c>
      <c r="M219" s="34">
        <v>2757</v>
      </c>
      <c r="N219" s="34">
        <v>91.911498005077988</v>
      </c>
      <c r="O219" s="35">
        <v>16.9639142148967</v>
      </c>
      <c r="P219" s="33">
        <v>158</v>
      </c>
      <c r="Q219" s="33">
        <v>2529</v>
      </c>
      <c r="R219" s="33">
        <v>70</v>
      </c>
      <c r="S219" s="8">
        <v>47.895917541149004</v>
      </c>
      <c r="T219" s="33">
        <v>970.67165</v>
      </c>
      <c r="U219" s="33">
        <v>33.048513</v>
      </c>
      <c r="V219" s="33">
        <v>7784.8387000000002</v>
      </c>
      <c r="W219" s="33">
        <v>3409.6383000000001</v>
      </c>
      <c r="X219" s="33">
        <v>63.803007000000001</v>
      </c>
      <c r="Y219" s="33">
        <v>0</v>
      </c>
      <c r="Z219" s="33">
        <v>218.33581000000001</v>
      </c>
      <c r="AA219" s="33">
        <v>0</v>
      </c>
      <c r="AB219" s="33">
        <v>0</v>
      </c>
      <c r="AC219" s="33">
        <v>12073.03</v>
      </c>
      <c r="AD219" s="33">
        <v>0</v>
      </c>
      <c r="AE219" s="33">
        <v>12.682536000000001</v>
      </c>
      <c r="AF219" s="33">
        <v>0</v>
      </c>
      <c r="AG219" s="33">
        <v>1068.7858000000001</v>
      </c>
      <c r="AH219" s="33">
        <v>0</v>
      </c>
      <c r="AI219" s="33">
        <v>4101.3990999999996</v>
      </c>
      <c r="AJ219" s="33">
        <v>855.52560000000005</v>
      </c>
      <c r="AK219" s="33">
        <v>365.90485999999999</v>
      </c>
      <c r="AL219" s="33">
        <v>5887.0676000000003</v>
      </c>
      <c r="AM219" s="33">
        <v>0</v>
      </c>
      <c r="AN219" s="33">
        <v>2.3702704181659997</v>
      </c>
      <c r="AO219" s="10">
        <v>0.38390966831333806</v>
      </c>
      <c r="AP219" s="8">
        <v>0</v>
      </c>
      <c r="AQ219" s="8">
        <v>44.879999999999995</v>
      </c>
      <c r="AR219" s="8">
        <v>117</v>
      </c>
      <c r="AS219" s="8">
        <v>451.28205128205127</v>
      </c>
      <c r="AT219">
        <v>2077</v>
      </c>
      <c r="AU219" s="20">
        <v>2563</v>
      </c>
      <c r="AV219" s="8">
        <v>92.963365977511785</v>
      </c>
      <c r="AW219" s="34">
        <v>217</v>
      </c>
      <c r="AX219" s="34">
        <v>186</v>
      </c>
    </row>
    <row r="220" spans="1:50" x14ac:dyDescent="0.25">
      <c r="A220" s="2" t="s">
        <v>134</v>
      </c>
      <c r="B220" s="3" t="s">
        <v>469</v>
      </c>
      <c r="C220" s="4">
        <v>54174</v>
      </c>
      <c r="D220" s="2" t="s">
        <v>136</v>
      </c>
      <c r="E220" s="2" t="s">
        <v>470</v>
      </c>
      <c r="F220" t="e">
        <v>#N/A</v>
      </c>
      <c r="G220" s="6" t="s">
        <v>2230</v>
      </c>
      <c r="H220" s="6">
        <v>23</v>
      </c>
      <c r="I220" s="6" t="s">
        <v>2238</v>
      </c>
      <c r="J220" s="6" t="s">
        <v>2238</v>
      </c>
      <c r="K220" s="34">
        <v>107694.7</v>
      </c>
      <c r="L220" s="34">
        <v>2485</v>
      </c>
      <c r="M220" s="34">
        <v>2159</v>
      </c>
      <c r="N220" s="34">
        <v>61.046780917091247</v>
      </c>
      <c r="O220" s="35">
        <v>2.1689501290089801</v>
      </c>
      <c r="P220" s="33">
        <v>624</v>
      </c>
      <c r="Q220" s="33">
        <v>1478</v>
      </c>
      <c r="R220" s="33">
        <v>57</v>
      </c>
      <c r="S220" s="8">
        <v>77.018542386179519</v>
      </c>
      <c r="T220" s="33">
        <v>135.09799000000001</v>
      </c>
      <c r="U220" s="33">
        <v>2100.9472999999998</v>
      </c>
      <c r="V220" s="33">
        <v>33572.038</v>
      </c>
      <c r="W220" s="33">
        <v>82503.87</v>
      </c>
      <c r="X220" s="33">
        <v>205.79417000000001</v>
      </c>
      <c r="Y220" s="33">
        <v>0</v>
      </c>
      <c r="Z220" s="33">
        <v>44420.741999999998</v>
      </c>
      <c r="AA220" s="33">
        <v>77.036885999999996</v>
      </c>
      <c r="AB220" s="33">
        <v>939.87462000000005</v>
      </c>
      <c r="AC220" s="33">
        <v>73177.778999999995</v>
      </c>
      <c r="AD220" s="33">
        <v>45.471797000000002</v>
      </c>
      <c r="AE220" s="33">
        <v>40.136204999999997</v>
      </c>
      <c r="AF220" s="33">
        <v>0</v>
      </c>
      <c r="AG220" s="33">
        <v>11332.799000000001</v>
      </c>
      <c r="AH220" s="33">
        <v>0</v>
      </c>
      <c r="AI220" s="33">
        <v>2570.9951999999998</v>
      </c>
      <c r="AJ220" s="33">
        <v>13151.328</v>
      </c>
      <c r="AK220" s="33">
        <v>174.70679000000001</v>
      </c>
      <c r="AL220" s="33">
        <v>91390.94</v>
      </c>
      <c r="AM220" s="33">
        <v>0</v>
      </c>
      <c r="AN220" s="33">
        <v>455.09560576545994</v>
      </c>
      <c r="AO220" s="10">
        <v>0.46423562412342212</v>
      </c>
      <c r="AP220" s="8">
        <v>0</v>
      </c>
      <c r="AQ220" s="8">
        <v>272.34018337117209</v>
      </c>
      <c r="AR220" s="8">
        <v>1172</v>
      </c>
      <c r="AS220" s="8">
        <v>341.05802047781572</v>
      </c>
      <c r="AT220">
        <v>1176</v>
      </c>
      <c r="AU220" s="20">
        <v>1910</v>
      </c>
      <c r="AV220" s="8">
        <v>88.46688281611857</v>
      </c>
      <c r="AW220" s="34">
        <v>545</v>
      </c>
      <c r="AX220" s="34">
        <v>494</v>
      </c>
    </row>
    <row r="221" spans="1:50" x14ac:dyDescent="0.25">
      <c r="A221" s="2" t="s">
        <v>33</v>
      </c>
      <c r="B221" s="3" t="s">
        <v>471</v>
      </c>
      <c r="C221" s="4">
        <v>15299</v>
      </c>
      <c r="D221" s="2" t="s">
        <v>35</v>
      </c>
      <c r="E221" s="2" t="s">
        <v>472</v>
      </c>
      <c r="F221" t="e">
        <v>#N/A</v>
      </c>
      <c r="G221" s="6" t="s">
        <v>2232</v>
      </c>
      <c r="H221" s="6">
        <v>11</v>
      </c>
      <c r="I221" s="6" t="s">
        <v>2238</v>
      </c>
      <c r="J221" s="6" t="s">
        <v>2238</v>
      </c>
      <c r="K221" s="34">
        <v>19282.699999999997</v>
      </c>
      <c r="L221" s="34">
        <v>4074</v>
      </c>
      <c r="M221" s="34">
        <v>3986</v>
      </c>
      <c r="N221" s="34">
        <v>86.904164576016058</v>
      </c>
      <c r="O221" s="35">
        <v>25.810133642654648</v>
      </c>
      <c r="P221" s="33">
        <v>416</v>
      </c>
      <c r="Q221" s="33">
        <v>3539</v>
      </c>
      <c r="R221" s="33">
        <v>31</v>
      </c>
      <c r="S221" s="8">
        <v>39.187015494563305</v>
      </c>
      <c r="T221" s="33">
        <v>3375.1723000000002</v>
      </c>
      <c r="U221" s="33">
        <v>1124.491</v>
      </c>
      <c r="V221" s="33">
        <v>935.72778000000005</v>
      </c>
      <c r="W221" s="33">
        <v>14005.983</v>
      </c>
      <c r="X221" s="33">
        <v>0</v>
      </c>
      <c r="Y221" s="33">
        <v>0</v>
      </c>
      <c r="Z221" s="33">
        <v>5750.2384000000002</v>
      </c>
      <c r="AA221" s="33">
        <v>214.34707</v>
      </c>
      <c r="AB221" s="33">
        <v>107.31795</v>
      </c>
      <c r="AC221" s="33">
        <v>13427.126</v>
      </c>
      <c r="AD221" s="33">
        <v>130.56829999999999</v>
      </c>
      <c r="AE221" s="33">
        <v>111.095</v>
      </c>
      <c r="AF221" s="33">
        <v>0</v>
      </c>
      <c r="AG221" s="33">
        <v>1425.1886</v>
      </c>
      <c r="AH221" s="33">
        <v>214.34708000000001</v>
      </c>
      <c r="AI221" s="33">
        <v>42.695408</v>
      </c>
      <c r="AJ221" s="33">
        <v>10089.078</v>
      </c>
      <c r="AK221" s="33">
        <v>54.934727000000002</v>
      </c>
      <c r="AL221" s="33">
        <v>7692.2595000000001</v>
      </c>
      <c r="AM221" s="33">
        <v>0</v>
      </c>
      <c r="AN221" s="33">
        <v>108.63245696598919</v>
      </c>
      <c r="AO221" s="10">
        <v>0.28962536023054752</v>
      </c>
      <c r="AP221" s="8">
        <v>0</v>
      </c>
      <c r="AQ221" s="8">
        <v>44.837499999999999</v>
      </c>
      <c r="AR221" s="8">
        <v>210</v>
      </c>
      <c r="AS221" s="8">
        <v>251.1904761904762</v>
      </c>
      <c r="AT221">
        <v>1482</v>
      </c>
      <c r="AU221" s="20">
        <v>3928</v>
      </c>
      <c r="AV221" s="8">
        <v>98.544907175112897</v>
      </c>
      <c r="AW221" s="34">
        <v>115</v>
      </c>
      <c r="AX221" s="34">
        <v>107</v>
      </c>
    </row>
    <row r="222" spans="1:50" x14ac:dyDescent="0.25">
      <c r="A222" s="2" t="s">
        <v>88</v>
      </c>
      <c r="B222" s="3" t="s">
        <v>473</v>
      </c>
      <c r="C222" s="4">
        <v>68682</v>
      </c>
      <c r="D222" s="2" t="s">
        <v>90</v>
      </c>
      <c r="E222" s="2" t="s">
        <v>474</v>
      </c>
      <c r="F222" t="e">
        <v>#N/A</v>
      </c>
      <c r="G222" s="6" t="s">
        <v>2230</v>
      </c>
      <c r="H222" s="6">
        <v>7</v>
      </c>
      <c r="I222" s="6" t="s">
        <v>2238</v>
      </c>
      <c r="J222" s="6" t="s">
        <v>2238</v>
      </c>
      <c r="K222" s="34">
        <v>14165.800000000001</v>
      </c>
      <c r="L222" s="34">
        <v>1072</v>
      </c>
      <c r="M222" s="34">
        <v>995</v>
      </c>
      <c r="N222" s="34">
        <v>45.226130653266331</v>
      </c>
      <c r="O222" s="35">
        <v>7.3357686255423298</v>
      </c>
      <c r="P222" s="33">
        <v>357</v>
      </c>
      <c r="Q222" s="33">
        <v>632</v>
      </c>
      <c r="R222" s="33">
        <v>6</v>
      </c>
      <c r="S222" s="8">
        <v>32.855039477051555</v>
      </c>
      <c r="T222" s="33">
        <v>71.240690999999998</v>
      </c>
      <c r="U222" s="33">
        <v>0</v>
      </c>
      <c r="V222" s="33">
        <v>3464.7579000000001</v>
      </c>
      <c r="W222" s="33">
        <v>10631.76</v>
      </c>
      <c r="X222" s="33">
        <v>275.67426</v>
      </c>
      <c r="Y222" s="33">
        <v>0</v>
      </c>
      <c r="Z222" s="33">
        <v>2551.1131</v>
      </c>
      <c r="AA222" s="33">
        <v>0</v>
      </c>
      <c r="AB222" s="33">
        <v>23.099793999999999</v>
      </c>
      <c r="AC222" s="33">
        <v>11888.225</v>
      </c>
      <c r="AD222" s="33">
        <v>8.4666566000000003</v>
      </c>
      <c r="AE222" s="33">
        <v>10.404184000000001</v>
      </c>
      <c r="AF222" s="33">
        <v>0</v>
      </c>
      <c r="AG222" s="33">
        <v>7561.8167999999996</v>
      </c>
      <c r="AH222" s="33">
        <v>0</v>
      </c>
      <c r="AI222" s="33">
        <v>20.466317</v>
      </c>
      <c r="AJ222" s="33">
        <v>2000.1783</v>
      </c>
      <c r="AK222" s="33">
        <v>123.62021</v>
      </c>
      <c r="AL222" s="33">
        <v>4754.4188999999997</v>
      </c>
      <c r="AM222" s="33">
        <v>1123.7037302700001</v>
      </c>
      <c r="AN222" s="33">
        <v>38.253355245105197</v>
      </c>
      <c r="AO222" s="10">
        <v>0.5305194805194805</v>
      </c>
      <c r="AP222" s="8">
        <v>0</v>
      </c>
      <c r="AQ222" s="8">
        <v>40.824348354739712</v>
      </c>
      <c r="AR222" s="8">
        <v>135</v>
      </c>
      <c r="AS222" s="8">
        <v>565.18518518518522</v>
      </c>
      <c r="AT222">
        <v>606</v>
      </c>
      <c r="AU222" s="20">
        <v>857</v>
      </c>
      <c r="AV222" s="8">
        <v>86.130653266331663</v>
      </c>
      <c r="AW222" s="34">
        <v>97</v>
      </c>
      <c r="AX222" s="34">
        <v>92</v>
      </c>
    </row>
    <row r="223" spans="1:50" x14ac:dyDescent="0.25">
      <c r="A223" s="2" t="s">
        <v>438</v>
      </c>
      <c r="B223" s="3" t="s">
        <v>475</v>
      </c>
      <c r="C223" s="4">
        <v>17442</v>
      </c>
      <c r="D223" s="2" t="s">
        <v>237</v>
      </c>
      <c r="E223" s="2" t="s">
        <v>476</v>
      </c>
      <c r="F223" t="e">
        <v>#N/A</v>
      </c>
      <c r="G223" s="6" t="s">
        <v>2232</v>
      </c>
      <c r="H223" s="6">
        <v>9</v>
      </c>
      <c r="I223" s="6" t="s">
        <v>2238</v>
      </c>
      <c r="J223" s="6" t="s">
        <v>2238</v>
      </c>
      <c r="K223" s="34">
        <v>3917</v>
      </c>
      <c r="L223" s="34">
        <v>2108</v>
      </c>
      <c r="M223" s="34">
        <v>1259</v>
      </c>
      <c r="N223" s="34">
        <v>96.346306592533765</v>
      </c>
      <c r="O223" s="35">
        <v>24.406143238425511</v>
      </c>
      <c r="P223" s="33">
        <v>567</v>
      </c>
      <c r="Q223" s="33">
        <v>687</v>
      </c>
      <c r="R223" s="33">
        <v>5</v>
      </c>
      <c r="S223" s="8">
        <v>6.8755135683780848</v>
      </c>
      <c r="T223" s="33">
        <v>123.30437999999999</v>
      </c>
      <c r="U223" s="33">
        <v>0</v>
      </c>
      <c r="V223" s="33">
        <v>0</v>
      </c>
      <c r="W223" s="33">
        <v>3571.9463000000001</v>
      </c>
      <c r="X223" s="33">
        <v>0</v>
      </c>
      <c r="Y223" s="33">
        <v>0</v>
      </c>
      <c r="Z223" s="33">
        <v>212.86133000000001</v>
      </c>
      <c r="AA223" s="33">
        <v>0</v>
      </c>
      <c r="AB223" s="33">
        <v>37.077990999999997</v>
      </c>
      <c r="AC223" s="33">
        <v>3476.4890999999998</v>
      </c>
      <c r="AD223" s="33">
        <v>75.535225999999994</v>
      </c>
      <c r="AE223" s="33">
        <v>36.272781999999999</v>
      </c>
      <c r="AF223" s="33">
        <v>50.415173000000003</v>
      </c>
      <c r="AG223" s="33">
        <v>1841.0313000000001</v>
      </c>
      <c r="AH223" s="33">
        <v>0</v>
      </c>
      <c r="AI223" s="33">
        <v>19.964441000000001</v>
      </c>
      <c r="AJ223" s="33">
        <v>1584.9998000000001</v>
      </c>
      <c r="AK223" s="33">
        <v>7.8755718999999997</v>
      </c>
      <c r="AL223" s="33">
        <v>261.40458999999998</v>
      </c>
      <c r="AM223" s="33">
        <v>0</v>
      </c>
      <c r="AN223" s="33">
        <v>1.6620565525747202</v>
      </c>
      <c r="AO223" s="10">
        <v>0.23261589403973509</v>
      </c>
      <c r="AP223" s="8">
        <v>103.84215991692626</v>
      </c>
      <c r="AQ223" s="8">
        <v>26.11819332559487</v>
      </c>
      <c r="AR223" s="8">
        <v>41</v>
      </c>
      <c r="AS223" s="8">
        <v>710.97560975609758</v>
      </c>
      <c r="AT223">
        <v>585</v>
      </c>
      <c r="AU223" s="20">
        <v>986.99999999999989</v>
      </c>
      <c r="AV223" s="8">
        <v>78.39555202541699</v>
      </c>
      <c r="AW223" s="34">
        <v>164</v>
      </c>
      <c r="AX223" s="34">
        <v>143</v>
      </c>
    </row>
    <row r="224" spans="1:50" x14ac:dyDescent="0.25">
      <c r="A224" s="2" t="s">
        <v>295</v>
      </c>
      <c r="B224" s="3" t="s">
        <v>477</v>
      </c>
      <c r="C224" s="4">
        <v>73268</v>
      </c>
      <c r="D224" s="2" t="s">
        <v>297</v>
      </c>
      <c r="E224" s="2" t="s">
        <v>478</v>
      </c>
      <c r="F224" t="e">
        <v>#N/A</v>
      </c>
      <c r="G224" s="6" t="s">
        <v>2232</v>
      </c>
      <c r="H224" s="6">
        <v>10</v>
      </c>
      <c r="I224" s="6" t="s">
        <v>2238</v>
      </c>
      <c r="J224" s="6" t="s">
        <v>2238</v>
      </c>
      <c r="K224" s="34">
        <v>24877.8</v>
      </c>
      <c r="L224" s="34">
        <v>3787</v>
      </c>
      <c r="M224" s="34">
        <v>3256</v>
      </c>
      <c r="N224" s="34">
        <v>73.525798525798521</v>
      </c>
      <c r="O224" s="35">
        <v>13.144891815199401</v>
      </c>
      <c r="P224" s="33">
        <v>2154</v>
      </c>
      <c r="Q224" s="33">
        <v>1087</v>
      </c>
      <c r="R224" s="33">
        <v>15</v>
      </c>
      <c r="S224" s="8">
        <v>61.760217931780872</v>
      </c>
      <c r="T224" s="33">
        <v>20845.468000000001</v>
      </c>
      <c r="U224" s="33">
        <v>0</v>
      </c>
      <c r="V224" s="33">
        <v>45.640560999999998</v>
      </c>
      <c r="W224" s="33">
        <v>0.24077841999999999</v>
      </c>
      <c r="X224" s="33">
        <v>0</v>
      </c>
      <c r="Y224" s="33">
        <v>0</v>
      </c>
      <c r="Z224" s="33">
        <v>305.57168000000001</v>
      </c>
      <c r="AA224" s="33">
        <v>0</v>
      </c>
      <c r="AB224" s="33">
        <v>350.22336000000001</v>
      </c>
      <c r="AC224" s="33">
        <v>20623.947</v>
      </c>
      <c r="AD224" s="33">
        <v>392.38961999999998</v>
      </c>
      <c r="AE224" s="33">
        <v>520.14728000000002</v>
      </c>
      <c r="AF224" s="33">
        <v>0</v>
      </c>
      <c r="AG224" s="33">
        <v>65.616252000000003</v>
      </c>
      <c r="AH224" s="33">
        <v>0</v>
      </c>
      <c r="AI224" s="33">
        <v>108.52880999999999</v>
      </c>
      <c r="AJ224" s="33">
        <v>1466.1815999999999</v>
      </c>
      <c r="AK224" s="33">
        <v>6126.9008999999996</v>
      </c>
      <c r="AL224" s="33">
        <v>13384.757</v>
      </c>
      <c r="AM224" s="33">
        <v>0</v>
      </c>
      <c r="AN224" s="33">
        <v>3.6417696051959998E-2</v>
      </c>
      <c r="AO224" s="10">
        <v>0.2879395798914326</v>
      </c>
      <c r="AP224" s="8">
        <v>0</v>
      </c>
      <c r="AQ224" s="8">
        <v>12.6</v>
      </c>
      <c r="AR224" s="8">
        <v>231</v>
      </c>
      <c r="AS224" s="8">
        <v>54.545454545454547</v>
      </c>
      <c r="AT224">
        <v>2158</v>
      </c>
      <c r="AU224" s="20">
        <v>2862</v>
      </c>
      <c r="AV224" s="8">
        <v>87.899262899262894</v>
      </c>
      <c r="AW224" s="34">
        <v>375</v>
      </c>
      <c r="AX224" s="34">
        <v>329</v>
      </c>
    </row>
    <row r="225" spans="1:50" x14ac:dyDescent="0.25">
      <c r="A225" s="2" t="s">
        <v>27</v>
      </c>
      <c r="B225" s="3" t="s">
        <v>479</v>
      </c>
      <c r="C225" s="4">
        <v>25120</v>
      </c>
      <c r="D225" s="2" t="s">
        <v>29</v>
      </c>
      <c r="E225" s="2" t="s">
        <v>177</v>
      </c>
      <c r="F225" t="e">
        <v>#N/A</v>
      </c>
      <c r="G225" s="6" t="s">
        <v>2230</v>
      </c>
      <c r="H225" s="6">
        <v>11</v>
      </c>
      <c r="I225" s="6" t="s">
        <v>2238</v>
      </c>
      <c r="J225" s="6" t="s">
        <v>2238</v>
      </c>
      <c r="K225" s="34">
        <v>44556.9</v>
      </c>
      <c r="L225" s="34">
        <v>1458</v>
      </c>
      <c r="M225" s="34">
        <v>1315</v>
      </c>
      <c r="N225" s="34">
        <v>34.372623574144484</v>
      </c>
      <c r="O225" s="35">
        <v>2.7548458674545158</v>
      </c>
      <c r="P225" s="33">
        <v>356</v>
      </c>
      <c r="Q225" s="33">
        <v>812</v>
      </c>
      <c r="R225" s="33">
        <v>147</v>
      </c>
      <c r="S225" s="8">
        <v>41.08647296063068</v>
      </c>
      <c r="T225" s="33">
        <v>6279.9169000000002</v>
      </c>
      <c r="U225" s="33">
        <v>13010.733</v>
      </c>
      <c r="V225" s="33">
        <v>9111.5328000000009</v>
      </c>
      <c r="W225" s="33">
        <v>14084.08</v>
      </c>
      <c r="X225" s="33">
        <v>0</v>
      </c>
      <c r="Y225" s="33">
        <v>0</v>
      </c>
      <c r="Z225" s="33">
        <v>7559.9453999999996</v>
      </c>
      <c r="AA225" s="33">
        <v>17245.581999999999</v>
      </c>
      <c r="AB225" s="33">
        <v>0</v>
      </c>
      <c r="AC225" s="33">
        <v>17844.837</v>
      </c>
      <c r="AD225" s="33">
        <v>0</v>
      </c>
      <c r="AE225" s="33">
        <v>10.235932999999999</v>
      </c>
      <c r="AF225" s="33">
        <v>0</v>
      </c>
      <c r="AG225" s="33">
        <v>1452.3181</v>
      </c>
      <c r="AH225" s="33">
        <v>17244.243999999999</v>
      </c>
      <c r="AI225" s="33">
        <v>2212.5634</v>
      </c>
      <c r="AJ225" s="33">
        <v>3215.2694000000001</v>
      </c>
      <c r="AK225" s="33">
        <v>992.19889000000001</v>
      </c>
      <c r="AL225" s="33">
        <v>17523.535</v>
      </c>
      <c r="AM225" s="33">
        <v>4087.9869081900001</v>
      </c>
      <c r="AN225" s="33">
        <v>35.994558153484</v>
      </c>
      <c r="AO225" s="10">
        <v>0.38316582914572872</v>
      </c>
      <c r="AP225" s="8">
        <v>0</v>
      </c>
      <c r="AQ225" s="8">
        <v>149.30008287509816</v>
      </c>
      <c r="AR225" s="8">
        <v>449</v>
      </c>
      <c r="AS225" s="8">
        <v>453.81291759465472</v>
      </c>
      <c r="AT225">
        <v>835</v>
      </c>
      <c r="AU225" s="20">
        <v>1168</v>
      </c>
      <c r="AV225" s="8">
        <v>88.821292775665398</v>
      </c>
      <c r="AW225" s="34">
        <v>174</v>
      </c>
      <c r="AX225" s="34">
        <v>162</v>
      </c>
    </row>
    <row r="226" spans="1:50" x14ac:dyDescent="0.25">
      <c r="A226" s="2" t="s">
        <v>27</v>
      </c>
      <c r="B226" s="3" t="s">
        <v>480</v>
      </c>
      <c r="C226" s="4">
        <v>25214</v>
      </c>
      <c r="D226" s="2" t="s">
        <v>29</v>
      </c>
      <c r="E226" s="2" t="s">
        <v>481</v>
      </c>
      <c r="F226" t="e">
        <v>#N/A</v>
      </c>
      <c r="G226" s="6" t="s">
        <v>2231</v>
      </c>
      <c r="H226" s="6">
        <v>7</v>
      </c>
      <c r="I226" s="6" t="s">
        <v>2238</v>
      </c>
      <c r="J226" s="6" t="s">
        <v>2238</v>
      </c>
      <c r="K226" s="34">
        <v>5020.2999999999993</v>
      </c>
      <c r="L226" s="34">
        <v>2210</v>
      </c>
      <c r="M226" s="34">
        <v>1206</v>
      </c>
      <c r="N226" s="34">
        <v>93.698175787728019</v>
      </c>
      <c r="O226" s="35">
        <v>12.819292115440817</v>
      </c>
      <c r="P226" s="33">
        <v>574</v>
      </c>
      <c r="Q226" s="33">
        <v>588</v>
      </c>
      <c r="R226" s="33">
        <v>44</v>
      </c>
      <c r="S226" s="8">
        <v>8.4887976970965067</v>
      </c>
      <c r="T226" s="33">
        <v>3755.7964999999999</v>
      </c>
      <c r="U226" s="33">
        <v>0</v>
      </c>
      <c r="V226" s="33">
        <v>0</v>
      </c>
      <c r="W226" s="33">
        <v>1444.3525999999999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  <c r="AC226" s="33">
        <v>5461.6081999999997</v>
      </c>
      <c r="AD226" s="33">
        <v>220.68854999999999</v>
      </c>
      <c r="AE226" s="33">
        <v>397.07765000000001</v>
      </c>
      <c r="AF226" s="33">
        <v>0</v>
      </c>
      <c r="AG226" s="33">
        <v>1213.7611999999999</v>
      </c>
      <c r="AH226" s="33">
        <v>0</v>
      </c>
      <c r="AI226" s="33">
        <v>7.4671799999999997E-2</v>
      </c>
      <c r="AJ226" s="33">
        <v>0</v>
      </c>
      <c r="AK226" s="33">
        <v>3589.0227</v>
      </c>
      <c r="AL226" s="33">
        <v>482.35847000000001</v>
      </c>
      <c r="AM226" s="33">
        <v>0</v>
      </c>
      <c r="AN226" s="33">
        <v>1.9790158911875999</v>
      </c>
      <c r="AO226" s="10">
        <v>8.4923220102373201E-2</v>
      </c>
      <c r="AP226" s="8">
        <v>0</v>
      </c>
      <c r="AQ226" s="8">
        <v>11.210585231736054</v>
      </c>
      <c r="AR226" s="8">
        <v>52</v>
      </c>
      <c r="AS226" s="8">
        <v>294.23076923076923</v>
      </c>
      <c r="AT226">
        <v>428</v>
      </c>
      <c r="AU226" s="20">
        <v>1122.0000000000002</v>
      </c>
      <c r="AV226" s="8">
        <v>93.03482587064677</v>
      </c>
      <c r="AW226" s="34">
        <v>67</v>
      </c>
      <c r="AX226" s="34">
        <v>59</v>
      </c>
    </row>
    <row r="227" spans="1:50" x14ac:dyDescent="0.25">
      <c r="A227" s="2" t="s">
        <v>27</v>
      </c>
      <c r="B227" s="3" t="s">
        <v>482</v>
      </c>
      <c r="C227" s="4">
        <v>25312</v>
      </c>
      <c r="D227" s="2" t="s">
        <v>29</v>
      </c>
      <c r="E227" s="2" t="s">
        <v>483</v>
      </c>
      <c r="F227" t="e">
        <v>#N/A</v>
      </c>
      <c r="G227" s="6" t="s">
        <v>2232</v>
      </c>
      <c r="H227" s="6">
        <v>7</v>
      </c>
      <c r="I227" s="6" t="s">
        <v>2238</v>
      </c>
      <c r="J227" s="6" t="s">
        <v>2238</v>
      </c>
      <c r="K227" s="34">
        <v>6298.9</v>
      </c>
      <c r="L227" s="34">
        <v>720</v>
      </c>
      <c r="M227" s="34">
        <v>601</v>
      </c>
      <c r="N227" s="34">
        <v>87.853577371048246</v>
      </c>
      <c r="O227" s="35">
        <v>9.4390941024267452</v>
      </c>
      <c r="P227" s="33">
        <v>171</v>
      </c>
      <c r="Q227" s="33">
        <v>428</v>
      </c>
      <c r="R227" s="33">
        <v>2</v>
      </c>
      <c r="S227" s="8">
        <v>28.083343303788432</v>
      </c>
      <c r="T227" s="33">
        <v>2260.9985999999999</v>
      </c>
      <c r="U227" s="33">
        <v>1982.2345</v>
      </c>
      <c r="V227" s="33">
        <v>0</v>
      </c>
      <c r="W227" s="33">
        <v>1838.5622000000001</v>
      </c>
      <c r="X227" s="33">
        <v>0</v>
      </c>
      <c r="Y227" s="33">
        <v>0</v>
      </c>
      <c r="Z227" s="33">
        <v>0</v>
      </c>
      <c r="AA227" s="33">
        <v>2722.9106000000002</v>
      </c>
      <c r="AB227" s="33">
        <v>0</v>
      </c>
      <c r="AC227" s="33">
        <v>3372.6770999999999</v>
      </c>
      <c r="AD227" s="33">
        <v>0</v>
      </c>
      <c r="AE227" s="33">
        <v>13.79237</v>
      </c>
      <c r="AF227" s="33">
        <v>0</v>
      </c>
      <c r="AG227" s="33">
        <v>46.429616000000003</v>
      </c>
      <c r="AH227" s="33">
        <v>2722.9105</v>
      </c>
      <c r="AI227" s="33">
        <v>0</v>
      </c>
      <c r="AJ227" s="33">
        <v>1149.1111000000001</v>
      </c>
      <c r="AK227" s="33">
        <v>451.49957999999998</v>
      </c>
      <c r="AL227" s="33">
        <v>1711.8445999999999</v>
      </c>
      <c r="AM227" s="33">
        <v>48.461344383499998</v>
      </c>
      <c r="AN227" s="33">
        <v>3.1941263367171997</v>
      </c>
      <c r="AO227" s="10">
        <v>0.15789473684210525</v>
      </c>
      <c r="AP227" s="8">
        <v>0</v>
      </c>
      <c r="AQ227" s="8">
        <v>15.899980361351137</v>
      </c>
      <c r="AR227" s="8">
        <v>60</v>
      </c>
      <c r="AS227" s="8">
        <v>361.66666666666669</v>
      </c>
      <c r="AT227">
        <v>219</v>
      </c>
      <c r="AU227" s="20">
        <v>584</v>
      </c>
      <c r="AV227" s="8">
        <v>97.171381031613976</v>
      </c>
      <c r="AW227" s="34">
        <v>52</v>
      </c>
      <c r="AX227" s="34">
        <v>51</v>
      </c>
    </row>
    <row r="228" spans="1:50" x14ac:dyDescent="0.25">
      <c r="A228" s="2" t="s">
        <v>27</v>
      </c>
      <c r="B228" s="3" t="s">
        <v>484</v>
      </c>
      <c r="C228" s="4">
        <v>25580</v>
      </c>
      <c r="D228" s="2" t="s">
        <v>29</v>
      </c>
      <c r="E228" s="2" t="s">
        <v>485</v>
      </c>
      <c r="F228" t="e">
        <v>#N/A</v>
      </c>
      <c r="G228" s="6" t="s">
        <v>2230</v>
      </c>
      <c r="H228" s="6">
        <v>11</v>
      </c>
      <c r="I228" s="6" t="s">
        <v>2238</v>
      </c>
      <c r="J228" s="6" t="s">
        <v>2238</v>
      </c>
      <c r="K228" s="34">
        <v>20133.900000000001</v>
      </c>
      <c r="L228" s="34">
        <v>1039</v>
      </c>
      <c r="M228" s="34">
        <v>997</v>
      </c>
      <c r="N228" s="34">
        <v>43.329989969909725</v>
      </c>
      <c r="O228" s="35">
        <v>5.1330028837776487</v>
      </c>
      <c r="P228" s="33">
        <v>478</v>
      </c>
      <c r="Q228" s="33">
        <v>501</v>
      </c>
      <c r="R228" s="33">
        <v>18</v>
      </c>
      <c r="S228" s="8">
        <v>30.550017609512675</v>
      </c>
      <c r="T228" s="33">
        <v>1639.7448999999999</v>
      </c>
      <c r="U228" s="33">
        <v>7515.66</v>
      </c>
      <c r="V228" s="33">
        <v>0</v>
      </c>
      <c r="W228" s="33">
        <v>9922.9089999999997</v>
      </c>
      <c r="X228" s="33">
        <v>0</v>
      </c>
      <c r="Y228" s="33">
        <v>0</v>
      </c>
      <c r="Z228" s="33">
        <v>0</v>
      </c>
      <c r="AA228" s="33">
        <v>218.25253000000001</v>
      </c>
      <c r="AB228" s="33">
        <v>0</v>
      </c>
      <c r="AC228" s="33">
        <v>18942.554</v>
      </c>
      <c r="AD228" s="33">
        <v>12.108366999999999</v>
      </c>
      <c r="AE228" s="33">
        <v>12.108369</v>
      </c>
      <c r="AF228" s="33">
        <v>0</v>
      </c>
      <c r="AG228" s="33">
        <v>539.45690999999999</v>
      </c>
      <c r="AH228" s="33">
        <v>0</v>
      </c>
      <c r="AI228" s="33">
        <v>0</v>
      </c>
      <c r="AJ228" s="33">
        <v>9370.0298000000003</v>
      </c>
      <c r="AK228" s="33">
        <v>3393.9919</v>
      </c>
      <c r="AL228" s="33">
        <v>5857.3275999999996</v>
      </c>
      <c r="AM228" s="33">
        <v>0</v>
      </c>
      <c r="AN228" s="33">
        <v>3.4869463606172002</v>
      </c>
      <c r="AO228" s="10">
        <v>0.44861021331609569</v>
      </c>
      <c r="AP228" s="8">
        <v>0</v>
      </c>
      <c r="AQ228" s="8">
        <v>196.95459544383343</v>
      </c>
      <c r="AR228" s="8">
        <v>178</v>
      </c>
      <c r="AS228" s="8">
        <v>1510.1123595505619</v>
      </c>
      <c r="AT228">
        <v>443</v>
      </c>
      <c r="AU228" s="20">
        <v>660</v>
      </c>
      <c r="AV228" s="8">
        <v>66.198595787362095</v>
      </c>
      <c r="AW228" s="34">
        <v>93</v>
      </c>
      <c r="AX228" s="34">
        <v>79</v>
      </c>
    </row>
    <row r="229" spans="1:50" x14ac:dyDescent="0.25">
      <c r="A229" s="2" t="s">
        <v>27</v>
      </c>
      <c r="B229" s="3" t="s">
        <v>486</v>
      </c>
      <c r="C229" s="4">
        <v>25040</v>
      </c>
      <c r="D229" s="2" t="s">
        <v>29</v>
      </c>
      <c r="E229" s="2" t="s">
        <v>487</v>
      </c>
      <c r="F229" t="e">
        <v>#N/A</v>
      </c>
      <c r="G229" s="6" t="s">
        <v>2232</v>
      </c>
      <c r="H229" s="6">
        <v>11</v>
      </c>
      <c r="I229" s="6" t="s">
        <v>2238</v>
      </c>
      <c r="J229" s="6" t="s">
        <v>2238</v>
      </c>
      <c r="K229" s="34">
        <v>11661.3</v>
      </c>
      <c r="L229" s="34">
        <v>3508</v>
      </c>
      <c r="M229" s="34">
        <v>3207</v>
      </c>
      <c r="N229" s="34">
        <v>90.583099469909584</v>
      </c>
      <c r="O229" s="35">
        <v>30.546563527536396</v>
      </c>
      <c r="P229" s="33">
        <v>795</v>
      </c>
      <c r="Q229" s="33">
        <v>2391</v>
      </c>
      <c r="R229" s="33">
        <v>21</v>
      </c>
      <c r="S229" s="8">
        <v>33.118580057774906</v>
      </c>
      <c r="T229" s="33">
        <v>3406.5722999999998</v>
      </c>
      <c r="U229" s="33">
        <v>3165.2051000000001</v>
      </c>
      <c r="V229" s="33">
        <v>0</v>
      </c>
      <c r="W229" s="33">
        <v>5358.9560000000001</v>
      </c>
      <c r="X229" s="33">
        <v>0</v>
      </c>
      <c r="Y229" s="33">
        <v>0</v>
      </c>
      <c r="Z229" s="33">
        <v>0</v>
      </c>
      <c r="AA229" s="33">
        <v>0.30555419</v>
      </c>
      <c r="AB229" s="33">
        <v>0</v>
      </c>
      <c r="AC229" s="33">
        <v>11923.513000000001</v>
      </c>
      <c r="AD229" s="33">
        <v>69.826013000000003</v>
      </c>
      <c r="AE229" s="33">
        <v>78.782122000000001</v>
      </c>
      <c r="AF229" s="33">
        <v>0</v>
      </c>
      <c r="AG229" s="33">
        <v>1572.9249</v>
      </c>
      <c r="AH229" s="33">
        <v>0.30555399</v>
      </c>
      <c r="AI229" s="33">
        <v>0</v>
      </c>
      <c r="AJ229" s="33">
        <v>4425.9101000000001</v>
      </c>
      <c r="AK229" s="33">
        <v>1943.5993000000001</v>
      </c>
      <c r="AL229" s="33">
        <v>3972.1226999999999</v>
      </c>
      <c r="AM229" s="33">
        <v>1825.83957667</v>
      </c>
      <c r="AN229" s="33">
        <v>9.469249669529999</v>
      </c>
      <c r="AO229" s="10">
        <v>0.22686567164179106</v>
      </c>
      <c r="AP229" s="8">
        <v>0</v>
      </c>
      <c r="AQ229" s="8">
        <v>69.681480754124095</v>
      </c>
      <c r="AR229" s="8">
        <v>122</v>
      </c>
      <c r="AS229" s="8">
        <v>779.50819672131149</v>
      </c>
      <c r="AT229">
        <v>2093</v>
      </c>
      <c r="AU229" s="20">
        <v>2851.9999999999995</v>
      </c>
      <c r="AV229" s="8">
        <v>88.93046460866853</v>
      </c>
      <c r="AW229" s="34">
        <v>149</v>
      </c>
      <c r="AX229" s="34">
        <v>118</v>
      </c>
    </row>
    <row r="230" spans="1:50" x14ac:dyDescent="0.25">
      <c r="A230" s="2" t="s">
        <v>27</v>
      </c>
      <c r="B230" s="3" t="s">
        <v>488</v>
      </c>
      <c r="C230" s="4">
        <v>25295</v>
      </c>
      <c r="D230" s="2" t="s">
        <v>29</v>
      </c>
      <c r="E230" s="2" t="s">
        <v>489</v>
      </c>
      <c r="F230" t="e">
        <v>#N/A</v>
      </c>
      <c r="G230" s="6" t="s">
        <v>2231</v>
      </c>
      <c r="H230" s="6">
        <v>11</v>
      </c>
      <c r="I230" s="6" t="s">
        <v>2238</v>
      </c>
      <c r="J230" s="6" t="s">
        <v>2238</v>
      </c>
      <c r="K230" s="34">
        <v>4192.2999999999993</v>
      </c>
      <c r="L230" s="34">
        <v>1173</v>
      </c>
      <c r="M230" s="34">
        <v>789</v>
      </c>
      <c r="N230" s="34">
        <v>89.226869455006337</v>
      </c>
      <c r="O230" s="35">
        <v>16.280334408243505</v>
      </c>
      <c r="P230" s="33">
        <v>74</v>
      </c>
      <c r="Q230" s="33">
        <v>650</v>
      </c>
      <c r="R230" s="33">
        <v>65</v>
      </c>
      <c r="S230" s="8">
        <v>19.701336454650985</v>
      </c>
      <c r="T230" s="33">
        <v>2884.6792</v>
      </c>
      <c r="U230" s="33">
        <v>0</v>
      </c>
      <c r="V230" s="33">
        <v>0</v>
      </c>
      <c r="W230" s="33">
        <v>1374.9141</v>
      </c>
      <c r="X230" s="33">
        <v>0</v>
      </c>
      <c r="Y230" s="33">
        <v>0</v>
      </c>
      <c r="Z230" s="33">
        <v>38.048079999999999</v>
      </c>
      <c r="AA230" s="33">
        <v>628.60068000000001</v>
      </c>
      <c r="AB230" s="33">
        <v>0</v>
      </c>
      <c r="AC230" s="33">
        <v>3593.1572999999999</v>
      </c>
      <c r="AD230" s="33">
        <v>35.273580000000003</v>
      </c>
      <c r="AE230" s="33">
        <v>47.489497999999998</v>
      </c>
      <c r="AF230" s="33">
        <v>0</v>
      </c>
      <c r="AG230" s="33">
        <v>0</v>
      </c>
      <c r="AH230" s="33">
        <v>619.34342000000004</v>
      </c>
      <c r="AI230" s="33">
        <v>0</v>
      </c>
      <c r="AJ230" s="33">
        <v>622.11950999999999</v>
      </c>
      <c r="AK230" s="33">
        <v>2159.9391999999998</v>
      </c>
      <c r="AL230" s="33">
        <v>846.18796999999995</v>
      </c>
      <c r="AM230" s="33">
        <v>0</v>
      </c>
      <c r="AN230" s="33">
        <v>0.75360495401444383</v>
      </c>
      <c r="AO230" s="10">
        <v>0.12641621943947526</v>
      </c>
      <c r="AP230" s="8">
        <v>0</v>
      </c>
      <c r="AQ230" s="8">
        <v>10.404595443833463</v>
      </c>
      <c r="AR230" s="8">
        <v>44</v>
      </c>
      <c r="AS230" s="8">
        <v>322.72727272727275</v>
      </c>
      <c r="AT230">
        <v>243</v>
      </c>
      <c r="AU230" s="20">
        <v>774</v>
      </c>
      <c r="AV230" s="8">
        <v>98.098859315589351</v>
      </c>
      <c r="AW230" s="34">
        <v>4</v>
      </c>
      <c r="AX230" s="34">
        <v>4</v>
      </c>
    </row>
    <row r="231" spans="1:50" x14ac:dyDescent="0.25">
      <c r="A231" s="2" t="s">
        <v>33</v>
      </c>
      <c r="B231" s="3" t="s">
        <v>490</v>
      </c>
      <c r="C231" s="4">
        <v>15673</v>
      </c>
      <c r="D231" s="2" t="s">
        <v>35</v>
      </c>
      <c r="E231" s="2" t="s">
        <v>491</v>
      </c>
      <c r="F231" t="e">
        <v>#N/A</v>
      </c>
      <c r="G231" s="6" t="s">
        <v>2233</v>
      </c>
      <c r="H231" s="6">
        <v>27</v>
      </c>
      <c r="I231" s="6" t="s">
        <v>2238</v>
      </c>
      <c r="J231" s="6" t="s">
        <v>2238</v>
      </c>
      <c r="K231" s="34">
        <v>12290.499999999998</v>
      </c>
      <c r="L231" s="34">
        <v>1588</v>
      </c>
      <c r="M231" s="34">
        <v>1531</v>
      </c>
      <c r="N231" s="34">
        <v>70.672762900065308</v>
      </c>
      <c r="O231" s="35">
        <v>16.638081558031885</v>
      </c>
      <c r="P231" s="33">
        <v>109</v>
      </c>
      <c r="Q231" s="33">
        <v>1407</v>
      </c>
      <c r="R231" s="33">
        <v>15</v>
      </c>
      <c r="S231" s="8">
        <v>49.118370167650646</v>
      </c>
      <c r="T231" s="33">
        <v>446.82592</v>
      </c>
      <c r="U231" s="33">
        <v>1373.5078000000001</v>
      </c>
      <c r="V231" s="33">
        <v>2294.1799000000001</v>
      </c>
      <c r="W231" s="33">
        <v>8045.1310000000003</v>
      </c>
      <c r="X231" s="33">
        <v>0</v>
      </c>
      <c r="Y231" s="33">
        <v>0</v>
      </c>
      <c r="Z231" s="33">
        <v>1202.1166000000001</v>
      </c>
      <c r="AA231" s="33">
        <v>0</v>
      </c>
      <c r="AB231" s="33">
        <v>48.249909000000002</v>
      </c>
      <c r="AC231" s="33">
        <v>10938.862999999999</v>
      </c>
      <c r="AD231" s="33">
        <v>13.569818</v>
      </c>
      <c r="AE231" s="33">
        <v>18.673718000000001</v>
      </c>
      <c r="AF231" s="33">
        <v>0</v>
      </c>
      <c r="AG231" s="33">
        <v>3874.1511</v>
      </c>
      <c r="AH231" s="33">
        <v>0</v>
      </c>
      <c r="AI231" s="33">
        <v>351.88823000000002</v>
      </c>
      <c r="AJ231" s="33">
        <v>1650.0661</v>
      </c>
      <c r="AK231" s="33">
        <v>314.20272999999997</v>
      </c>
      <c r="AL231" s="33">
        <v>5993.8171000000002</v>
      </c>
      <c r="AM231" s="33">
        <v>0</v>
      </c>
      <c r="AN231" s="33">
        <v>18.875568087600001</v>
      </c>
      <c r="AO231" s="10">
        <v>0.39397741530740277</v>
      </c>
      <c r="AP231" s="8">
        <v>0</v>
      </c>
      <c r="AQ231" s="8">
        <v>72.717500000000001</v>
      </c>
      <c r="AR231" s="8">
        <v>132</v>
      </c>
      <c r="AS231" s="8">
        <v>648.10606060606074</v>
      </c>
      <c r="AT231">
        <v>1081</v>
      </c>
      <c r="AU231" s="20">
        <v>1481</v>
      </c>
      <c r="AV231" s="8">
        <v>96.734160679294575</v>
      </c>
      <c r="AW231" s="34">
        <v>53</v>
      </c>
      <c r="AX231" s="34">
        <v>49</v>
      </c>
    </row>
    <row r="232" spans="1:50" x14ac:dyDescent="0.25">
      <c r="A232" s="2" t="s">
        <v>204</v>
      </c>
      <c r="B232" s="3" t="s">
        <v>492</v>
      </c>
      <c r="C232" s="4">
        <v>52720</v>
      </c>
      <c r="D232" s="2" t="s">
        <v>206</v>
      </c>
      <c r="E232" s="2" t="s">
        <v>493</v>
      </c>
      <c r="F232" t="e">
        <v>#N/A</v>
      </c>
      <c r="G232" s="6" t="s">
        <v>2230</v>
      </c>
      <c r="H232" s="6">
        <v>9</v>
      </c>
      <c r="I232" s="6" t="s">
        <v>2238</v>
      </c>
      <c r="J232" s="6" t="s">
        <v>2238</v>
      </c>
      <c r="K232" s="34">
        <v>10980.5</v>
      </c>
      <c r="L232" s="34">
        <v>2490</v>
      </c>
      <c r="M232" s="34">
        <v>1814</v>
      </c>
      <c r="N232" s="34">
        <v>83.958103638368243</v>
      </c>
      <c r="O232" s="35">
        <v>15.280814206040988</v>
      </c>
      <c r="P232" s="33">
        <v>693</v>
      </c>
      <c r="Q232" s="33">
        <v>1120</v>
      </c>
      <c r="R232" s="33">
        <v>1</v>
      </c>
      <c r="S232" s="8">
        <v>36.326739005466919</v>
      </c>
      <c r="T232" s="33">
        <v>6260.6495999999997</v>
      </c>
      <c r="U232" s="33">
        <v>2158.0347999999999</v>
      </c>
      <c r="V232" s="33">
        <v>372.62117000000001</v>
      </c>
      <c r="W232" s="33">
        <v>2567.4272000000001</v>
      </c>
      <c r="X232" s="33">
        <v>0</v>
      </c>
      <c r="Y232" s="33">
        <v>0</v>
      </c>
      <c r="Z232" s="33">
        <v>781.02098000000001</v>
      </c>
      <c r="AA232" s="33">
        <v>0</v>
      </c>
      <c r="AB232" s="33">
        <v>8.6601286999999996</v>
      </c>
      <c r="AC232" s="33">
        <v>10561.746999999999</v>
      </c>
      <c r="AD232" s="33">
        <v>73.921655000000001</v>
      </c>
      <c r="AE232" s="33">
        <v>83.851229000000004</v>
      </c>
      <c r="AF232" s="33">
        <v>0</v>
      </c>
      <c r="AG232" s="33">
        <v>120.76946</v>
      </c>
      <c r="AH232" s="33">
        <v>0</v>
      </c>
      <c r="AI232" s="33">
        <v>4561.7227999999996</v>
      </c>
      <c r="AJ232" s="33">
        <v>865.30016999999998</v>
      </c>
      <c r="AK232" s="33">
        <v>1643.2493999999999</v>
      </c>
      <c r="AL232" s="33">
        <v>4150.4567999999999</v>
      </c>
      <c r="AM232" s="33">
        <v>0</v>
      </c>
      <c r="AN232" s="33">
        <v>10.096752768326802</v>
      </c>
      <c r="AO232" s="10">
        <v>0.18488906656006396</v>
      </c>
      <c r="AP232" s="8">
        <v>0</v>
      </c>
      <c r="AQ232" s="8">
        <v>122.83771931071303</v>
      </c>
      <c r="AR232" s="8">
        <v>133</v>
      </c>
      <c r="AS232" s="8">
        <v>1025.5639097744361</v>
      </c>
      <c r="AT232">
        <v>1294</v>
      </c>
      <c r="AU232" s="20">
        <v>1354</v>
      </c>
      <c r="AV232" s="8">
        <v>74.641675854465277</v>
      </c>
      <c r="AW232" s="34">
        <v>774</v>
      </c>
      <c r="AX232" s="34">
        <v>729</v>
      </c>
    </row>
    <row r="233" spans="1:50" x14ac:dyDescent="0.25">
      <c r="A233" s="2" t="s">
        <v>134</v>
      </c>
      <c r="B233" s="3" t="s">
        <v>494</v>
      </c>
      <c r="C233" s="4">
        <v>54820</v>
      </c>
      <c r="D233" s="2" t="s">
        <v>136</v>
      </c>
      <c r="E233" s="2" t="s">
        <v>495</v>
      </c>
      <c r="F233" t="e">
        <v>#N/A</v>
      </c>
      <c r="G233" s="6" t="s">
        <v>2230</v>
      </c>
      <c r="H233" s="6">
        <v>28</v>
      </c>
      <c r="I233" s="6" t="s">
        <v>2237</v>
      </c>
      <c r="J233" s="6" t="s">
        <v>2238</v>
      </c>
      <c r="K233" s="34">
        <v>148797.19999999998</v>
      </c>
      <c r="L233" s="34">
        <v>3149</v>
      </c>
      <c r="M233" s="34">
        <v>3033</v>
      </c>
      <c r="N233" s="34">
        <v>61.819980217606329</v>
      </c>
      <c r="O233" s="35">
        <v>1.9890611734093173</v>
      </c>
      <c r="P233" s="33">
        <v>1179</v>
      </c>
      <c r="Q233" s="33">
        <v>1739</v>
      </c>
      <c r="R233" s="33">
        <v>115</v>
      </c>
      <c r="S233" s="8">
        <v>75.143012875470887</v>
      </c>
      <c r="T233" s="33">
        <v>5066.2058999999999</v>
      </c>
      <c r="U233" s="33">
        <v>2042.6456000000001</v>
      </c>
      <c r="V233" s="33">
        <v>6297.0658000000003</v>
      </c>
      <c r="W233" s="33">
        <v>131026.75</v>
      </c>
      <c r="X233" s="33">
        <v>1722.0671</v>
      </c>
      <c r="Y233" s="33">
        <v>0</v>
      </c>
      <c r="Z233" s="33">
        <v>93063.15</v>
      </c>
      <c r="AA233" s="33">
        <v>200.24028999999999</v>
      </c>
      <c r="AB233" s="33">
        <v>1154.8078</v>
      </c>
      <c r="AC233" s="33">
        <v>52378.324999999997</v>
      </c>
      <c r="AD233" s="33">
        <v>85.887022999999999</v>
      </c>
      <c r="AE233" s="33">
        <v>65.451038999999994</v>
      </c>
      <c r="AF233" s="33">
        <v>20.274086</v>
      </c>
      <c r="AG233" s="33">
        <v>9131.9905999999992</v>
      </c>
      <c r="AH233" s="33">
        <v>1.9453871</v>
      </c>
      <c r="AI233" s="33">
        <v>434.51893000000001</v>
      </c>
      <c r="AJ233" s="33">
        <v>24653.794000000002</v>
      </c>
      <c r="AK233" s="33">
        <v>2305.1806000000001</v>
      </c>
      <c r="AL233" s="33">
        <v>110631.75</v>
      </c>
      <c r="AM233" s="33">
        <v>50799.221115100001</v>
      </c>
      <c r="AN233" s="33">
        <v>677.68836635649996</v>
      </c>
      <c r="AO233" s="10">
        <v>0.53193754435770046</v>
      </c>
      <c r="AP233" s="8">
        <v>0</v>
      </c>
      <c r="AQ233" s="8">
        <v>71.777840283580943</v>
      </c>
      <c r="AR233" s="8">
        <v>1486</v>
      </c>
      <c r="AS233" s="8">
        <v>70.895020188425306</v>
      </c>
      <c r="AT233">
        <v>518</v>
      </c>
      <c r="AU233" s="20">
        <v>2724</v>
      </c>
      <c r="AV233" s="8">
        <v>89.812067260138477</v>
      </c>
      <c r="AW233" s="34">
        <v>315</v>
      </c>
      <c r="AX233" s="34">
        <v>278</v>
      </c>
    </row>
    <row r="234" spans="1:50" x14ac:dyDescent="0.25">
      <c r="A234" s="2" t="s">
        <v>88</v>
      </c>
      <c r="B234" s="3" t="s">
        <v>496</v>
      </c>
      <c r="C234" s="4">
        <v>68820</v>
      </c>
      <c r="D234" s="2" t="s">
        <v>90</v>
      </c>
      <c r="E234" s="2" t="s">
        <v>497</v>
      </c>
      <c r="F234" t="e">
        <v>#N/A</v>
      </c>
      <c r="G234" s="6" t="s">
        <v>2230</v>
      </c>
      <c r="H234" s="6">
        <v>9</v>
      </c>
      <c r="I234" s="6" t="s">
        <v>2238</v>
      </c>
      <c r="J234" s="6" t="s">
        <v>2238</v>
      </c>
      <c r="K234" s="34">
        <v>33553</v>
      </c>
      <c r="L234" s="34">
        <v>1918</v>
      </c>
      <c r="M234" s="34">
        <v>1521</v>
      </c>
      <c r="N234" s="34">
        <v>49.112426035502956</v>
      </c>
      <c r="O234" s="35">
        <v>4.4451486303427812</v>
      </c>
      <c r="P234" s="33">
        <v>604</v>
      </c>
      <c r="Q234" s="33">
        <v>904</v>
      </c>
      <c r="R234" s="33">
        <v>13</v>
      </c>
      <c r="S234" s="8">
        <v>56.72704209993806</v>
      </c>
      <c r="T234" s="33">
        <v>52.641610999999997</v>
      </c>
      <c r="U234" s="33">
        <v>3848.3209000000002</v>
      </c>
      <c r="V234" s="33">
        <v>11540.458000000001</v>
      </c>
      <c r="W234" s="33">
        <v>20393.18</v>
      </c>
      <c r="X234" s="33">
        <v>1320.5320999999999</v>
      </c>
      <c r="Y234" s="33">
        <v>0</v>
      </c>
      <c r="Z234" s="33">
        <v>3689.7208999999998</v>
      </c>
      <c r="AA234" s="33">
        <v>37.547319000000002</v>
      </c>
      <c r="AB234" s="33">
        <v>0</v>
      </c>
      <c r="AC234" s="33">
        <v>33395.321000000004</v>
      </c>
      <c r="AD234" s="33">
        <v>56.547234000000003</v>
      </c>
      <c r="AE234" s="33">
        <v>8.4966516999999993</v>
      </c>
      <c r="AF234" s="33">
        <v>0</v>
      </c>
      <c r="AG234" s="33">
        <v>4036.8807000000002</v>
      </c>
      <c r="AH234" s="33">
        <v>0</v>
      </c>
      <c r="AI234" s="33">
        <v>7177.3468000000003</v>
      </c>
      <c r="AJ234" s="33">
        <v>4802.0424000000003</v>
      </c>
      <c r="AK234" s="33">
        <v>63.731423999999997</v>
      </c>
      <c r="AL234" s="33">
        <v>21090.638999999999</v>
      </c>
      <c r="AM234" s="33">
        <v>473.48031765799999</v>
      </c>
      <c r="AN234" s="33">
        <v>76.340624492474404</v>
      </c>
      <c r="AO234" s="10">
        <v>0.31240428790199082</v>
      </c>
      <c r="AP234" s="8">
        <v>0</v>
      </c>
      <c r="AQ234" s="8">
        <v>47.940519168868654</v>
      </c>
      <c r="AR234" s="8">
        <v>342</v>
      </c>
      <c r="AS234" s="8">
        <v>261.98830409356725</v>
      </c>
      <c r="AT234">
        <v>732</v>
      </c>
      <c r="AU234" s="20">
        <v>1276</v>
      </c>
      <c r="AV234" s="8">
        <v>83.892176199868501</v>
      </c>
      <c r="AW234" s="34">
        <v>278</v>
      </c>
      <c r="AX234" s="34">
        <v>264</v>
      </c>
    </row>
    <row r="235" spans="1:50" x14ac:dyDescent="0.25">
      <c r="A235" s="2" t="s">
        <v>321</v>
      </c>
      <c r="B235" s="3" t="s">
        <v>498</v>
      </c>
      <c r="C235" s="4">
        <v>19355</v>
      </c>
      <c r="D235" s="2" t="s">
        <v>323</v>
      </c>
      <c r="E235" s="2" t="s">
        <v>499</v>
      </c>
      <c r="F235" t="e">
        <v>#N/A</v>
      </c>
      <c r="G235" s="6" t="s">
        <v>2230</v>
      </c>
      <c r="H235" s="6">
        <v>11</v>
      </c>
      <c r="I235" s="6" t="s">
        <v>2238</v>
      </c>
      <c r="J235" s="6" t="s">
        <v>2238</v>
      </c>
      <c r="K235" s="34">
        <v>72428.600000000006</v>
      </c>
      <c r="L235" s="34">
        <v>5769</v>
      </c>
      <c r="M235" s="34">
        <v>5232</v>
      </c>
      <c r="N235" s="34">
        <v>83.600917431192656</v>
      </c>
      <c r="O235" s="35">
        <v>8.4028931692279638</v>
      </c>
      <c r="P235" s="33">
        <v>4109</v>
      </c>
      <c r="Q235" s="33">
        <v>1100</v>
      </c>
      <c r="R235" s="33">
        <v>23</v>
      </c>
      <c r="S235" s="8">
        <v>35.902724291033792</v>
      </c>
      <c r="T235" s="33">
        <v>2714.2393000000002</v>
      </c>
      <c r="U235" s="33">
        <v>12193.56</v>
      </c>
      <c r="V235" s="33">
        <v>20763.423999999999</v>
      </c>
      <c r="W235" s="33">
        <v>50636.697999999997</v>
      </c>
      <c r="X235" s="33">
        <v>106.77766</v>
      </c>
      <c r="Y235" s="33">
        <v>0</v>
      </c>
      <c r="Z235" s="33">
        <v>21765.057000000001</v>
      </c>
      <c r="AA235" s="33">
        <v>33353.81</v>
      </c>
      <c r="AB235" s="33">
        <v>43.462097999999997</v>
      </c>
      <c r="AC235" s="33">
        <v>31547.924999999999</v>
      </c>
      <c r="AD235" s="33">
        <v>30.235258000000002</v>
      </c>
      <c r="AE235" s="33">
        <v>40.690455999999998</v>
      </c>
      <c r="AF235" s="33">
        <v>0</v>
      </c>
      <c r="AG235" s="33">
        <v>2715.8618999999999</v>
      </c>
      <c r="AH235" s="33">
        <v>33353.81</v>
      </c>
      <c r="AI235" s="33">
        <v>440.29856000000001</v>
      </c>
      <c r="AJ235" s="33">
        <v>17398.302</v>
      </c>
      <c r="AK235" s="33">
        <v>1649.3481999999999</v>
      </c>
      <c r="AL235" s="33">
        <v>31142.18</v>
      </c>
      <c r="AM235" s="33">
        <v>12936.5894618</v>
      </c>
      <c r="AN235" s="33">
        <v>324.80551726955804</v>
      </c>
      <c r="AO235" s="10">
        <v>0.57790515893694627</v>
      </c>
      <c r="AP235" s="8">
        <v>0</v>
      </c>
      <c r="AQ235" s="8">
        <v>96.206227566209947</v>
      </c>
      <c r="AR235" s="8">
        <v>685</v>
      </c>
      <c r="AS235" s="8">
        <v>191.82354848109483</v>
      </c>
      <c r="AT235">
        <v>2964</v>
      </c>
      <c r="AU235" s="20">
        <v>3654</v>
      </c>
      <c r="AV235" s="8">
        <v>69.839449541284409</v>
      </c>
      <c r="AW235" s="34">
        <v>775</v>
      </c>
      <c r="AX235" s="34">
        <v>705</v>
      </c>
    </row>
    <row r="236" spans="1:50" x14ac:dyDescent="0.25">
      <c r="A236" s="2" t="s">
        <v>500</v>
      </c>
      <c r="B236" s="3" t="s">
        <v>501</v>
      </c>
      <c r="C236" s="4">
        <v>5264</v>
      </c>
      <c r="D236" s="2" t="s">
        <v>502</v>
      </c>
      <c r="E236" s="2" t="s">
        <v>503</v>
      </c>
      <c r="F236" t="e">
        <v>#N/A</v>
      </c>
      <c r="G236" s="6" t="s">
        <v>2233</v>
      </c>
      <c r="H236" s="6">
        <v>0</v>
      </c>
      <c r="I236" s="6" t="s">
        <v>2239</v>
      </c>
      <c r="J236" s="6" t="s">
        <v>2238</v>
      </c>
      <c r="K236" s="34">
        <v>21299.300000000003</v>
      </c>
      <c r="L236" s="34">
        <v>1673</v>
      </c>
      <c r="M236" s="34">
        <v>1366</v>
      </c>
      <c r="N236" s="34">
        <v>49.633967789165446</v>
      </c>
      <c r="O236" s="35">
        <v>6.9460677767109082</v>
      </c>
      <c r="P236" s="33">
        <v>61</v>
      </c>
      <c r="Q236" s="33">
        <v>1286</v>
      </c>
      <c r="R236" s="33">
        <v>19</v>
      </c>
      <c r="S236" s="8">
        <v>20.170029145545548</v>
      </c>
      <c r="T236" s="33">
        <v>6691.0924999999997</v>
      </c>
      <c r="U236" s="33">
        <v>0</v>
      </c>
      <c r="V236" s="33">
        <v>0</v>
      </c>
      <c r="W236" s="33">
        <v>14518.761</v>
      </c>
      <c r="X236" s="33">
        <v>0</v>
      </c>
      <c r="Y236" s="33">
        <v>0</v>
      </c>
      <c r="Z236" s="33">
        <v>3529.9252000000001</v>
      </c>
      <c r="AA236" s="33">
        <v>140.28008</v>
      </c>
      <c r="AB236" s="33">
        <v>482.16021999999998</v>
      </c>
      <c r="AC236" s="33">
        <v>17595.162</v>
      </c>
      <c r="AD236" s="33">
        <v>33.065736999999999</v>
      </c>
      <c r="AE236" s="33">
        <v>45.519266000000002</v>
      </c>
      <c r="AF236" s="33">
        <v>0</v>
      </c>
      <c r="AG236" s="33">
        <v>28.436478999999999</v>
      </c>
      <c r="AH236" s="33">
        <v>140.28005999999999</v>
      </c>
      <c r="AI236" s="33">
        <v>64.185678999999993</v>
      </c>
      <c r="AJ236" s="33">
        <v>14130.273999999999</v>
      </c>
      <c r="AK236" s="33">
        <v>2978.7483999999999</v>
      </c>
      <c r="AL236" s="33">
        <v>4393.1491999999998</v>
      </c>
      <c r="AM236" s="33">
        <v>3967.4444906600002</v>
      </c>
      <c r="AN236" s="33">
        <v>18.552055580753603</v>
      </c>
      <c r="AO236" s="10">
        <v>0.22988505747126436</v>
      </c>
      <c r="AP236" s="8">
        <v>0</v>
      </c>
      <c r="AQ236" s="8">
        <v>44.247289554628352</v>
      </c>
      <c r="AR236" s="8">
        <v>222</v>
      </c>
      <c r="AS236" s="8">
        <v>252.25225225225225</v>
      </c>
      <c r="AT236">
        <v>54</v>
      </c>
      <c r="AU236" s="20">
        <v>1258</v>
      </c>
      <c r="AV236" s="8">
        <v>92.093704245973655</v>
      </c>
      <c r="AW236" s="34">
        <v>215</v>
      </c>
      <c r="AX236" s="34">
        <v>191</v>
      </c>
    </row>
    <row r="237" spans="1:50" x14ac:dyDescent="0.25">
      <c r="A237" s="2" t="s">
        <v>33</v>
      </c>
      <c r="B237" s="3" t="s">
        <v>504</v>
      </c>
      <c r="C237" s="4">
        <v>15464</v>
      </c>
      <c r="D237" s="2" t="s">
        <v>35</v>
      </c>
      <c r="E237" s="2" t="s">
        <v>505</v>
      </c>
      <c r="F237" t="e">
        <v>#N/A</v>
      </c>
      <c r="G237" s="6" t="s">
        <v>2233</v>
      </c>
      <c r="H237" s="6">
        <v>23</v>
      </c>
      <c r="I237" s="6" t="s">
        <v>2238</v>
      </c>
      <c r="J237" s="6" t="s">
        <v>2238</v>
      </c>
      <c r="K237" s="34">
        <v>36521</v>
      </c>
      <c r="L237" s="34">
        <v>3565</v>
      </c>
      <c r="M237" s="34">
        <v>3344</v>
      </c>
      <c r="N237" s="34">
        <v>80.382775119617222</v>
      </c>
      <c r="O237" s="35">
        <v>7.9576784800941018</v>
      </c>
      <c r="P237" s="33">
        <v>195</v>
      </c>
      <c r="Q237" s="33">
        <v>3096</v>
      </c>
      <c r="R237" s="33">
        <v>53</v>
      </c>
      <c r="S237" s="8">
        <v>51.070169581733019</v>
      </c>
      <c r="T237" s="33">
        <v>158.65224000000001</v>
      </c>
      <c r="U237" s="33">
        <v>214.33355</v>
      </c>
      <c r="V237" s="33">
        <v>14518.531000000001</v>
      </c>
      <c r="W237" s="33">
        <v>20183.648000000001</v>
      </c>
      <c r="X237" s="33">
        <v>0</v>
      </c>
      <c r="Y237" s="33">
        <v>0</v>
      </c>
      <c r="Z237" s="33">
        <v>5501.8573999999999</v>
      </c>
      <c r="AA237" s="33">
        <v>0</v>
      </c>
      <c r="AB237" s="33">
        <v>125.32908</v>
      </c>
      <c r="AC237" s="33">
        <v>29606.785</v>
      </c>
      <c r="AD237" s="33">
        <v>21.885054</v>
      </c>
      <c r="AE237" s="33">
        <v>35.485371000000001</v>
      </c>
      <c r="AF237" s="33">
        <v>0</v>
      </c>
      <c r="AG237" s="33">
        <v>3257.5979000000002</v>
      </c>
      <c r="AH237" s="33">
        <v>0</v>
      </c>
      <c r="AI237" s="33">
        <v>7938.0132000000003</v>
      </c>
      <c r="AJ237" s="33">
        <v>6014.5526</v>
      </c>
      <c r="AK237" s="33">
        <v>4.9766126000000002</v>
      </c>
      <c r="AL237" s="33">
        <v>18005.23</v>
      </c>
      <c r="AM237" s="33">
        <v>20017.321064799999</v>
      </c>
      <c r="AN237" s="33">
        <v>59.857006571168</v>
      </c>
      <c r="AO237" s="10">
        <v>0.42737249838605551</v>
      </c>
      <c r="AP237" s="8">
        <v>0</v>
      </c>
      <c r="AQ237" s="8">
        <v>104.38</v>
      </c>
      <c r="AR237" s="8">
        <v>354</v>
      </c>
      <c r="AS237" s="8">
        <v>346.89265536723161</v>
      </c>
      <c r="AT237">
        <v>1739</v>
      </c>
      <c r="AU237" s="20">
        <v>3243</v>
      </c>
      <c r="AV237" s="8">
        <v>96.979665071770341</v>
      </c>
      <c r="AW237" s="34">
        <v>115</v>
      </c>
      <c r="AX237" s="34">
        <v>95</v>
      </c>
    </row>
    <row r="238" spans="1:50" x14ac:dyDescent="0.25">
      <c r="A238" s="2" t="s">
        <v>33</v>
      </c>
      <c r="B238" s="3" t="s">
        <v>506</v>
      </c>
      <c r="C238" s="4">
        <v>15106</v>
      </c>
      <c r="D238" s="2" t="s">
        <v>35</v>
      </c>
      <c r="E238" s="2" t="s">
        <v>507</v>
      </c>
      <c r="F238" t="e">
        <v>#N/A</v>
      </c>
      <c r="G238" s="6" t="s">
        <v>2233</v>
      </c>
      <c r="H238" s="6">
        <v>11</v>
      </c>
      <c r="I238" s="6" t="s">
        <v>2238</v>
      </c>
      <c r="J238" s="6" t="s">
        <v>2238</v>
      </c>
      <c r="K238" s="34">
        <v>6151.2</v>
      </c>
      <c r="L238" s="34">
        <v>1181</v>
      </c>
      <c r="M238" s="34">
        <v>1141</v>
      </c>
      <c r="N238" s="34">
        <v>66.783523225241012</v>
      </c>
      <c r="O238" s="35">
        <v>26.813618341063567</v>
      </c>
      <c r="P238" s="33">
        <v>311</v>
      </c>
      <c r="Q238" s="33">
        <v>816</v>
      </c>
      <c r="R238" s="33">
        <v>14</v>
      </c>
      <c r="S238" s="8">
        <v>2.3903670421386116</v>
      </c>
      <c r="T238" s="33">
        <v>2169.7941000000001</v>
      </c>
      <c r="U238" s="33">
        <v>1289.9282000000001</v>
      </c>
      <c r="V238" s="33">
        <v>0</v>
      </c>
      <c r="W238" s="33">
        <v>1850.7453</v>
      </c>
      <c r="X238" s="33">
        <v>0</v>
      </c>
      <c r="Y238" s="33">
        <v>0</v>
      </c>
      <c r="Z238" s="33">
        <v>117.57002</v>
      </c>
      <c r="AA238" s="33">
        <v>3568.5781000000002</v>
      </c>
      <c r="AB238" s="33">
        <v>31.588507</v>
      </c>
      <c r="AC238" s="33">
        <v>1610.5045</v>
      </c>
      <c r="AD238" s="33">
        <v>7.1483077000000002</v>
      </c>
      <c r="AE238" s="33">
        <v>10.552783</v>
      </c>
      <c r="AF238" s="33">
        <v>0</v>
      </c>
      <c r="AG238" s="33">
        <v>249.12872999999999</v>
      </c>
      <c r="AH238" s="33">
        <v>3568.5781000000002</v>
      </c>
      <c r="AI238" s="33">
        <v>45.679285</v>
      </c>
      <c r="AJ238" s="33">
        <v>292.35606999999999</v>
      </c>
      <c r="AK238" s="33">
        <v>1041.5589</v>
      </c>
      <c r="AL238" s="33">
        <v>127.53556</v>
      </c>
      <c r="AM238" s="33">
        <v>0</v>
      </c>
      <c r="AN238" s="33">
        <v>11.356563633328001</v>
      </c>
      <c r="AO238" s="10">
        <v>0.4719896973599485</v>
      </c>
      <c r="AP238" s="8">
        <v>0</v>
      </c>
      <c r="AQ238" s="8">
        <v>144.58500000000001</v>
      </c>
      <c r="AR238" s="8">
        <v>49</v>
      </c>
      <c r="AS238" s="8">
        <v>3471.428571428572</v>
      </c>
      <c r="AT238">
        <v>349</v>
      </c>
      <c r="AU238" s="20">
        <v>914</v>
      </c>
      <c r="AV238" s="8">
        <v>80.105170902716921</v>
      </c>
      <c r="AW238" s="34">
        <v>162</v>
      </c>
      <c r="AX238" s="34">
        <v>150</v>
      </c>
    </row>
    <row r="239" spans="1:50" x14ac:dyDescent="0.25">
      <c r="A239" s="2" t="s">
        <v>88</v>
      </c>
      <c r="B239" s="3" t="s">
        <v>508</v>
      </c>
      <c r="C239" s="4">
        <v>68217</v>
      </c>
      <c r="D239" s="2" t="s">
        <v>90</v>
      </c>
      <c r="E239" s="2" t="s">
        <v>509</v>
      </c>
      <c r="F239" t="e">
        <v>#N/A</v>
      </c>
      <c r="G239" s="6" t="s">
        <v>2230</v>
      </c>
      <c r="H239" s="6">
        <v>9</v>
      </c>
      <c r="I239" s="6" t="s">
        <v>2238</v>
      </c>
      <c r="J239" s="6" t="s">
        <v>2238</v>
      </c>
      <c r="K239" s="34">
        <v>58114.9</v>
      </c>
      <c r="L239" s="34">
        <v>2754</v>
      </c>
      <c r="M239" s="34">
        <v>2613</v>
      </c>
      <c r="N239" s="34">
        <v>56.142365097588979</v>
      </c>
      <c r="O239" s="35">
        <v>5.2055264566290944</v>
      </c>
      <c r="P239" s="33">
        <v>988</v>
      </c>
      <c r="Q239" s="33">
        <v>1608</v>
      </c>
      <c r="R239" s="33">
        <v>17</v>
      </c>
      <c r="S239" s="8">
        <v>59.243582546993565</v>
      </c>
      <c r="T239" s="33">
        <v>265.51119</v>
      </c>
      <c r="U239" s="33">
        <v>4890.7557999999999</v>
      </c>
      <c r="V239" s="33">
        <v>14105.287</v>
      </c>
      <c r="W239" s="33">
        <v>38382</v>
      </c>
      <c r="X239" s="33">
        <v>45.015849000000003</v>
      </c>
      <c r="Y239" s="33">
        <v>0</v>
      </c>
      <c r="Z239" s="33">
        <v>22981.684000000001</v>
      </c>
      <c r="AA239" s="33">
        <v>2732.3411000000001</v>
      </c>
      <c r="AB239" s="33">
        <v>4.4645300000000004E-3</v>
      </c>
      <c r="AC239" s="33">
        <v>32085.909</v>
      </c>
      <c r="AD239" s="33">
        <v>13.989386</v>
      </c>
      <c r="AE239" s="33">
        <v>19.216097000000001</v>
      </c>
      <c r="AF239" s="33">
        <v>0</v>
      </c>
      <c r="AG239" s="33">
        <v>3019.9344000000001</v>
      </c>
      <c r="AH239" s="33">
        <v>2563.2442999999998</v>
      </c>
      <c r="AI239" s="33">
        <v>760.95136000000002</v>
      </c>
      <c r="AJ239" s="33">
        <v>16475.883999999998</v>
      </c>
      <c r="AK239" s="33">
        <v>723.62519999999995</v>
      </c>
      <c r="AL239" s="33">
        <v>34251.072999999997</v>
      </c>
      <c r="AM239" s="33">
        <v>39913.366320599998</v>
      </c>
      <c r="AN239" s="33">
        <v>234.0853074914784</v>
      </c>
      <c r="AO239" s="10">
        <v>0.41547277936962751</v>
      </c>
      <c r="AP239" s="8">
        <v>0</v>
      </c>
      <c r="AQ239" s="8">
        <v>30.87241022370225</v>
      </c>
      <c r="AR239" s="8">
        <v>554</v>
      </c>
      <c r="AS239" s="8">
        <v>104.15162454873646</v>
      </c>
      <c r="AT239">
        <v>986</v>
      </c>
      <c r="AU239" s="20">
        <v>1890.0000000000005</v>
      </c>
      <c r="AV239" s="8">
        <v>72.33065442020667</v>
      </c>
      <c r="AW239" s="34">
        <v>205</v>
      </c>
      <c r="AX239" s="34">
        <v>189</v>
      </c>
    </row>
    <row r="240" spans="1:50" x14ac:dyDescent="0.25">
      <c r="A240" s="2" t="s">
        <v>21</v>
      </c>
      <c r="B240" s="3" t="s">
        <v>510</v>
      </c>
      <c r="C240" s="4">
        <v>97666</v>
      </c>
      <c r="D240" s="2" t="s">
        <v>23</v>
      </c>
      <c r="E240" s="2" t="s">
        <v>511</v>
      </c>
      <c r="F240" t="e">
        <v>#N/A</v>
      </c>
      <c r="G240" s="6" t="s">
        <v>2230</v>
      </c>
      <c r="H240" s="6">
        <v>7</v>
      </c>
      <c r="I240" s="6" t="s">
        <v>2238</v>
      </c>
      <c r="J240" s="6" t="s">
        <v>2238</v>
      </c>
      <c r="K240" s="34">
        <v>654790.29999999993</v>
      </c>
      <c r="L240" s="34">
        <v>178</v>
      </c>
      <c r="M240" s="34">
        <v>178</v>
      </c>
      <c r="N240" s="34">
        <v>83.707865168539328</v>
      </c>
      <c r="O240" s="35">
        <v>4.000976468960124E-2</v>
      </c>
      <c r="P240" s="33">
        <v>0</v>
      </c>
      <c r="Q240" s="33">
        <v>0</v>
      </c>
      <c r="R240" s="33">
        <v>178</v>
      </c>
      <c r="S240" s="8">
        <v>98.363749961484075</v>
      </c>
      <c r="T240" s="33">
        <v>154846.41</v>
      </c>
      <c r="U240" s="33">
        <v>0</v>
      </c>
      <c r="V240" s="33">
        <v>0</v>
      </c>
      <c r="W240" s="33">
        <v>354375.56</v>
      </c>
      <c r="X240" s="33">
        <v>135818.91</v>
      </c>
      <c r="Y240" s="33">
        <v>0</v>
      </c>
      <c r="Z240" s="33">
        <v>614907.12</v>
      </c>
      <c r="AA240" s="33">
        <v>1612.1104</v>
      </c>
      <c r="AB240" s="33">
        <v>8621.2916000000005</v>
      </c>
      <c r="AC240" s="33">
        <v>27610.78</v>
      </c>
      <c r="AD240" s="33">
        <v>0</v>
      </c>
      <c r="AE240" s="33">
        <v>1.8195627999999999</v>
      </c>
      <c r="AF240" s="33">
        <v>0</v>
      </c>
      <c r="AG240" s="33">
        <v>22.950040000000001</v>
      </c>
      <c r="AH240" s="33">
        <v>1630.9182000000001</v>
      </c>
      <c r="AI240" s="33">
        <v>2415.8458999999998</v>
      </c>
      <c r="AJ240" s="33">
        <v>283.07751999999999</v>
      </c>
      <c r="AK240" s="33">
        <v>5923.3987999999999</v>
      </c>
      <c r="AL240" s="33">
        <v>642853.43000000005</v>
      </c>
      <c r="AM240" s="33">
        <v>564236.59939500003</v>
      </c>
      <c r="AN240" s="33">
        <v>398.99329294831995</v>
      </c>
      <c r="AO240" s="10">
        <v>0.77488151658767768</v>
      </c>
      <c r="AP240" s="8">
        <v>0</v>
      </c>
      <c r="AQ240" s="8">
        <v>8.9134474327628368</v>
      </c>
      <c r="AR240" s="8">
        <v>6619</v>
      </c>
      <c r="AS240" s="8">
        <v>1.8129626831847712</v>
      </c>
      <c r="AT240">
        <v>8</v>
      </c>
      <c r="AU240" s="20">
        <v>172</v>
      </c>
      <c r="AV240" s="8">
        <v>96.629213483146074</v>
      </c>
      <c r="AW240" s="34">
        <v>0</v>
      </c>
      <c r="AX240" s="34">
        <v>0</v>
      </c>
    </row>
    <row r="241" spans="1:50" x14ac:dyDescent="0.25">
      <c r="A241" s="2" t="s">
        <v>204</v>
      </c>
      <c r="B241" s="3" t="s">
        <v>512</v>
      </c>
      <c r="C241" s="4">
        <v>52885</v>
      </c>
      <c r="D241" s="2" t="s">
        <v>206</v>
      </c>
      <c r="E241" s="2" t="s">
        <v>513</v>
      </c>
      <c r="F241" t="e">
        <v>#N/A</v>
      </c>
      <c r="G241" s="6" t="s">
        <v>2233</v>
      </c>
      <c r="H241" s="6">
        <v>23</v>
      </c>
      <c r="I241" s="6" t="s">
        <v>2238</v>
      </c>
      <c r="J241" s="6" t="s">
        <v>2238</v>
      </c>
      <c r="K241" s="34">
        <v>10024.499999999998</v>
      </c>
      <c r="L241" s="34">
        <v>3593</v>
      </c>
      <c r="M241" s="34">
        <v>3002</v>
      </c>
      <c r="N241" s="34">
        <v>89.20719520319787</v>
      </c>
      <c r="O241" s="35">
        <v>27.275138822466062</v>
      </c>
      <c r="P241" s="33">
        <v>1099</v>
      </c>
      <c r="Q241" s="33">
        <v>1831</v>
      </c>
      <c r="R241" s="33">
        <v>72</v>
      </c>
      <c r="S241" s="8">
        <v>34.933751986470654</v>
      </c>
      <c r="T241" s="33">
        <v>2820.2498999999998</v>
      </c>
      <c r="U241" s="33">
        <v>1645.0984000000001</v>
      </c>
      <c r="V241" s="33">
        <v>258.14170999999999</v>
      </c>
      <c r="W241" s="33">
        <v>5117.0976000000001</v>
      </c>
      <c r="X241" s="33">
        <v>316.65329000000003</v>
      </c>
      <c r="Y241" s="33">
        <v>0</v>
      </c>
      <c r="Z241" s="33">
        <v>738.76332000000002</v>
      </c>
      <c r="AA241" s="33">
        <v>64.944855000000004</v>
      </c>
      <c r="AB241" s="33">
        <v>42.384082999999997</v>
      </c>
      <c r="AC241" s="33">
        <v>9332.9848000000002</v>
      </c>
      <c r="AD241" s="33">
        <v>42.239690000000003</v>
      </c>
      <c r="AE241" s="33">
        <v>42.239694</v>
      </c>
      <c r="AF241" s="33">
        <v>0</v>
      </c>
      <c r="AG241" s="33">
        <v>2826.5509000000002</v>
      </c>
      <c r="AH241" s="33">
        <v>0</v>
      </c>
      <c r="AI241" s="33">
        <v>26.785005999999999</v>
      </c>
      <c r="AJ241" s="33">
        <v>1114.6476</v>
      </c>
      <c r="AK241" s="33">
        <v>2640.4018000000001</v>
      </c>
      <c r="AL241" s="33">
        <v>3570.6916000000001</v>
      </c>
      <c r="AM241" s="33">
        <v>820.987561637</v>
      </c>
      <c r="AN241" s="33">
        <v>24.661923065560394</v>
      </c>
      <c r="AO241" s="10">
        <v>0.4708798017348203</v>
      </c>
      <c r="AP241" s="8">
        <v>0</v>
      </c>
      <c r="AQ241" s="8">
        <v>124.09851701624819</v>
      </c>
      <c r="AR241" s="8">
        <v>115</v>
      </c>
      <c r="AS241" s="8">
        <v>1198.260869565217</v>
      </c>
      <c r="AT241">
        <v>2349</v>
      </c>
      <c r="AU241" s="20">
        <v>2669</v>
      </c>
      <c r="AV241" s="8">
        <v>88.907395069953367</v>
      </c>
      <c r="AW241" s="34">
        <v>469</v>
      </c>
      <c r="AX241" s="34">
        <v>431</v>
      </c>
    </row>
    <row r="242" spans="1:50" x14ac:dyDescent="0.25">
      <c r="A242" s="2" t="s">
        <v>301</v>
      </c>
      <c r="B242" s="3" t="s">
        <v>514</v>
      </c>
      <c r="C242" s="4">
        <v>13468</v>
      </c>
      <c r="D242" s="2" t="s">
        <v>303</v>
      </c>
      <c r="E242" s="2" t="s">
        <v>515</v>
      </c>
      <c r="F242" t="e">
        <v>#N/A</v>
      </c>
      <c r="G242" s="6" t="s">
        <v>2232</v>
      </c>
      <c r="H242" s="6">
        <v>0</v>
      </c>
      <c r="I242" s="6" t="s">
        <v>2239</v>
      </c>
      <c r="J242" s="6" t="s">
        <v>2239</v>
      </c>
      <c r="K242" s="34">
        <v>55598.2</v>
      </c>
      <c r="L242" s="34">
        <v>1695</v>
      </c>
      <c r="M242" s="34">
        <v>1565</v>
      </c>
      <c r="N242" s="34">
        <v>46.006389776357828</v>
      </c>
      <c r="O242" s="35">
        <v>2.3590215485026436</v>
      </c>
      <c r="P242" s="33">
        <v>588</v>
      </c>
      <c r="Q242" s="33">
        <v>976</v>
      </c>
      <c r="R242" s="33">
        <v>1</v>
      </c>
      <c r="S242" s="8">
        <v>33.422006732130377</v>
      </c>
      <c r="T242" s="33">
        <v>20516.937999999998</v>
      </c>
      <c r="U242" s="33">
        <v>0</v>
      </c>
      <c r="V242" s="33">
        <v>0</v>
      </c>
      <c r="W242" s="33">
        <v>0</v>
      </c>
      <c r="X242" s="33">
        <v>26523.222000000002</v>
      </c>
      <c r="Y242" s="33">
        <v>25819.88</v>
      </c>
      <c r="Z242" s="33">
        <v>186.04326</v>
      </c>
      <c r="AA242" s="33">
        <v>1.1596200000000001E-3</v>
      </c>
      <c r="AB242" s="33">
        <v>20714.16</v>
      </c>
      <c r="AC242" s="33">
        <v>18487.172999999999</v>
      </c>
      <c r="AD242" s="33">
        <v>416.02328999999997</v>
      </c>
      <c r="AE242" s="33">
        <v>423.88571000000002</v>
      </c>
      <c r="AF242" s="33">
        <v>0</v>
      </c>
      <c r="AG242" s="33">
        <v>23170.914000000001</v>
      </c>
      <c r="AH242" s="33">
        <v>0</v>
      </c>
      <c r="AI242" s="33">
        <v>5796.3247000000001</v>
      </c>
      <c r="AJ242" s="33">
        <v>578.85676000000001</v>
      </c>
      <c r="AK242" s="33">
        <v>13720.704</v>
      </c>
      <c r="AL242" s="33">
        <v>21932.595000000001</v>
      </c>
      <c r="AM242" s="33">
        <v>0</v>
      </c>
      <c r="AN242" s="33">
        <v>0.46658279505919997</v>
      </c>
      <c r="AO242" s="10">
        <v>0.54845913354175968</v>
      </c>
      <c r="AP242" s="8">
        <v>19.841269841269842</v>
      </c>
      <c r="AQ242" s="8">
        <v>54.961534392522204</v>
      </c>
      <c r="AR242" s="8">
        <v>630</v>
      </c>
      <c r="AS242" s="8">
        <v>143.65079365079364</v>
      </c>
      <c r="AT242">
        <v>1124</v>
      </c>
      <c r="AU242" s="20">
        <v>1402.9999999999998</v>
      </c>
      <c r="AV242" s="8">
        <v>89.648562300319483</v>
      </c>
      <c r="AW242" s="34">
        <v>212</v>
      </c>
      <c r="AX242" s="34">
        <v>176</v>
      </c>
    </row>
    <row r="243" spans="1:50" x14ac:dyDescent="0.25">
      <c r="A243" s="2" t="s">
        <v>88</v>
      </c>
      <c r="B243" s="3" t="s">
        <v>516</v>
      </c>
      <c r="C243" s="4">
        <v>68320</v>
      </c>
      <c r="D243" s="2" t="s">
        <v>90</v>
      </c>
      <c r="E243" s="2" t="s">
        <v>517</v>
      </c>
      <c r="F243" t="e">
        <v>#N/A</v>
      </c>
      <c r="G243" s="6" t="s">
        <v>2233</v>
      </c>
      <c r="H243" s="6">
        <v>10</v>
      </c>
      <c r="I243" s="6" t="s">
        <v>2238</v>
      </c>
      <c r="J243" s="6" t="s">
        <v>2238</v>
      </c>
      <c r="K243" s="34">
        <v>15540.9</v>
      </c>
      <c r="L243" s="34">
        <v>2171</v>
      </c>
      <c r="M243" s="34">
        <v>2126</v>
      </c>
      <c r="N243" s="34">
        <v>59.64252116650988</v>
      </c>
      <c r="O243" s="35">
        <v>17.684330826894627</v>
      </c>
      <c r="P243" s="33">
        <v>1081</v>
      </c>
      <c r="Q243" s="33">
        <v>1033</v>
      </c>
      <c r="R243" s="33">
        <v>12</v>
      </c>
      <c r="S243" s="8">
        <v>17.734525405135489</v>
      </c>
      <c r="T243" s="33">
        <v>8158.3654999999999</v>
      </c>
      <c r="U243" s="33">
        <v>56.601371</v>
      </c>
      <c r="V243" s="33">
        <v>146.14535000000001</v>
      </c>
      <c r="W243" s="33">
        <v>6686.2920999999997</v>
      </c>
      <c r="X243" s="33">
        <v>49.280118000000002</v>
      </c>
      <c r="Y243" s="33">
        <v>0</v>
      </c>
      <c r="Z243" s="33">
        <v>89.085200999999998</v>
      </c>
      <c r="AA243" s="33">
        <v>0</v>
      </c>
      <c r="AB243" s="33">
        <v>169.0582</v>
      </c>
      <c r="AC243" s="33">
        <v>15061.974</v>
      </c>
      <c r="AD243" s="33">
        <v>17.631506999999999</v>
      </c>
      <c r="AE243" s="33">
        <v>24.418737</v>
      </c>
      <c r="AF243" s="33">
        <v>0</v>
      </c>
      <c r="AG243" s="33">
        <v>1257.5164</v>
      </c>
      <c r="AH243" s="33">
        <v>0</v>
      </c>
      <c r="AI243" s="33">
        <v>40.330477999999999</v>
      </c>
      <c r="AJ243" s="33">
        <v>7118.3966</v>
      </c>
      <c r="AK243" s="33">
        <v>4177.0069999999996</v>
      </c>
      <c r="AL243" s="33">
        <v>2720.0796</v>
      </c>
      <c r="AM243" s="33">
        <v>0</v>
      </c>
      <c r="AN243" s="33">
        <v>34.224017816899199</v>
      </c>
      <c r="AO243" s="10">
        <v>0.3686021505376344</v>
      </c>
      <c r="AP243" s="8">
        <v>0</v>
      </c>
      <c r="AQ243" s="8">
        <v>14.981412240271455</v>
      </c>
      <c r="AR243" s="8">
        <v>144</v>
      </c>
      <c r="AS243" s="8">
        <v>194.44444444444446</v>
      </c>
      <c r="AT243">
        <v>732</v>
      </c>
      <c r="AU243" s="20">
        <v>1332</v>
      </c>
      <c r="AV243" s="8">
        <v>62.65286923800565</v>
      </c>
      <c r="AW243" s="34">
        <v>361</v>
      </c>
      <c r="AX243" s="34">
        <v>347</v>
      </c>
    </row>
    <row r="244" spans="1:50" x14ac:dyDescent="0.25">
      <c r="A244" s="2" t="s">
        <v>184</v>
      </c>
      <c r="B244" s="3" t="s">
        <v>518</v>
      </c>
      <c r="C244" s="4">
        <v>8638</v>
      </c>
      <c r="D244" s="2" t="s">
        <v>186</v>
      </c>
      <c r="E244" s="2" t="s">
        <v>519</v>
      </c>
      <c r="F244" t="e">
        <v>#N/A</v>
      </c>
      <c r="G244" s="6" t="s">
        <v>2231</v>
      </c>
      <c r="H244" s="6">
        <v>0</v>
      </c>
      <c r="I244" s="6" t="s">
        <v>2239</v>
      </c>
      <c r="J244" s="6" t="s">
        <v>2239</v>
      </c>
      <c r="K244" s="34">
        <v>38141.5</v>
      </c>
      <c r="L244" s="34">
        <v>1693</v>
      </c>
      <c r="M244" s="34">
        <v>1420</v>
      </c>
      <c r="N244" s="34">
        <v>46.12676056338028</v>
      </c>
      <c r="O244" s="35">
        <v>4.3857139461687122</v>
      </c>
      <c r="P244" s="33">
        <v>76</v>
      </c>
      <c r="Q244" s="33">
        <v>1342</v>
      </c>
      <c r="R244" s="33">
        <v>2</v>
      </c>
      <c r="S244" s="8">
        <v>14.922364620174077</v>
      </c>
      <c r="T244" s="33">
        <v>29078.079000000002</v>
      </c>
      <c r="U244" s="33">
        <v>0</v>
      </c>
      <c r="V244" s="33">
        <v>129.58940000000001</v>
      </c>
      <c r="W244" s="33">
        <v>6626.4642999999996</v>
      </c>
      <c r="X244" s="33">
        <v>1379.1313</v>
      </c>
      <c r="Y244" s="33">
        <v>270.13046000000003</v>
      </c>
      <c r="Z244" s="33">
        <v>2396.0081</v>
      </c>
      <c r="AA244" s="33">
        <v>130.91824</v>
      </c>
      <c r="AB244" s="33">
        <v>2445.2267000000002</v>
      </c>
      <c r="AC244" s="33">
        <v>34280.377</v>
      </c>
      <c r="AD244" s="33">
        <v>754.64387999999997</v>
      </c>
      <c r="AE244" s="33">
        <v>847.92655999999999</v>
      </c>
      <c r="AF244" s="33">
        <v>0</v>
      </c>
      <c r="AG244" s="33">
        <v>301.41743000000002</v>
      </c>
      <c r="AH244" s="33">
        <v>0</v>
      </c>
      <c r="AI244" s="33">
        <v>291.92327</v>
      </c>
      <c r="AJ244" s="33">
        <v>7241.4530999999997</v>
      </c>
      <c r="AK244" s="33">
        <v>25584.261999999999</v>
      </c>
      <c r="AL244" s="33">
        <v>6010.3213999999998</v>
      </c>
      <c r="AM244" s="33">
        <v>0</v>
      </c>
      <c r="AN244" s="33">
        <v>27.9704897767988</v>
      </c>
      <c r="AO244" s="10">
        <v>0.52673492605233219</v>
      </c>
      <c r="AP244" s="8">
        <v>10.13273887931908</v>
      </c>
      <c r="AQ244" s="8">
        <v>152.15476859471403</v>
      </c>
      <c r="AR244" s="8">
        <v>399</v>
      </c>
      <c r="AS244" s="8">
        <v>450.02506265664158</v>
      </c>
      <c r="AT244">
        <v>1339</v>
      </c>
      <c r="AU244" s="20">
        <v>1298.0000000000002</v>
      </c>
      <c r="AV244" s="8">
        <v>91.408450704225359</v>
      </c>
      <c r="AW244" s="34">
        <v>84</v>
      </c>
      <c r="AX244" s="34">
        <v>68</v>
      </c>
    </row>
    <row r="245" spans="1:50" x14ac:dyDescent="0.25">
      <c r="A245" s="2" t="s">
        <v>27</v>
      </c>
      <c r="B245" s="3" t="s">
        <v>520</v>
      </c>
      <c r="C245" s="4">
        <v>25599</v>
      </c>
      <c r="D245" s="2" t="s">
        <v>29</v>
      </c>
      <c r="E245" s="2" t="s">
        <v>521</v>
      </c>
      <c r="F245" t="e">
        <v>#N/A</v>
      </c>
      <c r="G245" s="6" t="s">
        <v>2232</v>
      </c>
      <c r="H245" s="6">
        <v>0</v>
      </c>
      <c r="I245" s="6" t="s">
        <v>2239</v>
      </c>
      <c r="J245" s="6" t="s">
        <v>2239</v>
      </c>
      <c r="K245" s="34">
        <v>11984.199999999999</v>
      </c>
      <c r="L245" s="34">
        <v>2321</v>
      </c>
      <c r="M245" s="34">
        <v>816</v>
      </c>
      <c r="N245" s="34">
        <v>69.485294117647058</v>
      </c>
      <c r="O245" s="35">
        <v>12.552629530706486</v>
      </c>
      <c r="P245" s="33">
        <v>208</v>
      </c>
      <c r="Q245" s="33">
        <v>603</v>
      </c>
      <c r="R245" s="33">
        <v>5</v>
      </c>
      <c r="S245" s="8">
        <v>26.277241061056429</v>
      </c>
      <c r="T245" s="33">
        <v>3733.0682999999999</v>
      </c>
      <c r="U245" s="33">
        <v>2571.9090999999999</v>
      </c>
      <c r="V245" s="33">
        <v>0</v>
      </c>
      <c r="W245" s="33">
        <v>5374.8122000000003</v>
      </c>
      <c r="X245" s="33">
        <v>0</v>
      </c>
      <c r="Y245" s="33">
        <v>0</v>
      </c>
      <c r="Z245" s="33">
        <v>247.48269999999999</v>
      </c>
      <c r="AA245" s="33">
        <v>7.7448200000000003E-3</v>
      </c>
      <c r="AB245" s="33">
        <v>0</v>
      </c>
      <c r="AC245" s="33">
        <v>11643.963</v>
      </c>
      <c r="AD245" s="33">
        <v>28.929648</v>
      </c>
      <c r="AE245" s="33">
        <v>76.452053000000006</v>
      </c>
      <c r="AF245" s="33">
        <v>0</v>
      </c>
      <c r="AG245" s="33">
        <v>593.55886999999996</v>
      </c>
      <c r="AH245" s="33">
        <v>0</v>
      </c>
      <c r="AI245" s="33">
        <v>0</v>
      </c>
      <c r="AJ245" s="33">
        <v>4613.0300999999999</v>
      </c>
      <c r="AK245" s="33">
        <v>3504.9931999999999</v>
      </c>
      <c r="AL245" s="33">
        <v>3132.3490000000002</v>
      </c>
      <c r="AM245" s="33">
        <v>0</v>
      </c>
      <c r="AN245" s="33">
        <v>0.41702493969160004</v>
      </c>
      <c r="AO245" s="10">
        <v>0.40384615384615385</v>
      </c>
      <c r="AP245" s="8">
        <v>0</v>
      </c>
      <c r="AQ245" s="8">
        <v>27.843283582089548</v>
      </c>
      <c r="AR245" s="8">
        <v>119</v>
      </c>
      <c r="AS245" s="8">
        <v>319.32773109243698</v>
      </c>
      <c r="AT245">
        <v>704</v>
      </c>
      <c r="AU245" s="20">
        <v>792</v>
      </c>
      <c r="AV245" s="8">
        <v>97.058823529411768</v>
      </c>
      <c r="AW245" s="34">
        <v>17</v>
      </c>
      <c r="AX245" s="34">
        <v>11</v>
      </c>
    </row>
    <row r="246" spans="1:50" x14ac:dyDescent="0.25">
      <c r="A246" s="2" t="s">
        <v>301</v>
      </c>
      <c r="B246" s="3" t="s">
        <v>522</v>
      </c>
      <c r="C246" s="4">
        <v>13440</v>
      </c>
      <c r="D246" s="2" t="s">
        <v>303</v>
      </c>
      <c r="E246" s="2" t="s">
        <v>523</v>
      </c>
      <c r="F246" t="e">
        <v>#N/A</v>
      </c>
      <c r="G246" s="6" t="s">
        <v>2230</v>
      </c>
      <c r="H246" s="6">
        <v>0</v>
      </c>
      <c r="I246" s="6" t="s">
        <v>2239</v>
      </c>
      <c r="J246" s="6" t="s">
        <v>2239</v>
      </c>
      <c r="K246" s="34">
        <v>26280.000000000004</v>
      </c>
      <c r="L246" s="34">
        <v>1159</v>
      </c>
      <c r="M246" s="34">
        <v>1131</v>
      </c>
      <c r="N246" s="34">
        <v>51.900972590627759</v>
      </c>
      <c r="O246" s="35">
        <v>3.9911320593858104</v>
      </c>
      <c r="P246" s="33">
        <v>402</v>
      </c>
      <c r="Q246" s="33">
        <v>725</v>
      </c>
      <c r="R246" s="33">
        <v>4</v>
      </c>
      <c r="S246" s="8">
        <v>23.882332795453994</v>
      </c>
      <c r="T246" s="33">
        <v>16653.429</v>
      </c>
      <c r="U246" s="33">
        <v>0</v>
      </c>
      <c r="V246" s="33">
        <v>0</v>
      </c>
      <c r="W246" s="33">
        <v>0</v>
      </c>
      <c r="X246" s="33">
        <v>9294.1029999999992</v>
      </c>
      <c r="Y246" s="33">
        <v>11186.839</v>
      </c>
      <c r="Z246" s="33">
        <v>511.56817000000001</v>
      </c>
      <c r="AA246" s="33">
        <v>9.9094359999999995</v>
      </c>
      <c r="AB246" s="33">
        <v>3821.0578</v>
      </c>
      <c r="AC246" s="33">
        <v>13988.428</v>
      </c>
      <c r="AD246" s="33">
        <v>25.912807000000001</v>
      </c>
      <c r="AE246" s="33">
        <v>25.912807999999998</v>
      </c>
      <c r="AF246" s="33">
        <v>0</v>
      </c>
      <c r="AG246" s="33">
        <v>10597.216</v>
      </c>
      <c r="AH246" s="33">
        <v>0</v>
      </c>
      <c r="AI246" s="33">
        <v>979.35177999999996</v>
      </c>
      <c r="AJ246" s="33">
        <v>885.89526999999998</v>
      </c>
      <c r="AK246" s="33">
        <v>9999.6095000000005</v>
      </c>
      <c r="AL246" s="33">
        <v>7055.7302</v>
      </c>
      <c r="AM246" s="33">
        <v>284.26870815000001</v>
      </c>
      <c r="AN246" s="33">
        <v>3.5330852565917756</v>
      </c>
      <c r="AO246" s="10">
        <v>0.59387222946544982</v>
      </c>
      <c r="AP246" s="8">
        <v>0</v>
      </c>
      <c r="AQ246" s="8">
        <v>76.460300331696644</v>
      </c>
      <c r="AR246" s="8">
        <v>263</v>
      </c>
      <c r="AS246" s="8">
        <v>478.70722433460077</v>
      </c>
      <c r="AT246">
        <v>595</v>
      </c>
      <c r="AU246" s="20">
        <v>1117</v>
      </c>
      <c r="AV246" s="8">
        <v>98.762157382847036</v>
      </c>
      <c r="AW246" s="34">
        <v>60</v>
      </c>
      <c r="AX246" s="34">
        <v>36</v>
      </c>
    </row>
    <row r="247" spans="1:50" x14ac:dyDescent="0.25">
      <c r="A247" s="2" t="s">
        <v>33</v>
      </c>
      <c r="B247" s="3" t="s">
        <v>524</v>
      </c>
      <c r="C247" s="4">
        <v>15897</v>
      </c>
      <c r="D247" s="2" t="s">
        <v>35</v>
      </c>
      <c r="E247" s="2" t="s">
        <v>525</v>
      </c>
      <c r="F247" t="e">
        <v>#N/A</v>
      </c>
      <c r="G247" s="6" t="s">
        <v>2230</v>
      </c>
      <c r="H247" s="6">
        <v>11</v>
      </c>
      <c r="I247" s="6" t="s">
        <v>2238</v>
      </c>
      <c r="J247" s="6" t="s">
        <v>2238</v>
      </c>
      <c r="K247" s="34">
        <v>25209.7</v>
      </c>
      <c r="L247" s="34">
        <v>2978</v>
      </c>
      <c r="M247" s="34">
        <v>2898</v>
      </c>
      <c r="N247" s="34">
        <v>69.530710835058656</v>
      </c>
      <c r="O247" s="35">
        <v>16.421388137311542</v>
      </c>
      <c r="P247" s="33">
        <v>524</v>
      </c>
      <c r="Q247" s="33">
        <v>2274</v>
      </c>
      <c r="R247" s="33">
        <v>100</v>
      </c>
      <c r="S247" s="8">
        <v>42.969415367752063</v>
      </c>
      <c r="T247" s="33">
        <v>1743.9095</v>
      </c>
      <c r="U247" s="33">
        <v>2267.3723</v>
      </c>
      <c r="V247" s="33">
        <v>2502.3136</v>
      </c>
      <c r="W247" s="33">
        <v>19131.292000000001</v>
      </c>
      <c r="X247" s="33">
        <v>0</v>
      </c>
      <c r="Y247" s="33">
        <v>0</v>
      </c>
      <c r="Z247" s="33">
        <v>6638.5457999999999</v>
      </c>
      <c r="AA247" s="33">
        <v>459.79880000000003</v>
      </c>
      <c r="AB247" s="33">
        <v>121.34842</v>
      </c>
      <c r="AC247" s="33">
        <v>18500.133000000002</v>
      </c>
      <c r="AD247" s="33">
        <v>26.616959999999999</v>
      </c>
      <c r="AE247" s="33">
        <v>22.421790000000001</v>
      </c>
      <c r="AF247" s="33">
        <v>0</v>
      </c>
      <c r="AG247" s="33">
        <v>3304.7217999999998</v>
      </c>
      <c r="AH247" s="33">
        <v>459.79880000000003</v>
      </c>
      <c r="AI247" s="33">
        <v>78.422911999999997</v>
      </c>
      <c r="AJ247" s="33">
        <v>10558.983</v>
      </c>
      <c r="AK247" s="33">
        <v>258.99304999999998</v>
      </c>
      <c r="AL247" s="33">
        <v>11063.102000000001</v>
      </c>
      <c r="AM247" s="33">
        <v>0</v>
      </c>
      <c r="AN247" s="33">
        <v>48.406184780557005</v>
      </c>
      <c r="AO247" s="10">
        <v>0.33714285714285713</v>
      </c>
      <c r="AP247" s="8">
        <v>0</v>
      </c>
      <c r="AQ247" s="8">
        <v>57.290000000000006</v>
      </c>
      <c r="AR247" s="8">
        <v>255</v>
      </c>
      <c r="AS247" s="8">
        <v>264.31372549019608</v>
      </c>
      <c r="AT247">
        <v>793</v>
      </c>
      <c r="AU247" s="20">
        <v>2693</v>
      </c>
      <c r="AV247" s="8">
        <v>92.926155969634223</v>
      </c>
      <c r="AW247" s="34">
        <v>279</v>
      </c>
      <c r="AX247" s="34">
        <v>262</v>
      </c>
    </row>
    <row r="248" spans="1:50" x14ac:dyDescent="0.25">
      <c r="A248" s="2" t="s">
        <v>27</v>
      </c>
      <c r="B248" s="3" t="s">
        <v>526</v>
      </c>
      <c r="C248" s="4">
        <v>25183</v>
      </c>
      <c r="D248" s="2" t="s">
        <v>29</v>
      </c>
      <c r="E248" s="2" t="s">
        <v>527</v>
      </c>
      <c r="F248" t="e">
        <v>#N/A</v>
      </c>
      <c r="G248" s="6" t="s">
        <v>2232</v>
      </c>
      <c r="H248" s="6">
        <v>0</v>
      </c>
      <c r="I248" s="6" t="s">
        <v>2239</v>
      </c>
      <c r="J248" s="6" t="s">
        <v>2239</v>
      </c>
      <c r="K248" s="34">
        <v>30647.3</v>
      </c>
      <c r="L248" s="34">
        <v>5777</v>
      </c>
      <c r="M248" s="34">
        <v>5494</v>
      </c>
      <c r="N248" s="34">
        <v>85.238441936658177</v>
      </c>
      <c r="O248" s="35">
        <v>17.268444447240412</v>
      </c>
      <c r="P248" s="33">
        <v>1031</v>
      </c>
      <c r="Q248" s="33">
        <v>4275</v>
      </c>
      <c r="R248" s="33">
        <v>188</v>
      </c>
      <c r="S248" s="8">
        <v>29.679072818630477</v>
      </c>
      <c r="T248" s="33">
        <v>11636.341</v>
      </c>
      <c r="U248" s="33">
        <v>8721.0627000000004</v>
      </c>
      <c r="V248" s="33">
        <v>73.516467000000006</v>
      </c>
      <c r="W248" s="33">
        <v>8499.5972000000002</v>
      </c>
      <c r="X248" s="33">
        <v>0</v>
      </c>
      <c r="Y248" s="33">
        <v>0</v>
      </c>
      <c r="Z248" s="33">
        <v>599.52575999999999</v>
      </c>
      <c r="AA248" s="33">
        <v>3711.3723</v>
      </c>
      <c r="AB248" s="33">
        <v>559.34218999999996</v>
      </c>
      <c r="AC248" s="33">
        <v>24591.089</v>
      </c>
      <c r="AD248" s="33">
        <v>112.39849</v>
      </c>
      <c r="AE248" s="33">
        <v>136.51804000000001</v>
      </c>
      <c r="AF248" s="33">
        <v>0</v>
      </c>
      <c r="AG248" s="33">
        <v>418.88065</v>
      </c>
      <c r="AH248" s="33">
        <v>3710.4901</v>
      </c>
      <c r="AI248" s="33">
        <v>170.83638999999999</v>
      </c>
      <c r="AJ248" s="33">
        <v>13101.703</v>
      </c>
      <c r="AK248" s="33">
        <v>3258.0886</v>
      </c>
      <c r="AL248" s="33">
        <v>8777.2108000000007</v>
      </c>
      <c r="AM248" s="33">
        <v>2264.12708165</v>
      </c>
      <c r="AN248" s="33">
        <v>14.464744796672001</v>
      </c>
      <c r="AO248" s="10">
        <v>0.32887615409105381</v>
      </c>
      <c r="AP248" s="8">
        <v>0</v>
      </c>
      <c r="AQ248" s="8">
        <v>268.61441476826394</v>
      </c>
      <c r="AR248" s="8">
        <v>302</v>
      </c>
      <c r="AS248" s="8">
        <v>1213.9072847682119</v>
      </c>
      <c r="AT248">
        <v>2566</v>
      </c>
      <c r="AU248" s="20">
        <v>5332</v>
      </c>
      <c r="AV248" s="8">
        <v>97.051328722242445</v>
      </c>
      <c r="AW248" s="34">
        <v>404</v>
      </c>
      <c r="AX248" s="34">
        <v>331</v>
      </c>
    </row>
    <row r="249" spans="1:50" x14ac:dyDescent="0.25">
      <c r="A249" s="2" t="s">
        <v>27</v>
      </c>
      <c r="B249" s="3" t="s">
        <v>528</v>
      </c>
      <c r="C249" s="4">
        <v>25123</v>
      </c>
      <c r="D249" s="2" t="s">
        <v>29</v>
      </c>
      <c r="E249" s="2" t="s">
        <v>529</v>
      </c>
      <c r="F249" t="e">
        <v>#N/A</v>
      </c>
      <c r="G249" s="6" t="s">
        <v>2232</v>
      </c>
      <c r="H249" s="6">
        <v>0</v>
      </c>
      <c r="I249" s="6" t="s">
        <v>2239</v>
      </c>
      <c r="J249" s="6" t="s">
        <v>2239</v>
      </c>
      <c r="K249" s="34">
        <v>5317.5</v>
      </c>
      <c r="L249" s="34">
        <v>2982</v>
      </c>
      <c r="M249" s="34">
        <v>2476</v>
      </c>
      <c r="N249" s="34">
        <v>94.184168012924076</v>
      </c>
      <c r="O249" s="35">
        <v>43.008238837908827</v>
      </c>
      <c r="P249" s="33">
        <v>1144</v>
      </c>
      <c r="Q249" s="33">
        <v>1291</v>
      </c>
      <c r="R249" s="33">
        <v>41</v>
      </c>
      <c r="S249" s="8">
        <v>65.975731316802396</v>
      </c>
      <c r="T249" s="33">
        <v>543.17377999999997</v>
      </c>
      <c r="U249" s="33">
        <v>3455.4274</v>
      </c>
      <c r="V249" s="33">
        <v>0</v>
      </c>
      <c r="W249" s="33">
        <v>1241.3811000000001</v>
      </c>
      <c r="X249" s="33">
        <v>0</v>
      </c>
      <c r="Y249" s="33">
        <v>0</v>
      </c>
      <c r="Z249" s="33">
        <v>36.837381000000001</v>
      </c>
      <c r="AA249" s="33">
        <v>0</v>
      </c>
      <c r="AB249" s="33">
        <v>0</v>
      </c>
      <c r="AC249" s="33">
        <v>5192.3896000000004</v>
      </c>
      <c r="AD249" s="33">
        <v>54.026226999999999</v>
      </c>
      <c r="AE249" s="33">
        <v>69.724233999999996</v>
      </c>
      <c r="AF249" s="33">
        <v>0</v>
      </c>
      <c r="AG249" s="33">
        <v>680.25827000000004</v>
      </c>
      <c r="AH249" s="33">
        <v>0</v>
      </c>
      <c r="AI249" s="33">
        <v>0</v>
      </c>
      <c r="AJ249" s="33">
        <v>780.06263999999999</v>
      </c>
      <c r="AK249" s="33">
        <v>267.54338999999999</v>
      </c>
      <c r="AL249" s="33">
        <v>3485.6646999999998</v>
      </c>
      <c r="AM249" s="33">
        <v>206.895574307</v>
      </c>
      <c r="AN249" s="33">
        <v>2.9159911170525561</v>
      </c>
      <c r="AO249" s="10">
        <v>0.21348806656448435</v>
      </c>
      <c r="AP249" s="8">
        <v>0</v>
      </c>
      <c r="AQ249" s="8">
        <v>30.261252945797324</v>
      </c>
      <c r="AR249" s="8">
        <v>56</v>
      </c>
      <c r="AS249" s="8">
        <v>737.5</v>
      </c>
      <c r="AT249">
        <v>1326</v>
      </c>
      <c r="AU249" s="20">
        <v>2111</v>
      </c>
      <c r="AV249" s="8">
        <v>85.258481421647815</v>
      </c>
      <c r="AW249" s="34">
        <v>144</v>
      </c>
      <c r="AX249" s="34">
        <v>117</v>
      </c>
    </row>
    <row r="250" spans="1:50" x14ac:dyDescent="0.25">
      <c r="A250" s="2" t="s">
        <v>530</v>
      </c>
      <c r="B250" s="3" t="s">
        <v>531</v>
      </c>
      <c r="C250" s="4">
        <v>23168</v>
      </c>
      <c r="D250" s="2" t="s">
        <v>532</v>
      </c>
      <c r="E250" s="2" t="s">
        <v>533</v>
      </c>
      <c r="F250" t="e">
        <v>#N/A</v>
      </c>
      <c r="G250" s="6" t="s">
        <v>2230</v>
      </c>
      <c r="H250" s="6">
        <v>11</v>
      </c>
      <c r="I250" s="6" t="s">
        <v>2238</v>
      </c>
      <c r="J250" s="6" t="s">
        <v>2238</v>
      </c>
      <c r="K250" s="34">
        <v>30558.799999999999</v>
      </c>
      <c r="L250" s="34">
        <v>2536</v>
      </c>
      <c r="M250" s="34">
        <v>2284</v>
      </c>
      <c r="N250" s="34">
        <v>73.29246935201401</v>
      </c>
      <c r="O250" s="35">
        <v>8.401087819408124</v>
      </c>
      <c r="P250" s="33">
        <v>560</v>
      </c>
      <c r="Q250" s="33">
        <v>1714</v>
      </c>
      <c r="R250" s="33">
        <v>10</v>
      </c>
      <c r="S250" s="8">
        <v>15.344479511130119</v>
      </c>
      <c r="T250" s="33">
        <v>28849.151999999998</v>
      </c>
      <c r="U250" s="33">
        <v>0</v>
      </c>
      <c r="V250" s="33">
        <v>0</v>
      </c>
      <c r="W250" s="33">
        <v>400.24211000000003</v>
      </c>
      <c r="X250" s="33">
        <v>0</v>
      </c>
      <c r="Y250" s="33">
        <v>6571.0874000000003</v>
      </c>
      <c r="Z250" s="33">
        <v>127.92048</v>
      </c>
      <c r="AA250" s="33">
        <v>952.72019</v>
      </c>
      <c r="AB250" s="33">
        <v>3663.2962000000002</v>
      </c>
      <c r="AC250" s="33">
        <v>20455.215</v>
      </c>
      <c r="AD250" s="33">
        <v>295.77368000000001</v>
      </c>
      <c r="AE250" s="33">
        <v>224.22373999999999</v>
      </c>
      <c r="AF250" s="33">
        <v>100.12922</v>
      </c>
      <c r="AG250" s="33">
        <v>5906.4638999999997</v>
      </c>
      <c r="AH250" s="33">
        <v>0</v>
      </c>
      <c r="AI250" s="33">
        <v>2045.3218999999999</v>
      </c>
      <c r="AJ250" s="33">
        <v>459.17601999999999</v>
      </c>
      <c r="AK250" s="33">
        <v>18410.339</v>
      </c>
      <c r="AL250" s="33">
        <v>4920.3591999999999</v>
      </c>
      <c r="AM250" s="33">
        <v>25977.517237299999</v>
      </c>
      <c r="AN250" s="33">
        <v>32.1293141892764</v>
      </c>
      <c r="AO250" s="10">
        <v>0.61075161772025888</v>
      </c>
      <c r="AP250" s="8">
        <v>0</v>
      </c>
      <c r="AQ250" s="8">
        <v>102.80357658311178</v>
      </c>
      <c r="AR250" s="8">
        <v>326</v>
      </c>
      <c r="AS250" s="8">
        <v>575.18404907975457</v>
      </c>
      <c r="AT250">
        <v>2080</v>
      </c>
      <c r="AU250" s="20">
        <v>2133</v>
      </c>
      <c r="AV250" s="8">
        <v>93.388791593695274</v>
      </c>
      <c r="AW250" s="34">
        <v>163</v>
      </c>
      <c r="AX250" s="34">
        <v>130</v>
      </c>
    </row>
    <row r="251" spans="1:50" x14ac:dyDescent="0.25">
      <c r="A251" s="2" t="s">
        <v>204</v>
      </c>
      <c r="B251" s="3" t="s">
        <v>534</v>
      </c>
      <c r="C251" s="4">
        <v>52685</v>
      </c>
      <c r="D251" s="2" t="s">
        <v>206</v>
      </c>
      <c r="E251" s="2" t="s">
        <v>535</v>
      </c>
      <c r="F251" t="e">
        <v>#N/A</v>
      </c>
      <c r="G251" s="6" t="s">
        <v>2232</v>
      </c>
      <c r="H251" s="6">
        <v>9</v>
      </c>
      <c r="I251" s="6" t="s">
        <v>2238</v>
      </c>
      <c r="J251" s="6" t="s">
        <v>2238</v>
      </c>
      <c r="K251" s="34">
        <v>6388.1</v>
      </c>
      <c r="L251" s="34">
        <v>2184</v>
      </c>
      <c r="M251" s="34">
        <v>2058</v>
      </c>
      <c r="N251" s="34">
        <v>91.982507288629733</v>
      </c>
      <c r="O251" s="35">
        <v>29.55737484112344</v>
      </c>
      <c r="P251" s="33">
        <v>620</v>
      </c>
      <c r="Q251" s="33">
        <v>1340</v>
      </c>
      <c r="R251" s="33">
        <v>98</v>
      </c>
      <c r="S251" s="8">
        <v>14.964605699377762</v>
      </c>
      <c r="T251" s="33">
        <v>193.07184000000001</v>
      </c>
      <c r="U251" s="33">
        <v>0</v>
      </c>
      <c r="V251" s="33">
        <v>269.11716999999999</v>
      </c>
      <c r="W251" s="33">
        <v>5707.7435999999998</v>
      </c>
      <c r="X251" s="33">
        <v>0</v>
      </c>
      <c r="Y251" s="33">
        <v>0</v>
      </c>
      <c r="Z251" s="33">
        <v>453.31070999999997</v>
      </c>
      <c r="AA251" s="33">
        <v>0</v>
      </c>
      <c r="AB251" s="33">
        <v>0</v>
      </c>
      <c r="AC251" s="33">
        <v>5721.5141000000003</v>
      </c>
      <c r="AD251" s="33">
        <v>10.755485999999999</v>
      </c>
      <c r="AE251" s="33">
        <v>16.174358000000002</v>
      </c>
      <c r="AF251" s="33">
        <v>0</v>
      </c>
      <c r="AG251" s="33">
        <v>1086.0600999999999</v>
      </c>
      <c r="AH251" s="33">
        <v>0</v>
      </c>
      <c r="AI251" s="33">
        <v>0</v>
      </c>
      <c r="AJ251" s="33">
        <v>3989.9128999999998</v>
      </c>
      <c r="AK251" s="33">
        <v>167.78398999999999</v>
      </c>
      <c r="AL251" s="33">
        <v>925.64887999999996</v>
      </c>
      <c r="AM251" s="33">
        <v>131.69325676</v>
      </c>
      <c r="AN251" s="33">
        <v>14.404514412610402</v>
      </c>
      <c r="AO251" s="10">
        <v>0.51137675185490516</v>
      </c>
      <c r="AP251" s="8">
        <v>0</v>
      </c>
      <c r="AQ251" s="8">
        <v>33.501196175649007</v>
      </c>
      <c r="AR251" s="8">
        <v>70</v>
      </c>
      <c r="AS251" s="8">
        <v>531.42857142857144</v>
      </c>
      <c r="AT251">
        <v>626</v>
      </c>
      <c r="AU251" s="20">
        <v>1892</v>
      </c>
      <c r="AV251" s="8">
        <v>91.933916423712347</v>
      </c>
      <c r="AW251" s="34">
        <v>126</v>
      </c>
      <c r="AX251" s="34">
        <v>99</v>
      </c>
    </row>
    <row r="252" spans="1:50" x14ac:dyDescent="0.25">
      <c r="A252" s="2" t="s">
        <v>27</v>
      </c>
      <c r="B252" s="3" t="s">
        <v>536</v>
      </c>
      <c r="C252" s="4">
        <v>25845</v>
      </c>
      <c r="D252" s="2" t="s">
        <v>29</v>
      </c>
      <c r="E252" s="2" t="s">
        <v>537</v>
      </c>
      <c r="F252" t="e">
        <v>#N/A</v>
      </c>
      <c r="G252" s="6" t="s">
        <v>2233</v>
      </c>
      <c r="H252" s="6">
        <v>13</v>
      </c>
      <c r="I252" s="6" t="s">
        <v>2238</v>
      </c>
      <c r="J252" s="6" t="s">
        <v>2238</v>
      </c>
      <c r="K252" s="34">
        <v>21637.499999999996</v>
      </c>
      <c r="L252" s="34">
        <v>1331</v>
      </c>
      <c r="M252" s="34">
        <v>1276</v>
      </c>
      <c r="N252" s="34">
        <v>83.150470219435732</v>
      </c>
      <c r="O252" s="35">
        <v>4.9476435804952361</v>
      </c>
      <c r="P252" s="33">
        <v>322</v>
      </c>
      <c r="Q252" s="33">
        <v>927</v>
      </c>
      <c r="R252" s="33">
        <v>27</v>
      </c>
      <c r="S252" s="8">
        <v>65.587896704137421</v>
      </c>
      <c r="T252" s="33">
        <v>2268.9757</v>
      </c>
      <c r="U252" s="33">
        <v>4754.5573999999997</v>
      </c>
      <c r="V252" s="33">
        <v>6764.7218999999996</v>
      </c>
      <c r="W252" s="33">
        <v>7214.3065999999999</v>
      </c>
      <c r="X252" s="33">
        <v>0</v>
      </c>
      <c r="Y252" s="33">
        <v>0</v>
      </c>
      <c r="Z252" s="33">
        <v>2594.0621000000001</v>
      </c>
      <c r="AA252" s="33">
        <v>0</v>
      </c>
      <c r="AB252" s="33">
        <v>0</v>
      </c>
      <c r="AC252" s="33">
        <v>18472.017</v>
      </c>
      <c r="AD252" s="33">
        <v>23.392951</v>
      </c>
      <c r="AE252" s="33">
        <v>26.088605999999999</v>
      </c>
      <c r="AF252" s="33">
        <v>0</v>
      </c>
      <c r="AG252" s="33">
        <v>813.32028000000003</v>
      </c>
      <c r="AH252" s="33">
        <v>0</v>
      </c>
      <c r="AI252" s="33">
        <v>3562.828</v>
      </c>
      <c r="AJ252" s="33">
        <v>2413.5437999999999</v>
      </c>
      <c r="AK252" s="33">
        <v>441.55475999999999</v>
      </c>
      <c r="AL252" s="33">
        <v>13832.136</v>
      </c>
      <c r="AM252" s="33">
        <v>0</v>
      </c>
      <c r="AN252" s="33">
        <v>8.2648645949808</v>
      </c>
      <c r="AO252" s="10">
        <v>0.26494023904382469</v>
      </c>
      <c r="AP252" s="8">
        <v>0</v>
      </c>
      <c r="AQ252" s="8">
        <v>178.56337391987427</v>
      </c>
      <c r="AR252" s="8">
        <v>213</v>
      </c>
      <c r="AS252" s="8">
        <v>1144.131455399061</v>
      </c>
      <c r="AT252">
        <v>609</v>
      </c>
      <c r="AU252" s="20">
        <v>1202</v>
      </c>
      <c r="AV252" s="8">
        <v>94.200626959247643</v>
      </c>
      <c r="AW252" s="34">
        <v>235</v>
      </c>
      <c r="AX252" s="34">
        <v>219</v>
      </c>
    </row>
    <row r="253" spans="1:50" x14ac:dyDescent="0.25">
      <c r="A253" s="2" t="s">
        <v>204</v>
      </c>
      <c r="B253" s="3" t="s">
        <v>538</v>
      </c>
      <c r="C253" s="4">
        <v>52585</v>
      </c>
      <c r="D253" s="2" t="s">
        <v>206</v>
      </c>
      <c r="E253" s="2" t="s">
        <v>539</v>
      </c>
      <c r="F253" t="e">
        <v>#N/A</v>
      </c>
      <c r="G253" s="6" t="s">
        <v>2232</v>
      </c>
      <c r="H253" s="6">
        <v>25</v>
      </c>
      <c r="I253" s="6" t="s">
        <v>2238</v>
      </c>
      <c r="J253" s="6" t="s">
        <v>2238</v>
      </c>
      <c r="K253" s="34">
        <v>12797.299999999997</v>
      </c>
      <c r="L253" s="34">
        <v>5872</v>
      </c>
      <c r="M253" s="34">
        <v>5614</v>
      </c>
      <c r="N253" s="34">
        <v>91.396508728179555</v>
      </c>
      <c r="O253" s="35">
        <v>41.135073684666878</v>
      </c>
      <c r="P253" s="33">
        <v>320</v>
      </c>
      <c r="Q253" s="33">
        <v>5268</v>
      </c>
      <c r="R253" s="33">
        <v>26</v>
      </c>
      <c r="S253" s="8">
        <v>47.558489297280495</v>
      </c>
      <c r="T253" s="33">
        <v>5493.7950000000001</v>
      </c>
      <c r="U253" s="33">
        <v>5462.9826999999996</v>
      </c>
      <c r="V253" s="33">
        <v>160.73165</v>
      </c>
      <c r="W253" s="33">
        <v>1671.1348</v>
      </c>
      <c r="X253" s="33">
        <v>0</v>
      </c>
      <c r="Y253" s="33">
        <v>0</v>
      </c>
      <c r="Z253" s="33">
        <v>549.28507999999999</v>
      </c>
      <c r="AA253" s="33">
        <v>0</v>
      </c>
      <c r="AB253" s="33">
        <v>30.720476999999999</v>
      </c>
      <c r="AC253" s="33">
        <v>12262.421</v>
      </c>
      <c r="AD253" s="33">
        <v>109.28833</v>
      </c>
      <c r="AE253" s="33">
        <v>204.48999000000001</v>
      </c>
      <c r="AF253" s="33">
        <v>0</v>
      </c>
      <c r="AG253" s="33">
        <v>523.00555999999995</v>
      </c>
      <c r="AH253" s="33">
        <v>0</v>
      </c>
      <c r="AI253" s="33">
        <v>2071.2429999999999</v>
      </c>
      <c r="AJ253" s="33">
        <v>1397.1196</v>
      </c>
      <c r="AK253" s="33">
        <v>2596.2179000000001</v>
      </c>
      <c r="AL253" s="33">
        <v>6159.6387999999997</v>
      </c>
      <c r="AM253" s="33">
        <v>0</v>
      </c>
      <c r="AN253" s="33">
        <v>32.007327121122401</v>
      </c>
      <c r="AO253" s="10">
        <v>0.25672947510094213</v>
      </c>
      <c r="AP253" s="8">
        <v>0</v>
      </c>
      <c r="AQ253" s="8">
        <v>203.75391491238139</v>
      </c>
      <c r="AR253" s="8">
        <v>135</v>
      </c>
      <c r="AS253" s="8">
        <v>1675.9259259259259</v>
      </c>
      <c r="AT253">
        <v>2838</v>
      </c>
      <c r="AU253" s="20">
        <v>5049</v>
      </c>
      <c r="AV253" s="8">
        <v>89.935874599216248</v>
      </c>
      <c r="AW253" s="34">
        <v>960</v>
      </c>
      <c r="AX253" s="34">
        <v>905</v>
      </c>
    </row>
    <row r="254" spans="1:50" x14ac:dyDescent="0.25">
      <c r="A254" s="2" t="s">
        <v>27</v>
      </c>
      <c r="B254" s="3" t="s">
        <v>540</v>
      </c>
      <c r="C254" s="4">
        <v>25785</v>
      </c>
      <c r="D254" s="2" t="s">
        <v>29</v>
      </c>
      <c r="E254" s="2" t="s">
        <v>541</v>
      </c>
      <c r="F254" t="e">
        <v>#N/A</v>
      </c>
      <c r="G254" s="6" t="s">
        <v>2231</v>
      </c>
      <c r="H254" s="6">
        <v>0</v>
      </c>
      <c r="I254" s="6" t="s">
        <v>2239</v>
      </c>
      <c r="J254" s="6" t="s">
        <v>2239</v>
      </c>
      <c r="K254" s="34">
        <v>7547.4</v>
      </c>
      <c r="L254" s="34">
        <v>3599</v>
      </c>
      <c r="M254" s="34">
        <v>1899</v>
      </c>
      <c r="N254" s="34">
        <v>90.416008425487092</v>
      </c>
      <c r="O254" s="35">
        <v>16.215385979618581</v>
      </c>
      <c r="P254" s="33">
        <v>211</v>
      </c>
      <c r="Q254" s="33">
        <v>1639</v>
      </c>
      <c r="R254" s="33">
        <v>49</v>
      </c>
      <c r="S254" s="8">
        <v>27.711608503216794</v>
      </c>
      <c r="T254" s="33">
        <v>3959.2750999999998</v>
      </c>
      <c r="U254" s="33">
        <v>1282.7090000000001</v>
      </c>
      <c r="V254" s="33">
        <v>0</v>
      </c>
      <c r="W254" s="33">
        <v>2263.5025999999998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7467.2777999999998</v>
      </c>
      <c r="AD254" s="33">
        <v>101.56972</v>
      </c>
      <c r="AE254" s="33">
        <v>122.10044000000001</v>
      </c>
      <c r="AF254" s="33">
        <v>0</v>
      </c>
      <c r="AG254" s="33">
        <v>428.70782000000003</v>
      </c>
      <c r="AH254" s="33">
        <v>0</v>
      </c>
      <c r="AI254" s="33">
        <v>757.92151000000001</v>
      </c>
      <c r="AJ254" s="33">
        <v>1970.5007000000001</v>
      </c>
      <c r="AK254" s="33">
        <v>2192.1677</v>
      </c>
      <c r="AL254" s="33">
        <v>2097.4494</v>
      </c>
      <c r="AM254" s="33">
        <v>0</v>
      </c>
      <c r="AN254" s="33">
        <v>3.1659772841548</v>
      </c>
      <c r="AO254" s="10">
        <v>0.16450084085002292</v>
      </c>
      <c r="AP254" s="8">
        <v>0</v>
      </c>
      <c r="AQ254" s="8">
        <v>61.841398271798894</v>
      </c>
      <c r="AR254" s="8">
        <v>74</v>
      </c>
      <c r="AS254" s="8">
        <v>1140.5405405405406</v>
      </c>
      <c r="AT254">
        <v>560</v>
      </c>
      <c r="AU254" s="20">
        <v>1837</v>
      </c>
      <c r="AV254" s="8">
        <v>96.735123749341753</v>
      </c>
      <c r="AW254" s="34">
        <v>41</v>
      </c>
      <c r="AX254" s="34">
        <v>36</v>
      </c>
    </row>
    <row r="255" spans="1:50" x14ac:dyDescent="0.25">
      <c r="A255" s="2" t="s">
        <v>88</v>
      </c>
      <c r="B255" s="3" t="s">
        <v>542</v>
      </c>
      <c r="C255" s="4">
        <v>68167</v>
      </c>
      <c r="D255" s="2" t="s">
        <v>90</v>
      </c>
      <c r="E255" s="2" t="s">
        <v>543</v>
      </c>
      <c r="F255" t="e">
        <v>#N/A</v>
      </c>
      <c r="G255" s="6" t="s">
        <v>2233</v>
      </c>
      <c r="H255" s="6">
        <v>0</v>
      </c>
      <c r="I255" s="6" t="s">
        <v>2239</v>
      </c>
      <c r="J255" s="6" t="s">
        <v>2239</v>
      </c>
      <c r="K255" s="34">
        <v>40858.400000000001</v>
      </c>
      <c r="L255" s="34">
        <v>3525</v>
      </c>
      <c r="M255" s="34">
        <v>2557</v>
      </c>
      <c r="N255" s="34">
        <v>65.780211184982406</v>
      </c>
      <c r="O255" s="35">
        <v>7.7868830890798879</v>
      </c>
      <c r="P255" s="33">
        <v>1079</v>
      </c>
      <c r="Q255" s="33">
        <v>1458</v>
      </c>
      <c r="R255" s="33">
        <v>20</v>
      </c>
      <c r="S255" s="8">
        <v>33.368234471768794</v>
      </c>
      <c r="T255" s="33">
        <v>10345.169</v>
      </c>
      <c r="U255" s="33">
        <v>4668.2884000000004</v>
      </c>
      <c r="V255" s="33">
        <v>4397.5834000000004</v>
      </c>
      <c r="W255" s="33">
        <v>20739.546999999999</v>
      </c>
      <c r="X255" s="33">
        <v>1484.8871999999999</v>
      </c>
      <c r="Y255" s="33">
        <v>0</v>
      </c>
      <c r="Z255" s="33">
        <v>8953.8613000000005</v>
      </c>
      <c r="AA255" s="33">
        <v>2089.4929999999999</v>
      </c>
      <c r="AB255" s="33">
        <v>149.06057000000001</v>
      </c>
      <c r="AC255" s="33">
        <v>30509.323</v>
      </c>
      <c r="AD255" s="33">
        <v>64.943190000000001</v>
      </c>
      <c r="AE255" s="33">
        <v>71.884209999999996</v>
      </c>
      <c r="AF255" s="33">
        <v>0</v>
      </c>
      <c r="AG255" s="33">
        <v>2505.5684000000001</v>
      </c>
      <c r="AH255" s="33">
        <v>2089.4929000000002</v>
      </c>
      <c r="AI255" s="33">
        <v>152.61494999999999</v>
      </c>
      <c r="AJ255" s="33">
        <v>17710.517</v>
      </c>
      <c r="AK255" s="33">
        <v>5299.7952999999998</v>
      </c>
      <c r="AL255" s="33">
        <v>13936.808000000001</v>
      </c>
      <c r="AM255" s="33">
        <v>10986.9264463</v>
      </c>
      <c r="AN255" s="33">
        <v>86.6972966405948</v>
      </c>
      <c r="AO255" s="10">
        <v>0.2896483078964831</v>
      </c>
      <c r="AP255" s="8">
        <v>0</v>
      </c>
      <c r="AQ255" s="8">
        <v>31.300450573424289</v>
      </c>
      <c r="AR255" s="8">
        <v>411</v>
      </c>
      <c r="AS255" s="8">
        <v>142.33576642335765</v>
      </c>
      <c r="AT255">
        <v>833</v>
      </c>
      <c r="AU255" s="20">
        <v>1996</v>
      </c>
      <c r="AV255" s="8">
        <v>78.060226828314427</v>
      </c>
      <c r="AW255" s="34">
        <v>199</v>
      </c>
      <c r="AX255" s="34">
        <v>185</v>
      </c>
    </row>
    <row r="256" spans="1:50" x14ac:dyDescent="0.25">
      <c r="A256" s="2" t="s">
        <v>301</v>
      </c>
      <c r="B256" s="3" t="s">
        <v>544</v>
      </c>
      <c r="C256" s="4">
        <v>13647</v>
      </c>
      <c r="D256" s="2" t="s">
        <v>303</v>
      </c>
      <c r="E256" s="2" t="s">
        <v>545</v>
      </c>
      <c r="F256" t="e">
        <v>#N/A</v>
      </c>
      <c r="G256" s="6" t="s">
        <v>2232</v>
      </c>
      <c r="H256" s="6">
        <v>0</v>
      </c>
      <c r="I256" s="6" t="s">
        <v>2239</v>
      </c>
      <c r="J256" s="6" t="s">
        <v>2238</v>
      </c>
      <c r="K256" s="34">
        <v>20628.000000000004</v>
      </c>
      <c r="L256" s="34">
        <v>488</v>
      </c>
      <c r="M256" s="34">
        <v>404</v>
      </c>
      <c r="N256" s="34">
        <v>14.356435643564355</v>
      </c>
      <c r="O256" s="35">
        <v>0.79564824346482421</v>
      </c>
      <c r="P256" s="33">
        <v>20</v>
      </c>
      <c r="Q256" s="33">
        <v>383</v>
      </c>
      <c r="R256" s="33">
        <v>1</v>
      </c>
      <c r="S256" s="8">
        <v>17.676130192860477</v>
      </c>
      <c r="T256" s="33">
        <v>10808.89</v>
      </c>
      <c r="U256" s="33">
        <v>0</v>
      </c>
      <c r="V256" s="33">
        <v>0</v>
      </c>
      <c r="W256" s="33">
        <v>6614.2682000000004</v>
      </c>
      <c r="X256" s="33">
        <v>2249.8081000000002</v>
      </c>
      <c r="Y256" s="33">
        <v>227.69058000000001</v>
      </c>
      <c r="Z256" s="33">
        <v>142.28102000000001</v>
      </c>
      <c r="AA256" s="33">
        <v>0</v>
      </c>
      <c r="AB256" s="33">
        <v>1115.1921</v>
      </c>
      <c r="AC256" s="33">
        <v>19409.719000000001</v>
      </c>
      <c r="AD256" s="33">
        <v>149.38912999999999</v>
      </c>
      <c r="AE256" s="33">
        <v>197.52806000000001</v>
      </c>
      <c r="AF256" s="33">
        <v>0</v>
      </c>
      <c r="AG256" s="33">
        <v>568.50815</v>
      </c>
      <c r="AH256" s="33">
        <v>0</v>
      </c>
      <c r="AI256" s="33">
        <v>289.46865000000003</v>
      </c>
      <c r="AJ256" s="33">
        <v>8967.8142000000007</v>
      </c>
      <c r="AK256" s="33">
        <v>7301.1382999999996</v>
      </c>
      <c r="AL256" s="33">
        <v>3719.8141000000001</v>
      </c>
      <c r="AM256" s="33">
        <v>0</v>
      </c>
      <c r="AN256" s="33">
        <v>18.533472942220399</v>
      </c>
      <c r="AO256" s="10">
        <v>0.59712230215827333</v>
      </c>
      <c r="AP256" s="8">
        <v>0</v>
      </c>
      <c r="AQ256" s="8">
        <v>35.588352656373495</v>
      </c>
      <c r="AR256" s="8">
        <v>208</v>
      </c>
      <c r="AS256" s="8">
        <v>281.73076923076923</v>
      </c>
      <c r="AT256">
        <v>346</v>
      </c>
      <c r="AU256" s="20">
        <v>386</v>
      </c>
      <c r="AV256" s="8">
        <v>95.544554455445535</v>
      </c>
      <c r="AW256" s="34">
        <v>31</v>
      </c>
      <c r="AX256" s="34">
        <v>12</v>
      </c>
    </row>
    <row r="257" spans="1:50" x14ac:dyDescent="0.25">
      <c r="A257" s="2" t="s">
        <v>376</v>
      </c>
      <c r="B257" s="3" t="s">
        <v>546</v>
      </c>
      <c r="C257" s="4">
        <v>47318</v>
      </c>
      <c r="D257" s="2" t="s">
        <v>378</v>
      </c>
      <c r="E257" s="2" t="s">
        <v>547</v>
      </c>
      <c r="F257" t="e">
        <v>#N/A</v>
      </c>
      <c r="G257" s="6" t="s">
        <v>2230</v>
      </c>
      <c r="H257" s="6">
        <v>24</v>
      </c>
      <c r="I257" s="6" t="s">
        <v>2238</v>
      </c>
      <c r="J257" s="6" t="s">
        <v>2238</v>
      </c>
      <c r="K257" s="34">
        <v>47678.1</v>
      </c>
      <c r="L257" s="34">
        <v>2734</v>
      </c>
      <c r="M257" s="34">
        <v>2427</v>
      </c>
      <c r="N257" s="34">
        <v>44.087350638648537</v>
      </c>
      <c r="O257" s="35">
        <v>4.2837067549507317</v>
      </c>
      <c r="P257" s="33">
        <v>158</v>
      </c>
      <c r="Q257" s="33">
        <v>2265</v>
      </c>
      <c r="R257" s="33">
        <v>4</v>
      </c>
      <c r="S257" s="8">
        <v>15.545993902464744</v>
      </c>
      <c r="T257" s="33">
        <v>38951.868000000002</v>
      </c>
      <c r="U257" s="33">
        <v>0</v>
      </c>
      <c r="V257" s="33">
        <v>0</v>
      </c>
      <c r="W257" s="33">
        <v>0</v>
      </c>
      <c r="X257" s="33">
        <v>10632.463</v>
      </c>
      <c r="Y257" s="33">
        <v>6659.9507999999996</v>
      </c>
      <c r="Z257" s="33">
        <v>349.39488999999998</v>
      </c>
      <c r="AA257" s="33">
        <v>413.31488000000002</v>
      </c>
      <c r="AB257" s="33">
        <v>5173.2996999999996</v>
      </c>
      <c r="AC257" s="33">
        <v>42302.661</v>
      </c>
      <c r="AD257" s="33">
        <v>334.04869000000002</v>
      </c>
      <c r="AE257" s="33">
        <v>373.08699999999999</v>
      </c>
      <c r="AF257" s="33">
        <v>0</v>
      </c>
      <c r="AG257" s="33">
        <v>5877.8099000000002</v>
      </c>
      <c r="AH257" s="33">
        <v>0</v>
      </c>
      <c r="AI257" s="33">
        <v>713.64940000000001</v>
      </c>
      <c r="AJ257" s="33">
        <v>2717.8589999999999</v>
      </c>
      <c r="AK257" s="33">
        <v>36963.809000000001</v>
      </c>
      <c r="AL257" s="33">
        <v>8586.4555999999993</v>
      </c>
      <c r="AM257" s="33">
        <v>0</v>
      </c>
      <c r="AN257" s="33">
        <v>36.851198801517604</v>
      </c>
      <c r="AO257" s="10">
        <v>0.48852732582394659</v>
      </c>
      <c r="AP257" s="8">
        <v>0</v>
      </c>
      <c r="AQ257" s="8">
        <v>249.01567494442102</v>
      </c>
      <c r="AR257" s="8">
        <v>565</v>
      </c>
      <c r="AS257" s="8">
        <v>539.82300884955748</v>
      </c>
      <c r="AT257">
        <v>2030</v>
      </c>
      <c r="AU257" s="20">
        <v>2419</v>
      </c>
      <c r="AV257" s="8">
        <v>99.670374948496089</v>
      </c>
      <c r="AW257" s="34">
        <v>66</v>
      </c>
      <c r="AX257" s="34">
        <v>35</v>
      </c>
    </row>
    <row r="258" spans="1:50" x14ac:dyDescent="0.25">
      <c r="A258" s="2" t="s">
        <v>500</v>
      </c>
      <c r="B258" s="3" t="s">
        <v>548</v>
      </c>
      <c r="C258" s="4">
        <v>5266</v>
      </c>
      <c r="D258" s="2" t="s">
        <v>502</v>
      </c>
      <c r="E258" s="2" t="s">
        <v>549</v>
      </c>
      <c r="F258" t="e">
        <v>#N/A</v>
      </c>
      <c r="G258" s="6" t="s">
        <v>2231</v>
      </c>
      <c r="H258" s="6">
        <v>0</v>
      </c>
      <c r="I258" s="6" t="s">
        <v>2239</v>
      </c>
      <c r="J258" s="6" t="s">
        <v>2239</v>
      </c>
      <c r="K258" s="34">
        <v>6492.2000000000007</v>
      </c>
      <c r="L258" s="34">
        <v>3025</v>
      </c>
      <c r="M258" s="34">
        <v>1142</v>
      </c>
      <c r="N258" s="34">
        <v>88.616462346760073</v>
      </c>
      <c r="O258" s="35">
        <v>19.718373507973126</v>
      </c>
      <c r="P258" s="33">
        <v>79</v>
      </c>
      <c r="Q258" s="33">
        <v>955</v>
      </c>
      <c r="R258" s="33">
        <v>108</v>
      </c>
      <c r="S258" s="8">
        <v>33.379134262007561</v>
      </c>
      <c r="T258" s="33">
        <v>2.0712017</v>
      </c>
      <c r="U258" s="33">
        <v>0</v>
      </c>
      <c r="V258" s="33">
        <v>2456.2294000000002</v>
      </c>
      <c r="W258" s="33">
        <v>993.37293</v>
      </c>
      <c r="X258" s="33">
        <v>0</v>
      </c>
      <c r="Y258" s="33">
        <v>0</v>
      </c>
      <c r="Z258" s="33">
        <v>1253.3047999999999</v>
      </c>
      <c r="AA258" s="33">
        <v>61.709021999999997</v>
      </c>
      <c r="AB258" s="33">
        <v>3.2339354999999999</v>
      </c>
      <c r="AC258" s="33">
        <v>2554.5299</v>
      </c>
      <c r="AD258" s="33">
        <v>826.65790000000004</v>
      </c>
      <c r="AE258" s="33">
        <v>1248.7322999999999</v>
      </c>
      <c r="AF258" s="33">
        <v>0</v>
      </c>
      <c r="AG258" s="33">
        <v>1093.1937</v>
      </c>
      <c r="AH258" s="33">
        <v>61.709018</v>
      </c>
      <c r="AI258" s="33">
        <v>0</v>
      </c>
      <c r="AJ258" s="33">
        <v>726.84068000000002</v>
      </c>
      <c r="AK258" s="33">
        <v>0.32845278999999999</v>
      </c>
      <c r="AL258" s="33">
        <v>1568.6315</v>
      </c>
      <c r="AM258" s="33">
        <v>0</v>
      </c>
      <c r="AN258" s="33">
        <v>19.554613316995567</v>
      </c>
      <c r="AO258" s="10">
        <v>8.8578680203045684E-2</v>
      </c>
      <c r="AP258" s="8">
        <v>0</v>
      </c>
      <c r="AQ258" s="8">
        <v>15.510255249238474</v>
      </c>
      <c r="AR258" s="8">
        <v>51</v>
      </c>
      <c r="AS258" s="8">
        <v>384.9019607843137</v>
      </c>
      <c r="AT258">
        <v>137</v>
      </c>
      <c r="AU258" s="20">
        <v>1088</v>
      </c>
      <c r="AV258" s="8">
        <v>95.27145359019265</v>
      </c>
      <c r="AW258" s="34">
        <v>7</v>
      </c>
      <c r="AX258" s="34">
        <v>3</v>
      </c>
    </row>
    <row r="259" spans="1:50" x14ac:dyDescent="0.25">
      <c r="A259" s="2" t="s">
        <v>27</v>
      </c>
      <c r="B259" s="3" t="s">
        <v>550</v>
      </c>
      <c r="C259" s="4">
        <v>25645</v>
      </c>
      <c r="D259" s="2" t="s">
        <v>29</v>
      </c>
      <c r="E259" s="2" t="s">
        <v>551</v>
      </c>
      <c r="F259" t="e">
        <v>#N/A</v>
      </c>
      <c r="G259" s="6" t="s">
        <v>2232</v>
      </c>
      <c r="H259" s="6">
        <v>12</v>
      </c>
      <c r="I259" s="6" t="s">
        <v>2238</v>
      </c>
      <c r="J259" s="6" t="s">
        <v>2238</v>
      </c>
      <c r="K259" s="34">
        <v>8188.6999999999989</v>
      </c>
      <c r="L259" s="34">
        <v>5365</v>
      </c>
      <c r="M259" s="34">
        <v>3808</v>
      </c>
      <c r="N259" s="34">
        <v>97.268907563025209</v>
      </c>
      <c r="O259" s="35">
        <v>33.06034415175359</v>
      </c>
      <c r="P259" s="33">
        <v>581</v>
      </c>
      <c r="Q259" s="33">
        <v>3160</v>
      </c>
      <c r="R259" s="33">
        <v>67</v>
      </c>
      <c r="S259" s="8">
        <v>34.324294489358913</v>
      </c>
      <c r="T259" s="33">
        <v>4453.3768</v>
      </c>
      <c r="U259" s="33">
        <v>2639.3449000000001</v>
      </c>
      <c r="V259" s="33">
        <v>0</v>
      </c>
      <c r="W259" s="33">
        <v>2103.5940999999998</v>
      </c>
      <c r="X259" s="33">
        <v>0</v>
      </c>
      <c r="Y259" s="33">
        <v>0</v>
      </c>
      <c r="Z259" s="33">
        <v>140.73011</v>
      </c>
      <c r="AA259" s="33">
        <v>279.21328</v>
      </c>
      <c r="AB259" s="33">
        <v>0</v>
      </c>
      <c r="AC259" s="33">
        <v>8883.3598999999995</v>
      </c>
      <c r="AD259" s="33">
        <v>0</v>
      </c>
      <c r="AE259" s="33">
        <v>29.714576000000001</v>
      </c>
      <c r="AF259" s="33">
        <v>0</v>
      </c>
      <c r="AG259" s="33">
        <v>472.50486999999998</v>
      </c>
      <c r="AH259" s="33">
        <v>279.21328999999997</v>
      </c>
      <c r="AI259" s="33">
        <v>0</v>
      </c>
      <c r="AJ259" s="33">
        <v>2270.9776999999999</v>
      </c>
      <c r="AK259" s="33">
        <v>3057.5987</v>
      </c>
      <c r="AL259" s="33">
        <v>3193.2941000000001</v>
      </c>
      <c r="AM259" s="33">
        <v>2546.6737320799998</v>
      </c>
      <c r="AN259" s="33">
        <v>12.800629469187999</v>
      </c>
      <c r="AO259" s="10">
        <v>0.20559318330784357</v>
      </c>
      <c r="AP259" s="8">
        <v>0</v>
      </c>
      <c r="AQ259" s="8">
        <v>48.066300078554583</v>
      </c>
      <c r="AR259" s="8">
        <v>86</v>
      </c>
      <c r="AS259" s="8">
        <v>762.79069767441865</v>
      </c>
      <c r="AT259">
        <v>1549</v>
      </c>
      <c r="AU259" s="20">
        <v>3626</v>
      </c>
      <c r="AV259" s="8">
        <v>95.220588235294116</v>
      </c>
      <c r="AW259" s="34">
        <v>84</v>
      </c>
      <c r="AX259" s="34">
        <v>69</v>
      </c>
    </row>
    <row r="260" spans="1:50" x14ac:dyDescent="0.25">
      <c r="A260" s="2" t="s">
        <v>438</v>
      </c>
      <c r="B260" s="3" t="s">
        <v>552</v>
      </c>
      <c r="C260" s="4">
        <v>17272</v>
      </c>
      <c r="D260" s="2" t="s">
        <v>237</v>
      </c>
      <c r="E260" s="2" t="s">
        <v>553</v>
      </c>
      <c r="F260" t="e">
        <v>#N/A</v>
      </c>
      <c r="G260" s="6" t="s">
        <v>2232</v>
      </c>
      <c r="H260" s="6">
        <v>9</v>
      </c>
      <c r="I260" s="6" t="s">
        <v>2238</v>
      </c>
      <c r="J260" s="6" t="s">
        <v>2238</v>
      </c>
      <c r="K260" s="34">
        <v>19087.499999999996</v>
      </c>
      <c r="L260" s="34">
        <v>2901</v>
      </c>
      <c r="M260" s="34">
        <v>2238</v>
      </c>
      <c r="N260" s="34">
        <v>99.955317247542453</v>
      </c>
      <c r="O260" s="35">
        <v>0.34010695299069593</v>
      </c>
      <c r="P260" s="33">
        <v>1385</v>
      </c>
      <c r="Q260" s="33">
        <v>836</v>
      </c>
      <c r="R260" s="33">
        <v>17</v>
      </c>
      <c r="S260" s="8">
        <v>18.282317092714678</v>
      </c>
      <c r="T260" s="33">
        <v>6605.4692999999997</v>
      </c>
      <c r="U260" s="33">
        <v>347.01240000000001</v>
      </c>
      <c r="V260" s="33">
        <v>0</v>
      </c>
      <c r="W260" s="33">
        <v>12349.591</v>
      </c>
      <c r="X260" s="33">
        <v>0</v>
      </c>
      <c r="Y260" s="33">
        <v>0</v>
      </c>
      <c r="Z260" s="33">
        <v>2082.8908999999999</v>
      </c>
      <c r="AA260" s="33">
        <v>372.61745000000002</v>
      </c>
      <c r="AB260" s="33">
        <v>347.87831</v>
      </c>
      <c r="AC260" s="33">
        <v>16730.237000000001</v>
      </c>
      <c r="AD260" s="33">
        <v>26.556156999999999</v>
      </c>
      <c r="AE260" s="33">
        <v>39.338847999999999</v>
      </c>
      <c r="AF260" s="33">
        <v>0</v>
      </c>
      <c r="AG260" s="33">
        <v>88.267574999999994</v>
      </c>
      <c r="AH260" s="33">
        <v>298.5675</v>
      </c>
      <c r="AI260" s="33">
        <v>240.71965</v>
      </c>
      <c r="AJ260" s="33">
        <v>12184.664000000001</v>
      </c>
      <c r="AK260" s="33">
        <v>3132.5682999999999</v>
      </c>
      <c r="AL260" s="33">
        <v>3576.0542999999998</v>
      </c>
      <c r="AM260" s="33">
        <v>0</v>
      </c>
      <c r="AN260" s="33">
        <v>7.3836825338558389</v>
      </c>
      <c r="AO260" s="10">
        <v>0.42024942566458812</v>
      </c>
      <c r="AP260" s="8">
        <v>0</v>
      </c>
      <c r="AQ260" s="8">
        <v>43.590055069989383</v>
      </c>
      <c r="AR260" s="8">
        <v>215</v>
      </c>
      <c r="AS260" s="8">
        <v>226.27906976744185</v>
      </c>
      <c r="AT260">
        <v>657</v>
      </c>
      <c r="AU260" s="20">
        <v>1777.9999999999998</v>
      </c>
      <c r="AV260" s="8">
        <v>79.445933869526357</v>
      </c>
      <c r="AW260" s="34">
        <v>259</v>
      </c>
      <c r="AX260" s="34">
        <v>217</v>
      </c>
    </row>
    <row r="261" spans="1:50" x14ac:dyDescent="0.25">
      <c r="A261" s="2" t="s">
        <v>530</v>
      </c>
      <c r="B261" s="3" t="s">
        <v>554</v>
      </c>
      <c r="C261" s="4">
        <v>23672</v>
      </c>
      <c r="D261" s="2" t="s">
        <v>532</v>
      </c>
      <c r="E261" s="2" t="s">
        <v>555</v>
      </c>
      <c r="F261" t="e">
        <v>#N/A</v>
      </c>
      <c r="G261" s="6" t="s">
        <v>2232</v>
      </c>
      <c r="H261" s="6">
        <v>10</v>
      </c>
      <c r="I261" s="6" t="s">
        <v>2238</v>
      </c>
      <c r="J261" s="6" t="s">
        <v>2238</v>
      </c>
      <c r="K261" s="34">
        <v>18690.300000000003</v>
      </c>
      <c r="L261" s="34">
        <v>2673</v>
      </c>
      <c r="M261" s="34">
        <v>1743</v>
      </c>
      <c r="N261" s="34">
        <v>79.059093516924833</v>
      </c>
      <c r="O261" s="35">
        <v>7.8120421500011323</v>
      </c>
      <c r="P261" s="33">
        <v>585</v>
      </c>
      <c r="Q261" s="33">
        <v>1153</v>
      </c>
      <c r="R261" s="33">
        <v>5</v>
      </c>
      <c r="S261" s="8">
        <v>42.397736551049498</v>
      </c>
      <c r="T261" s="33">
        <v>12112.749</v>
      </c>
      <c r="U261" s="33">
        <v>4103.3765000000003</v>
      </c>
      <c r="V261" s="33">
        <v>0</v>
      </c>
      <c r="W261" s="33">
        <v>2713.8935999999999</v>
      </c>
      <c r="X261" s="33">
        <v>0</v>
      </c>
      <c r="Y261" s="33">
        <v>1507.2103</v>
      </c>
      <c r="Z261" s="33">
        <v>3782.4704999999999</v>
      </c>
      <c r="AA261" s="33">
        <v>155.86418</v>
      </c>
      <c r="AB261" s="33">
        <v>1679.8126</v>
      </c>
      <c r="AC261" s="33">
        <v>13099.895</v>
      </c>
      <c r="AD261" s="33">
        <v>311.02215999999999</v>
      </c>
      <c r="AE261" s="33">
        <v>445.54187999999999</v>
      </c>
      <c r="AF261" s="33">
        <v>0</v>
      </c>
      <c r="AG261" s="33">
        <v>1480.17</v>
      </c>
      <c r="AH261" s="33">
        <v>1.5420589</v>
      </c>
      <c r="AI261" s="33">
        <v>412.24680999999998</v>
      </c>
      <c r="AJ261" s="33">
        <v>3729.6644000000001</v>
      </c>
      <c r="AK261" s="33">
        <v>5921.2642999999998</v>
      </c>
      <c r="AL261" s="33">
        <v>8745.2546000000002</v>
      </c>
      <c r="AM261" s="33">
        <v>8565.2323894100009</v>
      </c>
      <c r="AN261" s="33">
        <v>36.896770206017202</v>
      </c>
      <c r="AO261" s="10">
        <v>0.48367471101196513</v>
      </c>
      <c r="AP261" s="8">
        <v>0</v>
      </c>
      <c r="AQ261" s="8">
        <v>57.320217224491159</v>
      </c>
      <c r="AR261" s="8">
        <v>205</v>
      </c>
      <c r="AS261" s="8">
        <v>510</v>
      </c>
      <c r="AT261">
        <v>1390</v>
      </c>
      <c r="AU261" s="20">
        <v>1696.9999999999998</v>
      </c>
      <c r="AV261" s="8">
        <v>97.36087205966723</v>
      </c>
      <c r="AW261" s="34">
        <v>27</v>
      </c>
      <c r="AX261" s="34">
        <v>16</v>
      </c>
    </row>
    <row r="262" spans="1:50" x14ac:dyDescent="0.25">
      <c r="A262" s="2" t="s">
        <v>27</v>
      </c>
      <c r="B262" s="3" t="s">
        <v>556</v>
      </c>
      <c r="C262" s="4">
        <v>25871</v>
      </c>
      <c r="D262" s="2" t="s">
        <v>29</v>
      </c>
      <c r="E262" s="2" t="s">
        <v>557</v>
      </c>
      <c r="F262" t="e">
        <v>#N/A</v>
      </c>
      <c r="G262" s="6" t="s">
        <v>2230</v>
      </c>
      <c r="H262" s="6">
        <v>13</v>
      </c>
      <c r="I262" s="6" t="s">
        <v>2238</v>
      </c>
      <c r="J262" s="6" t="s">
        <v>2238</v>
      </c>
      <c r="K262" s="34">
        <v>6321.8</v>
      </c>
      <c r="L262" s="34">
        <v>960</v>
      </c>
      <c r="M262" s="34">
        <v>917</v>
      </c>
      <c r="N262" s="34">
        <v>67.502726281352238</v>
      </c>
      <c r="O262" s="35">
        <v>19.238047162311254</v>
      </c>
      <c r="P262" s="33">
        <v>323</v>
      </c>
      <c r="Q262" s="33">
        <v>573</v>
      </c>
      <c r="R262" s="33">
        <v>21</v>
      </c>
      <c r="S262" s="8">
        <v>4.9379231365257183</v>
      </c>
      <c r="T262" s="33">
        <v>227.90528</v>
      </c>
      <c r="U262" s="33">
        <v>642.04283999999996</v>
      </c>
      <c r="V262" s="33">
        <v>0</v>
      </c>
      <c r="W262" s="33">
        <v>5632.4053999999996</v>
      </c>
      <c r="X262" s="33">
        <v>0</v>
      </c>
      <c r="Y262" s="33">
        <v>0</v>
      </c>
      <c r="Z262" s="33">
        <v>0</v>
      </c>
      <c r="AA262" s="33">
        <v>4144.4628000000002</v>
      </c>
      <c r="AB262" s="33">
        <v>0</v>
      </c>
      <c r="AC262" s="33">
        <v>2373.1945999999998</v>
      </c>
      <c r="AD262" s="33">
        <v>0</v>
      </c>
      <c r="AE262" s="33">
        <v>13.417493</v>
      </c>
      <c r="AF262" s="33">
        <v>0</v>
      </c>
      <c r="AG262" s="33">
        <v>254.22246000000001</v>
      </c>
      <c r="AH262" s="33">
        <v>4131.0452999999998</v>
      </c>
      <c r="AI262" s="33">
        <v>0</v>
      </c>
      <c r="AJ262" s="33">
        <v>1696.6604</v>
      </c>
      <c r="AK262" s="33">
        <v>100.47493</v>
      </c>
      <c r="AL262" s="33">
        <v>321.83677999999998</v>
      </c>
      <c r="AM262" s="33">
        <v>0</v>
      </c>
      <c r="AN262" s="33">
        <v>16.45657945208</v>
      </c>
      <c r="AO262" s="10">
        <v>0.41562500000000002</v>
      </c>
      <c r="AP262" s="8">
        <v>0</v>
      </c>
      <c r="AQ262" s="8">
        <v>69.754752553024346</v>
      </c>
      <c r="AR262" s="8">
        <v>66</v>
      </c>
      <c r="AS262" s="8">
        <v>1442.4242424242425</v>
      </c>
      <c r="AT262">
        <v>358</v>
      </c>
      <c r="AU262" s="20">
        <v>770.00000000000011</v>
      </c>
      <c r="AV262" s="8">
        <v>83.969465648854964</v>
      </c>
      <c r="AW262" s="34">
        <v>99</v>
      </c>
      <c r="AX262" s="34">
        <v>90</v>
      </c>
    </row>
    <row r="263" spans="1:50" x14ac:dyDescent="0.25">
      <c r="A263" s="2" t="s">
        <v>27</v>
      </c>
      <c r="B263" s="3" t="s">
        <v>558</v>
      </c>
      <c r="C263" s="4">
        <v>25328</v>
      </c>
      <c r="D263" s="2" t="s">
        <v>29</v>
      </c>
      <c r="E263" s="2" t="s">
        <v>559</v>
      </c>
      <c r="F263" t="e">
        <v>#N/A</v>
      </c>
      <c r="G263" s="6" t="s">
        <v>2233</v>
      </c>
      <c r="H263" s="6">
        <v>6</v>
      </c>
      <c r="I263" s="6" t="s">
        <v>2238</v>
      </c>
      <c r="J263" s="6" t="s">
        <v>2238</v>
      </c>
      <c r="K263" s="34">
        <v>6131</v>
      </c>
      <c r="L263" s="34">
        <v>2269</v>
      </c>
      <c r="M263" s="34">
        <v>1682</v>
      </c>
      <c r="N263" s="34">
        <v>86.563614744351952</v>
      </c>
      <c r="O263" s="35">
        <v>35.857327219168269</v>
      </c>
      <c r="P263" s="33">
        <v>861</v>
      </c>
      <c r="Q263" s="33">
        <v>814</v>
      </c>
      <c r="R263" s="33">
        <v>7</v>
      </c>
      <c r="S263" s="8">
        <v>20.753494540805566</v>
      </c>
      <c r="T263" s="33">
        <v>749.84497999999996</v>
      </c>
      <c r="U263" s="33">
        <v>2416.1491000000001</v>
      </c>
      <c r="V263" s="33">
        <v>0</v>
      </c>
      <c r="W263" s="33">
        <v>3257.7822999999999</v>
      </c>
      <c r="X263" s="33">
        <v>0</v>
      </c>
      <c r="Y263" s="33">
        <v>0</v>
      </c>
      <c r="Z263" s="33">
        <v>0</v>
      </c>
      <c r="AA263" s="33">
        <v>615.64143000000001</v>
      </c>
      <c r="AB263" s="33">
        <v>0</v>
      </c>
      <c r="AC263" s="33">
        <v>5808.0955000000004</v>
      </c>
      <c r="AD263" s="33">
        <v>15.985099999999999</v>
      </c>
      <c r="AE263" s="33">
        <v>18.290717999999998</v>
      </c>
      <c r="AF263" s="33">
        <v>0</v>
      </c>
      <c r="AG263" s="33">
        <v>604.10909000000004</v>
      </c>
      <c r="AH263" s="33">
        <v>615.64142000000004</v>
      </c>
      <c r="AI263" s="33">
        <v>0</v>
      </c>
      <c r="AJ263" s="33">
        <v>3761.5428999999999</v>
      </c>
      <c r="AK263" s="33">
        <v>103.66999</v>
      </c>
      <c r="AL263" s="33">
        <v>1336.4679000000001</v>
      </c>
      <c r="AM263" s="33">
        <v>0</v>
      </c>
      <c r="AN263" s="33">
        <v>4.5545874338468</v>
      </c>
      <c r="AO263" s="10">
        <v>0.17913638306968788</v>
      </c>
      <c r="AP263" s="8">
        <v>0</v>
      </c>
      <c r="AQ263" s="8">
        <v>145.81087981146894</v>
      </c>
      <c r="AR263" s="8">
        <v>59</v>
      </c>
      <c r="AS263" s="8">
        <v>3372.8813559322034</v>
      </c>
      <c r="AT263">
        <v>656</v>
      </c>
      <c r="AU263" s="20">
        <v>1154</v>
      </c>
      <c r="AV263" s="8">
        <v>68.608799048751493</v>
      </c>
      <c r="AW263" s="34">
        <v>53</v>
      </c>
      <c r="AX263" s="34">
        <v>41</v>
      </c>
    </row>
    <row r="264" spans="1:50" x14ac:dyDescent="0.25">
      <c r="A264" s="2" t="s">
        <v>88</v>
      </c>
      <c r="B264" s="3" t="s">
        <v>560</v>
      </c>
      <c r="C264" s="4">
        <v>68464</v>
      </c>
      <c r="D264" s="2" t="s">
        <v>90</v>
      </c>
      <c r="E264" s="2" t="s">
        <v>561</v>
      </c>
      <c r="F264" t="e">
        <v>#N/A</v>
      </c>
      <c r="G264" s="6" t="s">
        <v>2233</v>
      </c>
      <c r="H264" s="6">
        <v>0</v>
      </c>
      <c r="I264" s="6" t="s">
        <v>2239</v>
      </c>
      <c r="J264" s="6" t="s">
        <v>2239</v>
      </c>
      <c r="K264" s="34">
        <v>48090.200000000004</v>
      </c>
      <c r="L264" s="34">
        <v>3339</v>
      </c>
      <c r="M264" s="34">
        <v>3249</v>
      </c>
      <c r="N264" s="34">
        <v>55.986457371498922</v>
      </c>
      <c r="O264" s="35">
        <v>7.4179140671813952</v>
      </c>
      <c r="P264" s="33">
        <v>1638</v>
      </c>
      <c r="Q264" s="33">
        <v>1483</v>
      </c>
      <c r="R264" s="33">
        <v>128</v>
      </c>
      <c r="S264" s="8">
        <v>49.879320095855164</v>
      </c>
      <c r="T264" s="33">
        <v>2714.4346999999998</v>
      </c>
      <c r="U264" s="33">
        <v>535.82174999999995</v>
      </c>
      <c r="V264" s="33">
        <v>18617.126</v>
      </c>
      <c r="W264" s="33">
        <v>23931.088</v>
      </c>
      <c r="X264" s="33">
        <v>2501.3634000000002</v>
      </c>
      <c r="Y264" s="33">
        <v>0</v>
      </c>
      <c r="Z264" s="33">
        <v>8763.7777999999998</v>
      </c>
      <c r="AA264" s="33">
        <v>591.80663000000004</v>
      </c>
      <c r="AB264" s="33">
        <v>111.96356</v>
      </c>
      <c r="AC264" s="33">
        <v>38876.317000000003</v>
      </c>
      <c r="AD264" s="33">
        <v>40.397064999999998</v>
      </c>
      <c r="AE264" s="33">
        <v>40.112442000000001</v>
      </c>
      <c r="AF264" s="33">
        <v>0</v>
      </c>
      <c r="AG264" s="33">
        <v>12112.216</v>
      </c>
      <c r="AH264" s="33">
        <v>401.65762000000001</v>
      </c>
      <c r="AI264" s="33">
        <v>99.300935999999993</v>
      </c>
      <c r="AJ264" s="33">
        <v>8322.2171999999991</v>
      </c>
      <c r="AK264" s="33">
        <v>3275.0070000000001</v>
      </c>
      <c r="AL264" s="33">
        <v>24133.75</v>
      </c>
      <c r="AM264" s="33">
        <v>10690.127734399999</v>
      </c>
      <c r="AN264" s="33">
        <v>257.56304848332485</v>
      </c>
      <c r="AO264" s="10">
        <v>0.44647105471847742</v>
      </c>
      <c r="AP264" s="8">
        <v>0</v>
      </c>
      <c r="AQ264" s="8">
        <v>78.866434436286156</v>
      </c>
      <c r="AR264" s="8">
        <v>484</v>
      </c>
      <c r="AS264" s="8">
        <v>304.54545454545456</v>
      </c>
      <c r="AT264">
        <v>1545</v>
      </c>
      <c r="AU264" s="20">
        <v>2584</v>
      </c>
      <c r="AV264" s="8">
        <v>79.532163742690059</v>
      </c>
      <c r="AW264" s="34">
        <v>431</v>
      </c>
      <c r="AX264" s="34">
        <v>393</v>
      </c>
    </row>
    <row r="265" spans="1:50" x14ac:dyDescent="0.25">
      <c r="A265" s="2" t="s">
        <v>301</v>
      </c>
      <c r="B265" s="3" t="s">
        <v>562</v>
      </c>
      <c r="C265" s="4">
        <v>13838</v>
      </c>
      <c r="D265" s="2" t="s">
        <v>303</v>
      </c>
      <c r="E265" s="2" t="s">
        <v>563</v>
      </c>
      <c r="F265" t="e">
        <v>#N/A</v>
      </c>
      <c r="G265" s="6" t="s">
        <v>2231</v>
      </c>
      <c r="H265" s="6">
        <v>0</v>
      </c>
      <c r="I265" s="6" t="s">
        <v>2239</v>
      </c>
      <c r="J265" s="6" t="s">
        <v>2239</v>
      </c>
      <c r="K265" s="34">
        <v>19470.2</v>
      </c>
      <c r="L265" s="34">
        <v>893</v>
      </c>
      <c r="M265" s="34">
        <v>784</v>
      </c>
      <c r="N265" s="34">
        <v>55.612244897959187</v>
      </c>
      <c r="O265" s="35">
        <v>5.0352919464633104</v>
      </c>
      <c r="P265" s="33">
        <v>140</v>
      </c>
      <c r="Q265" s="33">
        <v>641</v>
      </c>
      <c r="R265" s="33">
        <v>3</v>
      </c>
      <c r="S265" s="8">
        <v>5.875841578438842</v>
      </c>
      <c r="T265" s="33">
        <v>14683.828</v>
      </c>
      <c r="U265" s="33">
        <v>91.026270999999994</v>
      </c>
      <c r="V265" s="33">
        <v>630.91895999999997</v>
      </c>
      <c r="W265" s="33">
        <v>0</v>
      </c>
      <c r="X265" s="33">
        <v>0</v>
      </c>
      <c r="Y265" s="33">
        <v>400.72751</v>
      </c>
      <c r="Z265" s="33">
        <v>505.33778000000001</v>
      </c>
      <c r="AA265" s="33">
        <v>6.1439269000000003</v>
      </c>
      <c r="AB265" s="33">
        <v>62.945473999999997</v>
      </c>
      <c r="AC265" s="33">
        <v>14298.880999999999</v>
      </c>
      <c r="AD265" s="33">
        <v>242.88985</v>
      </c>
      <c r="AE265" s="33">
        <v>316.21327000000002</v>
      </c>
      <c r="AF265" s="33">
        <v>18.884257000000002</v>
      </c>
      <c r="AG265" s="33">
        <v>262.16991999999999</v>
      </c>
      <c r="AH265" s="33">
        <v>0</v>
      </c>
      <c r="AI265" s="33">
        <v>62.933889000000001</v>
      </c>
      <c r="AJ265" s="33">
        <v>2290.4774000000002</v>
      </c>
      <c r="AK265" s="33">
        <v>11654.498</v>
      </c>
      <c r="AL265" s="33">
        <v>911.74914999999999</v>
      </c>
      <c r="AM265" s="33">
        <v>0</v>
      </c>
      <c r="AN265" s="33">
        <v>46.683188829233607</v>
      </c>
      <c r="AO265" s="10">
        <v>0.56365232660228271</v>
      </c>
      <c r="AP265" s="8">
        <v>0</v>
      </c>
      <c r="AQ265" s="8">
        <v>12.571312286466405</v>
      </c>
      <c r="AR265" s="8">
        <v>148</v>
      </c>
      <c r="AS265" s="8">
        <v>139.86486486486487</v>
      </c>
      <c r="AT265">
        <v>626</v>
      </c>
      <c r="AU265" s="20">
        <v>749.99999999999989</v>
      </c>
      <c r="AV265" s="8">
        <v>95.66326530612244</v>
      </c>
      <c r="AW265" s="34">
        <v>22</v>
      </c>
      <c r="AX265" s="34">
        <v>16</v>
      </c>
    </row>
    <row r="266" spans="1:50" x14ac:dyDescent="0.25">
      <c r="A266" s="2" t="s">
        <v>530</v>
      </c>
      <c r="B266" s="3" t="s">
        <v>564</v>
      </c>
      <c r="C266" s="4">
        <v>23189</v>
      </c>
      <c r="D266" s="2" t="s">
        <v>532</v>
      </c>
      <c r="E266" s="2" t="s">
        <v>565</v>
      </c>
      <c r="F266" t="e">
        <v>#N/A</v>
      </c>
      <c r="G266" s="6" t="s">
        <v>2232</v>
      </c>
      <c r="H266" s="6">
        <v>10</v>
      </c>
      <c r="I266" s="6" t="s">
        <v>2238</v>
      </c>
      <c r="J266" s="6" t="s">
        <v>2238</v>
      </c>
      <c r="K266" s="34">
        <v>59420.4</v>
      </c>
      <c r="L266" s="34">
        <v>5193</v>
      </c>
      <c r="M266" s="34">
        <v>3349</v>
      </c>
      <c r="N266" s="34">
        <v>62.317109584950735</v>
      </c>
      <c r="O266" s="35">
        <v>6.8577785133963332</v>
      </c>
      <c r="P266" s="33">
        <v>1356</v>
      </c>
      <c r="Q266" s="33">
        <v>1987</v>
      </c>
      <c r="R266" s="33">
        <v>6</v>
      </c>
      <c r="S266" s="8">
        <v>23.05015959476129</v>
      </c>
      <c r="T266" s="33">
        <v>44546.686999999998</v>
      </c>
      <c r="U266" s="33">
        <v>670.73407999999995</v>
      </c>
      <c r="V266" s="33">
        <v>0</v>
      </c>
      <c r="W266" s="33">
        <v>15180.501</v>
      </c>
      <c r="X266" s="33">
        <v>2402.9780000000001</v>
      </c>
      <c r="Y266" s="33">
        <v>1308.3314</v>
      </c>
      <c r="Z266" s="33">
        <v>465.59746999999999</v>
      </c>
      <c r="AA266" s="33">
        <v>1392.6495</v>
      </c>
      <c r="AB266" s="33">
        <v>178.97254000000001</v>
      </c>
      <c r="AC266" s="33">
        <v>59721.084999999999</v>
      </c>
      <c r="AD266" s="33">
        <v>729.22976000000006</v>
      </c>
      <c r="AE266" s="33">
        <v>742.87032999999997</v>
      </c>
      <c r="AF266" s="33">
        <v>0</v>
      </c>
      <c r="AG266" s="33">
        <v>965.13756999999998</v>
      </c>
      <c r="AH266" s="33">
        <v>0</v>
      </c>
      <c r="AI266" s="33">
        <v>132.87143</v>
      </c>
      <c r="AJ266" s="33">
        <v>11028.117</v>
      </c>
      <c r="AK266" s="33">
        <v>36221.815000000002</v>
      </c>
      <c r="AL266" s="33">
        <v>14705.054</v>
      </c>
      <c r="AM266" s="33">
        <v>8563.4677137399995</v>
      </c>
      <c r="AN266" s="33">
        <v>66.311571624905596</v>
      </c>
      <c r="AO266" s="10">
        <v>0.59682071662072944</v>
      </c>
      <c r="AP266" s="8">
        <v>15.629884338855891</v>
      </c>
      <c r="AQ266" s="8">
        <v>82.095928524106213</v>
      </c>
      <c r="AR266" s="8">
        <v>644</v>
      </c>
      <c r="AS266" s="8">
        <v>232.51552795031051</v>
      </c>
      <c r="AT266">
        <v>1419</v>
      </c>
      <c r="AU266" s="20">
        <v>3056.9999999999995</v>
      </c>
      <c r="AV266" s="8">
        <v>91.280979396834866</v>
      </c>
      <c r="AW266" s="34">
        <v>300</v>
      </c>
      <c r="AX266" s="34">
        <v>248</v>
      </c>
    </row>
    <row r="267" spans="1:50" x14ac:dyDescent="0.25">
      <c r="A267" s="2" t="s">
        <v>184</v>
      </c>
      <c r="B267" s="3" t="s">
        <v>566</v>
      </c>
      <c r="C267" s="4">
        <v>8078</v>
      </c>
      <c r="D267" s="2" t="s">
        <v>186</v>
      </c>
      <c r="E267" s="2" t="s">
        <v>567</v>
      </c>
      <c r="F267" t="e">
        <v>#N/A</v>
      </c>
      <c r="G267" s="6" t="s">
        <v>2231</v>
      </c>
      <c r="H267" s="6">
        <v>0</v>
      </c>
      <c r="I267" s="6" t="s">
        <v>2239</v>
      </c>
      <c r="J267" s="6" t="s">
        <v>2239</v>
      </c>
      <c r="K267" s="34">
        <v>11404.4</v>
      </c>
      <c r="L267" s="34">
        <v>1358</v>
      </c>
      <c r="M267" s="34">
        <v>913</v>
      </c>
      <c r="N267" s="34">
        <v>81.59912376779846</v>
      </c>
      <c r="O267" s="35">
        <v>9.8196477952108729</v>
      </c>
      <c r="P267" s="33">
        <v>153</v>
      </c>
      <c r="Q267" s="33">
        <v>756</v>
      </c>
      <c r="R267" s="33">
        <v>4</v>
      </c>
      <c r="S267" s="8">
        <v>13.249949469094831</v>
      </c>
      <c r="T267" s="33">
        <v>9352.9498000000003</v>
      </c>
      <c r="U267" s="33">
        <v>0</v>
      </c>
      <c r="V267" s="33">
        <v>0</v>
      </c>
      <c r="W267" s="33">
        <v>1249.3186000000001</v>
      </c>
      <c r="X267" s="33">
        <v>1360.932</v>
      </c>
      <c r="Y267" s="33">
        <v>0</v>
      </c>
      <c r="Z267" s="33">
        <v>1017.253</v>
      </c>
      <c r="AA267" s="33">
        <v>0</v>
      </c>
      <c r="AB267" s="33">
        <v>0</v>
      </c>
      <c r="AC267" s="33">
        <v>10972.956</v>
      </c>
      <c r="AD267" s="33">
        <v>376.46487999999999</v>
      </c>
      <c r="AE267" s="33">
        <v>445.82310000000001</v>
      </c>
      <c r="AF267" s="33">
        <v>0</v>
      </c>
      <c r="AG267" s="33">
        <v>1.8891127999999999</v>
      </c>
      <c r="AH267" s="33">
        <v>0</v>
      </c>
      <c r="AI267" s="33">
        <v>0</v>
      </c>
      <c r="AJ267" s="33">
        <v>3904.5246000000002</v>
      </c>
      <c r="AK267" s="33">
        <v>6375.8586999999998</v>
      </c>
      <c r="AL267" s="33">
        <v>1638.5785000000001</v>
      </c>
      <c r="AM267" s="33">
        <v>0</v>
      </c>
      <c r="AN267" s="33">
        <v>7.3756712335137191</v>
      </c>
      <c r="AO267" s="10">
        <v>0.44421199442119952</v>
      </c>
      <c r="AP267" s="8">
        <v>0</v>
      </c>
      <c r="AQ267" s="8">
        <v>91.797897033874804</v>
      </c>
      <c r="AR267" s="8">
        <v>127</v>
      </c>
      <c r="AS267" s="8">
        <v>853.00787401574803</v>
      </c>
      <c r="AT267">
        <v>783</v>
      </c>
      <c r="AU267" s="20">
        <v>811</v>
      </c>
      <c r="AV267" s="8">
        <v>88.828039430449067</v>
      </c>
      <c r="AW267" s="34">
        <v>25</v>
      </c>
      <c r="AX267" s="34">
        <v>18</v>
      </c>
    </row>
    <row r="268" spans="1:50" x14ac:dyDescent="0.25">
      <c r="A268" s="2" t="s">
        <v>184</v>
      </c>
      <c r="B268" s="3" t="s">
        <v>568</v>
      </c>
      <c r="C268" s="4">
        <v>8675</v>
      </c>
      <c r="D268" s="2" t="s">
        <v>186</v>
      </c>
      <c r="E268" s="2" t="s">
        <v>569</v>
      </c>
      <c r="F268" t="e">
        <v>#N/A</v>
      </c>
      <c r="G268" s="6" t="s">
        <v>2232</v>
      </c>
      <c r="H268" s="6">
        <v>0</v>
      </c>
      <c r="I268" s="6" t="s">
        <v>2239</v>
      </c>
      <c r="J268" s="6" t="s">
        <v>2239</v>
      </c>
      <c r="K268" s="34">
        <v>5278</v>
      </c>
      <c r="L268" s="34">
        <v>1252</v>
      </c>
      <c r="M268" s="34">
        <v>1149</v>
      </c>
      <c r="N268" s="34">
        <v>99.129677980852918</v>
      </c>
      <c r="O268" s="35">
        <v>7.2271249757595664</v>
      </c>
      <c r="P268" s="33">
        <v>68</v>
      </c>
      <c r="Q268" s="33">
        <v>1081</v>
      </c>
      <c r="R268" s="33">
        <v>0</v>
      </c>
      <c r="S268" s="8">
        <v>1.5596176911552506</v>
      </c>
      <c r="T268" s="33">
        <v>5534.6661000000004</v>
      </c>
      <c r="U268" s="33">
        <v>0</v>
      </c>
      <c r="V268" s="33">
        <v>0</v>
      </c>
      <c r="W268" s="33">
        <v>0</v>
      </c>
      <c r="X268" s="33">
        <v>0</v>
      </c>
      <c r="Y268" s="33">
        <v>1.5722917000000001</v>
      </c>
      <c r="Z268" s="33">
        <v>0</v>
      </c>
      <c r="AA268" s="33">
        <v>0</v>
      </c>
      <c r="AB268" s="33">
        <v>66.591883999999993</v>
      </c>
      <c r="AC268" s="33">
        <v>5608.9350000000004</v>
      </c>
      <c r="AD268" s="33">
        <v>92.642059000000003</v>
      </c>
      <c r="AE268" s="33">
        <v>108.90612</v>
      </c>
      <c r="AF268" s="33">
        <v>0</v>
      </c>
      <c r="AG268" s="33">
        <v>77.585708999999994</v>
      </c>
      <c r="AH268" s="33">
        <v>0</v>
      </c>
      <c r="AI268" s="33">
        <v>14.852916</v>
      </c>
      <c r="AJ268" s="33">
        <v>0</v>
      </c>
      <c r="AK268" s="33">
        <v>5478.4106000000002</v>
      </c>
      <c r="AL268" s="33">
        <v>89.985844999999998</v>
      </c>
      <c r="AM268" s="33">
        <v>0</v>
      </c>
      <c r="AN268" s="33">
        <v>3.0791792628376005</v>
      </c>
      <c r="AO268" s="10">
        <v>0.49056603773584906</v>
      </c>
      <c r="AP268" s="8">
        <v>0</v>
      </c>
      <c r="AQ268" s="8">
        <v>56.435217133036055</v>
      </c>
      <c r="AR268" s="8">
        <v>50</v>
      </c>
      <c r="AS268" s="8">
        <v>1332</v>
      </c>
      <c r="AT268">
        <v>1093</v>
      </c>
      <c r="AU268" s="20">
        <v>1076</v>
      </c>
      <c r="AV268" s="8">
        <v>93.646649260226283</v>
      </c>
      <c r="AW268" s="34">
        <v>79</v>
      </c>
      <c r="AX268" s="34">
        <v>41</v>
      </c>
    </row>
    <row r="269" spans="1:50" x14ac:dyDescent="0.25">
      <c r="A269" s="2" t="s">
        <v>500</v>
      </c>
      <c r="B269" s="3" t="s">
        <v>570</v>
      </c>
      <c r="C269" s="4">
        <v>5368</v>
      </c>
      <c r="D269" s="2" t="s">
        <v>502</v>
      </c>
      <c r="E269" s="2" t="s">
        <v>271</v>
      </c>
      <c r="F269" t="e">
        <v>#N/A</v>
      </c>
      <c r="G269" s="6" t="s">
        <v>2232</v>
      </c>
      <c r="H269" s="6">
        <v>11</v>
      </c>
      <c r="I269" s="6" t="s">
        <v>2238</v>
      </c>
      <c r="J269" s="6" t="s">
        <v>2239</v>
      </c>
      <c r="K269" s="34">
        <v>20940.2</v>
      </c>
      <c r="L269" s="34">
        <v>2165</v>
      </c>
      <c r="M269" s="34">
        <v>2002</v>
      </c>
      <c r="N269" s="34">
        <v>77.022977022977017</v>
      </c>
      <c r="O269" s="35">
        <v>9.1558477494353845</v>
      </c>
      <c r="P269" s="33">
        <v>1130</v>
      </c>
      <c r="Q269" s="33">
        <v>839</v>
      </c>
      <c r="R269" s="33">
        <v>33</v>
      </c>
      <c r="S269" s="8">
        <v>7.6980244008725922</v>
      </c>
      <c r="T269" s="33">
        <v>6270.3658999999998</v>
      </c>
      <c r="U269" s="33">
        <v>0</v>
      </c>
      <c r="V269" s="33">
        <v>0</v>
      </c>
      <c r="W269" s="33">
        <v>13895.977000000001</v>
      </c>
      <c r="X269" s="33">
        <v>0</v>
      </c>
      <c r="Y269" s="33">
        <v>0</v>
      </c>
      <c r="Z269" s="33">
        <v>860.65252999999996</v>
      </c>
      <c r="AA269" s="33">
        <v>0</v>
      </c>
      <c r="AB269" s="33">
        <v>139.86076</v>
      </c>
      <c r="AC269" s="33">
        <v>19352.509999999998</v>
      </c>
      <c r="AD269" s="33">
        <v>52.791567000000001</v>
      </c>
      <c r="AE269" s="33">
        <v>132.63990000000001</v>
      </c>
      <c r="AF269" s="33">
        <v>0</v>
      </c>
      <c r="AG269" s="33">
        <v>2127.1534000000001</v>
      </c>
      <c r="AH269" s="33">
        <v>0</v>
      </c>
      <c r="AI269" s="33">
        <v>43.244137000000002</v>
      </c>
      <c r="AJ269" s="33">
        <v>14766.698</v>
      </c>
      <c r="AK269" s="33">
        <v>1765.2361000000001</v>
      </c>
      <c r="AL269" s="33">
        <v>1570.8431</v>
      </c>
      <c r="AM269" s="33">
        <v>5649.9314739499996</v>
      </c>
      <c r="AN269" s="33">
        <v>31.080414447560802</v>
      </c>
      <c r="AO269" s="10">
        <v>0.31030467688725016</v>
      </c>
      <c r="AP269" s="8">
        <v>0</v>
      </c>
      <c r="AQ269" s="8">
        <v>66.765999417251706</v>
      </c>
      <c r="AR269" s="8">
        <v>195</v>
      </c>
      <c r="AS269" s="8">
        <v>433.33333333333331</v>
      </c>
      <c r="AT269">
        <v>454</v>
      </c>
      <c r="AU269" s="20">
        <v>1173</v>
      </c>
      <c r="AV269" s="8">
        <v>58.591408591408587</v>
      </c>
      <c r="AW269" s="34">
        <v>213</v>
      </c>
      <c r="AX269" s="34">
        <v>188</v>
      </c>
    </row>
    <row r="270" spans="1:50" x14ac:dyDescent="0.25">
      <c r="A270" s="2" t="s">
        <v>27</v>
      </c>
      <c r="B270" s="3" t="s">
        <v>571</v>
      </c>
      <c r="C270" s="4">
        <v>25377</v>
      </c>
      <c r="D270" s="2" t="s">
        <v>29</v>
      </c>
      <c r="E270" s="2" t="s">
        <v>572</v>
      </c>
      <c r="F270" t="e">
        <v>#N/A</v>
      </c>
      <c r="G270" s="6" t="s">
        <v>2231</v>
      </c>
      <c r="H270" s="6">
        <v>7</v>
      </c>
      <c r="I270" s="6" t="s">
        <v>2238</v>
      </c>
      <c r="J270" s="6" t="s">
        <v>2238</v>
      </c>
      <c r="K270" s="34">
        <v>32779.9</v>
      </c>
      <c r="L270" s="34">
        <v>3886</v>
      </c>
      <c r="M270" s="34">
        <v>2158</v>
      </c>
      <c r="N270" s="34">
        <v>81.186283595922148</v>
      </c>
      <c r="O270" s="35">
        <v>7.7572375504611628</v>
      </c>
      <c r="P270" s="33">
        <v>372</v>
      </c>
      <c r="Q270" s="33">
        <v>1611</v>
      </c>
      <c r="R270" s="33">
        <v>175</v>
      </c>
      <c r="S270" s="8">
        <v>44.568539711220744</v>
      </c>
      <c r="T270" s="33">
        <v>10931.531999999999</v>
      </c>
      <c r="U270" s="33">
        <v>7120.1234000000004</v>
      </c>
      <c r="V270" s="33">
        <v>1485.6679999999999</v>
      </c>
      <c r="W270" s="33">
        <v>13665.14</v>
      </c>
      <c r="X270" s="33">
        <v>0</v>
      </c>
      <c r="Y270" s="33">
        <v>0</v>
      </c>
      <c r="Z270" s="33">
        <v>3314.7366000000002</v>
      </c>
      <c r="AA270" s="33">
        <v>476.73944</v>
      </c>
      <c r="AB270" s="33">
        <v>108.23393</v>
      </c>
      <c r="AC270" s="33">
        <v>29404.370999999999</v>
      </c>
      <c r="AD270" s="33">
        <v>443.83084000000002</v>
      </c>
      <c r="AE270" s="33">
        <v>63.157510000000002</v>
      </c>
      <c r="AF270" s="33">
        <v>356.91955999999999</v>
      </c>
      <c r="AG270" s="33">
        <v>493.15006</v>
      </c>
      <c r="AH270" s="33">
        <v>373.49534999999997</v>
      </c>
      <c r="AI270" s="33">
        <v>2540.7494000000002</v>
      </c>
      <c r="AJ270" s="33">
        <v>10548.626</v>
      </c>
      <c r="AK270" s="33">
        <v>4330.8478999999998</v>
      </c>
      <c r="AL270" s="33">
        <v>15040.966</v>
      </c>
      <c r="AM270" s="33">
        <v>3716.7866108899998</v>
      </c>
      <c r="AN270" s="33">
        <v>19.9529552862464</v>
      </c>
      <c r="AO270" s="10">
        <v>0.13320252888598214</v>
      </c>
      <c r="AP270" s="8">
        <v>0</v>
      </c>
      <c r="AQ270" s="8">
        <v>61.841398271798894</v>
      </c>
      <c r="AR270" s="8">
        <v>340</v>
      </c>
      <c r="AS270" s="8">
        <v>248.23529411764707</v>
      </c>
      <c r="AT270">
        <v>620</v>
      </c>
      <c r="AU270" s="20">
        <v>2070</v>
      </c>
      <c r="AV270" s="8">
        <v>95.922150139017603</v>
      </c>
      <c r="AW270" s="34">
        <v>87</v>
      </c>
      <c r="AX270" s="34">
        <v>71</v>
      </c>
    </row>
    <row r="271" spans="1:50" x14ac:dyDescent="0.25">
      <c r="A271" s="2" t="s">
        <v>530</v>
      </c>
      <c r="B271" s="3" t="s">
        <v>573</v>
      </c>
      <c r="C271" s="4">
        <v>23417</v>
      </c>
      <c r="D271" s="2" t="s">
        <v>532</v>
      </c>
      <c r="E271" s="2" t="s">
        <v>574</v>
      </c>
      <c r="F271" t="e">
        <v>#N/A</v>
      </c>
      <c r="G271" s="6" t="s">
        <v>2232</v>
      </c>
      <c r="H271" s="6">
        <v>7</v>
      </c>
      <c r="I271" s="6" t="s">
        <v>2238</v>
      </c>
      <c r="J271" s="6" t="s">
        <v>2238</v>
      </c>
      <c r="K271" s="34">
        <v>86887.3</v>
      </c>
      <c r="L271" s="34">
        <v>6026</v>
      </c>
      <c r="M271" s="34">
        <v>4763</v>
      </c>
      <c r="N271" s="34">
        <v>62.544614738610115</v>
      </c>
      <c r="O271" s="35">
        <v>5.1639461670886488</v>
      </c>
      <c r="P271" s="33">
        <v>1445</v>
      </c>
      <c r="Q271" s="33">
        <v>3310</v>
      </c>
      <c r="R271" s="33">
        <v>8</v>
      </c>
      <c r="S271" s="8">
        <v>16.950044548824323</v>
      </c>
      <c r="T271" s="33">
        <v>72563.277000000002</v>
      </c>
      <c r="U271" s="33">
        <v>10874.099</v>
      </c>
      <c r="V271" s="33">
        <v>0</v>
      </c>
      <c r="W271" s="33">
        <v>1571.7998</v>
      </c>
      <c r="X271" s="33">
        <v>0</v>
      </c>
      <c r="Y271" s="33">
        <v>11054.635</v>
      </c>
      <c r="Z271" s="33">
        <v>1079.2612999999999</v>
      </c>
      <c r="AA271" s="33">
        <v>3563.1093999999998</v>
      </c>
      <c r="AB271" s="33">
        <v>5064.5168999999996</v>
      </c>
      <c r="AC271" s="33">
        <v>68680.900999999998</v>
      </c>
      <c r="AD271" s="33">
        <v>1290.3788</v>
      </c>
      <c r="AE271" s="33">
        <v>1424.6241</v>
      </c>
      <c r="AF271" s="33">
        <v>0</v>
      </c>
      <c r="AG271" s="33">
        <v>10052.135</v>
      </c>
      <c r="AH271" s="33">
        <v>0</v>
      </c>
      <c r="AI271" s="33">
        <v>1694.0968</v>
      </c>
      <c r="AJ271" s="33">
        <v>19574.082999999999</v>
      </c>
      <c r="AK271" s="33">
        <v>42608.584000000003</v>
      </c>
      <c r="AL271" s="33">
        <v>15379.281000000001</v>
      </c>
      <c r="AM271" s="33">
        <v>25281.047521</v>
      </c>
      <c r="AN271" s="33">
        <v>50.554000538906806</v>
      </c>
      <c r="AO271" s="10">
        <v>0.47910612979106132</v>
      </c>
      <c r="AP271" s="8">
        <v>16.36125654450262</v>
      </c>
      <c r="AQ271" s="8">
        <v>174.61969570540828</v>
      </c>
      <c r="AR271" s="8">
        <v>890</v>
      </c>
      <c r="AS271" s="8">
        <v>357.86516853932585</v>
      </c>
      <c r="AT271">
        <v>3508</v>
      </c>
      <c r="AU271" s="20">
        <v>4645</v>
      </c>
      <c r="AV271" s="8">
        <v>97.522569808943942</v>
      </c>
      <c r="AW271" s="34">
        <v>453</v>
      </c>
      <c r="AX271" s="34">
        <v>404</v>
      </c>
    </row>
    <row r="272" spans="1:50" x14ac:dyDescent="0.25">
      <c r="A272" s="2" t="s">
        <v>27</v>
      </c>
      <c r="B272" s="3" t="s">
        <v>575</v>
      </c>
      <c r="C272" s="4">
        <v>25649</v>
      </c>
      <c r="D272" s="2" t="s">
        <v>29</v>
      </c>
      <c r="E272" s="2" t="s">
        <v>535</v>
      </c>
      <c r="F272" t="e">
        <v>#N/A</v>
      </c>
      <c r="G272" s="6" t="s">
        <v>2233</v>
      </c>
      <c r="H272" s="6">
        <v>11</v>
      </c>
      <c r="I272" s="6" t="s">
        <v>2238</v>
      </c>
      <c r="J272" s="6" t="s">
        <v>2238</v>
      </c>
      <c r="K272" s="34">
        <v>24728.800000000003</v>
      </c>
      <c r="L272" s="34">
        <v>2201</v>
      </c>
      <c r="M272" s="34">
        <v>1981</v>
      </c>
      <c r="N272" s="34">
        <v>77.233720343260984</v>
      </c>
      <c r="O272" s="35">
        <v>11.216599557624114</v>
      </c>
      <c r="P272" s="33">
        <v>954</v>
      </c>
      <c r="Q272" s="33">
        <v>1006</v>
      </c>
      <c r="R272" s="33">
        <v>21</v>
      </c>
      <c r="S272" s="8">
        <v>43.952365102416145</v>
      </c>
      <c r="T272" s="33">
        <v>2967.0909999999999</v>
      </c>
      <c r="U272" s="33">
        <v>4689.3616000000002</v>
      </c>
      <c r="V272" s="33">
        <v>6554.3914999999997</v>
      </c>
      <c r="W272" s="33">
        <v>9628.0120999999999</v>
      </c>
      <c r="X272" s="33">
        <v>0</v>
      </c>
      <c r="Y272" s="33">
        <v>0</v>
      </c>
      <c r="Z272" s="33">
        <v>2112.2332999999999</v>
      </c>
      <c r="AA272" s="33">
        <v>8499.4856</v>
      </c>
      <c r="AB272" s="33">
        <v>0</v>
      </c>
      <c r="AC272" s="33">
        <v>13262.173000000001</v>
      </c>
      <c r="AD272" s="33">
        <v>47.986736000000001</v>
      </c>
      <c r="AE272" s="33">
        <v>53.809499000000002</v>
      </c>
      <c r="AF272" s="33">
        <v>0</v>
      </c>
      <c r="AG272" s="33">
        <v>481.3698</v>
      </c>
      <c r="AH272" s="33">
        <v>8499.4856</v>
      </c>
      <c r="AI272" s="33">
        <v>965.74694</v>
      </c>
      <c r="AJ272" s="33">
        <v>2478.3476999999998</v>
      </c>
      <c r="AK272" s="33">
        <v>928.87248999999997</v>
      </c>
      <c r="AL272" s="33">
        <v>10514.246999999999</v>
      </c>
      <c r="AM272" s="33">
        <v>5677.7921275400004</v>
      </c>
      <c r="AN272" s="33">
        <v>18.995292341018001</v>
      </c>
      <c r="AO272" s="10">
        <v>0.41975997767234163</v>
      </c>
      <c r="AP272" s="8">
        <v>0</v>
      </c>
      <c r="AQ272" s="8">
        <v>14.947446975648072</v>
      </c>
      <c r="AR272" s="8">
        <v>216</v>
      </c>
      <c r="AS272" s="8">
        <v>94.444444444444443</v>
      </c>
      <c r="AT272">
        <v>794</v>
      </c>
      <c r="AU272" s="20">
        <v>1640</v>
      </c>
      <c r="AV272" s="8">
        <v>82.786471479050988</v>
      </c>
      <c r="AW272" s="34">
        <v>347</v>
      </c>
      <c r="AX272" s="34">
        <v>318</v>
      </c>
    </row>
    <row r="273" spans="1:50" x14ac:dyDescent="0.25">
      <c r="A273" s="2" t="s">
        <v>576</v>
      </c>
      <c r="B273" s="3" t="s">
        <v>577</v>
      </c>
      <c r="C273" s="4">
        <v>76147</v>
      </c>
      <c r="D273" s="2" t="s">
        <v>578</v>
      </c>
      <c r="E273" s="2" t="s">
        <v>579</v>
      </c>
      <c r="F273" t="e">
        <v>#N/A</v>
      </c>
      <c r="G273" s="6" t="s">
        <v>2231</v>
      </c>
      <c r="H273" s="6">
        <v>8</v>
      </c>
      <c r="I273" s="6" t="s">
        <v>2238</v>
      </c>
      <c r="J273" s="6" t="s">
        <v>2238</v>
      </c>
      <c r="K273" s="34">
        <v>23398.599999999995</v>
      </c>
      <c r="L273" s="34">
        <v>1119</v>
      </c>
      <c r="M273" s="34">
        <v>636</v>
      </c>
      <c r="N273" s="34">
        <v>47.012578616352201</v>
      </c>
      <c r="O273" s="35">
        <v>2.1113683878291361</v>
      </c>
      <c r="P273" s="33">
        <v>255</v>
      </c>
      <c r="Q273" s="33">
        <v>379</v>
      </c>
      <c r="R273" s="33">
        <v>2</v>
      </c>
      <c r="S273" s="8">
        <v>29.156490731145475</v>
      </c>
      <c r="T273" s="33">
        <v>9618.8783000000003</v>
      </c>
      <c r="U273" s="33">
        <v>3062.9555</v>
      </c>
      <c r="V273" s="33">
        <v>2993.5064000000002</v>
      </c>
      <c r="W273" s="33">
        <v>5962.5216</v>
      </c>
      <c r="X273" s="33">
        <v>1855.3670999999999</v>
      </c>
      <c r="Y273" s="33">
        <v>0</v>
      </c>
      <c r="Z273" s="33">
        <v>258.46158000000003</v>
      </c>
      <c r="AA273" s="33">
        <v>1045.5698</v>
      </c>
      <c r="AB273" s="33">
        <v>304.50475999999998</v>
      </c>
      <c r="AC273" s="33">
        <v>22413.330999999998</v>
      </c>
      <c r="AD273" s="33">
        <v>1072.3465000000001</v>
      </c>
      <c r="AE273" s="33">
        <v>1277.8672999999999</v>
      </c>
      <c r="AF273" s="33">
        <v>0</v>
      </c>
      <c r="AG273" s="33">
        <v>493.38450999999998</v>
      </c>
      <c r="AH273" s="33">
        <v>1045.5698</v>
      </c>
      <c r="AI273" s="33">
        <v>156.79364000000001</v>
      </c>
      <c r="AJ273" s="33">
        <v>10547.954</v>
      </c>
      <c r="AK273" s="33">
        <v>4256.0627999999997</v>
      </c>
      <c r="AL273" s="33">
        <v>7316.5819000000001</v>
      </c>
      <c r="AM273" s="33">
        <v>0</v>
      </c>
      <c r="AN273" s="33">
        <v>14.322780617258923</v>
      </c>
      <c r="AO273" s="10">
        <v>0.36007130124777187</v>
      </c>
      <c r="AP273" s="8">
        <v>0</v>
      </c>
      <c r="AQ273" s="8">
        <v>38.211259330958185</v>
      </c>
      <c r="AR273" s="8">
        <v>260</v>
      </c>
      <c r="AS273" s="8">
        <v>149.80769230769232</v>
      </c>
      <c r="AT273">
        <v>105</v>
      </c>
      <c r="AU273" s="20">
        <v>377</v>
      </c>
      <c r="AV273" s="8">
        <v>59.276729559748432</v>
      </c>
      <c r="AW273" s="34">
        <v>158</v>
      </c>
      <c r="AX273" s="34">
        <v>151</v>
      </c>
    </row>
    <row r="274" spans="1:50" x14ac:dyDescent="0.25">
      <c r="A274" s="2" t="s">
        <v>184</v>
      </c>
      <c r="B274" s="3" t="s">
        <v>580</v>
      </c>
      <c r="C274" s="4">
        <v>8421</v>
      </c>
      <c r="D274" s="2" t="s">
        <v>186</v>
      </c>
      <c r="E274" s="2" t="s">
        <v>581</v>
      </c>
      <c r="F274" t="e">
        <v>#N/A</v>
      </c>
      <c r="G274" s="6" t="s">
        <v>2232</v>
      </c>
      <c r="H274" s="6">
        <v>21</v>
      </c>
      <c r="I274" s="6" t="s">
        <v>2238</v>
      </c>
      <c r="J274" s="6" t="s">
        <v>2238</v>
      </c>
      <c r="K274" s="34">
        <v>22215.9</v>
      </c>
      <c r="L274" s="34">
        <v>918</v>
      </c>
      <c r="M274" s="34">
        <v>675</v>
      </c>
      <c r="N274" s="34">
        <v>46.666666666666664</v>
      </c>
      <c r="O274" s="35">
        <v>4.1660613021520234</v>
      </c>
      <c r="P274" s="33">
        <v>143</v>
      </c>
      <c r="Q274" s="33">
        <v>531</v>
      </c>
      <c r="R274" s="33">
        <v>1</v>
      </c>
      <c r="S274" s="8">
        <v>19.93823986869835</v>
      </c>
      <c r="T274" s="33">
        <v>13023.718000000001</v>
      </c>
      <c r="U274" s="33">
        <v>0</v>
      </c>
      <c r="V274" s="33">
        <v>992.36427000000003</v>
      </c>
      <c r="W274" s="33">
        <v>8624.9853999999996</v>
      </c>
      <c r="X274" s="33">
        <v>18.935644</v>
      </c>
      <c r="Y274" s="33">
        <v>809.65219999999999</v>
      </c>
      <c r="Z274" s="33">
        <v>2132.5565000000001</v>
      </c>
      <c r="AA274" s="33">
        <v>0</v>
      </c>
      <c r="AB274" s="33">
        <v>1245.1654000000001</v>
      </c>
      <c r="AC274" s="33">
        <v>19765.031999999999</v>
      </c>
      <c r="AD274" s="33">
        <v>326.11864000000003</v>
      </c>
      <c r="AE274" s="33">
        <v>316.24029000000002</v>
      </c>
      <c r="AF274" s="33">
        <v>46.060357000000003</v>
      </c>
      <c r="AG274" s="33">
        <v>519.29579000000001</v>
      </c>
      <c r="AH274" s="33">
        <v>0</v>
      </c>
      <c r="AI274" s="33">
        <v>86.132971999999995</v>
      </c>
      <c r="AJ274" s="33">
        <v>7183.3444</v>
      </c>
      <c r="AK274" s="33">
        <v>11286.741</v>
      </c>
      <c r="AL274" s="33">
        <v>4840.7098999999998</v>
      </c>
      <c r="AM274" s="33">
        <v>1400.25042407</v>
      </c>
      <c r="AN274" s="33">
        <v>153.87262877252522</v>
      </c>
      <c r="AO274" s="10">
        <v>0.54365733113673809</v>
      </c>
      <c r="AP274" s="8">
        <v>0</v>
      </c>
      <c r="AQ274" s="8">
        <v>50.961170546258089</v>
      </c>
      <c r="AR274" s="8">
        <v>247</v>
      </c>
      <c r="AS274" s="8">
        <v>243.48178137651823</v>
      </c>
      <c r="AT274">
        <v>597</v>
      </c>
      <c r="AU274" s="20">
        <v>633</v>
      </c>
      <c r="AV274" s="8">
        <v>93.777777777777786</v>
      </c>
      <c r="AW274" s="34">
        <v>37</v>
      </c>
      <c r="AX274" s="34">
        <v>24</v>
      </c>
    </row>
    <row r="275" spans="1:50" x14ac:dyDescent="0.25">
      <c r="A275" s="2" t="s">
        <v>134</v>
      </c>
      <c r="B275" s="3" t="s">
        <v>582</v>
      </c>
      <c r="C275" s="4">
        <v>54313</v>
      </c>
      <c r="D275" s="2" t="s">
        <v>136</v>
      </c>
      <c r="E275" s="2" t="s">
        <v>583</v>
      </c>
      <c r="F275" t="e">
        <v>#N/A</v>
      </c>
      <c r="G275" s="6" t="s">
        <v>2233</v>
      </c>
      <c r="H275" s="6">
        <v>10</v>
      </c>
      <c r="I275" s="6" t="s">
        <v>2238</v>
      </c>
      <c r="J275" s="6" t="s">
        <v>2238</v>
      </c>
      <c r="K275" s="34">
        <v>14915.4</v>
      </c>
      <c r="L275" s="34">
        <v>643</v>
      </c>
      <c r="M275" s="34">
        <v>604</v>
      </c>
      <c r="N275" s="34">
        <v>33.609271523178805</v>
      </c>
      <c r="O275" s="35">
        <v>3.430443489280393</v>
      </c>
      <c r="P275" s="33">
        <v>207</v>
      </c>
      <c r="Q275" s="33">
        <v>396</v>
      </c>
      <c r="R275" s="33">
        <v>1</v>
      </c>
      <c r="S275" s="8">
        <v>30.287560693111764</v>
      </c>
      <c r="T275" s="33">
        <v>0</v>
      </c>
      <c r="U275" s="33">
        <v>2800.1997999999999</v>
      </c>
      <c r="V275" s="33">
        <v>0</v>
      </c>
      <c r="W275" s="33">
        <v>12143.290999999999</v>
      </c>
      <c r="X275" s="33">
        <v>0</v>
      </c>
      <c r="Y275" s="33">
        <v>0</v>
      </c>
      <c r="Z275" s="33">
        <v>2352.2815000000001</v>
      </c>
      <c r="AA275" s="33">
        <v>0</v>
      </c>
      <c r="AB275" s="33">
        <v>0</v>
      </c>
      <c r="AC275" s="33">
        <v>12578.996999999999</v>
      </c>
      <c r="AD275" s="33">
        <v>31.728401000000002</v>
      </c>
      <c r="AE275" s="33">
        <v>21.409490999999999</v>
      </c>
      <c r="AF275" s="33">
        <v>0</v>
      </c>
      <c r="AG275" s="33">
        <v>2931.6963999999998</v>
      </c>
      <c r="AH275" s="33">
        <v>0</v>
      </c>
      <c r="AI275" s="33">
        <v>0</v>
      </c>
      <c r="AJ275" s="33">
        <v>7477.9708000000001</v>
      </c>
      <c r="AK275" s="33">
        <v>0</v>
      </c>
      <c r="AL275" s="33">
        <v>4531.9306999999999</v>
      </c>
      <c r="AM275" s="33">
        <v>0</v>
      </c>
      <c r="AN275" s="33">
        <v>102.40082127442638</v>
      </c>
      <c r="AO275" s="10">
        <v>0.64361433619384145</v>
      </c>
      <c r="AP275" s="8">
        <v>0</v>
      </c>
      <c r="AQ275" s="8">
        <v>27.866290152809309</v>
      </c>
      <c r="AR275" s="8">
        <v>145</v>
      </c>
      <c r="AS275" s="8">
        <v>282.06896551724139</v>
      </c>
      <c r="AT275">
        <v>316</v>
      </c>
      <c r="AU275" s="20">
        <v>562</v>
      </c>
      <c r="AV275" s="8">
        <v>93.046357615894038</v>
      </c>
      <c r="AW275" s="34">
        <v>15</v>
      </c>
      <c r="AX275" s="34">
        <v>11</v>
      </c>
    </row>
    <row r="276" spans="1:50" x14ac:dyDescent="0.25">
      <c r="A276" s="2" t="s">
        <v>88</v>
      </c>
      <c r="B276" s="3" t="s">
        <v>584</v>
      </c>
      <c r="C276" s="4">
        <v>68755</v>
      </c>
      <c r="D276" s="2" t="s">
        <v>90</v>
      </c>
      <c r="E276" s="2" t="s">
        <v>585</v>
      </c>
      <c r="F276" t="e">
        <v>#N/A</v>
      </c>
      <c r="G276" s="6" t="s">
        <v>2232</v>
      </c>
      <c r="H276" s="6">
        <v>15</v>
      </c>
      <c r="I276" s="6" t="s">
        <v>2238</v>
      </c>
      <c r="J276" s="6" t="s">
        <v>2238</v>
      </c>
      <c r="K276" s="34">
        <v>12384.3</v>
      </c>
      <c r="L276" s="34">
        <v>2687</v>
      </c>
      <c r="M276" s="34">
        <v>2412</v>
      </c>
      <c r="N276" s="34">
        <v>79.353233830845767</v>
      </c>
      <c r="O276" s="35">
        <v>22.928590217910287</v>
      </c>
      <c r="P276" s="33">
        <v>1266</v>
      </c>
      <c r="Q276" s="33">
        <v>1124</v>
      </c>
      <c r="R276" s="33">
        <v>22</v>
      </c>
      <c r="S276" s="8">
        <v>31.543250729688864</v>
      </c>
      <c r="T276" s="33">
        <v>7296.2055</v>
      </c>
      <c r="U276" s="33">
        <v>2139.3029000000001</v>
      </c>
      <c r="V276" s="33">
        <v>725.41011000000003</v>
      </c>
      <c r="W276" s="33">
        <v>2517.6437000000001</v>
      </c>
      <c r="X276" s="33">
        <v>0</v>
      </c>
      <c r="Y276" s="33">
        <v>0</v>
      </c>
      <c r="Z276" s="33">
        <v>365.30673999999999</v>
      </c>
      <c r="AA276" s="33">
        <v>2543.2285000000002</v>
      </c>
      <c r="AB276" s="33">
        <v>40.461596999999998</v>
      </c>
      <c r="AC276" s="33">
        <v>9757.4158000000007</v>
      </c>
      <c r="AD276" s="33">
        <v>168.42175</v>
      </c>
      <c r="AE276" s="33">
        <v>195.10144</v>
      </c>
      <c r="AF276" s="33">
        <v>0</v>
      </c>
      <c r="AG276" s="33">
        <v>569.12009999999998</v>
      </c>
      <c r="AH276" s="33">
        <v>2543.2285999999999</v>
      </c>
      <c r="AI276" s="33">
        <v>9.2663398000000008</v>
      </c>
      <c r="AJ276" s="33">
        <v>3458.7404999999999</v>
      </c>
      <c r="AK276" s="33">
        <v>2038.2363</v>
      </c>
      <c r="AL276" s="33">
        <v>4061.1412</v>
      </c>
      <c r="AM276" s="33">
        <v>0</v>
      </c>
      <c r="AN276" s="33">
        <v>53.511311004374399</v>
      </c>
      <c r="AO276" s="10">
        <v>0.22065439672801637</v>
      </c>
      <c r="AP276" s="8">
        <v>0</v>
      </c>
      <c r="AQ276" s="8">
        <v>33.306889712746361</v>
      </c>
      <c r="AR276" s="8">
        <v>131</v>
      </c>
      <c r="AS276" s="8">
        <v>475.19083969465646</v>
      </c>
      <c r="AT276">
        <v>1365</v>
      </c>
      <c r="AU276" s="20">
        <v>1319.9999999999998</v>
      </c>
      <c r="AV276" s="8">
        <v>54.726368159203972</v>
      </c>
      <c r="AW276" s="34">
        <v>484</v>
      </c>
      <c r="AX276" s="34">
        <v>447</v>
      </c>
    </row>
    <row r="277" spans="1:50" x14ac:dyDescent="0.25">
      <c r="A277" s="2" t="s">
        <v>33</v>
      </c>
      <c r="B277" s="3" t="s">
        <v>586</v>
      </c>
      <c r="C277" s="4">
        <v>15664</v>
      </c>
      <c r="D277" s="2" t="s">
        <v>35</v>
      </c>
      <c r="E277" s="2" t="s">
        <v>587</v>
      </c>
      <c r="F277" t="e">
        <v>#N/A</v>
      </c>
      <c r="G277" s="6" t="s">
        <v>2233</v>
      </c>
      <c r="H277" s="6">
        <v>0</v>
      </c>
      <c r="I277" s="6" t="s">
        <v>2239</v>
      </c>
      <c r="J277" s="6" t="s">
        <v>2239</v>
      </c>
      <c r="K277" s="34">
        <v>9135.6999999999989</v>
      </c>
      <c r="L277" s="34">
        <v>2292</v>
      </c>
      <c r="M277" s="34">
        <v>2254</v>
      </c>
      <c r="N277" s="34">
        <v>81.100266193433896</v>
      </c>
      <c r="O277" s="35">
        <v>32.262153285770729</v>
      </c>
      <c r="P277" s="33">
        <v>878</v>
      </c>
      <c r="Q277" s="33">
        <v>1350</v>
      </c>
      <c r="R277" s="33">
        <v>26</v>
      </c>
      <c r="S277" s="8">
        <v>37.043723341158405</v>
      </c>
      <c r="T277" s="33">
        <v>6234.7902000000004</v>
      </c>
      <c r="U277" s="33">
        <v>0</v>
      </c>
      <c r="V277" s="33">
        <v>0</v>
      </c>
      <c r="W277" s="33">
        <v>1034.0990999999999</v>
      </c>
      <c r="X277" s="33">
        <v>0</v>
      </c>
      <c r="Y277" s="33">
        <v>0</v>
      </c>
      <c r="Z277" s="33">
        <v>0</v>
      </c>
      <c r="AA277" s="33">
        <v>237.46001000000001</v>
      </c>
      <c r="AB277" s="33">
        <v>34.318660999999999</v>
      </c>
      <c r="AC277" s="33">
        <v>7068.4440999999997</v>
      </c>
      <c r="AD277" s="33">
        <v>13.516029</v>
      </c>
      <c r="AE277" s="33">
        <v>23.992039999999999</v>
      </c>
      <c r="AF277" s="33">
        <v>0</v>
      </c>
      <c r="AG277" s="33">
        <v>54.054589</v>
      </c>
      <c r="AH277" s="33">
        <v>237.46002999999999</v>
      </c>
      <c r="AI277" s="33">
        <v>20.496544</v>
      </c>
      <c r="AJ277" s="33">
        <v>1080.5287000000001</v>
      </c>
      <c r="AK277" s="33">
        <v>3213.1098999999999</v>
      </c>
      <c r="AL277" s="33">
        <v>2724.0970000000002</v>
      </c>
      <c r="AM277" s="33">
        <v>0</v>
      </c>
      <c r="AN277" s="33">
        <v>24.233371959306396</v>
      </c>
      <c r="AO277" s="10">
        <v>0.46122896854425749</v>
      </c>
      <c r="AP277" s="8">
        <v>0</v>
      </c>
      <c r="AQ277" s="8">
        <v>161.16</v>
      </c>
      <c r="AR277" s="8">
        <v>77</v>
      </c>
      <c r="AS277" s="8">
        <v>2462.3376623376626</v>
      </c>
      <c r="AT277">
        <v>1074</v>
      </c>
      <c r="AU277" s="20">
        <v>2113</v>
      </c>
      <c r="AV277" s="8">
        <v>93.744454303460515</v>
      </c>
      <c r="AW277" s="34">
        <v>150</v>
      </c>
      <c r="AX277" s="34">
        <v>136</v>
      </c>
    </row>
    <row r="278" spans="1:50" x14ac:dyDescent="0.25">
      <c r="A278" s="2" t="s">
        <v>33</v>
      </c>
      <c r="B278" s="3" t="s">
        <v>588</v>
      </c>
      <c r="C278" s="4">
        <v>15185</v>
      </c>
      <c r="D278" s="2" t="s">
        <v>35</v>
      </c>
      <c r="E278" s="2" t="s">
        <v>589</v>
      </c>
      <c r="F278" t="e">
        <v>#N/A</v>
      </c>
      <c r="G278" s="6" t="s">
        <v>2230</v>
      </c>
      <c r="H278" s="6">
        <v>0</v>
      </c>
      <c r="I278" s="6" t="s">
        <v>2239</v>
      </c>
      <c r="J278" s="6" t="s">
        <v>2239</v>
      </c>
      <c r="K278" s="34">
        <v>17944.900000000001</v>
      </c>
      <c r="L278" s="34">
        <v>1756</v>
      </c>
      <c r="M278" s="34">
        <v>1581</v>
      </c>
      <c r="N278" s="34">
        <v>58.507273877292853</v>
      </c>
      <c r="O278" s="35">
        <v>11.187958180827755</v>
      </c>
      <c r="P278" s="33">
        <v>179</v>
      </c>
      <c r="Q278" s="33">
        <v>1351</v>
      </c>
      <c r="R278" s="33">
        <v>51</v>
      </c>
      <c r="S278" s="8">
        <v>40.718805671680784</v>
      </c>
      <c r="T278" s="33">
        <v>2610.6605</v>
      </c>
      <c r="U278" s="33">
        <v>871.36131999999998</v>
      </c>
      <c r="V278" s="33">
        <v>10.792176</v>
      </c>
      <c r="W278" s="33">
        <v>11049.328</v>
      </c>
      <c r="X278" s="33">
        <v>861.67912999999999</v>
      </c>
      <c r="Y278" s="33">
        <v>0</v>
      </c>
      <c r="Z278" s="33">
        <v>3700.3301000000001</v>
      </c>
      <c r="AA278" s="33">
        <v>395.94072999999997</v>
      </c>
      <c r="AB278" s="33">
        <v>16.416516999999999</v>
      </c>
      <c r="AC278" s="33">
        <v>11289.665999999999</v>
      </c>
      <c r="AD278" s="33">
        <v>8.8626734000000003</v>
      </c>
      <c r="AE278" s="33">
        <v>10.003468</v>
      </c>
      <c r="AF278" s="33">
        <v>0</v>
      </c>
      <c r="AG278" s="33">
        <v>8.5957872000000002</v>
      </c>
      <c r="AH278" s="33">
        <v>395.94067000000001</v>
      </c>
      <c r="AI278" s="33">
        <v>14.23704</v>
      </c>
      <c r="AJ278" s="33">
        <v>8610.0894000000008</v>
      </c>
      <c r="AK278" s="33">
        <v>97.087511000000006</v>
      </c>
      <c r="AL278" s="33">
        <v>6275.2624999999998</v>
      </c>
      <c r="AM278" s="33">
        <v>0</v>
      </c>
      <c r="AN278" s="33">
        <v>54.931308246751641</v>
      </c>
      <c r="AO278" s="10">
        <v>0.48143664245359152</v>
      </c>
      <c r="AP278" s="8">
        <v>0</v>
      </c>
      <c r="AQ278" s="8">
        <v>127.24499999999999</v>
      </c>
      <c r="AR278" s="8">
        <v>155</v>
      </c>
      <c r="AS278" s="8">
        <v>965.80645161290317</v>
      </c>
      <c r="AT278">
        <v>678</v>
      </c>
      <c r="AU278" s="20">
        <v>1560</v>
      </c>
      <c r="AV278" s="8">
        <v>98.671726755218216</v>
      </c>
      <c r="AW278" s="34">
        <v>32</v>
      </c>
      <c r="AX278" s="34">
        <v>25</v>
      </c>
    </row>
    <row r="279" spans="1:50" x14ac:dyDescent="0.25">
      <c r="A279" s="2" t="s">
        <v>204</v>
      </c>
      <c r="B279" s="3" t="s">
        <v>590</v>
      </c>
      <c r="C279" s="4">
        <v>52022</v>
      </c>
      <c r="D279" s="2" t="s">
        <v>206</v>
      </c>
      <c r="E279" s="2" t="s">
        <v>591</v>
      </c>
      <c r="F279" t="e">
        <v>#N/A</v>
      </c>
      <c r="G279" s="6" t="s">
        <v>2233</v>
      </c>
      <c r="H279" s="6">
        <v>19</v>
      </c>
      <c r="I279" s="6" t="s">
        <v>2238</v>
      </c>
      <c r="J279" s="6" t="s">
        <v>2238</v>
      </c>
      <c r="K279" s="34">
        <v>4762</v>
      </c>
      <c r="L279" s="34">
        <v>2264</v>
      </c>
      <c r="M279" s="34">
        <v>1772</v>
      </c>
      <c r="N279" s="34">
        <v>91.647855530474047</v>
      </c>
      <c r="O279" s="35">
        <v>28.83994755346292</v>
      </c>
      <c r="P279" s="33">
        <v>507</v>
      </c>
      <c r="Q279" s="33">
        <v>1263</v>
      </c>
      <c r="R279" s="33">
        <v>2</v>
      </c>
      <c r="S279" s="8">
        <v>4.7984663516225954</v>
      </c>
      <c r="T279" s="33">
        <v>4189.4282000000003</v>
      </c>
      <c r="U279" s="33">
        <v>228.23862</v>
      </c>
      <c r="V279" s="33">
        <v>0</v>
      </c>
      <c r="W279" s="33">
        <v>240.20456999999999</v>
      </c>
      <c r="X279" s="33">
        <v>4.8786098000000004</v>
      </c>
      <c r="Y279" s="33">
        <v>0</v>
      </c>
      <c r="Z279" s="33">
        <v>0</v>
      </c>
      <c r="AA279" s="33">
        <v>0</v>
      </c>
      <c r="AB279" s="33">
        <v>0</v>
      </c>
      <c r="AC279" s="33">
        <v>4655.2179999999998</v>
      </c>
      <c r="AD279" s="33">
        <v>36.111615999999998</v>
      </c>
      <c r="AE279" s="33">
        <v>49.740932000000001</v>
      </c>
      <c r="AF279" s="33">
        <v>0</v>
      </c>
      <c r="AG279" s="33">
        <v>210.81775999999999</v>
      </c>
      <c r="AH279" s="33">
        <v>0</v>
      </c>
      <c r="AI279" s="33">
        <v>0</v>
      </c>
      <c r="AJ279" s="33">
        <v>2983.4641000000001</v>
      </c>
      <c r="AK279" s="33">
        <v>1222.1948</v>
      </c>
      <c r="AL279" s="33">
        <v>225.11197000000001</v>
      </c>
      <c r="AM279" s="33">
        <v>0</v>
      </c>
      <c r="AN279" s="33">
        <v>6.6168624045405133</v>
      </c>
      <c r="AO279" s="10">
        <v>0.21882778909255488</v>
      </c>
      <c r="AP279" s="8">
        <v>0</v>
      </c>
      <c r="AQ279" s="8">
        <v>18.011395793359682</v>
      </c>
      <c r="AR279" s="8">
        <v>65</v>
      </c>
      <c r="AS279" s="8">
        <v>307.69230769230768</v>
      </c>
      <c r="AT279">
        <v>892</v>
      </c>
      <c r="AU279" s="20">
        <v>1430.0000000000002</v>
      </c>
      <c r="AV279" s="8">
        <v>80.699774266365694</v>
      </c>
      <c r="AW279" s="34">
        <v>442</v>
      </c>
      <c r="AX279" s="34">
        <v>430</v>
      </c>
    </row>
    <row r="280" spans="1:50" x14ac:dyDescent="0.25">
      <c r="A280" s="2" t="s">
        <v>184</v>
      </c>
      <c r="B280" s="3" t="s">
        <v>592</v>
      </c>
      <c r="C280" s="4">
        <v>8832</v>
      </c>
      <c r="D280" s="2" t="s">
        <v>186</v>
      </c>
      <c r="E280" s="2" t="s">
        <v>593</v>
      </c>
      <c r="F280" t="e">
        <v>#N/A</v>
      </c>
      <c r="G280" s="6" t="s">
        <v>2231</v>
      </c>
      <c r="H280" s="6">
        <v>7</v>
      </c>
      <c r="I280" s="6" t="s">
        <v>2238</v>
      </c>
      <c r="J280" s="6" t="s">
        <v>2238</v>
      </c>
      <c r="K280" s="34">
        <v>17211.599999999999</v>
      </c>
      <c r="L280" s="34">
        <v>1514</v>
      </c>
      <c r="M280" s="34">
        <v>682</v>
      </c>
      <c r="N280" s="34">
        <v>74.486803519061581</v>
      </c>
      <c r="O280" s="35">
        <v>5.656144764180902</v>
      </c>
      <c r="P280" s="33">
        <v>66</v>
      </c>
      <c r="Q280" s="33">
        <v>614</v>
      </c>
      <c r="R280" s="33">
        <v>2</v>
      </c>
      <c r="S280" s="8">
        <v>44.1090638292333</v>
      </c>
      <c r="T280" s="33">
        <v>8010.6216999999997</v>
      </c>
      <c r="U280" s="33">
        <v>0</v>
      </c>
      <c r="V280" s="33">
        <v>45.282758999999999</v>
      </c>
      <c r="W280" s="33">
        <v>8565.4961999999996</v>
      </c>
      <c r="X280" s="33">
        <v>0</v>
      </c>
      <c r="Y280" s="33">
        <v>0</v>
      </c>
      <c r="Z280" s="33">
        <v>4882.6911</v>
      </c>
      <c r="AA280" s="33">
        <v>328.00258000000002</v>
      </c>
      <c r="AB280" s="33">
        <v>184.57693</v>
      </c>
      <c r="AC280" s="33">
        <v>11763.025</v>
      </c>
      <c r="AD280" s="33">
        <v>164.28020000000001</v>
      </c>
      <c r="AE280" s="33">
        <v>172.29987</v>
      </c>
      <c r="AF280" s="33">
        <v>0</v>
      </c>
      <c r="AG280" s="33">
        <v>110.88415000000001</v>
      </c>
      <c r="AH280" s="33">
        <v>9.1259999999999996E-4</v>
      </c>
      <c r="AI280" s="33">
        <v>0</v>
      </c>
      <c r="AJ280" s="33">
        <v>2752.3128000000002</v>
      </c>
      <c r="AK280" s="33">
        <v>6629.2359999999999</v>
      </c>
      <c r="AL280" s="33">
        <v>7468.9272000000001</v>
      </c>
      <c r="AM280" s="33">
        <v>0</v>
      </c>
      <c r="AN280" s="33">
        <v>174.76987185595078</v>
      </c>
      <c r="AO280" s="10">
        <v>0.50153280196198646</v>
      </c>
      <c r="AP280" s="8">
        <v>0</v>
      </c>
      <c r="AQ280" s="8">
        <v>34.74240093775493</v>
      </c>
      <c r="AR280" s="8">
        <v>176</v>
      </c>
      <c r="AS280" s="8">
        <v>232.95454545454547</v>
      </c>
      <c r="AT280">
        <v>642</v>
      </c>
      <c r="AU280" s="20">
        <v>652</v>
      </c>
      <c r="AV280" s="8">
        <v>95.601173020527867</v>
      </c>
      <c r="AW280" s="34">
        <v>20</v>
      </c>
      <c r="AX280" s="34">
        <v>12</v>
      </c>
    </row>
    <row r="281" spans="1:50" x14ac:dyDescent="0.25">
      <c r="A281" s="2" t="s">
        <v>134</v>
      </c>
      <c r="B281" s="3" t="s">
        <v>594</v>
      </c>
      <c r="C281" s="4">
        <v>54377</v>
      </c>
      <c r="D281" s="2" t="s">
        <v>136</v>
      </c>
      <c r="E281" s="2" t="s">
        <v>595</v>
      </c>
      <c r="F281" t="e">
        <v>#N/A</v>
      </c>
      <c r="G281" s="6" t="s">
        <v>2230</v>
      </c>
      <c r="H281" s="6">
        <v>24</v>
      </c>
      <c r="I281" s="6" t="s">
        <v>2238</v>
      </c>
      <c r="J281" s="6" t="s">
        <v>2238</v>
      </c>
      <c r="K281" s="34">
        <v>25435.300000000003</v>
      </c>
      <c r="L281" s="34">
        <v>977</v>
      </c>
      <c r="M281" s="34">
        <v>946</v>
      </c>
      <c r="N281" s="34">
        <v>93.551797040169134</v>
      </c>
      <c r="O281" s="35">
        <v>3.0638530447667782</v>
      </c>
      <c r="P281" s="33">
        <v>294</v>
      </c>
      <c r="Q281" s="33">
        <v>647</v>
      </c>
      <c r="R281" s="33">
        <v>5</v>
      </c>
      <c r="S281" s="8">
        <v>52.49674590093796</v>
      </c>
      <c r="T281" s="33">
        <v>0</v>
      </c>
      <c r="U281" s="33">
        <v>1711.4468999999999</v>
      </c>
      <c r="V281" s="33">
        <v>2721.9306999999999</v>
      </c>
      <c r="W281" s="33">
        <v>20992.557000000001</v>
      </c>
      <c r="X281" s="33">
        <v>206.91334000000001</v>
      </c>
      <c r="Y281" s="33">
        <v>0</v>
      </c>
      <c r="Z281" s="33">
        <v>8976.0612000000001</v>
      </c>
      <c r="AA281" s="33">
        <v>0</v>
      </c>
      <c r="AB281" s="33">
        <v>98.665704000000005</v>
      </c>
      <c r="AC281" s="33">
        <v>16553.978999999999</v>
      </c>
      <c r="AD281" s="33">
        <v>15.761767000000001</v>
      </c>
      <c r="AE281" s="33">
        <v>10.462199999999999</v>
      </c>
      <c r="AF281" s="33">
        <v>0</v>
      </c>
      <c r="AG281" s="33">
        <v>4260.4753000000001</v>
      </c>
      <c r="AH281" s="33">
        <v>0</v>
      </c>
      <c r="AI281" s="33">
        <v>80.023544000000001</v>
      </c>
      <c r="AJ281" s="33">
        <v>7791.0178999999998</v>
      </c>
      <c r="AK281" s="33">
        <v>39.985582999999998</v>
      </c>
      <c r="AL281" s="33">
        <v>13462.503000000001</v>
      </c>
      <c r="AM281" s="33">
        <v>0</v>
      </c>
      <c r="AN281" s="33">
        <v>137.32034983471922</v>
      </c>
      <c r="AO281" s="10">
        <v>0.27183872938301773</v>
      </c>
      <c r="AP281" s="8">
        <v>0</v>
      </c>
      <c r="AQ281" s="8">
        <v>46.09179777108924</v>
      </c>
      <c r="AR281" s="8">
        <v>249</v>
      </c>
      <c r="AS281" s="8">
        <v>271.68674698795184</v>
      </c>
      <c r="AT281">
        <v>581</v>
      </c>
      <c r="AU281" s="20">
        <v>877.00000000000011</v>
      </c>
      <c r="AV281" s="8">
        <v>92.706131078224104</v>
      </c>
      <c r="AW281" s="34">
        <v>69</v>
      </c>
      <c r="AX281" s="34">
        <v>61</v>
      </c>
    </row>
    <row r="282" spans="1:50" x14ac:dyDescent="0.25">
      <c r="A282" s="2" t="s">
        <v>204</v>
      </c>
      <c r="B282" s="3" t="s">
        <v>596</v>
      </c>
      <c r="C282" s="4">
        <v>52227</v>
      </c>
      <c r="D282" s="2" t="s">
        <v>206</v>
      </c>
      <c r="E282" s="2" t="s">
        <v>597</v>
      </c>
      <c r="F282" t="e">
        <v>#N/A</v>
      </c>
      <c r="G282" s="6" t="s">
        <v>2230</v>
      </c>
      <c r="H282" s="6">
        <v>24</v>
      </c>
      <c r="I282" s="6" t="s">
        <v>2238</v>
      </c>
      <c r="J282" s="6" t="s">
        <v>2238</v>
      </c>
      <c r="K282" s="34">
        <v>105716.2</v>
      </c>
      <c r="L282" s="34">
        <v>7494</v>
      </c>
      <c r="M282" s="34">
        <v>7116</v>
      </c>
      <c r="N282" s="34">
        <v>87.127599775154579</v>
      </c>
      <c r="O282" s="35">
        <v>5.8550290486178103</v>
      </c>
      <c r="P282" s="33">
        <v>2475</v>
      </c>
      <c r="Q282" s="33">
        <v>4621</v>
      </c>
      <c r="R282" s="33">
        <v>20</v>
      </c>
      <c r="S282" s="8">
        <v>79.037165176357675</v>
      </c>
      <c r="T282" s="33">
        <v>8778.1466999999993</v>
      </c>
      <c r="U282" s="33">
        <v>4055.1806000000001</v>
      </c>
      <c r="V282" s="33">
        <v>30080.355</v>
      </c>
      <c r="W282" s="33">
        <v>41587.417999999998</v>
      </c>
      <c r="X282" s="33">
        <v>1965.6072999999999</v>
      </c>
      <c r="Y282" s="33">
        <v>0</v>
      </c>
      <c r="Z282" s="33">
        <v>38051.205999999998</v>
      </c>
      <c r="AA282" s="33">
        <v>1071.5626</v>
      </c>
      <c r="AB282" s="33">
        <v>255.43991</v>
      </c>
      <c r="AC282" s="33">
        <v>47050.313999999998</v>
      </c>
      <c r="AD282" s="33">
        <v>101.66838</v>
      </c>
      <c r="AE282" s="33">
        <v>232.4435</v>
      </c>
      <c r="AF282" s="33">
        <v>0</v>
      </c>
      <c r="AG282" s="33">
        <v>2868.9382000000001</v>
      </c>
      <c r="AH282" s="33">
        <v>21.178746</v>
      </c>
      <c r="AI282" s="33">
        <v>10398.154</v>
      </c>
      <c r="AJ282" s="33">
        <v>2692.6251000000002</v>
      </c>
      <c r="AK282" s="33">
        <v>1426.1262999999999</v>
      </c>
      <c r="AL282" s="33">
        <v>69317.819000000003</v>
      </c>
      <c r="AM282" s="33">
        <v>0</v>
      </c>
      <c r="AN282" s="33">
        <v>205.33744861161998</v>
      </c>
      <c r="AO282" s="10">
        <v>0.24925786163522012</v>
      </c>
      <c r="AP282" s="8">
        <v>0</v>
      </c>
      <c r="AQ282" s="8">
        <v>150.84543976938733</v>
      </c>
      <c r="AR282" s="8">
        <v>1265</v>
      </c>
      <c r="AS282" s="8">
        <v>132.41106719367588</v>
      </c>
      <c r="AT282">
        <v>4324</v>
      </c>
      <c r="AU282" s="20">
        <v>5175</v>
      </c>
      <c r="AV282" s="8">
        <v>72.72344013490725</v>
      </c>
      <c r="AW282" s="34">
        <v>2405</v>
      </c>
      <c r="AX282" s="34">
        <v>2376</v>
      </c>
    </row>
    <row r="283" spans="1:50" x14ac:dyDescent="0.25">
      <c r="A283" s="2" t="s">
        <v>438</v>
      </c>
      <c r="B283" s="3" t="s">
        <v>598</v>
      </c>
      <c r="C283" s="4">
        <v>17873</v>
      </c>
      <c r="D283" s="2" t="s">
        <v>237</v>
      </c>
      <c r="E283" s="2" t="s">
        <v>599</v>
      </c>
      <c r="F283" t="e">
        <v>#N/A</v>
      </c>
      <c r="G283" s="6" t="s">
        <v>2231</v>
      </c>
      <c r="H283" s="6">
        <v>8</v>
      </c>
      <c r="I283" s="6" t="s">
        <v>2238</v>
      </c>
      <c r="J283" s="6" t="s">
        <v>2238</v>
      </c>
      <c r="K283" s="34">
        <v>44720.900000000009</v>
      </c>
      <c r="L283" s="34">
        <v>1197</v>
      </c>
      <c r="M283" s="34">
        <v>768</v>
      </c>
      <c r="N283" s="34">
        <v>44.140625</v>
      </c>
      <c r="O283" s="35">
        <v>1.0558839368475865</v>
      </c>
      <c r="P283" s="33">
        <v>321</v>
      </c>
      <c r="Q283" s="33">
        <v>426</v>
      </c>
      <c r="R283" s="33">
        <v>21</v>
      </c>
      <c r="S283" s="8">
        <v>47.276105502633634</v>
      </c>
      <c r="T283" s="33">
        <v>5807.7048999999997</v>
      </c>
      <c r="U283" s="33">
        <v>6116.7291999999998</v>
      </c>
      <c r="V283" s="33">
        <v>9092.8791000000001</v>
      </c>
      <c r="W283" s="33">
        <v>23897.955000000002</v>
      </c>
      <c r="X283" s="33">
        <v>0</v>
      </c>
      <c r="Y283" s="33">
        <v>69.691958</v>
      </c>
      <c r="Z283" s="33">
        <v>8904.8356000000003</v>
      </c>
      <c r="AA283" s="33">
        <v>8221.3382999999994</v>
      </c>
      <c r="AB283" s="33">
        <v>86.224112000000005</v>
      </c>
      <c r="AC283" s="33">
        <v>27542.33</v>
      </c>
      <c r="AD283" s="33">
        <v>308.79379</v>
      </c>
      <c r="AE283" s="33">
        <v>245.73922999999999</v>
      </c>
      <c r="AF283" s="33">
        <v>0</v>
      </c>
      <c r="AG283" s="33">
        <v>704.18687</v>
      </c>
      <c r="AH283" s="33">
        <v>5397.0227000000004</v>
      </c>
      <c r="AI283" s="33">
        <v>4755.8627999999999</v>
      </c>
      <c r="AJ283" s="33">
        <v>11318.134</v>
      </c>
      <c r="AK283" s="33">
        <v>1375.0213000000001</v>
      </c>
      <c r="AL283" s="33">
        <v>21337.245999999999</v>
      </c>
      <c r="AM283" s="33">
        <v>13903.2356478</v>
      </c>
      <c r="AN283" s="33">
        <v>126.238257778636</v>
      </c>
      <c r="AO283" s="10">
        <v>0.36248012718600953</v>
      </c>
      <c r="AP283" s="8">
        <v>0</v>
      </c>
      <c r="AQ283" s="8">
        <v>209.26810405234781</v>
      </c>
      <c r="AR283" s="8">
        <v>480</v>
      </c>
      <c r="AS283" s="8">
        <v>486.58333333333331</v>
      </c>
      <c r="AT283">
        <v>150</v>
      </c>
      <c r="AU283" s="20">
        <v>574.00000000000011</v>
      </c>
      <c r="AV283" s="8">
        <v>74.739583333333343</v>
      </c>
      <c r="AW283" s="34">
        <v>83</v>
      </c>
      <c r="AX283" s="34">
        <v>71</v>
      </c>
    </row>
    <row r="284" spans="1:50" x14ac:dyDescent="0.25">
      <c r="A284" s="2" t="s">
        <v>33</v>
      </c>
      <c r="B284" s="3" t="s">
        <v>600</v>
      </c>
      <c r="C284" s="4">
        <v>15180</v>
      </c>
      <c r="D284" s="2" t="s">
        <v>35</v>
      </c>
      <c r="E284" s="2" t="s">
        <v>601</v>
      </c>
      <c r="F284" t="e">
        <v>#N/A</v>
      </c>
      <c r="G284" s="6" t="s">
        <v>2230</v>
      </c>
      <c r="H284" s="6">
        <v>8</v>
      </c>
      <c r="I284" s="6" t="s">
        <v>2238</v>
      </c>
      <c r="J284" s="6" t="s">
        <v>2238</v>
      </c>
      <c r="K284" s="34">
        <v>65522.099999999991</v>
      </c>
      <c r="L284" s="34">
        <v>2699</v>
      </c>
      <c r="M284" s="34">
        <v>2607</v>
      </c>
      <c r="N284" s="34">
        <v>85.308784042961264</v>
      </c>
      <c r="O284" s="35">
        <v>4.0056793245900595</v>
      </c>
      <c r="P284" s="33">
        <v>179</v>
      </c>
      <c r="Q284" s="33">
        <v>2367</v>
      </c>
      <c r="R284" s="33">
        <v>61</v>
      </c>
      <c r="S284" s="8">
        <v>82.314780773375475</v>
      </c>
      <c r="T284" s="33">
        <v>626.59307999999999</v>
      </c>
      <c r="U284" s="33">
        <v>1.0325103</v>
      </c>
      <c r="V284" s="33">
        <v>49822.364999999998</v>
      </c>
      <c r="W284" s="33">
        <v>15931.725</v>
      </c>
      <c r="X284" s="33">
        <v>0</v>
      </c>
      <c r="Y284" s="33">
        <v>31.102758999999999</v>
      </c>
      <c r="Z284" s="33">
        <v>11495.46</v>
      </c>
      <c r="AA284" s="33">
        <v>2261.1826999999998</v>
      </c>
      <c r="AB284" s="33">
        <v>52.234017000000001</v>
      </c>
      <c r="AC284" s="33">
        <v>52644.158000000003</v>
      </c>
      <c r="AD284" s="33">
        <v>11.810041</v>
      </c>
      <c r="AE284" s="33">
        <v>17.096879999999999</v>
      </c>
      <c r="AF284" s="33">
        <v>0</v>
      </c>
      <c r="AG284" s="33">
        <v>1699.9656</v>
      </c>
      <c r="AH284" s="33">
        <v>0</v>
      </c>
      <c r="AI284" s="33">
        <v>9353.7886999999992</v>
      </c>
      <c r="AJ284" s="33">
        <v>689.04868999999997</v>
      </c>
      <c r="AK284" s="33">
        <v>2.7074089999999999E-2</v>
      </c>
      <c r="AL284" s="33">
        <v>54736.021000000001</v>
      </c>
      <c r="AM284" s="33">
        <v>36406.989362100001</v>
      </c>
      <c r="AN284" s="33">
        <v>222.27618714840679</v>
      </c>
      <c r="AO284" s="10">
        <v>0.41209150326797384</v>
      </c>
      <c r="AP284" s="8">
        <v>0</v>
      </c>
      <c r="AQ284" s="8">
        <v>83.555000000000007</v>
      </c>
      <c r="AR284" s="8">
        <v>664</v>
      </c>
      <c r="AS284" s="8">
        <v>148.04216867469881</v>
      </c>
      <c r="AT284">
        <v>1657</v>
      </c>
      <c r="AU284" s="20">
        <v>2219</v>
      </c>
      <c r="AV284" s="8">
        <v>85.116992711929413</v>
      </c>
      <c r="AW284" s="34">
        <v>210</v>
      </c>
      <c r="AX284" s="34">
        <v>193</v>
      </c>
    </row>
    <row r="285" spans="1:50" x14ac:dyDescent="0.25">
      <c r="A285" s="2" t="s">
        <v>33</v>
      </c>
      <c r="B285" s="3" t="s">
        <v>602</v>
      </c>
      <c r="C285" s="4">
        <v>15757</v>
      </c>
      <c r="D285" s="2" t="s">
        <v>35</v>
      </c>
      <c r="E285" s="2" t="s">
        <v>603</v>
      </c>
      <c r="F285" t="e">
        <v>#N/A</v>
      </c>
      <c r="G285" s="6" t="s">
        <v>2233</v>
      </c>
      <c r="H285" s="6">
        <v>9</v>
      </c>
      <c r="I285" s="6" t="s">
        <v>2238</v>
      </c>
      <c r="J285" s="6" t="s">
        <v>2239</v>
      </c>
      <c r="K285" s="34">
        <v>15061.900000000001</v>
      </c>
      <c r="L285" s="34">
        <v>3616</v>
      </c>
      <c r="M285" s="34">
        <v>3378</v>
      </c>
      <c r="N285" s="34">
        <v>90.586145648312609</v>
      </c>
      <c r="O285" s="35">
        <v>21.900469253873514</v>
      </c>
      <c r="P285" s="33">
        <v>362</v>
      </c>
      <c r="Q285" s="33">
        <v>2914</v>
      </c>
      <c r="R285" s="33">
        <v>102</v>
      </c>
      <c r="S285" s="8">
        <v>59.351394598279875</v>
      </c>
      <c r="T285" s="33">
        <v>0</v>
      </c>
      <c r="U285" s="33">
        <v>1375.9668999999999</v>
      </c>
      <c r="V285" s="33">
        <v>8892.4781000000003</v>
      </c>
      <c r="W285" s="33">
        <v>5076.4242000000004</v>
      </c>
      <c r="X285" s="33">
        <v>0</v>
      </c>
      <c r="Y285" s="33">
        <v>0</v>
      </c>
      <c r="Z285" s="33">
        <v>108.08811</v>
      </c>
      <c r="AA285" s="33">
        <v>93.106661000000003</v>
      </c>
      <c r="AB285" s="33">
        <v>0</v>
      </c>
      <c r="AC285" s="33">
        <v>15180.562</v>
      </c>
      <c r="AD285" s="33">
        <v>56.405684999999998</v>
      </c>
      <c r="AE285" s="33">
        <v>50.404744999999998</v>
      </c>
      <c r="AF285" s="33">
        <v>23.545760999999999</v>
      </c>
      <c r="AG285" s="33">
        <v>1516.366</v>
      </c>
      <c r="AH285" s="33">
        <v>0</v>
      </c>
      <c r="AI285" s="33">
        <v>2350.7257</v>
      </c>
      <c r="AJ285" s="33">
        <v>1992.5645</v>
      </c>
      <c r="AK285" s="33">
        <v>341.79106000000002</v>
      </c>
      <c r="AL285" s="33">
        <v>9162.7643000000007</v>
      </c>
      <c r="AM285" s="33">
        <v>836.74704360299995</v>
      </c>
      <c r="AN285" s="33">
        <v>5.3944118423439997</v>
      </c>
      <c r="AO285" s="10">
        <v>0.29252620899560366</v>
      </c>
      <c r="AP285" s="8">
        <v>0</v>
      </c>
      <c r="AQ285" s="8">
        <v>59.797499999999992</v>
      </c>
      <c r="AR285" s="8">
        <v>163</v>
      </c>
      <c r="AS285" s="8">
        <v>431.59509202453989</v>
      </c>
      <c r="AT285">
        <v>2692</v>
      </c>
      <c r="AU285" s="20">
        <v>3354</v>
      </c>
      <c r="AV285" s="8">
        <v>99.289520426287751</v>
      </c>
      <c r="AW285" s="34">
        <v>80</v>
      </c>
      <c r="AX285" s="34">
        <v>65</v>
      </c>
    </row>
    <row r="286" spans="1:50" x14ac:dyDescent="0.25">
      <c r="A286" s="2" t="s">
        <v>500</v>
      </c>
      <c r="B286" s="3" t="s">
        <v>604</v>
      </c>
      <c r="C286" s="4">
        <v>5240</v>
      </c>
      <c r="D286" s="2" t="s">
        <v>502</v>
      </c>
      <c r="E286" s="2" t="s">
        <v>605</v>
      </c>
      <c r="F286" t="e">
        <v>#N/A</v>
      </c>
      <c r="G286" s="6" t="s">
        <v>2233</v>
      </c>
      <c r="H286" s="6">
        <v>9</v>
      </c>
      <c r="I286" s="6" t="s">
        <v>2238</v>
      </c>
      <c r="J286" s="6" t="s">
        <v>2239</v>
      </c>
      <c r="K286" s="34">
        <v>23238.800000000003</v>
      </c>
      <c r="L286" s="34">
        <v>3564</v>
      </c>
      <c r="M286" s="34">
        <v>3045</v>
      </c>
      <c r="N286" s="34">
        <v>87.750410509031198</v>
      </c>
      <c r="O286" s="35">
        <v>11.689164802253531</v>
      </c>
      <c r="P286" s="33">
        <v>1807</v>
      </c>
      <c r="Q286" s="33">
        <v>1224</v>
      </c>
      <c r="R286" s="33">
        <v>14</v>
      </c>
      <c r="S286" s="8">
        <v>8.9573338176208885</v>
      </c>
      <c r="T286" s="33">
        <v>3345.3045000000002</v>
      </c>
      <c r="U286" s="33">
        <v>0</v>
      </c>
      <c r="V286" s="33">
        <v>1349.0445</v>
      </c>
      <c r="W286" s="33">
        <v>18170.891</v>
      </c>
      <c r="X286" s="33">
        <v>748.17352000000005</v>
      </c>
      <c r="Y286" s="33">
        <v>0</v>
      </c>
      <c r="Z286" s="33">
        <v>621.09761000000003</v>
      </c>
      <c r="AA286" s="33">
        <v>1785.0640000000001</v>
      </c>
      <c r="AB286" s="33">
        <v>186.27162000000001</v>
      </c>
      <c r="AC286" s="33">
        <v>21286.942999999999</v>
      </c>
      <c r="AD286" s="33">
        <v>32.660953999999997</v>
      </c>
      <c r="AE286" s="33">
        <v>34.780850999999998</v>
      </c>
      <c r="AF286" s="33">
        <v>0</v>
      </c>
      <c r="AG286" s="33">
        <v>5175.6053000000002</v>
      </c>
      <c r="AH286" s="33">
        <v>1741.3054</v>
      </c>
      <c r="AI286" s="33">
        <v>25.251836999999998</v>
      </c>
      <c r="AJ286" s="33">
        <v>12261.773999999999</v>
      </c>
      <c r="AK286" s="33">
        <v>2531.4405999999999</v>
      </c>
      <c r="AL286" s="33">
        <v>2141.8795</v>
      </c>
      <c r="AM286" s="33">
        <v>415.55709675100002</v>
      </c>
      <c r="AN286" s="33">
        <v>47.697458582770395</v>
      </c>
      <c r="AO286" s="10">
        <v>0.30904204868795448</v>
      </c>
      <c r="AP286" s="8">
        <v>0</v>
      </c>
      <c r="AQ286" s="8">
        <v>90.074839450493428</v>
      </c>
      <c r="AR286" s="8">
        <v>238</v>
      </c>
      <c r="AS286" s="8">
        <v>478.99159663865544</v>
      </c>
      <c r="AT286">
        <v>901</v>
      </c>
      <c r="AU286" s="20">
        <v>2213</v>
      </c>
      <c r="AV286" s="8">
        <v>72.676518883415426</v>
      </c>
      <c r="AW286" s="34">
        <v>175</v>
      </c>
      <c r="AX286" s="34">
        <v>148</v>
      </c>
    </row>
    <row r="287" spans="1:50" x14ac:dyDescent="0.25">
      <c r="A287" s="2" t="s">
        <v>576</v>
      </c>
      <c r="B287" s="3" t="s">
        <v>606</v>
      </c>
      <c r="C287" s="4">
        <v>76520</v>
      </c>
      <c r="D287" s="2" t="s">
        <v>578</v>
      </c>
      <c r="E287" s="2" t="s">
        <v>607</v>
      </c>
      <c r="F287" t="e">
        <v>#N/A</v>
      </c>
      <c r="G287" s="6" t="s">
        <v>2231</v>
      </c>
      <c r="H287" s="6">
        <v>0</v>
      </c>
      <c r="I287" s="6" t="s">
        <v>2239</v>
      </c>
      <c r="J287" s="6" t="s">
        <v>2239</v>
      </c>
      <c r="K287" s="34">
        <v>99014.5</v>
      </c>
      <c r="L287" s="34">
        <v>4702</v>
      </c>
      <c r="M287" s="34">
        <v>2152</v>
      </c>
      <c r="N287" s="34">
        <v>70.539033457249062</v>
      </c>
      <c r="O287" s="35">
        <v>1.5725663355394683</v>
      </c>
      <c r="P287" s="33">
        <v>1096</v>
      </c>
      <c r="Q287" s="33">
        <v>1010</v>
      </c>
      <c r="R287" s="33">
        <v>46</v>
      </c>
      <c r="S287" s="8">
        <v>51.543515014306386</v>
      </c>
      <c r="T287" s="33">
        <v>37687.116999999998</v>
      </c>
      <c r="U287" s="33">
        <v>677.49518</v>
      </c>
      <c r="V287" s="33">
        <v>9178.7741000000005</v>
      </c>
      <c r="W287" s="33">
        <v>35581.428</v>
      </c>
      <c r="X287" s="33">
        <v>15659.724</v>
      </c>
      <c r="Y287" s="33">
        <v>0</v>
      </c>
      <c r="Z287" s="33">
        <v>8034.3401000000003</v>
      </c>
      <c r="AA287" s="33">
        <v>10967.022000000001</v>
      </c>
      <c r="AB287" s="33">
        <v>217.10990000000001</v>
      </c>
      <c r="AC287" s="33">
        <v>79243.498000000007</v>
      </c>
      <c r="AD287" s="33">
        <v>2066.5212999999999</v>
      </c>
      <c r="AE287" s="33">
        <v>1954.7697000000001</v>
      </c>
      <c r="AF287" s="33">
        <v>0</v>
      </c>
      <c r="AG287" s="33">
        <v>267.54392999999999</v>
      </c>
      <c r="AH287" s="33">
        <v>10959.897999999999</v>
      </c>
      <c r="AI287" s="33">
        <v>136.32597999999999</v>
      </c>
      <c r="AJ287" s="33">
        <v>27223.705999999998</v>
      </c>
      <c r="AK287" s="33">
        <v>8170.3382000000001</v>
      </c>
      <c r="AL287" s="33">
        <v>51815.91</v>
      </c>
      <c r="AM287" s="33">
        <v>33114.408248699998</v>
      </c>
      <c r="AN287" s="33">
        <v>270.87810122998997</v>
      </c>
      <c r="AO287" s="10">
        <v>0.17620945823518752</v>
      </c>
      <c r="AP287" s="8">
        <v>4.7492401215805469</v>
      </c>
      <c r="AQ287" s="8">
        <v>221.01845409960785</v>
      </c>
      <c r="AR287" s="8">
        <v>1044</v>
      </c>
      <c r="AS287" s="8">
        <v>215.79637711745212</v>
      </c>
      <c r="AT287">
        <v>533</v>
      </c>
      <c r="AU287" s="20">
        <v>1347</v>
      </c>
      <c r="AV287" s="8">
        <v>62.592936802973973</v>
      </c>
      <c r="AW287" s="34">
        <v>608</v>
      </c>
      <c r="AX287" s="34">
        <v>589</v>
      </c>
    </row>
    <row r="288" spans="1:50" x14ac:dyDescent="0.25">
      <c r="A288" s="2" t="s">
        <v>88</v>
      </c>
      <c r="B288" s="3" t="s">
        <v>608</v>
      </c>
      <c r="C288" s="4">
        <v>68425</v>
      </c>
      <c r="D288" s="2" t="s">
        <v>90</v>
      </c>
      <c r="E288" s="2" t="s">
        <v>609</v>
      </c>
      <c r="F288" t="e">
        <v>#N/A</v>
      </c>
      <c r="G288" s="6" t="s">
        <v>2230</v>
      </c>
      <c r="H288" s="6">
        <v>10</v>
      </c>
      <c r="I288" s="6" t="s">
        <v>2238</v>
      </c>
      <c r="J288" s="6" t="s">
        <v>2238</v>
      </c>
      <c r="K288" s="34">
        <v>10784.5</v>
      </c>
      <c r="L288" s="34">
        <v>1609</v>
      </c>
      <c r="M288" s="34">
        <v>1576</v>
      </c>
      <c r="N288" s="34">
        <v>74.238578680203048</v>
      </c>
      <c r="O288" s="35">
        <v>20.455595567199168</v>
      </c>
      <c r="P288" s="33">
        <v>371</v>
      </c>
      <c r="Q288" s="33">
        <v>1195</v>
      </c>
      <c r="R288" s="33">
        <v>10</v>
      </c>
      <c r="S288" s="8">
        <v>37.288410197607277</v>
      </c>
      <c r="T288" s="33">
        <v>997.42568000000006</v>
      </c>
      <c r="U288" s="33">
        <v>905.31246999999996</v>
      </c>
      <c r="V288" s="33">
        <v>4101.6821</v>
      </c>
      <c r="W288" s="33">
        <v>4516.5128999999997</v>
      </c>
      <c r="X288" s="33">
        <v>0</v>
      </c>
      <c r="Y288" s="33">
        <v>0</v>
      </c>
      <c r="Z288" s="33">
        <v>1293.5961</v>
      </c>
      <c r="AA288" s="33">
        <v>0</v>
      </c>
      <c r="AB288" s="33">
        <v>0</v>
      </c>
      <c r="AC288" s="33">
        <v>9242.8279999999995</v>
      </c>
      <c r="AD288" s="33">
        <v>0</v>
      </c>
      <c r="AE288" s="33">
        <v>14.004308999999999</v>
      </c>
      <c r="AF288" s="33">
        <v>0</v>
      </c>
      <c r="AG288" s="33">
        <v>2556.5976000000001</v>
      </c>
      <c r="AH288" s="33">
        <v>0</v>
      </c>
      <c r="AI288" s="33">
        <v>8.6367660999999991</v>
      </c>
      <c r="AJ288" s="33">
        <v>3561.0061999999998</v>
      </c>
      <c r="AK288" s="33">
        <v>467.31371000000001</v>
      </c>
      <c r="AL288" s="33">
        <v>3928.8654999999999</v>
      </c>
      <c r="AM288" s="33">
        <v>0</v>
      </c>
      <c r="AN288" s="33">
        <v>48.225796864216001</v>
      </c>
      <c r="AO288" s="10">
        <v>0.43562610229276894</v>
      </c>
      <c r="AP288" s="8">
        <v>0</v>
      </c>
      <c r="AQ288" s="8">
        <v>56.715346338170505</v>
      </c>
      <c r="AR288" s="8">
        <v>97</v>
      </c>
      <c r="AS288" s="8">
        <v>1092.7835051546392</v>
      </c>
      <c r="AT288">
        <v>1002</v>
      </c>
      <c r="AU288" s="20">
        <v>1460</v>
      </c>
      <c r="AV288" s="8">
        <v>92.639593908629436</v>
      </c>
      <c r="AW288" s="34">
        <v>159</v>
      </c>
      <c r="AX288" s="34">
        <v>151</v>
      </c>
    </row>
    <row r="289" spans="1:50" x14ac:dyDescent="0.25">
      <c r="A289" s="2" t="s">
        <v>27</v>
      </c>
      <c r="B289" s="3" t="s">
        <v>610</v>
      </c>
      <c r="C289" s="4">
        <v>25488</v>
      </c>
      <c r="D289" s="2" t="s">
        <v>29</v>
      </c>
      <c r="E289" s="2" t="s">
        <v>611</v>
      </c>
      <c r="F289" t="e">
        <v>#N/A</v>
      </c>
      <c r="G289" s="6" t="s">
        <v>2233</v>
      </c>
      <c r="H289" s="6">
        <v>7</v>
      </c>
      <c r="I289" s="6" t="s">
        <v>2238</v>
      </c>
      <c r="J289" s="6" t="s">
        <v>2238</v>
      </c>
      <c r="K289" s="34">
        <v>22172.600000000002</v>
      </c>
      <c r="L289" s="34">
        <v>558</v>
      </c>
      <c r="M289" s="34">
        <v>417</v>
      </c>
      <c r="N289" s="34">
        <v>55.875299760191844</v>
      </c>
      <c r="O289" s="35">
        <v>1.8868301482514882</v>
      </c>
      <c r="P289" s="33">
        <v>84</v>
      </c>
      <c r="Q289" s="33">
        <v>327</v>
      </c>
      <c r="R289" s="33">
        <v>6</v>
      </c>
      <c r="S289" s="8">
        <v>22.996876544079097</v>
      </c>
      <c r="T289" s="33">
        <v>9232.9097999999994</v>
      </c>
      <c r="U289" s="33">
        <v>8309.5354000000007</v>
      </c>
      <c r="V289" s="33">
        <v>5.4474153000000003</v>
      </c>
      <c r="W289" s="33">
        <v>4557.5608000000002</v>
      </c>
      <c r="X289" s="33">
        <v>0</v>
      </c>
      <c r="Y289" s="33">
        <v>0</v>
      </c>
      <c r="Z289" s="33">
        <v>982.61595999999997</v>
      </c>
      <c r="AA289" s="33">
        <v>1225.7095999999999</v>
      </c>
      <c r="AB289" s="33">
        <v>24.327342000000002</v>
      </c>
      <c r="AC289" s="33">
        <v>19610.308000000001</v>
      </c>
      <c r="AD289" s="33">
        <v>596.12256000000002</v>
      </c>
      <c r="AE289" s="33">
        <v>596.40940000000001</v>
      </c>
      <c r="AF289" s="33">
        <v>0</v>
      </c>
      <c r="AG289" s="33">
        <v>2596.9549999999999</v>
      </c>
      <c r="AH289" s="33">
        <v>829.52787999999998</v>
      </c>
      <c r="AI289" s="33">
        <v>223.21485999999999</v>
      </c>
      <c r="AJ289" s="33">
        <v>2201.46</v>
      </c>
      <c r="AK289" s="33">
        <v>10831.227999999999</v>
      </c>
      <c r="AL289" s="33">
        <v>5160.2888999999996</v>
      </c>
      <c r="AM289" s="33">
        <v>189.585227788</v>
      </c>
      <c r="AN289" s="33">
        <v>24.546795956015998</v>
      </c>
      <c r="AO289" s="10">
        <v>0.24132231404958676</v>
      </c>
      <c r="AP289" s="8">
        <v>0</v>
      </c>
      <c r="AQ289" s="8">
        <v>105.07175962293793</v>
      </c>
      <c r="AR289" s="8">
        <v>220</v>
      </c>
      <c r="AS289" s="8">
        <v>651.81818181818187</v>
      </c>
      <c r="AT289">
        <v>210</v>
      </c>
      <c r="AU289" s="20">
        <v>359</v>
      </c>
      <c r="AV289" s="8">
        <v>86.091127098321337</v>
      </c>
      <c r="AW289" s="34">
        <v>24</v>
      </c>
      <c r="AX289" s="34">
        <v>20</v>
      </c>
    </row>
    <row r="290" spans="1:50" x14ac:dyDescent="0.25">
      <c r="A290" s="2" t="s">
        <v>27</v>
      </c>
      <c r="B290" s="3" t="s">
        <v>612</v>
      </c>
      <c r="C290" s="4">
        <v>25518</v>
      </c>
      <c r="D290" s="2" t="s">
        <v>29</v>
      </c>
      <c r="E290" s="2" t="s">
        <v>613</v>
      </c>
      <c r="F290" t="e">
        <v>#N/A</v>
      </c>
      <c r="G290" s="6" t="s">
        <v>2230</v>
      </c>
      <c r="H290" s="6">
        <v>8</v>
      </c>
      <c r="I290" s="6" t="s">
        <v>2238</v>
      </c>
      <c r="J290" s="6" t="s">
        <v>2238</v>
      </c>
      <c r="K290" s="34">
        <v>16917.8</v>
      </c>
      <c r="L290" s="34">
        <v>1872</v>
      </c>
      <c r="M290" s="34">
        <v>1437</v>
      </c>
      <c r="N290" s="34">
        <v>57.202505219206678</v>
      </c>
      <c r="O290" s="35">
        <v>11.471628046500564</v>
      </c>
      <c r="P290" s="33">
        <v>767</v>
      </c>
      <c r="Q290" s="33">
        <v>651</v>
      </c>
      <c r="R290" s="33">
        <v>19</v>
      </c>
      <c r="S290" s="8">
        <v>33.987817866175455</v>
      </c>
      <c r="T290" s="33">
        <v>888.16269999999997</v>
      </c>
      <c r="U290" s="33">
        <v>6413.7844999999998</v>
      </c>
      <c r="V290" s="33">
        <v>0</v>
      </c>
      <c r="W290" s="33">
        <v>9750.2103000000006</v>
      </c>
      <c r="X290" s="33">
        <v>0</v>
      </c>
      <c r="Y290" s="33">
        <v>0</v>
      </c>
      <c r="Z290" s="33">
        <v>615.80474000000004</v>
      </c>
      <c r="AA290" s="33">
        <v>1093.0114000000001</v>
      </c>
      <c r="AB290" s="33">
        <v>0</v>
      </c>
      <c r="AC290" s="33">
        <v>15384.647999999999</v>
      </c>
      <c r="AD290" s="33">
        <v>0</v>
      </c>
      <c r="AE290" s="33">
        <v>13.390831</v>
      </c>
      <c r="AF290" s="33">
        <v>0</v>
      </c>
      <c r="AG290" s="33">
        <v>1940.4871000000001</v>
      </c>
      <c r="AH290" s="33">
        <v>1093.0114000000001</v>
      </c>
      <c r="AI290" s="33">
        <v>0</v>
      </c>
      <c r="AJ290" s="33">
        <v>7430.7003000000004</v>
      </c>
      <c r="AK290" s="33">
        <v>806.17993000000001</v>
      </c>
      <c r="AL290" s="33">
        <v>5809.6941999999999</v>
      </c>
      <c r="AM290" s="33">
        <v>0</v>
      </c>
      <c r="AN290" s="33">
        <v>38.784523443916399</v>
      </c>
      <c r="AO290" s="10">
        <v>0.57783742331288346</v>
      </c>
      <c r="AP290" s="8">
        <v>0</v>
      </c>
      <c r="AQ290" s="8">
        <v>120.16575019638647</v>
      </c>
      <c r="AR290" s="8">
        <v>171</v>
      </c>
      <c r="AS290" s="8">
        <v>959.06432748538009</v>
      </c>
      <c r="AT290">
        <v>656</v>
      </c>
      <c r="AU290" s="20">
        <v>899</v>
      </c>
      <c r="AV290" s="8">
        <v>62.560890744606823</v>
      </c>
      <c r="AW290" s="34">
        <v>196</v>
      </c>
      <c r="AX290" s="34">
        <v>180</v>
      </c>
    </row>
    <row r="291" spans="1:50" x14ac:dyDescent="0.25">
      <c r="A291" s="2" t="s">
        <v>576</v>
      </c>
      <c r="B291" s="3" t="s">
        <v>614</v>
      </c>
      <c r="C291" s="4">
        <v>76869</v>
      </c>
      <c r="D291" s="2" t="s">
        <v>578</v>
      </c>
      <c r="E291" s="2" t="s">
        <v>615</v>
      </c>
      <c r="F291" t="e">
        <v>#N/A</v>
      </c>
      <c r="G291" s="6" t="s">
        <v>2231</v>
      </c>
      <c r="H291" s="6">
        <v>6</v>
      </c>
      <c r="I291" s="6" t="s">
        <v>2238</v>
      </c>
      <c r="J291" s="6" t="s">
        <v>2238</v>
      </c>
      <c r="K291" s="34">
        <v>11038.499999999998</v>
      </c>
      <c r="L291" s="34">
        <v>2135</v>
      </c>
      <c r="M291" s="34">
        <v>827</v>
      </c>
      <c r="N291" s="34">
        <v>92.744860943168078</v>
      </c>
      <c r="O291" s="35">
        <v>4.810172914657417</v>
      </c>
      <c r="P291" s="33">
        <v>292</v>
      </c>
      <c r="Q291" s="33">
        <v>523</v>
      </c>
      <c r="R291" s="33">
        <v>12</v>
      </c>
      <c r="S291" s="8">
        <v>31.29506052615703</v>
      </c>
      <c r="T291" s="33">
        <v>729.88340000000005</v>
      </c>
      <c r="U291" s="33">
        <v>0</v>
      </c>
      <c r="V291" s="33">
        <v>3241.1268</v>
      </c>
      <c r="W291" s="33">
        <v>7141.3272999999999</v>
      </c>
      <c r="X291" s="33">
        <v>0</v>
      </c>
      <c r="Y291" s="33">
        <v>0</v>
      </c>
      <c r="Z291" s="33">
        <v>1628.3780999999999</v>
      </c>
      <c r="AA291" s="33">
        <v>1530.4682</v>
      </c>
      <c r="AB291" s="33">
        <v>37.432526000000003</v>
      </c>
      <c r="AC291" s="33">
        <v>8021.2392</v>
      </c>
      <c r="AD291" s="33">
        <v>51.049532999999997</v>
      </c>
      <c r="AE291" s="33">
        <v>53.732083000000003</v>
      </c>
      <c r="AF291" s="33">
        <v>0</v>
      </c>
      <c r="AG291" s="33">
        <v>1070.5085999999999</v>
      </c>
      <c r="AH291" s="33">
        <v>1530.4682</v>
      </c>
      <c r="AI291" s="33">
        <v>2.9661176999999999</v>
      </c>
      <c r="AJ291" s="33">
        <v>4532.5625</v>
      </c>
      <c r="AK291" s="33">
        <v>551.82596000000001</v>
      </c>
      <c r="AL291" s="33">
        <v>3526.5039999999999</v>
      </c>
      <c r="AM291" s="33">
        <v>0</v>
      </c>
      <c r="AN291" s="33">
        <v>24.7620311113984</v>
      </c>
      <c r="AO291" s="10">
        <v>0.21354166666666663</v>
      </c>
      <c r="AP291" s="8">
        <v>0</v>
      </c>
      <c r="AQ291" s="8">
        <v>133.51867509482435</v>
      </c>
      <c r="AR291" s="8">
        <v>122</v>
      </c>
      <c r="AS291" s="8">
        <v>1115.5737704918033</v>
      </c>
      <c r="AT291">
        <v>390</v>
      </c>
      <c r="AU291" s="20">
        <v>702.00000000000011</v>
      </c>
      <c r="AV291" s="8">
        <v>84.885126964933505</v>
      </c>
      <c r="AW291" s="34">
        <v>48</v>
      </c>
      <c r="AX291" s="34">
        <v>41</v>
      </c>
    </row>
    <row r="292" spans="1:50" x14ac:dyDescent="0.25">
      <c r="A292" s="2" t="s">
        <v>88</v>
      </c>
      <c r="B292" s="3" t="s">
        <v>616</v>
      </c>
      <c r="C292" s="4">
        <v>68132</v>
      </c>
      <c r="D292" s="2" t="s">
        <v>90</v>
      </c>
      <c r="E292" s="2" t="s">
        <v>617</v>
      </c>
      <c r="F292" t="e">
        <v>#N/A</v>
      </c>
      <c r="G292" s="6" t="s">
        <v>2233</v>
      </c>
      <c r="H292" s="6">
        <v>0</v>
      </c>
      <c r="I292" s="6" t="s">
        <v>2239</v>
      </c>
      <c r="J292" s="6" t="s">
        <v>2239</v>
      </c>
      <c r="K292" s="34">
        <v>5179.2000000000007</v>
      </c>
      <c r="L292" s="34">
        <v>333</v>
      </c>
      <c r="M292" s="34">
        <v>221</v>
      </c>
      <c r="N292" s="34">
        <v>47.511312217194565</v>
      </c>
      <c r="O292" s="35">
        <v>3.7854442999280304</v>
      </c>
      <c r="P292" s="33">
        <v>73</v>
      </c>
      <c r="Q292" s="33">
        <v>147</v>
      </c>
      <c r="R292" s="33">
        <v>1</v>
      </c>
      <c r="S292" s="8">
        <v>38.807185305668888</v>
      </c>
      <c r="T292" s="33">
        <v>32.404110000000003</v>
      </c>
      <c r="U292" s="33">
        <v>245.13751999999999</v>
      </c>
      <c r="V292" s="33">
        <v>1876.2799</v>
      </c>
      <c r="W292" s="33">
        <v>2330.7871</v>
      </c>
      <c r="X292" s="33">
        <v>0</v>
      </c>
      <c r="Y292" s="33">
        <v>0</v>
      </c>
      <c r="Z292" s="33">
        <v>542.02423999999996</v>
      </c>
      <c r="AA292" s="33">
        <v>81.538956999999996</v>
      </c>
      <c r="AB292" s="33">
        <v>0</v>
      </c>
      <c r="AC292" s="33">
        <v>3864.4069</v>
      </c>
      <c r="AD292" s="33">
        <v>5.2032034999999999</v>
      </c>
      <c r="AE292" s="33">
        <v>8.4039406999999997</v>
      </c>
      <c r="AF292" s="33">
        <v>0</v>
      </c>
      <c r="AG292" s="33">
        <v>860.16751999999997</v>
      </c>
      <c r="AH292" s="33">
        <v>0</v>
      </c>
      <c r="AI292" s="33">
        <v>974.00122999999996</v>
      </c>
      <c r="AJ292" s="33">
        <v>878.08510000000001</v>
      </c>
      <c r="AK292" s="33">
        <v>28.840620000000001</v>
      </c>
      <c r="AL292" s="33">
        <v>1743.6748</v>
      </c>
      <c r="AM292" s="33">
        <v>480.72945243499998</v>
      </c>
      <c r="AN292" s="33">
        <v>18.834102417218002</v>
      </c>
      <c r="AO292" s="10">
        <v>0.25157894736842107</v>
      </c>
      <c r="AP292" s="8">
        <v>0</v>
      </c>
      <c r="AQ292" s="8">
        <v>25.682420983322494</v>
      </c>
      <c r="AR292" s="8">
        <v>45</v>
      </c>
      <c r="AS292" s="8">
        <v>1066.6666666666667</v>
      </c>
      <c r="AT292">
        <v>79</v>
      </c>
      <c r="AU292" s="20">
        <v>197</v>
      </c>
      <c r="AV292" s="8">
        <v>89.14027149321268</v>
      </c>
      <c r="AW292" s="34">
        <v>13</v>
      </c>
      <c r="AX292" s="34">
        <v>11</v>
      </c>
    </row>
    <row r="293" spans="1:50" x14ac:dyDescent="0.25">
      <c r="A293" s="2" t="s">
        <v>204</v>
      </c>
      <c r="B293" s="3" t="s">
        <v>618</v>
      </c>
      <c r="C293" s="4">
        <v>52320</v>
      </c>
      <c r="D293" s="2" t="s">
        <v>206</v>
      </c>
      <c r="E293" s="2" t="s">
        <v>619</v>
      </c>
      <c r="F293" t="e">
        <v>#N/A</v>
      </c>
      <c r="G293" s="6" t="s">
        <v>2232</v>
      </c>
      <c r="H293" s="6">
        <v>22</v>
      </c>
      <c r="I293" s="6" t="s">
        <v>2238</v>
      </c>
      <c r="J293" s="6" t="s">
        <v>2238</v>
      </c>
      <c r="K293" s="34">
        <v>11530</v>
      </c>
      <c r="L293" s="34">
        <v>4723</v>
      </c>
      <c r="M293" s="34">
        <v>4393</v>
      </c>
      <c r="N293" s="34">
        <v>89.915775096744824</v>
      </c>
      <c r="O293" s="35">
        <v>43.551157707959398</v>
      </c>
      <c r="P293" s="33">
        <v>1622</v>
      </c>
      <c r="Q293" s="33">
        <v>2761</v>
      </c>
      <c r="R293" s="33">
        <v>10</v>
      </c>
      <c r="S293" s="8">
        <v>27.213828540161295</v>
      </c>
      <c r="T293" s="33">
        <v>4405.2466999999997</v>
      </c>
      <c r="U293" s="33">
        <v>3037.3917000000001</v>
      </c>
      <c r="V293" s="33">
        <v>0</v>
      </c>
      <c r="W293" s="33">
        <v>4556.3635000000004</v>
      </c>
      <c r="X293" s="33">
        <v>10.152293999999999</v>
      </c>
      <c r="Y293" s="33">
        <v>0</v>
      </c>
      <c r="Z293" s="33">
        <v>0</v>
      </c>
      <c r="AA293" s="33">
        <v>838.05300999999997</v>
      </c>
      <c r="AB293" s="33">
        <v>48.388019</v>
      </c>
      <c r="AC293" s="33">
        <v>11134.574000000001</v>
      </c>
      <c r="AD293" s="33">
        <v>27.083162000000002</v>
      </c>
      <c r="AE293" s="33">
        <v>0.91589096000000003</v>
      </c>
      <c r="AF293" s="33">
        <v>0</v>
      </c>
      <c r="AG293" s="33">
        <v>1804.7061000000001</v>
      </c>
      <c r="AH293" s="33">
        <v>834.13459</v>
      </c>
      <c r="AI293" s="33">
        <v>898.78270999999995</v>
      </c>
      <c r="AJ293" s="33">
        <v>2216.6394</v>
      </c>
      <c r="AK293" s="33">
        <v>3014.1727000000001</v>
      </c>
      <c r="AL293" s="33">
        <v>3278.7469000000001</v>
      </c>
      <c r="AM293" s="33">
        <v>0</v>
      </c>
      <c r="AN293" s="33">
        <v>13.5487009314328</v>
      </c>
      <c r="AO293" s="10">
        <v>0.47195290858725764</v>
      </c>
      <c r="AP293" s="8">
        <v>0</v>
      </c>
      <c r="AQ293" s="8">
        <v>146.65779024743119</v>
      </c>
      <c r="AR293" s="8">
        <v>131</v>
      </c>
      <c r="AS293" s="8">
        <v>1243.1297709923665</v>
      </c>
      <c r="AT293">
        <v>3561</v>
      </c>
      <c r="AU293" s="20">
        <v>4126</v>
      </c>
      <c r="AV293" s="8">
        <v>93.922148873207377</v>
      </c>
      <c r="AW293" s="34">
        <v>522</v>
      </c>
      <c r="AX293" s="34">
        <v>490</v>
      </c>
    </row>
    <row r="294" spans="1:50" x14ac:dyDescent="0.25">
      <c r="A294" s="2" t="s">
        <v>134</v>
      </c>
      <c r="B294" s="3" t="s">
        <v>620</v>
      </c>
      <c r="C294" s="4">
        <v>54599</v>
      </c>
      <c r="D294" s="2" t="s">
        <v>136</v>
      </c>
      <c r="E294" s="2" t="s">
        <v>621</v>
      </c>
      <c r="F294" t="e">
        <v>#N/A</v>
      </c>
      <c r="G294" s="6" t="s">
        <v>2232</v>
      </c>
      <c r="H294" s="6">
        <v>24</v>
      </c>
      <c r="I294" s="6" t="s">
        <v>2238</v>
      </c>
      <c r="J294" s="6" t="s">
        <v>2238</v>
      </c>
      <c r="K294" s="34">
        <v>9497.0999999999985</v>
      </c>
      <c r="L294" s="34">
        <v>1095</v>
      </c>
      <c r="M294" s="34">
        <v>1034</v>
      </c>
      <c r="N294" s="34">
        <v>55.125725338491293</v>
      </c>
      <c r="O294" s="35">
        <v>12.407163016515664</v>
      </c>
      <c r="P294" s="33">
        <v>353</v>
      </c>
      <c r="Q294" s="33">
        <v>675</v>
      </c>
      <c r="R294" s="33">
        <v>6</v>
      </c>
      <c r="S294" s="8">
        <v>38.744875669994947</v>
      </c>
      <c r="T294" s="33">
        <v>1811.4982</v>
      </c>
      <c r="U294" s="33">
        <v>334.97448000000003</v>
      </c>
      <c r="V294" s="33">
        <v>0</v>
      </c>
      <c r="W294" s="33">
        <v>7262.9853000000003</v>
      </c>
      <c r="X294" s="33">
        <v>301.59634</v>
      </c>
      <c r="Y294" s="33">
        <v>0</v>
      </c>
      <c r="Z294" s="33">
        <v>2218.3499000000002</v>
      </c>
      <c r="AA294" s="33">
        <v>0</v>
      </c>
      <c r="AB294" s="33">
        <v>0</v>
      </c>
      <c r="AC294" s="33">
        <v>7100.1036000000004</v>
      </c>
      <c r="AD294" s="33">
        <v>38.995123999999997</v>
      </c>
      <c r="AE294" s="33">
        <v>39.949272000000001</v>
      </c>
      <c r="AF294" s="33">
        <v>0</v>
      </c>
      <c r="AG294" s="33">
        <v>980.39386999999999</v>
      </c>
      <c r="AH294" s="33">
        <v>0</v>
      </c>
      <c r="AI294" s="33">
        <v>0</v>
      </c>
      <c r="AJ294" s="33">
        <v>3713.3631999999998</v>
      </c>
      <c r="AK294" s="33">
        <v>1231.6609000000001</v>
      </c>
      <c r="AL294" s="33">
        <v>3771.8191999999999</v>
      </c>
      <c r="AM294" s="33">
        <v>0</v>
      </c>
      <c r="AN294" s="33">
        <v>90.805099607358784</v>
      </c>
      <c r="AO294" s="10">
        <v>0.43545279383429675</v>
      </c>
      <c r="AP294" s="8">
        <v>0</v>
      </c>
      <c r="AQ294" s="8">
        <v>14.852937049663641</v>
      </c>
      <c r="AR294" s="8">
        <v>100</v>
      </c>
      <c r="AS294" s="8">
        <v>218</v>
      </c>
      <c r="AT294">
        <v>439</v>
      </c>
      <c r="AU294" s="20">
        <v>782.99999999999989</v>
      </c>
      <c r="AV294" s="8">
        <v>75.725338491295929</v>
      </c>
      <c r="AW294" s="34">
        <v>162</v>
      </c>
      <c r="AX294" s="34">
        <v>146</v>
      </c>
    </row>
    <row r="295" spans="1:50" x14ac:dyDescent="0.25">
      <c r="A295" s="2" t="s">
        <v>376</v>
      </c>
      <c r="B295" s="3" t="s">
        <v>622</v>
      </c>
      <c r="C295" s="4">
        <v>47545</v>
      </c>
      <c r="D295" s="2" t="s">
        <v>378</v>
      </c>
      <c r="E295" s="2" t="s">
        <v>623</v>
      </c>
      <c r="F295" t="e">
        <v>#N/A</v>
      </c>
      <c r="G295" s="6" t="s">
        <v>2233</v>
      </c>
      <c r="H295" s="6">
        <v>8</v>
      </c>
      <c r="I295" s="6" t="s">
        <v>2238</v>
      </c>
      <c r="J295" s="6" t="s">
        <v>2238</v>
      </c>
      <c r="K295" s="34">
        <v>73408.499999999985</v>
      </c>
      <c r="L295" s="34">
        <v>763</v>
      </c>
      <c r="M295" s="34">
        <v>723</v>
      </c>
      <c r="N295" s="34">
        <v>11.20331950207469</v>
      </c>
      <c r="O295" s="35">
        <v>0.32745795126439592</v>
      </c>
      <c r="P295" s="33">
        <v>305</v>
      </c>
      <c r="Q295" s="33">
        <v>418</v>
      </c>
      <c r="R295" s="33">
        <v>0</v>
      </c>
      <c r="S295" s="8">
        <v>16.22790909669488</v>
      </c>
      <c r="T295" s="33">
        <v>46853.468999999997</v>
      </c>
      <c r="U295" s="33">
        <v>0</v>
      </c>
      <c r="V295" s="33">
        <v>0</v>
      </c>
      <c r="W295" s="33">
        <v>10575.111999999999</v>
      </c>
      <c r="X295" s="33">
        <v>4883.8561</v>
      </c>
      <c r="Y295" s="33">
        <v>1050.5205000000001</v>
      </c>
      <c r="Z295" s="33">
        <v>5270.6360999999997</v>
      </c>
      <c r="AA295" s="33">
        <v>1215.4921999999999</v>
      </c>
      <c r="AB295" s="33">
        <v>585.82632000000001</v>
      </c>
      <c r="AC295" s="33">
        <v>54923.197</v>
      </c>
      <c r="AD295" s="33">
        <v>131.02202</v>
      </c>
      <c r="AE295" s="33">
        <v>157.94890000000001</v>
      </c>
      <c r="AF295" s="33">
        <v>0</v>
      </c>
      <c r="AG295" s="33">
        <v>903.94240000000002</v>
      </c>
      <c r="AH295" s="33">
        <v>493.14605</v>
      </c>
      <c r="AI295" s="33">
        <v>10.015203</v>
      </c>
      <c r="AJ295" s="33">
        <v>12361.848</v>
      </c>
      <c r="AK295" s="33">
        <v>38997.529000000002</v>
      </c>
      <c r="AL295" s="33">
        <v>10252.259</v>
      </c>
      <c r="AM295" s="33">
        <v>0</v>
      </c>
      <c r="AN295" s="33">
        <v>81.583297781806394</v>
      </c>
      <c r="AO295" s="10">
        <v>0.66790890269151137</v>
      </c>
      <c r="AP295" s="8">
        <v>0</v>
      </c>
      <c r="AQ295" s="8">
        <v>115.11872185955201</v>
      </c>
      <c r="AR295" s="8">
        <v>739</v>
      </c>
      <c r="AS295" s="8">
        <v>190.79837618403246</v>
      </c>
      <c r="AT295">
        <v>514</v>
      </c>
      <c r="AU295" s="20">
        <v>590</v>
      </c>
      <c r="AV295" s="8">
        <v>81.604426002766246</v>
      </c>
      <c r="AW295" s="34">
        <v>143</v>
      </c>
      <c r="AX295" s="34">
        <v>123</v>
      </c>
    </row>
    <row r="296" spans="1:50" x14ac:dyDescent="0.25">
      <c r="A296" s="2" t="s">
        <v>33</v>
      </c>
      <c r="B296" s="3" t="s">
        <v>624</v>
      </c>
      <c r="C296" s="4">
        <v>15480</v>
      </c>
      <c r="D296" s="2" t="s">
        <v>35</v>
      </c>
      <c r="E296" s="2" t="s">
        <v>625</v>
      </c>
      <c r="F296" t="e">
        <v>#N/A</v>
      </c>
      <c r="G296" s="6" t="s">
        <v>2232</v>
      </c>
      <c r="H296" s="6">
        <v>28</v>
      </c>
      <c r="I296" s="6" t="s">
        <v>2237</v>
      </c>
      <c r="J296" s="6" t="s">
        <v>2238</v>
      </c>
      <c r="K296" s="34">
        <v>11171.1</v>
      </c>
      <c r="L296" s="34">
        <v>346</v>
      </c>
      <c r="M296" s="34">
        <v>295</v>
      </c>
      <c r="N296" s="34">
        <v>97.966101694915253</v>
      </c>
      <c r="O296" s="35">
        <v>1.3729479690563093</v>
      </c>
      <c r="P296" s="33">
        <v>125</v>
      </c>
      <c r="Q296" s="33">
        <v>170</v>
      </c>
      <c r="R296" s="33">
        <v>0</v>
      </c>
      <c r="S296" s="8">
        <v>6.9588633356820573</v>
      </c>
      <c r="T296" s="33">
        <v>1162.6436000000001</v>
      </c>
      <c r="U296" s="33">
        <v>0.18156481999999999</v>
      </c>
      <c r="V296" s="33">
        <v>0</v>
      </c>
      <c r="W296" s="33">
        <v>12433.300999999999</v>
      </c>
      <c r="X296" s="33">
        <v>61.449871000000002</v>
      </c>
      <c r="Y296" s="33">
        <v>0</v>
      </c>
      <c r="Z296" s="33">
        <v>648.17845</v>
      </c>
      <c r="AA296" s="33">
        <v>429.70091000000002</v>
      </c>
      <c r="AB296" s="33">
        <v>197.74587</v>
      </c>
      <c r="AC296" s="33">
        <v>12454.735000000001</v>
      </c>
      <c r="AD296" s="33">
        <v>37.367379</v>
      </c>
      <c r="AE296" s="33">
        <v>37.367378000000002</v>
      </c>
      <c r="AF296" s="33">
        <v>0</v>
      </c>
      <c r="AG296" s="33">
        <v>2345.7413999999999</v>
      </c>
      <c r="AH296" s="33">
        <v>429.70089999999999</v>
      </c>
      <c r="AI296" s="33">
        <v>82.171543999999997</v>
      </c>
      <c r="AJ296" s="33">
        <v>8937.9364000000005</v>
      </c>
      <c r="AK296" s="33">
        <v>976.73213999999996</v>
      </c>
      <c r="AL296" s="33">
        <v>958.07748000000004</v>
      </c>
      <c r="AM296" s="33">
        <v>0</v>
      </c>
      <c r="AN296" s="33">
        <v>35.624310985246119</v>
      </c>
      <c r="AO296" s="10">
        <v>0.60478199718706049</v>
      </c>
      <c r="AP296" s="8">
        <v>0</v>
      </c>
      <c r="AQ296" s="8">
        <v>168.59750000000003</v>
      </c>
      <c r="AR296" s="8">
        <v>136</v>
      </c>
      <c r="AS296" s="8">
        <v>1458.4558823529414</v>
      </c>
      <c r="AT296">
        <v>97</v>
      </c>
      <c r="AU296" s="20">
        <v>274</v>
      </c>
      <c r="AV296" s="8">
        <v>92.881355932203391</v>
      </c>
      <c r="AW296" s="34">
        <v>25</v>
      </c>
      <c r="AX296" s="34">
        <v>23</v>
      </c>
    </row>
    <row r="297" spans="1:50" x14ac:dyDescent="0.25">
      <c r="A297" s="2" t="s">
        <v>626</v>
      </c>
      <c r="B297" s="3" t="s">
        <v>627</v>
      </c>
      <c r="C297" s="4">
        <v>95200</v>
      </c>
      <c r="D297" s="2" t="s">
        <v>628</v>
      </c>
      <c r="E297" s="2" t="s">
        <v>629</v>
      </c>
      <c r="F297" t="s">
        <v>2251</v>
      </c>
      <c r="G297" s="6" t="s">
        <v>2230</v>
      </c>
      <c r="H297" s="6">
        <v>28</v>
      </c>
      <c r="I297" s="6" t="s">
        <v>2237</v>
      </c>
      <c r="J297" s="6" t="s">
        <v>2238</v>
      </c>
      <c r="K297" s="34">
        <v>1283162.3999999999</v>
      </c>
      <c r="L297" s="34">
        <v>1216</v>
      </c>
      <c r="M297" s="34">
        <v>956</v>
      </c>
      <c r="N297" s="34">
        <v>13.389121338912133</v>
      </c>
      <c r="O297" s="35">
        <v>1.7896088373754969E-2</v>
      </c>
      <c r="P297" s="33">
        <v>0</v>
      </c>
      <c r="Q297" s="33">
        <v>0</v>
      </c>
      <c r="R297" s="33">
        <v>956</v>
      </c>
      <c r="S297" s="8">
        <v>96.853522556161579</v>
      </c>
      <c r="T297" s="33">
        <v>479177.13</v>
      </c>
      <c r="U297" s="33">
        <v>0</v>
      </c>
      <c r="V297" s="33">
        <v>0</v>
      </c>
      <c r="W297" s="33">
        <v>558281.74</v>
      </c>
      <c r="X297" s="33">
        <v>241770.03</v>
      </c>
      <c r="Y297" s="33">
        <v>2759.0302999999999</v>
      </c>
      <c r="Z297" s="33">
        <v>1168040</v>
      </c>
      <c r="AA297" s="33">
        <v>180.66607999999999</v>
      </c>
      <c r="AB297" s="33">
        <v>6498.1548000000003</v>
      </c>
      <c r="AC297" s="33">
        <v>105747.52</v>
      </c>
      <c r="AD297" s="33">
        <v>63.269475</v>
      </c>
      <c r="AE297" s="33">
        <v>135.33068</v>
      </c>
      <c r="AF297" s="33">
        <v>0</v>
      </c>
      <c r="AG297" s="33">
        <v>2943.4005000000002</v>
      </c>
      <c r="AH297" s="33">
        <v>0</v>
      </c>
      <c r="AI297" s="33">
        <v>2967.5610000000001</v>
      </c>
      <c r="AJ297" s="33">
        <v>34221.192000000003</v>
      </c>
      <c r="AK297" s="33">
        <v>111.01034</v>
      </c>
      <c r="AL297" s="33">
        <v>1242910.2</v>
      </c>
      <c r="AM297" s="33">
        <v>224102.51811899999</v>
      </c>
      <c r="AN297" s="33">
        <v>3196.9860393189597</v>
      </c>
      <c r="AO297" s="10">
        <v>0.52956586826347307</v>
      </c>
      <c r="AP297" s="8">
        <v>0</v>
      </c>
      <c r="AQ297" s="8">
        <v>130.97326296181308</v>
      </c>
      <c r="AR297" s="8">
        <v>12914</v>
      </c>
      <c r="AS297" s="8">
        <v>14.836611429456404</v>
      </c>
      <c r="AT297">
        <v>366</v>
      </c>
      <c r="AU297" s="20">
        <v>922</v>
      </c>
      <c r="AV297" s="8">
        <v>96.443514644351467</v>
      </c>
      <c r="AW297" s="34">
        <v>4</v>
      </c>
      <c r="AX297" s="34">
        <v>2</v>
      </c>
    </row>
    <row r="298" spans="1:50" x14ac:dyDescent="0.25">
      <c r="A298" s="2" t="s">
        <v>88</v>
      </c>
      <c r="B298" s="3" t="s">
        <v>630</v>
      </c>
      <c r="C298" s="4">
        <v>68861</v>
      </c>
      <c r="D298" s="2" t="s">
        <v>90</v>
      </c>
      <c r="E298" s="2" t="s">
        <v>631</v>
      </c>
      <c r="F298" t="e">
        <v>#N/A</v>
      </c>
      <c r="G298" s="6" t="s">
        <v>2233</v>
      </c>
      <c r="H298" s="6">
        <v>0</v>
      </c>
      <c r="I298" s="6" t="s">
        <v>2239</v>
      </c>
      <c r="J298" s="6" t="s">
        <v>2239</v>
      </c>
      <c r="K298" s="34">
        <v>43599.7</v>
      </c>
      <c r="L298" s="34">
        <v>4292</v>
      </c>
      <c r="M298" s="34">
        <v>3828</v>
      </c>
      <c r="N298" s="34">
        <v>68.31243469174504</v>
      </c>
      <c r="O298" s="35">
        <v>8.8842506272367423</v>
      </c>
      <c r="P298" s="33">
        <v>816</v>
      </c>
      <c r="Q298" s="33">
        <v>2978</v>
      </c>
      <c r="R298" s="33">
        <v>34</v>
      </c>
      <c r="S298" s="8">
        <v>32.043314217223397</v>
      </c>
      <c r="T298" s="33">
        <v>15838.366</v>
      </c>
      <c r="U298" s="33">
        <v>8984.5686999999998</v>
      </c>
      <c r="V298" s="33">
        <v>0</v>
      </c>
      <c r="W298" s="33">
        <v>22515.940999999999</v>
      </c>
      <c r="X298" s="33">
        <v>859.73819000000003</v>
      </c>
      <c r="Y298" s="33">
        <v>0</v>
      </c>
      <c r="Z298" s="33">
        <v>6707.5244000000002</v>
      </c>
      <c r="AA298" s="33">
        <v>3337.7716</v>
      </c>
      <c r="AB298" s="33">
        <v>380.75945000000002</v>
      </c>
      <c r="AC298" s="33">
        <v>38164.071000000004</v>
      </c>
      <c r="AD298" s="33">
        <v>104.54465</v>
      </c>
      <c r="AE298" s="33">
        <v>123.40685000000001</v>
      </c>
      <c r="AF298" s="33">
        <v>0</v>
      </c>
      <c r="AG298" s="33">
        <v>252.62960000000001</v>
      </c>
      <c r="AH298" s="33">
        <v>3297.6831000000002</v>
      </c>
      <c r="AI298" s="33">
        <v>295.70001999999999</v>
      </c>
      <c r="AJ298" s="33">
        <v>22676.251</v>
      </c>
      <c r="AK298" s="33">
        <v>6445.6090000000004</v>
      </c>
      <c r="AL298" s="33">
        <v>15603.392</v>
      </c>
      <c r="AM298" s="33">
        <v>20002.6233875</v>
      </c>
      <c r="AN298" s="33">
        <v>173.34659886254397</v>
      </c>
      <c r="AO298" s="10">
        <v>0.39175054272745213</v>
      </c>
      <c r="AP298" s="8">
        <v>0</v>
      </c>
      <c r="AQ298" s="8">
        <v>19.957381305790186</v>
      </c>
      <c r="AR298" s="8">
        <v>452</v>
      </c>
      <c r="AS298" s="8">
        <v>82.522123893805315</v>
      </c>
      <c r="AT298">
        <v>2373</v>
      </c>
      <c r="AU298" s="20">
        <v>3619</v>
      </c>
      <c r="AV298" s="8">
        <v>94.540229885057471</v>
      </c>
      <c r="AW298" s="34">
        <v>107</v>
      </c>
      <c r="AX298" s="34">
        <v>105</v>
      </c>
    </row>
    <row r="299" spans="1:50" x14ac:dyDescent="0.25">
      <c r="A299" s="2" t="s">
        <v>321</v>
      </c>
      <c r="B299" s="3" t="s">
        <v>632</v>
      </c>
      <c r="C299" s="4">
        <v>19300</v>
      </c>
      <c r="D299" s="2" t="s">
        <v>323</v>
      </c>
      <c r="E299" s="2" t="s">
        <v>633</v>
      </c>
      <c r="F299" t="e">
        <v>#N/A</v>
      </c>
      <c r="G299" s="6" t="s">
        <v>2232</v>
      </c>
      <c r="H299" s="6">
        <v>10</v>
      </c>
      <c r="I299" s="6" t="s">
        <v>2238</v>
      </c>
      <c r="J299" s="6" t="s">
        <v>2238</v>
      </c>
      <c r="K299" s="34">
        <v>7020.5</v>
      </c>
      <c r="L299" s="34">
        <v>3093</v>
      </c>
      <c r="M299" s="34">
        <v>2797</v>
      </c>
      <c r="N299" s="34">
        <v>95.602431176260282</v>
      </c>
      <c r="O299" s="35">
        <v>21.301369728861239</v>
      </c>
      <c r="P299" s="33">
        <v>2367</v>
      </c>
      <c r="Q299" s="33">
        <v>421</v>
      </c>
      <c r="R299" s="33">
        <v>9</v>
      </c>
      <c r="S299" s="8">
        <v>58.122130151734666</v>
      </c>
      <c r="T299" s="33">
        <v>9926.3029999999999</v>
      </c>
      <c r="U299" s="33">
        <v>0</v>
      </c>
      <c r="V299" s="33">
        <v>0</v>
      </c>
      <c r="W299" s="33">
        <v>0</v>
      </c>
      <c r="X299" s="33">
        <v>0</v>
      </c>
      <c r="Y299" s="33">
        <v>120.16018</v>
      </c>
      <c r="Z299" s="33">
        <v>0</v>
      </c>
      <c r="AA299" s="33">
        <v>0</v>
      </c>
      <c r="AB299" s="33">
        <v>0</v>
      </c>
      <c r="AC299" s="33">
        <v>9788.9141999999993</v>
      </c>
      <c r="AD299" s="33">
        <v>84.900019999999998</v>
      </c>
      <c r="AE299" s="33">
        <v>84.900012000000004</v>
      </c>
      <c r="AF299" s="33">
        <v>0</v>
      </c>
      <c r="AG299" s="33">
        <v>187.83168000000001</v>
      </c>
      <c r="AH299" s="33">
        <v>0</v>
      </c>
      <c r="AI299" s="33">
        <v>0</v>
      </c>
      <c r="AJ299" s="33">
        <v>0</v>
      </c>
      <c r="AK299" s="33">
        <v>3912.5324000000001</v>
      </c>
      <c r="AL299" s="33">
        <v>5808.7103999999999</v>
      </c>
      <c r="AM299" s="33">
        <v>0</v>
      </c>
      <c r="AN299" s="33">
        <v>0</v>
      </c>
      <c r="AO299" s="10">
        <v>0.35271867612293145</v>
      </c>
      <c r="AP299" s="8">
        <v>0</v>
      </c>
      <c r="AQ299" s="8">
        <v>45.464107561115938</v>
      </c>
      <c r="AR299" s="8">
        <v>97</v>
      </c>
      <c r="AS299" s="8">
        <v>640.15662281051539</v>
      </c>
      <c r="AT299">
        <v>1392</v>
      </c>
      <c r="AU299" s="20">
        <v>2503</v>
      </c>
      <c r="AV299" s="8">
        <v>89.48873793350019</v>
      </c>
      <c r="AW299" s="34">
        <v>244</v>
      </c>
      <c r="AX299" s="34">
        <v>219</v>
      </c>
    </row>
    <row r="300" spans="1:50" x14ac:dyDescent="0.25">
      <c r="A300" s="2" t="s">
        <v>438</v>
      </c>
      <c r="B300" s="3" t="s">
        <v>634</v>
      </c>
      <c r="C300" s="4">
        <v>17513</v>
      </c>
      <c r="D300" s="2" t="s">
        <v>237</v>
      </c>
      <c r="E300" s="2" t="s">
        <v>635</v>
      </c>
      <c r="F300" t="e">
        <v>#N/A</v>
      </c>
      <c r="G300" s="6" t="s">
        <v>2233</v>
      </c>
      <c r="H300" s="6">
        <v>10</v>
      </c>
      <c r="I300" s="6" t="s">
        <v>2238</v>
      </c>
      <c r="J300" s="6" t="s">
        <v>2238</v>
      </c>
      <c r="K300" s="34">
        <v>24247.200000000004</v>
      </c>
      <c r="L300" s="34">
        <v>1817</v>
      </c>
      <c r="M300" s="34">
        <v>1677</v>
      </c>
      <c r="N300" s="34">
        <v>66.905187835420392</v>
      </c>
      <c r="O300" s="35">
        <v>6.9067432426601112</v>
      </c>
      <c r="P300" s="33">
        <v>843</v>
      </c>
      <c r="Q300" s="33">
        <v>790</v>
      </c>
      <c r="R300" s="33">
        <v>44</v>
      </c>
      <c r="S300" s="8">
        <v>24.743014073144153</v>
      </c>
      <c r="T300" s="33">
        <v>0</v>
      </c>
      <c r="U300" s="33">
        <v>2213.0192999999999</v>
      </c>
      <c r="V300" s="33">
        <v>0</v>
      </c>
      <c r="W300" s="33">
        <v>23445.881000000001</v>
      </c>
      <c r="X300" s="33">
        <v>0</v>
      </c>
      <c r="Y300" s="33">
        <v>0</v>
      </c>
      <c r="Z300" s="33">
        <v>5028.4281000000001</v>
      </c>
      <c r="AA300" s="33">
        <v>105.94261</v>
      </c>
      <c r="AB300" s="33">
        <v>167.08359999999999</v>
      </c>
      <c r="AC300" s="33">
        <v>20494.644</v>
      </c>
      <c r="AD300" s="33">
        <v>89.954172999999997</v>
      </c>
      <c r="AE300" s="33">
        <v>103.49048000000001</v>
      </c>
      <c r="AF300" s="33">
        <v>0</v>
      </c>
      <c r="AG300" s="33">
        <v>1633.7292</v>
      </c>
      <c r="AH300" s="33">
        <v>0</v>
      </c>
      <c r="AI300" s="33">
        <v>143.69424000000001</v>
      </c>
      <c r="AJ300" s="33">
        <v>17600.137999999999</v>
      </c>
      <c r="AK300" s="33">
        <v>0</v>
      </c>
      <c r="AL300" s="33">
        <v>6405</v>
      </c>
      <c r="AM300" s="33">
        <v>0</v>
      </c>
      <c r="AN300" s="33">
        <v>29.910681786209597</v>
      </c>
      <c r="AO300" s="10">
        <v>0.36140167364016734</v>
      </c>
      <c r="AP300" s="8">
        <v>0</v>
      </c>
      <c r="AQ300" s="8">
        <v>45.06844337143815</v>
      </c>
      <c r="AR300" s="8">
        <v>283</v>
      </c>
      <c r="AS300" s="8">
        <v>177.73851590106008</v>
      </c>
      <c r="AT300">
        <v>424</v>
      </c>
      <c r="AU300" s="20">
        <v>909</v>
      </c>
      <c r="AV300" s="8">
        <v>54.203935599284435</v>
      </c>
      <c r="AW300" s="34">
        <v>233</v>
      </c>
      <c r="AX300" s="34">
        <v>205</v>
      </c>
    </row>
    <row r="301" spans="1:50" x14ac:dyDescent="0.25">
      <c r="A301" s="2" t="s">
        <v>33</v>
      </c>
      <c r="B301" s="3" t="s">
        <v>636</v>
      </c>
      <c r="C301" s="4">
        <v>15183</v>
      </c>
      <c r="D301" s="2" t="s">
        <v>35</v>
      </c>
      <c r="E301" s="2" t="s">
        <v>637</v>
      </c>
      <c r="F301" t="e">
        <v>#N/A</v>
      </c>
      <c r="G301" s="6" t="s">
        <v>2230</v>
      </c>
      <c r="H301" s="6">
        <v>21</v>
      </c>
      <c r="I301" s="6" t="s">
        <v>2238</v>
      </c>
      <c r="J301" s="6" t="s">
        <v>2238</v>
      </c>
      <c r="K301" s="34">
        <v>67082.2</v>
      </c>
      <c r="L301" s="34">
        <v>6457</v>
      </c>
      <c r="M301" s="34">
        <v>6248</v>
      </c>
      <c r="N301" s="34">
        <v>81.338028169014081</v>
      </c>
      <c r="O301" s="35">
        <v>8.6750270114102666</v>
      </c>
      <c r="P301" s="33">
        <v>1453</v>
      </c>
      <c r="Q301" s="33">
        <v>4708</v>
      </c>
      <c r="R301" s="33">
        <v>87</v>
      </c>
      <c r="S301" s="8">
        <v>70.429928749552133</v>
      </c>
      <c r="T301" s="33">
        <v>1197.6134</v>
      </c>
      <c r="U301" s="33">
        <v>308.90294</v>
      </c>
      <c r="V301" s="33">
        <v>36550.466</v>
      </c>
      <c r="W301" s="33">
        <v>35064.082999999999</v>
      </c>
      <c r="X301" s="33">
        <v>410.70148999999998</v>
      </c>
      <c r="Y301" s="33">
        <v>0</v>
      </c>
      <c r="Z301" s="33">
        <v>18650.839</v>
      </c>
      <c r="AA301" s="33">
        <v>1705.7171000000001</v>
      </c>
      <c r="AB301" s="33">
        <v>380.62166000000002</v>
      </c>
      <c r="AC301" s="33">
        <v>53193.644999999997</v>
      </c>
      <c r="AD301" s="33">
        <v>15.091794999999999</v>
      </c>
      <c r="AE301" s="33">
        <v>20.527217</v>
      </c>
      <c r="AF301" s="33">
        <v>0</v>
      </c>
      <c r="AG301" s="33">
        <v>4949.8074999999999</v>
      </c>
      <c r="AH301" s="33">
        <v>1420.5890999999999</v>
      </c>
      <c r="AI301" s="33">
        <v>9434.0128999999997</v>
      </c>
      <c r="AJ301" s="33">
        <v>5545.1772000000001</v>
      </c>
      <c r="AK301" s="33">
        <v>495.72939000000002</v>
      </c>
      <c r="AL301" s="33">
        <v>52080.072</v>
      </c>
      <c r="AM301" s="33">
        <v>0</v>
      </c>
      <c r="AN301" s="33">
        <v>65.324779113512804</v>
      </c>
      <c r="AO301" s="10">
        <v>0.59580330648579904</v>
      </c>
      <c r="AP301" s="8">
        <v>0</v>
      </c>
      <c r="AQ301" s="8">
        <v>82.441500000000005</v>
      </c>
      <c r="AR301" s="8">
        <v>614</v>
      </c>
      <c r="AS301" s="8">
        <v>157.96416938110752</v>
      </c>
      <c r="AT301">
        <v>4213</v>
      </c>
      <c r="AU301" s="20">
        <v>6104.9999999999991</v>
      </c>
      <c r="AV301" s="8">
        <v>97.711267605633793</v>
      </c>
      <c r="AW301" s="34">
        <v>297</v>
      </c>
      <c r="AX301" s="34">
        <v>252</v>
      </c>
    </row>
    <row r="302" spans="1:50" x14ac:dyDescent="0.25">
      <c r="A302" s="2" t="s">
        <v>134</v>
      </c>
      <c r="B302" s="3" t="s">
        <v>638</v>
      </c>
      <c r="C302" s="4">
        <v>54871</v>
      </c>
      <c r="D302" s="2" t="s">
        <v>136</v>
      </c>
      <c r="E302" s="2" t="s">
        <v>639</v>
      </c>
      <c r="F302" t="e">
        <v>#N/A</v>
      </c>
      <c r="G302" s="6" t="s">
        <v>2233</v>
      </c>
      <c r="H302" s="6">
        <v>8</v>
      </c>
      <c r="I302" s="6" t="s">
        <v>2238</v>
      </c>
      <c r="J302" s="6" t="s">
        <v>2238</v>
      </c>
      <c r="K302" s="34">
        <v>39811.300000000003</v>
      </c>
      <c r="L302" s="34">
        <v>654</v>
      </c>
      <c r="M302" s="34">
        <v>632</v>
      </c>
      <c r="N302" s="34">
        <v>12.81645569620253</v>
      </c>
      <c r="O302" s="35">
        <v>0.58198955455131163</v>
      </c>
      <c r="P302" s="33">
        <v>297</v>
      </c>
      <c r="Q302" s="33">
        <v>333</v>
      </c>
      <c r="R302" s="33">
        <v>2</v>
      </c>
      <c r="S302" s="8">
        <v>47.192887587613761</v>
      </c>
      <c r="T302" s="33">
        <v>0</v>
      </c>
      <c r="U302" s="33">
        <v>603.72536000000002</v>
      </c>
      <c r="V302" s="33">
        <v>4688.8603999999996</v>
      </c>
      <c r="W302" s="33">
        <v>33953.457000000002</v>
      </c>
      <c r="X302" s="33">
        <v>600.35862999999995</v>
      </c>
      <c r="Y302" s="33">
        <v>0</v>
      </c>
      <c r="Z302" s="33">
        <v>11057.047</v>
      </c>
      <c r="AA302" s="33">
        <v>1127.1651999999999</v>
      </c>
      <c r="AB302" s="33">
        <v>14.2758</v>
      </c>
      <c r="AC302" s="33">
        <v>27645.216</v>
      </c>
      <c r="AD302" s="33">
        <v>27.702991999999998</v>
      </c>
      <c r="AE302" s="33">
        <v>23.344874000000001</v>
      </c>
      <c r="AF302" s="33">
        <v>0</v>
      </c>
      <c r="AG302" s="33">
        <v>8711.0614000000005</v>
      </c>
      <c r="AH302" s="33">
        <v>994.96357</v>
      </c>
      <c r="AI302" s="33">
        <v>1282.9083000000001</v>
      </c>
      <c r="AJ302" s="33">
        <v>9990.3446000000004</v>
      </c>
      <c r="AK302" s="33">
        <v>52.322147000000001</v>
      </c>
      <c r="AL302" s="33">
        <v>18816.460999999999</v>
      </c>
      <c r="AM302" s="33">
        <v>0</v>
      </c>
      <c r="AN302" s="33">
        <v>118.11748523296401</v>
      </c>
      <c r="AO302" s="10">
        <v>0.67793594306049831</v>
      </c>
      <c r="AP302" s="8">
        <v>0</v>
      </c>
      <c r="AQ302" s="8">
        <v>21.993248071703778</v>
      </c>
      <c r="AR302" s="8">
        <v>396</v>
      </c>
      <c r="AS302" s="8">
        <v>81.515151515151516</v>
      </c>
      <c r="AT302">
        <v>154</v>
      </c>
      <c r="AU302" s="20">
        <v>467.00000000000011</v>
      </c>
      <c r="AV302" s="8">
        <v>73.89240506329115</v>
      </c>
      <c r="AW302" s="34">
        <v>84</v>
      </c>
      <c r="AX302" s="34">
        <v>73</v>
      </c>
    </row>
    <row r="303" spans="1:50" x14ac:dyDescent="0.25">
      <c r="A303" s="2" t="s">
        <v>88</v>
      </c>
      <c r="B303" s="3" t="s">
        <v>640</v>
      </c>
      <c r="C303" s="4">
        <v>68770</v>
      </c>
      <c r="D303" s="2" t="s">
        <v>90</v>
      </c>
      <c r="E303" s="2" t="s">
        <v>641</v>
      </c>
      <c r="F303" t="e">
        <v>#N/A</v>
      </c>
      <c r="G303" s="6" t="s">
        <v>2230</v>
      </c>
      <c r="H303" s="6">
        <v>7</v>
      </c>
      <c r="I303" s="6" t="s">
        <v>2238</v>
      </c>
      <c r="J303" s="6" t="s">
        <v>2238</v>
      </c>
      <c r="K303" s="34">
        <v>28077.600000000002</v>
      </c>
      <c r="L303" s="34">
        <v>2905</v>
      </c>
      <c r="M303" s="34">
        <v>2530</v>
      </c>
      <c r="N303" s="34">
        <v>66.166007905138329</v>
      </c>
      <c r="O303" s="35">
        <v>9.8715615646504418</v>
      </c>
      <c r="P303" s="33">
        <v>1187</v>
      </c>
      <c r="Q303" s="33">
        <v>1325</v>
      </c>
      <c r="R303" s="33">
        <v>18</v>
      </c>
      <c r="S303" s="8">
        <v>29.098477692229785</v>
      </c>
      <c r="T303" s="33">
        <v>8781.5409999999993</v>
      </c>
      <c r="U303" s="33">
        <v>7205.0983999999999</v>
      </c>
      <c r="V303" s="33">
        <v>766.83507999999995</v>
      </c>
      <c r="W303" s="33">
        <v>11179.924999999999</v>
      </c>
      <c r="X303" s="33">
        <v>382.18588999999997</v>
      </c>
      <c r="Y303" s="33">
        <v>0</v>
      </c>
      <c r="Z303" s="33">
        <v>2457.2723000000001</v>
      </c>
      <c r="AA303" s="33">
        <v>1493.413</v>
      </c>
      <c r="AB303" s="33">
        <v>107.89746</v>
      </c>
      <c r="AC303" s="33">
        <v>24325.555</v>
      </c>
      <c r="AD303" s="33">
        <v>74.659279999999995</v>
      </c>
      <c r="AE303" s="33">
        <v>113.15271</v>
      </c>
      <c r="AF303" s="33">
        <v>0</v>
      </c>
      <c r="AG303" s="33">
        <v>679.29111999999998</v>
      </c>
      <c r="AH303" s="33">
        <v>1493.413</v>
      </c>
      <c r="AI303" s="33">
        <v>76.597198000000006</v>
      </c>
      <c r="AJ303" s="33">
        <v>13540.592000000001</v>
      </c>
      <c r="AK303" s="33">
        <v>4274.6629000000003</v>
      </c>
      <c r="AL303" s="33">
        <v>8281.0882999999994</v>
      </c>
      <c r="AM303" s="33">
        <v>945.46341469499998</v>
      </c>
      <c r="AN303" s="33">
        <v>118.56959418941999</v>
      </c>
      <c r="AO303" s="10">
        <v>0.38557095078834208</v>
      </c>
      <c r="AP303" s="8">
        <v>0</v>
      </c>
      <c r="AQ303" s="8">
        <v>47.549932349747294</v>
      </c>
      <c r="AR303" s="8">
        <v>296</v>
      </c>
      <c r="AS303" s="8">
        <v>300.23648648648651</v>
      </c>
      <c r="AT303">
        <v>810</v>
      </c>
      <c r="AU303" s="20">
        <v>1851</v>
      </c>
      <c r="AV303" s="8">
        <v>73.162055335968375</v>
      </c>
      <c r="AW303" s="34">
        <v>255</v>
      </c>
      <c r="AX303" s="34">
        <v>227</v>
      </c>
    </row>
    <row r="304" spans="1:50" x14ac:dyDescent="0.25">
      <c r="A304" s="2" t="s">
        <v>321</v>
      </c>
      <c r="B304" s="3" t="s">
        <v>642</v>
      </c>
      <c r="C304" s="4">
        <v>19513</v>
      </c>
      <c r="D304" s="2" t="s">
        <v>323</v>
      </c>
      <c r="E304" s="2" t="s">
        <v>643</v>
      </c>
      <c r="F304" t="e">
        <v>#N/A</v>
      </c>
      <c r="G304" s="6" t="s">
        <v>2231</v>
      </c>
      <c r="H304" s="6">
        <v>12</v>
      </c>
      <c r="I304" s="6" t="s">
        <v>2238</v>
      </c>
      <c r="J304" s="6" t="s">
        <v>2238</v>
      </c>
      <c r="K304" s="34">
        <v>8691.0999999999985</v>
      </c>
      <c r="L304" s="34">
        <v>1841</v>
      </c>
      <c r="M304" s="34">
        <v>1535</v>
      </c>
      <c r="N304" s="34">
        <v>85.081433224755699</v>
      </c>
      <c r="O304" s="35">
        <v>20.199590310704661</v>
      </c>
      <c r="P304" s="33">
        <v>1325</v>
      </c>
      <c r="Q304" s="33">
        <v>203</v>
      </c>
      <c r="R304" s="33">
        <v>7</v>
      </c>
      <c r="S304" s="8">
        <v>92.22650145313915</v>
      </c>
      <c r="T304" s="33">
        <v>6942.2303000000002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  <c r="AC304" s="33">
        <v>6951.9741999999997</v>
      </c>
      <c r="AD304" s="33">
        <v>30.055772000000001</v>
      </c>
      <c r="AE304" s="33">
        <v>46.954925000000003</v>
      </c>
      <c r="AF304" s="33">
        <v>0</v>
      </c>
      <c r="AG304" s="33">
        <v>0</v>
      </c>
      <c r="AH304" s="33">
        <v>0</v>
      </c>
      <c r="AI304" s="33">
        <v>0</v>
      </c>
      <c r="AJ304" s="33">
        <v>0</v>
      </c>
      <c r="AK304" s="33">
        <v>495.79318999999998</v>
      </c>
      <c r="AL304" s="33">
        <v>6439.2812999999996</v>
      </c>
      <c r="AM304" s="33">
        <v>0</v>
      </c>
      <c r="AN304" s="33">
        <v>0</v>
      </c>
      <c r="AO304" s="10">
        <v>0.23923220973782772</v>
      </c>
      <c r="AP304" s="8">
        <v>0</v>
      </c>
      <c r="AQ304" s="8">
        <v>24.200176107873137</v>
      </c>
      <c r="AR304" s="8">
        <v>68</v>
      </c>
      <c r="AS304" s="8">
        <v>486.07011515416173</v>
      </c>
      <c r="AT304">
        <v>975</v>
      </c>
      <c r="AU304" s="20">
        <v>702.99999999999989</v>
      </c>
      <c r="AV304" s="8">
        <v>45.79804560260586</v>
      </c>
      <c r="AW304" s="34">
        <v>476</v>
      </c>
      <c r="AX304" s="34">
        <v>461</v>
      </c>
    </row>
    <row r="305" spans="1:50" x14ac:dyDescent="0.25">
      <c r="A305" s="2" t="s">
        <v>576</v>
      </c>
      <c r="B305" s="3" t="s">
        <v>644</v>
      </c>
      <c r="C305" s="4">
        <v>76036</v>
      </c>
      <c r="D305" s="2" t="s">
        <v>578</v>
      </c>
      <c r="E305" s="2" t="s">
        <v>645</v>
      </c>
      <c r="F305" t="e">
        <v>#N/A</v>
      </c>
      <c r="G305" s="6" t="s">
        <v>2232</v>
      </c>
      <c r="H305" s="6">
        <v>8</v>
      </c>
      <c r="I305" s="6" t="s">
        <v>2238</v>
      </c>
      <c r="J305" s="6" t="s">
        <v>2238</v>
      </c>
      <c r="K305" s="34">
        <v>10610.2</v>
      </c>
      <c r="L305" s="34">
        <v>1823</v>
      </c>
      <c r="M305" s="34">
        <v>981</v>
      </c>
      <c r="N305" s="34">
        <v>84.505606523955151</v>
      </c>
      <c r="O305" s="35">
        <v>8.6247917401507248</v>
      </c>
      <c r="P305" s="33">
        <v>520</v>
      </c>
      <c r="Q305" s="33">
        <v>453</v>
      </c>
      <c r="R305" s="33">
        <v>8</v>
      </c>
      <c r="S305" s="8">
        <v>25.676339395113594</v>
      </c>
      <c r="T305" s="33">
        <v>4629.6210000000001</v>
      </c>
      <c r="U305" s="33">
        <v>205.06560999999999</v>
      </c>
      <c r="V305" s="33">
        <v>2311.4756000000002</v>
      </c>
      <c r="W305" s="33">
        <v>1310.6380999999999</v>
      </c>
      <c r="X305" s="33">
        <v>1831.6894</v>
      </c>
      <c r="Y305" s="33">
        <v>0</v>
      </c>
      <c r="Z305" s="33">
        <v>493.56067000000002</v>
      </c>
      <c r="AA305" s="33">
        <v>298.92714000000001</v>
      </c>
      <c r="AB305" s="33">
        <v>149.29716999999999</v>
      </c>
      <c r="AC305" s="33">
        <v>9502.6777999999995</v>
      </c>
      <c r="AD305" s="33">
        <v>89.377204000000006</v>
      </c>
      <c r="AE305" s="33">
        <v>101.40561</v>
      </c>
      <c r="AF305" s="33">
        <v>0</v>
      </c>
      <c r="AG305" s="33">
        <v>50.912472999999999</v>
      </c>
      <c r="AH305" s="33">
        <v>298.92716000000001</v>
      </c>
      <c r="AI305" s="33">
        <v>58.104202999999998</v>
      </c>
      <c r="AJ305" s="33">
        <v>4655.1062000000002</v>
      </c>
      <c r="AK305" s="33">
        <v>2664.6831000000002</v>
      </c>
      <c r="AL305" s="33">
        <v>2704.7013000000002</v>
      </c>
      <c r="AM305" s="33">
        <v>0</v>
      </c>
      <c r="AN305" s="33">
        <v>3.0519620139313202</v>
      </c>
      <c r="AO305" s="10">
        <v>0.21165048543689319</v>
      </c>
      <c r="AP305" s="8">
        <v>0</v>
      </c>
      <c r="AQ305" s="8">
        <v>66.086755226257253</v>
      </c>
      <c r="AR305" s="8">
        <v>162</v>
      </c>
      <c r="AS305" s="8">
        <v>415.82971976987659</v>
      </c>
      <c r="AT305">
        <v>317</v>
      </c>
      <c r="AU305" s="20">
        <v>827</v>
      </c>
      <c r="AV305" s="8">
        <v>84.301732925586137</v>
      </c>
      <c r="AW305" s="34">
        <v>100</v>
      </c>
      <c r="AX305" s="34">
        <v>95</v>
      </c>
    </row>
    <row r="306" spans="1:50" x14ac:dyDescent="0.25">
      <c r="A306" s="2" t="s">
        <v>438</v>
      </c>
      <c r="B306" s="3" t="s">
        <v>646</v>
      </c>
      <c r="C306" s="4">
        <v>17001</v>
      </c>
      <c r="D306" s="2" t="s">
        <v>237</v>
      </c>
      <c r="E306" s="2" t="s">
        <v>647</v>
      </c>
      <c r="F306" t="e">
        <v>#N/A</v>
      </c>
      <c r="G306" s="6" t="s">
        <v>2231</v>
      </c>
      <c r="H306" s="6">
        <v>0</v>
      </c>
      <c r="I306" s="6" t="s">
        <v>2239</v>
      </c>
      <c r="J306" s="6" t="s">
        <v>2239</v>
      </c>
      <c r="K306" s="34">
        <v>40415.399999999994</v>
      </c>
      <c r="L306" s="34">
        <v>4941</v>
      </c>
      <c r="M306" s="34">
        <v>3273</v>
      </c>
      <c r="N306" s="34">
        <v>73.54109379773908</v>
      </c>
      <c r="O306" s="35">
        <v>8.4955508648050522</v>
      </c>
      <c r="P306" s="33">
        <v>1907</v>
      </c>
      <c r="Q306" s="33">
        <v>1344</v>
      </c>
      <c r="R306" s="33">
        <v>22</v>
      </c>
      <c r="S306" s="8">
        <v>33.779719857433889</v>
      </c>
      <c r="T306" s="33">
        <v>11560.933999999999</v>
      </c>
      <c r="U306" s="33">
        <v>2343.4304000000002</v>
      </c>
      <c r="V306" s="33">
        <v>0</v>
      </c>
      <c r="W306" s="33">
        <v>28794.727999999999</v>
      </c>
      <c r="X306" s="33">
        <v>0</v>
      </c>
      <c r="Y306" s="33">
        <v>0</v>
      </c>
      <c r="Z306" s="33">
        <v>10318.371999999999</v>
      </c>
      <c r="AA306" s="33">
        <v>92.603898999999998</v>
      </c>
      <c r="AB306" s="33">
        <v>313.06691999999998</v>
      </c>
      <c r="AC306" s="33">
        <v>31565.214</v>
      </c>
      <c r="AD306" s="33">
        <v>2406.6844000000001</v>
      </c>
      <c r="AE306" s="33">
        <v>2198.9177</v>
      </c>
      <c r="AF306" s="33">
        <v>0</v>
      </c>
      <c r="AG306" s="33">
        <v>340.54253999999997</v>
      </c>
      <c r="AH306" s="33">
        <v>14.538987000000001</v>
      </c>
      <c r="AI306" s="33">
        <v>2310.4683</v>
      </c>
      <c r="AJ306" s="33">
        <v>16949.131000000001</v>
      </c>
      <c r="AK306" s="33">
        <v>7784.1611999999996</v>
      </c>
      <c r="AL306" s="33">
        <v>15098.181</v>
      </c>
      <c r="AM306" s="33">
        <v>6578.83870828</v>
      </c>
      <c r="AN306" s="33">
        <v>65.120930934447998</v>
      </c>
      <c r="AO306" s="10">
        <v>0.29033962264150942</v>
      </c>
      <c r="AP306" s="8">
        <v>0</v>
      </c>
      <c r="AQ306" s="8">
        <v>33.19653731434957</v>
      </c>
      <c r="AR306" s="8">
        <v>477</v>
      </c>
      <c r="AS306" s="8">
        <v>77.672955974842765</v>
      </c>
      <c r="AT306">
        <v>744</v>
      </c>
      <c r="AU306" s="20">
        <v>1628</v>
      </c>
      <c r="AV306" s="8">
        <v>49.740299419492821</v>
      </c>
      <c r="AW306" s="34">
        <v>383</v>
      </c>
      <c r="AX306" s="34">
        <v>335</v>
      </c>
    </row>
    <row r="307" spans="1:50" x14ac:dyDescent="0.25">
      <c r="A307" s="2" t="s">
        <v>27</v>
      </c>
      <c r="B307" s="3" t="s">
        <v>648</v>
      </c>
      <c r="C307" s="4">
        <v>25815</v>
      </c>
      <c r="D307" s="2" t="s">
        <v>29</v>
      </c>
      <c r="E307" s="2" t="s">
        <v>649</v>
      </c>
      <c r="F307" t="e">
        <v>#N/A</v>
      </c>
      <c r="G307" s="6" t="s">
        <v>2232</v>
      </c>
      <c r="H307" s="6">
        <v>7</v>
      </c>
      <c r="I307" s="6" t="s">
        <v>2238</v>
      </c>
      <c r="J307" s="6" t="s">
        <v>2238</v>
      </c>
      <c r="K307" s="34">
        <v>24332.1</v>
      </c>
      <c r="L307" s="34">
        <v>1966</v>
      </c>
      <c r="M307" s="34">
        <v>1252</v>
      </c>
      <c r="N307" s="34">
        <v>59.025559105431313</v>
      </c>
      <c r="O307" s="35">
        <v>6.2371352992297568</v>
      </c>
      <c r="P307" s="33">
        <v>249</v>
      </c>
      <c r="Q307" s="33">
        <v>976</v>
      </c>
      <c r="R307" s="33">
        <v>27</v>
      </c>
      <c r="S307" s="8">
        <v>32.556612376079947</v>
      </c>
      <c r="T307" s="33">
        <v>14080.947</v>
      </c>
      <c r="U307" s="33">
        <v>4215.3708999999999</v>
      </c>
      <c r="V307" s="33">
        <v>0</v>
      </c>
      <c r="W307" s="33">
        <v>6066.9224999999997</v>
      </c>
      <c r="X307" s="33">
        <v>0</v>
      </c>
      <c r="Y307" s="33">
        <v>0</v>
      </c>
      <c r="Z307" s="33">
        <v>926.25703999999996</v>
      </c>
      <c r="AA307" s="33">
        <v>328.86014</v>
      </c>
      <c r="AB307" s="33">
        <v>90.823752999999996</v>
      </c>
      <c r="AC307" s="33">
        <v>22875.823</v>
      </c>
      <c r="AD307" s="33">
        <v>347.40856000000002</v>
      </c>
      <c r="AE307" s="33">
        <v>352.54890999999998</v>
      </c>
      <c r="AF307" s="33">
        <v>0</v>
      </c>
      <c r="AG307" s="33">
        <v>1665.8168000000001</v>
      </c>
      <c r="AH307" s="33">
        <v>151.55398</v>
      </c>
      <c r="AI307" s="33">
        <v>29.591259000000001</v>
      </c>
      <c r="AJ307" s="33">
        <v>7457.8657000000003</v>
      </c>
      <c r="AK307" s="33">
        <v>6912.9049000000005</v>
      </c>
      <c r="AL307" s="33">
        <v>7998.8913000000002</v>
      </c>
      <c r="AM307" s="33">
        <v>0</v>
      </c>
      <c r="AN307" s="33">
        <v>6.8525384917739993</v>
      </c>
      <c r="AO307" s="10">
        <v>0.34207589285714285</v>
      </c>
      <c r="AP307" s="8">
        <v>0</v>
      </c>
      <c r="AQ307" s="8">
        <v>439.85060879811459</v>
      </c>
      <c r="AR307" s="8">
        <v>238</v>
      </c>
      <c r="AS307" s="8">
        <v>2522.2689075630251</v>
      </c>
      <c r="AT307">
        <v>1094</v>
      </c>
      <c r="AU307" s="20">
        <v>1187</v>
      </c>
      <c r="AV307" s="8">
        <v>94.808306709265182</v>
      </c>
      <c r="AW307" s="34">
        <v>45</v>
      </c>
      <c r="AX307" s="34">
        <v>38</v>
      </c>
    </row>
    <row r="308" spans="1:50" x14ac:dyDescent="0.25">
      <c r="A308" s="2" t="s">
        <v>650</v>
      </c>
      <c r="B308" s="3" t="s">
        <v>651</v>
      </c>
      <c r="C308" s="4">
        <v>11001</v>
      </c>
      <c r="D308" s="2" t="s">
        <v>652</v>
      </c>
      <c r="E308" s="2" t="s">
        <v>653</v>
      </c>
      <c r="F308" t="e">
        <v>#N/A</v>
      </c>
      <c r="G308" s="6" t="s">
        <v>2231</v>
      </c>
      <c r="H308" s="6">
        <v>0</v>
      </c>
      <c r="I308" s="6" t="s">
        <v>2239</v>
      </c>
      <c r="J308" s="6" t="s">
        <v>2239</v>
      </c>
      <c r="K308" s="34">
        <v>123930.2</v>
      </c>
      <c r="L308" s="34">
        <v>4912</v>
      </c>
      <c r="M308" s="34">
        <v>3907</v>
      </c>
      <c r="N308" s="34">
        <v>75.889429229587918</v>
      </c>
      <c r="O308" s="35">
        <v>2.8765980695594848</v>
      </c>
      <c r="P308" s="33">
        <v>808</v>
      </c>
      <c r="Q308" s="33">
        <v>2927</v>
      </c>
      <c r="R308" s="33">
        <v>172</v>
      </c>
      <c r="S308" s="8">
        <v>54.757292899625462</v>
      </c>
      <c r="T308" s="33">
        <v>16434.093000000001</v>
      </c>
      <c r="U308" s="33">
        <v>16851.099999999999</v>
      </c>
      <c r="V308" s="33">
        <v>65313.493000000002</v>
      </c>
      <c r="W308" s="33">
        <v>29247.427</v>
      </c>
      <c r="X308" s="33">
        <v>0</v>
      </c>
      <c r="Y308" s="33">
        <v>772.59487999999999</v>
      </c>
      <c r="Z308" s="33">
        <v>5752.3123999999998</v>
      </c>
      <c r="AA308" s="33">
        <v>1916.0089</v>
      </c>
      <c r="AB308" s="33">
        <v>179.69149999999999</v>
      </c>
      <c r="AC308" s="33">
        <v>121976.11</v>
      </c>
      <c r="AD308" s="33">
        <v>30005.746999999999</v>
      </c>
      <c r="AE308" s="33">
        <v>33823.752</v>
      </c>
      <c r="AF308" s="33">
        <v>91.168167999999994</v>
      </c>
      <c r="AG308" s="33">
        <v>1121.0976000000001</v>
      </c>
      <c r="AH308" s="33">
        <v>1197.9635000000001</v>
      </c>
      <c r="AI308" s="33">
        <v>14916.471</v>
      </c>
      <c r="AJ308" s="33">
        <v>11219.73</v>
      </c>
      <c r="AK308" s="33">
        <v>10290.86</v>
      </c>
      <c r="AL308" s="33">
        <v>87941.426999999996</v>
      </c>
      <c r="AM308" s="33">
        <v>58824.877967400003</v>
      </c>
      <c r="AN308" s="33">
        <v>23.577064939966395</v>
      </c>
      <c r="AO308" s="10">
        <v>0.26713240186294079</v>
      </c>
      <c r="AP308" s="8">
        <v>0.33221929130980776</v>
      </c>
      <c r="AQ308" s="8" t="e">
        <v>#N/A</v>
      </c>
      <c r="AR308" s="8" t="e">
        <v>#N/A</v>
      </c>
      <c r="AS308" s="8" t="e">
        <v>#N/A</v>
      </c>
      <c r="AT308">
        <v>892</v>
      </c>
      <c r="AU308" s="20">
        <v>3684</v>
      </c>
      <c r="AV308" s="8">
        <v>94.292295879191187</v>
      </c>
      <c r="AW308" s="34">
        <v>281</v>
      </c>
      <c r="AX308" s="34">
        <v>241</v>
      </c>
    </row>
    <row r="309" spans="1:50" x14ac:dyDescent="0.25">
      <c r="A309" s="2" t="s">
        <v>295</v>
      </c>
      <c r="B309" s="3" t="s">
        <v>654</v>
      </c>
      <c r="C309" s="4">
        <v>73585</v>
      </c>
      <c r="D309" s="2" t="s">
        <v>297</v>
      </c>
      <c r="E309" s="2" t="s">
        <v>655</v>
      </c>
      <c r="F309" t="e">
        <v>#N/A</v>
      </c>
      <c r="G309" s="6" t="s">
        <v>2232</v>
      </c>
      <c r="H309" s="6">
        <v>0</v>
      </c>
      <c r="I309" s="6" t="s">
        <v>2239</v>
      </c>
      <c r="J309" s="6" t="s">
        <v>2239</v>
      </c>
      <c r="K309" s="34">
        <v>37083.9</v>
      </c>
      <c r="L309" s="34">
        <v>7585</v>
      </c>
      <c r="M309" s="34">
        <v>6609</v>
      </c>
      <c r="N309" s="34">
        <v>88.515660463004991</v>
      </c>
      <c r="O309" s="35">
        <v>13.875543336164922</v>
      </c>
      <c r="P309" s="33">
        <v>2459</v>
      </c>
      <c r="Q309" s="33">
        <v>3955</v>
      </c>
      <c r="R309" s="33">
        <v>195</v>
      </c>
      <c r="S309" s="8">
        <v>44.832107529862803</v>
      </c>
      <c r="T309" s="33">
        <v>22204.576000000001</v>
      </c>
      <c r="U309" s="33">
        <v>2018.0812000000001</v>
      </c>
      <c r="V309" s="33">
        <v>7557.1361999999999</v>
      </c>
      <c r="W309" s="33">
        <v>6128.4818999999998</v>
      </c>
      <c r="X309" s="33">
        <v>0</v>
      </c>
      <c r="Y309" s="33">
        <v>0</v>
      </c>
      <c r="Z309" s="33">
        <v>955.22644000000003</v>
      </c>
      <c r="AA309" s="33">
        <v>682.98649999999998</v>
      </c>
      <c r="AB309" s="33">
        <v>2715.13</v>
      </c>
      <c r="AC309" s="33">
        <v>35993.534</v>
      </c>
      <c r="AD309" s="33">
        <v>460.15251000000001</v>
      </c>
      <c r="AE309" s="33">
        <v>483.26844</v>
      </c>
      <c r="AF309" s="33">
        <v>0</v>
      </c>
      <c r="AG309" s="33">
        <v>5725.6554999999998</v>
      </c>
      <c r="AH309" s="33">
        <v>634.55129999999997</v>
      </c>
      <c r="AI309" s="33">
        <v>518.94547999999998</v>
      </c>
      <c r="AJ309" s="33">
        <v>6824.2367999999997</v>
      </c>
      <c r="AK309" s="33">
        <v>8325.7240999999995</v>
      </c>
      <c r="AL309" s="33">
        <v>18294.648000000001</v>
      </c>
      <c r="AM309" s="33">
        <v>0</v>
      </c>
      <c r="AN309" s="33">
        <v>18.767924592028397</v>
      </c>
      <c r="AO309" s="10">
        <v>0.3048316251830161</v>
      </c>
      <c r="AP309" s="8">
        <v>0</v>
      </c>
      <c r="AQ309" s="8">
        <v>120.9</v>
      </c>
      <c r="AR309" s="8">
        <v>433</v>
      </c>
      <c r="AS309" s="8">
        <v>279.21478060046189</v>
      </c>
      <c r="AT309">
        <v>2386</v>
      </c>
      <c r="AU309" s="20">
        <v>5622</v>
      </c>
      <c r="AV309" s="8">
        <v>85.065819337267371</v>
      </c>
      <c r="AW309" s="34">
        <v>1191</v>
      </c>
      <c r="AX309" s="34">
        <v>1145</v>
      </c>
    </row>
    <row r="310" spans="1:50" x14ac:dyDescent="0.25">
      <c r="A310" s="2" t="s">
        <v>204</v>
      </c>
      <c r="B310" s="3" t="s">
        <v>656</v>
      </c>
      <c r="C310" s="4">
        <v>52083</v>
      </c>
      <c r="D310" s="2" t="s">
        <v>206</v>
      </c>
      <c r="E310" s="2" t="s">
        <v>269</v>
      </c>
      <c r="F310" t="e">
        <v>#N/A</v>
      </c>
      <c r="G310" s="6" t="s">
        <v>2232</v>
      </c>
      <c r="H310" s="6">
        <v>19</v>
      </c>
      <c r="I310" s="6" t="s">
        <v>2238</v>
      </c>
      <c r="J310" s="6" t="s">
        <v>2238</v>
      </c>
      <c r="K310" s="34">
        <v>3327.3999999999996</v>
      </c>
      <c r="L310" s="34">
        <v>736</v>
      </c>
      <c r="M310" s="34">
        <v>598</v>
      </c>
      <c r="N310" s="34">
        <v>79.598662207357862</v>
      </c>
      <c r="O310" s="35">
        <v>22.132840174480357</v>
      </c>
      <c r="P310" s="33">
        <v>238</v>
      </c>
      <c r="Q310" s="33">
        <v>359</v>
      </c>
      <c r="R310" s="33">
        <v>1</v>
      </c>
      <c r="S310" s="8">
        <v>18.155096838957256</v>
      </c>
      <c r="T310" s="33">
        <v>0</v>
      </c>
      <c r="U310" s="33">
        <v>0</v>
      </c>
      <c r="V310" s="33">
        <v>0</v>
      </c>
      <c r="W310" s="33">
        <v>4250.9582</v>
      </c>
      <c r="X310" s="33">
        <v>0</v>
      </c>
      <c r="Y310" s="33">
        <v>0</v>
      </c>
      <c r="Z310" s="33">
        <v>269.49097</v>
      </c>
      <c r="AA310" s="33">
        <v>0</v>
      </c>
      <c r="AB310" s="33">
        <v>0.90580519000000004</v>
      </c>
      <c r="AC310" s="33">
        <v>3977.1779999999999</v>
      </c>
      <c r="AD310" s="33">
        <v>18.409279000000002</v>
      </c>
      <c r="AE310" s="33">
        <v>15.025791</v>
      </c>
      <c r="AF310" s="33">
        <v>0</v>
      </c>
      <c r="AG310" s="33">
        <v>86.908258000000004</v>
      </c>
      <c r="AH310" s="33">
        <v>0</v>
      </c>
      <c r="AI310" s="33">
        <v>0.90580581000000004</v>
      </c>
      <c r="AJ310" s="33">
        <v>3388.6509000000001</v>
      </c>
      <c r="AK310" s="33">
        <v>0</v>
      </c>
      <c r="AL310" s="33">
        <v>774.49320999999998</v>
      </c>
      <c r="AM310" s="33">
        <v>0</v>
      </c>
      <c r="AN310" s="33">
        <v>4.6674692014789603</v>
      </c>
      <c r="AO310" s="10">
        <v>0.18885448916408668</v>
      </c>
      <c r="AP310" s="8">
        <v>0</v>
      </c>
      <c r="AQ310" s="8">
        <v>46.964714531185365</v>
      </c>
      <c r="AR310" s="8">
        <v>48</v>
      </c>
      <c r="AS310" s="8">
        <v>1086.4583333333333</v>
      </c>
      <c r="AT310">
        <v>330</v>
      </c>
      <c r="AU310" s="20">
        <v>551</v>
      </c>
      <c r="AV310" s="8">
        <v>92.140468227424748</v>
      </c>
      <c r="AW310" s="34">
        <v>66</v>
      </c>
      <c r="AX310" s="34">
        <v>56</v>
      </c>
    </row>
    <row r="311" spans="1:50" x14ac:dyDescent="0.25">
      <c r="A311" s="2" t="s">
        <v>134</v>
      </c>
      <c r="B311" s="3" t="s">
        <v>657</v>
      </c>
      <c r="C311" s="4">
        <v>54680</v>
      </c>
      <c r="D311" s="2" t="s">
        <v>136</v>
      </c>
      <c r="E311" s="2" t="s">
        <v>658</v>
      </c>
      <c r="F311" t="e">
        <v>#N/A</v>
      </c>
      <c r="G311" s="6" t="s">
        <v>2233</v>
      </c>
      <c r="H311" s="6">
        <v>21</v>
      </c>
      <c r="I311" s="6" t="s">
        <v>2238</v>
      </c>
      <c r="J311" s="6" t="s">
        <v>2238</v>
      </c>
      <c r="K311" s="34">
        <v>17676.099999999999</v>
      </c>
      <c r="L311" s="34">
        <v>705</v>
      </c>
      <c r="M311" s="34">
        <v>364</v>
      </c>
      <c r="N311" s="34">
        <v>21.703296703296704</v>
      </c>
      <c r="O311" s="35">
        <v>1.0531881981736082</v>
      </c>
      <c r="P311" s="33">
        <v>154</v>
      </c>
      <c r="Q311" s="33">
        <v>201</v>
      </c>
      <c r="R311" s="33">
        <v>9</v>
      </c>
      <c r="S311" s="8">
        <v>35.040050734792715</v>
      </c>
      <c r="T311" s="33">
        <v>638.34259999999995</v>
      </c>
      <c r="U311" s="33">
        <v>0</v>
      </c>
      <c r="V311" s="33">
        <v>0</v>
      </c>
      <c r="W311" s="33">
        <v>18211.258000000002</v>
      </c>
      <c r="X311" s="33">
        <v>0</v>
      </c>
      <c r="Y311" s="33">
        <v>0</v>
      </c>
      <c r="Z311" s="33">
        <v>3650.732</v>
      </c>
      <c r="AA311" s="33">
        <v>0</v>
      </c>
      <c r="AB311" s="33">
        <v>18.035778000000001</v>
      </c>
      <c r="AC311" s="33">
        <v>15201.111999999999</v>
      </c>
      <c r="AD311" s="33">
        <v>0</v>
      </c>
      <c r="AE311" s="33">
        <v>5.9583586000000004</v>
      </c>
      <c r="AF311" s="33">
        <v>0</v>
      </c>
      <c r="AG311" s="33">
        <v>2521.2618000000002</v>
      </c>
      <c r="AH311" s="33">
        <v>0</v>
      </c>
      <c r="AI311" s="33">
        <v>6.4059726000000001</v>
      </c>
      <c r="AJ311" s="33">
        <v>9180.6903000000002</v>
      </c>
      <c r="AK311" s="33">
        <v>543.54381000000001</v>
      </c>
      <c r="AL311" s="33">
        <v>6612.0199000000002</v>
      </c>
      <c r="AM311" s="33">
        <v>0</v>
      </c>
      <c r="AN311" s="33">
        <v>130.10145593900918</v>
      </c>
      <c r="AO311" s="10">
        <v>0.54727793696275073</v>
      </c>
      <c r="AP311" s="8">
        <v>0</v>
      </c>
      <c r="AQ311" s="8">
        <v>35.122426830741318</v>
      </c>
      <c r="AR311" s="8">
        <v>170</v>
      </c>
      <c r="AS311" s="8">
        <v>303.23529411764707</v>
      </c>
      <c r="AT311">
        <v>255</v>
      </c>
      <c r="AU311" s="20">
        <v>239.99999999999994</v>
      </c>
      <c r="AV311" s="8">
        <v>65.934065934065927</v>
      </c>
      <c r="AW311" s="34">
        <v>77</v>
      </c>
      <c r="AX311" s="34">
        <v>74</v>
      </c>
    </row>
    <row r="312" spans="1:50" x14ac:dyDescent="0.25">
      <c r="A312" s="2" t="s">
        <v>27</v>
      </c>
      <c r="B312" s="3" t="s">
        <v>659</v>
      </c>
      <c r="C312" s="4">
        <v>25758</v>
      </c>
      <c r="D312" s="2" t="s">
        <v>29</v>
      </c>
      <c r="E312" s="2" t="s">
        <v>660</v>
      </c>
      <c r="F312" t="e">
        <v>#N/A</v>
      </c>
      <c r="G312" s="6" t="s">
        <v>2231</v>
      </c>
      <c r="H312" s="6">
        <v>8</v>
      </c>
      <c r="I312" s="6" t="s">
        <v>2238</v>
      </c>
      <c r="J312" s="6" t="s">
        <v>2238</v>
      </c>
      <c r="K312" s="34">
        <v>10840.499999999998</v>
      </c>
      <c r="L312" s="34">
        <v>2334</v>
      </c>
      <c r="M312" s="34">
        <v>1479</v>
      </c>
      <c r="N312" s="34">
        <v>83.164300202839755</v>
      </c>
      <c r="O312" s="35">
        <v>9.7128467542732189</v>
      </c>
      <c r="P312" s="33">
        <v>226</v>
      </c>
      <c r="Q312" s="33">
        <v>1076</v>
      </c>
      <c r="R312" s="33">
        <v>177</v>
      </c>
      <c r="S312" s="8">
        <v>17.917477974089003</v>
      </c>
      <c r="T312" s="33">
        <v>7712.1660000000002</v>
      </c>
      <c r="U312" s="33">
        <v>159.78973999999999</v>
      </c>
      <c r="V312" s="33">
        <v>0</v>
      </c>
      <c r="W312" s="33">
        <v>2801.1957000000002</v>
      </c>
      <c r="X312" s="33">
        <v>0</v>
      </c>
      <c r="Y312" s="33">
        <v>0</v>
      </c>
      <c r="Z312" s="33">
        <v>65.932559999999995</v>
      </c>
      <c r="AA312" s="33">
        <v>0</v>
      </c>
      <c r="AB312" s="33">
        <v>0</v>
      </c>
      <c r="AC312" s="33">
        <v>10594.589</v>
      </c>
      <c r="AD312" s="33">
        <v>247.51674</v>
      </c>
      <c r="AE312" s="33">
        <v>118.54636000000001</v>
      </c>
      <c r="AF312" s="33">
        <v>155.49477999999999</v>
      </c>
      <c r="AG312" s="33">
        <v>188.86526000000001</v>
      </c>
      <c r="AH312" s="33">
        <v>0</v>
      </c>
      <c r="AI312" s="33">
        <v>0.10079712</v>
      </c>
      <c r="AJ312" s="33">
        <v>2656.2907</v>
      </c>
      <c r="AK312" s="33">
        <v>5834.2934999999998</v>
      </c>
      <c r="AL312" s="33">
        <v>1954.4457</v>
      </c>
      <c r="AM312" s="33">
        <v>698.94832039899995</v>
      </c>
      <c r="AN312" s="33">
        <v>2.7959494778955598</v>
      </c>
      <c r="AO312" s="10">
        <v>0.12489465700320243</v>
      </c>
      <c r="AP312" s="8">
        <v>0</v>
      </c>
      <c r="AQ312" s="8">
        <v>61.324832089552231</v>
      </c>
      <c r="AR312" s="8">
        <v>113</v>
      </c>
      <c r="AS312" s="8">
        <v>740.66371681415944</v>
      </c>
      <c r="AT312">
        <v>184</v>
      </c>
      <c r="AU312" s="20">
        <v>1399</v>
      </c>
      <c r="AV312" s="8">
        <v>94.590939824205549</v>
      </c>
      <c r="AW312" s="34">
        <v>37</v>
      </c>
      <c r="AX312" s="34">
        <v>34</v>
      </c>
    </row>
    <row r="313" spans="1:50" x14ac:dyDescent="0.25">
      <c r="A313" s="2" t="s">
        <v>661</v>
      </c>
      <c r="B313" s="3" t="s">
        <v>662</v>
      </c>
      <c r="C313" s="4">
        <v>70400</v>
      </c>
      <c r="D313" s="2" t="s">
        <v>663</v>
      </c>
      <c r="E313" s="2" t="s">
        <v>664</v>
      </c>
      <c r="F313" t="e">
        <v>#N/A</v>
      </c>
      <c r="G313" s="6" t="s">
        <v>2233</v>
      </c>
      <c r="H313" s="6">
        <v>11</v>
      </c>
      <c r="I313" s="6" t="s">
        <v>2238</v>
      </c>
      <c r="J313" s="6" t="s">
        <v>2238</v>
      </c>
      <c r="K313" s="34">
        <v>23476</v>
      </c>
      <c r="L313" s="34">
        <v>1258</v>
      </c>
      <c r="M313" s="34">
        <v>1063</v>
      </c>
      <c r="N313" s="34">
        <v>54.468485418626535</v>
      </c>
      <c r="O313" s="35">
        <v>3.8352093706260693</v>
      </c>
      <c r="P313" s="33">
        <v>537</v>
      </c>
      <c r="Q313" s="33">
        <v>525</v>
      </c>
      <c r="R313" s="33">
        <v>1</v>
      </c>
      <c r="S313" s="8">
        <v>1.3874298149490589</v>
      </c>
      <c r="T313" s="33">
        <v>13671.49</v>
      </c>
      <c r="U313" s="33">
        <v>6668.2093999999997</v>
      </c>
      <c r="V313" s="33">
        <v>0</v>
      </c>
      <c r="W313" s="33">
        <v>3892.6959000000002</v>
      </c>
      <c r="X313" s="33">
        <v>0</v>
      </c>
      <c r="Y313" s="33">
        <v>0</v>
      </c>
      <c r="Z313" s="33">
        <v>226.35292000000001</v>
      </c>
      <c r="AA313" s="33">
        <v>40.392480999999997</v>
      </c>
      <c r="AB313" s="33">
        <v>0</v>
      </c>
      <c r="AC313" s="33">
        <v>23870.1</v>
      </c>
      <c r="AD313" s="33">
        <v>95.549244000000002</v>
      </c>
      <c r="AE313" s="33">
        <v>48.597403999999997</v>
      </c>
      <c r="AF313" s="33">
        <v>0</v>
      </c>
      <c r="AG313" s="33">
        <v>0</v>
      </c>
      <c r="AH313" s="33">
        <v>0</v>
      </c>
      <c r="AI313" s="33">
        <v>0</v>
      </c>
      <c r="AJ313" s="33">
        <v>13156.643</v>
      </c>
      <c r="AK313" s="33">
        <v>10690.947</v>
      </c>
      <c r="AL313" s="33">
        <v>336.20756999999998</v>
      </c>
      <c r="AM313" s="33">
        <v>0</v>
      </c>
      <c r="AN313" s="33">
        <v>16.644396705318801</v>
      </c>
      <c r="AO313" s="10">
        <v>0.55140678411780175</v>
      </c>
      <c r="AP313" s="8">
        <v>0</v>
      </c>
      <c r="AQ313" s="8">
        <v>77.721532886196442</v>
      </c>
      <c r="AR313" s="8">
        <v>234</v>
      </c>
      <c r="AS313" s="8">
        <v>338.4615384615384</v>
      </c>
      <c r="AT313">
        <v>580</v>
      </c>
      <c r="AU313" s="20">
        <v>976.99999999999989</v>
      </c>
      <c r="AV313" s="8">
        <v>91.909689557855117</v>
      </c>
      <c r="AW313" s="34">
        <v>143</v>
      </c>
      <c r="AX313" s="34">
        <v>122</v>
      </c>
    </row>
    <row r="314" spans="1:50" x14ac:dyDescent="0.25">
      <c r="A314" s="2" t="s">
        <v>27</v>
      </c>
      <c r="B314" s="3" t="s">
        <v>665</v>
      </c>
      <c r="C314" s="4">
        <v>25524</v>
      </c>
      <c r="D314" s="2" t="s">
        <v>29</v>
      </c>
      <c r="E314" s="2" t="s">
        <v>666</v>
      </c>
      <c r="F314" t="e">
        <v>#N/A</v>
      </c>
      <c r="G314" s="6" t="s">
        <v>2233</v>
      </c>
      <c r="H314" s="6">
        <v>12</v>
      </c>
      <c r="I314" s="6" t="s">
        <v>2238</v>
      </c>
      <c r="J314" s="6" t="s">
        <v>2238</v>
      </c>
      <c r="K314" s="34">
        <v>6888.9000000000015</v>
      </c>
      <c r="L314" s="34">
        <v>1636</v>
      </c>
      <c r="M314" s="34">
        <v>1450</v>
      </c>
      <c r="N314" s="34">
        <v>85.241379310344826</v>
      </c>
      <c r="O314" s="35">
        <v>22.118212923017566</v>
      </c>
      <c r="P314" s="33">
        <v>213</v>
      </c>
      <c r="Q314" s="33">
        <v>1205</v>
      </c>
      <c r="R314" s="33">
        <v>32</v>
      </c>
      <c r="S314" s="8">
        <v>54.937159818993806</v>
      </c>
      <c r="T314" s="33">
        <v>1558.1871000000001</v>
      </c>
      <c r="U314" s="33">
        <v>4717.9955</v>
      </c>
      <c r="V314" s="33">
        <v>740.29152999999997</v>
      </c>
      <c r="W314" s="33">
        <v>1072.2579000000001</v>
      </c>
      <c r="X314" s="33">
        <v>0</v>
      </c>
      <c r="Y314" s="33">
        <v>0</v>
      </c>
      <c r="Z314" s="33">
        <v>55.151111</v>
      </c>
      <c r="AA314" s="33">
        <v>431.92516999999998</v>
      </c>
      <c r="AB314" s="33">
        <v>0</v>
      </c>
      <c r="AC314" s="33">
        <v>7652.0964999999997</v>
      </c>
      <c r="AD314" s="33">
        <v>19.700742999999999</v>
      </c>
      <c r="AE314" s="33">
        <v>21.220327999999999</v>
      </c>
      <c r="AF314" s="33">
        <v>0</v>
      </c>
      <c r="AG314" s="33">
        <v>868.68736000000001</v>
      </c>
      <c r="AH314" s="33">
        <v>431.92518999999999</v>
      </c>
      <c r="AI314" s="33">
        <v>0</v>
      </c>
      <c r="AJ314" s="33">
        <v>1455.5572999999999</v>
      </c>
      <c r="AK314" s="33">
        <v>899.22983999999997</v>
      </c>
      <c r="AL314" s="33">
        <v>4482.2534999999998</v>
      </c>
      <c r="AM314" s="33">
        <v>0</v>
      </c>
      <c r="AN314" s="33">
        <v>4.0765825852099997</v>
      </c>
      <c r="AO314" s="10">
        <v>0.41295336787564774</v>
      </c>
      <c r="AP314" s="8">
        <v>0</v>
      </c>
      <c r="AQ314" s="8">
        <v>29.235447761194024</v>
      </c>
      <c r="AR314" s="8">
        <v>77</v>
      </c>
      <c r="AS314" s="8">
        <v>518.18181818181813</v>
      </c>
      <c r="AT314">
        <v>636</v>
      </c>
      <c r="AU314" s="20">
        <v>1336</v>
      </c>
      <c r="AV314" s="8">
        <v>92.137931034482762</v>
      </c>
      <c r="AW314" s="34">
        <v>130</v>
      </c>
      <c r="AX314" s="34">
        <v>112</v>
      </c>
    </row>
    <row r="315" spans="1:50" x14ac:dyDescent="0.25">
      <c r="A315" s="2" t="s">
        <v>88</v>
      </c>
      <c r="B315" s="3" t="s">
        <v>667</v>
      </c>
      <c r="C315" s="4">
        <v>68327</v>
      </c>
      <c r="D315" s="2" t="s">
        <v>90</v>
      </c>
      <c r="E315" s="2" t="s">
        <v>668</v>
      </c>
      <c r="F315" t="e">
        <v>#N/A</v>
      </c>
      <c r="G315" s="6" t="s">
        <v>2232</v>
      </c>
      <c r="H315" s="6">
        <v>6</v>
      </c>
      <c r="I315" s="6" t="s">
        <v>2238</v>
      </c>
      <c r="J315" s="6" t="s">
        <v>2238</v>
      </c>
      <c r="K315" s="34">
        <v>3142.6000000000004</v>
      </c>
      <c r="L315" s="34">
        <v>784</v>
      </c>
      <c r="M315" s="34">
        <v>686</v>
      </c>
      <c r="N315" s="34">
        <v>81.04956268221575</v>
      </c>
      <c r="O315" s="35">
        <v>28.759445929901034</v>
      </c>
      <c r="P315" s="33">
        <v>307</v>
      </c>
      <c r="Q315" s="33">
        <v>378</v>
      </c>
      <c r="R315" s="33">
        <v>1</v>
      </c>
      <c r="S315" s="8">
        <v>44.14689265313659</v>
      </c>
      <c r="T315" s="33">
        <v>1267.1025999999999</v>
      </c>
      <c r="U315" s="33">
        <v>937.13895000000002</v>
      </c>
      <c r="V315" s="33">
        <v>0</v>
      </c>
      <c r="W315" s="33">
        <v>516.91949</v>
      </c>
      <c r="X315" s="33">
        <v>211.89456999999999</v>
      </c>
      <c r="Y315" s="33">
        <v>0</v>
      </c>
      <c r="Z315" s="33">
        <v>0</v>
      </c>
      <c r="AA315" s="33">
        <v>0</v>
      </c>
      <c r="AB315" s="33">
        <v>38.196510000000004</v>
      </c>
      <c r="AC315" s="33">
        <v>2926.4721</v>
      </c>
      <c r="AD315" s="33">
        <v>23.604372999999999</v>
      </c>
      <c r="AE315" s="33">
        <v>29.504379</v>
      </c>
      <c r="AF315" s="33">
        <v>0</v>
      </c>
      <c r="AG315" s="33">
        <v>346.04838999999998</v>
      </c>
      <c r="AH315" s="33">
        <v>0</v>
      </c>
      <c r="AI315" s="33">
        <v>36.664928000000003</v>
      </c>
      <c r="AJ315" s="33">
        <v>806.65066000000002</v>
      </c>
      <c r="AK315" s="33">
        <v>450.17520999999999</v>
      </c>
      <c r="AL315" s="33">
        <v>1319.2293999999999</v>
      </c>
      <c r="AM315" s="33">
        <v>0</v>
      </c>
      <c r="AN315" s="33">
        <v>8.9341495973283998</v>
      </c>
      <c r="AO315" s="10">
        <v>0.36746550472040668</v>
      </c>
      <c r="AP315" s="8">
        <v>0</v>
      </c>
      <c r="AQ315" s="8">
        <v>20.278411568081719</v>
      </c>
      <c r="AR315" s="8">
        <v>27</v>
      </c>
      <c r="AS315" s="8">
        <v>1403.7037037037037</v>
      </c>
      <c r="AT315">
        <v>385</v>
      </c>
      <c r="AU315" s="20">
        <v>556</v>
      </c>
      <c r="AV315" s="8">
        <v>81.04956268221575</v>
      </c>
      <c r="AW315" s="34">
        <v>96</v>
      </c>
      <c r="AX315" s="34">
        <v>88</v>
      </c>
    </row>
    <row r="316" spans="1:50" x14ac:dyDescent="0.25">
      <c r="A316" s="2" t="s">
        <v>500</v>
      </c>
      <c r="B316" s="3" t="s">
        <v>669</v>
      </c>
      <c r="C316" s="4">
        <v>5809</v>
      </c>
      <c r="D316" s="2" t="s">
        <v>502</v>
      </c>
      <c r="E316" s="2" t="s">
        <v>670</v>
      </c>
      <c r="F316" t="e">
        <v>#N/A</v>
      </c>
      <c r="G316" s="6" t="s">
        <v>2232</v>
      </c>
      <c r="H316" s="6">
        <v>0</v>
      </c>
      <c r="I316" s="6" t="s">
        <v>2239</v>
      </c>
      <c r="J316" s="6" t="s">
        <v>2239</v>
      </c>
      <c r="K316" s="34">
        <v>14156.000000000002</v>
      </c>
      <c r="L316" s="34">
        <v>2058</v>
      </c>
      <c r="M316" s="34">
        <v>1329</v>
      </c>
      <c r="N316" s="34">
        <v>80.963130173062453</v>
      </c>
      <c r="O316" s="35">
        <v>7.8330636556712987</v>
      </c>
      <c r="P316" s="33">
        <v>431</v>
      </c>
      <c r="Q316" s="33">
        <v>890</v>
      </c>
      <c r="R316" s="33">
        <v>8</v>
      </c>
      <c r="S316" s="8">
        <v>3.5650524890914368</v>
      </c>
      <c r="T316" s="33">
        <v>3207.6066000000001</v>
      </c>
      <c r="U316" s="33">
        <v>0</v>
      </c>
      <c r="V316" s="33">
        <v>0</v>
      </c>
      <c r="W316" s="33">
        <v>10648.532999999999</v>
      </c>
      <c r="X316" s="33">
        <v>104.06565999999999</v>
      </c>
      <c r="Y316" s="33">
        <v>0</v>
      </c>
      <c r="Z316" s="33">
        <v>40.868923000000002</v>
      </c>
      <c r="AA316" s="33">
        <v>121.28263</v>
      </c>
      <c r="AB316" s="33">
        <v>60.657432999999997</v>
      </c>
      <c r="AC316" s="33">
        <v>13878.902</v>
      </c>
      <c r="AD316" s="33">
        <v>23.315998</v>
      </c>
      <c r="AE316" s="33">
        <v>32.208593999999998</v>
      </c>
      <c r="AF316" s="33">
        <v>0</v>
      </c>
      <c r="AG316" s="33">
        <v>1094.3335999999999</v>
      </c>
      <c r="AH316" s="33">
        <v>0</v>
      </c>
      <c r="AI316" s="33">
        <v>5.0997494000000003</v>
      </c>
      <c r="AJ316" s="33">
        <v>10709.921</v>
      </c>
      <c r="AK316" s="33">
        <v>1779.8986</v>
      </c>
      <c r="AL316" s="33">
        <v>503.56441999999998</v>
      </c>
      <c r="AM316" s="33">
        <v>0</v>
      </c>
      <c r="AN316" s="33">
        <v>27.028826060114802</v>
      </c>
      <c r="AO316" s="10">
        <v>0.27503938780103532</v>
      </c>
      <c r="AP316" s="8">
        <v>0</v>
      </c>
      <c r="AQ316" s="8">
        <v>18.172993924222361</v>
      </c>
      <c r="AR316" s="8">
        <v>144</v>
      </c>
      <c r="AS316" s="8">
        <v>159.72222222222223</v>
      </c>
      <c r="AT316">
        <v>361</v>
      </c>
      <c r="AU316" s="20">
        <v>1057</v>
      </c>
      <c r="AV316" s="8">
        <v>79.53348382242288</v>
      </c>
      <c r="AW316" s="34">
        <v>43</v>
      </c>
      <c r="AX316" s="34">
        <v>31</v>
      </c>
    </row>
    <row r="317" spans="1:50" x14ac:dyDescent="0.25">
      <c r="A317" s="2" t="s">
        <v>88</v>
      </c>
      <c r="B317" s="3" t="s">
        <v>671</v>
      </c>
      <c r="C317" s="4">
        <v>68855</v>
      </c>
      <c r="D317" s="2" t="s">
        <v>90</v>
      </c>
      <c r="E317" s="2" t="s">
        <v>672</v>
      </c>
      <c r="F317" t="e">
        <v>#N/A</v>
      </c>
      <c r="G317" s="6" t="s">
        <v>2232</v>
      </c>
      <c r="H317" s="6">
        <v>7</v>
      </c>
      <c r="I317" s="6" t="s">
        <v>2238</v>
      </c>
      <c r="J317" s="6" t="s">
        <v>2238</v>
      </c>
      <c r="K317" s="34">
        <v>7608.5999999999995</v>
      </c>
      <c r="L317" s="34">
        <v>1639</v>
      </c>
      <c r="M317" s="34">
        <v>1566</v>
      </c>
      <c r="N317" s="34">
        <v>76.372924648786721</v>
      </c>
      <c r="O317" s="35">
        <v>23.86305758203299</v>
      </c>
      <c r="P317" s="33">
        <v>1184</v>
      </c>
      <c r="Q317" s="33">
        <v>378</v>
      </c>
      <c r="R317" s="33">
        <v>4</v>
      </c>
      <c r="S317" s="8">
        <v>32.309318547634504</v>
      </c>
      <c r="T317" s="33">
        <v>1656.3010999999999</v>
      </c>
      <c r="U317" s="33">
        <v>3675.4630999999999</v>
      </c>
      <c r="V317" s="33">
        <v>587.25759000000005</v>
      </c>
      <c r="W317" s="33">
        <v>2148.3310000000001</v>
      </c>
      <c r="X317" s="33">
        <v>0</v>
      </c>
      <c r="Y317" s="33">
        <v>0</v>
      </c>
      <c r="Z317" s="33">
        <v>0.82620716999999999</v>
      </c>
      <c r="AA317" s="33">
        <v>731.03462000000002</v>
      </c>
      <c r="AB317" s="33">
        <v>17.380113000000001</v>
      </c>
      <c r="AC317" s="33">
        <v>7338.0986999999996</v>
      </c>
      <c r="AD317" s="33">
        <v>27.588926000000001</v>
      </c>
      <c r="AE317" s="33">
        <v>42.744090999999997</v>
      </c>
      <c r="AF317" s="33">
        <v>0</v>
      </c>
      <c r="AG317" s="33">
        <v>781.51833999999997</v>
      </c>
      <c r="AH317" s="33">
        <v>731.03465000000006</v>
      </c>
      <c r="AI317" s="33">
        <v>2.0826975000000001</v>
      </c>
      <c r="AJ317" s="33">
        <v>3354.0127000000002</v>
      </c>
      <c r="AK317" s="33">
        <v>581.65791000000002</v>
      </c>
      <c r="AL317" s="33">
        <v>2621.8782000000001</v>
      </c>
      <c r="AM317" s="33">
        <v>0</v>
      </c>
      <c r="AN317" s="33">
        <v>11.109365950587199</v>
      </c>
      <c r="AO317" s="10">
        <v>0.35254115962777383</v>
      </c>
      <c r="AP317" s="8">
        <v>0</v>
      </c>
      <c r="AQ317" s="8">
        <v>53.119807400505358</v>
      </c>
      <c r="AR317" s="8">
        <v>82</v>
      </c>
      <c r="AS317" s="8">
        <v>1210.7317073170732</v>
      </c>
      <c r="AT317">
        <v>491</v>
      </c>
      <c r="AU317" s="20">
        <v>647</v>
      </c>
      <c r="AV317" s="8">
        <v>41.315453384418902</v>
      </c>
      <c r="AW317" s="34">
        <v>362</v>
      </c>
      <c r="AX317" s="34">
        <v>337</v>
      </c>
    </row>
    <row r="318" spans="1:50" x14ac:dyDescent="0.25">
      <c r="A318" s="2" t="s">
        <v>27</v>
      </c>
      <c r="B318" s="3" t="s">
        <v>673</v>
      </c>
      <c r="C318" s="4">
        <v>25612</v>
      </c>
      <c r="D318" s="2" t="s">
        <v>29</v>
      </c>
      <c r="E318" s="2" t="s">
        <v>674</v>
      </c>
      <c r="F318" t="e">
        <v>#N/A</v>
      </c>
      <c r="G318" s="6" t="s">
        <v>2232</v>
      </c>
      <c r="H318" s="6">
        <v>8</v>
      </c>
      <c r="I318" s="6" t="s">
        <v>2238</v>
      </c>
      <c r="J318" s="6" t="s">
        <v>2238</v>
      </c>
      <c r="K318" s="34">
        <v>11492.1</v>
      </c>
      <c r="L318" s="34">
        <v>3714</v>
      </c>
      <c r="M318" s="34">
        <v>2615</v>
      </c>
      <c r="N318" s="34">
        <v>89.521988527724659</v>
      </c>
      <c r="O318" s="35">
        <v>14.359190504195766</v>
      </c>
      <c r="P318" s="33">
        <v>189</v>
      </c>
      <c r="Q318" s="33">
        <v>1855</v>
      </c>
      <c r="R318" s="33">
        <v>571</v>
      </c>
      <c r="S318" s="8">
        <v>35.054455355693307</v>
      </c>
      <c r="T318" s="33">
        <v>8160.8621999999996</v>
      </c>
      <c r="U318" s="33">
        <v>2536.7593999999999</v>
      </c>
      <c r="V318" s="33">
        <v>0</v>
      </c>
      <c r="W318" s="33">
        <v>1803.1303</v>
      </c>
      <c r="X318" s="33">
        <v>0</v>
      </c>
      <c r="Y318" s="33">
        <v>0</v>
      </c>
      <c r="Z318" s="33">
        <v>1074.1962000000001</v>
      </c>
      <c r="AA318" s="33">
        <v>0</v>
      </c>
      <c r="AB318" s="33">
        <v>181.10590999999999</v>
      </c>
      <c r="AC318" s="33">
        <v>10715.505999999999</v>
      </c>
      <c r="AD318" s="33">
        <v>888.70667000000003</v>
      </c>
      <c r="AE318" s="33">
        <v>889.13306999999998</v>
      </c>
      <c r="AF318" s="33">
        <v>0</v>
      </c>
      <c r="AG318" s="33">
        <v>805.40824999999995</v>
      </c>
      <c r="AH318" s="33">
        <v>0</v>
      </c>
      <c r="AI318" s="33">
        <v>49.745151</v>
      </c>
      <c r="AJ318" s="33">
        <v>645.29927999999995</v>
      </c>
      <c r="AK318" s="33">
        <v>5962.0953</v>
      </c>
      <c r="AL318" s="33">
        <v>4507.8341</v>
      </c>
      <c r="AM318" s="33">
        <v>0</v>
      </c>
      <c r="AN318" s="33">
        <v>0.24643492481660004</v>
      </c>
      <c r="AO318" s="10">
        <v>0.1887727022564667</v>
      </c>
      <c r="AP318" s="8">
        <v>0</v>
      </c>
      <c r="AQ318" s="8">
        <v>14.65435978004713</v>
      </c>
      <c r="AR318" s="8">
        <v>131</v>
      </c>
      <c r="AS318" s="8">
        <v>152.67175572519085</v>
      </c>
      <c r="AT318">
        <v>1889</v>
      </c>
      <c r="AU318" s="20">
        <v>2607</v>
      </c>
      <c r="AV318" s="8">
        <v>99.694072657743789</v>
      </c>
      <c r="AW318" s="34">
        <v>6</v>
      </c>
      <c r="AX318" s="34">
        <v>3</v>
      </c>
    </row>
    <row r="319" spans="1:50" x14ac:dyDescent="0.25">
      <c r="A319" s="2" t="s">
        <v>204</v>
      </c>
      <c r="B319" s="3" t="s">
        <v>675</v>
      </c>
      <c r="C319" s="4">
        <v>52352</v>
      </c>
      <c r="D319" s="2" t="s">
        <v>206</v>
      </c>
      <c r="E319" s="2" t="s">
        <v>676</v>
      </c>
      <c r="F319" t="e">
        <v>#N/A</v>
      </c>
      <c r="G319" s="6" t="s">
        <v>2232</v>
      </c>
      <c r="H319" s="6">
        <v>19</v>
      </c>
      <c r="I319" s="6" t="s">
        <v>2238</v>
      </c>
      <c r="J319" s="6" t="s">
        <v>2238</v>
      </c>
      <c r="K319" s="34">
        <v>7852.4000000000005</v>
      </c>
      <c r="L319" s="34">
        <v>2472</v>
      </c>
      <c r="M319" s="34">
        <v>2391</v>
      </c>
      <c r="N319" s="34">
        <v>91.300710999581767</v>
      </c>
      <c r="O319" s="35">
        <v>30.397140251665522</v>
      </c>
      <c r="P319" s="33">
        <v>762</v>
      </c>
      <c r="Q319" s="33">
        <v>1625</v>
      </c>
      <c r="R319" s="33">
        <v>4</v>
      </c>
      <c r="S319" s="8">
        <v>47.345381115329275</v>
      </c>
      <c r="T319" s="33">
        <v>2811.8083999999999</v>
      </c>
      <c r="U319" s="33">
        <v>2022.5491</v>
      </c>
      <c r="V319" s="33">
        <v>30.805789999999998</v>
      </c>
      <c r="W319" s="33">
        <v>3173.0996</v>
      </c>
      <c r="X319" s="33">
        <v>0</v>
      </c>
      <c r="Y319" s="33">
        <v>0</v>
      </c>
      <c r="Z319" s="33">
        <v>387.36657000000002</v>
      </c>
      <c r="AA319" s="33">
        <v>64.697267999999994</v>
      </c>
      <c r="AB319" s="33">
        <v>26.391096000000001</v>
      </c>
      <c r="AC319" s="33">
        <v>7548.3391000000001</v>
      </c>
      <c r="AD319" s="33">
        <v>24.998398000000002</v>
      </c>
      <c r="AE319" s="33">
        <v>25.146339000000001</v>
      </c>
      <c r="AF319" s="33">
        <v>0</v>
      </c>
      <c r="AG319" s="33">
        <v>913.44620999999995</v>
      </c>
      <c r="AH319" s="33">
        <v>64.697269000000006</v>
      </c>
      <c r="AI319" s="33">
        <v>335.60165999999998</v>
      </c>
      <c r="AJ319" s="33">
        <v>1877.2001</v>
      </c>
      <c r="AK319" s="33">
        <v>1023.5499</v>
      </c>
      <c r="AL319" s="33">
        <v>3812.1509999999998</v>
      </c>
      <c r="AM319" s="33">
        <v>0</v>
      </c>
      <c r="AN319" s="33">
        <v>9.9525181576544011</v>
      </c>
      <c r="AO319" s="10">
        <v>0.37456399248725508</v>
      </c>
      <c r="AP319" s="8">
        <v>0</v>
      </c>
      <c r="AQ319" s="8">
        <v>54.84470019078023</v>
      </c>
      <c r="AR319" s="8">
        <v>82</v>
      </c>
      <c r="AS319" s="8">
        <v>742.68292682926824</v>
      </c>
      <c r="AT319">
        <v>1330</v>
      </c>
      <c r="AU319" s="20">
        <v>1854</v>
      </c>
      <c r="AV319" s="8">
        <v>77.540777917189459</v>
      </c>
      <c r="AW319" s="34">
        <v>646</v>
      </c>
      <c r="AX319" s="34">
        <v>614</v>
      </c>
    </row>
    <row r="320" spans="1:50" x14ac:dyDescent="0.25">
      <c r="A320" s="2" t="s">
        <v>204</v>
      </c>
      <c r="B320" s="3" t="s">
        <v>677</v>
      </c>
      <c r="C320" s="4">
        <v>52699</v>
      </c>
      <c r="D320" s="2" t="s">
        <v>206</v>
      </c>
      <c r="E320" s="2" t="s">
        <v>678</v>
      </c>
      <c r="F320" t="e">
        <v>#N/A</v>
      </c>
      <c r="G320" s="6" t="s">
        <v>2230</v>
      </c>
      <c r="H320" s="6">
        <v>28</v>
      </c>
      <c r="I320" s="6" t="s">
        <v>2237</v>
      </c>
      <c r="J320" s="6" t="s">
        <v>2238</v>
      </c>
      <c r="K320" s="34">
        <v>54288.800000000003</v>
      </c>
      <c r="L320" s="34">
        <v>3321</v>
      </c>
      <c r="M320" s="34">
        <v>3126</v>
      </c>
      <c r="N320" s="34">
        <v>99.680102367242483</v>
      </c>
      <c r="O320" s="35">
        <v>0.56363283470230829</v>
      </c>
      <c r="P320" s="33">
        <v>1508</v>
      </c>
      <c r="Q320" s="33">
        <v>1491</v>
      </c>
      <c r="R320" s="33">
        <v>127</v>
      </c>
      <c r="S320" s="8">
        <v>61.171274412918606</v>
      </c>
      <c r="T320" s="33">
        <v>208.6806</v>
      </c>
      <c r="U320" s="33">
        <v>12302.88</v>
      </c>
      <c r="V320" s="33">
        <v>4039.078</v>
      </c>
      <c r="W320" s="33">
        <v>37271.516000000003</v>
      </c>
      <c r="X320" s="33">
        <v>0</v>
      </c>
      <c r="Y320" s="33">
        <v>53.075465999999999</v>
      </c>
      <c r="Z320" s="33">
        <v>22006.481</v>
      </c>
      <c r="AA320" s="33">
        <v>4546.5985000000001</v>
      </c>
      <c r="AB320" s="33">
        <v>204.01259999999999</v>
      </c>
      <c r="AC320" s="33">
        <v>27170.802</v>
      </c>
      <c r="AD320" s="33">
        <v>9.1760988999999995</v>
      </c>
      <c r="AE320" s="33">
        <v>15.493264999999999</v>
      </c>
      <c r="AF320" s="33">
        <v>0</v>
      </c>
      <c r="AG320" s="33">
        <v>9912.6666000000005</v>
      </c>
      <c r="AH320" s="33">
        <v>4546.5985000000001</v>
      </c>
      <c r="AI320" s="33">
        <v>315.42899999999997</v>
      </c>
      <c r="AJ320" s="33">
        <v>5562.4195</v>
      </c>
      <c r="AK320" s="33">
        <v>611.09840999999994</v>
      </c>
      <c r="AL320" s="33">
        <v>33026.440999999999</v>
      </c>
      <c r="AM320" s="33">
        <v>590.85464440299995</v>
      </c>
      <c r="AN320" s="33">
        <v>278.11693336705116</v>
      </c>
      <c r="AO320" s="10">
        <v>0.45376220562894887</v>
      </c>
      <c r="AP320" s="8">
        <v>0</v>
      </c>
      <c r="AQ320" s="8">
        <v>89.876865008864812</v>
      </c>
      <c r="AR320" s="8">
        <v>555</v>
      </c>
      <c r="AS320" s="8">
        <v>179.81981981981983</v>
      </c>
      <c r="AT320">
        <v>1794</v>
      </c>
      <c r="AU320" s="20">
        <v>2883</v>
      </c>
      <c r="AV320" s="8">
        <v>92.226487523992319</v>
      </c>
      <c r="AW320" s="34">
        <v>343</v>
      </c>
      <c r="AX320" s="34">
        <v>324</v>
      </c>
    </row>
    <row r="321" spans="1:50" x14ac:dyDescent="0.25">
      <c r="A321" s="2" t="s">
        <v>134</v>
      </c>
      <c r="B321" s="3" t="s">
        <v>679</v>
      </c>
      <c r="C321" s="4">
        <v>54347</v>
      </c>
      <c r="D321" s="2" t="s">
        <v>136</v>
      </c>
      <c r="E321" s="2" t="s">
        <v>680</v>
      </c>
      <c r="F321" t="e">
        <v>#N/A</v>
      </c>
      <c r="G321" s="6" t="s">
        <v>2230</v>
      </c>
      <c r="H321" s="6">
        <v>24</v>
      </c>
      <c r="I321" s="6" t="s">
        <v>2238</v>
      </c>
      <c r="J321" s="6" t="s">
        <v>2238</v>
      </c>
      <c r="K321" s="34">
        <v>10840.099999999999</v>
      </c>
      <c r="L321" s="34">
        <v>1272</v>
      </c>
      <c r="M321" s="34">
        <v>1129</v>
      </c>
      <c r="N321" s="34">
        <v>73.339238263950406</v>
      </c>
      <c r="O321" s="35">
        <v>12.36907327982396</v>
      </c>
      <c r="P321" s="33">
        <v>410</v>
      </c>
      <c r="Q321" s="33">
        <v>712</v>
      </c>
      <c r="R321" s="33">
        <v>7</v>
      </c>
      <c r="S321" s="8">
        <v>60.490175864513752</v>
      </c>
      <c r="T321" s="33">
        <v>154.66297</v>
      </c>
      <c r="U321" s="33">
        <v>3193.3271</v>
      </c>
      <c r="V321" s="33">
        <v>185.16544999999999</v>
      </c>
      <c r="W321" s="33">
        <v>6704.4429</v>
      </c>
      <c r="X321" s="33">
        <v>488.33452</v>
      </c>
      <c r="Y321" s="33">
        <v>0</v>
      </c>
      <c r="Z321" s="33">
        <v>3164.9531000000002</v>
      </c>
      <c r="AA321" s="33">
        <v>0</v>
      </c>
      <c r="AB321" s="33">
        <v>0</v>
      </c>
      <c r="AC321" s="33">
        <v>7065.6320999999998</v>
      </c>
      <c r="AD321" s="33">
        <v>8.0940510000000003</v>
      </c>
      <c r="AE321" s="33">
        <v>9.4302843000000003</v>
      </c>
      <c r="AF321" s="33">
        <v>0</v>
      </c>
      <c r="AG321" s="33">
        <v>1099.7284</v>
      </c>
      <c r="AH321" s="33">
        <v>1.0721899999999999E-2</v>
      </c>
      <c r="AI321" s="33">
        <v>0</v>
      </c>
      <c r="AJ321" s="33">
        <v>2692.1134999999999</v>
      </c>
      <c r="AK321" s="33">
        <v>441.40598999999997</v>
      </c>
      <c r="AL321" s="33">
        <v>6494.0780000000004</v>
      </c>
      <c r="AM321" s="33">
        <v>695.76675070600004</v>
      </c>
      <c r="AN321" s="33">
        <v>45.352361706676156</v>
      </c>
      <c r="AO321" s="10">
        <v>0.44439338235294118</v>
      </c>
      <c r="AP321" s="8">
        <v>0</v>
      </c>
      <c r="AQ321" s="8">
        <v>22.824467484574861</v>
      </c>
      <c r="AR321" s="8">
        <v>108</v>
      </c>
      <c r="AS321" s="8">
        <v>310.18518518518516</v>
      </c>
      <c r="AT321">
        <v>435</v>
      </c>
      <c r="AU321" s="20">
        <v>1036</v>
      </c>
      <c r="AV321" s="8">
        <v>91.762621789193972</v>
      </c>
      <c r="AW321" s="34">
        <v>112</v>
      </c>
      <c r="AX321" s="34">
        <v>100</v>
      </c>
    </row>
    <row r="322" spans="1:50" x14ac:dyDescent="0.25">
      <c r="A322" s="2" t="s">
        <v>576</v>
      </c>
      <c r="B322" s="3" t="s">
        <v>681</v>
      </c>
      <c r="C322" s="4">
        <v>76403</v>
      </c>
      <c r="D322" s="2" t="s">
        <v>578</v>
      </c>
      <c r="E322" s="2" t="s">
        <v>229</v>
      </c>
      <c r="F322" t="e">
        <v>#N/A</v>
      </c>
      <c r="G322" s="6" t="s">
        <v>2233</v>
      </c>
      <c r="H322" s="6">
        <v>13</v>
      </c>
      <c r="I322" s="6" t="s">
        <v>2238</v>
      </c>
      <c r="J322" s="6" t="s">
        <v>2238</v>
      </c>
      <c r="K322" s="34">
        <v>25180.5</v>
      </c>
      <c r="L322" s="34">
        <v>672</v>
      </c>
      <c r="M322" s="34">
        <v>549</v>
      </c>
      <c r="N322" s="34">
        <v>44.080145719489984</v>
      </c>
      <c r="O322" s="35">
        <v>1.8398872380154072</v>
      </c>
      <c r="P322" s="33">
        <v>140</v>
      </c>
      <c r="Q322" s="33">
        <v>408</v>
      </c>
      <c r="R322" s="33">
        <v>1</v>
      </c>
      <c r="S322" s="8">
        <v>12.181661866471046</v>
      </c>
      <c r="T322" s="33">
        <v>6523.1980000000003</v>
      </c>
      <c r="U322" s="33">
        <v>6370.2887000000001</v>
      </c>
      <c r="V322" s="33">
        <v>4665.8269</v>
      </c>
      <c r="W322" s="33">
        <v>7479.8568999999998</v>
      </c>
      <c r="X322" s="33">
        <v>318.76436000000001</v>
      </c>
      <c r="Y322" s="33">
        <v>0</v>
      </c>
      <c r="Z322" s="33">
        <v>749.68830000000003</v>
      </c>
      <c r="AA322" s="33">
        <v>3805.9438</v>
      </c>
      <c r="AB322" s="33">
        <v>108.73508</v>
      </c>
      <c r="AC322" s="33">
        <v>20829.208999999999</v>
      </c>
      <c r="AD322" s="33">
        <v>218.97774000000001</v>
      </c>
      <c r="AE322" s="33">
        <v>251.75677999999999</v>
      </c>
      <c r="AF322" s="33">
        <v>0</v>
      </c>
      <c r="AG322" s="33">
        <v>107.41495</v>
      </c>
      <c r="AH322" s="33">
        <v>3798.2064999999998</v>
      </c>
      <c r="AI322" s="33">
        <v>54.401285999999999</v>
      </c>
      <c r="AJ322" s="33">
        <v>13650.567999999999</v>
      </c>
      <c r="AK322" s="33">
        <v>4717.9956000000002</v>
      </c>
      <c r="AL322" s="33">
        <v>3132.2112999999999</v>
      </c>
      <c r="AM322" s="33">
        <v>0</v>
      </c>
      <c r="AN322" s="33">
        <v>19.606270066416201</v>
      </c>
      <c r="AO322" s="10">
        <v>0.51837060702875404</v>
      </c>
      <c r="AP322" s="8">
        <v>0</v>
      </c>
      <c r="AQ322" s="8">
        <v>80.690014890149172</v>
      </c>
      <c r="AR322" s="8">
        <v>278</v>
      </c>
      <c r="AS322" s="8">
        <v>295.863309352518</v>
      </c>
      <c r="AT322">
        <v>127</v>
      </c>
      <c r="AU322" s="20">
        <v>412</v>
      </c>
      <c r="AV322" s="8">
        <v>75.045537340619305</v>
      </c>
      <c r="AW322" s="34">
        <v>63</v>
      </c>
      <c r="AX322" s="34">
        <v>55</v>
      </c>
    </row>
    <row r="323" spans="1:50" x14ac:dyDescent="0.25">
      <c r="A323" s="2" t="s">
        <v>295</v>
      </c>
      <c r="B323" s="3" t="s">
        <v>682</v>
      </c>
      <c r="C323" s="4">
        <v>73349</v>
      </c>
      <c r="D323" s="2" t="s">
        <v>297</v>
      </c>
      <c r="E323" s="2" t="s">
        <v>683</v>
      </c>
      <c r="F323" t="e">
        <v>#N/A</v>
      </c>
      <c r="G323" s="6" t="s">
        <v>2231</v>
      </c>
      <c r="H323" s="6">
        <v>0</v>
      </c>
      <c r="I323" s="6" t="s">
        <v>2239</v>
      </c>
      <c r="J323" s="6" t="s">
        <v>2239</v>
      </c>
      <c r="K323" s="34">
        <v>29387.7</v>
      </c>
      <c r="L323" s="34">
        <v>730</v>
      </c>
      <c r="M323" s="34">
        <v>283</v>
      </c>
      <c r="N323" s="34">
        <v>44.522968197879855</v>
      </c>
      <c r="O323" s="35">
        <v>0.61514880725455856</v>
      </c>
      <c r="P323" s="33">
        <v>80</v>
      </c>
      <c r="Q323" s="33">
        <v>202</v>
      </c>
      <c r="R323" s="33">
        <v>1</v>
      </c>
      <c r="S323" s="8">
        <v>69.613829467965189</v>
      </c>
      <c r="T323" s="33">
        <v>8666.4074000000001</v>
      </c>
      <c r="U323" s="33">
        <v>0</v>
      </c>
      <c r="V323" s="33">
        <v>0</v>
      </c>
      <c r="W323" s="33">
        <v>20998.203000000001</v>
      </c>
      <c r="X323" s="33">
        <v>0</v>
      </c>
      <c r="Y323" s="33">
        <v>0</v>
      </c>
      <c r="Z323" s="33">
        <v>5807.0901999999996</v>
      </c>
      <c r="AA323" s="33">
        <v>0</v>
      </c>
      <c r="AB323" s="33">
        <v>519.06617000000006</v>
      </c>
      <c r="AC323" s="33">
        <v>23475.003000000001</v>
      </c>
      <c r="AD323" s="33">
        <v>576.91061999999999</v>
      </c>
      <c r="AE323" s="33">
        <v>564.06848000000002</v>
      </c>
      <c r="AF323" s="33">
        <v>0</v>
      </c>
      <c r="AG323" s="33">
        <v>86.700053999999994</v>
      </c>
      <c r="AH323" s="33">
        <v>0</v>
      </c>
      <c r="AI323" s="33">
        <v>204.32938999999999</v>
      </c>
      <c r="AJ323" s="33">
        <v>3203.5349999999999</v>
      </c>
      <c r="AK323" s="33">
        <v>5172.1054999999997</v>
      </c>
      <c r="AL323" s="33">
        <v>21147.330999999998</v>
      </c>
      <c r="AM323" s="33">
        <v>0</v>
      </c>
      <c r="AN323" s="33">
        <v>38.733201195829601</v>
      </c>
      <c r="AO323" s="10">
        <v>0.31909090909090909</v>
      </c>
      <c r="AP323" s="8">
        <v>0</v>
      </c>
      <c r="AQ323" s="8">
        <v>41.900000000000006</v>
      </c>
      <c r="AR323" s="8">
        <v>310</v>
      </c>
      <c r="AS323" s="8">
        <v>135.16129032258067</v>
      </c>
      <c r="AT323">
        <v>216</v>
      </c>
      <c r="AU323" s="20">
        <v>257</v>
      </c>
      <c r="AV323" s="8">
        <v>90.812720848056543</v>
      </c>
      <c r="AW323" s="34">
        <v>15</v>
      </c>
      <c r="AX323" s="34">
        <v>15</v>
      </c>
    </row>
    <row r="324" spans="1:50" x14ac:dyDescent="0.25">
      <c r="A324" s="2" t="s">
        <v>438</v>
      </c>
      <c r="B324" s="3" t="s">
        <v>684</v>
      </c>
      <c r="C324" s="4">
        <v>17174</v>
      </c>
      <c r="D324" s="2" t="s">
        <v>237</v>
      </c>
      <c r="E324" s="2" t="s">
        <v>685</v>
      </c>
      <c r="F324" t="e">
        <v>#N/A</v>
      </c>
      <c r="G324" s="6" t="s">
        <v>2232</v>
      </c>
      <c r="H324" s="6">
        <v>7</v>
      </c>
      <c r="I324" s="6" t="s">
        <v>2238</v>
      </c>
      <c r="J324" s="6" t="s">
        <v>2238</v>
      </c>
      <c r="K324" s="34">
        <v>10167.4</v>
      </c>
      <c r="L324" s="34">
        <v>1229</v>
      </c>
      <c r="M324" s="34">
        <v>751</v>
      </c>
      <c r="N324" s="34">
        <v>69.773635153129163</v>
      </c>
      <c r="O324" s="35">
        <v>7.2364329429596159</v>
      </c>
      <c r="P324" s="33">
        <v>389</v>
      </c>
      <c r="Q324" s="33">
        <v>357</v>
      </c>
      <c r="R324" s="33">
        <v>5</v>
      </c>
      <c r="S324" s="8">
        <v>58.194998666078654</v>
      </c>
      <c r="T324" s="33">
        <v>6842.1216999999997</v>
      </c>
      <c r="U324" s="33">
        <v>30.458507999999998</v>
      </c>
      <c r="V324" s="33">
        <v>0</v>
      </c>
      <c r="W324" s="33">
        <v>3492.3823000000002</v>
      </c>
      <c r="X324" s="33">
        <v>0</v>
      </c>
      <c r="Y324" s="33">
        <v>0</v>
      </c>
      <c r="Z324" s="33">
        <v>277.03336000000002</v>
      </c>
      <c r="AA324" s="33">
        <v>339.76573999999999</v>
      </c>
      <c r="AB324" s="33">
        <v>155.96620999999999</v>
      </c>
      <c r="AC324" s="33">
        <v>9712.0594000000001</v>
      </c>
      <c r="AD324" s="33">
        <v>265.45670999999999</v>
      </c>
      <c r="AE324" s="33">
        <v>261.35282000000001</v>
      </c>
      <c r="AF324" s="33">
        <v>0</v>
      </c>
      <c r="AG324" s="33">
        <v>153.61929000000001</v>
      </c>
      <c r="AH324" s="33">
        <v>339.76576</v>
      </c>
      <c r="AI324" s="33">
        <v>67.564661000000001</v>
      </c>
      <c r="AJ324" s="33">
        <v>3180.634</v>
      </c>
      <c r="AK324" s="33">
        <v>491.21938</v>
      </c>
      <c r="AL324" s="33">
        <v>6256.1255000000001</v>
      </c>
      <c r="AM324" s="33">
        <v>0</v>
      </c>
      <c r="AN324" s="33">
        <v>20.422564901372802</v>
      </c>
      <c r="AO324" s="10">
        <v>0.31168831168831168</v>
      </c>
      <c r="AP324" s="8">
        <v>0</v>
      </c>
      <c r="AQ324" s="8">
        <v>103.41550166861613</v>
      </c>
      <c r="AR324" s="8">
        <v>114</v>
      </c>
      <c r="AS324" s="8">
        <v>1012.4561403508771</v>
      </c>
      <c r="AT324">
        <v>124</v>
      </c>
      <c r="AU324" s="20">
        <v>371</v>
      </c>
      <c r="AV324" s="8">
        <v>49.400798934753659</v>
      </c>
      <c r="AW324" s="34">
        <v>102</v>
      </c>
      <c r="AX324" s="34">
        <v>95</v>
      </c>
    </row>
    <row r="325" spans="1:50" x14ac:dyDescent="0.25">
      <c r="A325" s="2" t="s">
        <v>88</v>
      </c>
      <c r="B325" s="3" t="s">
        <v>686</v>
      </c>
      <c r="C325" s="4">
        <v>68147</v>
      </c>
      <c r="D325" s="2" t="s">
        <v>90</v>
      </c>
      <c r="E325" s="2" t="s">
        <v>687</v>
      </c>
      <c r="F325" t="e">
        <v>#N/A</v>
      </c>
      <c r="G325" s="6" t="s">
        <v>2232</v>
      </c>
      <c r="H325" s="6">
        <v>9</v>
      </c>
      <c r="I325" s="6" t="s">
        <v>2238</v>
      </c>
      <c r="J325" s="6" t="s">
        <v>2238</v>
      </c>
      <c r="K325" s="34">
        <v>7788.2000000000007</v>
      </c>
      <c r="L325" s="34">
        <v>1521</v>
      </c>
      <c r="M325" s="34">
        <v>1192</v>
      </c>
      <c r="N325" s="34">
        <v>79.781879194630861</v>
      </c>
      <c r="O325" s="35">
        <v>24.815612553811714</v>
      </c>
      <c r="P325" s="33">
        <v>459</v>
      </c>
      <c r="Q325" s="33">
        <v>671</v>
      </c>
      <c r="R325" s="33">
        <v>62</v>
      </c>
      <c r="S325" s="8">
        <v>55.076415792001185</v>
      </c>
      <c r="T325" s="33">
        <v>961.81493999999998</v>
      </c>
      <c r="U325" s="33">
        <v>59.062058999999998</v>
      </c>
      <c r="V325" s="33">
        <v>3279.2768999999998</v>
      </c>
      <c r="W325" s="33">
        <v>3574.2033999999999</v>
      </c>
      <c r="X325" s="33">
        <v>0</v>
      </c>
      <c r="Y325" s="33">
        <v>0</v>
      </c>
      <c r="Z325" s="33">
        <v>0</v>
      </c>
      <c r="AA325" s="33">
        <v>118.0342</v>
      </c>
      <c r="AB325" s="33">
        <v>45.250902000000004</v>
      </c>
      <c r="AC325" s="33">
        <v>7791.8786</v>
      </c>
      <c r="AD325" s="33">
        <v>36.368889000000003</v>
      </c>
      <c r="AE325" s="33">
        <v>49.525019</v>
      </c>
      <c r="AF325" s="33">
        <v>0</v>
      </c>
      <c r="AG325" s="33">
        <v>797.82447999999999</v>
      </c>
      <c r="AH325" s="33">
        <v>0</v>
      </c>
      <c r="AI325" s="33">
        <v>20.004058000000001</v>
      </c>
      <c r="AJ325" s="33">
        <v>1687.8426999999999</v>
      </c>
      <c r="AK325" s="33">
        <v>1034.8862999999999</v>
      </c>
      <c r="AL325" s="33">
        <v>4401.45</v>
      </c>
      <c r="AM325" s="33">
        <v>0</v>
      </c>
      <c r="AN325" s="33">
        <v>17.374562708639999</v>
      </c>
      <c r="AO325" s="10">
        <v>0.38458298230834037</v>
      </c>
      <c r="AP325" s="8">
        <v>0</v>
      </c>
      <c r="AQ325" s="8">
        <v>21.402017486102078</v>
      </c>
      <c r="AR325" s="8">
        <v>81</v>
      </c>
      <c r="AS325" s="8">
        <v>493.82716049382714</v>
      </c>
      <c r="AT325">
        <v>936</v>
      </c>
      <c r="AU325" s="20">
        <v>1077</v>
      </c>
      <c r="AV325" s="8">
        <v>90.352348993288587</v>
      </c>
      <c r="AW325" s="34">
        <v>162</v>
      </c>
      <c r="AX325" s="34">
        <v>147</v>
      </c>
    </row>
    <row r="326" spans="1:50" x14ac:dyDescent="0.25">
      <c r="A326" s="2" t="s">
        <v>500</v>
      </c>
      <c r="B326" s="3" t="s">
        <v>688</v>
      </c>
      <c r="C326" s="4">
        <v>5310</v>
      </c>
      <c r="D326" s="2" t="s">
        <v>502</v>
      </c>
      <c r="E326" s="2" t="s">
        <v>689</v>
      </c>
      <c r="F326" t="e">
        <v>#N/A</v>
      </c>
      <c r="G326" s="6" t="s">
        <v>2233</v>
      </c>
      <c r="H326" s="6">
        <v>0</v>
      </c>
      <c r="I326" s="6" t="s">
        <v>2239</v>
      </c>
      <c r="J326" s="6" t="s">
        <v>2239</v>
      </c>
      <c r="K326" s="34">
        <v>32722.399999999998</v>
      </c>
      <c r="L326" s="34">
        <v>1595</v>
      </c>
      <c r="M326" s="34">
        <v>1363</v>
      </c>
      <c r="N326" s="34">
        <v>49.376375641966256</v>
      </c>
      <c r="O326" s="35">
        <v>3.009631135239653</v>
      </c>
      <c r="P326" s="33">
        <v>354</v>
      </c>
      <c r="Q326" s="33">
        <v>1006</v>
      </c>
      <c r="R326" s="33">
        <v>3</v>
      </c>
      <c r="S326" s="8">
        <v>24.635588173317739</v>
      </c>
      <c r="T326" s="33">
        <v>7535.1449000000002</v>
      </c>
      <c r="U326" s="33">
        <v>0</v>
      </c>
      <c r="V326" s="33">
        <v>0</v>
      </c>
      <c r="W326" s="33">
        <v>23073.082999999999</v>
      </c>
      <c r="X326" s="33">
        <v>1992.1014</v>
      </c>
      <c r="Y326" s="33">
        <v>0</v>
      </c>
      <c r="Z326" s="33">
        <v>1921.6686</v>
      </c>
      <c r="AA326" s="33">
        <v>318.87688000000003</v>
      </c>
      <c r="AB326" s="33">
        <v>366.43925000000002</v>
      </c>
      <c r="AC326" s="33">
        <v>30507.302</v>
      </c>
      <c r="AD326" s="33">
        <v>106.83789</v>
      </c>
      <c r="AE326" s="33">
        <v>100.59464</v>
      </c>
      <c r="AF326" s="33">
        <v>5.1471352000000001</v>
      </c>
      <c r="AG326" s="33">
        <v>6039.1823999999997</v>
      </c>
      <c r="AH326" s="33">
        <v>318.87688000000003</v>
      </c>
      <c r="AI326" s="33">
        <v>141.90275</v>
      </c>
      <c r="AJ326" s="33">
        <v>9467.2774000000009</v>
      </c>
      <c r="AK326" s="33">
        <v>8963.9177</v>
      </c>
      <c r="AL326" s="33">
        <v>8184.2259000000004</v>
      </c>
      <c r="AM326" s="33">
        <v>0</v>
      </c>
      <c r="AN326" s="33">
        <v>69.819005472675997</v>
      </c>
      <c r="AO326" s="10">
        <v>0.37407838571982927</v>
      </c>
      <c r="AP326" s="8">
        <v>0</v>
      </c>
      <c r="AQ326" s="8">
        <v>67.79316863905558</v>
      </c>
      <c r="AR326" s="8">
        <v>364</v>
      </c>
      <c r="AS326" s="8">
        <v>235.71428571428572</v>
      </c>
      <c r="AT326">
        <v>383</v>
      </c>
      <c r="AU326" s="20">
        <v>1049</v>
      </c>
      <c r="AV326" s="8">
        <v>76.962582538517978</v>
      </c>
      <c r="AW326" s="34">
        <v>44</v>
      </c>
      <c r="AX326" s="34">
        <v>41</v>
      </c>
    </row>
    <row r="327" spans="1:50" x14ac:dyDescent="0.25">
      <c r="A327" s="2" t="s">
        <v>295</v>
      </c>
      <c r="B327" s="3" t="s">
        <v>690</v>
      </c>
      <c r="C327" s="4">
        <v>73547</v>
      </c>
      <c r="D327" s="2" t="s">
        <v>297</v>
      </c>
      <c r="E327" s="2" t="s">
        <v>691</v>
      </c>
      <c r="F327" t="e">
        <v>#N/A</v>
      </c>
      <c r="G327" s="6" t="s">
        <v>2233</v>
      </c>
      <c r="H327" s="6">
        <v>12</v>
      </c>
      <c r="I327" s="6" t="s">
        <v>2238</v>
      </c>
      <c r="J327" s="6" t="s">
        <v>2238</v>
      </c>
      <c r="K327" s="34">
        <v>37261.4</v>
      </c>
      <c r="L327" s="34">
        <v>1102</v>
      </c>
      <c r="M327" s="34">
        <v>1031</v>
      </c>
      <c r="N327" s="34">
        <v>66.149369544131915</v>
      </c>
      <c r="O327" s="35">
        <v>1.6158854629076624</v>
      </c>
      <c r="P327" s="33">
        <v>80</v>
      </c>
      <c r="Q327" s="33">
        <v>945</v>
      </c>
      <c r="R327" s="33">
        <v>6</v>
      </c>
      <c r="S327" s="8">
        <v>31.364764937378403</v>
      </c>
      <c r="T327" s="33">
        <v>3579.4681</v>
      </c>
      <c r="U327" s="33">
        <v>3931.3932</v>
      </c>
      <c r="V327" s="33">
        <v>0</v>
      </c>
      <c r="W327" s="33">
        <v>16795.422999999999</v>
      </c>
      <c r="X327" s="33">
        <v>11161.236000000001</v>
      </c>
      <c r="Y327" s="33">
        <v>0</v>
      </c>
      <c r="Z327" s="33">
        <v>4637.3892999999998</v>
      </c>
      <c r="AA327" s="33">
        <v>30.624770999999999</v>
      </c>
      <c r="AB327" s="33">
        <v>442.93052999999998</v>
      </c>
      <c r="AC327" s="33">
        <v>31044.501</v>
      </c>
      <c r="AD327" s="33">
        <v>60.158624000000003</v>
      </c>
      <c r="AE327" s="33">
        <v>64.581153999999998</v>
      </c>
      <c r="AF327" s="33">
        <v>0</v>
      </c>
      <c r="AG327" s="33">
        <v>147.62630999999999</v>
      </c>
      <c r="AH327" s="33">
        <v>0</v>
      </c>
      <c r="AI327" s="33">
        <v>144.74956</v>
      </c>
      <c r="AJ327" s="33">
        <v>21033.866000000002</v>
      </c>
      <c r="AK327" s="33">
        <v>3465.8357000000001</v>
      </c>
      <c r="AL327" s="33">
        <v>11358.946</v>
      </c>
      <c r="AM327" s="33">
        <v>0</v>
      </c>
      <c r="AN327" s="33">
        <v>0.75781571478960008</v>
      </c>
      <c r="AO327" s="10">
        <v>0.20756948551153165</v>
      </c>
      <c r="AP327" s="8">
        <v>0</v>
      </c>
      <c r="AQ327" s="8">
        <v>123.4</v>
      </c>
      <c r="AR327" s="8">
        <v>361</v>
      </c>
      <c r="AS327" s="8">
        <v>341.82825484764544</v>
      </c>
      <c r="AT327">
        <v>818</v>
      </c>
      <c r="AU327" s="20">
        <v>1013</v>
      </c>
      <c r="AV327" s="8">
        <v>98.254122211445193</v>
      </c>
      <c r="AW327" s="34">
        <v>32</v>
      </c>
      <c r="AX327" s="34">
        <v>19</v>
      </c>
    </row>
    <row r="328" spans="1:50" x14ac:dyDescent="0.25">
      <c r="A328" s="2" t="s">
        <v>88</v>
      </c>
      <c r="B328" s="3" t="s">
        <v>692</v>
      </c>
      <c r="C328" s="4">
        <v>68377</v>
      </c>
      <c r="D328" s="2" t="s">
        <v>90</v>
      </c>
      <c r="E328" s="2" t="s">
        <v>693</v>
      </c>
      <c r="F328" t="e">
        <v>#N/A</v>
      </c>
      <c r="G328" s="6" t="s">
        <v>2230</v>
      </c>
      <c r="H328" s="6">
        <v>11</v>
      </c>
      <c r="I328" s="6" t="s">
        <v>2238</v>
      </c>
      <c r="J328" s="6" t="s">
        <v>2238</v>
      </c>
      <c r="K328" s="34">
        <v>34474.299999999996</v>
      </c>
      <c r="L328" s="34">
        <v>2160</v>
      </c>
      <c r="M328" s="34">
        <v>1939</v>
      </c>
      <c r="N328" s="34">
        <v>48.839608045384217</v>
      </c>
      <c r="O328" s="35">
        <v>7.0190659261602866</v>
      </c>
      <c r="P328" s="33">
        <v>482</v>
      </c>
      <c r="Q328" s="33">
        <v>1415</v>
      </c>
      <c r="R328" s="33">
        <v>42</v>
      </c>
      <c r="S328" s="8">
        <v>43.029953956333308</v>
      </c>
      <c r="T328" s="33">
        <v>2699.6185999999998</v>
      </c>
      <c r="U328" s="33">
        <v>2823.9715999999999</v>
      </c>
      <c r="V328" s="33">
        <v>134.83063999999999</v>
      </c>
      <c r="W328" s="33">
        <v>27589.465</v>
      </c>
      <c r="X328" s="33">
        <v>51.982591999999997</v>
      </c>
      <c r="Y328" s="33">
        <v>0</v>
      </c>
      <c r="Z328" s="33">
        <v>11586.081</v>
      </c>
      <c r="AA328" s="33">
        <v>9077.5012999999999</v>
      </c>
      <c r="AB328" s="33">
        <v>280.33684</v>
      </c>
      <c r="AC328" s="33">
        <v>12605.992</v>
      </c>
      <c r="AD328" s="33">
        <v>17.501214999999998</v>
      </c>
      <c r="AE328" s="33">
        <v>34.055743</v>
      </c>
      <c r="AF328" s="33">
        <v>0</v>
      </c>
      <c r="AG328" s="33">
        <v>1182.9619</v>
      </c>
      <c r="AH328" s="33">
        <v>9071.3925999999992</v>
      </c>
      <c r="AI328" s="33">
        <v>86.514881000000003</v>
      </c>
      <c r="AJ328" s="33">
        <v>7781.6275999999998</v>
      </c>
      <c r="AK328" s="33">
        <v>966.85203999999999</v>
      </c>
      <c r="AL328" s="33">
        <v>14444.008</v>
      </c>
      <c r="AM328" s="33">
        <v>7898.4688051800003</v>
      </c>
      <c r="AN328" s="33">
        <v>102.19200508381198</v>
      </c>
      <c r="AO328" s="10">
        <v>0.37962962962962959</v>
      </c>
      <c r="AP328" s="8">
        <v>0</v>
      </c>
      <c r="AQ328" s="8">
        <v>66.667284469207971</v>
      </c>
      <c r="AR328" s="8">
        <v>259</v>
      </c>
      <c r="AS328" s="8">
        <v>481.08108108108109</v>
      </c>
      <c r="AT328">
        <v>466</v>
      </c>
      <c r="AU328" s="20">
        <v>1694.9999999999998</v>
      </c>
      <c r="AV328" s="8">
        <v>87.416193914388856</v>
      </c>
      <c r="AW328" s="34">
        <v>208</v>
      </c>
      <c r="AX328" s="34">
        <v>196</v>
      </c>
    </row>
    <row r="329" spans="1:50" x14ac:dyDescent="0.25">
      <c r="A329" s="2" t="s">
        <v>295</v>
      </c>
      <c r="B329" s="3" t="s">
        <v>694</v>
      </c>
      <c r="C329" s="4">
        <v>73671</v>
      </c>
      <c r="D329" s="2" t="s">
        <v>297</v>
      </c>
      <c r="E329" s="2" t="s">
        <v>695</v>
      </c>
      <c r="F329" t="e">
        <v>#N/A</v>
      </c>
      <c r="G329" s="6" t="s">
        <v>2232</v>
      </c>
      <c r="H329" s="6">
        <v>12</v>
      </c>
      <c r="I329" s="6" t="s">
        <v>2238</v>
      </c>
      <c r="J329" s="6" t="s">
        <v>2238</v>
      </c>
      <c r="K329" s="34">
        <v>24085.4</v>
      </c>
      <c r="L329" s="34">
        <v>2574</v>
      </c>
      <c r="M329" s="34">
        <v>1645</v>
      </c>
      <c r="N329" s="34">
        <v>68.328267477203653</v>
      </c>
      <c r="O329" s="35">
        <v>7.5503758422623228</v>
      </c>
      <c r="P329" s="33">
        <v>406</v>
      </c>
      <c r="Q329" s="33">
        <v>1227</v>
      </c>
      <c r="R329" s="33">
        <v>12</v>
      </c>
      <c r="S329" s="8">
        <v>35.127910807097621</v>
      </c>
      <c r="T329" s="33">
        <v>14867.673000000001</v>
      </c>
      <c r="U329" s="33">
        <v>0</v>
      </c>
      <c r="V329" s="33">
        <v>0</v>
      </c>
      <c r="W329" s="33">
        <v>4375.7515000000003</v>
      </c>
      <c r="X329" s="33">
        <v>0</v>
      </c>
      <c r="Y329" s="33">
        <v>0</v>
      </c>
      <c r="Z329" s="33">
        <v>401.90411</v>
      </c>
      <c r="AA329" s="33">
        <v>248.08240000000001</v>
      </c>
      <c r="AB329" s="33">
        <v>484.67644000000001</v>
      </c>
      <c r="AC329" s="33">
        <v>18571.641</v>
      </c>
      <c r="AD329" s="33">
        <v>97.156771000000006</v>
      </c>
      <c r="AE329" s="33">
        <v>111.57167</v>
      </c>
      <c r="AF329" s="33">
        <v>0</v>
      </c>
      <c r="AG329" s="33">
        <v>97.408607000000003</v>
      </c>
      <c r="AH329" s="33">
        <v>142.96260000000001</v>
      </c>
      <c r="AI329" s="33">
        <v>124.57814999999999</v>
      </c>
      <c r="AJ329" s="33">
        <v>7463.5871999999999</v>
      </c>
      <c r="AK329" s="33">
        <v>4906.8018000000002</v>
      </c>
      <c r="AL329" s="33">
        <v>6956.5501999999997</v>
      </c>
      <c r="AM329" s="33">
        <v>0</v>
      </c>
      <c r="AN329" s="33">
        <v>1.9295977994399999E-2</v>
      </c>
      <c r="AO329" s="10">
        <v>0.37296620775969963</v>
      </c>
      <c r="AP329" s="8">
        <v>0</v>
      </c>
      <c r="AQ329" s="8">
        <v>186.2</v>
      </c>
      <c r="AR329" s="8">
        <v>214</v>
      </c>
      <c r="AS329" s="8">
        <v>870.09345794392527</v>
      </c>
      <c r="AT329">
        <v>667</v>
      </c>
      <c r="AU329" s="20">
        <v>1504.9999999999998</v>
      </c>
      <c r="AV329" s="8">
        <v>91.489361702127653</v>
      </c>
      <c r="AW329" s="34">
        <v>173</v>
      </c>
      <c r="AX329" s="34">
        <v>153</v>
      </c>
    </row>
    <row r="330" spans="1:50" x14ac:dyDescent="0.25">
      <c r="A330" s="2" t="s">
        <v>301</v>
      </c>
      <c r="B330" s="3" t="s">
        <v>696</v>
      </c>
      <c r="C330" s="4">
        <v>13140</v>
      </c>
      <c r="D330" s="2" t="s">
        <v>303</v>
      </c>
      <c r="E330" s="2" t="s">
        <v>697</v>
      </c>
      <c r="F330" t="e">
        <v>#N/A</v>
      </c>
      <c r="G330" s="6" t="s">
        <v>2232</v>
      </c>
      <c r="H330" s="6">
        <v>11</v>
      </c>
      <c r="I330" s="6" t="s">
        <v>2238</v>
      </c>
      <c r="J330" s="6" t="s">
        <v>2238</v>
      </c>
      <c r="K330" s="34">
        <v>24360.600000000002</v>
      </c>
      <c r="L330" s="34">
        <v>1075</v>
      </c>
      <c r="M330" s="34">
        <v>1056</v>
      </c>
      <c r="N330" s="34">
        <v>51.231060606060609</v>
      </c>
      <c r="O330" s="35">
        <v>5.7366868997193867</v>
      </c>
      <c r="P330" s="33">
        <v>455</v>
      </c>
      <c r="Q330" s="33">
        <v>598</v>
      </c>
      <c r="R330" s="33">
        <v>3</v>
      </c>
      <c r="S330" s="8">
        <v>24.591738517253297</v>
      </c>
      <c r="T330" s="33">
        <v>8968.0809000000008</v>
      </c>
      <c r="U330" s="33">
        <v>0</v>
      </c>
      <c r="V330" s="33">
        <v>0</v>
      </c>
      <c r="W330" s="33">
        <v>7478.4962999999998</v>
      </c>
      <c r="X330" s="33">
        <v>4989.7948999999999</v>
      </c>
      <c r="Y330" s="33">
        <v>1564.7951</v>
      </c>
      <c r="Z330" s="33">
        <v>585.81428000000005</v>
      </c>
      <c r="AA330" s="33">
        <v>0</v>
      </c>
      <c r="AB330" s="33">
        <v>3534.5641000000001</v>
      </c>
      <c r="AC330" s="33">
        <v>20213.483</v>
      </c>
      <c r="AD330" s="33">
        <v>314.09215</v>
      </c>
      <c r="AE330" s="33">
        <v>355.03025000000002</v>
      </c>
      <c r="AF330" s="33">
        <v>0</v>
      </c>
      <c r="AG330" s="33">
        <v>3640.3182999999999</v>
      </c>
      <c r="AH330" s="33">
        <v>0</v>
      </c>
      <c r="AI330" s="33">
        <v>346.33918999999997</v>
      </c>
      <c r="AJ330" s="33">
        <v>7939.5973999999997</v>
      </c>
      <c r="AK330" s="33">
        <v>7485.2939999999999</v>
      </c>
      <c r="AL330" s="33">
        <v>6446.1689999999999</v>
      </c>
      <c r="AM330" s="33">
        <v>0</v>
      </c>
      <c r="AN330" s="33">
        <v>64.734201817834247</v>
      </c>
      <c r="AO330" s="10">
        <v>0.65217391304347827</v>
      </c>
      <c r="AP330" s="8">
        <v>0</v>
      </c>
      <c r="AQ330" s="8">
        <v>55.568844164815268</v>
      </c>
      <c r="AR330" s="8">
        <v>246</v>
      </c>
      <c r="AS330" s="8">
        <v>371.95121951219511</v>
      </c>
      <c r="AT330">
        <v>821</v>
      </c>
      <c r="AU330" s="20">
        <v>958</v>
      </c>
      <c r="AV330" s="8">
        <v>90.719696969696969</v>
      </c>
      <c r="AW330" s="34">
        <v>134</v>
      </c>
      <c r="AX330" s="34">
        <v>45</v>
      </c>
    </row>
    <row r="331" spans="1:50" x14ac:dyDescent="0.25">
      <c r="A331" s="2" t="s">
        <v>321</v>
      </c>
      <c r="B331" s="3" t="s">
        <v>698</v>
      </c>
      <c r="C331" s="4">
        <v>19397</v>
      </c>
      <c r="D331" s="2" t="s">
        <v>323</v>
      </c>
      <c r="E331" s="2" t="s">
        <v>458</v>
      </c>
      <c r="F331" t="e">
        <v>#N/A</v>
      </c>
      <c r="G331" s="6" t="s">
        <v>2233</v>
      </c>
      <c r="H331" s="6">
        <v>22</v>
      </c>
      <c r="I331" s="6" t="s">
        <v>2238</v>
      </c>
      <c r="J331" s="6" t="s">
        <v>2238</v>
      </c>
      <c r="K331" s="34">
        <v>49528.2</v>
      </c>
      <c r="L331" s="34">
        <v>5575</v>
      </c>
      <c r="M331" s="34">
        <v>5309</v>
      </c>
      <c r="N331" s="34">
        <v>90.205311734789987</v>
      </c>
      <c r="O331" s="35">
        <v>8.0924785185364527</v>
      </c>
      <c r="P331" s="33">
        <v>1821</v>
      </c>
      <c r="Q331" s="33">
        <v>3286</v>
      </c>
      <c r="R331" s="33">
        <v>202</v>
      </c>
      <c r="S331" s="8">
        <v>34.046533704561647</v>
      </c>
      <c r="T331" s="33">
        <v>1397.8614</v>
      </c>
      <c r="U331" s="33">
        <v>8493.1959000000006</v>
      </c>
      <c r="V331" s="33">
        <v>1012.2207</v>
      </c>
      <c r="W331" s="33">
        <v>40817.904999999999</v>
      </c>
      <c r="X331" s="33">
        <v>0</v>
      </c>
      <c r="Y331" s="33">
        <v>0</v>
      </c>
      <c r="Z331" s="33">
        <v>10295.029</v>
      </c>
      <c r="AA331" s="33">
        <v>1947.0242000000001</v>
      </c>
      <c r="AB331" s="33">
        <v>66.080931000000007</v>
      </c>
      <c r="AC331" s="33">
        <v>39414.239000000001</v>
      </c>
      <c r="AD331" s="33">
        <v>29.106234000000001</v>
      </c>
      <c r="AE331" s="33">
        <v>37.609996000000002</v>
      </c>
      <c r="AF331" s="33">
        <v>0</v>
      </c>
      <c r="AG331" s="33">
        <v>9373.1134000000002</v>
      </c>
      <c r="AH331" s="33">
        <v>1332.4172000000001</v>
      </c>
      <c r="AI331" s="33">
        <v>1551.8366000000001</v>
      </c>
      <c r="AJ331" s="33">
        <v>21328.31</v>
      </c>
      <c r="AK331" s="33">
        <v>508.58296999999999</v>
      </c>
      <c r="AL331" s="33">
        <v>17619.609</v>
      </c>
      <c r="AM331" s="33">
        <v>0</v>
      </c>
      <c r="AN331" s="33">
        <v>93.673787762638398</v>
      </c>
      <c r="AO331" s="10">
        <v>0.58299294467137019</v>
      </c>
      <c r="AP331" s="8">
        <v>0</v>
      </c>
      <c r="AQ331" s="8">
        <v>99.944718239130481</v>
      </c>
      <c r="AR331" s="8">
        <v>492</v>
      </c>
      <c r="AS331" s="8">
        <v>277.44956730857723</v>
      </c>
      <c r="AT331">
        <v>2762</v>
      </c>
      <c r="AU331" s="20">
        <v>4782</v>
      </c>
      <c r="AV331" s="8">
        <v>90.073460161989075</v>
      </c>
      <c r="AW331" s="34">
        <v>297</v>
      </c>
      <c r="AX331" s="34">
        <v>257</v>
      </c>
    </row>
    <row r="332" spans="1:50" x14ac:dyDescent="0.25">
      <c r="A332" s="2" t="s">
        <v>27</v>
      </c>
      <c r="B332" s="3" t="s">
        <v>699</v>
      </c>
      <c r="C332" s="4">
        <v>25797</v>
      </c>
      <c r="D332" s="2" t="s">
        <v>29</v>
      </c>
      <c r="E332" s="2" t="s">
        <v>700</v>
      </c>
      <c r="F332" t="e">
        <v>#N/A</v>
      </c>
      <c r="G332" s="6" t="s">
        <v>2232</v>
      </c>
      <c r="H332" s="6">
        <v>7</v>
      </c>
      <c r="I332" s="6" t="s">
        <v>2238</v>
      </c>
      <c r="J332" s="6" t="s">
        <v>2238</v>
      </c>
      <c r="K332" s="34">
        <v>5046.7999999999993</v>
      </c>
      <c r="L332" s="34">
        <v>3162</v>
      </c>
      <c r="M332" s="34">
        <v>2697</v>
      </c>
      <c r="N332" s="34">
        <v>96.99666295884316</v>
      </c>
      <c r="O332" s="35">
        <v>37.825806774432664</v>
      </c>
      <c r="P332" s="33">
        <v>804</v>
      </c>
      <c r="Q332" s="33">
        <v>1863</v>
      </c>
      <c r="R332" s="33">
        <v>30</v>
      </c>
      <c r="S332" s="8">
        <v>34.737478078438102</v>
      </c>
      <c r="T332" s="33">
        <v>1793.442</v>
      </c>
      <c r="U332" s="33">
        <v>1571.9869000000001</v>
      </c>
      <c r="V332" s="33">
        <v>0</v>
      </c>
      <c r="W332" s="33">
        <v>1779.6016999999999</v>
      </c>
      <c r="X332" s="33">
        <v>0</v>
      </c>
      <c r="Y332" s="33">
        <v>0</v>
      </c>
      <c r="Z332" s="33">
        <v>167.59814</v>
      </c>
      <c r="AA332" s="33">
        <v>0</v>
      </c>
      <c r="AB332" s="33">
        <v>0</v>
      </c>
      <c r="AC332" s="33">
        <v>5005.2223000000004</v>
      </c>
      <c r="AD332" s="33">
        <v>26.060168000000001</v>
      </c>
      <c r="AE332" s="33">
        <v>26.474277000000001</v>
      </c>
      <c r="AF332" s="33">
        <v>0</v>
      </c>
      <c r="AG332" s="33">
        <v>142.94157999999999</v>
      </c>
      <c r="AH332" s="33">
        <v>0</v>
      </c>
      <c r="AI332" s="33">
        <v>0</v>
      </c>
      <c r="AJ332" s="33">
        <v>2388.6941999999999</v>
      </c>
      <c r="AK332" s="33">
        <v>834.81016999999997</v>
      </c>
      <c r="AL332" s="33">
        <v>1805.9603999999999</v>
      </c>
      <c r="AM332" s="33">
        <v>505.21673222499999</v>
      </c>
      <c r="AN332" s="33">
        <v>3.4531670195107993</v>
      </c>
      <c r="AO332" s="10">
        <v>0.17598637524836785</v>
      </c>
      <c r="AP332" s="8">
        <v>0</v>
      </c>
      <c r="AQ332" s="8">
        <v>39.60340730557737</v>
      </c>
      <c r="AR332" s="8">
        <v>54</v>
      </c>
      <c r="AS332" s="8">
        <v>1000.925925925926</v>
      </c>
      <c r="AT332">
        <v>1380</v>
      </c>
      <c r="AU332" s="20">
        <v>2456</v>
      </c>
      <c r="AV332" s="8">
        <v>91.064145346681499</v>
      </c>
      <c r="AW332" s="34">
        <v>74</v>
      </c>
      <c r="AX332" s="34">
        <v>59</v>
      </c>
    </row>
    <row r="333" spans="1:50" x14ac:dyDescent="0.25">
      <c r="A333" s="2" t="s">
        <v>500</v>
      </c>
      <c r="B333" s="3" t="s">
        <v>701</v>
      </c>
      <c r="C333" s="4">
        <v>5282</v>
      </c>
      <c r="D333" s="2" t="s">
        <v>502</v>
      </c>
      <c r="E333" s="2" t="s">
        <v>702</v>
      </c>
      <c r="F333" t="e">
        <v>#N/A</v>
      </c>
      <c r="G333" s="6" t="s">
        <v>2232</v>
      </c>
      <c r="H333" s="6">
        <v>11</v>
      </c>
      <c r="I333" s="6" t="s">
        <v>2238</v>
      </c>
      <c r="J333" s="6" t="s">
        <v>2238</v>
      </c>
      <c r="K333" s="34">
        <v>24073.7</v>
      </c>
      <c r="L333" s="34">
        <v>4482</v>
      </c>
      <c r="M333" s="34">
        <v>3067</v>
      </c>
      <c r="N333" s="34">
        <v>83.208346918813163</v>
      </c>
      <c r="O333" s="35">
        <v>11.82541072516066</v>
      </c>
      <c r="P333" s="33">
        <v>1734</v>
      </c>
      <c r="Q333" s="33">
        <v>1317</v>
      </c>
      <c r="R333" s="33">
        <v>16</v>
      </c>
      <c r="S333" s="8">
        <v>8.1210913327946557</v>
      </c>
      <c r="T333" s="33">
        <v>4355.8011999999999</v>
      </c>
      <c r="U333" s="33">
        <v>0</v>
      </c>
      <c r="V333" s="33">
        <v>0</v>
      </c>
      <c r="W333" s="33">
        <v>20070.167000000001</v>
      </c>
      <c r="X333" s="33">
        <v>0</v>
      </c>
      <c r="Y333" s="33">
        <v>0</v>
      </c>
      <c r="Z333" s="33">
        <v>768.57925</v>
      </c>
      <c r="AA333" s="33">
        <v>110.07237000000001</v>
      </c>
      <c r="AB333" s="33">
        <v>244.39865</v>
      </c>
      <c r="AC333" s="33">
        <v>23728.634999999998</v>
      </c>
      <c r="AD333" s="33">
        <v>62.294362999999997</v>
      </c>
      <c r="AE333" s="33">
        <v>129.68949000000001</v>
      </c>
      <c r="AF333" s="33">
        <v>0</v>
      </c>
      <c r="AG333" s="33">
        <v>880.75243999999998</v>
      </c>
      <c r="AH333" s="33">
        <v>0</v>
      </c>
      <c r="AI333" s="33">
        <v>46.841923000000001</v>
      </c>
      <c r="AJ333" s="33">
        <v>19528.96</v>
      </c>
      <c r="AK333" s="33">
        <v>2304.4488999999999</v>
      </c>
      <c r="AL333" s="33">
        <v>2023.2871</v>
      </c>
      <c r="AM333" s="33">
        <v>499.87201686999998</v>
      </c>
      <c r="AN333" s="33">
        <v>35.106734988099603</v>
      </c>
      <c r="AO333" s="10">
        <v>0.21966699637322784</v>
      </c>
      <c r="AP333" s="8">
        <v>0</v>
      </c>
      <c r="AQ333" s="8">
        <v>127.14774705590706</v>
      </c>
      <c r="AR333" s="8">
        <v>250</v>
      </c>
      <c r="AS333" s="8">
        <v>643.68000000000006</v>
      </c>
      <c r="AT333">
        <v>517</v>
      </c>
      <c r="AU333" s="20">
        <v>1902.0000000000002</v>
      </c>
      <c r="AV333" s="8">
        <v>62.014998369742422</v>
      </c>
      <c r="AW333" s="34">
        <v>138</v>
      </c>
      <c r="AX333" s="34">
        <v>119</v>
      </c>
    </row>
    <row r="334" spans="1:50" x14ac:dyDescent="0.25">
      <c r="A334" s="2" t="s">
        <v>703</v>
      </c>
      <c r="B334" s="3" t="s">
        <v>704</v>
      </c>
      <c r="C334" s="4">
        <v>23815</v>
      </c>
      <c r="D334" s="2" t="s">
        <v>532</v>
      </c>
      <c r="E334" s="5" t="s">
        <v>705</v>
      </c>
      <c r="F334" t="e">
        <v>#N/A</v>
      </c>
      <c r="G334" s="6" t="s">
        <v>2232</v>
      </c>
      <c r="H334" s="6">
        <v>0</v>
      </c>
      <c r="I334" s="6" t="s">
        <v>2239</v>
      </c>
      <c r="J334" s="6" t="s">
        <v>2239</v>
      </c>
      <c r="K334" s="34">
        <v>10088.199999999999</v>
      </c>
      <c r="L334" s="34">
        <v>5130</v>
      </c>
      <c r="M334" s="34">
        <v>4968</v>
      </c>
      <c r="N334" s="34">
        <v>95.994363929146544</v>
      </c>
      <c r="O334" s="35">
        <v>23.860387437802679</v>
      </c>
      <c r="P334" s="33">
        <v>2047</v>
      </c>
      <c r="Q334" s="33">
        <v>2901</v>
      </c>
      <c r="R334" s="33">
        <v>20</v>
      </c>
      <c r="S334" s="8">
        <v>17.095438370128665</v>
      </c>
      <c r="T334" s="33">
        <v>7983.3217000000004</v>
      </c>
      <c r="U334" s="33">
        <v>1628.4277999999999</v>
      </c>
      <c r="V334" s="33">
        <v>0</v>
      </c>
      <c r="W334" s="33">
        <v>1672.0400999999999</v>
      </c>
      <c r="X334" s="33">
        <v>0</v>
      </c>
      <c r="Y334" s="33">
        <v>0</v>
      </c>
      <c r="Z334" s="33">
        <v>490.16500000000002</v>
      </c>
      <c r="AA334" s="33">
        <v>7.9069390000000003E-2</v>
      </c>
      <c r="AB334" s="33">
        <v>0</v>
      </c>
      <c r="AC334" s="33">
        <v>10708.880999999999</v>
      </c>
      <c r="AD334" s="33">
        <v>150.13586000000001</v>
      </c>
      <c r="AE334" s="33">
        <v>160.87212</v>
      </c>
      <c r="AF334" s="33">
        <v>0</v>
      </c>
      <c r="AG334" s="33">
        <v>12.807449999999999</v>
      </c>
      <c r="AH334" s="33">
        <v>0</v>
      </c>
      <c r="AI334" s="33">
        <v>0</v>
      </c>
      <c r="AJ334" s="33">
        <v>3240.9002999999998</v>
      </c>
      <c r="AK334" s="33">
        <v>5994.4727000000003</v>
      </c>
      <c r="AL334" s="33">
        <v>1940.2084</v>
      </c>
      <c r="AM334" s="33">
        <v>0</v>
      </c>
      <c r="AN334" s="33">
        <v>0</v>
      </c>
      <c r="AO334" s="10">
        <v>0.88851331317084747</v>
      </c>
      <c r="AP334" s="8">
        <v>0</v>
      </c>
      <c r="AQ334" s="8">
        <v>16.47510786796709</v>
      </c>
      <c r="AR334" s="8">
        <v>110</v>
      </c>
      <c r="AS334" s="8">
        <v>273.18181818181819</v>
      </c>
      <c r="AT334">
        <v>4229</v>
      </c>
      <c r="AU334" s="20">
        <v>4849.0000000000009</v>
      </c>
      <c r="AV334" s="8">
        <v>97.60466988727859</v>
      </c>
      <c r="AW334" s="34">
        <v>499</v>
      </c>
      <c r="AX334" s="34">
        <v>462</v>
      </c>
    </row>
    <row r="335" spans="1:50" x14ac:dyDescent="0.25">
      <c r="A335" s="2" t="s">
        <v>88</v>
      </c>
      <c r="B335" s="3" t="s">
        <v>706</v>
      </c>
      <c r="C335" s="4">
        <v>68773</v>
      </c>
      <c r="D335" s="2" t="s">
        <v>90</v>
      </c>
      <c r="E335" s="2" t="s">
        <v>663</v>
      </c>
      <c r="F335" t="e">
        <v>#N/A</v>
      </c>
      <c r="G335" s="6" t="s">
        <v>2230</v>
      </c>
      <c r="H335" s="6">
        <v>7</v>
      </c>
      <c r="I335" s="6" t="s">
        <v>2238</v>
      </c>
      <c r="J335" s="6" t="s">
        <v>2238</v>
      </c>
      <c r="K335" s="34">
        <v>60074.2</v>
      </c>
      <c r="L335" s="34">
        <v>4844</v>
      </c>
      <c r="M335" s="34">
        <v>4739</v>
      </c>
      <c r="N335" s="34">
        <v>57.39607512133361</v>
      </c>
      <c r="O335" s="35">
        <v>9.8222020150151064</v>
      </c>
      <c r="P335" s="33">
        <v>727</v>
      </c>
      <c r="Q335" s="33">
        <v>3850</v>
      </c>
      <c r="R335" s="33">
        <v>162</v>
      </c>
      <c r="S335" s="8">
        <v>32.124356281194927</v>
      </c>
      <c r="T335" s="33">
        <v>4876.5884999999998</v>
      </c>
      <c r="U335" s="33">
        <v>9844.0622999999996</v>
      </c>
      <c r="V335" s="33">
        <v>77.620733000000001</v>
      </c>
      <c r="W335" s="33">
        <v>32822.523999999998</v>
      </c>
      <c r="X335" s="33">
        <v>340.32574</v>
      </c>
      <c r="Y335" s="33">
        <v>0</v>
      </c>
      <c r="Z335" s="33">
        <v>10840.933000000001</v>
      </c>
      <c r="AA335" s="33">
        <v>12780.418</v>
      </c>
      <c r="AB335" s="33">
        <v>309.01519000000002</v>
      </c>
      <c r="AC335" s="33">
        <v>24471.998</v>
      </c>
      <c r="AD335" s="33">
        <v>8.8503743999999998</v>
      </c>
      <c r="AE335" s="33">
        <v>77.755713999999998</v>
      </c>
      <c r="AF335" s="33">
        <v>0</v>
      </c>
      <c r="AG335" s="33">
        <v>1717.7636</v>
      </c>
      <c r="AH335" s="33">
        <v>12557.199000000001</v>
      </c>
      <c r="AI335" s="33">
        <v>302.88688000000002</v>
      </c>
      <c r="AJ335" s="33">
        <v>15159.146000000001</v>
      </c>
      <c r="AK335" s="33">
        <v>3044.7093</v>
      </c>
      <c r="AL335" s="33">
        <v>15551.754000000001</v>
      </c>
      <c r="AM335" s="33">
        <v>11104.656219</v>
      </c>
      <c r="AN335" s="33">
        <v>113.039698961748</v>
      </c>
      <c r="AO335" s="10">
        <v>0.43021390374331553</v>
      </c>
      <c r="AP335" s="8">
        <v>0</v>
      </c>
      <c r="AQ335" s="8">
        <v>119.62122623419604</v>
      </c>
      <c r="AR335" s="8">
        <v>609</v>
      </c>
      <c r="AS335" s="8">
        <v>367.11001642036126</v>
      </c>
      <c r="AT335">
        <v>1229</v>
      </c>
      <c r="AU335" s="20">
        <v>4417</v>
      </c>
      <c r="AV335" s="8">
        <v>93.205317577548001</v>
      </c>
      <c r="AW335" s="34">
        <v>466</v>
      </c>
      <c r="AX335" s="34">
        <v>451</v>
      </c>
    </row>
    <row r="336" spans="1:50" x14ac:dyDescent="0.25">
      <c r="A336" s="2" t="s">
        <v>184</v>
      </c>
      <c r="B336" s="3" t="s">
        <v>707</v>
      </c>
      <c r="C336" s="4">
        <v>8137</v>
      </c>
      <c r="D336" s="2" t="s">
        <v>186</v>
      </c>
      <c r="E336" s="2" t="s">
        <v>708</v>
      </c>
      <c r="F336" t="e">
        <v>#N/A</v>
      </c>
      <c r="G336" s="6" t="s">
        <v>2232</v>
      </c>
      <c r="H336" s="6">
        <v>0</v>
      </c>
      <c r="I336" s="6" t="s">
        <v>2239</v>
      </c>
      <c r="J336" s="6" t="s">
        <v>2239</v>
      </c>
      <c r="K336" s="34">
        <v>9408</v>
      </c>
      <c r="L336" s="34">
        <v>1185</v>
      </c>
      <c r="M336" s="34">
        <v>1102</v>
      </c>
      <c r="N336" s="34">
        <v>63.339382940108891</v>
      </c>
      <c r="O336" s="35">
        <v>15.504166269416602</v>
      </c>
      <c r="P336" s="33">
        <v>65</v>
      </c>
      <c r="Q336" s="33">
        <v>1037</v>
      </c>
      <c r="R336" s="33">
        <v>0</v>
      </c>
      <c r="S336" s="8">
        <v>8.6808825227675808</v>
      </c>
      <c r="T336" s="33">
        <v>9959.0702999999994</v>
      </c>
      <c r="U336" s="33">
        <v>0</v>
      </c>
      <c r="V336" s="33">
        <v>0</v>
      </c>
      <c r="W336" s="33">
        <v>0</v>
      </c>
      <c r="X336" s="33">
        <v>0</v>
      </c>
      <c r="Y336" s="33">
        <v>168.16549000000001</v>
      </c>
      <c r="Z336" s="33">
        <v>31.324763000000001</v>
      </c>
      <c r="AA336" s="33">
        <v>0</v>
      </c>
      <c r="AB336" s="33">
        <v>858.42693999999995</v>
      </c>
      <c r="AC336" s="33">
        <v>10057.421</v>
      </c>
      <c r="AD336" s="33">
        <v>275.53964999999999</v>
      </c>
      <c r="AE336" s="33">
        <v>336.46879000000001</v>
      </c>
      <c r="AF336" s="33">
        <v>0</v>
      </c>
      <c r="AG336" s="33">
        <v>2523.7642999999998</v>
      </c>
      <c r="AH336" s="33">
        <v>0</v>
      </c>
      <c r="AI336" s="33">
        <v>217.37710999999999</v>
      </c>
      <c r="AJ336" s="33">
        <v>0</v>
      </c>
      <c r="AK336" s="33">
        <v>7324.4372000000003</v>
      </c>
      <c r="AL336" s="33">
        <v>988.83037000000002</v>
      </c>
      <c r="AM336" s="33">
        <v>0</v>
      </c>
      <c r="AN336" s="33">
        <v>1.2360012127600002</v>
      </c>
      <c r="AO336" s="10">
        <v>0.83760683760683763</v>
      </c>
      <c r="AP336" s="8">
        <v>0</v>
      </c>
      <c r="AQ336" s="8">
        <v>76.179069373272398</v>
      </c>
      <c r="AR336" s="8">
        <v>105</v>
      </c>
      <c r="AS336" s="8">
        <v>856.19047619047603</v>
      </c>
      <c r="AT336">
        <v>1076</v>
      </c>
      <c r="AU336" s="20">
        <v>1088</v>
      </c>
      <c r="AV336" s="8">
        <v>98.72958257713249</v>
      </c>
      <c r="AW336" s="34">
        <v>19</v>
      </c>
      <c r="AX336" s="34">
        <v>13</v>
      </c>
    </row>
    <row r="337" spans="1:50" x14ac:dyDescent="0.25">
      <c r="A337" s="2" t="s">
        <v>134</v>
      </c>
      <c r="B337" s="3" t="s">
        <v>709</v>
      </c>
      <c r="C337" s="4">
        <v>54405</v>
      </c>
      <c r="D337" s="2" t="s">
        <v>136</v>
      </c>
      <c r="E337" s="2" t="s">
        <v>710</v>
      </c>
      <c r="F337" t="e">
        <v>#N/A</v>
      </c>
      <c r="G337" s="6" t="s">
        <v>2231</v>
      </c>
      <c r="H337" s="6">
        <v>7</v>
      </c>
      <c r="I337" s="6" t="s">
        <v>2238</v>
      </c>
      <c r="J337" s="6" t="s">
        <v>2238</v>
      </c>
      <c r="K337" s="34">
        <v>11430.9</v>
      </c>
      <c r="L337" s="34">
        <v>1191</v>
      </c>
      <c r="M337" s="34">
        <v>429</v>
      </c>
      <c r="N337" s="34">
        <v>53.146853146853147</v>
      </c>
      <c r="O337" s="35">
        <v>3.5662748207471786</v>
      </c>
      <c r="P337" s="33">
        <v>142</v>
      </c>
      <c r="Q337" s="33">
        <v>270</v>
      </c>
      <c r="R337" s="33">
        <v>17</v>
      </c>
      <c r="S337" s="8">
        <v>54.8280644365108</v>
      </c>
      <c r="T337" s="33">
        <v>909.63277000000005</v>
      </c>
      <c r="U337" s="33">
        <v>0</v>
      </c>
      <c r="V337" s="33">
        <v>2666.3011000000001</v>
      </c>
      <c r="W337" s="33">
        <v>7334.2573000000002</v>
      </c>
      <c r="X337" s="33">
        <v>998.29357000000005</v>
      </c>
      <c r="Y337" s="33">
        <v>0</v>
      </c>
      <c r="Z337" s="33">
        <v>4514.9525999999996</v>
      </c>
      <c r="AA337" s="33">
        <v>409.51661000000001</v>
      </c>
      <c r="AB337" s="33">
        <v>169.62442999999999</v>
      </c>
      <c r="AC337" s="33">
        <v>6610.5083999999997</v>
      </c>
      <c r="AD337" s="33">
        <v>1096.0291</v>
      </c>
      <c r="AE337" s="33">
        <v>951.41504999999995</v>
      </c>
      <c r="AF337" s="33">
        <v>189.52457999999999</v>
      </c>
      <c r="AG337" s="33">
        <v>1437.1539</v>
      </c>
      <c r="AH337" s="33">
        <v>0</v>
      </c>
      <c r="AI337" s="33">
        <v>70.061967999999993</v>
      </c>
      <c r="AJ337" s="33">
        <v>2185.8733000000002</v>
      </c>
      <c r="AK337" s="33">
        <v>948.26413000000002</v>
      </c>
      <c r="AL337" s="33">
        <v>7018.3383000000003</v>
      </c>
      <c r="AM337" s="33">
        <v>0</v>
      </c>
      <c r="AN337" s="33">
        <v>109.4512911244308</v>
      </c>
      <c r="AO337" s="10">
        <v>0.2526954177897574</v>
      </c>
      <c r="AP337" s="8">
        <v>0</v>
      </c>
      <c r="AQ337" s="8">
        <v>28.479484801648631</v>
      </c>
      <c r="AR337" s="8">
        <v>131</v>
      </c>
      <c r="AS337" s="8">
        <v>319.08396946564886</v>
      </c>
      <c r="AT337">
        <v>222</v>
      </c>
      <c r="AU337" s="20">
        <v>365</v>
      </c>
      <c r="AV337" s="8">
        <v>85.081585081585075</v>
      </c>
      <c r="AW337" s="34">
        <v>38</v>
      </c>
      <c r="AX337" s="34">
        <v>33</v>
      </c>
    </row>
    <row r="338" spans="1:50" x14ac:dyDescent="0.25">
      <c r="A338" s="2" t="s">
        <v>530</v>
      </c>
      <c r="B338" s="3" t="s">
        <v>711</v>
      </c>
      <c r="C338" s="4">
        <v>23670</v>
      </c>
      <c r="D338" s="2" t="s">
        <v>532</v>
      </c>
      <c r="E338" s="2" t="s">
        <v>712</v>
      </c>
      <c r="F338" t="e">
        <v>#N/A</v>
      </c>
      <c r="G338" s="6" t="s">
        <v>2232</v>
      </c>
      <c r="H338" s="6">
        <v>18</v>
      </c>
      <c r="I338" s="6" t="s">
        <v>2238</v>
      </c>
      <c r="J338" s="6" t="s">
        <v>2238</v>
      </c>
      <c r="K338" s="34">
        <v>20284.599999999999</v>
      </c>
      <c r="L338" s="34">
        <v>4980</v>
      </c>
      <c r="M338" s="34">
        <v>4847</v>
      </c>
      <c r="N338" s="34">
        <v>89.436765009284088</v>
      </c>
      <c r="O338" s="35">
        <v>22.832020024715412</v>
      </c>
      <c r="P338" s="33">
        <v>2948</v>
      </c>
      <c r="Q338" s="33">
        <v>1890</v>
      </c>
      <c r="R338" s="33">
        <v>9</v>
      </c>
      <c r="S338" s="8">
        <v>17.861043222228641</v>
      </c>
      <c r="T338" s="33">
        <v>15539.477000000001</v>
      </c>
      <c r="U338" s="33">
        <v>1672.2652</v>
      </c>
      <c r="V338" s="33">
        <v>0</v>
      </c>
      <c r="W338" s="33">
        <v>3945.2285000000002</v>
      </c>
      <c r="X338" s="33">
        <v>0</v>
      </c>
      <c r="Y338" s="33">
        <v>0</v>
      </c>
      <c r="Z338" s="33">
        <v>1002.4739</v>
      </c>
      <c r="AA338" s="33">
        <v>527.64364999999998</v>
      </c>
      <c r="AB338" s="33">
        <v>0</v>
      </c>
      <c r="AC338" s="33">
        <v>19629.878000000001</v>
      </c>
      <c r="AD338" s="33">
        <v>99.396236999999999</v>
      </c>
      <c r="AE338" s="33">
        <v>123.38249</v>
      </c>
      <c r="AF338" s="33">
        <v>0</v>
      </c>
      <c r="AG338" s="33">
        <v>6.1378418999999997</v>
      </c>
      <c r="AH338" s="33">
        <v>0</v>
      </c>
      <c r="AI338" s="33">
        <v>0</v>
      </c>
      <c r="AJ338" s="33">
        <v>7015.8779000000004</v>
      </c>
      <c r="AK338" s="33">
        <v>10316.843000000001</v>
      </c>
      <c r="AL338" s="33">
        <v>3797.1507000000001</v>
      </c>
      <c r="AM338" s="33">
        <v>0</v>
      </c>
      <c r="AN338" s="33">
        <v>2.541311696305272</v>
      </c>
      <c r="AO338" s="10">
        <v>0.81329379150280445</v>
      </c>
      <c r="AP338" s="8">
        <v>17.768301350390903</v>
      </c>
      <c r="AQ338" s="8">
        <v>75.275617646318864</v>
      </c>
      <c r="AR338" s="8">
        <v>217</v>
      </c>
      <c r="AS338" s="8">
        <v>632.71889400921657</v>
      </c>
      <c r="AT338">
        <v>3120</v>
      </c>
      <c r="AU338" s="20">
        <v>4765</v>
      </c>
      <c r="AV338" s="8">
        <v>98.308231896018157</v>
      </c>
      <c r="AW338" s="34">
        <v>428</v>
      </c>
      <c r="AX338" s="34">
        <v>352</v>
      </c>
    </row>
    <row r="339" spans="1:50" x14ac:dyDescent="0.25">
      <c r="A339" s="2" t="s">
        <v>88</v>
      </c>
      <c r="B339" s="3" t="s">
        <v>713</v>
      </c>
      <c r="C339" s="4">
        <v>68245</v>
      </c>
      <c r="D339" s="2" t="s">
        <v>90</v>
      </c>
      <c r="E339" s="2" t="s">
        <v>714</v>
      </c>
      <c r="F339" t="e">
        <v>#N/A</v>
      </c>
      <c r="G339" s="6" t="s">
        <v>2230</v>
      </c>
      <c r="H339" s="6">
        <v>9</v>
      </c>
      <c r="I339" s="6" t="s">
        <v>2238</v>
      </c>
      <c r="J339" s="6" t="s">
        <v>2238</v>
      </c>
      <c r="K339" s="34">
        <v>11131.3</v>
      </c>
      <c r="L339" s="34">
        <v>1057</v>
      </c>
      <c r="M339" s="34">
        <v>1021</v>
      </c>
      <c r="N339" s="34">
        <v>57.198824681684627</v>
      </c>
      <c r="O339" s="35">
        <v>11.018020317885711</v>
      </c>
      <c r="P339" s="33">
        <v>311</v>
      </c>
      <c r="Q339" s="33">
        <v>702</v>
      </c>
      <c r="R339" s="33">
        <v>8</v>
      </c>
      <c r="S339" s="8">
        <v>34.517861723715015</v>
      </c>
      <c r="T339" s="33">
        <v>1464.8342</v>
      </c>
      <c r="U339" s="33">
        <v>2807.9753999999998</v>
      </c>
      <c r="V339" s="33">
        <v>0</v>
      </c>
      <c r="W339" s="33">
        <v>6356.3292000000001</v>
      </c>
      <c r="X339" s="33">
        <v>9.2808150999999999</v>
      </c>
      <c r="Y339" s="33">
        <v>0</v>
      </c>
      <c r="Z339" s="33">
        <v>936.58117000000004</v>
      </c>
      <c r="AA339" s="33">
        <v>799.87480000000005</v>
      </c>
      <c r="AB339" s="33">
        <v>7.7119141999999998</v>
      </c>
      <c r="AC339" s="33">
        <v>8918.4249</v>
      </c>
      <c r="AD339" s="33">
        <v>0</v>
      </c>
      <c r="AE339" s="33">
        <v>11.387915</v>
      </c>
      <c r="AF339" s="33">
        <v>0</v>
      </c>
      <c r="AG339" s="33">
        <v>2410.6891000000001</v>
      </c>
      <c r="AH339" s="33">
        <v>799.87481000000002</v>
      </c>
      <c r="AI339" s="33">
        <v>0</v>
      </c>
      <c r="AJ339" s="33">
        <v>2998.1896000000002</v>
      </c>
      <c r="AK339" s="33">
        <v>761.95375999999999</v>
      </c>
      <c r="AL339" s="33">
        <v>3680.4976000000001</v>
      </c>
      <c r="AM339" s="33">
        <v>9339.5853203400002</v>
      </c>
      <c r="AN339" s="33">
        <v>28.015452146337598</v>
      </c>
      <c r="AO339" s="10">
        <v>0.40758873929008566</v>
      </c>
      <c r="AP339" s="8">
        <v>0</v>
      </c>
      <c r="AQ339" s="8">
        <v>53.264271018536547</v>
      </c>
      <c r="AR339" s="8">
        <v>122</v>
      </c>
      <c r="AS339" s="8">
        <v>815.98360655737702</v>
      </c>
      <c r="AT339">
        <v>587</v>
      </c>
      <c r="AU339" s="20">
        <v>927.99999999999989</v>
      </c>
      <c r="AV339" s="8">
        <v>90.891283055827614</v>
      </c>
      <c r="AW339" s="34">
        <v>65</v>
      </c>
      <c r="AX339" s="34">
        <v>60</v>
      </c>
    </row>
    <row r="340" spans="1:50" x14ac:dyDescent="0.25">
      <c r="A340" s="2" t="s">
        <v>88</v>
      </c>
      <c r="B340" s="3" t="s">
        <v>715</v>
      </c>
      <c r="C340" s="4">
        <v>68092</v>
      </c>
      <c r="D340" s="2" t="s">
        <v>90</v>
      </c>
      <c r="E340" s="2" t="s">
        <v>716</v>
      </c>
      <c r="F340" t="e">
        <v>#N/A</v>
      </c>
      <c r="G340" s="6" t="s">
        <v>2230</v>
      </c>
      <c r="H340" s="6">
        <v>0</v>
      </c>
      <c r="I340" s="6" t="s">
        <v>2239</v>
      </c>
      <c r="J340" s="6" t="s">
        <v>2238</v>
      </c>
      <c r="K340" s="34">
        <v>39701.4</v>
      </c>
      <c r="L340" s="34">
        <v>813</v>
      </c>
      <c r="M340" s="34">
        <v>598</v>
      </c>
      <c r="N340" s="34">
        <v>14.548494983277591</v>
      </c>
      <c r="O340" s="35">
        <v>0.57630247510462329</v>
      </c>
      <c r="P340" s="33">
        <v>387</v>
      </c>
      <c r="Q340" s="33">
        <v>211</v>
      </c>
      <c r="R340" s="33">
        <v>0</v>
      </c>
      <c r="S340" s="8">
        <v>42.426179787481331</v>
      </c>
      <c r="T340" s="33">
        <v>3720.4158000000002</v>
      </c>
      <c r="U340" s="33">
        <v>6614.4808000000003</v>
      </c>
      <c r="V340" s="33">
        <v>4497.701</v>
      </c>
      <c r="W340" s="33">
        <v>27060.288</v>
      </c>
      <c r="X340" s="33">
        <v>477.40600000000001</v>
      </c>
      <c r="Y340" s="33">
        <v>0</v>
      </c>
      <c r="Z340" s="33">
        <v>8506.7762999999995</v>
      </c>
      <c r="AA340" s="33">
        <v>2710.4810000000002</v>
      </c>
      <c r="AB340" s="33">
        <v>865.54890999999998</v>
      </c>
      <c r="AC340" s="33">
        <v>31135.116999999998</v>
      </c>
      <c r="AD340" s="33">
        <v>0</v>
      </c>
      <c r="AE340" s="33">
        <v>46.310346000000003</v>
      </c>
      <c r="AF340" s="33">
        <v>0</v>
      </c>
      <c r="AG340" s="33">
        <v>6666.1531999999997</v>
      </c>
      <c r="AH340" s="33">
        <v>2599.7015000000001</v>
      </c>
      <c r="AI340" s="33">
        <v>174.77397999999999</v>
      </c>
      <c r="AJ340" s="33">
        <v>11441.081</v>
      </c>
      <c r="AK340" s="33">
        <v>3954.1979000000001</v>
      </c>
      <c r="AL340" s="33">
        <v>18335.705000000002</v>
      </c>
      <c r="AM340" s="33">
        <v>42842.5970332</v>
      </c>
      <c r="AN340" s="33">
        <v>125.04535651606798</v>
      </c>
      <c r="AO340" s="10">
        <v>0.47602339181286552</v>
      </c>
      <c r="AP340" s="8">
        <v>0</v>
      </c>
      <c r="AQ340" s="8">
        <v>36.115904507797261</v>
      </c>
      <c r="AR340" s="8">
        <v>441</v>
      </c>
      <c r="AS340" s="8">
        <v>153.0612244897959</v>
      </c>
      <c r="AT340">
        <v>284</v>
      </c>
      <c r="AU340" s="20">
        <v>354.00000000000006</v>
      </c>
      <c r="AV340" s="8">
        <v>59.197324414715723</v>
      </c>
      <c r="AW340" s="34">
        <v>110</v>
      </c>
      <c r="AX340" s="34">
        <v>99</v>
      </c>
    </row>
    <row r="341" spans="1:50" x14ac:dyDescent="0.25">
      <c r="A341" s="2" t="s">
        <v>5</v>
      </c>
      <c r="B341" s="3" t="s">
        <v>717</v>
      </c>
      <c r="C341" s="4">
        <v>91001</v>
      </c>
      <c r="D341" s="2" t="s">
        <v>7</v>
      </c>
      <c r="E341" s="2" t="s">
        <v>718</v>
      </c>
      <c r="F341" t="e">
        <v>#N/A</v>
      </c>
      <c r="G341" s="6" t="s">
        <v>2233</v>
      </c>
      <c r="H341" s="6">
        <v>0</v>
      </c>
      <c r="I341" s="6" t="s">
        <v>2239</v>
      </c>
      <c r="J341" s="6" t="s">
        <v>2239</v>
      </c>
      <c r="K341" s="34">
        <v>618196.1</v>
      </c>
      <c r="L341" s="34">
        <v>2152</v>
      </c>
      <c r="M341" s="34">
        <v>1897</v>
      </c>
      <c r="N341" s="34">
        <v>42.540853979968375</v>
      </c>
      <c r="O341" s="35">
        <v>0.24270293361870898</v>
      </c>
      <c r="P341" s="33">
        <v>0</v>
      </c>
      <c r="Q341" s="33">
        <v>0</v>
      </c>
      <c r="R341" s="33">
        <v>1897</v>
      </c>
      <c r="S341" s="8">
        <v>99.396729564840342</v>
      </c>
      <c r="T341" s="33">
        <v>113579.24</v>
      </c>
      <c r="U341" s="33">
        <v>0</v>
      </c>
      <c r="V341" s="33">
        <v>0</v>
      </c>
      <c r="W341" s="33">
        <v>435385.49</v>
      </c>
      <c r="X341" s="33">
        <v>58461.921000000002</v>
      </c>
      <c r="Y341" s="33">
        <v>0</v>
      </c>
      <c r="Z341" s="33">
        <v>590860.76</v>
      </c>
      <c r="AA341" s="33">
        <v>513.68313000000001</v>
      </c>
      <c r="AB341" s="33">
        <v>6184.9332000000004</v>
      </c>
      <c r="AC341" s="33">
        <v>16160.665000000001</v>
      </c>
      <c r="AD341" s="33">
        <v>265.88045</v>
      </c>
      <c r="AE341" s="33">
        <v>302.84535</v>
      </c>
      <c r="AF341" s="33">
        <v>0</v>
      </c>
      <c r="AG341" s="33">
        <v>152.39443</v>
      </c>
      <c r="AH341" s="33">
        <v>0</v>
      </c>
      <c r="AI341" s="33">
        <v>415.89627999999999</v>
      </c>
      <c r="AJ341" s="33">
        <v>2805.5913</v>
      </c>
      <c r="AK341" s="33">
        <v>0</v>
      </c>
      <c r="AL341" s="33">
        <v>610571.4</v>
      </c>
      <c r="AM341" s="33">
        <v>256261.95935300001</v>
      </c>
      <c r="AN341" s="33">
        <v>561.32494691553995</v>
      </c>
      <c r="AO341" s="10">
        <v>0.5153334564936265</v>
      </c>
      <c r="AP341" s="8">
        <v>81.967213114754102</v>
      </c>
      <c r="AQ341" s="8">
        <v>28.900000000000002</v>
      </c>
      <c r="AR341" s="8">
        <v>5829</v>
      </c>
      <c r="AS341" s="8">
        <v>4.957968776805628</v>
      </c>
      <c r="AT341">
        <v>779</v>
      </c>
      <c r="AU341" s="20">
        <v>1515</v>
      </c>
      <c r="AV341" s="8">
        <v>79.86294148655773</v>
      </c>
      <c r="AW341" s="34">
        <v>41</v>
      </c>
      <c r="AX341" s="34">
        <v>30</v>
      </c>
    </row>
    <row r="342" spans="1:50" x14ac:dyDescent="0.25">
      <c r="A342" s="2" t="s">
        <v>321</v>
      </c>
      <c r="B342" s="3" t="s">
        <v>719</v>
      </c>
      <c r="C342" s="4">
        <v>19585</v>
      </c>
      <c r="D342" s="2" t="s">
        <v>323</v>
      </c>
      <c r="E342" s="2" t="s">
        <v>720</v>
      </c>
      <c r="F342" t="e">
        <v>#N/A</v>
      </c>
      <c r="G342" s="6" t="s">
        <v>2230</v>
      </c>
      <c r="H342" s="6">
        <v>23</v>
      </c>
      <c r="I342" s="6" t="s">
        <v>2238</v>
      </c>
      <c r="J342" s="6" t="s">
        <v>2238</v>
      </c>
      <c r="K342" s="34">
        <v>79101.099999999991</v>
      </c>
      <c r="L342" s="34">
        <v>2746</v>
      </c>
      <c r="M342" s="34">
        <v>2492</v>
      </c>
      <c r="N342" s="34">
        <v>49.879614767255212</v>
      </c>
      <c r="O342" s="35">
        <v>3.3499844764553797</v>
      </c>
      <c r="P342" s="33">
        <v>1282</v>
      </c>
      <c r="Q342" s="33">
        <v>1117</v>
      </c>
      <c r="R342" s="33">
        <v>93</v>
      </c>
      <c r="S342" s="8">
        <v>38.676282954906164</v>
      </c>
      <c r="T342" s="33">
        <v>7256.9780000000001</v>
      </c>
      <c r="U342" s="33">
        <v>12308.332</v>
      </c>
      <c r="V342" s="33">
        <v>10447.582</v>
      </c>
      <c r="W342" s="33">
        <v>14850.74</v>
      </c>
      <c r="X342" s="33">
        <v>5726.7330000000002</v>
      </c>
      <c r="Y342" s="33">
        <v>0</v>
      </c>
      <c r="Z342" s="33">
        <v>7757.3397000000004</v>
      </c>
      <c r="AA342" s="33">
        <v>12192.944</v>
      </c>
      <c r="AB342" s="33">
        <v>0</v>
      </c>
      <c r="AC342" s="33">
        <v>30810.276999999998</v>
      </c>
      <c r="AD342" s="33">
        <v>38.507506999999997</v>
      </c>
      <c r="AE342" s="33">
        <v>34.610833</v>
      </c>
      <c r="AF342" s="33">
        <v>0</v>
      </c>
      <c r="AG342" s="33">
        <v>1801.5624</v>
      </c>
      <c r="AH342" s="33">
        <v>11268.028</v>
      </c>
      <c r="AI342" s="33">
        <v>1661.6805999999999</v>
      </c>
      <c r="AJ342" s="33">
        <v>11406.903</v>
      </c>
      <c r="AK342" s="33">
        <v>4979.0663000000004</v>
      </c>
      <c r="AL342" s="33">
        <v>19647.217000000001</v>
      </c>
      <c r="AM342" s="33">
        <v>5967.5673405099997</v>
      </c>
      <c r="AN342" s="33">
        <v>148.91636214344001</v>
      </c>
      <c r="AO342" s="10">
        <v>0.49051456912585245</v>
      </c>
      <c r="AP342" s="8">
        <v>0</v>
      </c>
      <c r="AQ342" s="8">
        <v>193.39502777122513</v>
      </c>
      <c r="AR342" s="8">
        <v>783</v>
      </c>
      <c r="AS342" s="8">
        <v>337.34389006637292</v>
      </c>
      <c r="AT342">
        <v>1182</v>
      </c>
      <c r="AU342" s="20">
        <v>1877</v>
      </c>
      <c r="AV342" s="8">
        <v>75.321027287319424</v>
      </c>
      <c r="AW342" s="34">
        <v>517</v>
      </c>
      <c r="AX342" s="34">
        <v>453</v>
      </c>
    </row>
    <row r="343" spans="1:50" x14ac:dyDescent="0.25">
      <c r="A343" s="2" t="s">
        <v>27</v>
      </c>
      <c r="B343" s="3" t="s">
        <v>721</v>
      </c>
      <c r="C343" s="4">
        <v>25200</v>
      </c>
      <c r="D343" s="2" t="s">
        <v>29</v>
      </c>
      <c r="E343" s="2" t="s">
        <v>722</v>
      </c>
      <c r="F343" t="e">
        <v>#N/A</v>
      </c>
      <c r="G343" s="6" t="s">
        <v>2231</v>
      </c>
      <c r="H343" s="6">
        <v>8</v>
      </c>
      <c r="I343" s="6" t="s">
        <v>2238</v>
      </c>
      <c r="J343" s="6" t="s">
        <v>2238</v>
      </c>
      <c r="K343" s="34">
        <v>13127.6</v>
      </c>
      <c r="L343" s="34">
        <v>4415</v>
      </c>
      <c r="M343" s="34">
        <v>2519</v>
      </c>
      <c r="N343" s="34">
        <v>86.66137356093688</v>
      </c>
      <c r="O343" s="35">
        <v>16.850021071290815</v>
      </c>
      <c r="P343" s="33">
        <v>321</v>
      </c>
      <c r="Q343" s="33">
        <v>2177</v>
      </c>
      <c r="R343" s="33">
        <v>21</v>
      </c>
      <c r="S343" s="8">
        <v>11.577089056020855</v>
      </c>
      <c r="T343" s="33">
        <v>8549.6761000000006</v>
      </c>
      <c r="U343" s="33">
        <v>1270.2056</v>
      </c>
      <c r="V343" s="33">
        <v>2.4690713</v>
      </c>
      <c r="W343" s="33">
        <v>3365.7799</v>
      </c>
      <c r="X343" s="33">
        <v>0</v>
      </c>
      <c r="Y343" s="33">
        <v>0</v>
      </c>
      <c r="Z343" s="33">
        <v>405.40733</v>
      </c>
      <c r="AA343" s="33">
        <v>887.79073000000005</v>
      </c>
      <c r="AB343" s="33">
        <v>101.87873</v>
      </c>
      <c r="AC343" s="33">
        <v>11906.245999999999</v>
      </c>
      <c r="AD343" s="33">
        <v>0</v>
      </c>
      <c r="AE343" s="33">
        <v>18.386956999999999</v>
      </c>
      <c r="AF343" s="33">
        <v>0</v>
      </c>
      <c r="AG343" s="33">
        <v>175.99319</v>
      </c>
      <c r="AH343" s="33">
        <v>887.64119000000005</v>
      </c>
      <c r="AI343" s="33">
        <v>2559.5083</v>
      </c>
      <c r="AJ343" s="33">
        <v>4633.5576000000001</v>
      </c>
      <c r="AK343" s="33">
        <v>3486.3301999999999</v>
      </c>
      <c r="AL343" s="33">
        <v>1539.9055000000001</v>
      </c>
      <c r="AM343" s="33">
        <v>4831.1173616899996</v>
      </c>
      <c r="AN343" s="33">
        <v>2.8771125837675999</v>
      </c>
      <c r="AO343" s="10">
        <v>0.1448395490026019</v>
      </c>
      <c r="AP343" s="8">
        <v>0</v>
      </c>
      <c r="AQ343" s="8">
        <v>73.784701492537309</v>
      </c>
      <c r="AR343" s="8">
        <v>132</v>
      </c>
      <c r="AS343" s="8">
        <v>762.87878787878788</v>
      </c>
      <c r="AT343">
        <v>600</v>
      </c>
      <c r="AU343" s="20">
        <v>2411</v>
      </c>
      <c r="AV343" s="8">
        <v>95.712584358872562</v>
      </c>
      <c r="AW343" s="34">
        <v>126</v>
      </c>
      <c r="AX343" s="34">
        <v>105</v>
      </c>
    </row>
    <row r="344" spans="1:50" x14ac:dyDescent="0.25">
      <c r="A344" s="2" t="s">
        <v>33</v>
      </c>
      <c r="B344" s="3" t="s">
        <v>723</v>
      </c>
      <c r="C344" s="4">
        <v>15533</v>
      </c>
      <c r="D344" s="2" t="s">
        <v>35</v>
      </c>
      <c r="E344" s="2" t="s">
        <v>724</v>
      </c>
      <c r="F344" t="e">
        <v>#N/A</v>
      </c>
      <c r="G344" s="6" t="s">
        <v>2230</v>
      </c>
      <c r="H344" s="6">
        <v>23</v>
      </c>
      <c r="I344" s="6" t="s">
        <v>2238</v>
      </c>
      <c r="J344" s="6" t="s">
        <v>2238</v>
      </c>
      <c r="K344" s="34">
        <v>34606.299999999996</v>
      </c>
      <c r="L344" s="34">
        <v>399</v>
      </c>
      <c r="M344" s="34">
        <v>398</v>
      </c>
      <c r="N344" s="34">
        <v>25.376884422110553</v>
      </c>
      <c r="O344" s="35">
        <v>0.7469178994410417</v>
      </c>
      <c r="P344" s="33">
        <v>228</v>
      </c>
      <c r="Q344" s="33">
        <v>169</v>
      </c>
      <c r="R344" s="33">
        <v>1</v>
      </c>
      <c r="S344" s="8">
        <v>68.222937946612674</v>
      </c>
      <c r="T344" s="33">
        <v>2166.7444</v>
      </c>
      <c r="U344" s="33">
        <v>187.31211999999999</v>
      </c>
      <c r="V344" s="33">
        <v>0</v>
      </c>
      <c r="W344" s="33">
        <v>39122.586000000003</v>
      </c>
      <c r="X344" s="33">
        <v>0</v>
      </c>
      <c r="Y344" s="33">
        <v>0</v>
      </c>
      <c r="Z344" s="33">
        <v>22707.14</v>
      </c>
      <c r="AA344" s="33">
        <v>0</v>
      </c>
      <c r="AB344" s="33">
        <v>138.59703999999999</v>
      </c>
      <c r="AC344" s="33">
        <v>18770.267</v>
      </c>
      <c r="AD344" s="33">
        <v>0</v>
      </c>
      <c r="AE344" s="33">
        <v>3.2480796999999999</v>
      </c>
      <c r="AF344" s="33">
        <v>0</v>
      </c>
      <c r="AG344" s="33">
        <v>8622.7990000000009</v>
      </c>
      <c r="AH344" s="33">
        <v>0</v>
      </c>
      <c r="AI344" s="33">
        <v>77.731673000000001</v>
      </c>
      <c r="AJ344" s="33">
        <v>4141.2112999999999</v>
      </c>
      <c r="AK344" s="33">
        <v>379.34629000000001</v>
      </c>
      <c r="AL344" s="33">
        <v>28391.667000000001</v>
      </c>
      <c r="AM344" s="33">
        <v>0</v>
      </c>
      <c r="AN344" s="33">
        <v>97.307651224839987</v>
      </c>
      <c r="AO344" s="10">
        <v>0.69714703730797367</v>
      </c>
      <c r="AP344" s="8">
        <v>0</v>
      </c>
      <c r="AQ344" s="8">
        <v>27.692999999999998</v>
      </c>
      <c r="AR344" s="8">
        <v>584</v>
      </c>
      <c r="AS344" s="8">
        <v>55.787671232876711</v>
      </c>
      <c r="AT344">
        <v>265</v>
      </c>
      <c r="AU344" s="20">
        <v>384</v>
      </c>
      <c r="AV344" s="8">
        <v>96.482412060301499</v>
      </c>
      <c r="AW344" s="34">
        <v>45</v>
      </c>
      <c r="AX344" s="34">
        <v>40</v>
      </c>
    </row>
    <row r="345" spans="1:50" x14ac:dyDescent="0.25">
      <c r="A345" s="2" t="s">
        <v>88</v>
      </c>
      <c r="B345" s="3" t="s">
        <v>725</v>
      </c>
      <c r="C345" s="4">
        <v>68271</v>
      </c>
      <c r="D345" s="2" t="s">
        <v>90</v>
      </c>
      <c r="E345" s="2" t="s">
        <v>726</v>
      </c>
      <c r="F345" t="e">
        <v>#N/A</v>
      </c>
      <c r="G345" s="6" t="s">
        <v>2230</v>
      </c>
      <c r="H345" s="6">
        <v>8</v>
      </c>
      <c r="I345" s="6" t="s">
        <v>2238</v>
      </c>
      <c r="J345" s="6" t="s">
        <v>2238</v>
      </c>
      <c r="K345" s="34">
        <v>16984.7</v>
      </c>
      <c r="L345" s="34">
        <v>1457</v>
      </c>
      <c r="M345" s="34">
        <v>1369</v>
      </c>
      <c r="N345" s="34">
        <v>50.840029218407601</v>
      </c>
      <c r="O345" s="35">
        <v>10.062947571203576</v>
      </c>
      <c r="P345" s="33">
        <v>363</v>
      </c>
      <c r="Q345" s="33">
        <v>998</v>
      </c>
      <c r="R345" s="33">
        <v>8</v>
      </c>
      <c r="S345" s="8">
        <v>19.437168275244286</v>
      </c>
      <c r="T345" s="33">
        <v>4598.3897999999999</v>
      </c>
      <c r="U345" s="33">
        <v>295.22419000000002</v>
      </c>
      <c r="V345" s="33">
        <v>2281.2359999999999</v>
      </c>
      <c r="W345" s="33">
        <v>11008.450999999999</v>
      </c>
      <c r="X345" s="33">
        <v>115.13817</v>
      </c>
      <c r="Y345" s="33">
        <v>0</v>
      </c>
      <c r="Z345" s="33">
        <v>2098.5340999999999</v>
      </c>
      <c r="AA345" s="33">
        <v>4669.1939000000002</v>
      </c>
      <c r="AB345" s="33">
        <v>13.959478000000001</v>
      </c>
      <c r="AC345" s="33">
        <v>11541.065000000001</v>
      </c>
      <c r="AD345" s="33">
        <v>0</v>
      </c>
      <c r="AE345" s="33">
        <v>13.748849999999999</v>
      </c>
      <c r="AF345" s="33">
        <v>0</v>
      </c>
      <c r="AG345" s="33">
        <v>2011.7062000000001</v>
      </c>
      <c r="AH345" s="33">
        <v>4658.6441999999997</v>
      </c>
      <c r="AI345" s="33">
        <v>4.0602673999999999</v>
      </c>
      <c r="AJ345" s="33">
        <v>7133.8648999999996</v>
      </c>
      <c r="AK345" s="33">
        <v>939.30372</v>
      </c>
      <c r="AL345" s="33">
        <v>3561.4241000000002</v>
      </c>
      <c r="AM345" s="33">
        <v>0</v>
      </c>
      <c r="AN345" s="33">
        <v>29.057454351722804</v>
      </c>
      <c r="AO345" s="10">
        <v>0.40534618755477653</v>
      </c>
      <c r="AP345" s="8">
        <v>0</v>
      </c>
      <c r="AQ345" s="8">
        <v>30.016329524258161</v>
      </c>
      <c r="AR345" s="8">
        <v>191</v>
      </c>
      <c r="AS345" s="8">
        <v>293.71727748691097</v>
      </c>
      <c r="AT345">
        <v>482</v>
      </c>
      <c r="AU345" s="20">
        <v>1152.9999999999998</v>
      </c>
      <c r="AV345" s="8">
        <v>84.222059897735562</v>
      </c>
      <c r="AW345" s="34">
        <v>123</v>
      </c>
      <c r="AX345" s="34">
        <v>110</v>
      </c>
    </row>
    <row r="346" spans="1:50" x14ac:dyDescent="0.25">
      <c r="A346" s="2" t="s">
        <v>27</v>
      </c>
      <c r="B346" s="3" t="s">
        <v>727</v>
      </c>
      <c r="C346" s="4">
        <v>25772</v>
      </c>
      <c r="D346" s="2" t="s">
        <v>29</v>
      </c>
      <c r="E346" s="2" t="s">
        <v>728</v>
      </c>
      <c r="F346" t="e">
        <v>#N/A</v>
      </c>
      <c r="G346" s="6" t="s">
        <v>2232</v>
      </c>
      <c r="H346" s="6">
        <v>7</v>
      </c>
      <c r="I346" s="6" t="s">
        <v>2238</v>
      </c>
      <c r="J346" s="6" t="s">
        <v>2238</v>
      </c>
      <c r="K346" s="34">
        <v>17192.400000000001</v>
      </c>
      <c r="L346" s="34">
        <v>3519</v>
      </c>
      <c r="M346" s="34">
        <v>2478</v>
      </c>
      <c r="N346" s="34">
        <v>85.108958837772391</v>
      </c>
      <c r="O346" s="35">
        <v>19.243052202041362</v>
      </c>
      <c r="P346" s="33">
        <v>416</v>
      </c>
      <c r="Q346" s="33">
        <v>1912</v>
      </c>
      <c r="R346" s="33">
        <v>150</v>
      </c>
      <c r="S346" s="8">
        <v>14.784744986928633</v>
      </c>
      <c r="T346" s="33">
        <v>11532.796</v>
      </c>
      <c r="U346" s="33">
        <v>2493.0304999999998</v>
      </c>
      <c r="V346" s="33">
        <v>165.43458000000001</v>
      </c>
      <c r="W346" s="33">
        <v>3003.3112999999998</v>
      </c>
      <c r="X346" s="33">
        <v>0</v>
      </c>
      <c r="Y346" s="33">
        <v>0</v>
      </c>
      <c r="Z346" s="33">
        <v>71.846379999999996</v>
      </c>
      <c r="AA346" s="33">
        <v>960.255</v>
      </c>
      <c r="AB346" s="33">
        <v>76.781402</v>
      </c>
      <c r="AC346" s="33">
        <v>15814.727000000001</v>
      </c>
      <c r="AD346" s="33">
        <v>363.72253000000001</v>
      </c>
      <c r="AE346" s="33">
        <v>103.00686</v>
      </c>
      <c r="AF346" s="33">
        <v>260.36961000000002</v>
      </c>
      <c r="AG346" s="33">
        <v>96.834832000000006</v>
      </c>
      <c r="AH346" s="33">
        <v>811.31799000000001</v>
      </c>
      <c r="AI346" s="33">
        <v>21.954478999999999</v>
      </c>
      <c r="AJ346" s="33">
        <v>8309.7191000000003</v>
      </c>
      <c r="AK346" s="33">
        <v>5128.2426999999998</v>
      </c>
      <c r="AL346" s="33">
        <v>2555.8865999999998</v>
      </c>
      <c r="AM346" s="33">
        <v>0</v>
      </c>
      <c r="AN346" s="33">
        <v>1.9526511608796</v>
      </c>
      <c r="AO346" s="10">
        <v>0.23715415019762845</v>
      </c>
      <c r="AP346" s="8">
        <v>0</v>
      </c>
      <c r="AQ346" s="8">
        <v>57.188639041633927</v>
      </c>
      <c r="AR346" s="8">
        <v>176</v>
      </c>
      <c r="AS346" s="8">
        <v>443.46590909090907</v>
      </c>
      <c r="AT346">
        <v>1497</v>
      </c>
      <c r="AU346" s="20">
        <v>2401</v>
      </c>
      <c r="AV346" s="8">
        <v>96.89265536723164</v>
      </c>
      <c r="AW346" s="34">
        <v>78</v>
      </c>
      <c r="AX346" s="34">
        <v>63</v>
      </c>
    </row>
    <row r="347" spans="1:50" x14ac:dyDescent="0.25">
      <c r="A347" s="2" t="s">
        <v>184</v>
      </c>
      <c r="B347" s="3" t="s">
        <v>729</v>
      </c>
      <c r="C347" s="4">
        <v>8141</v>
      </c>
      <c r="D347" s="2" t="s">
        <v>186</v>
      </c>
      <c r="E347" s="2" t="s">
        <v>730</v>
      </c>
      <c r="F347" t="e">
        <v>#N/A</v>
      </c>
      <c r="G347" s="6" t="s">
        <v>2232</v>
      </c>
      <c r="H347" s="6">
        <v>0</v>
      </c>
      <c r="I347" s="6" t="s">
        <v>2239</v>
      </c>
      <c r="J347" s="6" t="s">
        <v>2238</v>
      </c>
      <c r="K347" s="34">
        <v>13263.9</v>
      </c>
      <c r="L347" s="34">
        <v>779</v>
      </c>
      <c r="M347" s="34">
        <v>687</v>
      </c>
      <c r="N347" s="34">
        <v>35.953420669577874</v>
      </c>
      <c r="O347" s="35">
        <v>5.4637116908811683</v>
      </c>
      <c r="P347" s="33">
        <v>24</v>
      </c>
      <c r="Q347" s="33">
        <v>663</v>
      </c>
      <c r="R347" s="33">
        <v>0</v>
      </c>
      <c r="S347" s="8">
        <v>3.2920614764196316</v>
      </c>
      <c r="T347" s="33">
        <v>13067.66</v>
      </c>
      <c r="U347" s="33">
        <v>0</v>
      </c>
      <c r="V347" s="33">
        <v>0</v>
      </c>
      <c r="W347" s="33">
        <v>0</v>
      </c>
      <c r="X347" s="33">
        <v>0</v>
      </c>
      <c r="Y347" s="33">
        <v>553.25333000000001</v>
      </c>
      <c r="Z347" s="33">
        <v>291.20422000000002</v>
      </c>
      <c r="AA347" s="33">
        <v>35.608820000000001</v>
      </c>
      <c r="AB347" s="33">
        <v>40.505271</v>
      </c>
      <c r="AC347" s="33">
        <v>12251.251</v>
      </c>
      <c r="AD347" s="33">
        <v>141.80266</v>
      </c>
      <c r="AE347" s="33">
        <v>160.87182999999999</v>
      </c>
      <c r="AF347" s="33">
        <v>0</v>
      </c>
      <c r="AG347" s="33">
        <v>531.45411999999999</v>
      </c>
      <c r="AH347" s="33">
        <v>0</v>
      </c>
      <c r="AI347" s="33">
        <v>4.2897856000000001</v>
      </c>
      <c r="AJ347" s="33">
        <v>997.77707999999996</v>
      </c>
      <c r="AK347" s="33">
        <v>11180.94</v>
      </c>
      <c r="AL347" s="33">
        <v>438.29262</v>
      </c>
      <c r="AM347" s="33">
        <v>0</v>
      </c>
      <c r="AN347" s="33">
        <v>4.2284171352151994</v>
      </c>
      <c r="AO347" s="10">
        <v>0.62328767123287676</v>
      </c>
      <c r="AP347" s="8">
        <v>0</v>
      </c>
      <c r="AQ347" s="8">
        <v>87.322058942332816</v>
      </c>
      <c r="AR347" s="8">
        <v>143</v>
      </c>
      <c r="AS347" s="8">
        <v>720.62937062937067</v>
      </c>
      <c r="AT347">
        <v>649</v>
      </c>
      <c r="AU347" s="20">
        <v>602</v>
      </c>
      <c r="AV347" s="8">
        <v>87.627365356623002</v>
      </c>
      <c r="AW347" s="34">
        <v>99</v>
      </c>
      <c r="AX347" s="34">
        <v>70</v>
      </c>
    </row>
    <row r="348" spans="1:50" x14ac:dyDescent="0.25">
      <c r="A348" s="2" t="s">
        <v>27</v>
      </c>
      <c r="B348" s="3" t="s">
        <v>731</v>
      </c>
      <c r="C348" s="4">
        <v>25535</v>
      </c>
      <c r="D348" s="2" t="s">
        <v>29</v>
      </c>
      <c r="E348" s="2" t="s">
        <v>732</v>
      </c>
      <c r="F348" t="e">
        <v>#N/A</v>
      </c>
      <c r="G348" s="6" t="s">
        <v>2230</v>
      </c>
      <c r="H348" s="6">
        <v>11</v>
      </c>
      <c r="I348" s="6" t="s">
        <v>2238</v>
      </c>
      <c r="J348" s="6" t="s">
        <v>2238</v>
      </c>
      <c r="K348" s="34">
        <v>26479.299999999996</v>
      </c>
      <c r="L348" s="34">
        <v>2814</v>
      </c>
      <c r="M348" s="34">
        <v>2425</v>
      </c>
      <c r="N348" s="34">
        <v>71.381443298969074</v>
      </c>
      <c r="O348" s="35">
        <v>11.507777778871898</v>
      </c>
      <c r="P348" s="33">
        <v>631</v>
      </c>
      <c r="Q348" s="33">
        <v>1674</v>
      </c>
      <c r="R348" s="33">
        <v>120</v>
      </c>
      <c r="S348" s="8">
        <v>25.145365427989365</v>
      </c>
      <c r="T348" s="33">
        <v>6779.8338999999996</v>
      </c>
      <c r="U348" s="33">
        <v>5396.1450000000004</v>
      </c>
      <c r="V348" s="33">
        <v>5203.0252</v>
      </c>
      <c r="W348" s="33">
        <v>8216.6794000000009</v>
      </c>
      <c r="X348" s="33">
        <v>0</v>
      </c>
      <c r="Y348" s="33">
        <v>0</v>
      </c>
      <c r="Z348" s="33">
        <v>741.78458999999998</v>
      </c>
      <c r="AA348" s="33">
        <v>13506.056</v>
      </c>
      <c r="AB348" s="33">
        <v>0</v>
      </c>
      <c r="AC348" s="33">
        <v>11400.404</v>
      </c>
      <c r="AD348" s="33">
        <v>0</v>
      </c>
      <c r="AE348" s="33">
        <v>29.570338</v>
      </c>
      <c r="AF348" s="33">
        <v>0</v>
      </c>
      <c r="AG348" s="33">
        <v>269.79709000000003</v>
      </c>
      <c r="AH348" s="33">
        <v>13506.056</v>
      </c>
      <c r="AI348" s="33">
        <v>3461.4751999999999</v>
      </c>
      <c r="AJ348" s="33">
        <v>1396.6474000000001</v>
      </c>
      <c r="AK348" s="33">
        <v>535.34626000000003</v>
      </c>
      <c r="AL348" s="33">
        <v>6449.3522999999996</v>
      </c>
      <c r="AM348" s="33">
        <v>1633.7094005500001</v>
      </c>
      <c r="AN348" s="33">
        <v>15.650364938432801</v>
      </c>
      <c r="AO348" s="10">
        <v>0.32285115303983231</v>
      </c>
      <c r="AP348" s="8">
        <v>0</v>
      </c>
      <c r="AQ348" s="8">
        <v>87.230076590730548</v>
      </c>
      <c r="AR348" s="8">
        <v>277</v>
      </c>
      <c r="AS348" s="8">
        <v>429.78339350180505</v>
      </c>
      <c r="AT348">
        <v>661</v>
      </c>
      <c r="AU348" s="20">
        <v>2282</v>
      </c>
      <c r="AV348" s="8">
        <v>94.103092783505161</v>
      </c>
      <c r="AW348" s="34">
        <v>397</v>
      </c>
      <c r="AX348" s="34">
        <v>369</v>
      </c>
    </row>
    <row r="349" spans="1:50" x14ac:dyDescent="0.25">
      <c r="A349" s="2" t="s">
        <v>295</v>
      </c>
      <c r="B349" s="3" t="s">
        <v>733</v>
      </c>
      <c r="C349" s="4">
        <v>73319</v>
      </c>
      <c r="D349" s="2" t="s">
        <v>297</v>
      </c>
      <c r="E349" s="2" t="s">
        <v>734</v>
      </c>
      <c r="F349" t="e">
        <v>#N/A</v>
      </c>
      <c r="G349" s="6" t="s">
        <v>2232</v>
      </c>
      <c r="H349" s="6">
        <v>9</v>
      </c>
      <c r="I349" s="6" t="s">
        <v>2238</v>
      </c>
      <c r="J349" s="6" t="s">
        <v>2238</v>
      </c>
      <c r="K349" s="34">
        <v>52429.600000000006</v>
      </c>
      <c r="L349" s="34">
        <v>8584</v>
      </c>
      <c r="M349" s="34">
        <v>7279</v>
      </c>
      <c r="N349" s="34">
        <v>72.908366533864537</v>
      </c>
      <c r="O349" s="35">
        <v>14.182120410909988</v>
      </c>
      <c r="P349" s="33">
        <v>2183</v>
      </c>
      <c r="Q349" s="33">
        <v>5048</v>
      </c>
      <c r="R349" s="33">
        <v>48</v>
      </c>
      <c r="S349" s="8">
        <v>38.309052670281041</v>
      </c>
      <c r="T349" s="33">
        <v>47718.553</v>
      </c>
      <c r="U349" s="33">
        <v>0</v>
      </c>
      <c r="V349" s="33">
        <v>1566.3548000000001</v>
      </c>
      <c r="W349" s="33">
        <v>343.36858999999998</v>
      </c>
      <c r="X349" s="33">
        <v>0</v>
      </c>
      <c r="Y349" s="33">
        <v>51.847464000000002</v>
      </c>
      <c r="Z349" s="33">
        <v>2465.2709</v>
      </c>
      <c r="AA349" s="33">
        <v>102.79476</v>
      </c>
      <c r="AB349" s="33">
        <v>605.20488</v>
      </c>
      <c r="AC349" s="33">
        <v>46953.627</v>
      </c>
      <c r="AD349" s="33">
        <v>214.11009000000001</v>
      </c>
      <c r="AE349" s="33">
        <v>247.91464999999999</v>
      </c>
      <c r="AF349" s="33">
        <v>0</v>
      </c>
      <c r="AG349" s="33">
        <v>393.56855000000002</v>
      </c>
      <c r="AH349" s="33">
        <v>69.828801999999996</v>
      </c>
      <c r="AI349" s="33">
        <v>273.17482999999999</v>
      </c>
      <c r="AJ349" s="33">
        <v>12544.404</v>
      </c>
      <c r="AK349" s="33">
        <v>17558.918000000001</v>
      </c>
      <c r="AL349" s="33">
        <v>19305.045999999998</v>
      </c>
      <c r="AM349" s="33">
        <v>0</v>
      </c>
      <c r="AN349" s="33">
        <v>0.443798309876</v>
      </c>
      <c r="AO349" s="10">
        <v>0.35947293447293449</v>
      </c>
      <c r="AP349" s="8">
        <v>0</v>
      </c>
      <c r="AQ349" s="8">
        <v>166</v>
      </c>
      <c r="AR349" s="8">
        <v>523</v>
      </c>
      <c r="AS349" s="8">
        <v>317.39961759082217</v>
      </c>
      <c r="AT349">
        <v>3306</v>
      </c>
      <c r="AU349" s="20">
        <v>6764.9999999999991</v>
      </c>
      <c r="AV349" s="8">
        <v>92.938590465723308</v>
      </c>
      <c r="AW349" s="34">
        <v>691</v>
      </c>
      <c r="AX349" s="34">
        <v>626</v>
      </c>
    </row>
    <row r="350" spans="1:50" x14ac:dyDescent="0.25">
      <c r="A350" s="2" t="s">
        <v>576</v>
      </c>
      <c r="B350" s="3" t="s">
        <v>735</v>
      </c>
      <c r="C350" s="4">
        <v>76041</v>
      </c>
      <c r="D350" s="2" t="s">
        <v>578</v>
      </c>
      <c r="E350" s="2" t="s">
        <v>736</v>
      </c>
      <c r="F350" t="e">
        <v>#N/A</v>
      </c>
      <c r="G350" s="6" t="s">
        <v>2232</v>
      </c>
      <c r="H350" s="6">
        <v>0</v>
      </c>
      <c r="I350" s="6" t="s">
        <v>2239</v>
      </c>
      <c r="J350" s="6" t="s">
        <v>2239</v>
      </c>
      <c r="K350" s="34">
        <v>28895.899999999998</v>
      </c>
      <c r="L350" s="34">
        <v>2018</v>
      </c>
      <c r="M350" s="34">
        <v>1569</v>
      </c>
      <c r="N350" s="34">
        <v>52.453792224346721</v>
      </c>
      <c r="O350" s="35">
        <v>5.411433407086581</v>
      </c>
      <c r="P350" s="33">
        <v>851</v>
      </c>
      <c r="Q350" s="33">
        <v>711</v>
      </c>
      <c r="R350" s="33">
        <v>7</v>
      </c>
      <c r="S350" s="8">
        <v>19.420377758655061</v>
      </c>
      <c r="T350" s="33">
        <v>5805.4027999999998</v>
      </c>
      <c r="U350" s="33">
        <v>3464.0376999999999</v>
      </c>
      <c r="V350" s="33">
        <v>3371.6788999999999</v>
      </c>
      <c r="W350" s="33">
        <v>16709.920999999998</v>
      </c>
      <c r="X350" s="33">
        <v>0</v>
      </c>
      <c r="Y350" s="33">
        <v>0</v>
      </c>
      <c r="Z350" s="33">
        <v>1463.0526</v>
      </c>
      <c r="AA350" s="33">
        <v>4332.4579000000003</v>
      </c>
      <c r="AB350" s="33">
        <v>146.66838000000001</v>
      </c>
      <c r="AC350" s="33">
        <v>23649.55</v>
      </c>
      <c r="AD350" s="33">
        <v>53.638226000000003</v>
      </c>
      <c r="AE350" s="33">
        <v>59.565261</v>
      </c>
      <c r="AF350" s="33">
        <v>0</v>
      </c>
      <c r="AG350" s="33">
        <v>285.53402</v>
      </c>
      <c r="AH350" s="33">
        <v>4330.1835000000001</v>
      </c>
      <c r="AI350" s="33">
        <v>74.498248000000004</v>
      </c>
      <c r="AJ350" s="33">
        <v>16193.013999999999</v>
      </c>
      <c r="AK350" s="33">
        <v>2945.3249000000001</v>
      </c>
      <c r="AL350" s="33">
        <v>5757.2469000000001</v>
      </c>
      <c r="AM350" s="33">
        <v>0</v>
      </c>
      <c r="AN350" s="33">
        <v>33.605420087810401</v>
      </c>
      <c r="AO350" s="10">
        <v>0.43938262384864324</v>
      </c>
      <c r="AP350" s="8">
        <v>0</v>
      </c>
      <c r="AQ350" s="8">
        <v>116.74300026659878</v>
      </c>
      <c r="AR350" s="8">
        <v>361</v>
      </c>
      <c r="AS350" s="8">
        <v>329.63988919667588</v>
      </c>
      <c r="AT350">
        <v>368</v>
      </c>
      <c r="AU350" s="20">
        <v>777</v>
      </c>
      <c r="AV350" s="8">
        <v>49.521988527724666</v>
      </c>
      <c r="AW350" s="34">
        <v>296</v>
      </c>
      <c r="AX350" s="34">
        <v>269</v>
      </c>
    </row>
    <row r="351" spans="1:50" x14ac:dyDescent="0.25">
      <c r="A351" s="2" t="s">
        <v>530</v>
      </c>
      <c r="B351" s="3" t="s">
        <v>737</v>
      </c>
      <c r="C351" s="4">
        <v>23464</v>
      </c>
      <c r="D351" s="2" t="s">
        <v>532</v>
      </c>
      <c r="E351" s="2" t="s">
        <v>738</v>
      </c>
      <c r="F351" t="e">
        <v>#N/A</v>
      </c>
      <c r="G351" s="6" t="s">
        <v>2232</v>
      </c>
      <c r="H351" s="6">
        <v>11</v>
      </c>
      <c r="I351" s="6" t="s">
        <v>2238</v>
      </c>
      <c r="J351" s="6" t="s">
        <v>2238</v>
      </c>
      <c r="K351" s="34">
        <v>15582.4</v>
      </c>
      <c r="L351" s="34">
        <v>1308</v>
      </c>
      <c r="M351" s="34">
        <v>980</v>
      </c>
      <c r="N351" s="34">
        <v>55.204081632653057</v>
      </c>
      <c r="O351" s="35">
        <v>6.3951212705372145</v>
      </c>
      <c r="P351" s="33">
        <v>453</v>
      </c>
      <c r="Q351" s="33">
        <v>525</v>
      </c>
      <c r="R351" s="33">
        <v>2</v>
      </c>
      <c r="S351" s="8">
        <v>10.890360929307063</v>
      </c>
      <c r="T351" s="33">
        <v>11905.977000000001</v>
      </c>
      <c r="U351" s="33">
        <v>2223.4866000000002</v>
      </c>
      <c r="V351" s="33">
        <v>0</v>
      </c>
      <c r="W351" s="33">
        <v>144.47627</v>
      </c>
      <c r="X351" s="33">
        <v>0</v>
      </c>
      <c r="Y351" s="33">
        <v>709.52029000000005</v>
      </c>
      <c r="Z351" s="33">
        <v>23.706717999999999</v>
      </c>
      <c r="AA351" s="33">
        <v>0</v>
      </c>
      <c r="AB351" s="33">
        <v>1447.5630000000001</v>
      </c>
      <c r="AC351" s="33">
        <v>12936.403</v>
      </c>
      <c r="AD351" s="33">
        <v>294.51609000000002</v>
      </c>
      <c r="AE351" s="33">
        <v>311.34222999999997</v>
      </c>
      <c r="AF351" s="33">
        <v>0</v>
      </c>
      <c r="AG351" s="33">
        <v>645.84211000000005</v>
      </c>
      <c r="AH351" s="33">
        <v>0</v>
      </c>
      <c r="AI351" s="33">
        <v>522.17147999999997</v>
      </c>
      <c r="AJ351" s="33">
        <v>2472.5605999999998</v>
      </c>
      <c r="AK351" s="33">
        <v>9781.4035000000003</v>
      </c>
      <c r="AL351" s="33">
        <v>1678.3887999999999</v>
      </c>
      <c r="AM351" s="33">
        <v>4321.5010228499996</v>
      </c>
      <c r="AN351" s="33">
        <v>7.3154586555264807</v>
      </c>
      <c r="AO351" s="10">
        <v>0.51731808071178897</v>
      </c>
      <c r="AP351" s="8">
        <v>0</v>
      </c>
      <c r="AQ351" s="8">
        <v>29.715502377498048</v>
      </c>
      <c r="AR351" s="8">
        <v>152</v>
      </c>
      <c r="AS351" s="8">
        <v>356.57894736842104</v>
      </c>
      <c r="AT351">
        <v>418</v>
      </c>
      <c r="AU351" s="20">
        <v>920</v>
      </c>
      <c r="AV351" s="8">
        <v>93.877551020408163</v>
      </c>
      <c r="AW351" s="34">
        <v>72</v>
      </c>
      <c r="AX351" s="34">
        <v>65</v>
      </c>
    </row>
    <row r="352" spans="1:50" x14ac:dyDescent="0.25">
      <c r="A352" s="2" t="s">
        <v>88</v>
      </c>
      <c r="B352" s="3" t="s">
        <v>739</v>
      </c>
      <c r="C352" s="4">
        <v>68077</v>
      </c>
      <c r="D352" s="2" t="s">
        <v>90</v>
      </c>
      <c r="E352" s="2" t="s">
        <v>740</v>
      </c>
      <c r="F352" t="e">
        <v>#N/A</v>
      </c>
      <c r="G352" s="6" t="s">
        <v>2232</v>
      </c>
      <c r="H352" s="6">
        <v>8</v>
      </c>
      <c r="I352" s="6" t="s">
        <v>2238</v>
      </c>
      <c r="J352" s="6" t="s">
        <v>2238</v>
      </c>
      <c r="K352" s="34">
        <v>4395.2</v>
      </c>
      <c r="L352" s="34">
        <v>2274</v>
      </c>
      <c r="M352" s="34">
        <v>636</v>
      </c>
      <c r="N352" s="34">
        <v>88.522012578616355</v>
      </c>
      <c r="O352" s="35">
        <v>22.499189406099465</v>
      </c>
      <c r="P352" s="33">
        <v>193</v>
      </c>
      <c r="Q352" s="33">
        <v>442</v>
      </c>
      <c r="R352" s="33">
        <v>1</v>
      </c>
      <c r="S352" s="8">
        <v>53.614768957974114</v>
      </c>
      <c r="T352" s="33">
        <v>1794.5046</v>
      </c>
      <c r="U352" s="33">
        <v>2717.7640999999999</v>
      </c>
      <c r="V352" s="33">
        <v>0</v>
      </c>
      <c r="W352" s="33">
        <v>35.861700999999996</v>
      </c>
      <c r="X352" s="33">
        <v>0</v>
      </c>
      <c r="Y352" s="33">
        <v>0</v>
      </c>
      <c r="Z352" s="33">
        <v>0</v>
      </c>
      <c r="AA352" s="33">
        <v>0</v>
      </c>
      <c r="AB352" s="33">
        <v>38.419035999999998</v>
      </c>
      <c r="AC352" s="33">
        <v>4562.2380000000003</v>
      </c>
      <c r="AD352" s="33">
        <v>140.66070999999999</v>
      </c>
      <c r="AE352" s="33">
        <v>192.53641999999999</v>
      </c>
      <c r="AF352" s="33">
        <v>0</v>
      </c>
      <c r="AG352" s="33">
        <v>14.975602</v>
      </c>
      <c r="AH352" s="33">
        <v>0</v>
      </c>
      <c r="AI352" s="33">
        <v>34.748488999999999</v>
      </c>
      <c r="AJ352" s="33">
        <v>1099.1904</v>
      </c>
      <c r="AK352" s="33">
        <v>857.82078999999999</v>
      </c>
      <c r="AL352" s="33">
        <v>2542.0461</v>
      </c>
      <c r="AM352" s="33">
        <v>0</v>
      </c>
      <c r="AN352" s="33">
        <v>2.7836100340587997</v>
      </c>
      <c r="AO352" s="10">
        <v>0.22644801116538729</v>
      </c>
      <c r="AP352" s="8">
        <v>39.872408293460929</v>
      </c>
      <c r="AQ352" s="8">
        <v>14.981412240271455</v>
      </c>
      <c r="AR352" s="8">
        <v>57</v>
      </c>
      <c r="AS352" s="8">
        <v>491.22807017543857</v>
      </c>
      <c r="AT352">
        <v>300</v>
      </c>
      <c r="AU352" s="20">
        <v>529</v>
      </c>
      <c r="AV352" s="8">
        <v>83.176100628930811</v>
      </c>
      <c r="AW352" s="34">
        <v>9</v>
      </c>
      <c r="AX352" s="34">
        <v>5</v>
      </c>
    </row>
    <row r="353" spans="1:50" x14ac:dyDescent="0.25">
      <c r="A353" s="2" t="s">
        <v>741</v>
      </c>
      <c r="B353" s="3" t="s">
        <v>742</v>
      </c>
      <c r="C353" s="4">
        <v>66440</v>
      </c>
      <c r="D353" s="2" t="s">
        <v>743</v>
      </c>
      <c r="E353" s="2" t="s">
        <v>744</v>
      </c>
      <c r="F353" t="e">
        <v>#N/A</v>
      </c>
      <c r="G353" s="6" t="s">
        <v>2232</v>
      </c>
      <c r="H353" s="6">
        <v>11</v>
      </c>
      <c r="I353" s="6" t="s">
        <v>2238</v>
      </c>
      <c r="J353" s="6" t="s">
        <v>2238</v>
      </c>
      <c r="K353" s="34">
        <v>14775.7</v>
      </c>
      <c r="L353" s="34">
        <v>1710</v>
      </c>
      <c r="M353" s="34">
        <v>1495</v>
      </c>
      <c r="N353" s="34">
        <v>69.899665551839462</v>
      </c>
      <c r="O353" s="35">
        <v>10.566048632444533</v>
      </c>
      <c r="P353" s="33">
        <v>842</v>
      </c>
      <c r="Q353" s="33">
        <v>651</v>
      </c>
      <c r="R353" s="33">
        <v>2</v>
      </c>
      <c r="S353" s="8">
        <v>7.3580063205625139</v>
      </c>
      <c r="T353" s="33">
        <v>208.35178999999999</v>
      </c>
      <c r="U353" s="33">
        <v>0</v>
      </c>
      <c r="V353" s="33">
        <v>0</v>
      </c>
      <c r="W353" s="33">
        <v>14471.879000000001</v>
      </c>
      <c r="X353" s="33">
        <v>0</v>
      </c>
      <c r="Y353" s="33">
        <v>0</v>
      </c>
      <c r="Z353" s="33">
        <v>244.41231999999999</v>
      </c>
      <c r="AA353" s="33">
        <v>1113.1487</v>
      </c>
      <c r="AB353" s="33">
        <v>180.54596000000001</v>
      </c>
      <c r="AC353" s="33">
        <v>13343.646000000001</v>
      </c>
      <c r="AD353" s="33">
        <v>49.256777999999997</v>
      </c>
      <c r="AE353" s="33">
        <v>58.673324999999998</v>
      </c>
      <c r="AF353" s="33">
        <v>0</v>
      </c>
      <c r="AG353" s="33">
        <v>7085.0591999999997</v>
      </c>
      <c r="AH353" s="33">
        <v>1110.4129</v>
      </c>
      <c r="AI353" s="33">
        <v>58.975276999999998</v>
      </c>
      <c r="AJ353" s="33">
        <v>5517.02</v>
      </c>
      <c r="AK353" s="33">
        <v>2.2453004999999999</v>
      </c>
      <c r="AL353" s="33">
        <v>1098.624</v>
      </c>
      <c r="AM353" s="33">
        <v>682.43115231900003</v>
      </c>
      <c r="AN353" s="33">
        <v>9.8583717745963995</v>
      </c>
      <c r="AO353" s="10">
        <v>0.31677547544706214</v>
      </c>
      <c r="AP353" s="8">
        <v>0</v>
      </c>
      <c r="AQ353" s="8">
        <v>137.61776162263772</v>
      </c>
      <c r="AR353" s="8">
        <v>173</v>
      </c>
      <c r="AS353" s="8">
        <v>1036.4739884393064</v>
      </c>
      <c r="AT353">
        <v>1219</v>
      </c>
      <c r="AU353" s="20">
        <v>787</v>
      </c>
      <c r="AV353" s="8">
        <v>52.642140468227424</v>
      </c>
      <c r="AW353" s="34">
        <v>157</v>
      </c>
      <c r="AX353" s="34">
        <v>125</v>
      </c>
    </row>
    <row r="354" spans="1:50" x14ac:dyDescent="0.25">
      <c r="A354" s="2" t="s">
        <v>741</v>
      </c>
      <c r="B354" s="3" t="s">
        <v>745</v>
      </c>
      <c r="C354" s="4">
        <v>66682</v>
      </c>
      <c r="D354" s="2" t="s">
        <v>743</v>
      </c>
      <c r="E354" s="2" t="s">
        <v>746</v>
      </c>
      <c r="F354" t="e">
        <v>#N/A</v>
      </c>
      <c r="G354" s="6" t="s">
        <v>2231</v>
      </c>
      <c r="H354" s="6">
        <v>0</v>
      </c>
      <c r="I354" s="6" t="s">
        <v>2239</v>
      </c>
      <c r="J354" s="6" t="s">
        <v>2239</v>
      </c>
      <c r="K354" s="34">
        <v>53874.6</v>
      </c>
      <c r="L354" s="34">
        <v>3734</v>
      </c>
      <c r="M354" s="34">
        <v>2313</v>
      </c>
      <c r="N354" s="34">
        <v>54.777345438824042</v>
      </c>
      <c r="O354" s="35">
        <v>4.4425314682065693</v>
      </c>
      <c r="P354" s="33">
        <v>1258</v>
      </c>
      <c r="Q354" s="33">
        <v>1033</v>
      </c>
      <c r="R354" s="33">
        <v>22</v>
      </c>
      <c r="S354" s="8">
        <v>27.202515085290781</v>
      </c>
      <c r="T354" s="33">
        <v>4978.9879000000001</v>
      </c>
      <c r="U354" s="33">
        <v>1190.2708</v>
      </c>
      <c r="V354" s="33">
        <v>7482.5299000000005</v>
      </c>
      <c r="W354" s="33">
        <v>40175.502</v>
      </c>
      <c r="X354" s="33">
        <v>0</v>
      </c>
      <c r="Y354" s="33">
        <v>35.829670999999998</v>
      </c>
      <c r="Z354" s="33">
        <v>4736.4813000000004</v>
      </c>
      <c r="AA354" s="33">
        <v>27010.684000000001</v>
      </c>
      <c r="AB354" s="33">
        <v>111.34148999999999</v>
      </c>
      <c r="AC354" s="33">
        <v>22299.89</v>
      </c>
      <c r="AD354" s="33">
        <v>200.94766000000001</v>
      </c>
      <c r="AE354" s="33">
        <v>377.69907999999998</v>
      </c>
      <c r="AF354" s="33">
        <v>0</v>
      </c>
      <c r="AG354" s="33">
        <v>5293.7065000000002</v>
      </c>
      <c r="AH354" s="33">
        <v>26723.898000000001</v>
      </c>
      <c r="AI354" s="33">
        <v>906.00980000000004</v>
      </c>
      <c r="AJ354" s="33">
        <v>5646.1777000000002</v>
      </c>
      <c r="AK354" s="33">
        <v>650.79729999999995</v>
      </c>
      <c r="AL354" s="33">
        <v>14796.886</v>
      </c>
      <c r="AM354" s="33">
        <v>38378.0571538</v>
      </c>
      <c r="AN354" s="33">
        <v>71.5296336551976</v>
      </c>
      <c r="AO354" s="10">
        <v>0.24110493919831857</v>
      </c>
      <c r="AP354" s="8">
        <v>0</v>
      </c>
      <c r="AQ354" s="8">
        <v>72.834340404820253</v>
      </c>
      <c r="AR354" s="8">
        <v>630</v>
      </c>
      <c r="AS354" s="8">
        <v>150.6349206349206</v>
      </c>
      <c r="AT354">
        <v>1637</v>
      </c>
      <c r="AU354" s="20">
        <v>1173</v>
      </c>
      <c r="AV354" s="8">
        <v>50.713359273670555</v>
      </c>
      <c r="AW354" s="34">
        <v>223</v>
      </c>
      <c r="AX354" s="34">
        <v>184</v>
      </c>
    </row>
    <row r="355" spans="1:50" x14ac:dyDescent="0.25">
      <c r="A355" s="2" t="s">
        <v>33</v>
      </c>
      <c r="B355" s="3" t="s">
        <v>747</v>
      </c>
      <c r="C355" s="4">
        <v>15531</v>
      </c>
      <c r="D355" s="2" t="s">
        <v>35</v>
      </c>
      <c r="E355" s="2" t="s">
        <v>748</v>
      </c>
      <c r="F355" t="e">
        <v>#N/A</v>
      </c>
      <c r="G355" s="6" t="s">
        <v>2230</v>
      </c>
      <c r="H355" s="6">
        <v>0</v>
      </c>
      <c r="I355" s="6" t="s">
        <v>2239</v>
      </c>
      <c r="J355" s="6" t="s">
        <v>2239</v>
      </c>
      <c r="K355" s="34">
        <v>24602.6</v>
      </c>
      <c r="L355" s="34">
        <v>2503</v>
      </c>
      <c r="M355" s="34">
        <v>2386</v>
      </c>
      <c r="N355" s="34">
        <v>57.96311818943839</v>
      </c>
      <c r="O355" s="35">
        <v>12.710066632464493</v>
      </c>
      <c r="P355" s="33">
        <v>575</v>
      </c>
      <c r="Q355" s="33">
        <v>1787</v>
      </c>
      <c r="R355" s="33">
        <v>24</v>
      </c>
      <c r="S355" s="8">
        <v>12.892586064576115</v>
      </c>
      <c r="T355" s="33">
        <v>4187.1589000000004</v>
      </c>
      <c r="U355" s="33">
        <v>1850.0195000000001</v>
      </c>
      <c r="V355" s="33">
        <v>16.415129</v>
      </c>
      <c r="W355" s="33">
        <v>20056.391</v>
      </c>
      <c r="X355" s="33">
        <v>3.2618345</v>
      </c>
      <c r="Y355" s="33">
        <v>0</v>
      </c>
      <c r="Z355" s="33">
        <v>2699.5646999999999</v>
      </c>
      <c r="AA355" s="33">
        <v>8838.4513999999999</v>
      </c>
      <c r="AB355" s="33">
        <v>93.974102999999999</v>
      </c>
      <c r="AC355" s="33">
        <v>14607.382</v>
      </c>
      <c r="AD355" s="33">
        <v>17.807786</v>
      </c>
      <c r="AE355" s="33">
        <v>19.728660999999999</v>
      </c>
      <c r="AF355" s="33">
        <v>0</v>
      </c>
      <c r="AG355" s="33">
        <v>2937.5097000000001</v>
      </c>
      <c r="AH355" s="33">
        <v>8838.4514999999992</v>
      </c>
      <c r="AI355" s="33">
        <v>89.424201999999994</v>
      </c>
      <c r="AJ355" s="33">
        <v>9297.2482999999993</v>
      </c>
      <c r="AK355" s="33">
        <v>1689.5930000000001</v>
      </c>
      <c r="AL355" s="33">
        <v>3385.2247000000002</v>
      </c>
      <c r="AM355" s="33">
        <v>0</v>
      </c>
      <c r="AN355" s="33">
        <v>64.484079549165983</v>
      </c>
      <c r="AO355" s="10">
        <v>0.52160702228224176</v>
      </c>
      <c r="AP355" s="8">
        <v>0</v>
      </c>
      <c r="AQ355" s="8">
        <v>259.58999999999997</v>
      </c>
      <c r="AR355" s="8">
        <v>260</v>
      </c>
      <c r="AS355" s="8">
        <v>1174.6153846153845</v>
      </c>
      <c r="AT355">
        <v>1680</v>
      </c>
      <c r="AU355" s="20">
        <v>2212.0000000000005</v>
      </c>
      <c r="AV355" s="8">
        <v>92.707460184409058</v>
      </c>
      <c r="AW355" s="34">
        <v>247</v>
      </c>
      <c r="AX355" s="34">
        <v>223</v>
      </c>
    </row>
    <row r="356" spans="1:50" x14ac:dyDescent="0.25">
      <c r="A356" s="2" t="s">
        <v>33</v>
      </c>
      <c r="B356" s="3" t="s">
        <v>749</v>
      </c>
      <c r="C356" s="4">
        <v>15135</v>
      </c>
      <c r="D356" s="2" t="s">
        <v>35</v>
      </c>
      <c r="E356" s="2" t="s">
        <v>750</v>
      </c>
      <c r="F356" t="e">
        <v>#N/A</v>
      </c>
      <c r="G356" s="6" t="s">
        <v>2230</v>
      </c>
      <c r="H356" s="6">
        <v>11</v>
      </c>
      <c r="I356" s="6" t="s">
        <v>2238</v>
      </c>
      <c r="J356" s="6" t="s">
        <v>2238</v>
      </c>
      <c r="K356" s="34">
        <v>29483.500000000004</v>
      </c>
      <c r="L356" s="34">
        <v>1395</v>
      </c>
      <c r="M356" s="34">
        <v>1250</v>
      </c>
      <c r="N356" s="34">
        <v>28.64</v>
      </c>
      <c r="O356" s="35">
        <v>3.1920929518513343</v>
      </c>
      <c r="P356" s="33">
        <v>147</v>
      </c>
      <c r="Q356" s="33">
        <v>1089</v>
      </c>
      <c r="R356" s="33">
        <v>14</v>
      </c>
      <c r="S356" s="8">
        <v>36.999339707089455</v>
      </c>
      <c r="T356" s="33">
        <v>433.92198999999999</v>
      </c>
      <c r="U356" s="33">
        <v>0</v>
      </c>
      <c r="V356" s="33">
        <v>0</v>
      </c>
      <c r="W356" s="33">
        <v>29207.146000000001</v>
      </c>
      <c r="X356" s="33">
        <v>0</v>
      </c>
      <c r="Y356" s="33">
        <v>0</v>
      </c>
      <c r="Z356" s="33">
        <v>9188.0871000000006</v>
      </c>
      <c r="AA356" s="33">
        <v>1740.8073999999999</v>
      </c>
      <c r="AB356" s="33">
        <v>481.72394000000003</v>
      </c>
      <c r="AC356" s="33">
        <v>18439.896000000001</v>
      </c>
      <c r="AD356" s="33">
        <v>25.571870000000001</v>
      </c>
      <c r="AE356" s="33">
        <v>27.865849999999998</v>
      </c>
      <c r="AF356" s="33">
        <v>0</v>
      </c>
      <c r="AG356" s="33">
        <v>1945.3465000000001</v>
      </c>
      <c r="AH356" s="33">
        <v>1730.3898999999999</v>
      </c>
      <c r="AI356" s="33">
        <v>311.16615999999999</v>
      </c>
      <c r="AJ356" s="33">
        <v>14603.237999999999</v>
      </c>
      <c r="AK356" s="33">
        <v>204.12952999999999</v>
      </c>
      <c r="AL356" s="33">
        <v>11053.950999999999</v>
      </c>
      <c r="AM356" s="33">
        <v>19.121344983899998</v>
      </c>
      <c r="AN356" s="33">
        <v>116.25342425762079</v>
      </c>
      <c r="AO356" s="10">
        <v>0.4900826446280992</v>
      </c>
      <c r="AP356" s="8">
        <v>0</v>
      </c>
      <c r="AQ356" s="8">
        <v>173.48500000000001</v>
      </c>
      <c r="AR356" s="8">
        <v>302</v>
      </c>
      <c r="AS356" s="8">
        <v>675.82781456953649</v>
      </c>
      <c r="AT356">
        <v>509</v>
      </c>
      <c r="AU356" s="20">
        <v>1225</v>
      </c>
      <c r="AV356" s="8">
        <v>98</v>
      </c>
      <c r="AW356" s="34">
        <v>119</v>
      </c>
      <c r="AX356" s="34">
        <v>104</v>
      </c>
    </row>
    <row r="357" spans="1:50" x14ac:dyDescent="0.25">
      <c r="A357" s="2" t="s">
        <v>27</v>
      </c>
      <c r="B357" s="3" t="s">
        <v>751</v>
      </c>
      <c r="C357" s="4">
        <v>25297</v>
      </c>
      <c r="D357" s="2" t="s">
        <v>29</v>
      </c>
      <c r="E357" s="2" t="s">
        <v>752</v>
      </c>
      <c r="F357" t="e">
        <v>#N/A</v>
      </c>
      <c r="G357" s="6" t="s">
        <v>2233</v>
      </c>
      <c r="H357" s="6">
        <v>0</v>
      </c>
      <c r="I357" s="6" t="s">
        <v>2239</v>
      </c>
      <c r="J357" s="6" t="s">
        <v>2239</v>
      </c>
      <c r="K357" s="34">
        <v>25398.400000000001</v>
      </c>
      <c r="L357" s="34">
        <v>5849</v>
      </c>
      <c r="M357" s="34">
        <v>5654</v>
      </c>
      <c r="N357" s="34">
        <v>95.649097983728339</v>
      </c>
      <c r="O357" s="35">
        <v>16.554312802479494</v>
      </c>
      <c r="P357" s="33">
        <v>1353</v>
      </c>
      <c r="Q357" s="33">
        <v>4186</v>
      </c>
      <c r="R357" s="33">
        <v>115</v>
      </c>
      <c r="S357" s="8">
        <v>54.223701681025005</v>
      </c>
      <c r="T357" s="33">
        <v>5587.4871000000003</v>
      </c>
      <c r="U357" s="33">
        <v>10595.114</v>
      </c>
      <c r="V357" s="33">
        <v>1556.0798</v>
      </c>
      <c r="W357" s="33">
        <v>8327.8721000000005</v>
      </c>
      <c r="X357" s="33">
        <v>22.886309000000001</v>
      </c>
      <c r="Y357" s="33">
        <v>0</v>
      </c>
      <c r="Z357" s="33">
        <v>4772.0137000000004</v>
      </c>
      <c r="AA357" s="33">
        <v>0</v>
      </c>
      <c r="AB357" s="33">
        <v>287.72771</v>
      </c>
      <c r="AC357" s="33">
        <v>21210.71</v>
      </c>
      <c r="AD357" s="33">
        <v>33.911489000000003</v>
      </c>
      <c r="AE357" s="33">
        <v>49.723225999999997</v>
      </c>
      <c r="AF357" s="33">
        <v>0</v>
      </c>
      <c r="AG357" s="33">
        <v>1395.1969999999999</v>
      </c>
      <c r="AH357" s="33">
        <v>0</v>
      </c>
      <c r="AI357" s="33">
        <v>636.67583000000002</v>
      </c>
      <c r="AJ357" s="33">
        <v>7945.9213</v>
      </c>
      <c r="AK357" s="33">
        <v>2013.6416999999999</v>
      </c>
      <c r="AL357" s="33">
        <v>14263.203</v>
      </c>
      <c r="AM357" s="33">
        <v>3464.27492398</v>
      </c>
      <c r="AN357" s="33">
        <v>60.117702989882794</v>
      </c>
      <c r="AO357" s="10">
        <v>0.34359935725763258</v>
      </c>
      <c r="AP357" s="8">
        <v>0</v>
      </c>
      <c r="AQ357" s="8">
        <v>31.580145326001567</v>
      </c>
      <c r="AR357" s="8">
        <v>257</v>
      </c>
      <c r="AS357" s="8">
        <v>167.70428015564201</v>
      </c>
      <c r="AT357">
        <v>3067</v>
      </c>
      <c r="AU357" s="20">
        <v>5425</v>
      </c>
      <c r="AV357" s="8">
        <v>95.949770074283691</v>
      </c>
      <c r="AW357" s="34">
        <v>145</v>
      </c>
      <c r="AX357" s="34">
        <v>110</v>
      </c>
    </row>
    <row r="358" spans="1:50" x14ac:dyDescent="0.25">
      <c r="A358" s="2" t="s">
        <v>88</v>
      </c>
      <c r="B358" s="3" t="s">
        <v>753</v>
      </c>
      <c r="C358" s="4">
        <v>68895</v>
      </c>
      <c r="D358" s="2" t="s">
        <v>90</v>
      </c>
      <c r="E358" s="2" t="s">
        <v>754</v>
      </c>
      <c r="F358" t="e">
        <v>#N/A</v>
      </c>
      <c r="G358" s="6" t="s">
        <v>2233</v>
      </c>
      <c r="H358" s="6">
        <v>0</v>
      </c>
      <c r="I358" s="6" t="s">
        <v>2239</v>
      </c>
      <c r="J358" s="6" t="s">
        <v>2239</v>
      </c>
      <c r="K358" s="34">
        <v>35830.6</v>
      </c>
      <c r="L358" s="34">
        <v>992</v>
      </c>
      <c r="M358" s="34">
        <v>844</v>
      </c>
      <c r="N358" s="34">
        <v>23.459715639810426</v>
      </c>
      <c r="O358" s="35">
        <v>1.3591137865906655</v>
      </c>
      <c r="P358" s="33">
        <v>487</v>
      </c>
      <c r="Q358" s="33">
        <v>338</v>
      </c>
      <c r="R358" s="33">
        <v>19</v>
      </c>
      <c r="S358" s="8">
        <v>32.561536957418127</v>
      </c>
      <c r="T358" s="33">
        <v>1829.2389000000001</v>
      </c>
      <c r="U358" s="33">
        <v>1857.4943000000001</v>
      </c>
      <c r="V358" s="33">
        <v>10546.876</v>
      </c>
      <c r="W358" s="33">
        <v>21466.91</v>
      </c>
      <c r="X358" s="33">
        <v>28.332398999999999</v>
      </c>
      <c r="Y358" s="33">
        <v>0</v>
      </c>
      <c r="Z358" s="33">
        <v>1415.556</v>
      </c>
      <c r="AA358" s="33">
        <v>3767.0028000000002</v>
      </c>
      <c r="AB358" s="33">
        <v>174.67241999999999</v>
      </c>
      <c r="AC358" s="33">
        <v>30665.562000000002</v>
      </c>
      <c r="AD358" s="33">
        <v>27.421004</v>
      </c>
      <c r="AE358" s="33">
        <v>122.75389</v>
      </c>
      <c r="AF358" s="33">
        <v>0</v>
      </c>
      <c r="AG358" s="33">
        <v>9063.2253999999994</v>
      </c>
      <c r="AH358" s="33">
        <v>3314.1666</v>
      </c>
      <c r="AI358" s="33">
        <v>23.629411000000001</v>
      </c>
      <c r="AJ358" s="33">
        <v>9447.7759000000005</v>
      </c>
      <c r="AK358" s="33">
        <v>2340.1572000000001</v>
      </c>
      <c r="AL358" s="33">
        <v>11738.504999999999</v>
      </c>
      <c r="AM358" s="33">
        <v>36394.714516799999</v>
      </c>
      <c r="AN358" s="33">
        <v>66.594266209805198</v>
      </c>
      <c r="AO358" s="10">
        <v>0.41985428051001816</v>
      </c>
      <c r="AP358" s="8">
        <v>0</v>
      </c>
      <c r="AQ358" s="8">
        <v>66.426511772489334</v>
      </c>
      <c r="AR358" s="8">
        <v>363</v>
      </c>
      <c r="AS358" s="8">
        <v>342.01101928374658</v>
      </c>
      <c r="AT358">
        <v>485</v>
      </c>
      <c r="AU358" s="20">
        <v>492</v>
      </c>
      <c r="AV358" s="8">
        <v>58.293838862559241</v>
      </c>
      <c r="AW358" s="34">
        <v>149</v>
      </c>
      <c r="AX358" s="34">
        <v>133</v>
      </c>
    </row>
    <row r="359" spans="1:50" x14ac:dyDescent="0.25">
      <c r="A359" s="2" t="s">
        <v>576</v>
      </c>
      <c r="B359" s="3" t="s">
        <v>755</v>
      </c>
      <c r="C359" s="4">
        <v>76400</v>
      </c>
      <c r="D359" s="2" t="s">
        <v>578</v>
      </c>
      <c r="E359" s="2" t="s">
        <v>664</v>
      </c>
      <c r="F359" t="e">
        <v>#N/A</v>
      </c>
      <c r="G359" s="6" t="s">
        <v>2232</v>
      </c>
      <c r="H359" s="6">
        <v>0</v>
      </c>
      <c r="I359" s="6" t="s">
        <v>2239</v>
      </c>
      <c r="J359" s="6" t="s">
        <v>2239</v>
      </c>
      <c r="K359" s="34">
        <v>11330.3</v>
      </c>
      <c r="L359" s="34">
        <v>2257</v>
      </c>
      <c r="M359" s="34">
        <v>1713</v>
      </c>
      <c r="N359" s="34">
        <v>87.09865732632808</v>
      </c>
      <c r="O359" s="35">
        <v>15.376747170571306</v>
      </c>
      <c r="P359" s="33">
        <v>848</v>
      </c>
      <c r="Q359" s="33">
        <v>809</v>
      </c>
      <c r="R359" s="33">
        <v>56</v>
      </c>
      <c r="S359" s="8">
        <v>33.447416551719407</v>
      </c>
      <c r="T359" s="33">
        <v>4054.1133</v>
      </c>
      <c r="U359" s="33">
        <v>1940.0536999999999</v>
      </c>
      <c r="V359" s="33">
        <v>2231.4762000000001</v>
      </c>
      <c r="W359" s="33">
        <v>2510.5790000000002</v>
      </c>
      <c r="X359" s="33">
        <v>768.36785999999995</v>
      </c>
      <c r="Y359" s="33">
        <v>0</v>
      </c>
      <c r="Z359" s="33">
        <v>201.97604000000001</v>
      </c>
      <c r="AA359" s="33">
        <v>2095.1185999999998</v>
      </c>
      <c r="AB359" s="33">
        <v>40.663752000000002</v>
      </c>
      <c r="AC359" s="33">
        <v>9181.1612999999998</v>
      </c>
      <c r="AD359" s="33">
        <v>232.01246</v>
      </c>
      <c r="AE359" s="33">
        <v>223.88336000000001</v>
      </c>
      <c r="AF359" s="33">
        <v>0</v>
      </c>
      <c r="AG359" s="33">
        <v>51.578839000000002</v>
      </c>
      <c r="AH359" s="33">
        <v>2095.1185999999998</v>
      </c>
      <c r="AI359" s="33">
        <v>10.06996</v>
      </c>
      <c r="AJ359" s="33">
        <v>4608.2111000000004</v>
      </c>
      <c r="AK359" s="33">
        <v>831.68183999999997</v>
      </c>
      <c r="AL359" s="33">
        <v>3930.3886000000002</v>
      </c>
      <c r="AM359" s="33">
        <v>0</v>
      </c>
      <c r="AN359" s="33">
        <v>1.4515883946740002</v>
      </c>
      <c r="AO359" s="10">
        <v>0.3200352009386917</v>
      </c>
      <c r="AP359" s="8">
        <v>0</v>
      </c>
      <c r="AQ359" s="8">
        <v>47.334871956835229</v>
      </c>
      <c r="AR359" s="8">
        <v>121</v>
      </c>
      <c r="AS359" s="8">
        <v>398.76033057851242</v>
      </c>
      <c r="AT359">
        <v>343</v>
      </c>
      <c r="AU359" s="20">
        <v>1277</v>
      </c>
      <c r="AV359" s="8">
        <v>74.547577349678932</v>
      </c>
      <c r="AW359" s="34">
        <v>269</v>
      </c>
      <c r="AX359" s="34">
        <v>253</v>
      </c>
    </row>
    <row r="360" spans="1:50" x14ac:dyDescent="0.25">
      <c r="A360" s="2" t="s">
        <v>576</v>
      </c>
      <c r="B360" s="3" t="s">
        <v>756</v>
      </c>
      <c r="C360" s="4">
        <v>76248</v>
      </c>
      <c r="D360" s="2" t="s">
        <v>578</v>
      </c>
      <c r="E360" s="2" t="s">
        <v>757</v>
      </c>
      <c r="F360" t="e">
        <v>#N/A</v>
      </c>
      <c r="G360" s="6" t="s">
        <v>2232</v>
      </c>
      <c r="H360" s="6">
        <v>0</v>
      </c>
      <c r="I360" s="6" t="s">
        <v>2239</v>
      </c>
      <c r="J360" s="6" t="s">
        <v>2239</v>
      </c>
      <c r="K360" s="34">
        <v>48953.5</v>
      </c>
      <c r="L360" s="34">
        <v>2913</v>
      </c>
      <c r="M360" s="34">
        <v>1281</v>
      </c>
      <c r="N360" s="34">
        <v>72.677595628415304</v>
      </c>
      <c r="O360" s="35">
        <v>2.2468146088013579</v>
      </c>
      <c r="P360" s="33">
        <v>742</v>
      </c>
      <c r="Q360" s="33">
        <v>532</v>
      </c>
      <c r="R360" s="33">
        <v>7</v>
      </c>
      <c r="S360" s="8">
        <v>47.132376559668749</v>
      </c>
      <c r="T360" s="33">
        <v>17994.428</v>
      </c>
      <c r="U360" s="33">
        <v>24.703862999999998</v>
      </c>
      <c r="V360" s="33">
        <v>796.92039999999997</v>
      </c>
      <c r="W360" s="33">
        <v>19385.297999999999</v>
      </c>
      <c r="X360" s="33">
        <v>5620.6422000000002</v>
      </c>
      <c r="Y360" s="33">
        <v>0</v>
      </c>
      <c r="Z360" s="33">
        <v>3415.3796000000002</v>
      </c>
      <c r="AA360" s="33">
        <v>2776.873</v>
      </c>
      <c r="AB360" s="33">
        <v>82.478801000000004</v>
      </c>
      <c r="AC360" s="33">
        <v>37512.197999999997</v>
      </c>
      <c r="AD360" s="33">
        <v>338.22376000000003</v>
      </c>
      <c r="AE360" s="33">
        <v>385.85926999999998</v>
      </c>
      <c r="AF360" s="33">
        <v>0</v>
      </c>
      <c r="AG360" s="33">
        <v>18.809441</v>
      </c>
      <c r="AH360" s="33">
        <v>2734.1015000000002</v>
      </c>
      <c r="AI360" s="33">
        <v>310.07844</v>
      </c>
      <c r="AJ360" s="33">
        <v>15046.891</v>
      </c>
      <c r="AK360" s="33">
        <v>4832.2016000000003</v>
      </c>
      <c r="AL360" s="33">
        <v>20797.212</v>
      </c>
      <c r="AM360" s="33">
        <v>11126.6944951</v>
      </c>
      <c r="AN360" s="33">
        <v>67.361378013610008</v>
      </c>
      <c r="AO360" s="10">
        <v>0.24573560767590619</v>
      </c>
      <c r="AP360" s="8">
        <v>0</v>
      </c>
      <c r="AQ360" s="8">
        <v>100.94944771479284</v>
      </c>
      <c r="AR360" s="8">
        <v>456</v>
      </c>
      <c r="AS360" s="8">
        <v>225.66032830675437</v>
      </c>
      <c r="AT360">
        <v>433</v>
      </c>
      <c r="AU360" s="20">
        <v>894</v>
      </c>
      <c r="AV360" s="8">
        <v>69.789227166276348</v>
      </c>
      <c r="AW360" s="34">
        <v>265</v>
      </c>
      <c r="AX360" s="34">
        <v>258</v>
      </c>
    </row>
    <row r="361" spans="1:50" x14ac:dyDescent="0.25">
      <c r="A361" s="2" t="s">
        <v>758</v>
      </c>
      <c r="B361" s="3" t="s">
        <v>759</v>
      </c>
      <c r="C361" s="4">
        <v>50350</v>
      </c>
      <c r="D361" s="2" t="s">
        <v>760</v>
      </c>
      <c r="E361" s="2" t="s">
        <v>761</v>
      </c>
      <c r="F361" t="s">
        <v>2251</v>
      </c>
      <c r="G361" s="5" t="s">
        <v>2230</v>
      </c>
      <c r="H361" s="6">
        <v>28</v>
      </c>
      <c r="I361" s="6" t="s">
        <v>2237</v>
      </c>
      <c r="J361" s="6" t="s">
        <v>2238</v>
      </c>
      <c r="K361" s="34">
        <v>1086248.9999999998</v>
      </c>
      <c r="L361" s="34">
        <v>2001</v>
      </c>
      <c r="M361" s="34">
        <v>1585</v>
      </c>
      <c r="N361" s="34">
        <v>6.5615141955835972</v>
      </c>
      <c r="O361" s="35">
        <v>1.4447580003983516E-2</v>
      </c>
      <c r="P361" s="33">
        <v>616</v>
      </c>
      <c r="Q361" s="33">
        <v>961</v>
      </c>
      <c r="R361" s="33">
        <v>8</v>
      </c>
      <c r="S361" s="8">
        <v>73.560486499785625</v>
      </c>
      <c r="T361" s="33">
        <v>188029.44</v>
      </c>
      <c r="U361" s="33">
        <v>10931.605</v>
      </c>
      <c r="V361" s="33">
        <v>41337.362000000001</v>
      </c>
      <c r="W361" s="33">
        <v>723359.38</v>
      </c>
      <c r="X361" s="33">
        <v>109497.86</v>
      </c>
      <c r="Y361" s="33">
        <v>1119.0862</v>
      </c>
      <c r="Z361" s="33">
        <v>635819.99</v>
      </c>
      <c r="AA361" s="33">
        <v>14391.415999999999</v>
      </c>
      <c r="AB361" s="33">
        <v>3582.9771000000001</v>
      </c>
      <c r="AC361" s="33">
        <v>421017.52</v>
      </c>
      <c r="AD361" s="33">
        <v>74.727345999999997</v>
      </c>
      <c r="AE361" s="33">
        <v>56.046553000000003</v>
      </c>
      <c r="AF361" s="33">
        <v>0</v>
      </c>
      <c r="AG361" s="33">
        <v>11408.288</v>
      </c>
      <c r="AH361" s="33">
        <v>8538.9562000000005</v>
      </c>
      <c r="AI361" s="33">
        <v>3092.8638999999998</v>
      </c>
      <c r="AJ361" s="33">
        <v>153990.94</v>
      </c>
      <c r="AK361" s="33">
        <v>107402.62</v>
      </c>
      <c r="AL361" s="33">
        <v>791516</v>
      </c>
      <c r="AM361" s="33">
        <v>273851.26799000002</v>
      </c>
      <c r="AN361" s="33">
        <v>11795.563057015599</v>
      </c>
      <c r="AO361" s="10">
        <v>0.53130287648054142</v>
      </c>
      <c r="AP361" s="8">
        <v>0</v>
      </c>
      <c r="AQ361" s="8">
        <v>49.805609039661491</v>
      </c>
      <c r="AR361" s="8">
        <v>11231</v>
      </c>
      <c r="AS361" s="8">
        <v>4.5766182886653013</v>
      </c>
      <c r="AT361">
        <v>480</v>
      </c>
      <c r="AU361" s="20">
        <v>1392</v>
      </c>
      <c r="AV361" s="8">
        <v>87.823343848580436</v>
      </c>
      <c r="AW361" s="34">
        <v>223</v>
      </c>
      <c r="AX361" s="34">
        <v>191</v>
      </c>
    </row>
    <row r="362" spans="1:50" x14ac:dyDescent="0.25">
      <c r="A362" s="2" t="s">
        <v>301</v>
      </c>
      <c r="B362" s="3" t="s">
        <v>762</v>
      </c>
      <c r="C362" s="4">
        <v>13620</v>
      </c>
      <c r="D362" s="2" t="s">
        <v>303</v>
      </c>
      <c r="E362" s="2" t="s">
        <v>763</v>
      </c>
      <c r="F362" t="e">
        <v>#N/A</v>
      </c>
      <c r="G362" s="6" t="s">
        <v>2231</v>
      </c>
      <c r="H362" s="6">
        <v>0</v>
      </c>
      <c r="I362" s="6" t="s">
        <v>2239</v>
      </c>
      <c r="J362" s="6" t="s">
        <v>2239</v>
      </c>
      <c r="K362" s="34">
        <v>4173.2000000000007</v>
      </c>
      <c r="L362" s="34">
        <v>653</v>
      </c>
      <c r="M362" s="34">
        <v>459</v>
      </c>
      <c r="N362" s="34">
        <v>77.342047930283215</v>
      </c>
      <c r="O362" s="35">
        <v>11.117485174207838</v>
      </c>
      <c r="P362" s="33">
        <v>114</v>
      </c>
      <c r="Q362" s="33">
        <v>343</v>
      </c>
      <c r="R362" s="33">
        <v>2</v>
      </c>
      <c r="S362" s="8">
        <v>23.04990274916695</v>
      </c>
      <c r="T362" s="33">
        <v>2936.9701</v>
      </c>
      <c r="U362" s="33">
        <v>0</v>
      </c>
      <c r="V362" s="33">
        <v>0</v>
      </c>
      <c r="W362" s="33">
        <v>0</v>
      </c>
      <c r="X362" s="33">
        <v>0</v>
      </c>
      <c r="Y362" s="33">
        <v>393.51272999999998</v>
      </c>
      <c r="Z362" s="33">
        <v>0</v>
      </c>
      <c r="AA362" s="33">
        <v>0</v>
      </c>
      <c r="AB362" s="33">
        <v>1024.1766</v>
      </c>
      <c r="AC362" s="33">
        <v>2659.076</v>
      </c>
      <c r="AD362" s="33">
        <v>94.110990000000001</v>
      </c>
      <c r="AE362" s="33">
        <v>113.82562</v>
      </c>
      <c r="AF362" s="33">
        <v>0</v>
      </c>
      <c r="AG362" s="33">
        <v>540.84879000000001</v>
      </c>
      <c r="AH362" s="33">
        <v>0</v>
      </c>
      <c r="AI362" s="33">
        <v>252.57324</v>
      </c>
      <c r="AJ362" s="33">
        <v>0</v>
      </c>
      <c r="AK362" s="33">
        <v>2302.2460999999998</v>
      </c>
      <c r="AL362" s="33">
        <v>961.38257999999996</v>
      </c>
      <c r="AM362" s="33">
        <v>0</v>
      </c>
      <c r="AN362" s="33">
        <v>2.4344695319228</v>
      </c>
      <c r="AO362" s="10">
        <v>0.30990783410138251</v>
      </c>
      <c r="AP362" s="8">
        <v>0</v>
      </c>
      <c r="AQ362" s="8">
        <v>28.543559297773964</v>
      </c>
      <c r="AR362" s="8">
        <v>43</v>
      </c>
      <c r="AS362" s="8">
        <v>1093.0232558139535</v>
      </c>
      <c r="AT362">
        <v>235</v>
      </c>
      <c r="AU362" s="20">
        <v>402.99999999999994</v>
      </c>
      <c r="AV362" s="8">
        <v>87.799564270152501</v>
      </c>
      <c r="AW362" s="34">
        <v>63</v>
      </c>
      <c r="AX362" s="34">
        <v>23</v>
      </c>
    </row>
    <row r="363" spans="1:50" x14ac:dyDescent="0.25">
      <c r="A363" s="2" t="s">
        <v>530</v>
      </c>
      <c r="B363" s="3" t="s">
        <v>764</v>
      </c>
      <c r="C363" s="4">
        <v>23660</v>
      </c>
      <c r="D363" s="2" t="s">
        <v>532</v>
      </c>
      <c r="E363" s="2" t="s">
        <v>765</v>
      </c>
      <c r="F363" t="e">
        <v>#N/A</v>
      </c>
      <c r="G363" s="6" t="s">
        <v>2232</v>
      </c>
      <c r="H363" s="6">
        <v>7</v>
      </c>
      <c r="I363" s="6" t="s">
        <v>2238</v>
      </c>
      <c r="J363" s="6" t="s">
        <v>2238</v>
      </c>
      <c r="K363" s="34">
        <v>92791.8</v>
      </c>
      <c r="L363" s="34">
        <v>6859</v>
      </c>
      <c r="M363" s="34">
        <v>5342</v>
      </c>
      <c r="N363" s="34">
        <v>69.131411456383375</v>
      </c>
      <c r="O363" s="35">
        <v>5.4294493123559038</v>
      </c>
      <c r="P363" s="33">
        <v>1823</v>
      </c>
      <c r="Q363" s="33">
        <v>3515</v>
      </c>
      <c r="R363" s="33">
        <v>4</v>
      </c>
      <c r="S363" s="8">
        <v>16.441437707420906</v>
      </c>
      <c r="T363" s="33">
        <v>39877.546999999999</v>
      </c>
      <c r="U363" s="33">
        <v>30449.768</v>
      </c>
      <c r="V363" s="33">
        <v>0</v>
      </c>
      <c r="W363" s="33">
        <v>16505.805</v>
      </c>
      <c r="X363" s="33">
        <v>8694.1717000000008</v>
      </c>
      <c r="Y363" s="33">
        <v>0</v>
      </c>
      <c r="Z363" s="33">
        <v>1500.7047</v>
      </c>
      <c r="AA363" s="33">
        <v>2495.1622000000002</v>
      </c>
      <c r="AB363" s="33">
        <v>0</v>
      </c>
      <c r="AC363" s="33">
        <v>91420.338000000003</v>
      </c>
      <c r="AD363" s="33">
        <v>693.72733000000005</v>
      </c>
      <c r="AE363" s="33">
        <v>751.22860000000003</v>
      </c>
      <c r="AF363" s="33">
        <v>0</v>
      </c>
      <c r="AG363" s="33">
        <v>0.57230433000000003</v>
      </c>
      <c r="AH363" s="33">
        <v>0</v>
      </c>
      <c r="AI363" s="33">
        <v>0</v>
      </c>
      <c r="AJ363" s="33">
        <v>53245.375</v>
      </c>
      <c r="AK363" s="33">
        <v>26310.917000000001</v>
      </c>
      <c r="AL363" s="33">
        <v>15801.839</v>
      </c>
      <c r="AM363" s="33">
        <v>0</v>
      </c>
      <c r="AN363" s="33">
        <v>14.756285058373198</v>
      </c>
      <c r="AO363" s="10">
        <v>0.64904766244418122</v>
      </c>
      <c r="AP363" s="8">
        <v>0</v>
      </c>
      <c r="AQ363" s="8">
        <v>125.02989515107805</v>
      </c>
      <c r="AR363" s="8">
        <v>993</v>
      </c>
      <c r="AS363" s="8">
        <v>229.6576032225579</v>
      </c>
      <c r="AT363">
        <v>1639</v>
      </c>
      <c r="AU363" s="20">
        <v>5233</v>
      </c>
      <c r="AV363" s="8">
        <v>97.959565705728195</v>
      </c>
      <c r="AW363" s="34">
        <v>412</v>
      </c>
      <c r="AX363" s="34">
        <v>358</v>
      </c>
    </row>
    <row r="364" spans="1:50" x14ac:dyDescent="0.25">
      <c r="A364" s="2" t="s">
        <v>301</v>
      </c>
      <c r="B364" s="3" t="s">
        <v>766</v>
      </c>
      <c r="C364" s="4">
        <v>13673</v>
      </c>
      <c r="D364" s="2" t="s">
        <v>303</v>
      </c>
      <c r="E364" s="2" t="s">
        <v>767</v>
      </c>
      <c r="F364" t="e">
        <v>#N/A</v>
      </c>
      <c r="G364" s="6" t="s">
        <v>2232</v>
      </c>
      <c r="H364" s="6">
        <v>7</v>
      </c>
      <c r="I364" s="6" t="s">
        <v>2238</v>
      </c>
      <c r="J364" s="6" t="s">
        <v>2238</v>
      </c>
      <c r="K364" s="34">
        <v>17406.600000000002</v>
      </c>
      <c r="L364" s="34">
        <v>1176</v>
      </c>
      <c r="M364" s="34">
        <v>1137</v>
      </c>
      <c r="N364" s="34">
        <v>67.810026385224276</v>
      </c>
      <c r="O364" s="35">
        <v>6.9500531114164747</v>
      </c>
      <c r="P364" s="33">
        <v>479</v>
      </c>
      <c r="Q364" s="33">
        <v>656</v>
      </c>
      <c r="R364" s="33">
        <v>2</v>
      </c>
      <c r="S364" s="8">
        <v>31.814759507799454</v>
      </c>
      <c r="T364" s="33">
        <v>4705.2120000000004</v>
      </c>
      <c r="U364" s="33">
        <v>0</v>
      </c>
      <c r="V364" s="33">
        <v>246.12782000000001</v>
      </c>
      <c r="W364" s="33">
        <v>7345.4260999999997</v>
      </c>
      <c r="X364" s="33">
        <v>2383.0974000000001</v>
      </c>
      <c r="Y364" s="33">
        <v>522.42804000000001</v>
      </c>
      <c r="Z364" s="33">
        <v>1534.0817999999999</v>
      </c>
      <c r="AA364" s="33">
        <v>261.50646999999998</v>
      </c>
      <c r="AB364" s="33">
        <v>453.98293999999999</v>
      </c>
      <c r="AC364" s="33">
        <v>12587.787</v>
      </c>
      <c r="AD364" s="33">
        <v>512.89652999999998</v>
      </c>
      <c r="AE364" s="33">
        <v>221.82293999999999</v>
      </c>
      <c r="AF364" s="33">
        <v>302.58463</v>
      </c>
      <c r="AG364" s="33">
        <v>590.31480999999997</v>
      </c>
      <c r="AH364" s="33">
        <v>0.17121729999999999</v>
      </c>
      <c r="AI364" s="33">
        <v>8.3356671000000002</v>
      </c>
      <c r="AJ364" s="33">
        <v>5717.4210000000003</v>
      </c>
      <c r="AK364" s="33">
        <v>3997.6291000000001</v>
      </c>
      <c r="AL364" s="33">
        <v>4975.9178000000002</v>
      </c>
      <c r="AM364" s="33">
        <v>0</v>
      </c>
      <c r="AN364" s="33">
        <v>152.44201353075334</v>
      </c>
      <c r="AO364" s="10">
        <v>0.5</v>
      </c>
      <c r="AP364" s="8">
        <v>0</v>
      </c>
      <c r="AQ364" s="8">
        <v>20.648532257964142</v>
      </c>
      <c r="AR364" s="8">
        <v>139</v>
      </c>
      <c r="AS364" s="8">
        <v>244.60431654676259</v>
      </c>
      <c r="AT364">
        <v>912</v>
      </c>
      <c r="AU364" s="20">
        <v>807.99999999999989</v>
      </c>
      <c r="AV364" s="8">
        <v>71.064204045734385</v>
      </c>
      <c r="AW364" s="34">
        <v>135</v>
      </c>
      <c r="AX364" s="34">
        <v>66</v>
      </c>
    </row>
    <row r="365" spans="1:50" x14ac:dyDescent="0.25">
      <c r="A365" s="2" t="s">
        <v>500</v>
      </c>
      <c r="B365" s="3" t="s">
        <v>768</v>
      </c>
      <c r="C365" s="4">
        <v>5792</v>
      </c>
      <c r="D365" s="2" t="s">
        <v>502</v>
      </c>
      <c r="E365" s="2" t="s">
        <v>769</v>
      </c>
      <c r="F365" t="e">
        <v>#N/A</v>
      </c>
      <c r="G365" s="6" t="s">
        <v>2232</v>
      </c>
      <c r="H365" s="6">
        <v>10</v>
      </c>
      <c r="I365" s="6" t="s">
        <v>2238</v>
      </c>
      <c r="J365" s="6" t="s">
        <v>2238</v>
      </c>
      <c r="K365" s="34">
        <v>10416.9</v>
      </c>
      <c r="L365" s="34">
        <v>609</v>
      </c>
      <c r="M365" s="34">
        <v>473</v>
      </c>
      <c r="N365" s="34">
        <v>58.562367864693442</v>
      </c>
      <c r="O365" s="35">
        <v>5.0961961943042384</v>
      </c>
      <c r="P365" s="33">
        <v>198</v>
      </c>
      <c r="Q365" s="33">
        <v>267</v>
      </c>
      <c r="R365" s="33">
        <v>8</v>
      </c>
      <c r="S365" s="8">
        <v>3.2356533041340305</v>
      </c>
      <c r="T365" s="33">
        <v>3281.3116</v>
      </c>
      <c r="U365" s="33">
        <v>0</v>
      </c>
      <c r="V365" s="33">
        <v>0</v>
      </c>
      <c r="W365" s="33">
        <v>8453.6875</v>
      </c>
      <c r="X365" s="33">
        <v>127.74841000000001</v>
      </c>
      <c r="Y365" s="33">
        <v>0</v>
      </c>
      <c r="Z365" s="33">
        <v>0</v>
      </c>
      <c r="AA365" s="33">
        <v>0</v>
      </c>
      <c r="AB365" s="33">
        <v>147.22577000000001</v>
      </c>
      <c r="AC365" s="33">
        <v>11877.072</v>
      </c>
      <c r="AD365" s="33">
        <v>37.228473000000001</v>
      </c>
      <c r="AE365" s="33">
        <v>42.082447000000002</v>
      </c>
      <c r="AF365" s="33">
        <v>0</v>
      </c>
      <c r="AG365" s="33">
        <v>4956.8541999999998</v>
      </c>
      <c r="AH365" s="33">
        <v>0</v>
      </c>
      <c r="AI365" s="33">
        <v>10.009456</v>
      </c>
      <c r="AJ365" s="33">
        <v>4976.9188999999997</v>
      </c>
      <c r="AK365" s="33">
        <v>1685.3918000000001</v>
      </c>
      <c r="AL365" s="33">
        <v>390.26925</v>
      </c>
      <c r="AM365" s="33">
        <v>1651.32628632</v>
      </c>
      <c r="AN365" s="33">
        <v>24.865651281434797</v>
      </c>
      <c r="AO365" s="10">
        <v>0.34987277353689561</v>
      </c>
      <c r="AP365" s="8">
        <v>0</v>
      </c>
      <c r="AQ365" s="8">
        <v>68.030207690241085</v>
      </c>
      <c r="AR365" s="8">
        <v>120</v>
      </c>
      <c r="AS365" s="8">
        <v>717.5</v>
      </c>
      <c r="AT365">
        <v>61</v>
      </c>
      <c r="AU365" s="20">
        <v>267</v>
      </c>
      <c r="AV365" s="8">
        <v>56.448202959830866</v>
      </c>
      <c r="AW365" s="34">
        <v>44</v>
      </c>
      <c r="AX365" s="34">
        <v>39</v>
      </c>
    </row>
    <row r="366" spans="1:50" x14ac:dyDescent="0.25">
      <c r="A366" s="2" t="s">
        <v>204</v>
      </c>
      <c r="B366" s="3" t="s">
        <v>770</v>
      </c>
      <c r="C366" s="4">
        <v>52694</v>
      </c>
      <c r="D366" s="2" t="s">
        <v>206</v>
      </c>
      <c r="E366" s="2" t="s">
        <v>771</v>
      </c>
      <c r="F366" t="e">
        <v>#N/A</v>
      </c>
      <c r="G366" s="6" t="s">
        <v>2232</v>
      </c>
      <c r="H366" s="6">
        <v>9</v>
      </c>
      <c r="I366" s="6" t="s">
        <v>2238</v>
      </c>
      <c r="J366" s="6" t="s">
        <v>2238</v>
      </c>
      <c r="K366" s="34">
        <v>5686.2000000000007</v>
      </c>
      <c r="L366" s="34">
        <v>2083</v>
      </c>
      <c r="M366" s="34">
        <v>1556</v>
      </c>
      <c r="N366" s="34">
        <v>96.979434447300775</v>
      </c>
      <c r="O366" s="35">
        <v>20.691982080622672</v>
      </c>
      <c r="P366" s="33">
        <v>931</v>
      </c>
      <c r="Q366" s="33">
        <v>617</v>
      </c>
      <c r="R366" s="33">
        <v>8</v>
      </c>
      <c r="S366" s="8">
        <v>10.674416363838988</v>
      </c>
      <c r="T366" s="33">
        <v>94.524158999999997</v>
      </c>
      <c r="U366" s="33">
        <v>335.74450000000002</v>
      </c>
      <c r="V366" s="33">
        <v>0</v>
      </c>
      <c r="W366" s="33">
        <v>5040.4348</v>
      </c>
      <c r="X366" s="33">
        <v>0</v>
      </c>
      <c r="Y366" s="33">
        <v>0</v>
      </c>
      <c r="Z366" s="33">
        <v>659.33464000000004</v>
      </c>
      <c r="AA366" s="33">
        <v>0</v>
      </c>
      <c r="AB366" s="33">
        <v>1.6097383000000001</v>
      </c>
      <c r="AC366" s="33">
        <v>4785.8526000000002</v>
      </c>
      <c r="AD366" s="33">
        <v>23.906483000000001</v>
      </c>
      <c r="AE366" s="33">
        <v>23.906493000000001</v>
      </c>
      <c r="AF366" s="33">
        <v>0</v>
      </c>
      <c r="AG366" s="33">
        <v>1007.5712</v>
      </c>
      <c r="AH366" s="33">
        <v>0</v>
      </c>
      <c r="AI366" s="33">
        <v>0</v>
      </c>
      <c r="AJ366" s="33">
        <v>3764.0882000000001</v>
      </c>
      <c r="AK366" s="33">
        <v>91.172083000000001</v>
      </c>
      <c r="AL366" s="33">
        <v>583.96549000000005</v>
      </c>
      <c r="AM366" s="33">
        <v>0</v>
      </c>
      <c r="AN366" s="33">
        <v>5.6210114558864008</v>
      </c>
      <c r="AO366" s="10">
        <v>0.42296747967479675</v>
      </c>
      <c r="AP366" s="8">
        <v>0</v>
      </c>
      <c r="AQ366" s="8">
        <v>55.02481414871383</v>
      </c>
      <c r="AR366" s="8">
        <v>60</v>
      </c>
      <c r="AS366" s="8">
        <v>1018.3333333333334</v>
      </c>
      <c r="AT366">
        <v>1038</v>
      </c>
      <c r="AU366" s="20">
        <v>1398</v>
      </c>
      <c r="AV366" s="8">
        <v>89.845758354755787</v>
      </c>
      <c r="AW366" s="34">
        <v>345</v>
      </c>
      <c r="AX366" s="34">
        <v>323</v>
      </c>
    </row>
    <row r="367" spans="1:50" x14ac:dyDescent="0.25">
      <c r="A367" s="2" t="s">
        <v>772</v>
      </c>
      <c r="B367" s="3" t="s">
        <v>773</v>
      </c>
      <c r="C367" s="4">
        <v>41885</v>
      </c>
      <c r="D367" s="2" t="s">
        <v>774</v>
      </c>
      <c r="E367" s="2" t="s">
        <v>775</v>
      </c>
      <c r="F367" t="e">
        <v>#N/A</v>
      </c>
      <c r="G367" s="6" t="s">
        <v>2233</v>
      </c>
      <c r="H367" s="6">
        <v>9</v>
      </c>
      <c r="I367" s="6" t="s">
        <v>2238</v>
      </c>
      <c r="J367" s="6" t="s">
        <v>2238</v>
      </c>
      <c r="K367" s="34">
        <v>31705.700000000004</v>
      </c>
      <c r="L367" s="34">
        <v>647</v>
      </c>
      <c r="M367" s="34">
        <v>590</v>
      </c>
      <c r="N367" s="34">
        <v>38.983050847457626</v>
      </c>
      <c r="O367" s="35">
        <v>0.96607412890969135</v>
      </c>
      <c r="P367" s="33">
        <v>133</v>
      </c>
      <c r="Q367" s="33">
        <v>422</v>
      </c>
      <c r="R367" s="33">
        <v>35</v>
      </c>
      <c r="S367" s="8">
        <v>12.755636241560559</v>
      </c>
      <c r="T367" s="33">
        <v>7444.8212999999996</v>
      </c>
      <c r="U367" s="33">
        <v>0</v>
      </c>
      <c r="V367" s="33">
        <v>0</v>
      </c>
      <c r="W367" s="33">
        <v>15556.992</v>
      </c>
      <c r="X367" s="33">
        <v>5131.2437</v>
      </c>
      <c r="Y367" s="33">
        <v>0</v>
      </c>
      <c r="Z367" s="33">
        <v>1.9246612999999999</v>
      </c>
      <c r="AA367" s="33">
        <v>0</v>
      </c>
      <c r="AB367" s="33">
        <v>4653.5865999999996</v>
      </c>
      <c r="AC367" s="33">
        <v>27504.705999999998</v>
      </c>
      <c r="AD367" s="33">
        <v>69.753123000000002</v>
      </c>
      <c r="AE367" s="33">
        <v>65.651724999999999</v>
      </c>
      <c r="AF367" s="33">
        <v>0</v>
      </c>
      <c r="AG367" s="33">
        <v>4031.2932000000001</v>
      </c>
      <c r="AH367" s="33">
        <v>0</v>
      </c>
      <c r="AI367" s="33">
        <v>4495.2313000000004</v>
      </c>
      <c r="AJ367" s="33">
        <v>15148.755999999999</v>
      </c>
      <c r="AK367" s="33">
        <v>4377.9030000000002</v>
      </c>
      <c r="AL367" s="33">
        <v>4111.1352999999999</v>
      </c>
      <c r="AM367" s="33">
        <v>0</v>
      </c>
      <c r="AN367" s="33">
        <v>96.240381720165828</v>
      </c>
      <c r="AO367" s="10">
        <v>0.33741753063147972</v>
      </c>
      <c r="AP367" s="8">
        <v>0</v>
      </c>
      <c r="AQ367" s="8">
        <v>81.31779374769107</v>
      </c>
      <c r="AR367" s="8">
        <v>349</v>
      </c>
      <c r="AS367" s="8">
        <v>287.39255014326648</v>
      </c>
      <c r="AT367">
        <v>496</v>
      </c>
      <c r="AU367" s="20">
        <v>532</v>
      </c>
      <c r="AV367" s="8">
        <v>90.169491525423723</v>
      </c>
      <c r="AW367" s="34">
        <v>49</v>
      </c>
      <c r="AX367" s="34">
        <v>48</v>
      </c>
    </row>
    <row r="368" spans="1:50" x14ac:dyDescent="0.25">
      <c r="A368" s="2" t="s">
        <v>321</v>
      </c>
      <c r="B368" s="3" t="s">
        <v>776</v>
      </c>
      <c r="C368" s="4">
        <v>19573</v>
      </c>
      <c r="D368" s="2" t="s">
        <v>323</v>
      </c>
      <c r="E368" s="2" t="s">
        <v>777</v>
      </c>
      <c r="F368" t="e">
        <v>#N/A</v>
      </c>
      <c r="G368" s="6" t="s">
        <v>2231</v>
      </c>
      <c r="H368" s="6">
        <v>8</v>
      </c>
      <c r="I368" s="6" t="s">
        <v>2238</v>
      </c>
      <c r="J368" s="6" t="s">
        <v>2238</v>
      </c>
      <c r="K368" s="34">
        <v>10751.199999999999</v>
      </c>
      <c r="L368" s="34">
        <v>1499</v>
      </c>
      <c r="M368" s="34">
        <v>764</v>
      </c>
      <c r="N368" s="34">
        <v>80.366492146596855</v>
      </c>
      <c r="O368" s="35">
        <v>7.266814868644758</v>
      </c>
      <c r="P368" s="33">
        <v>698</v>
      </c>
      <c r="Q368" s="33">
        <v>66</v>
      </c>
      <c r="R368" s="33">
        <v>0</v>
      </c>
      <c r="S368" s="8">
        <v>94.89741598284256</v>
      </c>
      <c r="T368" s="33">
        <v>10478.555</v>
      </c>
      <c r="U368" s="33">
        <v>0</v>
      </c>
      <c r="V368" s="33">
        <v>0</v>
      </c>
      <c r="W368" s="33">
        <v>47.837491</v>
      </c>
      <c r="X368" s="33">
        <v>0</v>
      </c>
      <c r="Y368" s="33">
        <v>32.765861000000001</v>
      </c>
      <c r="Z368" s="33">
        <v>0</v>
      </c>
      <c r="AA368" s="33">
        <v>0</v>
      </c>
      <c r="AB368" s="33">
        <v>185.94104999999999</v>
      </c>
      <c r="AC368" s="33">
        <v>10337.378000000001</v>
      </c>
      <c r="AD368" s="33">
        <v>280.27758</v>
      </c>
      <c r="AE368" s="33">
        <v>283.75506000000001</v>
      </c>
      <c r="AF368" s="33">
        <v>0</v>
      </c>
      <c r="AG368" s="33">
        <v>54.769067999999997</v>
      </c>
      <c r="AH368" s="33">
        <v>0</v>
      </c>
      <c r="AI368" s="33">
        <v>58.769506999999997</v>
      </c>
      <c r="AJ368" s="33">
        <v>43.836517999999998</v>
      </c>
      <c r="AK368" s="33">
        <v>111.80389</v>
      </c>
      <c r="AL368" s="33">
        <v>10283.429</v>
      </c>
      <c r="AM368" s="33">
        <v>0</v>
      </c>
      <c r="AN368" s="33">
        <v>0</v>
      </c>
      <c r="AO368" s="10">
        <v>0.13773106197897789</v>
      </c>
      <c r="AP368" s="8">
        <v>0</v>
      </c>
      <c r="AQ368" s="8">
        <v>28.652229393185692</v>
      </c>
      <c r="AR368" s="8">
        <v>92</v>
      </c>
      <c r="AS368" s="8">
        <v>425.36318462835874</v>
      </c>
      <c r="AT368">
        <v>381</v>
      </c>
      <c r="AU368" s="20">
        <v>361</v>
      </c>
      <c r="AV368" s="8">
        <v>47.251308900523561</v>
      </c>
      <c r="AW368" s="34">
        <v>211</v>
      </c>
      <c r="AX368" s="34">
        <v>204</v>
      </c>
    </row>
    <row r="369" spans="1:50" x14ac:dyDescent="0.25">
      <c r="A369" s="2" t="s">
        <v>27</v>
      </c>
      <c r="B369" s="3" t="s">
        <v>778</v>
      </c>
      <c r="C369" s="4">
        <v>25486</v>
      </c>
      <c r="D369" s="2" t="s">
        <v>29</v>
      </c>
      <c r="E369" s="2" t="s">
        <v>779</v>
      </c>
      <c r="F369" t="e">
        <v>#N/A</v>
      </c>
      <c r="G369" s="6" t="s">
        <v>2231</v>
      </c>
      <c r="H369" s="6">
        <v>11</v>
      </c>
      <c r="I369" s="6" t="s">
        <v>2238</v>
      </c>
      <c r="J369" s="6" t="s">
        <v>2238</v>
      </c>
      <c r="K369" s="34">
        <v>9762.0000000000018</v>
      </c>
      <c r="L369" s="34">
        <v>1392</v>
      </c>
      <c r="M369" s="34">
        <v>1051</v>
      </c>
      <c r="N369" s="34">
        <v>78.877259752616553</v>
      </c>
      <c r="O369" s="35">
        <v>10.059073372893366</v>
      </c>
      <c r="P369" s="33">
        <v>74</v>
      </c>
      <c r="Q369" s="33">
        <v>917</v>
      </c>
      <c r="R369" s="33">
        <v>60</v>
      </c>
      <c r="S369" s="8">
        <v>20.770517381918566</v>
      </c>
      <c r="T369" s="33">
        <v>8161.1975000000002</v>
      </c>
      <c r="U369" s="33">
        <v>0</v>
      </c>
      <c r="V369" s="33">
        <v>0</v>
      </c>
      <c r="W369" s="33">
        <v>1894.1934000000001</v>
      </c>
      <c r="X369" s="33">
        <v>0</v>
      </c>
      <c r="Y369" s="33">
        <v>0</v>
      </c>
      <c r="Z369" s="33">
        <v>120.47176</v>
      </c>
      <c r="AA369" s="33">
        <v>1202.8842</v>
      </c>
      <c r="AB369" s="33">
        <v>0</v>
      </c>
      <c r="AC369" s="33">
        <v>8704.51</v>
      </c>
      <c r="AD369" s="33">
        <v>53.095421999999999</v>
      </c>
      <c r="AE369" s="33">
        <v>40.275782999999997</v>
      </c>
      <c r="AF369" s="33">
        <v>0</v>
      </c>
      <c r="AG369" s="33">
        <v>0</v>
      </c>
      <c r="AH369" s="33">
        <v>184.71432999999999</v>
      </c>
      <c r="AI369" s="33">
        <v>0</v>
      </c>
      <c r="AJ369" s="33">
        <v>1737.6527000000001</v>
      </c>
      <c r="AK369" s="33">
        <v>6024.4507999999996</v>
      </c>
      <c r="AL369" s="33">
        <v>2093.8678</v>
      </c>
      <c r="AM369" s="33">
        <v>0</v>
      </c>
      <c r="AN369" s="33">
        <v>3.0311446776639999</v>
      </c>
      <c r="AO369" s="10">
        <v>0.180945063388398</v>
      </c>
      <c r="AP369" s="8">
        <v>0</v>
      </c>
      <c r="AQ369" s="8">
        <v>16.99905734485467</v>
      </c>
      <c r="AR369" s="8">
        <v>99</v>
      </c>
      <c r="AS369" s="8">
        <v>234.34343434343435</v>
      </c>
      <c r="AT369">
        <v>793</v>
      </c>
      <c r="AU369" s="20">
        <v>954</v>
      </c>
      <c r="AV369" s="8">
        <v>90.770694576593726</v>
      </c>
      <c r="AW369" s="34">
        <v>40</v>
      </c>
      <c r="AX369" s="34">
        <v>35</v>
      </c>
    </row>
    <row r="370" spans="1:50" x14ac:dyDescent="0.25">
      <c r="A370" s="2" t="s">
        <v>438</v>
      </c>
      <c r="B370" s="3" t="s">
        <v>780</v>
      </c>
      <c r="C370" s="4">
        <v>17665</v>
      </c>
      <c r="D370" s="2" t="s">
        <v>237</v>
      </c>
      <c r="E370" s="2" t="s">
        <v>781</v>
      </c>
      <c r="F370" t="e">
        <v>#N/A</v>
      </c>
      <c r="G370" s="6" t="s">
        <v>2232</v>
      </c>
      <c r="H370" s="6">
        <v>8</v>
      </c>
      <c r="I370" s="6" t="s">
        <v>2238</v>
      </c>
      <c r="J370" s="6" t="s">
        <v>2238</v>
      </c>
      <c r="K370" s="34">
        <v>6218.3</v>
      </c>
      <c r="L370" s="34">
        <v>1254</v>
      </c>
      <c r="M370" s="34">
        <v>1068</v>
      </c>
      <c r="N370" s="34">
        <v>76.217228464419478</v>
      </c>
      <c r="O370" s="35">
        <v>23.232511772729652</v>
      </c>
      <c r="P370" s="33">
        <v>872</v>
      </c>
      <c r="Q370" s="33">
        <v>191</v>
      </c>
      <c r="R370" s="33">
        <v>5</v>
      </c>
      <c r="S370" s="8">
        <v>8.4716371623361439</v>
      </c>
      <c r="T370" s="33">
        <v>2141.0295000000001</v>
      </c>
      <c r="U370" s="33">
        <v>328.10532000000001</v>
      </c>
      <c r="V370" s="33">
        <v>0</v>
      </c>
      <c r="W370" s="33">
        <v>3625.5101</v>
      </c>
      <c r="X370" s="33">
        <v>0</v>
      </c>
      <c r="Y370" s="33">
        <v>0</v>
      </c>
      <c r="Z370" s="33">
        <v>1.1163730000000001</v>
      </c>
      <c r="AA370" s="33">
        <v>0</v>
      </c>
      <c r="AB370" s="33">
        <v>0</v>
      </c>
      <c r="AC370" s="33">
        <v>6115.6355999999996</v>
      </c>
      <c r="AD370" s="33">
        <v>0</v>
      </c>
      <c r="AE370" s="33">
        <v>22.107036999999998</v>
      </c>
      <c r="AF370" s="33">
        <v>0</v>
      </c>
      <c r="AG370" s="33">
        <v>0</v>
      </c>
      <c r="AH370" s="33">
        <v>0</v>
      </c>
      <c r="AI370" s="33">
        <v>0</v>
      </c>
      <c r="AJ370" s="33">
        <v>4614.0072</v>
      </c>
      <c r="AK370" s="33">
        <v>962.44880999999998</v>
      </c>
      <c r="AL370" s="33">
        <v>518.18885999999998</v>
      </c>
      <c r="AM370" s="33">
        <v>0</v>
      </c>
      <c r="AN370" s="33">
        <v>16.695348145110284</v>
      </c>
      <c r="AO370" s="10">
        <v>0.46583202921231093</v>
      </c>
      <c r="AP370" s="8">
        <v>0</v>
      </c>
      <c r="AQ370" s="8">
        <v>52.684383106174216</v>
      </c>
      <c r="AR370" s="8">
        <v>61</v>
      </c>
      <c r="AS370" s="8">
        <v>963.93442622950818</v>
      </c>
      <c r="AT370">
        <v>227</v>
      </c>
      <c r="AU370" s="20">
        <v>229</v>
      </c>
      <c r="AV370" s="8">
        <v>21.441947565543071</v>
      </c>
      <c r="AW370" s="34">
        <v>328</v>
      </c>
      <c r="AX370" s="34">
        <v>308</v>
      </c>
    </row>
    <row r="371" spans="1:50" x14ac:dyDescent="0.25">
      <c r="A371" s="2" t="s">
        <v>376</v>
      </c>
      <c r="B371" s="3" t="s">
        <v>782</v>
      </c>
      <c r="C371" s="4">
        <v>47720</v>
      </c>
      <c r="D371" s="2" t="s">
        <v>378</v>
      </c>
      <c r="E371" s="2" t="s">
        <v>783</v>
      </c>
      <c r="F371" t="e">
        <v>#N/A</v>
      </c>
      <c r="G371" s="6" t="s">
        <v>2233</v>
      </c>
      <c r="H371" s="6">
        <v>7</v>
      </c>
      <c r="I371" s="6" t="s">
        <v>2238</v>
      </c>
      <c r="J371" s="6" t="s">
        <v>2238</v>
      </c>
      <c r="K371" s="34">
        <v>48440.099999999991</v>
      </c>
      <c r="L371" s="34">
        <v>562</v>
      </c>
      <c r="M371" s="34">
        <v>535</v>
      </c>
      <c r="N371" s="34">
        <v>15.700934579439252</v>
      </c>
      <c r="O371" s="35">
        <v>0.46921639275454219</v>
      </c>
      <c r="P371" s="33">
        <v>37</v>
      </c>
      <c r="Q371" s="33">
        <v>497</v>
      </c>
      <c r="R371" s="33">
        <v>1</v>
      </c>
      <c r="S371" s="8">
        <v>10.260428770393942</v>
      </c>
      <c r="T371" s="33">
        <v>37285.377</v>
      </c>
      <c r="U371" s="33">
        <v>2729.0785000000001</v>
      </c>
      <c r="V371" s="33">
        <v>0</v>
      </c>
      <c r="W371" s="33">
        <v>3282.3009000000002</v>
      </c>
      <c r="X371" s="33">
        <v>3555.4504999999999</v>
      </c>
      <c r="Y371" s="33">
        <v>3950.0228000000002</v>
      </c>
      <c r="Z371" s="33">
        <v>545.63721999999996</v>
      </c>
      <c r="AA371" s="33">
        <v>25.959295000000001</v>
      </c>
      <c r="AB371" s="33">
        <v>2199.7330000000002</v>
      </c>
      <c r="AC371" s="33">
        <v>43209.01</v>
      </c>
      <c r="AD371" s="33">
        <v>86.477064999999996</v>
      </c>
      <c r="AE371" s="33">
        <v>109.70291</v>
      </c>
      <c r="AF371" s="33">
        <v>0</v>
      </c>
      <c r="AG371" s="33">
        <v>3873.5835999999999</v>
      </c>
      <c r="AH371" s="33">
        <v>9.7322872999999994</v>
      </c>
      <c r="AI371" s="33">
        <v>240.38643999999999</v>
      </c>
      <c r="AJ371" s="33">
        <v>10630.366</v>
      </c>
      <c r="AK371" s="33">
        <v>30021.137999999999</v>
      </c>
      <c r="AL371" s="33">
        <v>5131.9308000000001</v>
      </c>
      <c r="AM371" s="33">
        <v>21881.086848700001</v>
      </c>
      <c r="AN371" s="33">
        <v>45.900067495955199</v>
      </c>
      <c r="AO371" s="10">
        <v>0.7441860465116279</v>
      </c>
      <c r="AP371" s="8">
        <v>0</v>
      </c>
      <c r="AQ371" s="8">
        <v>78.378704244801369</v>
      </c>
      <c r="AR371" s="8">
        <v>502</v>
      </c>
      <c r="AS371" s="8">
        <v>191.23505976095618</v>
      </c>
      <c r="AT371">
        <v>480</v>
      </c>
      <c r="AU371" s="20">
        <v>518</v>
      </c>
      <c r="AV371" s="8">
        <v>96.822429906542055</v>
      </c>
      <c r="AW371" s="34">
        <v>50</v>
      </c>
      <c r="AX371" s="34">
        <v>33</v>
      </c>
    </row>
    <row r="372" spans="1:50" x14ac:dyDescent="0.25">
      <c r="A372" s="2" t="s">
        <v>33</v>
      </c>
      <c r="B372" s="3" t="s">
        <v>784</v>
      </c>
      <c r="C372" s="4">
        <v>15090</v>
      </c>
      <c r="D372" s="2" t="s">
        <v>35</v>
      </c>
      <c r="E372" s="2" t="s">
        <v>785</v>
      </c>
      <c r="F372" t="e">
        <v>#N/A</v>
      </c>
      <c r="G372" s="6" t="s">
        <v>2230</v>
      </c>
      <c r="H372" s="6">
        <v>11</v>
      </c>
      <c r="I372" s="6" t="s">
        <v>2238</v>
      </c>
      <c r="J372" s="6" t="s">
        <v>2238</v>
      </c>
      <c r="K372" s="34">
        <v>5849.8000000000011</v>
      </c>
      <c r="L372" s="34">
        <v>731</v>
      </c>
      <c r="M372" s="34">
        <v>683</v>
      </c>
      <c r="N372" s="34">
        <v>70.863836017569554</v>
      </c>
      <c r="O372" s="35">
        <v>17.776683034358914</v>
      </c>
      <c r="P372" s="33">
        <v>171</v>
      </c>
      <c r="Q372" s="33">
        <v>501</v>
      </c>
      <c r="R372" s="33">
        <v>11</v>
      </c>
      <c r="S372" s="8">
        <v>26.387693257695872</v>
      </c>
      <c r="T372" s="33">
        <v>1080.6035999999999</v>
      </c>
      <c r="U372" s="33">
        <v>1011.1433</v>
      </c>
      <c r="V372" s="33">
        <v>48.232660000000003</v>
      </c>
      <c r="W372" s="33">
        <v>4021.2782999999999</v>
      </c>
      <c r="X372" s="33">
        <v>0</v>
      </c>
      <c r="Y372" s="33">
        <v>0</v>
      </c>
      <c r="Z372" s="33">
        <v>879.53934000000004</v>
      </c>
      <c r="AA372" s="33">
        <v>301.84257000000002</v>
      </c>
      <c r="AB372" s="33">
        <v>76.009294999999995</v>
      </c>
      <c r="AC372" s="33">
        <v>4938.1552000000001</v>
      </c>
      <c r="AD372" s="33">
        <v>6.3057093999999996</v>
      </c>
      <c r="AE372" s="33">
        <v>7.9148373999999997</v>
      </c>
      <c r="AF372" s="33">
        <v>0</v>
      </c>
      <c r="AG372" s="33">
        <v>697.72348999999997</v>
      </c>
      <c r="AH372" s="33">
        <v>301.84255999999999</v>
      </c>
      <c r="AI372" s="33">
        <v>34.268951000000001</v>
      </c>
      <c r="AJ372" s="33">
        <v>3234.5081</v>
      </c>
      <c r="AK372" s="33">
        <v>289.06768</v>
      </c>
      <c r="AL372" s="33">
        <v>1636.5264999999999</v>
      </c>
      <c r="AM372" s="33">
        <v>0</v>
      </c>
      <c r="AN372" s="33">
        <v>10.808848724419038</v>
      </c>
      <c r="AO372" s="10">
        <v>0.45275590551181094</v>
      </c>
      <c r="AP372" s="8">
        <v>0</v>
      </c>
      <c r="AQ372" s="8">
        <v>94.273499999999999</v>
      </c>
      <c r="AR372" s="8">
        <v>67</v>
      </c>
      <c r="AS372" s="8">
        <v>1655.3731343283582</v>
      </c>
      <c r="AT372">
        <v>410</v>
      </c>
      <c r="AU372" s="20">
        <v>585</v>
      </c>
      <c r="AV372" s="8">
        <v>85.651537335285511</v>
      </c>
      <c r="AW372" s="34">
        <v>99</v>
      </c>
      <c r="AX372" s="34">
        <v>92</v>
      </c>
    </row>
    <row r="373" spans="1:50" x14ac:dyDescent="0.25">
      <c r="A373" s="2" t="s">
        <v>204</v>
      </c>
      <c r="B373" s="3" t="s">
        <v>786</v>
      </c>
      <c r="C373" s="4">
        <v>52354</v>
      </c>
      <c r="D373" s="2" t="s">
        <v>206</v>
      </c>
      <c r="E373" s="2" t="s">
        <v>787</v>
      </c>
      <c r="F373" t="e">
        <v>#N/A</v>
      </c>
      <c r="G373" s="6" t="s">
        <v>2233</v>
      </c>
      <c r="H373" s="6">
        <v>23</v>
      </c>
      <c r="I373" s="6" t="s">
        <v>2238</v>
      </c>
      <c r="J373" s="6" t="s">
        <v>2238</v>
      </c>
      <c r="K373" s="34">
        <v>8103</v>
      </c>
      <c r="L373" s="34">
        <v>3140</v>
      </c>
      <c r="M373" s="34">
        <v>2592</v>
      </c>
      <c r="N373" s="34">
        <v>90.007716049382708</v>
      </c>
      <c r="O373" s="35">
        <v>37.54580446346732</v>
      </c>
      <c r="P373" s="33">
        <v>1351</v>
      </c>
      <c r="Q373" s="33">
        <v>1198</v>
      </c>
      <c r="R373" s="33">
        <v>43</v>
      </c>
      <c r="S373" s="8">
        <v>37.96754611306941</v>
      </c>
      <c r="T373" s="33">
        <v>1738.451</v>
      </c>
      <c r="U373" s="33">
        <v>1668.2340999999999</v>
      </c>
      <c r="V373" s="33">
        <v>0</v>
      </c>
      <c r="W373" s="33">
        <v>4471.3110999999999</v>
      </c>
      <c r="X373" s="33">
        <v>4.2914512</v>
      </c>
      <c r="Y373" s="33">
        <v>0</v>
      </c>
      <c r="Z373" s="33">
        <v>55.573776000000002</v>
      </c>
      <c r="AA373" s="33">
        <v>0</v>
      </c>
      <c r="AB373" s="33">
        <v>36.563591000000002</v>
      </c>
      <c r="AC373" s="33">
        <v>7789.0308000000005</v>
      </c>
      <c r="AD373" s="33">
        <v>49.329552999999997</v>
      </c>
      <c r="AE373" s="33">
        <v>48.322774000000003</v>
      </c>
      <c r="AF373" s="33">
        <v>0</v>
      </c>
      <c r="AG373" s="33">
        <v>1541.7954999999999</v>
      </c>
      <c r="AH373" s="33">
        <v>0</v>
      </c>
      <c r="AI373" s="33">
        <v>2.5626755999999999</v>
      </c>
      <c r="AJ373" s="33">
        <v>1601.7849000000001</v>
      </c>
      <c r="AK373" s="33">
        <v>1725.0173</v>
      </c>
      <c r="AL373" s="33">
        <v>3011.0145000000002</v>
      </c>
      <c r="AM373" s="33">
        <v>25.454895903800001</v>
      </c>
      <c r="AN373" s="33">
        <v>0.59018975137600005</v>
      </c>
      <c r="AO373" s="10">
        <v>0.41505376344086015</v>
      </c>
      <c r="AP373" s="8">
        <v>0</v>
      </c>
      <c r="AQ373" s="8">
        <v>46.55945812583478</v>
      </c>
      <c r="AR373" s="8">
        <v>86</v>
      </c>
      <c r="AS373" s="8">
        <v>601.16279069767438</v>
      </c>
      <c r="AT373">
        <v>1976</v>
      </c>
      <c r="AU373" s="20">
        <v>2433.9999999999995</v>
      </c>
      <c r="AV373" s="8">
        <v>93.904320987654316</v>
      </c>
      <c r="AW373" s="34">
        <v>355</v>
      </c>
      <c r="AX373" s="34">
        <v>321</v>
      </c>
    </row>
    <row r="374" spans="1:50" x14ac:dyDescent="0.25">
      <c r="A374" s="2" t="s">
        <v>204</v>
      </c>
      <c r="B374" s="3" t="s">
        <v>788</v>
      </c>
      <c r="C374" s="4">
        <v>52838</v>
      </c>
      <c r="D374" s="2" t="s">
        <v>206</v>
      </c>
      <c r="E374" s="2" t="s">
        <v>789</v>
      </c>
      <c r="F374" t="e">
        <v>#N/A</v>
      </c>
      <c r="G374" s="6" t="s">
        <v>2232</v>
      </c>
      <c r="H374" s="6">
        <v>15</v>
      </c>
      <c r="I374" s="6" t="s">
        <v>2238</v>
      </c>
      <c r="J374" s="6" t="s">
        <v>2238</v>
      </c>
      <c r="K374" s="34">
        <v>20394.400000000001</v>
      </c>
      <c r="L374" s="34">
        <v>6267</v>
      </c>
      <c r="M374" s="34">
        <v>5148</v>
      </c>
      <c r="N374" s="34">
        <v>89.199689199689203</v>
      </c>
      <c r="O374" s="35">
        <v>31.476029789224391</v>
      </c>
      <c r="P374" s="33">
        <v>1035</v>
      </c>
      <c r="Q374" s="33">
        <v>4070</v>
      </c>
      <c r="R374" s="33">
        <v>43</v>
      </c>
      <c r="S374" s="8">
        <v>31.044969541973927</v>
      </c>
      <c r="T374" s="33">
        <v>6056.7541000000001</v>
      </c>
      <c r="U374" s="33">
        <v>2604.8182999999999</v>
      </c>
      <c r="V374" s="33">
        <v>887.29994999999997</v>
      </c>
      <c r="W374" s="33">
        <v>10390.218999999999</v>
      </c>
      <c r="X374" s="33">
        <v>1351.6886</v>
      </c>
      <c r="Y374" s="33">
        <v>157.09047000000001</v>
      </c>
      <c r="Z374" s="33">
        <v>565.92539999999997</v>
      </c>
      <c r="AA374" s="33">
        <v>468.27231999999998</v>
      </c>
      <c r="AB374" s="33">
        <v>0</v>
      </c>
      <c r="AC374" s="33">
        <v>20086.401000000002</v>
      </c>
      <c r="AD374" s="33">
        <v>143.78149999999999</v>
      </c>
      <c r="AE374" s="33">
        <v>155.33208999999999</v>
      </c>
      <c r="AF374" s="33">
        <v>0</v>
      </c>
      <c r="AG374" s="33">
        <v>2051.4989</v>
      </c>
      <c r="AH374" s="33">
        <v>468.27233000000001</v>
      </c>
      <c r="AI374" s="33">
        <v>5747.7655999999997</v>
      </c>
      <c r="AJ374" s="33">
        <v>5170.1376</v>
      </c>
      <c r="AK374" s="33">
        <v>1178.1778999999999</v>
      </c>
      <c r="AL374" s="33">
        <v>6650.2862999999998</v>
      </c>
      <c r="AM374" s="33">
        <v>605.36994263500003</v>
      </c>
      <c r="AN374" s="33">
        <v>52.66119287081596</v>
      </c>
      <c r="AO374" s="10">
        <v>0.4250076994148444</v>
      </c>
      <c r="AP374" s="8">
        <v>0</v>
      </c>
      <c r="AQ374" s="8">
        <v>98.252164052777061</v>
      </c>
      <c r="AR374" s="8">
        <v>227</v>
      </c>
      <c r="AS374" s="8">
        <v>480.6167400881057</v>
      </c>
      <c r="AT374">
        <v>3595</v>
      </c>
      <c r="AU374" s="20">
        <v>4805</v>
      </c>
      <c r="AV374" s="8">
        <v>93.337218337218346</v>
      </c>
      <c r="AW374" s="34">
        <v>737</v>
      </c>
      <c r="AX374" s="34">
        <v>693</v>
      </c>
    </row>
    <row r="375" spans="1:50" x14ac:dyDescent="0.25">
      <c r="A375" s="2" t="s">
        <v>576</v>
      </c>
      <c r="B375" s="3" t="s">
        <v>790</v>
      </c>
      <c r="C375" s="4">
        <v>76130</v>
      </c>
      <c r="D375" s="2" t="s">
        <v>578</v>
      </c>
      <c r="E375" s="2" t="s">
        <v>730</v>
      </c>
      <c r="F375" t="e">
        <v>#N/A</v>
      </c>
      <c r="G375" s="6" t="s">
        <v>2231</v>
      </c>
      <c r="H375" s="6">
        <v>0</v>
      </c>
      <c r="I375" s="6" t="s">
        <v>2239</v>
      </c>
      <c r="J375" s="6" t="s">
        <v>2239</v>
      </c>
      <c r="K375" s="34">
        <v>28657.5</v>
      </c>
      <c r="L375" s="34">
        <v>4853</v>
      </c>
      <c r="M375" s="34">
        <v>1977</v>
      </c>
      <c r="N375" s="34">
        <v>83.206879109762269</v>
      </c>
      <c r="O375" s="35">
        <v>3.6388844249436296</v>
      </c>
      <c r="P375" s="33">
        <v>970</v>
      </c>
      <c r="Q375" s="33">
        <v>961</v>
      </c>
      <c r="R375" s="33">
        <v>46</v>
      </c>
      <c r="S375" s="8">
        <v>56.643236513073617</v>
      </c>
      <c r="T375" s="33">
        <v>18762.831999999999</v>
      </c>
      <c r="U375" s="33">
        <v>0</v>
      </c>
      <c r="V375" s="33">
        <v>0</v>
      </c>
      <c r="W375" s="33">
        <v>0.39309178</v>
      </c>
      <c r="X375" s="33">
        <v>10200.387000000001</v>
      </c>
      <c r="Y375" s="33">
        <v>0</v>
      </c>
      <c r="Z375" s="33">
        <v>0</v>
      </c>
      <c r="AA375" s="33">
        <v>0</v>
      </c>
      <c r="AB375" s="33">
        <v>79.261015999999998</v>
      </c>
      <c r="AC375" s="33">
        <v>28498.613000000001</v>
      </c>
      <c r="AD375" s="33">
        <v>714.22126000000003</v>
      </c>
      <c r="AE375" s="33">
        <v>582.34177</v>
      </c>
      <c r="AF375" s="33">
        <v>0</v>
      </c>
      <c r="AG375" s="33">
        <v>38.752495000000003</v>
      </c>
      <c r="AH375" s="33">
        <v>0</v>
      </c>
      <c r="AI375" s="33">
        <v>15.741172000000001</v>
      </c>
      <c r="AJ375" s="33">
        <v>9708.2885000000006</v>
      </c>
      <c r="AK375" s="33">
        <v>2354.9843999999998</v>
      </c>
      <c r="AL375" s="33">
        <v>16591.987000000001</v>
      </c>
      <c r="AM375" s="33">
        <v>0</v>
      </c>
      <c r="AN375" s="33">
        <v>0</v>
      </c>
      <c r="AO375" s="10">
        <v>0.2470842332613391</v>
      </c>
      <c r="AP375" s="8">
        <v>0</v>
      </c>
      <c r="AQ375" s="8">
        <v>42.24762758587007</v>
      </c>
      <c r="AR375" s="8">
        <v>303</v>
      </c>
      <c r="AS375" s="8">
        <v>142.12674460429045</v>
      </c>
      <c r="AT375">
        <v>408</v>
      </c>
      <c r="AU375" s="20">
        <v>915</v>
      </c>
      <c r="AV375" s="8">
        <v>46.28224582701062</v>
      </c>
      <c r="AW375" s="34">
        <v>1003</v>
      </c>
      <c r="AX375" s="34">
        <v>993</v>
      </c>
    </row>
    <row r="376" spans="1:50" x14ac:dyDescent="0.25">
      <c r="A376" s="2" t="s">
        <v>530</v>
      </c>
      <c r="B376" s="3" t="s">
        <v>791</v>
      </c>
      <c r="C376" s="4">
        <v>23586</v>
      </c>
      <c r="D376" s="2" t="s">
        <v>532</v>
      </c>
      <c r="E376" s="2" t="s">
        <v>792</v>
      </c>
      <c r="F376" t="e">
        <v>#N/A</v>
      </c>
      <c r="G376" s="6" t="s">
        <v>2232</v>
      </c>
      <c r="H376" s="6">
        <v>23</v>
      </c>
      <c r="I376" s="6" t="s">
        <v>2238</v>
      </c>
      <c r="J376" s="6" t="s">
        <v>2238</v>
      </c>
      <c r="K376" s="34">
        <v>10792.6</v>
      </c>
      <c r="L376" s="34">
        <v>1863</v>
      </c>
      <c r="M376" s="34">
        <v>1855</v>
      </c>
      <c r="N376" s="34">
        <v>74.932614555256066</v>
      </c>
      <c r="O376" s="35">
        <v>17.862951363561418</v>
      </c>
      <c r="P376" s="33">
        <v>393</v>
      </c>
      <c r="Q376" s="33">
        <v>1461</v>
      </c>
      <c r="R376" s="33">
        <v>1</v>
      </c>
      <c r="S376" s="8">
        <v>21.070964659112555</v>
      </c>
      <c r="T376" s="33">
        <v>8060.6514999999999</v>
      </c>
      <c r="U376" s="33">
        <v>1447.8353999999999</v>
      </c>
      <c r="V376" s="33">
        <v>0</v>
      </c>
      <c r="W376" s="33">
        <v>2109.6403</v>
      </c>
      <c r="X376" s="33">
        <v>0</v>
      </c>
      <c r="Y376" s="33">
        <v>786.54470000000003</v>
      </c>
      <c r="Z376" s="33">
        <v>0</v>
      </c>
      <c r="AA376" s="33">
        <v>1152.3933</v>
      </c>
      <c r="AB376" s="33">
        <v>1189.1327000000001</v>
      </c>
      <c r="AC376" s="33">
        <v>9437.0936999999994</v>
      </c>
      <c r="AD376" s="33">
        <v>173.39768000000001</v>
      </c>
      <c r="AE376" s="33">
        <v>200.84227999999999</v>
      </c>
      <c r="AF376" s="33">
        <v>0</v>
      </c>
      <c r="AG376" s="33">
        <v>748.60392999999999</v>
      </c>
      <c r="AH376" s="33">
        <v>0</v>
      </c>
      <c r="AI376" s="33">
        <v>311.11286000000001</v>
      </c>
      <c r="AJ376" s="33">
        <v>3563.3168999999998</v>
      </c>
      <c r="AK376" s="33">
        <v>5230.5495000000001</v>
      </c>
      <c r="AL376" s="33">
        <v>2684.1365000000001</v>
      </c>
      <c r="AM376" s="33">
        <v>2598.1744334099999</v>
      </c>
      <c r="AN376" s="33">
        <v>17.0090285724688</v>
      </c>
      <c r="AO376" s="10">
        <v>0.58385542168674698</v>
      </c>
      <c r="AP376" s="8">
        <v>0</v>
      </c>
      <c r="AQ376" s="8">
        <v>13.267807334602448</v>
      </c>
      <c r="AR376" s="8">
        <v>122</v>
      </c>
      <c r="AS376" s="8">
        <v>198.36065573770492</v>
      </c>
      <c r="AT376">
        <v>1800</v>
      </c>
      <c r="AU376" s="20">
        <v>1755</v>
      </c>
      <c r="AV376" s="8">
        <v>94.609164420485172</v>
      </c>
      <c r="AW376" s="34">
        <v>201</v>
      </c>
      <c r="AX376" s="34">
        <v>159</v>
      </c>
    </row>
    <row r="377" spans="1:50" x14ac:dyDescent="0.25">
      <c r="A377" s="2" t="s">
        <v>500</v>
      </c>
      <c r="B377" s="3" t="s">
        <v>793</v>
      </c>
      <c r="C377" s="4">
        <v>5686</v>
      </c>
      <c r="D377" s="2" t="s">
        <v>502</v>
      </c>
      <c r="E377" s="2" t="s">
        <v>794</v>
      </c>
      <c r="F377" t="e">
        <v>#N/A</v>
      </c>
      <c r="G377" s="6" t="s">
        <v>2233</v>
      </c>
      <c r="H377" s="6">
        <v>7</v>
      </c>
      <c r="I377" s="6" t="s">
        <v>2238</v>
      </c>
      <c r="J377" s="6" t="s">
        <v>2239</v>
      </c>
      <c r="K377" s="34">
        <v>85057.099999999991</v>
      </c>
      <c r="L377" s="34">
        <v>4077</v>
      </c>
      <c r="M377" s="34">
        <v>3465</v>
      </c>
      <c r="N377" s="34">
        <v>47.849927849927845</v>
      </c>
      <c r="O377" s="35">
        <v>3.7415829071598594</v>
      </c>
      <c r="P377" s="33">
        <v>878</v>
      </c>
      <c r="Q377" s="33">
        <v>2577</v>
      </c>
      <c r="R377" s="33">
        <v>10</v>
      </c>
      <c r="S377" s="8">
        <v>8.0501106106423492</v>
      </c>
      <c r="T377" s="33">
        <v>40405.002</v>
      </c>
      <c r="U377" s="33">
        <v>0</v>
      </c>
      <c r="V377" s="33">
        <v>0</v>
      </c>
      <c r="W377" s="33">
        <v>44770.902999999998</v>
      </c>
      <c r="X377" s="33">
        <v>377.19148000000001</v>
      </c>
      <c r="Y377" s="33">
        <v>0</v>
      </c>
      <c r="Z377" s="33">
        <v>4486.3029999999999</v>
      </c>
      <c r="AA377" s="33">
        <v>1755.4386999999999</v>
      </c>
      <c r="AB377" s="33">
        <v>133.37554</v>
      </c>
      <c r="AC377" s="33">
        <v>79274.001000000004</v>
      </c>
      <c r="AD377" s="33">
        <v>197.63827000000001</v>
      </c>
      <c r="AE377" s="33">
        <v>202.16686000000001</v>
      </c>
      <c r="AF377" s="33">
        <v>25.818252999999999</v>
      </c>
      <c r="AG377" s="33">
        <v>5348.2979999999998</v>
      </c>
      <c r="AH377" s="33">
        <v>1755.4386999999999</v>
      </c>
      <c r="AI377" s="33">
        <v>41.681918000000003</v>
      </c>
      <c r="AJ377" s="33">
        <v>46089.862000000001</v>
      </c>
      <c r="AK377" s="33">
        <v>25472.715</v>
      </c>
      <c r="AL377" s="33">
        <v>6910.7761</v>
      </c>
      <c r="AM377" s="33">
        <v>0</v>
      </c>
      <c r="AN377" s="33">
        <v>47.887927751108002</v>
      </c>
      <c r="AO377" s="10">
        <v>0.41968824127414434</v>
      </c>
      <c r="AP377" s="8">
        <v>0</v>
      </c>
      <c r="AQ377" s="8">
        <v>314.19526234639221</v>
      </c>
      <c r="AR377" s="8">
        <v>822</v>
      </c>
      <c r="AS377" s="8">
        <v>483.75912408759126</v>
      </c>
      <c r="AT377">
        <v>575</v>
      </c>
      <c r="AU377" s="20">
        <v>2641.9999999999995</v>
      </c>
      <c r="AV377" s="8">
        <v>76.248196248196237</v>
      </c>
      <c r="AW377" s="34">
        <v>635</v>
      </c>
      <c r="AX377" s="34">
        <v>583</v>
      </c>
    </row>
    <row r="378" spans="1:50" x14ac:dyDescent="0.25">
      <c r="A378" s="2" t="s">
        <v>530</v>
      </c>
      <c r="B378" s="3" t="s">
        <v>795</v>
      </c>
      <c r="C378" s="4">
        <v>23675</v>
      </c>
      <c r="D378" s="2" t="s">
        <v>532</v>
      </c>
      <c r="E378" s="2" t="s">
        <v>796</v>
      </c>
      <c r="F378" t="e">
        <v>#N/A</v>
      </c>
      <c r="G378" s="6" t="s">
        <v>2232</v>
      </c>
      <c r="H378" s="6">
        <v>10</v>
      </c>
      <c r="I378" s="6" t="s">
        <v>2238</v>
      </c>
      <c r="J378" s="6" t="s">
        <v>2238</v>
      </c>
      <c r="K378" s="34">
        <v>25503.899999999998</v>
      </c>
      <c r="L378" s="34">
        <v>4550</v>
      </c>
      <c r="M378" s="34">
        <v>3752</v>
      </c>
      <c r="N378" s="34">
        <v>81.050106609808097</v>
      </c>
      <c r="O378" s="35">
        <v>16.895009454343533</v>
      </c>
      <c r="P378" s="33">
        <v>1051</v>
      </c>
      <c r="Q378" s="33">
        <v>2623</v>
      </c>
      <c r="R378" s="33">
        <v>78</v>
      </c>
      <c r="S378" s="8">
        <v>22.799627656503016</v>
      </c>
      <c r="T378" s="33">
        <v>28133.819</v>
      </c>
      <c r="U378" s="33">
        <v>499.81106</v>
      </c>
      <c r="V378" s="33">
        <v>0</v>
      </c>
      <c r="W378" s="33">
        <v>1910.8972000000001</v>
      </c>
      <c r="X378" s="33">
        <v>0</v>
      </c>
      <c r="Y378" s="33">
        <v>2108.2048</v>
      </c>
      <c r="Z378" s="33">
        <v>4093.7595000000001</v>
      </c>
      <c r="AA378" s="33">
        <v>518.86274000000003</v>
      </c>
      <c r="AB378" s="33">
        <v>1334.5645</v>
      </c>
      <c r="AC378" s="33">
        <v>24352.044000000002</v>
      </c>
      <c r="AD378" s="33">
        <v>212.5198</v>
      </c>
      <c r="AE378" s="33">
        <v>289.04737999999998</v>
      </c>
      <c r="AF378" s="33">
        <v>0</v>
      </c>
      <c r="AG378" s="33">
        <v>2165.8969999999999</v>
      </c>
      <c r="AH378" s="33">
        <v>2.098612E-2</v>
      </c>
      <c r="AI378" s="33">
        <v>191.26364000000001</v>
      </c>
      <c r="AJ378" s="33">
        <v>3740.7685999999999</v>
      </c>
      <c r="AK378" s="33">
        <v>18661.156999999999</v>
      </c>
      <c r="AL378" s="33">
        <v>7185.8640999999998</v>
      </c>
      <c r="AM378" s="33">
        <v>13082.9221559</v>
      </c>
      <c r="AN378" s="33">
        <v>18.429626720622959</v>
      </c>
      <c r="AO378" s="10">
        <v>0.57809740095886952</v>
      </c>
      <c r="AP378" s="8">
        <v>25.601638504864312</v>
      </c>
      <c r="AQ378" s="8">
        <v>110.172143962329</v>
      </c>
      <c r="AR378" s="8">
        <v>318</v>
      </c>
      <c r="AS378" s="8">
        <v>631.9182389937107</v>
      </c>
      <c r="AT378">
        <v>2829</v>
      </c>
      <c r="AU378" s="20">
        <v>3580</v>
      </c>
      <c r="AV378" s="8">
        <v>95.41577825159915</v>
      </c>
      <c r="AW378" s="34">
        <v>263</v>
      </c>
      <c r="AX378" s="34">
        <v>211</v>
      </c>
    </row>
    <row r="379" spans="1:50" x14ac:dyDescent="0.25">
      <c r="A379" s="2" t="s">
        <v>27</v>
      </c>
      <c r="B379" s="3" t="s">
        <v>797</v>
      </c>
      <c r="C379" s="4">
        <v>25491</v>
      </c>
      <c r="D379" s="2" t="s">
        <v>29</v>
      </c>
      <c r="E379" s="2" t="s">
        <v>798</v>
      </c>
      <c r="F379" t="e">
        <v>#N/A</v>
      </c>
      <c r="G379" s="6" t="s">
        <v>2232</v>
      </c>
      <c r="H379" s="6">
        <v>10</v>
      </c>
      <c r="I379" s="6" t="s">
        <v>2238</v>
      </c>
      <c r="J379" s="6" t="s">
        <v>2238</v>
      </c>
      <c r="K379" s="34">
        <v>6802.5</v>
      </c>
      <c r="L379" s="34">
        <v>2361</v>
      </c>
      <c r="M379" s="34">
        <v>1692</v>
      </c>
      <c r="N379" s="34">
        <v>84.39716312056737</v>
      </c>
      <c r="O379" s="35">
        <v>36.226226986002914</v>
      </c>
      <c r="P379" s="33">
        <v>836</v>
      </c>
      <c r="Q379" s="33">
        <v>831</v>
      </c>
      <c r="R379" s="33">
        <v>25</v>
      </c>
      <c r="S379" s="8">
        <v>42.212468688158758</v>
      </c>
      <c r="T379" s="33">
        <v>425.16100999999998</v>
      </c>
      <c r="U379" s="33">
        <v>3506.5356000000002</v>
      </c>
      <c r="V379" s="33">
        <v>0</v>
      </c>
      <c r="W379" s="33">
        <v>2925.8224</v>
      </c>
      <c r="X379" s="33">
        <v>0</v>
      </c>
      <c r="Y379" s="33">
        <v>0</v>
      </c>
      <c r="Z379" s="33">
        <v>0</v>
      </c>
      <c r="AA379" s="33">
        <v>51.365141999999999</v>
      </c>
      <c r="AB379" s="33">
        <v>0.64460667999999999</v>
      </c>
      <c r="AC379" s="33">
        <v>6863.5290000000005</v>
      </c>
      <c r="AD379" s="33">
        <v>25.128796999999999</v>
      </c>
      <c r="AE379" s="33">
        <v>27.672865000000002</v>
      </c>
      <c r="AF379" s="33">
        <v>0</v>
      </c>
      <c r="AG379" s="33">
        <v>1112.2491</v>
      </c>
      <c r="AH379" s="33">
        <v>51.365147999999998</v>
      </c>
      <c r="AI379" s="33">
        <v>0.64460658000000004</v>
      </c>
      <c r="AJ379" s="33">
        <v>2273.6138999999998</v>
      </c>
      <c r="AK379" s="33">
        <v>545.29498999999998</v>
      </c>
      <c r="AL379" s="33">
        <v>2929.8269</v>
      </c>
      <c r="AM379" s="33">
        <v>0</v>
      </c>
      <c r="AN379" s="33">
        <v>44.672286701433805</v>
      </c>
      <c r="AO379" s="10">
        <v>0.28846153846153844</v>
      </c>
      <c r="AP379" s="8">
        <v>0</v>
      </c>
      <c r="AQ379" s="8">
        <v>56.452257462686561</v>
      </c>
      <c r="AR379" s="8">
        <v>71</v>
      </c>
      <c r="AS379" s="8">
        <v>1085.1408450704225</v>
      </c>
      <c r="AT379">
        <v>1015</v>
      </c>
      <c r="AU379" s="20">
        <v>1612</v>
      </c>
      <c r="AV379" s="8">
        <v>95.27186761229315</v>
      </c>
      <c r="AW379" s="34">
        <v>103</v>
      </c>
      <c r="AX379" s="34">
        <v>97</v>
      </c>
    </row>
    <row r="380" spans="1:50" x14ac:dyDescent="0.25">
      <c r="A380" s="2" t="s">
        <v>134</v>
      </c>
      <c r="B380" s="3" t="s">
        <v>799</v>
      </c>
      <c r="C380" s="4">
        <v>54099</v>
      </c>
      <c r="D380" s="2" t="s">
        <v>136</v>
      </c>
      <c r="E380" s="2" t="s">
        <v>800</v>
      </c>
      <c r="F380" t="e">
        <v>#N/A</v>
      </c>
      <c r="G380" s="6" t="s">
        <v>2233</v>
      </c>
      <c r="H380" s="6">
        <v>0</v>
      </c>
      <c r="I380" s="6" t="s">
        <v>2239</v>
      </c>
      <c r="J380" s="6" t="s">
        <v>2239</v>
      </c>
      <c r="K380" s="34">
        <v>17666.5</v>
      </c>
      <c r="L380" s="34">
        <v>749</v>
      </c>
      <c r="M380" s="34">
        <v>583</v>
      </c>
      <c r="N380" s="34">
        <v>35.506003430531734</v>
      </c>
      <c r="O380" s="35">
        <v>2.0690022030201742</v>
      </c>
      <c r="P380" s="33">
        <v>123</v>
      </c>
      <c r="Q380" s="33">
        <v>442</v>
      </c>
      <c r="R380" s="33">
        <v>18</v>
      </c>
      <c r="S380" s="8">
        <v>43.42381936402149</v>
      </c>
      <c r="T380" s="33">
        <v>270.54822000000001</v>
      </c>
      <c r="U380" s="33">
        <v>764.27988000000005</v>
      </c>
      <c r="V380" s="33">
        <v>0</v>
      </c>
      <c r="W380" s="33">
        <v>16377.915000000001</v>
      </c>
      <c r="X380" s="33">
        <v>116.66374</v>
      </c>
      <c r="Y380" s="33">
        <v>0</v>
      </c>
      <c r="Z380" s="33">
        <v>4883.3198000000002</v>
      </c>
      <c r="AA380" s="33">
        <v>0</v>
      </c>
      <c r="AB380" s="33">
        <v>50.589499000000004</v>
      </c>
      <c r="AC380" s="33">
        <v>12607.078</v>
      </c>
      <c r="AD380" s="33">
        <v>49.699503999999997</v>
      </c>
      <c r="AE380" s="33">
        <v>46.984473000000001</v>
      </c>
      <c r="AF380" s="33">
        <v>0</v>
      </c>
      <c r="AG380" s="33">
        <v>2662.1006000000002</v>
      </c>
      <c r="AH380" s="33">
        <v>0</v>
      </c>
      <c r="AI380" s="33">
        <v>40.579101999999999</v>
      </c>
      <c r="AJ380" s="33">
        <v>6959.8244999999997</v>
      </c>
      <c r="AK380" s="33">
        <v>242.65227999999999</v>
      </c>
      <c r="AL380" s="33">
        <v>7638.5456000000004</v>
      </c>
      <c r="AM380" s="33">
        <v>0</v>
      </c>
      <c r="AN380" s="33">
        <v>147.55621368260881</v>
      </c>
      <c r="AO380" s="10">
        <v>0.3233205898416166</v>
      </c>
      <c r="AP380" s="8">
        <v>0</v>
      </c>
      <c r="AQ380" s="8">
        <v>38.494997399357601</v>
      </c>
      <c r="AR380" s="8">
        <v>171</v>
      </c>
      <c r="AS380" s="8">
        <v>330.40935672514615</v>
      </c>
      <c r="AT380">
        <v>262</v>
      </c>
      <c r="AU380" s="20">
        <v>516</v>
      </c>
      <c r="AV380" s="8">
        <v>88.507718696397944</v>
      </c>
      <c r="AW380" s="34">
        <v>78</v>
      </c>
      <c r="AX380" s="34">
        <v>73</v>
      </c>
    </row>
    <row r="381" spans="1:50" x14ac:dyDescent="0.25">
      <c r="A381" s="2" t="s">
        <v>576</v>
      </c>
      <c r="B381" s="3" t="s">
        <v>801</v>
      </c>
      <c r="C381" s="4">
        <v>76892</v>
      </c>
      <c r="D381" s="2" t="s">
        <v>578</v>
      </c>
      <c r="E381" s="2" t="s">
        <v>802</v>
      </c>
      <c r="F381" t="e">
        <v>#N/A</v>
      </c>
      <c r="G381" s="6" t="s">
        <v>2231</v>
      </c>
      <c r="H381" s="6">
        <v>0</v>
      </c>
      <c r="I381" s="6" t="s">
        <v>2239</v>
      </c>
      <c r="J381" s="6" t="s">
        <v>2239</v>
      </c>
      <c r="K381" s="34">
        <v>19886.899999999998</v>
      </c>
      <c r="L381" s="34">
        <v>3989</v>
      </c>
      <c r="M381" s="34">
        <v>1311</v>
      </c>
      <c r="N381" s="34">
        <v>85.659801678108323</v>
      </c>
      <c r="O381" s="35">
        <v>6.6888781812966158</v>
      </c>
      <c r="P381" s="33">
        <v>464</v>
      </c>
      <c r="Q381" s="33">
        <v>791</v>
      </c>
      <c r="R381" s="33">
        <v>56</v>
      </c>
      <c r="S381" s="8">
        <v>24.113669409933141</v>
      </c>
      <c r="T381" s="33">
        <v>1474.0117</v>
      </c>
      <c r="U381" s="33">
        <v>392.06405000000001</v>
      </c>
      <c r="V381" s="33">
        <v>11279.351000000001</v>
      </c>
      <c r="W381" s="33">
        <v>7464.4521000000004</v>
      </c>
      <c r="X381" s="33">
        <v>1389.1718000000001</v>
      </c>
      <c r="Y381" s="33">
        <v>0</v>
      </c>
      <c r="Z381" s="33">
        <v>567.35991999999999</v>
      </c>
      <c r="AA381" s="33">
        <v>7253.62</v>
      </c>
      <c r="AB381" s="33">
        <v>189.52627000000001</v>
      </c>
      <c r="AC381" s="33">
        <v>13031.075000000001</v>
      </c>
      <c r="AD381" s="33">
        <v>2358.2168000000001</v>
      </c>
      <c r="AE381" s="33">
        <v>1235.7467999999999</v>
      </c>
      <c r="AF381" s="33">
        <v>349.79050999999998</v>
      </c>
      <c r="AG381" s="33">
        <v>4898.7635</v>
      </c>
      <c r="AH381" s="33">
        <v>7253.62</v>
      </c>
      <c r="AI381" s="33">
        <v>34.535769999999999</v>
      </c>
      <c r="AJ381" s="33">
        <v>3025.6</v>
      </c>
      <c r="AK381" s="33">
        <v>959.18704000000002</v>
      </c>
      <c r="AL381" s="33">
        <v>5642.5545000000002</v>
      </c>
      <c r="AM381" s="33">
        <v>1014.90229984</v>
      </c>
      <c r="AN381" s="33">
        <v>24.992407172629999</v>
      </c>
      <c r="AO381" s="10">
        <v>0.21216635630043451</v>
      </c>
      <c r="AP381" s="8">
        <v>0</v>
      </c>
      <c r="AQ381" s="8">
        <v>72.297421333340921</v>
      </c>
      <c r="AR381" s="8">
        <v>243</v>
      </c>
      <c r="AS381" s="8">
        <v>303.27223006790126</v>
      </c>
      <c r="AT381">
        <v>717</v>
      </c>
      <c r="AU381" s="20">
        <v>1074.0000000000002</v>
      </c>
      <c r="AV381" s="8">
        <v>81.922196796338682</v>
      </c>
      <c r="AW381" s="34">
        <v>97</v>
      </c>
      <c r="AX381" s="34">
        <v>83</v>
      </c>
    </row>
    <row r="382" spans="1:50" x14ac:dyDescent="0.25">
      <c r="A382" s="2" t="s">
        <v>741</v>
      </c>
      <c r="B382" s="3" t="s">
        <v>803</v>
      </c>
      <c r="C382" s="4">
        <v>66170</v>
      </c>
      <c r="D382" s="2" t="s">
        <v>743</v>
      </c>
      <c r="E382" s="2" t="s">
        <v>804</v>
      </c>
      <c r="F382" t="e">
        <v>#N/A</v>
      </c>
      <c r="G382" s="6" t="s">
        <v>2231</v>
      </c>
      <c r="H382" s="6">
        <v>6</v>
      </c>
      <c r="I382" s="6" t="s">
        <v>2238</v>
      </c>
      <c r="J382" s="6" t="s">
        <v>2238</v>
      </c>
      <c r="K382" s="34">
        <v>5622.7999999999993</v>
      </c>
      <c r="L382" s="34">
        <v>2513</v>
      </c>
      <c r="M382" s="34">
        <v>1200</v>
      </c>
      <c r="N382" s="34">
        <v>86.166666666666671</v>
      </c>
      <c r="O382" s="35">
        <v>37.611063832807794</v>
      </c>
      <c r="P382" s="33">
        <v>640</v>
      </c>
      <c r="Q382" s="33">
        <v>554</v>
      </c>
      <c r="R382" s="33">
        <v>6</v>
      </c>
      <c r="S382" s="8">
        <v>9.3988307183593456</v>
      </c>
      <c r="T382" s="33">
        <v>449.04253</v>
      </c>
      <c r="U382" s="33">
        <v>0</v>
      </c>
      <c r="V382" s="33">
        <v>0</v>
      </c>
      <c r="W382" s="33">
        <v>5594.3730999999998</v>
      </c>
      <c r="X382" s="33">
        <v>0</v>
      </c>
      <c r="Y382" s="33">
        <v>0</v>
      </c>
      <c r="Z382" s="33">
        <v>2.8893021000000001</v>
      </c>
      <c r="AA382" s="33">
        <v>2273.9944</v>
      </c>
      <c r="AB382" s="33">
        <v>17.128046000000001</v>
      </c>
      <c r="AC382" s="33">
        <v>3870.1664000000001</v>
      </c>
      <c r="AD382" s="33">
        <v>819.61351000000002</v>
      </c>
      <c r="AE382" s="33">
        <v>975.27729999999997</v>
      </c>
      <c r="AF382" s="33">
        <v>0</v>
      </c>
      <c r="AG382" s="33">
        <v>1148.6165000000001</v>
      </c>
      <c r="AH382" s="33">
        <v>2273.9944</v>
      </c>
      <c r="AI382" s="33">
        <v>13.581170999999999</v>
      </c>
      <c r="AJ382" s="33">
        <v>1633.2824000000001</v>
      </c>
      <c r="AK382" s="33">
        <v>282.64501000000001</v>
      </c>
      <c r="AL382" s="33">
        <v>656.39484000000004</v>
      </c>
      <c r="AM382" s="33">
        <v>1593.9789486499999</v>
      </c>
      <c r="AN382" s="33">
        <v>30.629466041356004</v>
      </c>
      <c r="AO382" s="10">
        <v>0.21031828583315998</v>
      </c>
      <c r="AP382" s="8">
        <v>0</v>
      </c>
      <c r="AQ382" s="8">
        <v>39.172441878419669</v>
      </c>
      <c r="AR382" s="8">
        <v>80</v>
      </c>
      <c r="AS382" s="8">
        <v>638.00000000000011</v>
      </c>
      <c r="AT382">
        <v>824</v>
      </c>
      <c r="AU382" s="20">
        <v>649.00000000000011</v>
      </c>
      <c r="AV382" s="8">
        <v>54.083333333333336</v>
      </c>
      <c r="AW382" s="34">
        <v>100</v>
      </c>
      <c r="AX382" s="34">
        <v>88</v>
      </c>
    </row>
    <row r="383" spans="1:50" x14ac:dyDescent="0.25">
      <c r="A383" s="2" t="s">
        <v>134</v>
      </c>
      <c r="B383" s="3" t="s">
        <v>805</v>
      </c>
      <c r="C383" s="4">
        <v>54128</v>
      </c>
      <c r="D383" s="2" t="s">
        <v>136</v>
      </c>
      <c r="E383" s="2" t="s">
        <v>806</v>
      </c>
      <c r="F383" t="e">
        <v>#N/A</v>
      </c>
      <c r="G383" s="6" t="s">
        <v>2230</v>
      </c>
      <c r="H383" s="6">
        <v>20</v>
      </c>
      <c r="I383" s="6" t="s">
        <v>2238</v>
      </c>
      <c r="J383" s="6" t="s">
        <v>2238</v>
      </c>
      <c r="K383" s="34">
        <v>59448.4</v>
      </c>
      <c r="L383" s="34">
        <v>2083</v>
      </c>
      <c r="M383" s="34">
        <v>1518</v>
      </c>
      <c r="N383" s="34">
        <v>22.661396574440051</v>
      </c>
      <c r="O383" s="35">
        <v>1.7881887370757454</v>
      </c>
      <c r="P383" s="33">
        <v>771</v>
      </c>
      <c r="Q383" s="33">
        <v>745</v>
      </c>
      <c r="R383" s="33">
        <v>2</v>
      </c>
      <c r="S383" s="8">
        <v>35.135463793878699</v>
      </c>
      <c r="T383" s="33">
        <v>1332.3236999999999</v>
      </c>
      <c r="U383" s="33">
        <v>647.39599999999996</v>
      </c>
      <c r="V383" s="33">
        <v>5534.9727000000003</v>
      </c>
      <c r="W383" s="33">
        <v>52780.404999999999</v>
      </c>
      <c r="X383" s="33">
        <v>1388.7453</v>
      </c>
      <c r="Y383" s="33">
        <v>0</v>
      </c>
      <c r="Z383" s="33">
        <v>12381.797</v>
      </c>
      <c r="AA383" s="33">
        <v>97.538244000000006</v>
      </c>
      <c r="AB383" s="33">
        <v>196.28566000000001</v>
      </c>
      <c r="AC383" s="33">
        <v>49036.491999999998</v>
      </c>
      <c r="AD383" s="33">
        <v>13.298209</v>
      </c>
      <c r="AE383" s="33">
        <v>27.406037999999999</v>
      </c>
      <c r="AF383" s="33">
        <v>0</v>
      </c>
      <c r="AG383" s="33">
        <v>10636.37</v>
      </c>
      <c r="AH383" s="33">
        <v>97.538242999999994</v>
      </c>
      <c r="AI383" s="33">
        <v>1548.0215000000001</v>
      </c>
      <c r="AJ383" s="33">
        <v>26530.99</v>
      </c>
      <c r="AK383" s="33">
        <v>1197.5535</v>
      </c>
      <c r="AL383" s="33">
        <v>21687.531999999999</v>
      </c>
      <c r="AM383" s="33">
        <v>0</v>
      </c>
      <c r="AN383" s="33">
        <v>116.20349904716001</v>
      </c>
      <c r="AO383" s="10">
        <v>0.65310948214707965</v>
      </c>
      <c r="AP383" s="8">
        <v>0</v>
      </c>
      <c r="AQ383" s="8">
        <v>75.559207284756781</v>
      </c>
      <c r="AR383" s="8">
        <v>1058</v>
      </c>
      <c r="AS383" s="8">
        <v>104.82041587901702</v>
      </c>
      <c r="AT383">
        <v>790</v>
      </c>
      <c r="AU383" s="20">
        <v>1283</v>
      </c>
      <c r="AV383" s="8">
        <v>84.519104084321469</v>
      </c>
      <c r="AW383" s="34">
        <v>255</v>
      </c>
      <c r="AX383" s="34">
        <v>229</v>
      </c>
    </row>
    <row r="384" spans="1:50" x14ac:dyDescent="0.25">
      <c r="A384" s="2" t="s">
        <v>184</v>
      </c>
      <c r="B384" s="3" t="s">
        <v>807</v>
      </c>
      <c r="C384" s="4">
        <v>8770</v>
      </c>
      <c r="D384" s="2" t="s">
        <v>186</v>
      </c>
      <c r="E384" s="2" t="s">
        <v>808</v>
      </c>
      <c r="F384" t="e">
        <v>#N/A</v>
      </c>
      <c r="G384" s="6" t="s">
        <v>2232</v>
      </c>
      <c r="H384" s="6">
        <v>0</v>
      </c>
      <c r="I384" s="6" t="s">
        <v>2239</v>
      </c>
      <c r="J384" s="6" t="s">
        <v>2239</v>
      </c>
      <c r="K384" s="34">
        <v>3704.3</v>
      </c>
      <c r="L384" s="34">
        <v>459</v>
      </c>
      <c r="M384" s="34">
        <v>380</v>
      </c>
      <c r="N384" s="34">
        <v>66.84210526315789</v>
      </c>
      <c r="O384" s="35">
        <v>12.609701088697539</v>
      </c>
      <c r="P384" s="33">
        <v>106</v>
      </c>
      <c r="Q384" s="33">
        <v>274</v>
      </c>
      <c r="R384" s="33">
        <v>0</v>
      </c>
      <c r="S384" s="8">
        <v>9.24411889813776</v>
      </c>
      <c r="T384" s="33">
        <v>3778.4301999999998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406.51010000000002</v>
      </c>
      <c r="AC384" s="33">
        <v>3799.0327000000002</v>
      </c>
      <c r="AD384" s="33">
        <v>80.216397999999998</v>
      </c>
      <c r="AE384" s="33">
        <v>90.876222999999996</v>
      </c>
      <c r="AF384" s="33">
        <v>0</v>
      </c>
      <c r="AG384" s="33">
        <v>29.726707000000001</v>
      </c>
      <c r="AH384" s="33">
        <v>0</v>
      </c>
      <c r="AI384" s="33">
        <v>10.329288999999999</v>
      </c>
      <c r="AJ384" s="33">
        <v>0</v>
      </c>
      <c r="AK384" s="33">
        <v>3758.6462000000001</v>
      </c>
      <c r="AL384" s="33">
        <v>396.18085000000002</v>
      </c>
      <c r="AM384" s="33">
        <v>0</v>
      </c>
      <c r="AN384" s="33">
        <v>0.42001092524560002</v>
      </c>
      <c r="AO384" s="10">
        <v>0.61146496815286622</v>
      </c>
      <c r="AP384" s="8">
        <v>0</v>
      </c>
      <c r="AQ384" s="8">
        <v>32.793436982710148</v>
      </c>
      <c r="AR384" s="8">
        <v>42</v>
      </c>
      <c r="AS384" s="8">
        <v>921.42857142857144</v>
      </c>
      <c r="AT384">
        <v>360</v>
      </c>
      <c r="AU384" s="20">
        <v>322</v>
      </c>
      <c r="AV384" s="8">
        <v>84.73684210526315</v>
      </c>
      <c r="AW384" s="34">
        <v>28</v>
      </c>
      <c r="AX384" s="34">
        <v>19</v>
      </c>
    </row>
    <row r="385" spans="1:50" x14ac:dyDescent="0.25">
      <c r="A385" s="2" t="s">
        <v>301</v>
      </c>
      <c r="B385" s="3" t="s">
        <v>809</v>
      </c>
      <c r="C385" s="4">
        <v>13300</v>
      </c>
      <c r="D385" s="2" t="s">
        <v>303</v>
      </c>
      <c r="E385" s="2" t="s">
        <v>810</v>
      </c>
      <c r="F385" t="e">
        <v>#N/A</v>
      </c>
      <c r="G385" s="6" t="s">
        <v>2233</v>
      </c>
      <c r="H385" s="6">
        <v>24</v>
      </c>
      <c r="I385" s="6" t="s">
        <v>2238</v>
      </c>
      <c r="J385" s="6" t="s">
        <v>2238</v>
      </c>
      <c r="K385" s="34">
        <v>19228.400000000001</v>
      </c>
      <c r="L385" s="34">
        <v>991</v>
      </c>
      <c r="M385" s="34">
        <v>752</v>
      </c>
      <c r="N385" s="34">
        <v>32.579787234042549</v>
      </c>
      <c r="O385" s="35">
        <v>3.4708090443847586</v>
      </c>
      <c r="P385" s="33">
        <v>219</v>
      </c>
      <c r="Q385" s="33">
        <v>533</v>
      </c>
      <c r="R385" s="33">
        <v>0</v>
      </c>
      <c r="S385" s="8">
        <v>28.254391044312609</v>
      </c>
      <c r="T385" s="33">
        <v>11572.723</v>
      </c>
      <c r="U385" s="33">
        <v>0</v>
      </c>
      <c r="V385" s="33">
        <v>0</v>
      </c>
      <c r="W385" s="33">
        <v>0</v>
      </c>
      <c r="X385" s="33">
        <v>3561.5063</v>
      </c>
      <c r="Y385" s="33">
        <v>6730.1994999999997</v>
      </c>
      <c r="Z385" s="33">
        <v>208.36045999999999</v>
      </c>
      <c r="AA385" s="33">
        <v>101.75462</v>
      </c>
      <c r="AB385" s="33">
        <v>4134.7461000000003</v>
      </c>
      <c r="AC385" s="33">
        <v>8357.3845999999994</v>
      </c>
      <c r="AD385" s="33">
        <v>109.29201999999999</v>
      </c>
      <c r="AE385" s="33">
        <v>142.74417</v>
      </c>
      <c r="AF385" s="33">
        <v>0</v>
      </c>
      <c r="AG385" s="33">
        <v>6411.8098</v>
      </c>
      <c r="AH385" s="33">
        <v>0</v>
      </c>
      <c r="AI385" s="33">
        <v>941.64386000000002</v>
      </c>
      <c r="AJ385" s="33">
        <v>533.63908000000004</v>
      </c>
      <c r="AK385" s="33">
        <v>6062.2464</v>
      </c>
      <c r="AL385" s="33">
        <v>5549.6539000000002</v>
      </c>
      <c r="AM385" s="33">
        <v>67.382439194499995</v>
      </c>
      <c r="AN385" s="33">
        <v>7.2177590154850808</v>
      </c>
      <c r="AO385" s="10">
        <v>0.73248407643312097</v>
      </c>
      <c r="AP385" s="8">
        <v>0</v>
      </c>
      <c r="AQ385" s="8">
        <v>33.584230407806388</v>
      </c>
      <c r="AR385" s="8">
        <v>196</v>
      </c>
      <c r="AS385" s="8">
        <v>282.14285714285717</v>
      </c>
      <c r="AT385">
        <v>485</v>
      </c>
      <c r="AU385" s="20">
        <v>730</v>
      </c>
      <c r="AV385" s="8">
        <v>97.074468085106375</v>
      </c>
      <c r="AW385" s="34">
        <v>123</v>
      </c>
      <c r="AX385" s="34">
        <v>45</v>
      </c>
    </row>
    <row r="386" spans="1:50" x14ac:dyDescent="0.25">
      <c r="A386" s="2" t="s">
        <v>500</v>
      </c>
      <c r="B386" s="3" t="s">
        <v>811</v>
      </c>
      <c r="C386" s="4">
        <v>5129</v>
      </c>
      <c r="D386" s="2" t="s">
        <v>502</v>
      </c>
      <c r="E386" s="2" t="s">
        <v>237</v>
      </c>
      <c r="F386" t="e">
        <v>#N/A</v>
      </c>
      <c r="G386" s="6" t="s">
        <v>2231</v>
      </c>
      <c r="H386" s="6">
        <v>0</v>
      </c>
      <c r="I386" s="6" t="s">
        <v>2239</v>
      </c>
      <c r="J386" s="6" t="s">
        <v>2239</v>
      </c>
      <c r="K386" s="34">
        <v>11129.2</v>
      </c>
      <c r="L386" s="34">
        <v>1241</v>
      </c>
      <c r="M386" s="34">
        <v>408</v>
      </c>
      <c r="N386" s="34">
        <v>74.019607843137265</v>
      </c>
      <c r="O386" s="35">
        <v>4.183262561060638</v>
      </c>
      <c r="P386" s="33">
        <v>84</v>
      </c>
      <c r="Q386" s="33">
        <v>308</v>
      </c>
      <c r="R386" s="33">
        <v>16</v>
      </c>
      <c r="S386" s="8">
        <v>53.010066483219632</v>
      </c>
      <c r="T386" s="33">
        <v>808.17816000000005</v>
      </c>
      <c r="U386" s="33">
        <v>0</v>
      </c>
      <c r="V386" s="33">
        <v>621.84885999999995</v>
      </c>
      <c r="W386" s="33">
        <v>11741.984</v>
      </c>
      <c r="X386" s="33">
        <v>0</v>
      </c>
      <c r="Y386" s="33">
        <v>0</v>
      </c>
      <c r="Z386" s="33">
        <v>5310.0637999999999</v>
      </c>
      <c r="AA386" s="33">
        <v>0</v>
      </c>
      <c r="AB386" s="33">
        <v>0</v>
      </c>
      <c r="AC386" s="33">
        <v>7829.2969999999996</v>
      </c>
      <c r="AD386" s="33">
        <v>226.52461</v>
      </c>
      <c r="AE386" s="33">
        <v>244.65282999999999</v>
      </c>
      <c r="AF386" s="33">
        <v>0</v>
      </c>
      <c r="AG386" s="33">
        <v>345.49727000000001</v>
      </c>
      <c r="AH386" s="33">
        <v>0</v>
      </c>
      <c r="AI386" s="33">
        <v>0</v>
      </c>
      <c r="AJ386" s="33">
        <v>5262.4494999999997</v>
      </c>
      <c r="AK386" s="33">
        <v>428.01898</v>
      </c>
      <c r="AL386" s="33">
        <v>7085.2668000000003</v>
      </c>
      <c r="AM386" s="33">
        <v>1747.89825916</v>
      </c>
      <c r="AN386" s="33">
        <v>47.708365175200363</v>
      </c>
      <c r="AO386" s="10">
        <v>0.15794481446241673</v>
      </c>
      <c r="AP386" s="8">
        <v>0</v>
      </c>
      <c r="AQ386" s="8">
        <v>20.859436504324794</v>
      </c>
      <c r="AR386" s="8">
        <v>152</v>
      </c>
      <c r="AS386" s="8">
        <v>173.68421052631578</v>
      </c>
      <c r="AT386">
        <v>126</v>
      </c>
      <c r="AU386" s="20">
        <v>338</v>
      </c>
      <c r="AV386" s="8">
        <v>82.843137254901961</v>
      </c>
      <c r="AW386" s="34">
        <v>7</v>
      </c>
      <c r="AX386" s="34">
        <v>5</v>
      </c>
    </row>
    <row r="387" spans="1:50" x14ac:dyDescent="0.25">
      <c r="A387" s="2" t="s">
        <v>33</v>
      </c>
      <c r="B387" s="3" t="s">
        <v>812</v>
      </c>
      <c r="C387" s="4">
        <v>15690</v>
      </c>
      <c r="D387" s="2" t="s">
        <v>35</v>
      </c>
      <c r="E387" s="2" t="s">
        <v>813</v>
      </c>
      <c r="F387" t="e">
        <v>#N/A</v>
      </c>
      <c r="G387" s="6" t="s">
        <v>2230</v>
      </c>
      <c r="H387" s="6">
        <v>13</v>
      </c>
      <c r="I387" s="6" t="s">
        <v>2238</v>
      </c>
      <c r="J387" s="6" t="s">
        <v>2238</v>
      </c>
      <c r="K387" s="34">
        <v>32319.7</v>
      </c>
      <c r="L387" s="34">
        <v>1044</v>
      </c>
      <c r="M387" s="34">
        <v>976</v>
      </c>
      <c r="N387" s="34">
        <v>26.434426229508194</v>
      </c>
      <c r="O387" s="35">
        <v>1.7354113574582866</v>
      </c>
      <c r="P387" s="33">
        <v>236</v>
      </c>
      <c r="Q387" s="33">
        <v>698</v>
      </c>
      <c r="R387" s="33">
        <v>42</v>
      </c>
      <c r="S387" s="8">
        <v>63.108217050783878</v>
      </c>
      <c r="T387" s="33">
        <v>1479.0443</v>
      </c>
      <c r="U387" s="33">
        <v>2952.7637</v>
      </c>
      <c r="V387" s="33">
        <v>0</v>
      </c>
      <c r="W387" s="33">
        <v>26321.367999999999</v>
      </c>
      <c r="X387" s="33">
        <v>0</v>
      </c>
      <c r="Y387" s="33">
        <v>0</v>
      </c>
      <c r="Z387" s="33">
        <v>10889.607</v>
      </c>
      <c r="AA387" s="33">
        <v>369.41717999999997</v>
      </c>
      <c r="AB387" s="33">
        <v>527.93890999999996</v>
      </c>
      <c r="AC387" s="33">
        <v>19105.811000000002</v>
      </c>
      <c r="AD387" s="33">
        <v>59.846967999999997</v>
      </c>
      <c r="AE387" s="33">
        <v>43.097683000000004</v>
      </c>
      <c r="AF387" s="33">
        <v>0</v>
      </c>
      <c r="AG387" s="33">
        <v>3733.5945999999999</v>
      </c>
      <c r="AH387" s="33">
        <v>369.41719000000001</v>
      </c>
      <c r="AI387" s="33">
        <v>294.40399000000002</v>
      </c>
      <c r="AJ387" s="33">
        <v>5898.3292000000001</v>
      </c>
      <c r="AK387" s="33">
        <v>1080.1346000000001</v>
      </c>
      <c r="AL387" s="33">
        <v>19533.643</v>
      </c>
      <c r="AM387" s="33">
        <v>0</v>
      </c>
      <c r="AN387" s="33">
        <v>140.04215640469522</v>
      </c>
      <c r="AO387" s="10">
        <v>0.40688575899843504</v>
      </c>
      <c r="AP387" s="8">
        <v>0</v>
      </c>
      <c r="AQ387" s="8">
        <v>134.04499999999999</v>
      </c>
      <c r="AR387" s="8">
        <v>532</v>
      </c>
      <c r="AS387" s="8">
        <v>296.42857142857144</v>
      </c>
      <c r="AT387">
        <v>470</v>
      </c>
      <c r="AU387" s="20">
        <v>940.99999999999989</v>
      </c>
      <c r="AV387" s="8">
        <v>96.413934426229503</v>
      </c>
      <c r="AW387" s="34">
        <v>104</v>
      </c>
      <c r="AX387" s="34">
        <v>99</v>
      </c>
    </row>
    <row r="388" spans="1:50" x14ac:dyDescent="0.25">
      <c r="A388" s="2" t="s">
        <v>814</v>
      </c>
      <c r="B388" s="3" t="s">
        <v>815</v>
      </c>
      <c r="C388" s="4">
        <v>63272</v>
      </c>
      <c r="D388" s="2" t="s">
        <v>816</v>
      </c>
      <c r="E388" s="2" t="s">
        <v>817</v>
      </c>
      <c r="F388" t="e">
        <v>#N/A</v>
      </c>
      <c r="G388" s="6" t="s">
        <v>2232</v>
      </c>
      <c r="H388" s="6">
        <v>0</v>
      </c>
      <c r="I388" s="6" t="s">
        <v>2239</v>
      </c>
      <c r="J388" s="6" t="s">
        <v>2239</v>
      </c>
      <c r="K388" s="34">
        <v>10879.4</v>
      </c>
      <c r="L388" s="34">
        <v>1839</v>
      </c>
      <c r="M388" s="34">
        <v>1394</v>
      </c>
      <c r="N388" s="34">
        <v>74.246771879483504</v>
      </c>
      <c r="O388" s="35">
        <v>18.376265700994125</v>
      </c>
      <c r="P388" s="33">
        <v>756</v>
      </c>
      <c r="Q388" s="33">
        <v>636</v>
      </c>
      <c r="R388" s="33">
        <v>2</v>
      </c>
      <c r="S388" s="8">
        <v>36.306382177336125</v>
      </c>
      <c r="T388" s="33">
        <v>6854.7147000000004</v>
      </c>
      <c r="U388" s="33">
        <v>0</v>
      </c>
      <c r="V388" s="33">
        <v>0</v>
      </c>
      <c r="W388" s="33">
        <v>2562.7953000000002</v>
      </c>
      <c r="X388" s="33">
        <v>0</v>
      </c>
      <c r="Y388" s="33">
        <v>0</v>
      </c>
      <c r="Z388" s="33">
        <v>276.92322000000001</v>
      </c>
      <c r="AA388" s="33">
        <v>2543.4546</v>
      </c>
      <c r="AB388" s="33">
        <v>0</v>
      </c>
      <c r="AC388" s="33">
        <v>6611.4745999999996</v>
      </c>
      <c r="AD388" s="33">
        <v>38.758660999999996</v>
      </c>
      <c r="AE388" s="33">
        <v>53.101064999999998</v>
      </c>
      <c r="AF388" s="33">
        <v>0</v>
      </c>
      <c r="AG388" s="33">
        <v>270.59667000000002</v>
      </c>
      <c r="AH388" s="33">
        <v>2531.4573</v>
      </c>
      <c r="AI388" s="33">
        <v>0</v>
      </c>
      <c r="AJ388" s="33">
        <v>1357.7141999999999</v>
      </c>
      <c r="AK388" s="33">
        <v>1819.3098</v>
      </c>
      <c r="AL388" s="33">
        <v>3438.4321</v>
      </c>
      <c r="AM388" s="33">
        <v>3196.0862250300002</v>
      </c>
      <c r="AN388" s="33">
        <v>24.986493569545601</v>
      </c>
      <c r="AO388" s="10">
        <v>0.18113812449906491</v>
      </c>
      <c r="AP388" s="8">
        <v>0</v>
      </c>
      <c r="AQ388" s="8">
        <v>129.08001865023496</v>
      </c>
      <c r="AR388" s="8">
        <v>101</v>
      </c>
      <c r="AS388" s="8">
        <v>1359.9009900990102</v>
      </c>
      <c r="AT388">
        <v>1191</v>
      </c>
      <c r="AU388" s="20">
        <v>1016</v>
      </c>
      <c r="AV388" s="8">
        <v>72.883787661406032</v>
      </c>
      <c r="AW388" s="34">
        <v>192</v>
      </c>
      <c r="AX388" s="34">
        <v>161</v>
      </c>
    </row>
    <row r="389" spans="1:50" x14ac:dyDescent="0.25">
      <c r="A389" s="2" t="s">
        <v>134</v>
      </c>
      <c r="B389" s="3" t="s">
        <v>818</v>
      </c>
      <c r="C389" s="4">
        <v>54172</v>
      </c>
      <c r="D389" s="2" t="s">
        <v>136</v>
      </c>
      <c r="E389" s="2" t="s">
        <v>819</v>
      </c>
      <c r="F389" t="e">
        <v>#N/A</v>
      </c>
      <c r="G389" s="6" t="s">
        <v>2232</v>
      </c>
      <c r="H389" s="6">
        <v>0</v>
      </c>
      <c r="I389" s="6" t="s">
        <v>2239</v>
      </c>
      <c r="J389" s="6" t="s">
        <v>2239</v>
      </c>
      <c r="K389" s="34">
        <v>16130</v>
      </c>
      <c r="L389" s="34">
        <v>1739</v>
      </c>
      <c r="M389" s="34">
        <v>1311</v>
      </c>
      <c r="N389" s="34">
        <v>62.700228832951943</v>
      </c>
      <c r="O389" s="35">
        <v>9.4733951840594663</v>
      </c>
      <c r="P389" s="33">
        <v>278</v>
      </c>
      <c r="Q389" s="33">
        <v>1014</v>
      </c>
      <c r="R389" s="33">
        <v>19</v>
      </c>
      <c r="S389" s="8">
        <v>40.10727104442833</v>
      </c>
      <c r="T389" s="33">
        <v>200.64001999999999</v>
      </c>
      <c r="U389" s="33">
        <v>40.662007000000003</v>
      </c>
      <c r="V389" s="33">
        <v>125.61060999999999</v>
      </c>
      <c r="W389" s="33">
        <v>14008.007</v>
      </c>
      <c r="X389" s="33">
        <v>2211.7950999999998</v>
      </c>
      <c r="Y389" s="33">
        <v>0</v>
      </c>
      <c r="Z389" s="33">
        <v>5087.2488999999996</v>
      </c>
      <c r="AA389" s="33">
        <v>0</v>
      </c>
      <c r="AB389" s="33">
        <v>76.411135999999999</v>
      </c>
      <c r="AC389" s="33">
        <v>11410.985000000001</v>
      </c>
      <c r="AD389" s="33">
        <v>107.53543999999999</v>
      </c>
      <c r="AE389" s="33">
        <v>96.081238999999997</v>
      </c>
      <c r="AF389" s="33">
        <v>0</v>
      </c>
      <c r="AG389" s="33">
        <v>2206.5650999999998</v>
      </c>
      <c r="AH389" s="33">
        <v>0</v>
      </c>
      <c r="AI389" s="33">
        <v>57.432372000000001</v>
      </c>
      <c r="AJ389" s="33">
        <v>6654.2343000000001</v>
      </c>
      <c r="AK389" s="33">
        <v>977.09727999999996</v>
      </c>
      <c r="AL389" s="33">
        <v>6690.7698</v>
      </c>
      <c r="AM389" s="33">
        <v>0</v>
      </c>
      <c r="AN389" s="33">
        <v>124.18616133285879</v>
      </c>
      <c r="AO389" s="10">
        <v>0.42665816326530615</v>
      </c>
      <c r="AP389" s="8">
        <v>0</v>
      </c>
      <c r="AQ389" s="8">
        <v>38.256532813697866</v>
      </c>
      <c r="AR389" s="8">
        <v>187</v>
      </c>
      <c r="AS389" s="8">
        <v>300.26737967914443</v>
      </c>
      <c r="AT389">
        <v>517</v>
      </c>
      <c r="AU389" s="20">
        <v>1203.0000000000002</v>
      </c>
      <c r="AV389" s="8">
        <v>91.762013729977127</v>
      </c>
      <c r="AW389" s="34">
        <v>141</v>
      </c>
      <c r="AX389" s="34">
        <v>122</v>
      </c>
    </row>
    <row r="390" spans="1:50" x14ac:dyDescent="0.25">
      <c r="A390" s="2" t="s">
        <v>438</v>
      </c>
      <c r="B390" s="3" t="s">
        <v>820</v>
      </c>
      <c r="C390" s="4">
        <v>17088</v>
      </c>
      <c r="D390" s="2" t="s">
        <v>237</v>
      </c>
      <c r="E390" s="2" t="s">
        <v>821</v>
      </c>
      <c r="F390" t="e">
        <v>#N/A</v>
      </c>
      <c r="G390" s="6" t="s">
        <v>2232</v>
      </c>
      <c r="H390" s="6">
        <v>7</v>
      </c>
      <c r="I390" s="6" t="s">
        <v>2238</v>
      </c>
      <c r="J390" s="6" t="s">
        <v>2238</v>
      </c>
      <c r="K390" s="34">
        <v>11166.199999999999</v>
      </c>
      <c r="L390" s="34">
        <v>1034</v>
      </c>
      <c r="M390" s="34">
        <v>665</v>
      </c>
      <c r="N390" s="34">
        <v>65.714285714285708</v>
      </c>
      <c r="O390" s="35">
        <v>7.9946730880915542</v>
      </c>
      <c r="P390" s="33">
        <v>464</v>
      </c>
      <c r="Q390" s="33">
        <v>200</v>
      </c>
      <c r="R390" s="33">
        <v>1</v>
      </c>
      <c r="S390" s="8">
        <v>8.6850277243498137</v>
      </c>
      <c r="T390" s="33">
        <v>2312.877</v>
      </c>
      <c r="U390" s="33">
        <v>0</v>
      </c>
      <c r="V390" s="33">
        <v>0</v>
      </c>
      <c r="W390" s="33">
        <v>8658.0529999999999</v>
      </c>
      <c r="X390" s="33">
        <v>0</v>
      </c>
      <c r="Y390" s="33">
        <v>0</v>
      </c>
      <c r="Z390" s="33">
        <v>404.73133000000001</v>
      </c>
      <c r="AA390" s="33">
        <v>0</v>
      </c>
      <c r="AB390" s="33">
        <v>165.01410000000001</v>
      </c>
      <c r="AC390" s="33">
        <v>10577.754999999999</v>
      </c>
      <c r="AD390" s="33">
        <v>34.448214</v>
      </c>
      <c r="AE390" s="33">
        <v>47.683309000000001</v>
      </c>
      <c r="AF390" s="33">
        <v>0</v>
      </c>
      <c r="AG390" s="33">
        <v>45.027374000000002</v>
      </c>
      <c r="AH390" s="33">
        <v>0</v>
      </c>
      <c r="AI390" s="33">
        <v>57.981704000000001</v>
      </c>
      <c r="AJ390" s="33">
        <v>8672.5501999999997</v>
      </c>
      <c r="AK390" s="33">
        <v>1387.5500999999999</v>
      </c>
      <c r="AL390" s="33">
        <v>971.15565000000004</v>
      </c>
      <c r="AM390" s="33">
        <v>0</v>
      </c>
      <c r="AN390" s="33">
        <v>18.494948182835198</v>
      </c>
      <c r="AO390" s="10">
        <v>0.51853281853281852</v>
      </c>
      <c r="AP390" s="8">
        <v>0</v>
      </c>
      <c r="AQ390" s="8">
        <v>91.973672208312649</v>
      </c>
      <c r="AR390" s="8">
        <v>121</v>
      </c>
      <c r="AS390" s="8">
        <v>848.34710743801656</v>
      </c>
      <c r="AT390">
        <v>151</v>
      </c>
      <c r="AU390" s="20">
        <v>292</v>
      </c>
      <c r="AV390" s="8">
        <v>43.909774436090224</v>
      </c>
      <c r="AW390" s="34">
        <v>69</v>
      </c>
      <c r="AX390" s="34">
        <v>64</v>
      </c>
    </row>
    <row r="391" spans="1:50" x14ac:dyDescent="0.25">
      <c r="A391" s="2" t="s">
        <v>27</v>
      </c>
      <c r="B391" s="3" t="s">
        <v>822</v>
      </c>
      <c r="C391" s="4">
        <v>25151</v>
      </c>
      <c r="D391" s="2" t="s">
        <v>29</v>
      </c>
      <c r="E391" s="2" t="s">
        <v>823</v>
      </c>
      <c r="F391" t="e">
        <v>#N/A</v>
      </c>
      <c r="G391" s="6" t="s">
        <v>2232</v>
      </c>
      <c r="H391" s="6">
        <v>16</v>
      </c>
      <c r="I391" s="6" t="s">
        <v>2238</v>
      </c>
      <c r="J391" s="6" t="s">
        <v>2238</v>
      </c>
      <c r="K391" s="34">
        <v>11048.1</v>
      </c>
      <c r="L391" s="34">
        <v>5907</v>
      </c>
      <c r="M391" s="34">
        <v>5153</v>
      </c>
      <c r="N391" s="34">
        <v>94.158742480108671</v>
      </c>
      <c r="O391" s="35">
        <v>48.841496741665665</v>
      </c>
      <c r="P391" s="33">
        <v>504</v>
      </c>
      <c r="Q391" s="33">
        <v>4547</v>
      </c>
      <c r="R391" s="33">
        <v>102</v>
      </c>
      <c r="S391" s="8">
        <v>18.514536143823264</v>
      </c>
      <c r="T391" s="33">
        <v>4927.1580999999996</v>
      </c>
      <c r="U391" s="33">
        <v>770.49399000000005</v>
      </c>
      <c r="V391" s="33">
        <v>0</v>
      </c>
      <c r="W391" s="33">
        <v>5484.4805999999999</v>
      </c>
      <c r="X391" s="33">
        <v>0</v>
      </c>
      <c r="Y391" s="33">
        <v>0</v>
      </c>
      <c r="Z391" s="33">
        <v>1252.9713999999999</v>
      </c>
      <c r="AA391" s="33">
        <v>0</v>
      </c>
      <c r="AB391" s="33">
        <v>65.855165999999997</v>
      </c>
      <c r="AC391" s="33">
        <v>10003.361999999999</v>
      </c>
      <c r="AD391" s="33">
        <v>32.807153</v>
      </c>
      <c r="AE391" s="33">
        <v>37.419466999999997</v>
      </c>
      <c r="AF391" s="33">
        <v>0</v>
      </c>
      <c r="AG391" s="33">
        <v>2642.4533999999999</v>
      </c>
      <c r="AH391" s="33">
        <v>0</v>
      </c>
      <c r="AI391" s="33">
        <v>11.547269999999999</v>
      </c>
      <c r="AJ391" s="33">
        <v>3124.1795000000002</v>
      </c>
      <c r="AK391" s="33">
        <v>3437.0702000000001</v>
      </c>
      <c r="AL391" s="33">
        <v>2102.3254999999999</v>
      </c>
      <c r="AM391" s="33">
        <v>0</v>
      </c>
      <c r="AN391" s="33">
        <v>0.96125844234840008</v>
      </c>
      <c r="AO391" s="10">
        <v>0.30576923076923079</v>
      </c>
      <c r="AP391" s="8">
        <v>0</v>
      </c>
      <c r="AQ391" s="8">
        <v>144.62387666928512</v>
      </c>
      <c r="AR391" s="8">
        <v>106</v>
      </c>
      <c r="AS391" s="8">
        <v>1862.0754716981132</v>
      </c>
      <c r="AT391">
        <v>3722</v>
      </c>
      <c r="AU391" s="20">
        <v>5042</v>
      </c>
      <c r="AV391" s="8">
        <v>97.845915000970308</v>
      </c>
      <c r="AW391" s="34">
        <v>203</v>
      </c>
      <c r="AX391" s="34">
        <v>181</v>
      </c>
    </row>
    <row r="392" spans="1:50" x14ac:dyDescent="0.25">
      <c r="A392" s="2" t="s">
        <v>576</v>
      </c>
      <c r="B392" s="3" t="s">
        <v>824</v>
      </c>
      <c r="C392" s="4">
        <v>76845</v>
      </c>
      <c r="D392" s="2" t="s">
        <v>578</v>
      </c>
      <c r="E392" s="2" t="s">
        <v>825</v>
      </c>
      <c r="F392" t="e">
        <v>#N/A</v>
      </c>
      <c r="G392" s="6" t="s">
        <v>2232</v>
      </c>
      <c r="H392" s="6">
        <v>11</v>
      </c>
      <c r="I392" s="6" t="s">
        <v>2238</v>
      </c>
      <c r="J392" s="6" t="s">
        <v>2238</v>
      </c>
      <c r="K392" s="34">
        <v>4230.3</v>
      </c>
      <c r="L392" s="34">
        <v>972</v>
      </c>
      <c r="M392" s="34">
        <v>790</v>
      </c>
      <c r="N392" s="34">
        <v>78.607594936708864</v>
      </c>
      <c r="O392" s="35">
        <v>19.888382503273519</v>
      </c>
      <c r="P392" s="33">
        <v>392</v>
      </c>
      <c r="Q392" s="33">
        <v>397</v>
      </c>
      <c r="R392" s="33">
        <v>1</v>
      </c>
      <c r="S392" s="8">
        <v>3.7336356525337164</v>
      </c>
      <c r="T392" s="33">
        <v>3.5132970000000001</v>
      </c>
      <c r="U392" s="33">
        <v>0</v>
      </c>
      <c r="V392" s="33">
        <v>219.19006999999999</v>
      </c>
      <c r="W392" s="33">
        <v>4013.8026</v>
      </c>
      <c r="X392" s="33">
        <v>0</v>
      </c>
      <c r="Y392" s="33">
        <v>0</v>
      </c>
      <c r="Z392" s="33">
        <v>0</v>
      </c>
      <c r="AA392" s="33">
        <v>110.44243</v>
      </c>
      <c r="AB392" s="33">
        <v>0</v>
      </c>
      <c r="AC392" s="33">
        <v>4124.4362000000001</v>
      </c>
      <c r="AD392" s="33">
        <v>27.799160000000001</v>
      </c>
      <c r="AE392" s="33">
        <v>26.171766999999999</v>
      </c>
      <c r="AF392" s="33">
        <v>0</v>
      </c>
      <c r="AG392" s="33">
        <v>23.511187</v>
      </c>
      <c r="AH392" s="33">
        <v>110.44243</v>
      </c>
      <c r="AI392" s="33">
        <v>0</v>
      </c>
      <c r="AJ392" s="33">
        <v>3943.3993</v>
      </c>
      <c r="AK392" s="33">
        <v>0</v>
      </c>
      <c r="AL392" s="33">
        <v>159.15305000000001</v>
      </c>
      <c r="AM392" s="33">
        <v>0</v>
      </c>
      <c r="AN392" s="33">
        <v>10.816888618769202</v>
      </c>
      <c r="AO392" s="10">
        <v>0.20818595250126326</v>
      </c>
      <c r="AP392" s="8">
        <v>0</v>
      </c>
      <c r="AQ392" s="8">
        <v>31.538448199799728</v>
      </c>
      <c r="AR392" s="8">
        <v>43</v>
      </c>
      <c r="AS392" s="8">
        <v>747.63216263860454</v>
      </c>
      <c r="AT392">
        <v>125</v>
      </c>
      <c r="AU392" s="20">
        <v>484.00000000000006</v>
      </c>
      <c r="AV392" s="8">
        <v>61.265822784810133</v>
      </c>
      <c r="AW392" s="34">
        <v>33</v>
      </c>
      <c r="AX392" s="34">
        <v>27</v>
      </c>
    </row>
    <row r="393" spans="1:50" x14ac:dyDescent="0.25">
      <c r="A393" s="2" t="s">
        <v>772</v>
      </c>
      <c r="B393" s="3" t="s">
        <v>826</v>
      </c>
      <c r="C393" s="4">
        <v>41013</v>
      </c>
      <c r="D393" s="2" t="s">
        <v>774</v>
      </c>
      <c r="E393" s="2" t="s">
        <v>827</v>
      </c>
      <c r="F393" t="e">
        <v>#N/A</v>
      </c>
      <c r="G393" s="6" t="s">
        <v>2233</v>
      </c>
      <c r="H393" s="6">
        <v>8</v>
      </c>
      <c r="I393" s="6" t="s">
        <v>2238</v>
      </c>
      <c r="J393" s="6" t="s">
        <v>2238</v>
      </c>
      <c r="K393" s="34">
        <v>25750.899999999998</v>
      </c>
      <c r="L393" s="34">
        <v>1343</v>
      </c>
      <c r="M393" s="34">
        <v>1010</v>
      </c>
      <c r="N393" s="34">
        <v>57.524752475247517</v>
      </c>
      <c r="O393" s="35">
        <v>5.0840429144292614</v>
      </c>
      <c r="P393" s="33">
        <v>537</v>
      </c>
      <c r="Q393" s="33">
        <v>459</v>
      </c>
      <c r="R393" s="33">
        <v>14</v>
      </c>
      <c r="S393" s="8">
        <v>14.235116065234868</v>
      </c>
      <c r="T393" s="33">
        <v>5098.1949999999997</v>
      </c>
      <c r="U393" s="33">
        <v>0</v>
      </c>
      <c r="V393" s="33">
        <v>749.26738</v>
      </c>
      <c r="W393" s="33">
        <v>19053.101999999999</v>
      </c>
      <c r="X393" s="33">
        <v>1587.5726</v>
      </c>
      <c r="Y393" s="33">
        <v>0</v>
      </c>
      <c r="Z393" s="33">
        <v>835.66225999999995</v>
      </c>
      <c r="AA393" s="33">
        <v>1770.4042999999999</v>
      </c>
      <c r="AB393" s="33">
        <v>205.49758</v>
      </c>
      <c r="AC393" s="33">
        <v>23950.206999999999</v>
      </c>
      <c r="AD393" s="33">
        <v>66.785661000000005</v>
      </c>
      <c r="AE393" s="33">
        <v>77.407977000000002</v>
      </c>
      <c r="AF393" s="33">
        <v>0</v>
      </c>
      <c r="AG393" s="33">
        <v>294.91980999999998</v>
      </c>
      <c r="AH393" s="33">
        <v>1770.4041999999999</v>
      </c>
      <c r="AI393" s="33">
        <v>269.35593999999998</v>
      </c>
      <c r="AJ393" s="33">
        <v>16808.473000000002</v>
      </c>
      <c r="AK393" s="33">
        <v>3788.9162000000001</v>
      </c>
      <c r="AL393" s="33">
        <v>3819.0798</v>
      </c>
      <c r="AM393" s="33">
        <v>0</v>
      </c>
      <c r="AN393" s="33">
        <v>18.092942110456001</v>
      </c>
      <c r="AO393" s="10">
        <v>0.48931942374565324</v>
      </c>
      <c r="AP393" s="8">
        <v>0</v>
      </c>
      <c r="AQ393" s="8">
        <v>103.69437507806269</v>
      </c>
      <c r="AR393" s="8">
        <v>286</v>
      </c>
      <c r="AS393" s="8">
        <v>447.20279720279717</v>
      </c>
      <c r="AT393">
        <v>307</v>
      </c>
      <c r="AU393" s="20">
        <v>603</v>
      </c>
      <c r="AV393" s="8">
        <v>59.702970297029701</v>
      </c>
      <c r="AW393" s="34">
        <v>158</v>
      </c>
      <c r="AX393" s="34">
        <v>142</v>
      </c>
    </row>
    <row r="394" spans="1:50" x14ac:dyDescent="0.25">
      <c r="A394" s="2" t="s">
        <v>500</v>
      </c>
      <c r="B394" s="3" t="s">
        <v>828</v>
      </c>
      <c r="C394" s="4">
        <v>5576</v>
      </c>
      <c r="D394" s="2" t="s">
        <v>502</v>
      </c>
      <c r="E394" s="2" t="s">
        <v>829</v>
      </c>
      <c r="F394" t="e">
        <v>#N/A</v>
      </c>
      <c r="G394" s="6" t="s">
        <v>2232</v>
      </c>
      <c r="H394" s="6">
        <v>6</v>
      </c>
      <c r="I394" s="6" t="s">
        <v>2238</v>
      </c>
      <c r="J394" s="6" t="s">
        <v>2238</v>
      </c>
      <c r="K394" s="34">
        <v>8181.4000000000005</v>
      </c>
      <c r="L394" s="34">
        <v>903</v>
      </c>
      <c r="M394" s="34">
        <v>848</v>
      </c>
      <c r="N394" s="34">
        <v>68.396226415094347</v>
      </c>
      <c r="O394" s="35">
        <v>12.632872443118526</v>
      </c>
      <c r="P394" s="33">
        <v>532</v>
      </c>
      <c r="Q394" s="33">
        <v>311</v>
      </c>
      <c r="R394" s="33">
        <v>5</v>
      </c>
      <c r="S394" s="8">
        <v>2.3311190950883622</v>
      </c>
      <c r="T394" s="33">
        <v>757.56771000000003</v>
      </c>
      <c r="U394" s="33">
        <v>0</v>
      </c>
      <c r="V394" s="33">
        <v>0</v>
      </c>
      <c r="W394" s="33">
        <v>6656.5690000000004</v>
      </c>
      <c r="X394" s="33">
        <v>23.498635</v>
      </c>
      <c r="Y394" s="33">
        <v>0</v>
      </c>
      <c r="Z394" s="33">
        <v>17.633344000000001</v>
      </c>
      <c r="AA394" s="33">
        <v>0</v>
      </c>
      <c r="AB394" s="33">
        <v>46.611848000000002</v>
      </c>
      <c r="AC394" s="33">
        <v>7477.3847999999998</v>
      </c>
      <c r="AD394" s="33">
        <v>38.534061999999999</v>
      </c>
      <c r="AE394" s="33">
        <v>81.172175999999993</v>
      </c>
      <c r="AF394" s="33">
        <v>0</v>
      </c>
      <c r="AG394" s="33">
        <v>4694.9951000000001</v>
      </c>
      <c r="AH394" s="33">
        <v>0</v>
      </c>
      <c r="AI394" s="33">
        <v>3.6680350000000002</v>
      </c>
      <c r="AJ394" s="33">
        <v>2010.9353000000001</v>
      </c>
      <c r="AK394" s="33">
        <v>612.69083999999998</v>
      </c>
      <c r="AL394" s="33">
        <v>176.70260999999999</v>
      </c>
      <c r="AM394" s="33">
        <v>1750.06813844</v>
      </c>
      <c r="AN394" s="33">
        <v>21.305578337558</v>
      </c>
      <c r="AO394" s="10">
        <v>0.5776580107790299</v>
      </c>
      <c r="AP394" s="8">
        <v>0</v>
      </c>
      <c r="AQ394" s="8">
        <v>35.555857677826353</v>
      </c>
      <c r="AR394" s="8">
        <v>86</v>
      </c>
      <c r="AS394" s="8">
        <v>523.25581395348843</v>
      </c>
      <c r="AT394">
        <v>154</v>
      </c>
      <c r="AU394" s="20">
        <v>332</v>
      </c>
      <c r="AV394" s="8">
        <v>39.150943396226417</v>
      </c>
      <c r="AW394" s="34">
        <v>144</v>
      </c>
      <c r="AX394" s="34">
        <v>129</v>
      </c>
    </row>
    <row r="395" spans="1:50" x14ac:dyDescent="0.25">
      <c r="A395" s="2" t="s">
        <v>204</v>
      </c>
      <c r="B395" s="3" t="s">
        <v>830</v>
      </c>
      <c r="C395" s="4">
        <v>52560</v>
      </c>
      <c r="D395" s="2" t="s">
        <v>206</v>
      </c>
      <c r="E395" s="2" t="s">
        <v>831</v>
      </c>
      <c r="F395" t="e">
        <v>#N/A</v>
      </c>
      <c r="G395" s="6" t="s">
        <v>2230</v>
      </c>
      <c r="H395" s="6">
        <v>24</v>
      </c>
      <c r="I395" s="6" t="s">
        <v>2238</v>
      </c>
      <c r="J395" s="6" t="s">
        <v>2238</v>
      </c>
      <c r="K395" s="34">
        <v>36764.099999999991</v>
      </c>
      <c r="L395" s="34">
        <v>2757</v>
      </c>
      <c r="M395" s="34">
        <v>2613</v>
      </c>
      <c r="N395" s="34">
        <v>91.542288557213936</v>
      </c>
      <c r="O395" s="35">
        <v>6.3309162991869394</v>
      </c>
      <c r="P395" s="33">
        <v>1607</v>
      </c>
      <c r="Q395" s="33">
        <v>904</v>
      </c>
      <c r="R395" s="33">
        <v>102</v>
      </c>
      <c r="S395" s="8">
        <v>89.824833663742567</v>
      </c>
      <c r="T395" s="33">
        <v>2058.7665999999999</v>
      </c>
      <c r="U395" s="33">
        <v>5712.9856</v>
      </c>
      <c r="V395" s="33">
        <v>12906.864</v>
      </c>
      <c r="W395" s="33">
        <v>16880.169999999998</v>
      </c>
      <c r="X395" s="33">
        <v>2.1827086000000002</v>
      </c>
      <c r="Y395" s="33">
        <v>0</v>
      </c>
      <c r="Z395" s="33">
        <v>26452.292000000001</v>
      </c>
      <c r="AA395" s="33">
        <v>0</v>
      </c>
      <c r="AB395" s="33">
        <v>68.193619999999996</v>
      </c>
      <c r="AC395" s="33">
        <v>11040.09</v>
      </c>
      <c r="AD395" s="33">
        <v>27.085849</v>
      </c>
      <c r="AE395" s="33">
        <v>37.257739999999998</v>
      </c>
      <c r="AF395" s="33">
        <v>0</v>
      </c>
      <c r="AG395" s="33">
        <v>1744.6846</v>
      </c>
      <c r="AH395" s="33">
        <v>0</v>
      </c>
      <c r="AI395" s="33">
        <v>7.7547376000000003</v>
      </c>
      <c r="AJ395" s="33">
        <v>1409.1031</v>
      </c>
      <c r="AK395" s="33">
        <v>625.78369999999995</v>
      </c>
      <c r="AL395" s="33">
        <v>33763.076999999997</v>
      </c>
      <c r="AM395" s="33">
        <v>0</v>
      </c>
      <c r="AN395" s="33">
        <v>126.7707180270436</v>
      </c>
      <c r="AO395" s="10">
        <v>0.28897821028136239</v>
      </c>
      <c r="AP395" s="8">
        <v>0</v>
      </c>
      <c r="AQ395" s="8">
        <v>121.39680764724426</v>
      </c>
      <c r="AR395" s="8">
        <v>288</v>
      </c>
      <c r="AS395" s="8">
        <v>468.05555555555554</v>
      </c>
      <c r="AT395">
        <v>1085</v>
      </c>
      <c r="AU395" s="20">
        <v>2299</v>
      </c>
      <c r="AV395" s="8">
        <v>87.983161117489473</v>
      </c>
      <c r="AW395" s="34">
        <v>929</v>
      </c>
      <c r="AX395" s="34">
        <v>891</v>
      </c>
    </row>
    <row r="396" spans="1:50" x14ac:dyDescent="0.25">
      <c r="A396" s="2" t="s">
        <v>500</v>
      </c>
      <c r="B396" s="3" t="s">
        <v>832</v>
      </c>
      <c r="C396" s="4">
        <v>5308</v>
      </c>
      <c r="D396" s="2" t="s">
        <v>502</v>
      </c>
      <c r="E396" s="2" t="s">
        <v>833</v>
      </c>
      <c r="F396" t="e">
        <v>#N/A</v>
      </c>
      <c r="G396" s="6" t="s">
        <v>2231</v>
      </c>
      <c r="H396" s="6">
        <v>8</v>
      </c>
      <c r="I396" s="6" t="s">
        <v>2238</v>
      </c>
      <c r="J396" s="6" t="s">
        <v>2238</v>
      </c>
      <c r="K396" s="34">
        <v>8488.6999999999989</v>
      </c>
      <c r="L396" s="34">
        <v>5912</v>
      </c>
      <c r="M396" s="34">
        <v>3767</v>
      </c>
      <c r="N396" s="34">
        <v>93.230687549774359</v>
      </c>
      <c r="O396" s="35">
        <v>38.628030001743561</v>
      </c>
      <c r="P396" s="33">
        <v>731</v>
      </c>
      <c r="Q396" s="33">
        <v>2786</v>
      </c>
      <c r="R396" s="33">
        <v>250</v>
      </c>
      <c r="S396" s="8">
        <v>6.5830395965826209</v>
      </c>
      <c r="T396" s="33">
        <v>2293.9502000000002</v>
      </c>
      <c r="U396" s="33">
        <v>0</v>
      </c>
      <c r="V396" s="33">
        <v>0</v>
      </c>
      <c r="W396" s="33">
        <v>5801.3113000000003</v>
      </c>
      <c r="X396" s="33">
        <v>0</v>
      </c>
      <c r="Y396" s="33">
        <v>0</v>
      </c>
      <c r="Z396" s="33">
        <v>0</v>
      </c>
      <c r="AA396" s="33">
        <v>42.314984000000003</v>
      </c>
      <c r="AB396" s="33">
        <v>0</v>
      </c>
      <c r="AC396" s="33">
        <v>7721.7722999999996</v>
      </c>
      <c r="AD396" s="33">
        <v>464.86052999999998</v>
      </c>
      <c r="AE396" s="33">
        <v>199.97469000000001</v>
      </c>
      <c r="AF396" s="33">
        <v>274.14033000000001</v>
      </c>
      <c r="AG396" s="33">
        <v>2655.9879000000001</v>
      </c>
      <c r="AH396" s="33">
        <v>42.314984000000003</v>
      </c>
      <c r="AI396" s="33">
        <v>0</v>
      </c>
      <c r="AJ396" s="33">
        <v>3152.1592000000001</v>
      </c>
      <c r="AK396" s="33">
        <v>1362.6558</v>
      </c>
      <c r="AL396" s="33">
        <v>541.71484999999996</v>
      </c>
      <c r="AM396" s="33">
        <v>0</v>
      </c>
      <c r="AN396" s="33">
        <v>13.440372909134439</v>
      </c>
      <c r="AO396" s="10">
        <v>0.17627370769802903</v>
      </c>
      <c r="AP396" s="8">
        <v>0</v>
      </c>
      <c r="AQ396" s="8">
        <v>90.943982638173622</v>
      </c>
      <c r="AR396" s="8">
        <v>79</v>
      </c>
      <c r="AS396" s="8">
        <v>1456.9620253164558</v>
      </c>
      <c r="AT396">
        <v>1411</v>
      </c>
      <c r="AU396" s="20">
        <v>3555</v>
      </c>
      <c r="AV396" s="8">
        <v>94.372179453145748</v>
      </c>
      <c r="AW396" s="34">
        <v>39</v>
      </c>
      <c r="AX396" s="34">
        <v>31</v>
      </c>
    </row>
    <row r="397" spans="1:50" x14ac:dyDescent="0.25">
      <c r="A397" s="2" t="s">
        <v>134</v>
      </c>
      <c r="B397" s="3" t="s">
        <v>834</v>
      </c>
      <c r="C397" s="4">
        <v>54673</v>
      </c>
      <c r="D397" s="2" t="s">
        <v>136</v>
      </c>
      <c r="E397" s="2" t="s">
        <v>835</v>
      </c>
      <c r="F397" t="e">
        <v>#N/A</v>
      </c>
      <c r="G397" s="6" t="s">
        <v>2233</v>
      </c>
      <c r="H397" s="6">
        <v>21</v>
      </c>
      <c r="I397" s="6" t="s">
        <v>2238</v>
      </c>
      <c r="J397" s="6" t="s">
        <v>2238</v>
      </c>
      <c r="K397" s="34">
        <v>13899.5</v>
      </c>
      <c r="L397" s="34">
        <v>543</v>
      </c>
      <c r="M397" s="34">
        <v>410</v>
      </c>
      <c r="N397" s="34">
        <v>39.512195121951223</v>
      </c>
      <c r="O397" s="35">
        <v>2.5728596501773437</v>
      </c>
      <c r="P397" s="33">
        <v>55</v>
      </c>
      <c r="Q397" s="33">
        <v>348</v>
      </c>
      <c r="R397" s="33">
        <v>7</v>
      </c>
      <c r="S397" s="8">
        <v>51.277477603912239</v>
      </c>
      <c r="T397" s="33">
        <v>1549.8664000000001</v>
      </c>
      <c r="U397" s="33">
        <v>0</v>
      </c>
      <c r="V397" s="33">
        <v>2780.7022000000002</v>
      </c>
      <c r="W397" s="33">
        <v>7864.857</v>
      </c>
      <c r="X397" s="33">
        <v>1081.9157</v>
      </c>
      <c r="Y397" s="33">
        <v>0</v>
      </c>
      <c r="Z397" s="33">
        <v>3448.8865000000001</v>
      </c>
      <c r="AA397" s="33">
        <v>0</v>
      </c>
      <c r="AB397" s="33">
        <v>137.78639999999999</v>
      </c>
      <c r="AC397" s="33">
        <v>8865.6985000000004</v>
      </c>
      <c r="AD397" s="33">
        <v>942.85180000000003</v>
      </c>
      <c r="AE397" s="33">
        <v>23.828543</v>
      </c>
      <c r="AF397" s="33">
        <v>929.65693999999996</v>
      </c>
      <c r="AG397" s="33">
        <v>2645.8283999999999</v>
      </c>
      <c r="AH397" s="33">
        <v>0</v>
      </c>
      <c r="AI397" s="33">
        <v>99.901551999999995</v>
      </c>
      <c r="AJ397" s="33">
        <v>1230.4092000000001</v>
      </c>
      <c r="AK397" s="33">
        <v>1596.865</v>
      </c>
      <c r="AL397" s="33">
        <v>6868.7335000000003</v>
      </c>
      <c r="AM397" s="33">
        <v>0</v>
      </c>
      <c r="AN397" s="33">
        <v>130.3929034588248</v>
      </c>
      <c r="AO397" s="10">
        <v>0.54377104377104379</v>
      </c>
      <c r="AP397" s="8">
        <v>0</v>
      </c>
      <c r="AQ397" s="8">
        <v>14.205676031444355</v>
      </c>
      <c r="AR397" s="8">
        <v>142</v>
      </c>
      <c r="AS397" s="8">
        <v>146.83098591549296</v>
      </c>
      <c r="AT397">
        <v>249</v>
      </c>
      <c r="AU397" s="20">
        <v>387</v>
      </c>
      <c r="AV397" s="8">
        <v>94.390243902439025</v>
      </c>
      <c r="AW397" s="34">
        <v>21</v>
      </c>
      <c r="AX397" s="34">
        <v>18</v>
      </c>
    </row>
    <row r="398" spans="1:50" x14ac:dyDescent="0.25">
      <c r="A398" s="2" t="s">
        <v>27</v>
      </c>
      <c r="B398" s="3" t="s">
        <v>836</v>
      </c>
      <c r="C398" s="4">
        <v>25086</v>
      </c>
      <c r="D398" s="2" t="s">
        <v>29</v>
      </c>
      <c r="E398" s="2" t="s">
        <v>837</v>
      </c>
      <c r="F398" t="e">
        <v>#N/A</v>
      </c>
      <c r="G398" s="6" t="s">
        <v>2230</v>
      </c>
      <c r="H398" s="6">
        <v>11</v>
      </c>
      <c r="I398" s="6" t="s">
        <v>2238</v>
      </c>
      <c r="J398" s="6" t="s">
        <v>2238</v>
      </c>
      <c r="K398" s="34">
        <v>16631.5</v>
      </c>
      <c r="L398" s="34">
        <v>288</v>
      </c>
      <c r="M398" s="34">
        <v>250</v>
      </c>
      <c r="N398" s="34">
        <v>44</v>
      </c>
      <c r="O398" s="35">
        <v>0.65280230368781988</v>
      </c>
      <c r="P398" s="33">
        <v>68</v>
      </c>
      <c r="Q398" s="33">
        <v>173</v>
      </c>
      <c r="R398" s="33">
        <v>9</v>
      </c>
      <c r="S398" s="8">
        <v>54.244938062244721</v>
      </c>
      <c r="T398" s="33">
        <v>6501.7389999999996</v>
      </c>
      <c r="U398" s="33">
        <v>7863.3280000000004</v>
      </c>
      <c r="V398" s="33">
        <v>0</v>
      </c>
      <c r="W398" s="33">
        <v>3154.8532</v>
      </c>
      <c r="X398" s="33">
        <v>0</v>
      </c>
      <c r="Y398" s="33">
        <v>0</v>
      </c>
      <c r="Z398" s="33">
        <v>67.548349999999999</v>
      </c>
      <c r="AA398" s="33">
        <v>101.17153999999999</v>
      </c>
      <c r="AB398" s="33">
        <v>681.23180000000002</v>
      </c>
      <c r="AC398" s="33">
        <v>17406.124</v>
      </c>
      <c r="AD398" s="33">
        <v>34.201442999999998</v>
      </c>
      <c r="AE398" s="33">
        <v>34.373683999999997</v>
      </c>
      <c r="AF398" s="33">
        <v>0</v>
      </c>
      <c r="AG398" s="33">
        <v>1060.5002999999999</v>
      </c>
      <c r="AH398" s="33">
        <v>0</v>
      </c>
      <c r="AI398" s="33">
        <v>94.963151999999994</v>
      </c>
      <c r="AJ398" s="33">
        <v>1360.6512</v>
      </c>
      <c r="AK398" s="33">
        <v>5818.2375000000002</v>
      </c>
      <c r="AL398" s="33">
        <v>9921.5514999999996</v>
      </c>
      <c r="AM398" s="33">
        <v>0</v>
      </c>
      <c r="AN398" s="33">
        <v>6.8445147920194112</v>
      </c>
      <c r="AO398" s="10">
        <v>0.30258302583025831</v>
      </c>
      <c r="AP398" s="8">
        <v>0</v>
      </c>
      <c r="AQ398" s="8">
        <v>37.368617439120186</v>
      </c>
      <c r="AR398" s="8">
        <v>211</v>
      </c>
      <c r="AS398" s="8">
        <v>241.70616113744074</v>
      </c>
      <c r="AT398">
        <v>201</v>
      </c>
      <c r="AU398" s="20">
        <v>206</v>
      </c>
      <c r="AV398" s="8">
        <v>82.399999999999991</v>
      </c>
      <c r="AW398" s="34">
        <v>17</v>
      </c>
      <c r="AX398" s="34">
        <v>14</v>
      </c>
    </row>
    <row r="399" spans="1:50" x14ac:dyDescent="0.25">
      <c r="A399" s="2" t="s">
        <v>134</v>
      </c>
      <c r="B399" s="3" t="s">
        <v>838</v>
      </c>
      <c r="C399" s="4">
        <v>54874</v>
      </c>
      <c r="D399" s="2" t="s">
        <v>136</v>
      </c>
      <c r="E399" s="2" t="s">
        <v>839</v>
      </c>
      <c r="F399" t="e">
        <v>#N/A</v>
      </c>
      <c r="G399" s="6" t="s">
        <v>2231</v>
      </c>
      <c r="H399" s="6">
        <v>11</v>
      </c>
      <c r="I399" s="6" t="s">
        <v>2238</v>
      </c>
      <c r="J399" s="6" t="s">
        <v>2238</v>
      </c>
      <c r="K399" s="34">
        <v>7918.8</v>
      </c>
      <c r="L399" s="34">
        <v>571</v>
      </c>
      <c r="M399" s="34">
        <v>262</v>
      </c>
      <c r="N399" s="34">
        <v>60.687022900763353</v>
      </c>
      <c r="O399" s="35">
        <v>4.064418745172139</v>
      </c>
      <c r="P399" s="33">
        <v>106</v>
      </c>
      <c r="Q399" s="33">
        <v>154</v>
      </c>
      <c r="R399" s="33">
        <v>2</v>
      </c>
      <c r="S399" s="8">
        <v>38.883461345667044</v>
      </c>
      <c r="T399" s="33">
        <v>2022.3358000000001</v>
      </c>
      <c r="U399" s="33">
        <v>0</v>
      </c>
      <c r="V399" s="33">
        <v>598.33802000000003</v>
      </c>
      <c r="W399" s="33">
        <v>4945.0432000000001</v>
      </c>
      <c r="X399" s="33">
        <v>736.19078999999999</v>
      </c>
      <c r="Y399" s="33">
        <v>0</v>
      </c>
      <c r="Z399" s="33">
        <v>1798.4313999999999</v>
      </c>
      <c r="AA399" s="33">
        <v>58.713261000000003</v>
      </c>
      <c r="AB399" s="33">
        <v>0</v>
      </c>
      <c r="AC399" s="33">
        <v>5476.3086999999996</v>
      </c>
      <c r="AD399" s="33">
        <v>797.51674000000003</v>
      </c>
      <c r="AE399" s="33">
        <v>870.26329999999996</v>
      </c>
      <c r="AF399" s="33">
        <v>0</v>
      </c>
      <c r="AG399" s="33">
        <v>1911.6605999999999</v>
      </c>
      <c r="AH399" s="33">
        <v>4.3836999999999999E-4</v>
      </c>
      <c r="AI399" s="33">
        <v>0</v>
      </c>
      <c r="AJ399" s="33">
        <v>1278.8055999999999</v>
      </c>
      <c r="AK399" s="33">
        <v>1480.3891000000001</v>
      </c>
      <c r="AL399" s="33">
        <v>3525.3208</v>
      </c>
      <c r="AM399" s="33">
        <v>0</v>
      </c>
      <c r="AN399" s="33">
        <v>71.135868748081592</v>
      </c>
      <c r="AO399" s="10">
        <v>0.4502202643171806</v>
      </c>
      <c r="AP399" s="8">
        <v>0</v>
      </c>
      <c r="AQ399" s="8">
        <v>8.0396631736711459</v>
      </c>
      <c r="AR399" s="8">
        <v>93</v>
      </c>
      <c r="AS399" s="8">
        <v>126.88172043010752</v>
      </c>
      <c r="AT399">
        <v>112</v>
      </c>
      <c r="AU399" s="20">
        <v>231</v>
      </c>
      <c r="AV399" s="8">
        <v>88.167938931297712</v>
      </c>
      <c r="AW399" s="34">
        <v>33</v>
      </c>
      <c r="AX399" s="34">
        <v>29</v>
      </c>
    </row>
    <row r="400" spans="1:50" x14ac:dyDescent="0.25">
      <c r="A400" s="2" t="s">
        <v>500</v>
      </c>
      <c r="B400" s="3" t="s">
        <v>840</v>
      </c>
      <c r="C400" s="4">
        <v>5631</v>
      </c>
      <c r="D400" s="2" t="s">
        <v>502</v>
      </c>
      <c r="E400" s="2" t="s">
        <v>841</v>
      </c>
      <c r="F400" t="e">
        <v>#N/A</v>
      </c>
      <c r="G400" s="6" t="s">
        <v>2231</v>
      </c>
      <c r="H400" s="6">
        <v>0</v>
      </c>
      <c r="I400" s="6" t="s">
        <v>2239</v>
      </c>
      <c r="J400" s="6" t="s">
        <v>2239</v>
      </c>
      <c r="K400" s="34">
        <v>1247.9999999999998</v>
      </c>
      <c r="L400" s="34">
        <v>1180</v>
      </c>
      <c r="M400" s="34">
        <v>358</v>
      </c>
      <c r="N400" s="34">
        <v>95.25139664804469</v>
      </c>
      <c r="O400" s="35">
        <v>14.375114742607414</v>
      </c>
      <c r="P400" s="33">
        <v>67</v>
      </c>
      <c r="Q400" s="33">
        <v>283</v>
      </c>
      <c r="R400" s="33">
        <v>8</v>
      </c>
      <c r="S400" s="8">
        <v>23.301347309728463</v>
      </c>
      <c r="T400" s="33">
        <v>90.454496000000006</v>
      </c>
      <c r="U400" s="33">
        <v>0</v>
      </c>
      <c r="V400" s="33">
        <v>575.40359000000001</v>
      </c>
      <c r="W400" s="33">
        <v>597.33186000000001</v>
      </c>
      <c r="X400" s="33">
        <v>0</v>
      </c>
      <c r="Y400" s="33">
        <v>0</v>
      </c>
      <c r="Z400" s="33">
        <v>321.31729999999999</v>
      </c>
      <c r="AA400" s="33">
        <v>99.896473999999998</v>
      </c>
      <c r="AB400" s="33">
        <v>4.0032380999999999</v>
      </c>
      <c r="AC400" s="33">
        <v>787.80615999999998</v>
      </c>
      <c r="AD400" s="33">
        <v>327.28316999999998</v>
      </c>
      <c r="AE400" s="33">
        <v>308.11162000000002</v>
      </c>
      <c r="AF400" s="33">
        <v>0</v>
      </c>
      <c r="AG400" s="33">
        <v>263.75747999999999</v>
      </c>
      <c r="AH400" s="33">
        <v>99.896474999999995</v>
      </c>
      <c r="AI400" s="33">
        <v>0</v>
      </c>
      <c r="AJ400" s="33">
        <v>485.87702999999999</v>
      </c>
      <c r="AK400" s="33">
        <v>23.751465</v>
      </c>
      <c r="AL400" s="33">
        <v>358.91226</v>
      </c>
      <c r="AM400" s="33">
        <v>0</v>
      </c>
      <c r="AN400" s="33">
        <v>4.3060030736904</v>
      </c>
      <c r="AO400" s="10">
        <v>9.6963761018609207E-2</v>
      </c>
      <c r="AP400" s="8">
        <v>0</v>
      </c>
      <c r="AQ400" s="8">
        <v>0.67161064502560885</v>
      </c>
      <c r="AR400" s="8">
        <v>15</v>
      </c>
      <c r="AS400" s="8">
        <v>56.666666666666664</v>
      </c>
      <c r="AT400">
        <v>66</v>
      </c>
      <c r="AU400" s="20">
        <v>330</v>
      </c>
      <c r="AV400" s="8">
        <v>92.178770949720672</v>
      </c>
      <c r="AW400" s="34">
        <v>0</v>
      </c>
      <c r="AX400" s="34">
        <v>0</v>
      </c>
    </row>
    <row r="401" spans="1:50" x14ac:dyDescent="0.25">
      <c r="A401" s="2" t="s">
        <v>321</v>
      </c>
      <c r="B401" s="3" t="s">
        <v>842</v>
      </c>
      <c r="C401" s="4">
        <v>19137</v>
      </c>
      <c r="D401" s="2" t="s">
        <v>323</v>
      </c>
      <c r="E401" s="2" t="s">
        <v>843</v>
      </c>
      <c r="F401" t="s">
        <v>2252</v>
      </c>
      <c r="G401" s="5" t="s">
        <v>2233</v>
      </c>
      <c r="H401" s="6">
        <v>23</v>
      </c>
      <c r="I401" s="6" t="s">
        <v>2238</v>
      </c>
      <c r="J401" s="6" t="s">
        <v>2238</v>
      </c>
      <c r="K401" s="34">
        <v>33176.1</v>
      </c>
      <c r="L401" s="34">
        <v>8207</v>
      </c>
      <c r="M401" s="34">
        <v>6261</v>
      </c>
      <c r="N401" s="34">
        <v>98.147260820955111</v>
      </c>
      <c r="O401" s="35">
        <v>11.77461661346711</v>
      </c>
      <c r="P401" s="33">
        <v>4211</v>
      </c>
      <c r="Q401" s="33">
        <v>1982</v>
      </c>
      <c r="R401" s="33">
        <v>68</v>
      </c>
      <c r="S401" s="8">
        <v>22.876041742467727</v>
      </c>
      <c r="T401" s="33">
        <v>9918.3325000000004</v>
      </c>
      <c r="U401" s="33">
        <v>4786.7611999999999</v>
      </c>
      <c r="V401" s="33">
        <v>3902.3026</v>
      </c>
      <c r="W401" s="33">
        <v>16626.592000000001</v>
      </c>
      <c r="X401" s="33">
        <v>295.24426999999997</v>
      </c>
      <c r="Y401" s="33">
        <v>0</v>
      </c>
      <c r="Z401" s="33">
        <v>497.93682000000001</v>
      </c>
      <c r="AA401" s="33">
        <v>9815.4501</v>
      </c>
      <c r="AB401" s="33">
        <v>9.8726415999999997</v>
      </c>
      <c r="AC401" s="33">
        <v>25317.691999999999</v>
      </c>
      <c r="AD401" s="33">
        <v>54.696492999999997</v>
      </c>
      <c r="AE401" s="33">
        <v>100.88658</v>
      </c>
      <c r="AF401" s="33">
        <v>0</v>
      </c>
      <c r="AG401" s="33">
        <v>887.06979999999999</v>
      </c>
      <c r="AH401" s="33">
        <v>9350.2808000000005</v>
      </c>
      <c r="AI401" s="33">
        <v>179.57965999999999</v>
      </c>
      <c r="AJ401" s="33">
        <v>13621.065000000001</v>
      </c>
      <c r="AK401" s="33">
        <v>3391.0214999999998</v>
      </c>
      <c r="AL401" s="33">
        <v>8165.7449999999999</v>
      </c>
      <c r="AM401" s="33">
        <v>0</v>
      </c>
      <c r="AN401" s="33">
        <v>199.63078817123042</v>
      </c>
      <c r="AO401" s="10">
        <v>0.65334110159996417</v>
      </c>
      <c r="AP401" s="8">
        <v>0</v>
      </c>
      <c r="AQ401" s="8">
        <v>409.21571611111699</v>
      </c>
      <c r="AR401" s="8">
        <v>373</v>
      </c>
      <c r="AS401" s="8">
        <v>1498.4173031723055</v>
      </c>
      <c r="AT401">
        <v>4771</v>
      </c>
      <c r="AU401" s="20">
        <v>5553</v>
      </c>
      <c r="AV401" s="8">
        <v>88.691902252036414</v>
      </c>
      <c r="AW401" s="34">
        <v>898</v>
      </c>
      <c r="AX401" s="34">
        <v>829</v>
      </c>
    </row>
    <row r="402" spans="1:50" x14ac:dyDescent="0.25">
      <c r="A402" s="2" t="s">
        <v>27</v>
      </c>
      <c r="B402" s="3" t="s">
        <v>844</v>
      </c>
      <c r="C402" s="4">
        <v>25099</v>
      </c>
      <c r="D402" s="2" t="s">
        <v>29</v>
      </c>
      <c r="E402" s="2" t="s">
        <v>845</v>
      </c>
      <c r="F402" t="e">
        <v>#N/A</v>
      </c>
      <c r="G402" s="6" t="s">
        <v>2231</v>
      </c>
      <c r="H402" s="6">
        <v>7</v>
      </c>
      <c r="I402" s="6" t="s">
        <v>2238</v>
      </c>
      <c r="J402" s="6" t="s">
        <v>2238</v>
      </c>
      <c r="K402" s="34">
        <v>10209.799999999999</v>
      </c>
      <c r="L402" s="34">
        <v>1074</v>
      </c>
      <c r="M402" s="34">
        <v>881</v>
      </c>
      <c r="N402" s="34">
        <v>79.001135073779793</v>
      </c>
      <c r="O402" s="35">
        <v>6.6092114002353552</v>
      </c>
      <c r="P402" s="33">
        <v>143</v>
      </c>
      <c r="Q402" s="33">
        <v>687</v>
      </c>
      <c r="R402" s="33">
        <v>51</v>
      </c>
      <c r="S402" s="8">
        <v>30.769897215426152</v>
      </c>
      <c r="T402" s="33">
        <v>5146.5941999999995</v>
      </c>
      <c r="U402" s="33">
        <v>474.34827000000001</v>
      </c>
      <c r="V402" s="33">
        <v>0</v>
      </c>
      <c r="W402" s="33">
        <v>4264.4412000000002</v>
      </c>
      <c r="X402" s="33">
        <v>0</v>
      </c>
      <c r="Y402" s="33">
        <v>87.136722000000006</v>
      </c>
      <c r="Z402" s="33">
        <v>1076.2838999999999</v>
      </c>
      <c r="AA402" s="33">
        <v>479.48448999999999</v>
      </c>
      <c r="AB402" s="33">
        <v>0</v>
      </c>
      <c r="AC402" s="33">
        <v>8234.7580999999991</v>
      </c>
      <c r="AD402" s="33">
        <v>64.180385999999999</v>
      </c>
      <c r="AE402" s="33">
        <v>18.660706000000001</v>
      </c>
      <c r="AF402" s="33">
        <v>64.180385000000001</v>
      </c>
      <c r="AG402" s="33">
        <v>407.49252999999999</v>
      </c>
      <c r="AH402" s="33">
        <v>0</v>
      </c>
      <c r="AI402" s="33">
        <v>0</v>
      </c>
      <c r="AJ402" s="33">
        <v>2954.0643</v>
      </c>
      <c r="AK402" s="33">
        <v>3438.3507</v>
      </c>
      <c r="AL402" s="33">
        <v>3059.0949999999998</v>
      </c>
      <c r="AM402" s="33">
        <v>2420.3757917600001</v>
      </c>
      <c r="AN402" s="33">
        <v>8.5136934490216003</v>
      </c>
      <c r="AO402" s="10">
        <v>0.22925130586186884</v>
      </c>
      <c r="AP402" s="8">
        <v>0</v>
      </c>
      <c r="AQ402" s="8">
        <v>41.068843283582083</v>
      </c>
      <c r="AR402" s="8">
        <v>106</v>
      </c>
      <c r="AS402" s="8">
        <v>528.77358490566041</v>
      </c>
      <c r="AT402">
        <v>467</v>
      </c>
      <c r="AU402" s="20">
        <v>838</v>
      </c>
      <c r="AV402" s="8">
        <v>95.11918274687855</v>
      </c>
      <c r="AW402" s="34">
        <v>51</v>
      </c>
      <c r="AX402" s="34">
        <v>41</v>
      </c>
    </row>
    <row r="403" spans="1:50" x14ac:dyDescent="0.25">
      <c r="A403" s="2" t="s">
        <v>27</v>
      </c>
      <c r="B403" s="3" t="s">
        <v>846</v>
      </c>
      <c r="C403" s="4">
        <v>25489</v>
      </c>
      <c r="D403" s="2" t="s">
        <v>29</v>
      </c>
      <c r="E403" s="2" t="s">
        <v>847</v>
      </c>
      <c r="F403" t="e">
        <v>#N/A</v>
      </c>
      <c r="G403" s="6" t="s">
        <v>2232</v>
      </c>
      <c r="H403" s="6">
        <v>7</v>
      </c>
      <c r="I403" s="6" t="s">
        <v>2238</v>
      </c>
      <c r="J403" s="6" t="s">
        <v>2238</v>
      </c>
      <c r="K403" s="34">
        <v>6297.0999999999995</v>
      </c>
      <c r="L403" s="34">
        <v>884</v>
      </c>
      <c r="M403" s="34">
        <v>654</v>
      </c>
      <c r="N403" s="34">
        <v>71.25382262996942</v>
      </c>
      <c r="O403" s="35">
        <v>14.892112502570928</v>
      </c>
      <c r="P403" s="33">
        <v>129</v>
      </c>
      <c r="Q403" s="33">
        <v>477</v>
      </c>
      <c r="R403" s="33">
        <v>48</v>
      </c>
      <c r="S403" s="8">
        <v>42.442052482173956</v>
      </c>
      <c r="T403" s="33">
        <v>346.48915</v>
      </c>
      <c r="U403" s="33">
        <v>1768.2402999999999</v>
      </c>
      <c r="V403" s="33">
        <v>0</v>
      </c>
      <c r="W403" s="33">
        <v>3573.8872000000001</v>
      </c>
      <c r="X403" s="33">
        <v>0</v>
      </c>
      <c r="Y403" s="33">
        <v>43.10998</v>
      </c>
      <c r="Z403" s="33">
        <v>0</v>
      </c>
      <c r="AA403" s="33">
        <v>683.13538000000005</v>
      </c>
      <c r="AB403" s="33">
        <v>37.134542000000003</v>
      </c>
      <c r="AC403" s="33">
        <v>5049.5443999999998</v>
      </c>
      <c r="AD403" s="33">
        <v>46.427770000000002</v>
      </c>
      <c r="AE403" s="33">
        <v>47.068223000000003</v>
      </c>
      <c r="AF403" s="33">
        <v>0</v>
      </c>
      <c r="AG403" s="33">
        <v>954.72925999999995</v>
      </c>
      <c r="AH403" s="33">
        <v>683.1354</v>
      </c>
      <c r="AI403" s="33">
        <v>9.9438840000000006</v>
      </c>
      <c r="AJ403" s="33">
        <v>1111.6963000000001</v>
      </c>
      <c r="AK403" s="33">
        <v>565.95005000000003</v>
      </c>
      <c r="AL403" s="33">
        <v>2486.8290000000002</v>
      </c>
      <c r="AM403" s="33">
        <v>0</v>
      </c>
      <c r="AN403" s="33">
        <v>22.415685935243999</v>
      </c>
      <c r="AO403" s="10">
        <v>0.33374384236453203</v>
      </c>
      <c r="AP403" s="8">
        <v>0</v>
      </c>
      <c r="AQ403" s="8">
        <v>24.546052631578945</v>
      </c>
      <c r="AR403" s="8">
        <v>62</v>
      </c>
      <c r="AS403" s="8">
        <v>540.32258064516134</v>
      </c>
      <c r="AT403">
        <v>313</v>
      </c>
      <c r="AU403" s="20">
        <v>641</v>
      </c>
      <c r="AV403" s="8">
        <v>98.012232415902147</v>
      </c>
      <c r="AW403" s="34">
        <v>8</v>
      </c>
      <c r="AX403" s="34">
        <v>6</v>
      </c>
    </row>
    <row r="404" spans="1:50" x14ac:dyDescent="0.25">
      <c r="A404" s="2" t="s">
        <v>576</v>
      </c>
      <c r="B404" s="3" t="s">
        <v>848</v>
      </c>
      <c r="C404" s="4">
        <v>76001</v>
      </c>
      <c r="D404" s="2" t="s">
        <v>578</v>
      </c>
      <c r="E404" s="2" t="s">
        <v>849</v>
      </c>
      <c r="F404" t="e">
        <v>#N/A</v>
      </c>
      <c r="G404" s="6" t="s">
        <v>2231</v>
      </c>
      <c r="H404" s="6">
        <v>0</v>
      </c>
      <c r="I404" s="6" t="s">
        <v>2239</v>
      </c>
      <c r="J404" s="6" t="s">
        <v>2239</v>
      </c>
      <c r="K404" s="34">
        <v>43490.500000000007</v>
      </c>
      <c r="L404" s="34">
        <v>9670</v>
      </c>
      <c r="M404" s="34">
        <v>4956</v>
      </c>
      <c r="N404" s="34">
        <v>83.192090395480221</v>
      </c>
      <c r="O404" s="35">
        <v>10.567942976405202</v>
      </c>
      <c r="P404" s="33">
        <v>1113</v>
      </c>
      <c r="Q404" s="33">
        <v>3177</v>
      </c>
      <c r="R404" s="33">
        <v>666</v>
      </c>
      <c r="S404" s="8">
        <v>31.446008809999736</v>
      </c>
      <c r="T404" s="33">
        <v>4943.4165999999996</v>
      </c>
      <c r="U404" s="33">
        <v>0</v>
      </c>
      <c r="V404" s="33">
        <v>5559.7456000000002</v>
      </c>
      <c r="W404" s="33">
        <v>32399.651999999998</v>
      </c>
      <c r="X404" s="33">
        <v>4406.2259999999997</v>
      </c>
      <c r="Y404" s="33">
        <v>40.802849999999999</v>
      </c>
      <c r="Z404" s="33">
        <v>8556.2302999999993</v>
      </c>
      <c r="AA404" s="33">
        <v>11344.406000000001</v>
      </c>
      <c r="AB404" s="33">
        <v>205.30765</v>
      </c>
      <c r="AC404" s="33">
        <v>26036.23</v>
      </c>
      <c r="AD404" s="33">
        <v>11013.775</v>
      </c>
      <c r="AE404" s="33">
        <v>10419.636</v>
      </c>
      <c r="AF404" s="33">
        <v>0</v>
      </c>
      <c r="AG404" s="33">
        <v>1064.0699</v>
      </c>
      <c r="AH404" s="33">
        <v>10942.574000000001</v>
      </c>
      <c r="AI404" s="33">
        <v>411.86525</v>
      </c>
      <c r="AJ404" s="33">
        <v>12945.933999999999</v>
      </c>
      <c r="AK404" s="33">
        <v>3426.6019999999999</v>
      </c>
      <c r="AL404" s="33">
        <v>17986.071</v>
      </c>
      <c r="AM404" s="33">
        <v>21540.7497601</v>
      </c>
      <c r="AN404" s="33">
        <v>105.40459838383281</v>
      </c>
      <c r="AO404" s="10">
        <v>0.21273449054253912</v>
      </c>
      <c r="AP404" s="8">
        <v>2.2659038123831645</v>
      </c>
      <c r="AQ404" s="8">
        <v>113.12415628770754</v>
      </c>
      <c r="AR404" s="8">
        <v>552</v>
      </c>
      <c r="AS404" s="8">
        <v>208.89708819545288</v>
      </c>
      <c r="AT404">
        <v>2002</v>
      </c>
      <c r="AU404" s="20">
        <v>4530.0000000000009</v>
      </c>
      <c r="AV404" s="8">
        <v>91.404358353510901</v>
      </c>
      <c r="AW404" s="34">
        <v>199</v>
      </c>
      <c r="AX404" s="34">
        <v>165</v>
      </c>
    </row>
    <row r="405" spans="1:50" x14ac:dyDescent="0.25">
      <c r="A405" s="2" t="s">
        <v>33</v>
      </c>
      <c r="B405" s="3" t="s">
        <v>850</v>
      </c>
      <c r="C405" s="4">
        <v>15022</v>
      </c>
      <c r="D405" s="2" t="s">
        <v>35</v>
      </c>
      <c r="E405" s="2" t="s">
        <v>851</v>
      </c>
      <c r="F405" t="e">
        <v>#N/A</v>
      </c>
      <c r="G405" s="6" t="s">
        <v>2230</v>
      </c>
      <c r="H405" s="6">
        <v>10</v>
      </c>
      <c r="I405" s="6" t="s">
        <v>2238</v>
      </c>
      <c r="J405" s="6" t="s">
        <v>2238</v>
      </c>
      <c r="K405" s="34">
        <v>5715.5999999999995</v>
      </c>
      <c r="L405" s="34">
        <v>1348</v>
      </c>
      <c r="M405" s="34">
        <v>1261</v>
      </c>
      <c r="N405" s="34">
        <v>80.491673275178428</v>
      </c>
      <c r="O405" s="35">
        <v>29.002247914346295</v>
      </c>
      <c r="P405" s="33">
        <v>115</v>
      </c>
      <c r="Q405" s="33">
        <v>1139</v>
      </c>
      <c r="R405" s="33">
        <v>7</v>
      </c>
      <c r="S405" s="8">
        <v>56.316629619912653</v>
      </c>
      <c r="T405" s="33">
        <v>0</v>
      </c>
      <c r="U405" s="33">
        <v>2535.9652000000001</v>
      </c>
      <c r="V405" s="33">
        <v>784.67593999999997</v>
      </c>
      <c r="W405" s="33">
        <v>2288.0907999999999</v>
      </c>
      <c r="X405" s="33">
        <v>0</v>
      </c>
      <c r="Y405" s="33">
        <v>0</v>
      </c>
      <c r="Z405" s="33">
        <v>938.16976999999997</v>
      </c>
      <c r="AA405" s="33">
        <v>0</v>
      </c>
      <c r="AB405" s="33">
        <v>237.10466</v>
      </c>
      <c r="AC405" s="33">
        <v>4550.4593999999997</v>
      </c>
      <c r="AD405" s="33">
        <v>5.6553506000000002</v>
      </c>
      <c r="AE405" s="33">
        <v>7.0951654</v>
      </c>
      <c r="AF405" s="33">
        <v>0</v>
      </c>
      <c r="AG405" s="33">
        <v>870.87684000000002</v>
      </c>
      <c r="AH405" s="33">
        <v>0</v>
      </c>
      <c r="AI405" s="33">
        <v>105.95753000000001</v>
      </c>
      <c r="AJ405" s="33">
        <v>1516.6395</v>
      </c>
      <c r="AK405" s="33">
        <v>3.0954071999999999</v>
      </c>
      <c r="AL405" s="33">
        <v>3227.7247000000002</v>
      </c>
      <c r="AM405" s="33">
        <v>0</v>
      </c>
      <c r="AN405" s="33">
        <v>41.574704012250002</v>
      </c>
      <c r="AO405" s="10">
        <v>0.31152073732718893</v>
      </c>
      <c r="AP405" s="8">
        <v>0</v>
      </c>
      <c r="AQ405" s="8">
        <v>95.71</v>
      </c>
      <c r="AR405" s="8">
        <v>57</v>
      </c>
      <c r="AS405" s="8">
        <v>1975.4385964912281</v>
      </c>
      <c r="AT405">
        <v>660</v>
      </c>
      <c r="AU405" s="20">
        <v>1198.9999999999998</v>
      </c>
      <c r="AV405" s="8">
        <v>95.083267248215691</v>
      </c>
      <c r="AW405" s="34">
        <v>93</v>
      </c>
      <c r="AX405" s="34">
        <v>76</v>
      </c>
    </row>
    <row r="406" spans="1:50" x14ac:dyDescent="0.25">
      <c r="A406" s="2" t="s">
        <v>500</v>
      </c>
      <c r="B406" s="3" t="s">
        <v>852</v>
      </c>
      <c r="C406" s="4">
        <v>5380</v>
      </c>
      <c r="D406" s="2" t="s">
        <v>502</v>
      </c>
      <c r="E406" s="2" t="s">
        <v>853</v>
      </c>
      <c r="F406" t="e">
        <v>#N/A</v>
      </c>
      <c r="G406" s="6" t="s">
        <v>2231</v>
      </c>
      <c r="H406" s="6">
        <v>8</v>
      </c>
      <c r="I406" s="6" t="s">
        <v>2238</v>
      </c>
      <c r="J406" s="6" t="s">
        <v>2238</v>
      </c>
      <c r="K406" s="34">
        <v>2884.9</v>
      </c>
      <c r="L406" s="34">
        <v>548</v>
      </c>
      <c r="M406" s="34">
        <v>416</v>
      </c>
      <c r="N406" s="34">
        <v>84.855769230769226</v>
      </c>
      <c r="O406" s="35">
        <v>10.344022985499087</v>
      </c>
      <c r="P406" s="33">
        <v>30</v>
      </c>
      <c r="Q406" s="33">
        <v>380</v>
      </c>
      <c r="R406" s="33">
        <v>6</v>
      </c>
      <c r="S406" s="8">
        <v>14.042805223956071</v>
      </c>
      <c r="T406" s="33">
        <v>678.52832999999998</v>
      </c>
      <c r="U406" s="33">
        <v>0</v>
      </c>
      <c r="V406" s="33">
        <v>115.878</v>
      </c>
      <c r="W406" s="33">
        <v>2704.2257</v>
      </c>
      <c r="X406" s="33">
        <v>0</v>
      </c>
      <c r="Y406" s="33">
        <v>0</v>
      </c>
      <c r="Z406" s="33">
        <v>386.74373000000003</v>
      </c>
      <c r="AA406" s="33">
        <v>0</v>
      </c>
      <c r="AB406" s="33">
        <v>6.4326778999999998</v>
      </c>
      <c r="AC406" s="33">
        <v>3040.4366</v>
      </c>
      <c r="AD406" s="33">
        <v>318.25571000000002</v>
      </c>
      <c r="AE406" s="33">
        <v>346.33911999999998</v>
      </c>
      <c r="AF406" s="33">
        <v>0</v>
      </c>
      <c r="AG406" s="33">
        <v>64.186350000000004</v>
      </c>
      <c r="AH406" s="33">
        <v>0</v>
      </c>
      <c r="AI406" s="33">
        <v>0</v>
      </c>
      <c r="AJ406" s="33">
        <v>2673.8139000000001</v>
      </c>
      <c r="AK406" s="33">
        <v>140.66193999999999</v>
      </c>
      <c r="AL406" s="33">
        <v>526.86748</v>
      </c>
      <c r="AM406" s="33">
        <v>1571.1309177000001</v>
      </c>
      <c r="AN406" s="33">
        <v>10.9402215387708</v>
      </c>
      <c r="AO406" s="10">
        <v>0.15428033866415805</v>
      </c>
      <c r="AP406" s="8">
        <v>0</v>
      </c>
      <c r="AQ406" s="8">
        <v>5.6099242113903811</v>
      </c>
      <c r="AR406" s="8">
        <v>35</v>
      </c>
      <c r="AS406" s="8">
        <v>202.85714285714289</v>
      </c>
      <c r="AT406">
        <v>66</v>
      </c>
      <c r="AU406" s="20">
        <v>404</v>
      </c>
      <c r="AV406" s="8">
        <v>97.115384615384613</v>
      </c>
      <c r="AW406" s="34">
        <v>6</v>
      </c>
      <c r="AX406" s="34">
        <v>3</v>
      </c>
    </row>
    <row r="407" spans="1:50" x14ac:dyDescent="0.25">
      <c r="A407" s="2" t="s">
        <v>758</v>
      </c>
      <c r="B407" s="3" t="s">
        <v>854</v>
      </c>
      <c r="C407" s="4">
        <v>50245</v>
      </c>
      <c r="D407" s="2" t="s">
        <v>760</v>
      </c>
      <c r="E407" s="2" t="s">
        <v>855</v>
      </c>
      <c r="F407" t="e">
        <v>#N/A</v>
      </c>
      <c r="G407" s="6" t="s">
        <v>2230</v>
      </c>
      <c r="H407" s="6">
        <v>7</v>
      </c>
      <c r="I407" s="6" t="s">
        <v>2238</v>
      </c>
      <c r="J407" s="6" t="s">
        <v>2238</v>
      </c>
      <c r="K407" s="34">
        <v>26967.200000000001</v>
      </c>
      <c r="L407" s="34">
        <v>849</v>
      </c>
      <c r="M407" s="34">
        <v>800</v>
      </c>
      <c r="N407" s="34">
        <v>36.875</v>
      </c>
      <c r="O407" s="35">
        <v>2.7803757953809134</v>
      </c>
      <c r="P407" s="33">
        <v>174</v>
      </c>
      <c r="Q407" s="33">
        <v>598</v>
      </c>
      <c r="R407" s="33">
        <v>28</v>
      </c>
      <c r="S407" s="8">
        <v>75.381086686346521</v>
      </c>
      <c r="T407" s="33">
        <v>0</v>
      </c>
      <c r="U407" s="33">
        <v>0</v>
      </c>
      <c r="V407" s="33">
        <v>37.200676999999999</v>
      </c>
      <c r="W407" s="33">
        <v>27458.798999999999</v>
      </c>
      <c r="X407" s="33">
        <v>0</v>
      </c>
      <c r="Y407" s="33">
        <v>0</v>
      </c>
      <c r="Z407" s="33">
        <v>15843.27</v>
      </c>
      <c r="AA407" s="33">
        <v>0</v>
      </c>
      <c r="AB407" s="33">
        <v>319.28687000000002</v>
      </c>
      <c r="AC407" s="33">
        <v>11313.439</v>
      </c>
      <c r="AD407" s="33">
        <v>20.00271</v>
      </c>
      <c r="AE407" s="33">
        <v>0</v>
      </c>
      <c r="AF407" s="33">
        <v>0</v>
      </c>
      <c r="AG407" s="33">
        <v>1038.73</v>
      </c>
      <c r="AH407" s="33">
        <v>0</v>
      </c>
      <c r="AI407" s="33">
        <v>130.95093</v>
      </c>
      <c r="AJ407" s="33">
        <v>5599.5343999999996</v>
      </c>
      <c r="AK407" s="33">
        <v>0</v>
      </c>
      <c r="AL407" s="33">
        <v>20726.784</v>
      </c>
      <c r="AM407" s="33">
        <v>1908.71683411</v>
      </c>
      <c r="AN407" s="33">
        <v>47.200824364710009</v>
      </c>
      <c r="AO407" s="10">
        <v>0.35406091370558374</v>
      </c>
      <c r="AP407" s="8">
        <v>0</v>
      </c>
      <c r="AQ407" s="8">
        <v>182.9920090883283</v>
      </c>
      <c r="AR407" s="8">
        <v>286</v>
      </c>
      <c r="AS407" s="8">
        <v>660.31468531468545</v>
      </c>
      <c r="AT407">
        <v>215</v>
      </c>
      <c r="AU407" s="20">
        <v>768</v>
      </c>
      <c r="AV407" s="8">
        <v>96</v>
      </c>
      <c r="AW407" s="34">
        <v>99</v>
      </c>
      <c r="AX407" s="34">
        <v>86</v>
      </c>
    </row>
    <row r="408" spans="1:50" x14ac:dyDescent="0.25">
      <c r="A408" s="2" t="s">
        <v>814</v>
      </c>
      <c r="B408" s="3" t="s">
        <v>856</v>
      </c>
      <c r="C408" s="4">
        <v>63190</v>
      </c>
      <c r="D408" s="2" t="s">
        <v>816</v>
      </c>
      <c r="E408" s="2" t="s">
        <v>857</v>
      </c>
      <c r="F408" t="e">
        <v>#N/A</v>
      </c>
      <c r="G408" s="6" t="s">
        <v>2231</v>
      </c>
      <c r="H408" s="6">
        <v>10</v>
      </c>
      <c r="I408" s="6" t="s">
        <v>2238</v>
      </c>
      <c r="J408" s="6" t="s">
        <v>2238</v>
      </c>
      <c r="K408" s="34">
        <v>9229.3000000000011</v>
      </c>
      <c r="L408" s="34">
        <v>2110</v>
      </c>
      <c r="M408" s="34">
        <v>1160</v>
      </c>
      <c r="N408" s="34">
        <v>75</v>
      </c>
      <c r="O408" s="35">
        <v>16.164765116126382</v>
      </c>
      <c r="P408" s="33">
        <v>544</v>
      </c>
      <c r="Q408" s="33">
        <v>616</v>
      </c>
      <c r="R408" s="33">
        <v>0</v>
      </c>
      <c r="S408" s="8">
        <v>38.146817892977779</v>
      </c>
      <c r="T408" s="33">
        <v>8557.2271999999994</v>
      </c>
      <c r="U408" s="33">
        <v>0</v>
      </c>
      <c r="V408" s="33">
        <v>0</v>
      </c>
      <c r="W408" s="33">
        <v>1367.8191999999999</v>
      </c>
      <c r="X408" s="33">
        <v>0</v>
      </c>
      <c r="Y408" s="33">
        <v>0</v>
      </c>
      <c r="Z408" s="33">
        <v>176.99616</v>
      </c>
      <c r="AA408" s="33">
        <v>4720.2120999999997</v>
      </c>
      <c r="AB408" s="33">
        <v>0</v>
      </c>
      <c r="AC408" s="33">
        <v>5095.3023999999996</v>
      </c>
      <c r="AD408" s="33">
        <v>0</v>
      </c>
      <c r="AE408" s="33">
        <v>67.464276999999996</v>
      </c>
      <c r="AF408" s="33">
        <v>0</v>
      </c>
      <c r="AG408" s="33">
        <v>0</v>
      </c>
      <c r="AH408" s="33">
        <v>4652.7479000000003</v>
      </c>
      <c r="AI408" s="33">
        <v>0</v>
      </c>
      <c r="AJ408" s="33">
        <v>743.26742999999999</v>
      </c>
      <c r="AK408" s="33">
        <v>717.21096999999997</v>
      </c>
      <c r="AL408" s="33">
        <v>3811.82</v>
      </c>
      <c r="AM408" s="33">
        <v>1600.39696207</v>
      </c>
      <c r="AN408" s="33">
        <v>32.160332307023602</v>
      </c>
      <c r="AO408" s="10">
        <v>0.16966024669984855</v>
      </c>
      <c r="AP408" s="8">
        <v>0</v>
      </c>
      <c r="AQ408" s="8">
        <v>180.04477592291235</v>
      </c>
      <c r="AR408" s="8">
        <v>87</v>
      </c>
      <c r="AS408" s="8">
        <v>2202.0689655172409</v>
      </c>
      <c r="AT408">
        <v>731</v>
      </c>
      <c r="AU408" s="20">
        <v>846</v>
      </c>
      <c r="AV408" s="8">
        <v>72.931034482758619</v>
      </c>
      <c r="AW408" s="34">
        <v>136</v>
      </c>
      <c r="AX408" s="34">
        <v>123</v>
      </c>
    </row>
    <row r="409" spans="1:50" x14ac:dyDescent="0.25">
      <c r="A409" s="2" t="s">
        <v>301</v>
      </c>
      <c r="B409" s="3" t="s">
        <v>858</v>
      </c>
      <c r="C409" s="4">
        <v>13836</v>
      </c>
      <c r="D409" s="2" t="s">
        <v>303</v>
      </c>
      <c r="E409" s="2" t="s">
        <v>859</v>
      </c>
      <c r="F409" t="e">
        <v>#N/A</v>
      </c>
      <c r="G409" s="6" t="s">
        <v>2231</v>
      </c>
      <c r="H409" s="6">
        <v>0</v>
      </c>
      <c r="I409" s="6" t="s">
        <v>2239</v>
      </c>
      <c r="J409" s="6" t="s">
        <v>2238</v>
      </c>
      <c r="K409" s="34">
        <v>19483</v>
      </c>
      <c r="L409" s="34">
        <v>986</v>
      </c>
      <c r="M409" s="34">
        <v>490</v>
      </c>
      <c r="N409" s="34">
        <v>42.653061224489797</v>
      </c>
      <c r="O409" s="35">
        <v>3.203455678851868</v>
      </c>
      <c r="P409" s="33">
        <v>69</v>
      </c>
      <c r="Q409" s="33">
        <v>417</v>
      </c>
      <c r="R409" s="33">
        <v>4</v>
      </c>
      <c r="S409" s="8">
        <v>8.5798887175362566</v>
      </c>
      <c r="T409" s="33">
        <v>13878.328</v>
      </c>
      <c r="U409" s="33">
        <v>1144.9328</v>
      </c>
      <c r="V409" s="33">
        <v>0</v>
      </c>
      <c r="W409" s="33">
        <v>4127.1243000000004</v>
      </c>
      <c r="X409" s="33">
        <v>0</v>
      </c>
      <c r="Y409" s="33">
        <v>0</v>
      </c>
      <c r="Z409" s="33">
        <v>1181.0114000000001</v>
      </c>
      <c r="AA409" s="33">
        <v>0</v>
      </c>
      <c r="AB409" s="33">
        <v>25.213432000000001</v>
      </c>
      <c r="AC409" s="33">
        <v>17724.938999999998</v>
      </c>
      <c r="AD409" s="33">
        <v>1043.4036000000001</v>
      </c>
      <c r="AE409" s="33">
        <v>938.49099000000001</v>
      </c>
      <c r="AF409" s="33">
        <v>265.48403000000002</v>
      </c>
      <c r="AG409" s="33">
        <v>80.997798000000003</v>
      </c>
      <c r="AH409" s="33">
        <v>0</v>
      </c>
      <c r="AI409" s="33">
        <v>17.136344000000001</v>
      </c>
      <c r="AJ409" s="33">
        <v>10056.027</v>
      </c>
      <c r="AK409" s="33">
        <v>6902.6364000000003</v>
      </c>
      <c r="AL409" s="33">
        <v>1713.7953</v>
      </c>
      <c r="AM409" s="33">
        <v>0</v>
      </c>
      <c r="AN409" s="33">
        <v>112.3671273760132</v>
      </c>
      <c r="AO409" s="10">
        <v>0.625</v>
      </c>
      <c r="AP409" s="8">
        <v>16.239038648911983</v>
      </c>
      <c r="AQ409" s="8">
        <v>81.100146992015638</v>
      </c>
      <c r="AR409" s="8">
        <v>196</v>
      </c>
      <c r="AS409" s="8">
        <v>681.32653061224494</v>
      </c>
      <c r="AT409">
        <v>191</v>
      </c>
      <c r="AU409" s="20">
        <v>473</v>
      </c>
      <c r="AV409" s="8">
        <v>96.530612244897966</v>
      </c>
      <c r="AW409" s="34">
        <v>20</v>
      </c>
      <c r="AX409" s="34">
        <v>12</v>
      </c>
    </row>
    <row r="410" spans="1:50" x14ac:dyDescent="0.25">
      <c r="A410" s="2" t="s">
        <v>576</v>
      </c>
      <c r="B410" s="3" t="s">
        <v>860</v>
      </c>
      <c r="C410" s="4">
        <v>76863</v>
      </c>
      <c r="D410" s="2" t="s">
        <v>578</v>
      </c>
      <c r="E410" s="2" t="s">
        <v>861</v>
      </c>
      <c r="F410" t="e">
        <v>#N/A</v>
      </c>
      <c r="G410" s="6" t="s">
        <v>2233</v>
      </c>
      <c r="H410" s="6">
        <v>8</v>
      </c>
      <c r="I410" s="6" t="s">
        <v>2238</v>
      </c>
      <c r="J410" s="6" t="s">
        <v>2238</v>
      </c>
      <c r="K410" s="34">
        <v>19080.7</v>
      </c>
      <c r="L410" s="34">
        <v>986</v>
      </c>
      <c r="M410" s="34">
        <v>861</v>
      </c>
      <c r="N410" s="34">
        <v>44.483159117305462</v>
      </c>
      <c r="O410" s="35">
        <v>4.2178793053778847</v>
      </c>
      <c r="P410" s="33">
        <v>268</v>
      </c>
      <c r="Q410" s="33">
        <v>589</v>
      </c>
      <c r="R410" s="33">
        <v>4</v>
      </c>
      <c r="S410" s="8">
        <v>18.04462442282745</v>
      </c>
      <c r="T410" s="33">
        <v>418.32191999999998</v>
      </c>
      <c r="U410" s="33">
        <v>0</v>
      </c>
      <c r="V410" s="33">
        <v>0</v>
      </c>
      <c r="W410" s="33">
        <v>22818.897000000001</v>
      </c>
      <c r="X410" s="33">
        <v>0</v>
      </c>
      <c r="Y410" s="33">
        <v>0</v>
      </c>
      <c r="Z410" s="33">
        <v>2867.1691000000001</v>
      </c>
      <c r="AA410" s="33">
        <v>2890.2716</v>
      </c>
      <c r="AB410" s="33">
        <v>87.968136000000001</v>
      </c>
      <c r="AC410" s="33">
        <v>17395.050999999999</v>
      </c>
      <c r="AD410" s="33">
        <v>48.587378999999999</v>
      </c>
      <c r="AE410" s="33">
        <v>51.829075000000003</v>
      </c>
      <c r="AF410" s="33">
        <v>0</v>
      </c>
      <c r="AG410" s="33">
        <v>832.51808000000005</v>
      </c>
      <c r="AH410" s="33">
        <v>2889.6857</v>
      </c>
      <c r="AI410" s="33">
        <v>87.968145000000007</v>
      </c>
      <c r="AJ410" s="33">
        <v>14845.781999999999</v>
      </c>
      <c r="AK410" s="33">
        <v>378.85237999999998</v>
      </c>
      <c r="AL410" s="33">
        <v>4202.4117999999999</v>
      </c>
      <c r="AM410" s="33">
        <v>291.99334338599999</v>
      </c>
      <c r="AN410" s="33">
        <v>34.674963891666806</v>
      </c>
      <c r="AO410" s="10">
        <v>0.34309357097390197</v>
      </c>
      <c r="AP410" s="8">
        <v>166.9449081803005</v>
      </c>
      <c r="AQ410" s="8">
        <v>179.39698887017687</v>
      </c>
      <c r="AR410" s="8">
        <v>462</v>
      </c>
      <c r="AS410" s="8">
        <v>395.81229889177484</v>
      </c>
      <c r="AT410">
        <v>402</v>
      </c>
      <c r="AU410" s="20">
        <v>587</v>
      </c>
      <c r="AV410" s="8">
        <v>68.176538908246215</v>
      </c>
      <c r="AW410" s="34">
        <v>148</v>
      </c>
      <c r="AX410" s="34">
        <v>124</v>
      </c>
    </row>
    <row r="411" spans="1:50" x14ac:dyDescent="0.25">
      <c r="A411" s="2" t="s">
        <v>88</v>
      </c>
      <c r="B411" s="3" t="s">
        <v>862</v>
      </c>
      <c r="C411" s="4">
        <v>68169</v>
      </c>
      <c r="D411" s="2" t="s">
        <v>90</v>
      </c>
      <c r="E411" s="2" t="s">
        <v>863</v>
      </c>
      <c r="F411" t="e">
        <v>#N/A</v>
      </c>
      <c r="G411" s="6" t="s">
        <v>2230</v>
      </c>
      <c r="H411" s="6">
        <v>0</v>
      </c>
      <c r="I411" s="6" t="s">
        <v>2239</v>
      </c>
      <c r="J411" s="6" t="s">
        <v>2239</v>
      </c>
      <c r="K411" s="34">
        <v>12513.599999999999</v>
      </c>
      <c r="L411" s="34">
        <v>653</v>
      </c>
      <c r="M411" s="34">
        <v>626</v>
      </c>
      <c r="N411" s="34">
        <v>48.562300319488813</v>
      </c>
      <c r="O411" s="35">
        <v>5.8047278740551747</v>
      </c>
      <c r="P411" s="33">
        <v>118</v>
      </c>
      <c r="Q411" s="33">
        <v>490</v>
      </c>
      <c r="R411" s="33">
        <v>18</v>
      </c>
      <c r="S411" s="8">
        <v>26.034732784510716</v>
      </c>
      <c r="T411" s="33">
        <v>28.460481999999999</v>
      </c>
      <c r="U411" s="33">
        <v>546.89981999999998</v>
      </c>
      <c r="V411" s="33">
        <v>1784.5193999999999</v>
      </c>
      <c r="W411" s="33">
        <v>10063.617</v>
      </c>
      <c r="X411" s="33">
        <v>164.80671000000001</v>
      </c>
      <c r="Y411" s="33">
        <v>0</v>
      </c>
      <c r="Z411" s="33">
        <v>891.15216999999996</v>
      </c>
      <c r="AA411" s="33">
        <v>30.586314000000002</v>
      </c>
      <c r="AB411" s="33">
        <v>64.939018000000004</v>
      </c>
      <c r="AC411" s="33">
        <v>11600.966</v>
      </c>
      <c r="AD411" s="33">
        <v>9.6123203000000004</v>
      </c>
      <c r="AE411" s="33">
        <v>8.9526234000000002</v>
      </c>
      <c r="AF411" s="33">
        <v>0</v>
      </c>
      <c r="AG411" s="33">
        <v>1904.0717</v>
      </c>
      <c r="AH411" s="33">
        <v>0</v>
      </c>
      <c r="AI411" s="33">
        <v>409.84859999999998</v>
      </c>
      <c r="AJ411" s="33">
        <v>6907.0155999999997</v>
      </c>
      <c r="AK411" s="33">
        <v>87.702177000000006</v>
      </c>
      <c r="AL411" s="33">
        <v>3279.6648</v>
      </c>
      <c r="AM411" s="33">
        <v>0</v>
      </c>
      <c r="AN411" s="33">
        <v>91.567136539640416</v>
      </c>
      <c r="AO411" s="10">
        <v>0.33217993079584773</v>
      </c>
      <c r="AP411" s="8">
        <v>0</v>
      </c>
      <c r="AQ411" s="8">
        <v>39.700742436719359</v>
      </c>
      <c r="AR411" s="8">
        <v>125</v>
      </c>
      <c r="AS411" s="8">
        <v>593.6</v>
      </c>
      <c r="AT411">
        <v>252</v>
      </c>
      <c r="AU411" s="20">
        <v>551</v>
      </c>
      <c r="AV411" s="8">
        <v>88.019169329073492</v>
      </c>
      <c r="AW411" s="34">
        <v>58</v>
      </c>
      <c r="AX411" s="34">
        <v>58</v>
      </c>
    </row>
    <row r="412" spans="1:50" x14ac:dyDescent="0.25">
      <c r="A412" s="2" t="s">
        <v>500</v>
      </c>
      <c r="B412" s="3" t="s">
        <v>864</v>
      </c>
      <c r="C412" s="4">
        <v>5030</v>
      </c>
      <c r="D412" s="2" t="s">
        <v>502</v>
      </c>
      <c r="E412" s="2" t="s">
        <v>865</v>
      </c>
      <c r="F412" t="e">
        <v>#N/A</v>
      </c>
      <c r="G412" s="6" t="s">
        <v>2232</v>
      </c>
      <c r="H412" s="6">
        <v>0</v>
      </c>
      <c r="I412" s="6" t="s">
        <v>2239</v>
      </c>
      <c r="J412" s="6" t="s">
        <v>2238</v>
      </c>
      <c r="K412" s="34">
        <v>8339.8000000000011</v>
      </c>
      <c r="L412" s="34">
        <v>3199</v>
      </c>
      <c r="M412" s="34">
        <v>2470</v>
      </c>
      <c r="N412" s="34">
        <v>94.372469635627539</v>
      </c>
      <c r="O412" s="35">
        <v>24.186583446283066</v>
      </c>
      <c r="P412" s="33">
        <v>607</v>
      </c>
      <c r="Q412" s="33">
        <v>1834</v>
      </c>
      <c r="R412" s="33">
        <v>29</v>
      </c>
      <c r="S412" s="8">
        <v>9.9057164361220771</v>
      </c>
      <c r="T412" s="33">
        <v>1230.9911999999999</v>
      </c>
      <c r="U412" s="33">
        <v>0</v>
      </c>
      <c r="V412" s="33">
        <v>0</v>
      </c>
      <c r="W412" s="33">
        <v>6892.6797999999999</v>
      </c>
      <c r="X412" s="33">
        <v>34.151845000000002</v>
      </c>
      <c r="Y412" s="33">
        <v>0</v>
      </c>
      <c r="Z412" s="33">
        <v>477.26772</v>
      </c>
      <c r="AA412" s="33">
        <v>21.287222</v>
      </c>
      <c r="AB412" s="33">
        <v>0</v>
      </c>
      <c r="AC412" s="33">
        <v>7695.0393000000004</v>
      </c>
      <c r="AD412" s="33">
        <v>57.954642999999997</v>
      </c>
      <c r="AE412" s="33">
        <v>83.823278000000002</v>
      </c>
      <c r="AF412" s="33">
        <v>0</v>
      </c>
      <c r="AG412" s="33">
        <v>1.8270772</v>
      </c>
      <c r="AH412" s="33">
        <v>0</v>
      </c>
      <c r="AI412" s="33">
        <v>0</v>
      </c>
      <c r="AJ412" s="33">
        <v>6709.0794999999998</v>
      </c>
      <c r="AK412" s="33">
        <v>639.44425000000001</v>
      </c>
      <c r="AL412" s="33">
        <v>817.37482999999997</v>
      </c>
      <c r="AM412" s="33">
        <v>513.26533869499997</v>
      </c>
      <c r="AN412" s="33">
        <v>20.088062400156399</v>
      </c>
      <c r="AO412" s="10">
        <v>0.24529472595656671</v>
      </c>
      <c r="AP412" s="8">
        <v>0</v>
      </c>
      <c r="AQ412" s="8">
        <v>60.681997103490318</v>
      </c>
      <c r="AR412" s="8">
        <v>85</v>
      </c>
      <c r="AS412" s="8">
        <v>903.52941176470608</v>
      </c>
      <c r="AT412">
        <v>777</v>
      </c>
      <c r="AU412" s="20">
        <v>2134</v>
      </c>
      <c r="AV412" s="8">
        <v>86.396761133603235</v>
      </c>
      <c r="AW412" s="34">
        <v>31</v>
      </c>
      <c r="AX412" s="34">
        <v>20</v>
      </c>
    </row>
    <row r="413" spans="1:50" x14ac:dyDescent="0.25">
      <c r="A413" s="2" t="s">
        <v>576</v>
      </c>
      <c r="B413" s="3" t="s">
        <v>866</v>
      </c>
      <c r="C413" s="4">
        <v>76243</v>
      </c>
      <c r="D413" s="2" t="s">
        <v>578</v>
      </c>
      <c r="E413" s="2" t="s">
        <v>867</v>
      </c>
      <c r="F413" t="e">
        <v>#N/A</v>
      </c>
      <c r="G413" s="6" t="s">
        <v>2230</v>
      </c>
      <c r="H413" s="6">
        <v>6</v>
      </c>
      <c r="I413" s="6" t="s">
        <v>2238</v>
      </c>
      <c r="J413" s="6" t="s">
        <v>2238</v>
      </c>
      <c r="K413" s="34">
        <v>20144.300000000003</v>
      </c>
      <c r="L413" s="34">
        <v>1526</v>
      </c>
      <c r="M413" s="34">
        <v>1351</v>
      </c>
      <c r="N413" s="34">
        <v>68.837897853441902</v>
      </c>
      <c r="O413" s="35">
        <v>8.5617289272405088</v>
      </c>
      <c r="P413" s="33">
        <v>977</v>
      </c>
      <c r="Q413" s="33">
        <v>252</v>
      </c>
      <c r="R413" s="33">
        <v>122</v>
      </c>
      <c r="S413" s="8">
        <v>20.888185112830389</v>
      </c>
      <c r="T413" s="33">
        <v>134.41417000000001</v>
      </c>
      <c r="U413" s="33">
        <v>526.35748000000001</v>
      </c>
      <c r="V413" s="33">
        <v>0</v>
      </c>
      <c r="W413" s="33">
        <v>17479.112000000001</v>
      </c>
      <c r="X413" s="33">
        <v>0</v>
      </c>
      <c r="Y413" s="33">
        <v>0</v>
      </c>
      <c r="Z413" s="33">
        <v>3154.2507999999998</v>
      </c>
      <c r="AA413" s="33">
        <v>3991.3144000000002</v>
      </c>
      <c r="AB413" s="33">
        <v>0</v>
      </c>
      <c r="AC413" s="33">
        <v>11048.77</v>
      </c>
      <c r="AD413" s="33">
        <v>11.880699999999999</v>
      </c>
      <c r="AE413" s="33">
        <v>45.252493000000001</v>
      </c>
      <c r="AF413" s="33">
        <v>0</v>
      </c>
      <c r="AG413" s="33">
        <v>341.78084000000001</v>
      </c>
      <c r="AH413" s="33">
        <v>3980.5743000000002</v>
      </c>
      <c r="AI413" s="33">
        <v>0</v>
      </c>
      <c r="AJ413" s="33">
        <v>9866.2942000000003</v>
      </c>
      <c r="AK413" s="33">
        <v>169.36850999999999</v>
      </c>
      <c r="AL413" s="33">
        <v>3802.9452999999999</v>
      </c>
      <c r="AM413" s="33">
        <v>2533.4866704199999</v>
      </c>
      <c r="AN413" s="33">
        <v>39.612744735205204</v>
      </c>
      <c r="AO413" s="10">
        <v>0.42829076620825146</v>
      </c>
      <c r="AP413" s="8">
        <v>0</v>
      </c>
      <c r="AQ413" s="8">
        <v>122.81808102981442</v>
      </c>
      <c r="AR413" s="8">
        <v>255</v>
      </c>
      <c r="AS413" s="8">
        <v>490.95110070576465</v>
      </c>
      <c r="AT413">
        <v>282</v>
      </c>
      <c r="AU413" s="20">
        <v>406</v>
      </c>
      <c r="AV413" s="8">
        <v>30.051813471502591</v>
      </c>
      <c r="AW413" s="34">
        <v>282</v>
      </c>
      <c r="AX413" s="34">
        <v>242</v>
      </c>
    </row>
    <row r="414" spans="1:50" x14ac:dyDescent="0.25">
      <c r="A414" s="2" t="s">
        <v>27</v>
      </c>
      <c r="B414" s="3" t="s">
        <v>868</v>
      </c>
      <c r="C414" s="4">
        <v>25293</v>
      </c>
      <c r="D414" s="2" t="s">
        <v>29</v>
      </c>
      <c r="E414" s="2" t="s">
        <v>869</v>
      </c>
      <c r="F414" t="e">
        <v>#N/A</v>
      </c>
      <c r="G414" s="6" t="s">
        <v>2233</v>
      </c>
      <c r="H414" s="6">
        <v>15</v>
      </c>
      <c r="I414" s="6" t="s">
        <v>2238</v>
      </c>
      <c r="J414" s="6" t="s">
        <v>2238</v>
      </c>
      <c r="K414" s="34">
        <v>38635.500000000007</v>
      </c>
      <c r="L414" s="34">
        <v>2405</v>
      </c>
      <c r="M414" s="34">
        <v>2332</v>
      </c>
      <c r="N414" s="34">
        <v>59.562607204116638</v>
      </c>
      <c r="O414" s="35">
        <v>7.4168913739345559</v>
      </c>
      <c r="P414" s="33">
        <v>369</v>
      </c>
      <c r="Q414" s="33">
        <v>1758</v>
      </c>
      <c r="R414" s="33">
        <v>205</v>
      </c>
      <c r="S414" s="8">
        <v>71.782971593288323</v>
      </c>
      <c r="T414" s="33">
        <v>115.74281000000001</v>
      </c>
      <c r="U414" s="33">
        <v>8097.1696000000002</v>
      </c>
      <c r="V414" s="33">
        <v>1082.7863</v>
      </c>
      <c r="W414" s="33">
        <v>28484.2</v>
      </c>
      <c r="X414" s="33">
        <v>0</v>
      </c>
      <c r="Y414" s="33">
        <v>106.23009999999999</v>
      </c>
      <c r="Z414" s="33">
        <v>20974.117999999999</v>
      </c>
      <c r="AA414" s="33">
        <v>84.291583000000003</v>
      </c>
      <c r="AB414" s="33">
        <v>1220.6560999999999</v>
      </c>
      <c r="AC414" s="33">
        <v>16157.550999999999</v>
      </c>
      <c r="AD414" s="33">
        <v>27.218374000000001</v>
      </c>
      <c r="AE414" s="33">
        <v>27.357104</v>
      </c>
      <c r="AF414" s="33">
        <v>0</v>
      </c>
      <c r="AG414" s="33">
        <v>2166.5956999999999</v>
      </c>
      <c r="AH414" s="33">
        <v>0</v>
      </c>
      <c r="AI414" s="33">
        <v>322.39661999999998</v>
      </c>
      <c r="AJ414" s="33">
        <v>8255.4318999999996</v>
      </c>
      <c r="AK414" s="33">
        <v>111.53237</v>
      </c>
      <c r="AL414" s="33">
        <v>27686.751</v>
      </c>
      <c r="AM414" s="33">
        <v>5876.8489466499996</v>
      </c>
      <c r="AN414" s="33">
        <v>115.7091285149732</v>
      </c>
      <c r="AO414" s="10">
        <v>0.22500000000000001</v>
      </c>
      <c r="AP414" s="8">
        <v>0</v>
      </c>
      <c r="AQ414" s="8">
        <v>55.994308719560088</v>
      </c>
      <c r="AR414" s="8">
        <v>441</v>
      </c>
      <c r="AS414" s="8">
        <v>173.28798185941042</v>
      </c>
      <c r="AT414">
        <v>896</v>
      </c>
      <c r="AU414" s="20">
        <v>2235</v>
      </c>
      <c r="AV414" s="8">
        <v>95.840480274442541</v>
      </c>
      <c r="AW414" s="34">
        <v>43</v>
      </c>
      <c r="AX414" s="34">
        <v>38</v>
      </c>
    </row>
    <row r="415" spans="1:50" x14ac:dyDescent="0.25">
      <c r="A415" s="2" t="s">
        <v>21</v>
      </c>
      <c r="B415" s="3" t="s">
        <v>870</v>
      </c>
      <c r="C415" s="4">
        <v>97161</v>
      </c>
      <c r="D415" s="2" t="s">
        <v>23</v>
      </c>
      <c r="E415" s="2" t="s">
        <v>871</v>
      </c>
      <c r="F415" t="e">
        <v>#N/A</v>
      </c>
      <c r="G415" s="6" t="s">
        <v>2230</v>
      </c>
      <c r="H415" s="6">
        <v>28</v>
      </c>
      <c r="I415" s="6" t="s">
        <v>2237</v>
      </c>
      <c r="J415" s="6" t="s">
        <v>2238</v>
      </c>
      <c r="K415" s="34">
        <v>640050.6</v>
      </c>
      <c r="L415" s="34">
        <v>378</v>
      </c>
      <c r="M415" s="34">
        <v>312</v>
      </c>
      <c r="N415" s="34">
        <v>29.166666666666668</v>
      </c>
      <c r="O415" s="35">
        <v>3.5845513495241836E-2</v>
      </c>
      <c r="P415" s="33">
        <v>0</v>
      </c>
      <c r="Q415" s="33">
        <v>0</v>
      </c>
      <c r="R415" s="33">
        <v>312</v>
      </c>
      <c r="S415" s="8">
        <v>98.680090801871501</v>
      </c>
      <c r="T415" s="33">
        <v>109348.93</v>
      </c>
      <c r="U415" s="33">
        <v>0</v>
      </c>
      <c r="V415" s="33">
        <v>0</v>
      </c>
      <c r="W415" s="33">
        <v>403837.92</v>
      </c>
      <c r="X415" s="33">
        <v>40185.696000000004</v>
      </c>
      <c r="Y415" s="33">
        <v>997.12186999999994</v>
      </c>
      <c r="Z415" s="33">
        <v>505502.67</v>
      </c>
      <c r="AA415" s="33">
        <v>40.169812999999998</v>
      </c>
      <c r="AB415" s="33">
        <v>4234.8509999999997</v>
      </c>
      <c r="AC415" s="33">
        <v>46276.067999999999</v>
      </c>
      <c r="AD415" s="33">
        <v>0</v>
      </c>
      <c r="AE415" s="33">
        <v>34.855870000000003</v>
      </c>
      <c r="AF415" s="33">
        <v>0</v>
      </c>
      <c r="AG415" s="33">
        <v>999.59897000000001</v>
      </c>
      <c r="AH415" s="33">
        <v>0</v>
      </c>
      <c r="AI415" s="33">
        <v>3987.4850999999999</v>
      </c>
      <c r="AJ415" s="33">
        <v>2304.8924000000002</v>
      </c>
      <c r="AK415" s="33">
        <v>25.72777</v>
      </c>
      <c r="AL415" s="33">
        <v>549698.31000000006</v>
      </c>
      <c r="AM415" s="33">
        <v>0</v>
      </c>
      <c r="AN415" s="33">
        <v>560.60090018671997</v>
      </c>
      <c r="AO415" s="10">
        <v>0.58512492736780941</v>
      </c>
      <c r="AP415" s="8">
        <v>0</v>
      </c>
      <c r="AQ415" s="8">
        <v>1.9312469437652813</v>
      </c>
      <c r="AR415" s="8">
        <v>6981</v>
      </c>
      <c r="AS415" s="8">
        <v>0.37243947858472998</v>
      </c>
      <c r="AT415">
        <v>17</v>
      </c>
      <c r="AU415" s="20">
        <v>297</v>
      </c>
      <c r="AV415" s="8">
        <v>95.192307692307693</v>
      </c>
      <c r="AW415" s="34">
        <v>1</v>
      </c>
      <c r="AX415" s="34">
        <v>0</v>
      </c>
    </row>
    <row r="416" spans="1:50" x14ac:dyDescent="0.25">
      <c r="A416" s="2" t="s">
        <v>301</v>
      </c>
      <c r="B416" s="3" t="s">
        <v>872</v>
      </c>
      <c r="C416" s="4">
        <v>13188</v>
      </c>
      <c r="D416" s="2" t="s">
        <v>303</v>
      </c>
      <c r="E416" s="2" t="s">
        <v>873</v>
      </c>
      <c r="F416" t="e">
        <v>#N/A</v>
      </c>
      <c r="G416" s="6" t="s">
        <v>2232</v>
      </c>
      <c r="H416" s="6">
        <v>0</v>
      </c>
      <c r="I416" s="6" t="s">
        <v>2239</v>
      </c>
      <c r="J416" s="6" t="s">
        <v>2239</v>
      </c>
      <c r="K416" s="34">
        <v>11855.2</v>
      </c>
      <c r="L416" s="34">
        <v>630</v>
      </c>
      <c r="M416" s="34">
        <v>586</v>
      </c>
      <c r="N416" s="34">
        <v>76.109215017064841</v>
      </c>
      <c r="O416" s="35">
        <v>5.1995924227913255</v>
      </c>
      <c r="P416" s="33">
        <v>323</v>
      </c>
      <c r="Q416" s="33">
        <v>263</v>
      </c>
      <c r="R416" s="33">
        <v>0</v>
      </c>
      <c r="S416" s="8">
        <v>29.820322882873157</v>
      </c>
      <c r="T416" s="33">
        <v>3602.2856999999999</v>
      </c>
      <c r="U416" s="33">
        <v>0</v>
      </c>
      <c r="V416" s="33">
        <v>0</v>
      </c>
      <c r="W416" s="33">
        <v>0</v>
      </c>
      <c r="X416" s="33">
        <v>5544.5302000000001</v>
      </c>
      <c r="Y416" s="33">
        <v>6251.9637000000002</v>
      </c>
      <c r="Z416" s="33">
        <v>0</v>
      </c>
      <c r="AA416" s="33">
        <v>0</v>
      </c>
      <c r="AB416" s="33">
        <v>5893.1513000000004</v>
      </c>
      <c r="AC416" s="33">
        <v>820.08466999999996</v>
      </c>
      <c r="AD416" s="33">
        <v>125.72962</v>
      </c>
      <c r="AE416" s="33">
        <v>158.87012999999999</v>
      </c>
      <c r="AF416" s="33">
        <v>0</v>
      </c>
      <c r="AG416" s="33">
        <v>5979.0118000000002</v>
      </c>
      <c r="AH416" s="33">
        <v>0</v>
      </c>
      <c r="AI416" s="33">
        <v>2314.2269000000001</v>
      </c>
      <c r="AJ416" s="33">
        <v>21.680821999999999</v>
      </c>
      <c r="AK416" s="33">
        <v>713.38306999999998</v>
      </c>
      <c r="AL416" s="33">
        <v>3903.7566000000002</v>
      </c>
      <c r="AM416" s="33">
        <v>0</v>
      </c>
      <c r="AN416" s="33">
        <v>0.42011078945999997</v>
      </c>
      <c r="AO416" s="10">
        <v>0.67472118959107807</v>
      </c>
      <c r="AP416" s="8">
        <v>0</v>
      </c>
      <c r="AQ416" s="8">
        <v>12.431631038838999</v>
      </c>
      <c r="AR416" s="8">
        <v>132</v>
      </c>
      <c r="AS416" s="8">
        <v>155.07575757575756</v>
      </c>
      <c r="AT416">
        <v>444</v>
      </c>
      <c r="AU416" s="20">
        <v>436</v>
      </c>
      <c r="AV416" s="8">
        <v>74.402730375426614</v>
      </c>
      <c r="AW416" s="34">
        <v>29</v>
      </c>
      <c r="AX416" s="34">
        <v>19</v>
      </c>
    </row>
    <row r="417" spans="1:50" x14ac:dyDescent="0.25">
      <c r="A417" s="2" t="s">
        <v>576</v>
      </c>
      <c r="B417" s="3" t="s">
        <v>874</v>
      </c>
      <c r="C417" s="4">
        <v>76318</v>
      </c>
      <c r="D417" s="2" t="s">
        <v>578</v>
      </c>
      <c r="E417" s="2" t="s">
        <v>875</v>
      </c>
      <c r="F417" t="e">
        <v>#N/A</v>
      </c>
      <c r="G417" s="6" t="s">
        <v>2232</v>
      </c>
      <c r="H417" s="6">
        <v>11</v>
      </c>
      <c r="I417" s="6" t="s">
        <v>2238</v>
      </c>
      <c r="J417" s="6" t="s">
        <v>2238</v>
      </c>
      <c r="K417" s="34">
        <v>16033.7</v>
      </c>
      <c r="L417" s="34">
        <v>1568</v>
      </c>
      <c r="M417" s="34">
        <v>937</v>
      </c>
      <c r="N417" s="34">
        <v>68.409818569903948</v>
      </c>
      <c r="O417" s="35">
        <v>5.4152862892011644</v>
      </c>
      <c r="P417" s="33">
        <v>416</v>
      </c>
      <c r="Q417" s="33">
        <v>514</v>
      </c>
      <c r="R417" s="33">
        <v>7</v>
      </c>
      <c r="S417" s="8">
        <v>37.224772687048294</v>
      </c>
      <c r="T417" s="33">
        <v>9294.4727000000003</v>
      </c>
      <c r="U417" s="33">
        <v>0</v>
      </c>
      <c r="V417" s="33">
        <v>1611.9363000000001</v>
      </c>
      <c r="W417" s="33">
        <v>3251.9593</v>
      </c>
      <c r="X417" s="33">
        <v>1849.0648000000001</v>
      </c>
      <c r="Y417" s="33">
        <v>0</v>
      </c>
      <c r="Z417" s="33">
        <v>0</v>
      </c>
      <c r="AA417" s="33">
        <v>2000.3291999999999</v>
      </c>
      <c r="AB417" s="33">
        <v>73.038874000000007</v>
      </c>
      <c r="AC417" s="33">
        <v>14023.937</v>
      </c>
      <c r="AD417" s="33">
        <v>177.99508</v>
      </c>
      <c r="AE417" s="33">
        <v>223.74161000000001</v>
      </c>
      <c r="AF417" s="33">
        <v>0</v>
      </c>
      <c r="AG417" s="33">
        <v>67.237540999999993</v>
      </c>
      <c r="AH417" s="33">
        <v>2000.2062000000001</v>
      </c>
      <c r="AI417" s="33">
        <v>25.941471</v>
      </c>
      <c r="AJ417" s="33">
        <v>5491.5824000000002</v>
      </c>
      <c r="AK417" s="33">
        <v>2408.1550000000002</v>
      </c>
      <c r="AL417" s="33">
        <v>6058.4354000000003</v>
      </c>
      <c r="AM417" s="33">
        <v>1619.4631115699999</v>
      </c>
      <c r="AN417" s="33">
        <v>1.3627861775476</v>
      </c>
      <c r="AO417" s="10">
        <v>0.24221251819505091</v>
      </c>
      <c r="AP417" s="8">
        <v>0</v>
      </c>
      <c r="AQ417" s="8">
        <v>115.27169379641497</v>
      </c>
      <c r="AR417" s="8">
        <v>166</v>
      </c>
      <c r="AS417" s="8">
        <v>707.8328233115061</v>
      </c>
      <c r="AT417">
        <v>203</v>
      </c>
      <c r="AU417" s="20">
        <v>604.00000000000011</v>
      </c>
      <c r="AV417" s="8">
        <v>64.46104589114195</v>
      </c>
      <c r="AW417" s="34">
        <v>203</v>
      </c>
      <c r="AX417" s="34">
        <v>192</v>
      </c>
    </row>
    <row r="418" spans="1:50" x14ac:dyDescent="0.25">
      <c r="A418" s="2" t="s">
        <v>438</v>
      </c>
      <c r="B418" s="3" t="s">
        <v>876</v>
      </c>
      <c r="C418" s="4">
        <v>17524</v>
      </c>
      <c r="D418" s="2" t="s">
        <v>237</v>
      </c>
      <c r="E418" s="2" t="s">
        <v>877</v>
      </c>
      <c r="F418" t="e">
        <v>#N/A</v>
      </c>
      <c r="G418" s="6" t="s">
        <v>2232</v>
      </c>
      <c r="H418" s="6">
        <v>8</v>
      </c>
      <c r="I418" s="6" t="s">
        <v>2238</v>
      </c>
      <c r="J418" s="6" t="s">
        <v>2238</v>
      </c>
      <c r="K418" s="34">
        <v>10966</v>
      </c>
      <c r="L418" s="34">
        <v>1683</v>
      </c>
      <c r="M418" s="34">
        <v>926</v>
      </c>
      <c r="N418" s="34">
        <v>66.63066954643628</v>
      </c>
      <c r="O418" s="35">
        <v>9.287608936483462</v>
      </c>
      <c r="P418" s="33">
        <v>703</v>
      </c>
      <c r="Q418" s="33">
        <v>222</v>
      </c>
      <c r="R418" s="33">
        <v>1</v>
      </c>
      <c r="S418" s="8">
        <v>61.482718715743836</v>
      </c>
      <c r="T418" s="33">
        <v>9468.6569</v>
      </c>
      <c r="U418" s="33">
        <v>0</v>
      </c>
      <c r="V418" s="33">
        <v>0</v>
      </c>
      <c r="W418" s="33">
        <v>1583.3336999999999</v>
      </c>
      <c r="X418" s="33">
        <v>0</v>
      </c>
      <c r="Y418" s="33">
        <v>0</v>
      </c>
      <c r="Z418" s="33">
        <v>52.523479999999999</v>
      </c>
      <c r="AA418" s="33">
        <v>0</v>
      </c>
      <c r="AB418" s="33">
        <v>222.51096000000001</v>
      </c>
      <c r="AC418" s="33">
        <v>10441.338</v>
      </c>
      <c r="AD418" s="33">
        <v>551.09122000000002</v>
      </c>
      <c r="AE418" s="33">
        <v>570.65054999999995</v>
      </c>
      <c r="AF418" s="33">
        <v>0</v>
      </c>
      <c r="AG418" s="33">
        <v>100.82683</v>
      </c>
      <c r="AH418" s="33">
        <v>0</v>
      </c>
      <c r="AI418" s="33">
        <v>167.07373000000001</v>
      </c>
      <c r="AJ418" s="33">
        <v>1699.4565</v>
      </c>
      <c r="AK418" s="33">
        <v>1801.9096999999999</v>
      </c>
      <c r="AL418" s="33">
        <v>6927.5463</v>
      </c>
      <c r="AM418" s="33">
        <v>0</v>
      </c>
      <c r="AN418" s="33">
        <v>21.604231871410317</v>
      </c>
      <c r="AO418" s="10">
        <v>0.26590330788804073</v>
      </c>
      <c r="AP418" s="8">
        <v>0</v>
      </c>
      <c r="AQ418" s="8">
        <v>21.593429130251678</v>
      </c>
      <c r="AR418" s="8">
        <v>119</v>
      </c>
      <c r="AS418" s="8">
        <v>202.52100840336135</v>
      </c>
      <c r="AT418">
        <v>125</v>
      </c>
      <c r="AU418" s="20">
        <v>444</v>
      </c>
      <c r="AV418" s="8">
        <v>47.948164146868251</v>
      </c>
      <c r="AW418" s="34">
        <v>100</v>
      </c>
      <c r="AX418" s="34">
        <v>87</v>
      </c>
    </row>
    <row r="419" spans="1:50" x14ac:dyDescent="0.25">
      <c r="A419" s="2" t="s">
        <v>184</v>
      </c>
      <c r="B419" s="3" t="s">
        <v>878</v>
      </c>
      <c r="C419" s="4">
        <v>8001</v>
      </c>
      <c r="D419" s="2" t="s">
        <v>186</v>
      </c>
      <c r="E419" s="2" t="s">
        <v>879</v>
      </c>
      <c r="F419" t="e">
        <v>#N/A</v>
      </c>
      <c r="G419" s="6" t="s">
        <v>2231</v>
      </c>
      <c r="H419" s="6">
        <v>0</v>
      </c>
      <c r="I419" s="6" t="s">
        <v>2239</v>
      </c>
      <c r="J419" s="6" t="s">
        <v>2239</v>
      </c>
      <c r="K419" s="34">
        <v>5465.9</v>
      </c>
      <c r="L419" s="34">
        <v>475</v>
      </c>
      <c r="M419" s="34">
        <v>169</v>
      </c>
      <c r="N419" s="34">
        <v>99.408284023668642</v>
      </c>
      <c r="O419" s="35">
        <v>6.8578204783755231E-2</v>
      </c>
      <c r="P419" s="33">
        <v>59</v>
      </c>
      <c r="Q419" s="33">
        <v>109</v>
      </c>
      <c r="R419" s="33">
        <v>1</v>
      </c>
      <c r="S419" s="8">
        <v>20.187931438734275</v>
      </c>
      <c r="T419" s="33">
        <v>4501.1490000000003</v>
      </c>
      <c r="U419" s="33">
        <v>0</v>
      </c>
      <c r="V419" s="33">
        <v>268.92601999999999</v>
      </c>
      <c r="W419" s="33">
        <v>572.93829000000005</v>
      </c>
      <c r="X419" s="33">
        <v>121.25451</v>
      </c>
      <c r="Y419" s="33">
        <v>216.08520999999999</v>
      </c>
      <c r="Z419" s="33">
        <v>1678.0092999999999</v>
      </c>
      <c r="AA419" s="33">
        <v>0</v>
      </c>
      <c r="AB419" s="33">
        <v>917.59199999999998</v>
      </c>
      <c r="AC419" s="33">
        <v>3858.3314</v>
      </c>
      <c r="AD419" s="33">
        <v>7941.0861000000004</v>
      </c>
      <c r="AE419" s="33">
        <v>7866.2479999999996</v>
      </c>
      <c r="AF419" s="33">
        <v>278.44087999999999</v>
      </c>
      <c r="AG419" s="33">
        <v>115.13420000000001</v>
      </c>
      <c r="AH419" s="33">
        <v>15.129528000000001</v>
      </c>
      <c r="AI419" s="33">
        <v>35.911622999999999</v>
      </c>
      <c r="AJ419" s="33">
        <v>340.89429999999999</v>
      </c>
      <c r="AK419" s="33">
        <v>3009.6569</v>
      </c>
      <c r="AL419" s="33">
        <v>2949.6768999999999</v>
      </c>
      <c r="AM419" s="33">
        <v>0</v>
      </c>
      <c r="AN419" s="33">
        <v>8.3005401159240009</v>
      </c>
      <c r="AO419" s="10">
        <v>0.4173728813559322</v>
      </c>
      <c r="AP419" s="8">
        <v>3.0629434886926337</v>
      </c>
      <c r="AQ419" s="8">
        <v>5.0673062831164515</v>
      </c>
      <c r="AR419" s="8">
        <v>166</v>
      </c>
      <c r="AS419" s="8">
        <v>36.024096385542165</v>
      </c>
      <c r="AT419">
        <v>138</v>
      </c>
      <c r="AU419" s="20">
        <v>161.99999999999997</v>
      </c>
      <c r="AV419" s="8">
        <v>95.857988165680467</v>
      </c>
      <c r="AW419" s="34">
        <v>6</v>
      </c>
      <c r="AX419" s="34">
        <v>3</v>
      </c>
    </row>
    <row r="420" spans="1:50" x14ac:dyDescent="0.25">
      <c r="A420" s="2" t="s">
        <v>204</v>
      </c>
      <c r="B420" s="3" t="s">
        <v>880</v>
      </c>
      <c r="C420" s="4">
        <v>52019</v>
      </c>
      <c r="D420" s="2" t="s">
        <v>206</v>
      </c>
      <c r="E420" s="2" t="s">
        <v>881</v>
      </c>
      <c r="F420" t="e">
        <v>#N/A</v>
      </c>
      <c r="G420" s="6" t="s">
        <v>2232</v>
      </c>
      <c r="H420" s="6">
        <v>0</v>
      </c>
      <c r="I420" s="6" t="s">
        <v>2239</v>
      </c>
      <c r="J420" s="6" t="s">
        <v>2239</v>
      </c>
      <c r="K420" s="34">
        <v>3769.6000000000004</v>
      </c>
      <c r="L420" s="34">
        <v>2314</v>
      </c>
      <c r="M420" s="34">
        <v>2094</v>
      </c>
      <c r="N420" s="34">
        <v>95.176695319961794</v>
      </c>
      <c r="O420" s="35">
        <v>45.655166806455156</v>
      </c>
      <c r="P420" s="33">
        <v>1307</v>
      </c>
      <c r="Q420" s="33">
        <v>780</v>
      </c>
      <c r="R420" s="33">
        <v>7</v>
      </c>
      <c r="S420" s="8">
        <v>6.5223309431680283</v>
      </c>
      <c r="T420" s="33">
        <v>3.0127554999999999</v>
      </c>
      <c r="U420" s="33">
        <v>25.076778999999998</v>
      </c>
      <c r="V420" s="33">
        <v>0</v>
      </c>
      <c r="W420" s="33">
        <v>4079.5862999999999</v>
      </c>
      <c r="X420" s="33">
        <v>0</v>
      </c>
      <c r="Y420" s="33">
        <v>0</v>
      </c>
      <c r="Z420" s="33">
        <v>0</v>
      </c>
      <c r="AA420" s="33">
        <v>0</v>
      </c>
      <c r="AB420" s="33">
        <v>11.239623999999999</v>
      </c>
      <c r="AC420" s="33">
        <v>4084.54</v>
      </c>
      <c r="AD420" s="33">
        <v>20.258583000000002</v>
      </c>
      <c r="AE420" s="33">
        <v>19.926570999999999</v>
      </c>
      <c r="AF420" s="33">
        <v>0</v>
      </c>
      <c r="AG420" s="33">
        <v>1505.3393000000001</v>
      </c>
      <c r="AH420" s="33">
        <v>0</v>
      </c>
      <c r="AI420" s="33">
        <v>1.1460447</v>
      </c>
      <c r="AJ420" s="33">
        <v>2320.3575999999998</v>
      </c>
      <c r="AK420" s="33">
        <v>0.80709374</v>
      </c>
      <c r="AL420" s="33">
        <v>268.46159</v>
      </c>
      <c r="AM420" s="33">
        <v>0</v>
      </c>
      <c r="AN420" s="33">
        <v>5.2351751958091999</v>
      </c>
      <c r="AO420" s="10">
        <v>0.40006305170239598</v>
      </c>
      <c r="AP420" s="8">
        <v>0</v>
      </c>
      <c r="AQ420" s="8">
        <v>54.24131843170268</v>
      </c>
      <c r="AR420" s="8">
        <v>83</v>
      </c>
      <c r="AS420" s="8">
        <v>725.6626506024096</v>
      </c>
      <c r="AT420">
        <v>2019</v>
      </c>
      <c r="AU420" s="20">
        <v>1786</v>
      </c>
      <c r="AV420" s="8">
        <v>85.291308500477555</v>
      </c>
      <c r="AW420" s="34">
        <v>263</v>
      </c>
      <c r="AX420" s="34">
        <v>235</v>
      </c>
    </row>
    <row r="421" spans="1:50" x14ac:dyDescent="0.25">
      <c r="A421" s="2" t="s">
        <v>184</v>
      </c>
      <c r="B421" s="3" t="s">
        <v>882</v>
      </c>
      <c r="C421" s="4">
        <v>8560</v>
      </c>
      <c r="D421" s="2" t="s">
        <v>186</v>
      </c>
      <c r="E421" s="2" t="s">
        <v>883</v>
      </c>
      <c r="F421" t="e">
        <v>#N/A</v>
      </c>
      <c r="G421" s="6" t="s">
        <v>2231</v>
      </c>
      <c r="H421" s="6">
        <v>19</v>
      </c>
      <c r="I421" s="6" t="s">
        <v>2238</v>
      </c>
      <c r="J421" s="6" t="s">
        <v>2238</v>
      </c>
      <c r="K421" s="34">
        <v>19428.5</v>
      </c>
      <c r="L421" s="34">
        <v>722</v>
      </c>
      <c r="M421" s="34">
        <v>656</v>
      </c>
      <c r="N421" s="34">
        <v>48.475609756097562</v>
      </c>
      <c r="O421" s="35">
        <v>4.2047775603227224</v>
      </c>
      <c r="P421" s="33">
        <v>108</v>
      </c>
      <c r="Q421" s="33">
        <v>546</v>
      </c>
      <c r="R421" s="33">
        <v>2</v>
      </c>
      <c r="S421" s="8">
        <v>16.840701875167781</v>
      </c>
      <c r="T421" s="33">
        <v>17887.898000000001</v>
      </c>
      <c r="U421" s="33">
        <v>0</v>
      </c>
      <c r="V421" s="33">
        <v>0</v>
      </c>
      <c r="W421" s="33">
        <v>0</v>
      </c>
      <c r="X421" s="33">
        <v>653.11958000000004</v>
      </c>
      <c r="Y421" s="33">
        <v>270.93036000000001</v>
      </c>
      <c r="Z421" s="33">
        <v>1143.7963999999999</v>
      </c>
      <c r="AA421" s="33">
        <v>0</v>
      </c>
      <c r="AB421" s="33">
        <v>1454.1781000000001</v>
      </c>
      <c r="AC421" s="33">
        <v>17365.260999999999</v>
      </c>
      <c r="AD421" s="33">
        <v>241.43582000000001</v>
      </c>
      <c r="AE421" s="33">
        <v>265.06479999999999</v>
      </c>
      <c r="AF421" s="33">
        <v>0</v>
      </c>
      <c r="AG421" s="33">
        <v>2150.9594999999999</v>
      </c>
      <c r="AH421" s="33">
        <v>0</v>
      </c>
      <c r="AI421" s="33">
        <v>331.39643000000001</v>
      </c>
      <c r="AJ421" s="33">
        <v>244.24428</v>
      </c>
      <c r="AK421" s="33">
        <v>14035.700999999999</v>
      </c>
      <c r="AL421" s="33">
        <v>3448.2352999999998</v>
      </c>
      <c r="AM421" s="33">
        <v>0</v>
      </c>
      <c r="AN421" s="33">
        <v>11.255142551130241</v>
      </c>
      <c r="AO421" s="10">
        <v>0.58194308145240436</v>
      </c>
      <c r="AP421" s="8">
        <v>0</v>
      </c>
      <c r="AQ421" s="8">
        <v>16.604325521348972</v>
      </c>
      <c r="AR421" s="8">
        <v>204</v>
      </c>
      <c r="AS421" s="8">
        <v>96.053921568627445</v>
      </c>
      <c r="AT421">
        <v>631</v>
      </c>
      <c r="AU421" s="20">
        <v>631</v>
      </c>
      <c r="AV421" s="8">
        <v>96.189024390243901</v>
      </c>
      <c r="AW421" s="34">
        <v>23</v>
      </c>
      <c r="AX421" s="34">
        <v>15</v>
      </c>
    </row>
    <row r="422" spans="1:50" x14ac:dyDescent="0.25">
      <c r="A422" s="2" t="s">
        <v>27</v>
      </c>
      <c r="B422" s="3" t="s">
        <v>884</v>
      </c>
      <c r="C422" s="4">
        <v>25769</v>
      </c>
      <c r="D422" s="2" t="s">
        <v>29</v>
      </c>
      <c r="E422" s="2" t="s">
        <v>885</v>
      </c>
      <c r="F422" t="e">
        <v>#N/A</v>
      </c>
      <c r="G422" s="6" t="s">
        <v>2232</v>
      </c>
      <c r="H422" s="6">
        <v>12</v>
      </c>
      <c r="I422" s="6" t="s">
        <v>2238</v>
      </c>
      <c r="J422" s="6" t="s">
        <v>2238</v>
      </c>
      <c r="K422" s="34">
        <v>20550.599999999999</v>
      </c>
      <c r="L422" s="34">
        <v>4073</v>
      </c>
      <c r="M422" s="34">
        <v>3653</v>
      </c>
      <c r="N422" s="34">
        <v>86.531617848343828</v>
      </c>
      <c r="O422" s="35">
        <v>17.58826031814905</v>
      </c>
      <c r="P422" s="33">
        <v>663</v>
      </c>
      <c r="Q422" s="33">
        <v>2886</v>
      </c>
      <c r="R422" s="33">
        <v>104</v>
      </c>
      <c r="S422" s="8">
        <v>20.776315759959775</v>
      </c>
      <c r="T422" s="33">
        <v>9466.9959999999992</v>
      </c>
      <c r="U422" s="33">
        <v>3493.6858999999999</v>
      </c>
      <c r="V422" s="33">
        <v>0</v>
      </c>
      <c r="W422" s="33">
        <v>8057.8271999999997</v>
      </c>
      <c r="X422" s="33">
        <v>0</v>
      </c>
      <c r="Y422" s="33">
        <v>63.52393</v>
      </c>
      <c r="Z422" s="33">
        <v>117.93462</v>
      </c>
      <c r="AA422" s="33">
        <v>110.07265</v>
      </c>
      <c r="AB422" s="33">
        <v>0</v>
      </c>
      <c r="AC422" s="33">
        <v>20753.063999999998</v>
      </c>
      <c r="AD422" s="33">
        <v>39.894291000000003</v>
      </c>
      <c r="AE422" s="33">
        <v>62.073796000000002</v>
      </c>
      <c r="AF422" s="33">
        <v>0</v>
      </c>
      <c r="AG422" s="33">
        <v>76.807924</v>
      </c>
      <c r="AH422" s="33">
        <v>0</v>
      </c>
      <c r="AI422" s="33">
        <v>4808.6949999999997</v>
      </c>
      <c r="AJ422" s="33">
        <v>6287.8874999999998</v>
      </c>
      <c r="AK422" s="33">
        <v>5468.4440999999997</v>
      </c>
      <c r="AL422" s="33">
        <v>4380.5815000000002</v>
      </c>
      <c r="AM422" s="33">
        <v>4322.6859130000003</v>
      </c>
      <c r="AN422" s="33">
        <v>3.165107361534</v>
      </c>
      <c r="AO422" s="10">
        <v>0.16580653698557629</v>
      </c>
      <c r="AP422" s="8">
        <v>0</v>
      </c>
      <c r="AQ422" s="8">
        <v>118.11413982717987</v>
      </c>
      <c r="AR422" s="8">
        <v>207</v>
      </c>
      <c r="AS422" s="8">
        <v>778.74396135265704</v>
      </c>
      <c r="AT422">
        <v>655</v>
      </c>
      <c r="AU422" s="20">
        <v>3442</v>
      </c>
      <c r="AV422" s="8">
        <v>94.223925540651521</v>
      </c>
      <c r="AW422" s="34">
        <v>192</v>
      </c>
      <c r="AX422" s="34">
        <v>169</v>
      </c>
    </row>
    <row r="423" spans="1:50" x14ac:dyDescent="0.25">
      <c r="A423" s="2" t="s">
        <v>88</v>
      </c>
      <c r="B423" s="3" t="s">
        <v>886</v>
      </c>
      <c r="C423" s="4">
        <v>68547</v>
      </c>
      <c r="D423" s="2" t="s">
        <v>90</v>
      </c>
      <c r="E423" s="2" t="s">
        <v>887</v>
      </c>
      <c r="F423" t="e">
        <v>#N/A</v>
      </c>
      <c r="G423" s="6" t="s">
        <v>2231</v>
      </c>
      <c r="H423" s="6">
        <v>0</v>
      </c>
      <c r="I423" s="6" t="s">
        <v>2239</v>
      </c>
      <c r="J423" s="6" t="s">
        <v>2239</v>
      </c>
      <c r="K423" s="34">
        <v>47743.6</v>
      </c>
      <c r="L423" s="34">
        <v>6534</v>
      </c>
      <c r="M423" s="34">
        <v>3230</v>
      </c>
      <c r="N423" s="34">
        <v>64.148606811145513</v>
      </c>
      <c r="O423" s="35">
        <v>8.0379258434336798</v>
      </c>
      <c r="P423" s="33">
        <v>979</v>
      </c>
      <c r="Q423" s="33">
        <v>1928</v>
      </c>
      <c r="R423" s="33">
        <v>323</v>
      </c>
      <c r="S423" s="8">
        <v>44.430772558381335</v>
      </c>
      <c r="T423" s="33">
        <v>6897.7629999999999</v>
      </c>
      <c r="U423" s="33">
        <v>15.923488000000001</v>
      </c>
      <c r="V423" s="33">
        <v>11320.241</v>
      </c>
      <c r="W423" s="33">
        <v>30027.048999999999</v>
      </c>
      <c r="X423" s="33">
        <v>0</v>
      </c>
      <c r="Y423" s="33">
        <v>0</v>
      </c>
      <c r="Z423" s="33">
        <v>7319.2824000000001</v>
      </c>
      <c r="AA423" s="33">
        <v>4563.1707999999999</v>
      </c>
      <c r="AB423" s="33">
        <v>55.709715000000003</v>
      </c>
      <c r="AC423" s="33">
        <v>36098.553</v>
      </c>
      <c r="AD423" s="33">
        <v>516.39721999999995</v>
      </c>
      <c r="AE423" s="33">
        <v>515.52599999999995</v>
      </c>
      <c r="AF423" s="33">
        <v>0</v>
      </c>
      <c r="AG423" s="33">
        <v>7027.0574999999999</v>
      </c>
      <c r="AH423" s="33">
        <v>4466.6054000000004</v>
      </c>
      <c r="AI423" s="33">
        <v>852.15187000000003</v>
      </c>
      <c r="AJ423" s="33">
        <v>9515.7489000000005</v>
      </c>
      <c r="AK423" s="33">
        <v>4603.4908999999998</v>
      </c>
      <c r="AL423" s="33">
        <v>21572.532999999999</v>
      </c>
      <c r="AM423" s="33">
        <v>7572.0866046000001</v>
      </c>
      <c r="AN423" s="33">
        <v>235.80823564352443</v>
      </c>
      <c r="AO423" s="10">
        <v>0.28717366628830876</v>
      </c>
      <c r="AP423" s="8">
        <v>0</v>
      </c>
      <c r="AQ423" s="8">
        <v>56.153543379160332</v>
      </c>
      <c r="AR423" s="8">
        <v>481</v>
      </c>
      <c r="AS423" s="8">
        <v>218.19126819126819</v>
      </c>
      <c r="AT423">
        <v>1948</v>
      </c>
      <c r="AU423" s="20">
        <v>2765</v>
      </c>
      <c r="AV423" s="8">
        <v>85.603715170278633</v>
      </c>
      <c r="AW423" s="34">
        <v>209</v>
      </c>
      <c r="AX423" s="34">
        <v>203</v>
      </c>
    </row>
    <row r="424" spans="1:50" x14ac:dyDescent="0.25">
      <c r="A424" s="2" t="s">
        <v>888</v>
      </c>
      <c r="B424" s="3" t="s">
        <v>889</v>
      </c>
      <c r="C424" s="4">
        <v>27425</v>
      </c>
      <c r="D424" s="2" t="s">
        <v>890</v>
      </c>
      <c r="E424" s="2" t="s">
        <v>891</v>
      </c>
      <c r="F424" t="s">
        <v>2253</v>
      </c>
      <c r="G424" s="6" t="s">
        <v>2230</v>
      </c>
      <c r="H424" s="6">
        <v>28</v>
      </c>
      <c r="I424" s="6" t="s">
        <v>2237</v>
      </c>
      <c r="J424" s="6" t="s">
        <v>2237</v>
      </c>
      <c r="K424" s="34">
        <v>181466.3</v>
      </c>
      <c r="L424" s="34">
        <v>1247</v>
      </c>
      <c r="M424" s="34">
        <v>1169</v>
      </c>
      <c r="N424" s="34">
        <v>55.859709153122324</v>
      </c>
      <c r="O424" s="35">
        <v>0.59348123238404871</v>
      </c>
      <c r="P424" s="33">
        <v>0</v>
      </c>
      <c r="Q424" s="33">
        <v>0</v>
      </c>
      <c r="R424" s="33">
        <v>1169</v>
      </c>
      <c r="S424" s="8">
        <v>75.448401630313967</v>
      </c>
      <c r="T424" s="33">
        <v>56246.909</v>
      </c>
      <c r="U424" s="33">
        <v>40365.936000000002</v>
      </c>
      <c r="V424" s="33">
        <v>1769.6185</v>
      </c>
      <c r="W424" s="33">
        <v>62865.042000000001</v>
      </c>
      <c r="X424" s="33">
        <v>14954.364</v>
      </c>
      <c r="Y424" s="33">
        <v>7488.5020999999997</v>
      </c>
      <c r="Z424" s="33">
        <v>122821.41</v>
      </c>
      <c r="AA424" s="33">
        <v>30159.761999999999</v>
      </c>
      <c r="AB424" s="33">
        <v>5916.2782999999999</v>
      </c>
      <c r="AC424" s="33">
        <v>15134.891</v>
      </c>
      <c r="AD424" s="33">
        <v>0</v>
      </c>
      <c r="AE424" s="33">
        <v>0</v>
      </c>
      <c r="AF424" s="33">
        <v>0</v>
      </c>
      <c r="AG424" s="33">
        <v>6416.0996999999998</v>
      </c>
      <c r="AH424" s="33">
        <v>29923.445</v>
      </c>
      <c r="AI424" s="33">
        <v>1726.1614</v>
      </c>
      <c r="AJ424" s="33">
        <v>2220.1223</v>
      </c>
      <c r="AK424" s="33">
        <v>4280.5162</v>
      </c>
      <c r="AL424" s="33">
        <v>136954.49</v>
      </c>
      <c r="AM424" s="33">
        <v>0</v>
      </c>
      <c r="AN424" s="33">
        <v>255.33822294821198</v>
      </c>
      <c r="AO424" s="10">
        <v>0.64040271394178161</v>
      </c>
      <c r="AP424" s="8">
        <v>0</v>
      </c>
      <c r="AQ424" s="8">
        <v>24.587807624788844</v>
      </c>
      <c r="AR424" s="8">
        <v>1842</v>
      </c>
      <c r="AS424" s="8">
        <v>13.843648208469055</v>
      </c>
      <c r="AT424">
        <v>256</v>
      </c>
      <c r="AU424" s="20">
        <v>1093</v>
      </c>
      <c r="AV424" s="8">
        <v>93.498716852010261</v>
      </c>
      <c r="AW424" s="34">
        <v>25</v>
      </c>
      <c r="AX424" s="34">
        <v>20</v>
      </c>
    </row>
    <row r="425" spans="1:50" x14ac:dyDescent="0.25">
      <c r="A425" s="2" t="s">
        <v>33</v>
      </c>
      <c r="B425" s="3" t="s">
        <v>892</v>
      </c>
      <c r="C425" s="4">
        <v>15403</v>
      </c>
      <c r="D425" s="2" t="s">
        <v>35</v>
      </c>
      <c r="E425" s="2" t="s">
        <v>893</v>
      </c>
      <c r="F425" t="e">
        <v>#N/A</v>
      </c>
      <c r="G425" s="6" t="s">
        <v>2233</v>
      </c>
      <c r="H425" s="6">
        <v>27</v>
      </c>
      <c r="I425" s="6" t="s">
        <v>2238</v>
      </c>
      <c r="J425" s="6" t="s">
        <v>2238</v>
      </c>
      <c r="K425" s="34">
        <v>15798.5</v>
      </c>
      <c r="L425" s="34">
        <v>2672</v>
      </c>
      <c r="M425" s="34">
        <v>2602</v>
      </c>
      <c r="N425" s="34">
        <v>82.897770945426601</v>
      </c>
      <c r="O425" s="35">
        <v>19.283382560662435</v>
      </c>
      <c r="P425" s="33">
        <v>135</v>
      </c>
      <c r="Q425" s="33">
        <v>2423</v>
      </c>
      <c r="R425" s="33">
        <v>44</v>
      </c>
      <c r="S425" s="8">
        <v>54.508858448071308</v>
      </c>
      <c r="T425" s="33">
        <v>70.769265000000004</v>
      </c>
      <c r="U425" s="33">
        <v>1733.9313</v>
      </c>
      <c r="V425" s="33">
        <v>8158.5990000000002</v>
      </c>
      <c r="W425" s="33">
        <v>5887.6788999999999</v>
      </c>
      <c r="X425" s="33">
        <v>0</v>
      </c>
      <c r="Y425" s="33">
        <v>0</v>
      </c>
      <c r="Z425" s="33">
        <v>553.82153000000005</v>
      </c>
      <c r="AA425" s="33">
        <v>1579.2778000000001</v>
      </c>
      <c r="AB425" s="33">
        <v>0.86578595999999997</v>
      </c>
      <c r="AC425" s="33">
        <v>13797.603999999999</v>
      </c>
      <c r="AD425" s="33">
        <v>26.228024999999999</v>
      </c>
      <c r="AE425" s="33">
        <v>37.283636999999999</v>
      </c>
      <c r="AF425" s="33">
        <v>0</v>
      </c>
      <c r="AG425" s="33">
        <v>1358.8795</v>
      </c>
      <c r="AH425" s="33">
        <v>212.69901999999999</v>
      </c>
      <c r="AI425" s="33">
        <v>3116.9308000000001</v>
      </c>
      <c r="AJ425" s="33">
        <v>2295.6066000000001</v>
      </c>
      <c r="AK425" s="33">
        <v>237.98629</v>
      </c>
      <c r="AL425" s="33">
        <v>8698.4115000000002</v>
      </c>
      <c r="AM425" s="33">
        <v>0</v>
      </c>
      <c r="AN425" s="33">
        <v>4.8249054173119994</v>
      </c>
      <c r="AO425" s="10">
        <v>0.4138309549945115</v>
      </c>
      <c r="AP425" s="8">
        <v>0</v>
      </c>
      <c r="AQ425" s="8">
        <v>92.564999999999998</v>
      </c>
      <c r="AR425" s="8">
        <v>177</v>
      </c>
      <c r="AS425" s="8">
        <v>615.25423728813564</v>
      </c>
      <c r="AT425">
        <v>2052</v>
      </c>
      <c r="AU425" s="20">
        <v>2512</v>
      </c>
      <c r="AV425" s="8">
        <v>96.541122213681788</v>
      </c>
      <c r="AW425" s="34">
        <v>330</v>
      </c>
      <c r="AX425" s="34">
        <v>298</v>
      </c>
    </row>
    <row r="426" spans="1:50" x14ac:dyDescent="0.25">
      <c r="A426" s="2" t="s">
        <v>33</v>
      </c>
      <c r="B426" s="3" t="s">
        <v>894</v>
      </c>
      <c r="C426" s="4">
        <v>15660</v>
      </c>
      <c r="D426" s="2" t="s">
        <v>35</v>
      </c>
      <c r="E426" s="2" t="s">
        <v>895</v>
      </c>
      <c r="F426" t="e">
        <v>#N/A</v>
      </c>
      <c r="G426" s="6" t="s">
        <v>2233</v>
      </c>
      <c r="H426" s="6">
        <v>11</v>
      </c>
      <c r="I426" s="6" t="s">
        <v>2238</v>
      </c>
      <c r="J426" s="6" t="s">
        <v>2238</v>
      </c>
      <c r="K426" s="34">
        <v>10461.099999999999</v>
      </c>
      <c r="L426" s="34">
        <v>882</v>
      </c>
      <c r="M426" s="34">
        <v>860</v>
      </c>
      <c r="N426" s="34">
        <v>55.930232558139537</v>
      </c>
      <c r="O426" s="35">
        <v>11.206776151618941</v>
      </c>
      <c r="P426" s="33">
        <v>176</v>
      </c>
      <c r="Q426" s="33">
        <v>654</v>
      </c>
      <c r="R426" s="33">
        <v>30</v>
      </c>
      <c r="S426" s="8">
        <v>34.868590598514601</v>
      </c>
      <c r="T426" s="33">
        <v>3674.5329999999999</v>
      </c>
      <c r="U426" s="33">
        <v>1329.8524</v>
      </c>
      <c r="V426" s="33">
        <v>199.55108999999999</v>
      </c>
      <c r="W426" s="33">
        <v>5326.3337000000001</v>
      </c>
      <c r="X426" s="33">
        <v>0</v>
      </c>
      <c r="Y426" s="33">
        <v>0</v>
      </c>
      <c r="Z426" s="33">
        <v>2597.5641999999998</v>
      </c>
      <c r="AA426" s="33">
        <v>783.63854000000003</v>
      </c>
      <c r="AB426" s="33">
        <v>37.991675000000001</v>
      </c>
      <c r="AC426" s="33">
        <v>7101.393</v>
      </c>
      <c r="AD426" s="33">
        <v>16.075316999999998</v>
      </c>
      <c r="AE426" s="33">
        <v>16.075322</v>
      </c>
      <c r="AF426" s="33">
        <v>0</v>
      </c>
      <c r="AG426" s="33">
        <v>734.09604000000002</v>
      </c>
      <c r="AH426" s="33">
        <v>783.63851</v>
      </c>
      <c r="AI426" s="33">
        <v>31.192461000000002</v>
      </c>
      <c r="AJ426" s="33">
        <v>4407.1849000000002</v>
      </c>
      <c r="AK426" s="33">
        <v>890.48842999999999</v>
      </c>
      <c r="AL426" s="33">
        <v>3673.9870999999998</v>
      </c>
      <c r="AM426" s="33">
        <v>0</v>
      </c>
      <c r="AN426" s="33">
        <v>29.805559124050284</v>
      </c>
      <c r="AO426" s="10">
        <v>0.41499999999999998</v>
      </c>
      <c r="AP426" s="8">
        <v>0</v>
      </c>
      <c r="AQ426" s="8">
        <v>52.997500000000002</v>
      </c>
      <c r="AR426" s="8">
        <v>106</v>
      </c>
      <c r="AS426" s="8">
        <v>588.20754716981128</v>
      </c>
      <c r="AT426">
        <v>189</v>
      </c>
      <c r="AU426" s="20">
        <v>648</v>
      </c>
      <c r="AV426" s="8">
        <v>75.348837209302317</v>
      </c>
      <c r="AW426" s="34">
        <v>122</v>
      </c>
      <c r="AX426" s="34">
        <v>114</v>
      </c>
    </row>
    <row r="427" spans="1:50" x14ac:dyDescent="0.25">
      <c r="A427" s="2" t="s">
        <v>576</v>
      </c>
      <c r="B427" s="3" t="s">
        <v>896</v>
      </c>
      <c r="C427" s="4">
        <v>76100</v>
      </c>
      <c r="D427" s="2" t="s">
        <v>578</v>
      </c>
      <c r="E427" s="2" t="s">
        <v>303</v>
      </c>
      <c r="F427" t="e">
        <v>#N/A</v>
      </c>
      <c r="G427" s="6" t="s">
        <v>2230</v>
      </c>
      <c r="H427" s="6">
        <v>10</v>
      </c>
      <c r="I427" s="6" t="s">
        <v>2238</v>
      </c>
      <c r="J427" s="6" t="s">
        <v>2238</v>
      </c>
      <c r="K427" s="34">
        <v>79398.600000000006</v>
      </c>
      <c r="L427" s="34">
        <v>3084</v>
      </c>
      <c r="M427" s="34">
        <v>2442</v>
      </c>
      <c r="N427" s="34">
        <v>56.797706797706795</v>
      </c>
      <c r="O427" s="35">
        <v>2.7694947418303046</v>
      </c>
      <c r="P427" s="33">
        <v>944</v>
      </c>
      <c r="Q427" s="33">
        <v>1431</v>
      </c>
      <c r="R427" s="33">
        <v>67</v>
      </c>
      <c r="S427" s="8">
        <v>48.846304648016513</v>
      </c>
      <c r="T427" s="33">
        <v>5585.8423000000003</v>
      </c>
      <c r="U427" s="33">
        <v>0</v>
      </c>
      <c r="V427" s="33">
        <v>5176.4885999999997</v>
      </c>
      <c r="W427" s="33">
        <v>59364.137999999999</v>
      </c>
      <c r="X427" s="33">
        <v>0</v>
      </c>
      <c r="Y427" s="33">
        <v>38.538561000000001</v>
      </c>
      <c r="Z427" s="33">
        <v>32550.045999999998</v>
      </c>
      <c r="AA427" s="33">
        <v>7688.8846000000003</v>
      </c>
      <c r="AB427" s="33">
        <v>341.80477000000002</v>
      </c>
      <c r="AC427" s="33">
        <v>29689.965</v>
      </c>
      <c r="AD427" s="33">
        <v>162.87943000000001</v>
      </c>
      <c r="AE427" s="33">
        <v>162.91292999999999</v>
      </c>
      <c r="AF427" s="33">
        <v>35.656858</v>
      </c>
      <c r="AG427" s="33">
        <v>4718.8158999999996</v>
      </c>
      <c r="AH427" s="33">
        <v>7688.8846999999996</v>
      </c>
      <c r="AI427" s="33">
        <v>206.24755999999999</v>
      </c>
      <c r="AJ427" s="33">
        <v>20874.769</v>
      </c>
      <c r="AK427" s="33">
        <v>2361.8856999999998</v>
      </c>
      <c r="AL427" s="33">
        <v>34422.946000000004</v>
      </c>
      <c r="AM427" s="33">
        <v>7.0066684064200002</v>
      </c>
      <c r="AN427" s="33">
        <v>98.672101955555974</v>
      </c>
      <c r="AO427" s="10">
        <v>0.46265938069216761</v>
      </c>
      <c r="AP427" s="8">
        <v>0</v>
      </c>
      <c r="AQ427" s="8">
        <v>176.28283524440033</v>
      </c>
      <c r="AR427" s="8">
        <v>815</v>
      </c>
      <c r="AS427" s="8">
        <v>220.47965930699388</v>
      </c>
      <c r="AT427">
        <v>1019</v>
      </c>
      <c r="AU427" s="20">
        <v>1728</v>
      </c>
      <c r="AV427" s="8">
        <v>70.761670761670757</v>
      </c>
      <c r="AW427" s="34">
        <v>498</v>
      </c>
      <c r="AX427" s="34">
        <v>436</v>
      </c>
    </row>
    <row r="428" spans="1:50" x14ac:dyDescent="0.25">
      <c r="A428" s="2" t="s">
        <v>500</v>
      </c>
      <c r="B428" s="3" t="s">
        <v>897</v>
      </c>
      <c r="C428" s="4">
        <v>5664</v>
      </c>
      <c r="D428" s="2" t="s">
        <v>502</v>
      </c>
      <c r="E428" s="2" t="s">
        <v>898</v>
      </c>
      <c r="F428" t="e">
        <v>#N/A</v>
      </c>
      <c r="G428" s="6" t="s">
        <v>2232</v>
      </c>
      <c r="H428" s="6">
        <v>0</v>
      </c>
      <c r="I428" s="6" t="s">
        <v>2239</v>
      </c>
      <c r="J428" s="6" t="s">
        <v>2239</v>
      </c>
      <c r="K428" s="34">
        <v>23816.6</v>
      </c>
      <c r="L428" s="34">
        <v>3027</v>
      </c>
      <c r="M428" s="34">
        <v>2519</v>
      </c>
      <c r="N428" s="34">
        <v>70.662961492655825</v>
      </c>
      <c r="O428" s="35">
        <v>12.35048763855257</v>
      </c>
      <c r="P428" s="33">
        <v>109</v>
      </c>
      <c r="Q428" s="33">
        <v>2362</v>
      </c>
      <c r="R428" s="33">
        <v>48</v>
      </c>
      <c r="S428" s="8">
        <v>14.409791560702196</v>
      </c>
      <c r="T428" s="33">
        <v>7425.3819000000003</v>
      </c>
      <c r="U428" s="33">
        <v>0</v>
      </c>
      <c r="V428" s="33">
        <v>0</v>
      </c>
      <c r="W428" s="33">
        <v>14059.891</v>
      </c>
      <c r="X428" s="33">
        <v>0</v>
      </c>
      <c r="Y428" s="33">
        <v>0</v>
      </c>
      <c r="Z428" s="33">
        <v>2155.3886000000002</v>
      </c>
      <c r="AA428" s="33">
        <v>244.72824</v>
      </c>
      <c r="AB428" s="33">
        <v>422.99482999999998</v>
      </c>
      <c r="AC428" s="33">
        <v>19049.197</v>
      </c>
      <c r="AD428" s="33">
        <v>84.823858000000001</v>
      </c>
      <c r="AE428" s="33">
        <v>117.19589000000001</v>
      </c>
      <c r="AF428" s="33">
        <v>0</v>
      </c>
      <c r="AG428" s="33">
        <v>12.082454</v>
      </c>
      <c r="AH428" s="33">
        <v>244.72825</v>
      </c>
      <c r="AI428" s="33">
        <v>103.95292000000001</v>
      </c>
      <c r="AJ428" s="33">
        <v>13799.812</v>
      </c>
      <c r="AK428" s="33">
        <v>4515.3791000000001</v>
      </c>
      <c r="AL428" s="33">
        <v>3163.9811</v>
      </c>
      <c r="AM428" s="33">
        <v>1813.63250937</v>
      </c>
      <c r="AN428" s="33">
        <v>10.739381120560001</v>
      </c>
      <c r="AO428" s="10">
        <v>0.22602489019033675</v>
      </c>
      <c r="AP428" s="8">
        <v>0</v>
      </c>
      <c r="AQ428" s="8">
        <v>81.462420590753268</v>
      </c>
      <c r="AR428" s="8">
        <v>232</v>
      </c>
      <c r="AS428" s="8">
        <v>444.39655172413791</v>
      </c>
      <c r="AT428">
        <v>183</v>
      </c>
      <c r="AU428" s="20">
        <v>2350</v>
      </c>
      <c r="AV428" s="8">
        <v>93.290988487495042</v>
      </c>
      <c r="AW428" s="34">
        <v>169</v>
      </c>
      <c r="AX428" s="34">
        <v>156</v>
      </c>
    </row>
    <row r="429" spans="1:50" x14ac:dyDescent="0.25">
      <c r="A429" s="2" t="s">
        <v>530</v>
      </c>
      <c r="B429" s="3" t="s">
        <v>899</v>
      </c>
      <c r="C429" s="4">
        <v>23182</v>
      </c>
      <c r="D429" s="2" t="s">
        <v>532</v>
      </c>
      <c r="E429" s="2" t="s">
        <v>900</v>
      </c>
      <c r="F429" t="e">
        <v>#N/A</v>
      </c>
      <c r="G429" s="6" t="s">
        <v>2232</v>
      </c>
      <c r="H429" s="6">
        <v>0</v>
      </c>
      <c r="I429" s="6" t="s">
        <v>2239</v>
      </c>
      <c r="J429" s="6" t="s">
        <v>2239</v>
      </c>
      <c r="K429" s="34">
        <v>59232.1</v>
      </c>
      <c r="L429" s="34">
        <v>4000</v>
      </c>
      <c r="M429" s="34">
        <v>3156</v>
      </c>
      <c r="N429" s="34">
        <v>53.802281368821291</v>
      </c>
      <c r="O429" s="35">
        <v>6.4620663187022629</v>
      </c>
      <c r="P429" s="33">
        <v>1499</v>
      </c>
      <c r="Q429" s="33">
        <v>1656</v>
      </c>
      <c r="R429" s="33">
        <v>1</v>
      </c>
      <c r="S429" s="8">
        <v>22.110021131026013</v>
      </c>
      <c r="T429" s="33">
        <v>26054.244999999999</v>
      </c>
      <c r="U429" s="33">
        <v>19062.152999999998</v>
      </c>
      <c r="V429" s="33">
        <v>3506.6952999999999</v>
      </c>
      <c r="W429" s="33">
        <v>4034.9958000000001</v>
      </c>
      <c r="X429" s="33">
        <v>5470.1851999999999</v>
      </c>
      <c r="Y429" s="33">
        <v>0</v>
      </c>
      <c r="Z429" s="33">
        <v>533.09193000000005</v>
      </c>
      <c r="AA429" s="33">
        <v>1564.2357999999999</v>
      </c>
      <c r="AB429" s="33">
        <v>58.827444999999997</v>
      </c>
      <c r="AC429" s="33">
        <v>56051.654999999999</v>
      </c>
      <c r="AD429" s="33">
        <v>325.86076000000003</v>
      </c>
      <c r="AE429" s="33">
        <v>421.40978999999999</v>
      </c>
      <c r="AF429" s="33">
        <v>0</v>
      </c>
      <c r="AG429" s="33">
        <v>1684.4441999999999</v>
      </c>
      <c r="AH429" s="33">
        <v>0</v>
      </c>
      <c r="AI429" s="33">
        <v>13.022275</v>
      </c>
      <c r="AJ429" s="33">
        <v>21969.244999999999</v>
      </c>
      <c r="AK429" s="33">
        <v>21503.732</v>
      </c>
      <c r="AL429" s="33">
        <v>12941.817999999999</v>
      </c>
      <c r="AM429" s="33">
        <v>0</v>
      </c>
      <c r="AN429" s="33">
        <v>7.9016878735696015</v>
      </c>
      <c r="AO429" s="10">
        <v>0.49466192170818507</v>
      </c>
      <c r="AP429" s="8">
        <v>0</v>
      </c>
      <c r="AQ429" s="8">
        <v>315.24748832216562</v>
      </c>
      <c r="AR429" s="8">
        <v>624</v>
      </c>
      <c r="AS429" s="8">
        <v>921.47435897435901</v>
      </c>
      <c r="AT429">
        <v>1774</v>
      </c>
      <c r="AU429" s="20">
        <v>3090</v>
      </c>
      <c r="AV429" s="8">
        <v>97.908745247148289</v>
      </c>
      <c r="AW429" s="34">
        <v>208</v>
      </c>
      <c r="AX429" s="34">
        <v>190</v>
      </c>
    </row>
    <row r="430" spans="1:50" x14ac:dyDescent="0.25">
      <c r="A430" s="2" t="s">
        <v>901</v>
      </c>
      <c r="B430" s="3" t="s">
        <v>902</v>
      </c>
      <c r="C430" s="4">
        <v>85430</v>
      </c>
      <c r="D430" s="2" t="s">
        <v>903</v>
      </c>
      <c r="E430" s="2" t="s">
        <v>904</v>
      </c>
      <c r="F430" t="e">
        <v>#N/A</v>
      </c>
      <c r="G430" s="6" t="s">
        <v>2230</v>
      </c>
      <c r="H430" s="6">
        <v>12</v>
      </c>
      <c r="I430" s="6" t="s">
        <v>2238</v>
      </c>
      <c r="J430" s="6" t="s">
        <v>2238</v>
      </c>
      <c r="K430" s="34">
        <v>291417.69999999995</v>
      </c>
      <c r="L430" s="34">
        <v>1405</v>
      </c>
      <c r="M430" s="34">
        <v>1145</v>
      </c>
      <c r="N430" s="34">
        <v>26.462882096069869</v>
      </c>
      <c r="O430" s="35">
        <v>0.25809762514375711</v>
      </c>
      <c r="P430" s="33">
        <v>600</v>
      </c>
      <c r="Q430" s="33">
        <v>545</v>
      </c>
      <c r="R430" s="33">
        <v>0</v>
      </c>
      <c r="S430" s="8">
        <v>55.402785893464426</v>
      </c>
      <c r="T430" s="33">
        <v>26235.952000000001</v>
      </c>
      <c r="U430" s="33">
        <v>0</v>
      </c>
      <c r="V430" s="33">
        <v>36847.732000000004</v>
      </c>
      <c r="W430" s="33">
        <v>0</v>
      </c>
      <c r="X430" s="33">
        <v>227295.64</v>
      </c>
      <c r="Y430" s="33">
        <v>38907.555</v>
      </c>
      <c r="Z430" s="33">
        <v>65079.216999999997</v>
      </c>
      <c r="AA430" s="33">
        <v>16910.069</v>
      </c>
      <c r="AB430" s="33">
        <v>9329.4128999999994</v>
      </c>
      <c r="AC430" s="33">
        <v>164143.92000000001</v>
      </c>
      <c r="AD430" s="33">
        <v>1696.8398</v>
      </c>
      <c r="AE430" s="33">
        <v>435.52787999999998</v>
      </c>
      <c r="AF430" s="33">
        <v>0</v>
      </c>
      <c r="AG430" s="33">
        <v>25103.982</v>
      </c>
      <c r="AH430" s="33">
        <v>12316.978999999999</v>
      </c>
      <c r="AI430" s="33">
        <v>11993.484</v>
      </c>
      <c r="AJ430" s="33">
        <v>10056.205</v>
      </c>
      <c r="AK430" s="33">
        <v>72130.990999999995</v>
      </c>
      <c r="AL430" s="33">
        <v>164029.85</v>
      </c>
      <c r="AM430" s="33">
        <v>7320.5785327900003</v>
      </c>
      <c r="AN430" s="33">
        <v>310.90357536727998</v>
      </c>
      <c r="AO430" s="10">
        <v>0.38139059304703482</v>
      </c>
      <c r="AP430" s="8">
        <v>0</v>
      </c>
      <c r="AQ430" s="8">
        <v>123.98788859994968</v>
      </c>
      <c r="AR430" s="8">
        <v>2991</v>
      </c>
      <c r="AS430" s="8">
        <v>46.980942828485453</v>
      </c>
      <c r="AT430">
        <v>476</v>
      </c>
      <c r="AU430" s="20">
        <v>1132</v>
      </c>
      <c r="AV430" s="8">
        <v>98.864628820960704</v>
      </c>
      <c r="AW430" s="34">
        <v>13</v>
      </c>
      <c r="AX430" s="34">
        <v>8</v>
      </c>
    </row>
    <row r="431" spans="1:50" x14ac:dyDescent="0.25">
      <c r="A431" s="2" t="s">
        <v>33</v>
      </c>
      <c r="B431" s="3" t="s">
        <v>905</v>
      </c>
      <c r="C431" s="4">
        <v>15377</v>
      </c>
      <c r="D431" s="2" t="s">
        <v>35</v>
      </c>
      <c r="E431" s="2" t="s">
        <v>906</v>
      </c>
      <c r="F431" t="e">
        <v>#N/A</v>
      </c>
      <c r="G431" s="6" t="s">
        <v>2230</v>
      </c>
      <c r="H431" s="6">
        <v>12</v>
      </c>
      <c r="I431" s="6" t="s">
        <v>2238</v>
      </c>
      <c r="J431" s="6" t="s">
        <v>2238</v>
      </c>
      <c r="K431" s="34">
        <v>57064.5</v>
      </c>
      <c r="L431" s="34">
        <v>2023</v>
      </c>
      <c r="M431" s="34">
        <v>1959</v>
      </c>
      <c r="N431" s="34">
        <v>45.0229709035222</v>
      </c>
      <c r="O431" s="35">
        <v>3.6466361399719913</v>
      </c>
      <c r="P431" s="33">
        <v>516</v>
      </c>
      <c r="Q431" s="33">
        <v>1348</v>
      </c>
      <c r="R431" s="33">
        <v>95</v>
      </c>
      <c r="S431" s="8">
        <v>64.57578193753082</v>
      </c>
      <c r="T431" s="33">
        <v>2126.4724000000001</v>
      </c>
      <c r="U431" s="33">
        <v>0</v>
      </c>
      <c r="V431" s="33">
        <v>5010.6894000000002</v>
      </c>
      <c r="W431" s="33">
        <v>56576.264000000003</v>
      </c>
      <c r="X431" s="33">
        <v>395.40096999999997</v>
      </c>
      <c r="Y431" s="33">
        <v>0</v>
      </c>
      <c r="Z431" s="33">
        <v>25299.066999999999</v>
      </c>
      <c r="AA431" s="33">
        <v>37.712176999999997</v>
      </c>
      <c r="AB431" s="33">
        <v>193.06371999999999</v>
      </c>
      <c r="AC431" s="33">
        <v>38805.010999999999</v>
      </c>
      <c r="AD431" s="33">
        <v>0</v>
      </c>
      <c r="AE431" s="33">
        <v>13.89128</v>
      </c>
      <c r="AF431" s="33">
        <v>0</v>
      </c>
      <c r="AG431" s="33">
        <v>7327.1410999999998</v>
      </c>
      <c r="AH431" s="33">
        <v>0</v>
      </c>
      <c r="AI431" s="33">
        <v>425.01310999999998</v>
      </c>
      <c r="AJ431" s="33">
        <v>14579.635</v>
      </c>
      <c r="AK431" s="33">
        <v>444.44134000000003</v>
      </c>
      <c r="AL431" s="33">
        <v>41544.733</v>
      </c>
      <c r="AM431" s="33">
        <v>5015.03185502</v>
      </c>
      <c r="AN431" s="33">
        <v>118.3808636624004</v>
      </c>
      <c r="AO431" s="10">
        <v>0.48215767634854773</v>
      </c>
      <c r="AP431" s="8">
        <v>0</v>
      </c>
      <c r="AQ431" s="8">
        <v>59.67</v>
      </c>
      <c r="AR431" s="8">
        <v>686</v>
      </c>
      <c r="AS431" s="8">
        <v>102.33236151603498</v>
      </c>
      <c r="AT431">
        <v>538</v>
      </c>
      <c r="AU431" s="20">
        <v>1912</v>
      </c>
      <c r="AV431" s="8">
        <v>97.600816743236336</v>
      </c>
      <c r="AW431" s="34">
        <v>121</v>
      </c>
      <c r="AX431" s="34">
        <v>109</v>
      </c>
    </row>
    <row r="432" spans="1:50" x14ac:dyDescent="0.25">
      <c r="A432" s="2" t="s">
        <v>772</v>
      </c>
      <c r="B432" s="3" t="s">
        <v>907</v>
      </c>
      <c r="C432" s="4">
        <v>41518</v>
      </c>
      <c r="D432" s="2" t="s">
        <v>774</v>
      </c>
      <c r="E432" s="2" t="s">
        <v>908</v>
      </c>
      <c r="F432" t="e">
        <v>#N/A</v>
      </c>
      <c r="G432" s="6" t="s">
        <v>2233</v>
      </c>
      <c r="H432" s="6">
        <v>22</v>
      </c>
      <c r="I432" s="6" t="s">
        <v>2238</v>
      </c>
      <c r="J432" s="6" t="s">
        <v>2238</v>
      </c>
      <c r="K432" s="34">
        <v>27483.3</v>
      </c>
      <c r="L432" s="34">
        <v>2141</v>
      </c>
      <c r="M432" s="34">
        <v>1900</v>
      </c>
      <c r="N432" s="34">
        <v>72.894736842105274</v>
      </c>
      <c r="O432" s="35">
        <v>9.5649608707441054</v>
      </c>
      <c r="P432" s="33">
        <v>711</v>
      </c>
      <c r="Q432" s="33">
        <v>1157</v>
      </c>
      <c r="R432" s="33">
        <v>32</v>
      </c>
      <c r="S432" s="8">
        <v>1.8192725759435651</v>
      </c>
      <c r="T432" s="33">
        <v>10570.334000000001</v>
      </c>
      <c r="U432" s="33">
        <v>0</v>
      </c>
      <c r="V432" s="33">
        <v>1960.1896999999999</v>
      </c>
      <c r="W432" s="33">
        <v>14858.778</v>
      </c>
      <c r="X432" s="33">
        <v>418.66206</v>
      </c>
      <c r="Y432" s="33">
        <v>3.9619195999999999</v>
      </c>
      <c r="Z432" s="33">
        <v>0</v>
      </c>
      <c r="AA432" s="33">
        <v>5995.3868000000002</v>
      </c>
      <c r="AB432" s="33">
        <v>383.94528000000003</v>
      </c>
      <c r="AC432" s="33">
        <v>21687.707999999999</v>
      </c>
      <c r="AD432" s="33">
        <v>15.814961</v>
      </c>
      <c r="AE432" s="33">
        <v>40.472748000000003</v>
      </c>
      <c r="AF432" s="33">
        <v>0</v>
      </c>
      <c r="AG432" s="33">
        <v>2.2128866</v>
      </c>
      <c r="AH432" s="33">
        <v>5966.6054000000004</v>
      </c>
      <c r="AI432" s="33">
        <v>435.00331</v>
      </c>
      <c r="AJ432" s="33">
        <v>14801.663</v>
      </c>
      <c r="AK432" s="33">
        <v>6329.8836000000001</v>
      </c>
      <c r="AL432" s="33">
        <v>510.97613000000001</v>
      </c>
      <c r="AM432" s="33">
        <v>0</v>
      </c>
      <c r="AN432" s="33">
        <v>38.100925641837676</v>
      </c>
      <c r="AO432" s="10">
        <v>0.51563497128270586</v>
      </c>
      <c r="AP432" s="8">
        <v>0</v>
      </c>
      <c r="AQ432" s="8">
        <v>111.3478144896101</v>
      </c>
      <c r="AR432" s="8">
        <v>340</v>
      </c>
      <c r="AS432" s="8">
        <v>403.94117647058823</v>
      </c>
      <c r="AT432">
        <v>1260</v>
      </c>
      <c r="AU432" s="20">
        <v>1261</v>
      </c>
      <c r="AV432" s="8">
        <v>66.368421052631575</v>
      </c>
      <c r="AW432" s="34">
        <v>565</v>
      </c>
      <c r="AX432" s="34">
        <v>550</v>
      </c>
    </row>
    <row r="433" spans="1:50" x14ac:dyDescent="0.25">
      <c r="A433" s="2" t="s">
        <v>134</v>
      </c>
      <c r="B433" s="3" t="s">
        <v>909</v>
      </c>
      <c r="C433" s="4">
        <v>54660</v>
      </c>
      <c r="D433" s="2" t="s">
        <v>136</v>
      </c>
      <c r="E433" s="2" t="s">
        <v>910</v>
      </c>
      <c r="F433" t="e">
        <v>#N/A</v>
      </c>
      <c r="G433" s="6" t="s">
        <v>2233</v>
      </c>
      <c r="H433" s="6">
        <v>12</v>
      </c>
      <c r="I433" s="6" t="s">
        <v>2238</v>
      </c>
      <c r="J433" s="6" t="s">
        <v>2238</v>
      </c>
      <c r="K433" s="34">
        <v>49127.100000000006</v>
      </c>
      <c r="L433" s="34">
        <v>1866</v>
      </c>
      <c r="M433" s="34">
        <v>1432</v>
      </c>
      <c r="N433" s="34">
        <v>31.284916201117319</v>
      </c>
      <c r="O433" s="35">
        <v>2.4304581617264311</v>
      </c>
      <c r="P433" s="33">
        <v>750</v>
      </c>
      <c r="Q433" s="33">
        <v>677</v>
      </c>
      <c r="R433" s="33">
        <v>5</v>
      </c>
      <c r="S433" s="8">
        <v>52.128215598047277</v>
      </c>
      <c r="T433" s="33">
        <v>186.32058000000001</v>
      </c>
      <c r="U433" s="33">
        <v>1.9231939999999999E-2</v>
      </c>
      <c r="V433" s="33">
        <v>3978.6466</v>
      </c>
      <c r="W433" s="33">
        <v>45017.940999999999</v>
      </c>
      <c r="X433" s="33">
        <v>0</v>
      </c>
      <c r="Y433" s="33">
        <v>0</v>
      </c>
      <c r="Z433" s="33">
        <v>22045.483</v>
      </c>
      <c r="AA433" s="33">
        <v>0</v>
      </c>
      <c r="AB433" s="33">
        <v>15.864995</v>
      </c>
      <c r="AC433" s="33">
        <v>27144.382000000001</v>
      </c>
      <c r="AD433" s="33">
        <v>24.228292</v>
      </c>
      <c r="AE433" s="33">
        <v>28.982447000000001</v>
      </c>
      <c r="AF433" s="33">
        <v>0</v>
      </c>
      <c r="AG433" s="33">
        <v>5149.4883</v>
      </c>
      <c r="AH433" s="33">
        <v>0</v>
      </c>
      <c r="AI433" s="33">
        <v>167.9813</v>
      </c>
      <c r="AJ433" s="33">
        <v>18056.977999999999</v>
      </c>
      <c r="AK433" s="33">
        <v>163.87261000000001</v>
      </c>
      <c r="AL433" s="33">
        <v>25662.655999999999</v>
      </c>
      <c r="AM433" s="33">
        <v>18939.894082300001</v>
      </c>
      <c r="AN433" s="33">
        <v>163.55862253466799</v>
      </c>
      <c r="AO433" s="10">
        <v>0.47202380952380951</v>
      </c>
      <c r="AP433" s="8">
        <v>0</v>
      </c>
      <c r="AQ433" s="8">
        <v>98.881043762279091</v>
      </c>
      <c r="AR433" s="8">
        <v>480</v>
      </c>
      <c r="AS433" s="8">
        <v>302.35416666666669</v>
      </c>
      <c r="AT433">
        <v>646</v>
      </c>
      <c r="AU433" s="20">
        <v>1140</v>
      </c>
      <c r="AV433" s="8">
        <v>79.608938547486034</v>
      </c>
      <c r="AW433" s="34">
        <v>167</v>
      </c>
      <c r="AX433" s="34">
        <v>144</v>
      </c>
    </row>
    <row r="434" spans="1:50" x14ac:dyDescent="0.25">
      <c r="A434" s="2" t="s">
        <v>426</v>
      </c>
      <c r="B434" s="3" t="s">
        <v>911</v>
      </c>
      <c r="C434" s="4">
        <v>99624</v>
      </c>
      <c r="D434" s="2" t="s">
        <v>428</v>
      </c>
      <c r="E434" s="2" t="s">
        <v>912</v>
      </c>
      <c r="F434" t="e">
        <v>#N/A</v>
      </c>
      <c r="G434" s="6" t="s">
        <v>2230</v>
      </c>
      <c r="H434" s="6">
        <v>0</v>
      </c>
      <c r="I434" s="6" t="s">
        <v>2239</v>
      </c>
      <c r="J434" s="6" t="s">
        <v>2239</v>
      </c>
      <c r="K434" s="34">
        <v>390617.5</v>
      </c>
      <c r="L434" s="34">
        <v>355</v>
      </c>
      <c r="M434" s="34">
        <v>349</v>
      </c>
      <c r="N434" s="34">
        <v>24.641833810888254</v>
      </c>
      <c r="O434" s="35">
        <v>2.2240549898823739E-2</v>
      </c>
      <c r="P434" s="33">
        <v>67</v>
      </c>
      <c r="Q434" s="33">
        <v>282</v>
      </c>
      <c r="R434" s="33">
        <v>0</v>
      </c>
      <c r="S434" s="8">
        <v>20.241412182601774</v>
      </c>
      <c r="T434" s="33">
        <v>205530.92</v>
      </c>
      <c r="U434" s="33">
        <v>0</v>
      </c>
      <c r="V434" s="33">
        <v>46468.788999999997</v>
      </c>
      <c r="W434" s="33">
        <v>50379.406000000003</v>
      </c>
      <c r="X434" s="33">
        <v>93816.38</v>
      </c>
      <c r="Y434" s="33">
        <v>111.61283</v>
      </c>
      <c r="Z434" s="33">
        <v>45332.184000000001</v>
      </c>
      <c r="AA434" s="33">
        <v>38579.428</v>
      </c>
      <c r="AB434" s="33">
        <v>3223.2096000000001</v>
      </c>
      <c r="AC434" s="33">
        <v>308254.69</v>
      </c>
      <c r="AD434" s="33">
        <v>5587.5761000000002</v>
      </c>
      <c r="AE434" s="33">
        <v>4597.9944999999998</v>
      </c>
      <c r="AF434" s="33">
        <v>0</v>
      </c>
      <c r="AG434" s="33">
        <v>4876.1314000000002</v>
      </c>
      <c r="AH434" s="33">
        <v>0</v>
      </c>
      <c r="AI434" s="33">
        <v>37825.101999999999</v>
      </c>
      <c r="AJ434" s="33">
        <v>2479.7827000000002</v>
      </c>
      <c r="AK434" s="33">
        <v>270123.28999999998</v>
      </c>
      <c r="AL434" s="33">
        <v>81185.923999999999</v>
      </c>
      <c r="AM434" s="33">
        <v>0</v>
      </c>
      <c r="AN434" s="33">
        <v>93.07095097732001</v>
      </c>
      <c r="AO434" s="10">
        <v>0.57889908256880729</v>
      </c>
      <c r="AP434" s="8">
        <v>164.20361247947454</v>
      </c>
      <c r="AQ434" s="8">
        <v>116.86066381860009</v>
      </c>
      <c r="AR434" s="8">
        <v>2018</v>
      </c>
      <c r="AS434" s="8">
        <v>58.969276511397425</v>
      </c>
      <c r="AT434">
        <v>121</v>
      </c>
      <c r="AU434" s="20">
        <v>307.00000000000006</v>
      </c>
      <c r="AV434" s="8">
        <v>87.96561604584528</v>
      </c>
      <c r="AW434" s="34">
        <v>18</v>
      </c>
      <c r="AX434" s="34">
        <v>15</v>
      </c>
    </row>
    <row r="435" spans="1:50" x14ac:dyDescent="0.25">
      <c r="A435" s="2" t="s">
        <v>576</v>
      </c>
      <c r="B435" s="3" t="s">
        <v>913</v>
      </c>
      <c r="C435" s="4">
        <v>76377</v>
      </c>
      <c r="D435" s="2" t="s">
        <v>578</v>
      </c>
      <c r="E435" s="2" t="s">
        <v>914</v>
      </c>
      <c r="F435" t="e">
        <v>#N/A</v>
      </c>
      <c r="G435" s="6" t="s">
        <v>2233</v>
      </c>
      <c r="H435" s="6">
        <v>13</v>
      </c>
      <c r="I435" s="6" t="s">
        <v>2238</v>
      </c>
      <c r="J435" s="6" t="s">
        <v>2238</v>
      </c>
      <c r="K435" s="34">
        <v>21932</v>
      </c>
      <c r="L435" s="34">
        <v>5247</v>
      </c>
      <c r="M435" s="34">
        <v>3237</v>
      </c>
      <c r="N435" s="34">
        <v>83.719493358047572</v>
      </c>
      <c r="O435" s="35">
        <v>14.057504744340729</v>
      </c>
      <c r="P435" s="33">
        <v>1047</v>
      </c>
      <c r="Q435" s="33">
        <v>2066</v>
      </c>
      <c r="R435" s="33">
        <v>124</v>
      </c>
      <c r="S435" s="8">
        <v>46.86404233795642</v>
      </c>
      <c r="T435" s="33">
        <v>732.42051000000004</v>
      </c>
      <c r="U435" s="33">
        <v>0</v>
      </c>
      <c r="V435" s="33">
        <v>6968.3334000000004</v>
      </c>
      <c r="W435" s="33">
        <v>17772.16</v>
      </c>
      <c r="X435" s="33">
        <v>0</v>
      </c>
      <c r="Y435" s="33">
        <v>0</v>
      </c>
      <c r="Z435" s="33">
        <v>2508.5619000000002</v>
      </c>
      <c r="AA435" s="33">
        <v>427.53345000000002</v>
      </c>
      <c r="AB435" s="33">
        <v>17.053457000000002</v>
      </c>
      <c r="AC435" s="33">
        <v>22533.91</v>
      </c>
      <c r="AD435" s="33">
        <v>67.043739000000002</v>
      </c>
      <c r="AE435" s="33">
        <v>98.451008999999999</v>
      </c>
      <c r="AF435" s="33">
        <v>0</v>
      </c>
      <c r="AG435" s="33">
        <v>1018.8628</v>
      </c>
      <c r="AH435" s="33">
        <v>427.53348999999997</v>
      </c>
      <c r="AI435" s="33">
        <v>17.053467000000001</v>
      </c>
      <c r="AJ435" s="33">
        <v>11367.429</v>
      </c>
      <c r="AK435" s="33">
        <v>649.08685000000003</v>
      </c>
      <c r="AL435" s="33">
        <v>11975.686</v>
      </c>
      <c r="AM435" s="33">
        <v>318.576930463</v>
      </c>
      <c r="AN435" s="33">
        <v>33.594903065526481</v>
      </c>
      <c r="AO435" s="10">
        <v>0.23936516196175361</v>
      </c>
      <c r="AP435" s="8">
        <v>0</v>
      </c>
      <c r="AQ435" s="8">
        <v>102.87829777259066</v>
      </c>
      <c r="AR435" s="8">
        <v>165</v>
      </c>
      <c r="AS435" s="8">
        <v>635.55909299763641</v>
      </c>
      <c r="AT435">
        <v>1528</v>
      </c>
      <c r="AU435" s="20">
        <v>2823</v>
      </c>
      <c r="AV435" s="8">
        <v>87.210379981464314</v>
      </c>
      <c r="AW435" s="34">
        <v>176</v>
      </c>
      <c r="AX435" s="34">
        <v>167</v>
      </c>
    </row>
    <row r="436" spans="1:50" x14ac:dyDescent="0.25">
      <c r="A436" s="2" t="s">
        <v>184</v>
      </c>
      <c r="B436" s="3" t="s">
        <v>915</v>
      </c>
      <c r="C436" s="4">
        <v>8520</v>
      </c>
      <c r="D436" s="2" t="s">
        <v>186</v>
      </c>
      <c r="E436" s="2" t="s">
        <v>916</v>
      </c>
      <c r="F436" t="e">
        <v>#N/A</v>
      </c>
      <c r="G436" s="6" t="s">
        <v>2231</v>
      </c>
      <c r="H436" s="6">
        <v>10</v>
      </c>
      <c r="I436" s="6" t="s">
        <v>2238</v>
      </c>
      <c r="J436" s="6" t="s">
        <v>2238</v>
      </c>
      <c r="K436" s="34">
        <v>8930.9</v>
      </c>
      <c r="L436" s="34">
        <v>596</v>
      </c>
      <c r="M436" s="34">
        <v>499</v>
      </c>
      <c r="N436" s="34">
        <v>66.733466933867732</v>
      </c>
      <c r="O436" s="35">
        <v>6.9371969299286533</v>
      </c>
      <c r="P436" s="33">
        <v>59</v>
      </c>
      <c r="Q436" s="33">
        <v>440</v>
      </c>
      <c r="R436" s="33">
        <v>0</v>
      </c>
      <c r="S436" s="8">
        <v>16.188294200341737</v>
      </c>
      <c r="T436" s="33">
        <v>5192.7574999999997</v>
      </c>
      <c r="U436" s="33">
        <v>0</v>
      </c>
      <c r="V436" s="33">
        <v>0</v>
      </c>
      <c r="W436" s="33">
        <v>0</v>
      </c>
      <c r="X436" s="33">
        <v>2271.1185</v>
      </c>
      <c r="Y436" s="33">
        <v>107.37839</v>
      </c>
      <c r="Z436" s="33">
        <v>167.47707</v>
      </c>
      <c r="AA436" s="33">
        <v>0</v>
      </c>
      <c r="AB436" s="33">
        <v>696.46811000000002</v>
      </c>
      <c r="AC436" s="33">
        <v>7375.9083000000001</v>
      </c>
      <c r="AD436" s="33">
        <v>313.54827</v>
      </c>
      <c r="AE436" s="33">
        <v>323.27614999999997</v>
      </c>
      <c r="AF436" s="33">
        <v>0</v>
      </c>
      <c r="AG436" s="33">
        <v>327.46564000000001</v>
      </c>
      <c r="AH436" s="33">
        <v>0</v>
      </c>
      <c r="AI436" s="33">
        <v>77.569837000000007</v>
      </c>
      <c r="AJ436" s="33">
        <v>1334.3199</v>
      </c>
      <c r="AK436" s="33">
        <v>5196.1165000000001</v>
      </c>
      <c r="AL436" s="33">
        <v>1402.0320999999999</v>
      </c>
      <c r="AM436" s="33">
        <v>0</v>
      </c>
      <c r="AN436" s="33">
        <v>6.3783312006920001</v>
      </c>
      <c r="AO436" s="10">
        <v>0.55091819699499167</v>
      </c>
      <c r="AP436" s="8">
        <v>0</v>
      </c>
      <c r="AQ436" s="8">
        <v>52.283076533158031</v>
      </c>
      <c r="AR436" s="8">
        <v>94</v>
      </c>
      <c r="AS436" s="8">
        <v>656.38297872340422</v>
      </c>
      <c r="AT436">
        <v>470</v>
      </c>
      <c r="AU436" s="20">
        <v>457</v>
      </c>
      <c r="AV436" s="8">
        <v>91.583166332665328</v>
      </c>
      <c r="AW436" s="34">
        <v>25</v>
      </c>
      <c r="AX436" s="34">
        <v>6</v>
      </c>
    </row>
    <row r="437" spans="1:50" x14ac:dyDescent="0.25">
      <c r="A437" s="2" t="s">
        <v>814</v>
      </c>
      <c r="B437" s="3" t="s">
        <v>917</v>
      </c>
      <c r="C437" s="4">
        <v>63001</v>
      </c>
      <c r="D437" s="2" t="s">
        <v>816</v>
      </c>
      <c r="E437" s="2" t="s">
        <v>918</v>
      </c>
      <c r="F437" t="e">
        <v>#N/A</v>
      </c>
      <c r="G437" s="6" t="s">
        <v>2231</v>
      </c>
      <c r="H437" s="6">
        <v>0</v>
      </c>
      <c r="I437" s="6" t="s">
        <v>2239</v>
      </c>
      <c r="J437" s="6" t="s">
        <v>2239</v>
      </c>
      <c r="K437" s="34">
        <v>9204.2000000000007</v>
      </c>
      <c r="L437" s="34">
        <v>1954</v>
      </c>
      <c r="M437" s="34">
        <v>853</v>
      </c>
      <c r="N437" s="34">
        <v>62.250879249706912</v>
      </c>
      <c r="O437" s="35">
        <v>8.5857392879594272</v>
      </c>
      <c r="P437" s="33">
        <v>441</v>
      </c>
      <c r="Q437" s="33">
        <v>412</v>
      </c>
      <c r="R437" s="33">
        <v>0</v>
      </c>
      <c r="S437" s="8">
        <v>62.493054793910709</v>
      </c>
      <c r="T437" s="33">
        <v>9023.5254000000004</v>
      </c>
      <c r="U437" s="33">
        <v>0</v>
      </c>
      <c r="V437" s="33">
        <v>27.724371000000001</v>
      </c>
      <c r="W437" s="33">
        <v>1071.2417</v>
      </c>
      <c r="X437" s="33">
        <v>0</v>
      </c>
      <c r="Y437" s="33">
        <v>0</v>
      </c>
      <c r="Z437" s="33">
        <v>3.5314682999999998</v>
      </c>
      <c r="AA437" s="33">
        <v>704.34145000000001</v>
      </c>
      <c r="AB437" s="33">
        <v>5.5444810999999996</v>
      </c>
      <c r="AC437" s="33">
        <v>9962.5336000000007</v>
      </c>
      <c r="AD437" s="33">
        <v>1392.7233000000001</v>
      </c>
      <c r="AE437" s="33">
        <v>2011.5264999999999</v>
      </c>
      <c r="AF437" s="33">
        <v>0</v>
      </c>
      <c r="AG437" s="33">
        <v>76.294335000000004</v>
      </c>
      <c r="AH437" s="33">
        <v>438.94767999999999</v>
      </c>
      <c r="AI437" s="33">
        <v>0.29810122999999999</v>
      </c>
      <c r="AJ437" s="33">
        <v>688.96974</v>
      </c>
      <c r="AK437" s="33">
        <v>1310.559</v>
      </c>
      <c r="AL437" s="33">
        <v>7542.0789999999997</v>
      </c>
      <c r="AM437" s="33">
        <v>0</v>
      </c>
      <c r="AN437" s="33">
        <v>34.543168295901602</v>
      </c>
      <c r="AO437" s="10">
        <v>0.15723551778125699</v>
      </c>
      <c r="AP437" s="8">
        <v>0</v>
      </c>
      <c r="AQ437" s="8">
        <v>60.33445356640032</v>
      </c>
      <c r="AR437" s="8">
        <v>115</v>
      </c>
      <c r="AS437" s="8">
        <v>558.26086956521738</v>
      </c>
      <c r="AT437">
        <v>584</v>
      </c>
      <c r="AU437" s="20">
        <v>518</v>
      </c>
      <c r="AV437" s="8">
        <v>60.726846424384526</v>
      </c>
      <c r="AW437" s="34">
        <v>78</v>
      </c>
      <c r="AX437" s="34">
        <v>60</v>
      </c>
    </row>
    <row r="438" spans="1:50" x14ac:dyDescent="0.25">
      <c r="A438" s="2" t="s">
        <v>576</v>
      </c>
      <c r="B438" s="3" t="s">
        <v>919</v>
      </c>
      <c r="C438" s="4">
        <v>76890</v>
      </c>
      <c r="D438" s="2" t="s">
        <v>578</v>
      </c>
      <c r="E438" s="2" t="s">
        <v>920</v>
      </c>
      <c r="F438" t="e">
        <v>#N/A</v>
      </c>
      <c r="G438" s="6" t="s">
        <v>2233</v>
      </c>
      <c r="H438" s="6">
        <v>11</v>
      </c>
      <c r="I438" s="6" t="s">
        <v>2238</v>
      </c>
      <c r="J438" s="6" t="s">
        <v>2238</v>
      </c>
      <c r="K438" s="34">
        <v>32270.999999999996</v>
      </c>
      <c r="L438" s="34">
        <v>1228</v>
      </c>
      <c r="M438" s="34">
        <v>984</v>
      </c>
      <c r="N438" s="34">
        <v>65.040650406504056</v>
      </c>
      <c r="O438" s="35">
        <v>3.0737053593420551</v>
      </c>
      <c r="P438" s="33">
        <v>374</v>
      </c>
      <c r="Q438" s="33">
        <v>590</v>
      </c>
      <c r="R438" s="33">
        <v>20</v>
      </c>
      <c r="S438" s="8">
        <v>36.967022302998508</v>
      </c>
      <c r="T438" s="33">
        <v>6164.1759000000002</v>
      </c>
      <c r="U438" s="33">
        <v>1125.2457999999999</v>
      </c>
      <c r="V438" s="33">
        <v>13002.994000000001</v>
      </c>
      <c r="W438" s="33">
        <v>10248.973</v>
      </c>
      <c r="X438" s="33">
        <v>612.50026000000003</v>
      </c>
      <c r="Y438" s="33">
        <v>55.011868</v>
      </c>
      <c r="Z438" s="33">
        <v>1860.8498</v>
      </c>
      <c r="AA438" s="33">
        <v>4993.0955999999996</v>
      </c>
      <c r="AB438" s="33">
        <v>373.44391999999999</v>
      </c>
      <c r="AC438" s="33">
        <v>24339.995999999999</v>
      </c>
      <c r="AD438" s="33">
        <v>93.880348999999995</v>
      </c>
      <c r="AE438" s="33">
        <v>109.07204</v>
      </c>
      <c r="AF438" s="33">
        <v>0</v>
      </c>
      <c r="AG438" s="33">
        <v>1552.6587</v>
      </c>
      <c r="AH438" s="33">
        <v>4992.8891999999996</v>
      </c>
      <c r="AI438" s="33">
        <v>82.924646999999993</v>
      </c>
      <c r="AJ438" s="33">
        <v>9984.9658999999992</v>
      </c>
      <c r="AK438" s="33">
        <v>3269.2006000000001</v>
      </c>
      <c r="AL438" s="33">
        <v>11724.566000000001</v>
      </c>
      <c r="AM438" s="33">
        <v>1446.88276477</v>
      </c>
      <c r="AN438" s="33">
        <v>15.422981937817196</v>
      </c>
      <c r="AO438" s="10">
        <v>0.27166607711354795</v>
      </c>
      <c r="AP438" s="8">
        <v>0</v>
      </c>
      <c r="AQ438" s="8">
        <v>96.11913955373484</v>
      </c>
      <c r="AR438" s="8">
        <v>390</v>
      </c>
      <c r="AS438" s="8">
        <v>251.22414588902564</v>
      </c>
      <c r="AT438">
        <v>233</v>
      </c>
      <c r="AU438" s="20">
        <v>658</v>
      </c>
      <c r="AV438" s="8">
        <v>66.869918699186996</v>
      </c>
      <c r="AW438" s="34">
        <v>176</v>
      </c>
      <c r="AX438" s="34">
        <v>160</v>
      </c>
    </row>
    <row r="439" spans="1:50" x14ac:dyDescent="0.25">
      <c r="A439" s="2" t="s">
        <v>576</v>
      </c>
      <c r="B439" s="3" t="s">
        <v>921</v>
      </c>
      <c r="C439" s="4">
        <v>76306</v>
      </c>
      <c r="D439" s="2" t="s">
        <v>578</v>
      </c>
      <c r="E439" s="2" t="s">
        <v>922</v>
      </c>
      <c r="F439" t="e">
        <v>#N/A</v>
      </c>
      <c r="G439" s="6" t="s">
        <v>2232</v>
      </c>
      <c r="H439" s="6">
        <v>7</v>
      </c>
      <c r="I439" s="6" t="s">
        <v>2238</v>
      </c>
      <c r="J439" s="6" t="s">
        <v>2238</v>
      </c>
      <c r="K439" s="34">
        <v>27018.900000000005</v>
      </c>
      <c r="L439" s="34">
        <v>2487</v>
      </c>
      <c r="M439" s="34">
        <v>1766</v>
      </c>
      <c r="N439" s="34">
        <v>69.762174405436014</v>
      </c>
      <c r="O439" s="35">
        <v>6.6704906740355323</v>
      </c>
      <c r="P439" s="33">
        <v>768</v>
      </c>
      <c r="Q439" s="33">
        <v>994</v>
      </c>
      <c r="R439" s="33">
        <v>4</v>
      </c>
      <c r="S439" s="8">
        <v>22.800076472393474</v>
      </c>
      <c r="T439" s="33">
        <v>7200.8591999999999</v>
      </c>
      <c r="U439" s="33">
        <v>0</v>
      </c>
      <c r="V439" s="33">
        <v>1929.4304999999999</v>
      </c>
      <c r="W439" s="33">
        <v>17259.937999999998</v>
      </c>
      <c r="X439" s="33">
        <v>332.20164999999997</v>
      </c>
      <c r="Y439" s="33">
        <v>0</v>
      </c>
      <c r="Z439" s="33">
        <v>899.99320999999998</v>
      </c>
      <c r="AA439" s="33">
        <v>10589.21</v>
      </c>
      <c r="AB439" s="33">
        <v>0</v>
      </c>
      <c r="AC439" s="33">
        <v>15235.995000000001</v>
      </c>
      <c r="AD439" s="33">
        <v>83.244062999999997</v>
      </c>
      <c r="AE439" s="33">
        <v>106.68706</v>
      </c>
      <c r="AF439" s="33">
        <v>0</v>
      </c>
      <c r="AG439" s="33">
        <v>0</v>
      </c>
      <c r="AH439" s="33">
        <v>10477.713</v>
      </c>
      <c r="AI439" s="33">
        <v>0</v>
      </c>
      <c r="AJ439" s="33">
        <v>6932.8588</v>
      </c>
      <c r="AK439" s="33">
        <v>3178.8462</v>
      </c>
      <c r="AL439" s="33">
        <v>6112.3368</v>
      </c>
      <c r="AM439" s="33">
        <v>16091.6941551</v>
      </c>
      <c r="AN439" s="33">
        <v>23.565879490767603</v>
      </c>
      <c r="AO439" s="10">
        <v>0.28650934995547639</v>
      </c>
      <c r="AP439" s="8">
        <v>0</v>
      </c>
      <c r="AQ439" s="8">
        <v>127.80905945153356</v>
      </c>
      <c r="AR439" s="8">
        <v>275</v>
      </c>
      <c r="AS439" s="8">
        <v>473.74545454545455</v>
      </c>
      <c r="AT439">
        <v>613</v>
      </c>
      <c r="AU439" s="20">
        <v>1267</v>
      </c>
      <c r="AV439" s="8">
        <v>71.744054360135905</v>
      </c>
      <c r="AW439" s="34">
        <v>296</v>
      </c>
      <c r="AX439" s="34">
        <v>277</v>
      </c>
    </row>
    <row r="440" spans="1:50" x14ac:dyDescent="0.25">
      <c r="A440" s="2" t="s">
        <v>295</v>
      </c>
      <c r="B440" s="3" t="s">
        <v>923</v>
      </c>
      <c r="C440" s="4">
        <v>73030</v>
      </c>
      <c r="D440" s="2" t="s">
        <v>297</v>
      </c>
      <c r="E440" s="2" t="s">
        <v>924</v>
      </c>
      <c r="F440" t="e">
        <v>#N/A</v>
      </c>
      <c r="G440" s="6" t="s">
        <v>2233</v>
      </c>
      <c r="H440" s="6">
        <v>17</v>
      </c>
      <c r="I440" s="6" t="s">
        <v>2238</v>
      </c>
      <c r="J440" s="6" t="s">
        <v>2238</v>
      </c>
      <c r="K440" s="34">
        <v>22838.399999999998</v>
      </c>
      <c r="L440" s="34">
        <v>649</v>
      </c>
      <c r="M440" s="34">
        <v>519</v>
      </c>
      <c r="N440" s="34">
        <v>34.296724470134876</v>
      </c>
      <c r="O440" s="35">
        <v>1.7985459284794059</v>
      </c>
      <c r="P440" s="33">
        <v>282</v>
      </c>
      <c r="Q440" s="33">
        <v>234</v>
      </c>
      <c r="R440" s="33">
        <v>3</v>
      </c>
      <c r="S440" s="8">
        <v>42.574971925149384</v>
      </c>
      <c r="T440" s="33">
        <v>14499.174000000001</v>
      </c>
      <c r="U440" s="33">
        <v>1945.1383000000001</v>
      </c>
      <c r="V440" s="33">
        <v>0</v>
      </c>
      <c r="W440" s="33">
        <v>5723.2083000000002</v>
      </c>
      <c r="X440" s="33">
        <v>1129.9440999999999</v>
      </c>
      <c r="Y440" s="33">
        <v>0</v>
      </c>
      <c r="Z440" s="33">
        <v>421.51519999999999</v>
      </c>
      <c r="AA440" s="33">
        <v>154.67989</v>
      </c>
      <c r="AB440" s="33">
        <v>697.70117000000005</v>
      </c>
      <c r="AC440" s="33">
        <v>22453.048999999999</v>
      </c>
      <c r="AD440" s="33">
        <v>132.34727000000001</v>
      </c>
      <c r="AE440" s="33">
        <v>115.34111</v>
      </c>
      <c r="AF440" s="33">
        <v>0</v>
      </c>
      <c r="AG440" s="33">
        <v>160.57701</v>
      </c>
      <c r="AH440" s="33">
        <v>0</v>
      </c>
      <c r="AI440" s="33">
        <v>345.64323999999999</v>
      </c>
      <c r="AJ440" s="33">
        <v>7723.9030000000002</v>
      </c>
      <c r="AK440" s="33">
        <v>5355.7389000000003</v>
      </c>
      <c r="AL440" s="33">
        <v>10158.09</v>
      </c>
      <c r="AM440" s="33">
        <v>0</v>
      </c>
      <c r="AN440" s="33">
        <v>1.4379401836515999</v>
      </c>
      <c r="AO440" s="10">
        <v>0.27056962025316456</v>
      </c>
      <c r="AP440" s="8">
        <v>0</v>
      </c>
      <c r="AQ440" s="8">
        <v>39.4</v>
      </c>
      <c r="AR440" s="8">
        <v>239</v>
      </c>
      <c r="AS440" s="8">
        <v>164.85355648535565</v>
      </c>
      <c r="AT440">
        <v>406</v>
      </c>
      <c r="AU440" s="20">
        <v>385</v>
      </c>
      <c r="AV440" s="8">
        <v>74.181117533718691</v>
      </c>
      <c r="AW440" s="34">
        <v>111</v>
      </c>
      <c r="AX440" s="34">
        <v>103</v>
      </c>
    </row>
    <row r="441" spans="1:50" x14ac:dyDescent="0.25">
      <c r="A441" s="2" t="s">
        <v>204</v>
      </c>
      <c r="B441" s="3" t="s">
        <v>925</v>
      </c>
      <c r="C441" s="4">
        <v>52356</v>
      </c>
      <c r="D441" s="2" t="s">
        <v>206</v>
      </c>
      <c r="E441" s="2" t="s">
        <v>926</v>
      </c>
      <c r="F441" t="e">
        <v>#N/A</v>
      </c>
      <c r="G441" s="6" t="s">
        <v>2231</v>
      </c>
      <c r="H441" s="6">
        <v>6</v>
      </c>
      <c r="I441" s="6" t="s">
        <v>2238</v>
      </c>
      <c r="J441" s="6" t="s">
        <v>2238</v>
      </c>
      <c r="K441" s="34">
        <v>150503.69999999998</v>
      </c>
      <c r="L441" s="34">
        <v>11584</v>
      </c>
      <c r="M441" s="34">
        <v>10472</v>
      </c>
      <c r="N441" s="34">
        <v>91.692131398013757</v>
      </c>
      <c r="O441" s="35">
        <v>5.3539575253240539</v>
      </c>
      <c r="P441" s="33">
        <v>6307</v>
      </c>
      <c r="Q441" s="33">
        <v>4102</v>
      </c>
      <c r="R441" s="33">
        <v>63</v>
      </c>
      <c r="S441" s="8">
        <v>80.110234053478862</v>
      </c>
      <c r="T441" s="33">
        <v>22145.093000000001</v>
      </c>
      <c r="U441" s="33">
        <v>4432.1062000000002</v>
      </c>
      <c r="V441" s="33">
        <v>4068.1239</v>
      </c>
      <c r="W441" s="33">
        <v>107889.48</v>
      </c>
      <c r="X441" s="33">
        <v>1746.4322999999999</v>
      </c>
      <c r="Y441" s="33">
        <v>0</v>
      </c>
      <c r="Z441" s="33">
        <v>104174.79</v>
      </c>
      <c r="AA441" s="33">
        <v>4056.8344000000002</v>
      </c>
      <c r="AB441" s="33">
        <v>769.9837</v>
      </c>
      <c r="AC441" s="33">
        <v>34510.419000000002</v>
      </c>
      <c r="AD441" s="33">
        <v>485.67306000000002</v>
      </c>
      <c r="AE441" s="33">
        <v>1049.5467000000001</v>
      </c>
      <c r="AF441" s="33">
        <v>0</v>
      </c>
      <c r="AG441" s="33">
        <v>6165.6373999999996</v>
      </c>
      <c r="AH441" s="33">
        <v>4395.7619999999997</v>
      </c>
      <c r="AI441" s="33">
        <v>306.97708</v>
      </c>
      <c r="AJ441" s="33">
        <v>10687.814</v>
      </c>
      <c r="AK441" s="33">
        <v>7087.5295999999998</v>
      </c>
      <c r="AL441" s="33">
        <v>114165.77</v>
      </c>
      <c r="AM441" s="33">
        <v>0</v>
      </c>
      <c r="AN441" s="33">
        <v>590.47788744924412</v>
      </c>
      <c r="AO441" s="10">
        <v>0.38242534942820838</v>
      </c>
      <c r="AP441" s="8">
        <v>8.3885580068786183</v>
      </c>
      <c r="AQ441" s="8">
        <v>86.319614339676278</v>
      </c>
      <c r="AR441" s="8">
        <v>1707</v>
      </c>
      <c r="AS441" s="8">
        <v>56.151142355008794</v>
      </c>
      <c r="AT441">
        <v>4128</v>
      </c>
      <c r="AU441" s="20">
        <v>9393</v>
      </c>
      <c r="AV441" s="8">
        <v>89.696333078686024</v>
      </c>
      <c r="AW441" s="34">
        <v>2242</v>
      </c>
      <c r="AX441" s="34">
        <v>2196</v>
      </c>
    </row>
    <row r="442" spans="1:50" x14ac:dyDescent="0.25">
      <c r="A442" s="2" t="s">
        <v>27</v>
      </c>
      <c r="B442" s="3" t="s">
        <v>927</v>
      </c>
      <c r="C442" s="4">
        <v>25839</v>
      </c>
      <c r="D442" s="2" t="s">
        <v>29</v>
      </c>
      <c r="E442" s="2" t="s">
        <v>928</v>
      </c>
      <c r="F442" t="e">
        <v>#N/A</v>
      </c>
      <c r="G442" s="6" t="s">
        <v>2230</v>
      </c>
      <c r="H442" s="6">
        <v>12</v>
      </c>
      <c r="I442" s="6" t="s">
        <v>2238</v>
      </c>
      <c r="J442" s="6" t="s">
        <v>2238</v>
      </c>
      <c r="K442" s="34">
        <v>50011.199999999997</v>
      </c>
      <c r="L442" s="34">
        <v>2363</v>
      </c>
      <c r="M442" s="34">
        <v>2028</v>
      </c>
      <c r="N442" s="34">
        <v>48.865877712031555</v>
      </c>
      <c r="O442" s="35">
        <v>4.3035522467780014</v>
      </c>
      <c r="P442" s="33">
        <v>392</v>
      </c>
      <c r="Q442" s="33">
        <v>1589</v>
      </c>
      <c r="R442" s="33">
        <v>47</v>
      </c>
      <c r="S442" s="8">
        <v>51.279179594108669</v>
      </c>
      <c r="T442" s="33">
        <v>2781.8497000000002</v>
      </c>
      <c r="U442" s="33">
        <v>17767.706999999999</v>
      </c>
      <c r="V442" s="33">
        <v>78.960786999999996</v>
      </c>
      <c r="W442" s="33">
        <v>31065.108</v>
      </c>
      <c r="X442" s="33">
        <v>0</v>
      </c>
      <c r="Y442" s="33">
        <v>0</v>
      </c>
      <c r="Z442" s="33">
        <v>14132.949000000001</v>
      </c>
      <c r="AA442" s="33">
        <v>201.09981999999999</v>
      </c>
      <c r="AB442" s="33">
        <v>890.51682000000005</v>
      </c>
      <c r="AC442" s="33">
        <v>36686.392</v>
      </c>
      <c r="AD442" s="33">
        <v>145.25887</v>
      </c>
      <c r="AE442" s="33">
        <v>145.21705</v>
      </c>
      <c r="AF442" s="33">
        <v>0</v>
      </c>
      <c r="AG442" s="33">
        <v>3742.4137000000001</v>
      </c>
      <c r="AH442" s="33">
        <v>0</v>
      </c>
      <c r="AI442" s="33">
        <v>453.36921000000001</v>
      </c>
      <c r="AJ442" s="33">
        <v>18602.558000000001</v>
      </c>
      <c r="AK442" s="33">
        <v>2418.6446000000001</v>
      </c>
      <c r="AL442" s="33">
        <v>26694.013999999999</v>
      </c>
      <c r="AM442" s="33">
        <v>332.04011673100001</v>
      </c>
      <c r="AN442" s="33">
        <v>204.32068131764382</v>
      </c>
      <c r="AO442" s="10">
        <v>0.48264523200584575</v>
      </c>
      <c r="AP442" s="8">
        <v>0</v>
      </c>
      <c r="AQ442" s="8">
        <v>35.771292223095045</v>
      </c>
      <c r="AR442" s="8">
        <v>551</v>
      </c>
      <c r="AS442" s="8">
        <v>88.60254083484574</v>
      </c>
      <c r="AT442">
        <v>649</v>
      </c>
      <c r="AU442" s="20">
        <v>1911</v>
      </c>
      <c r="AV442" s="8">
        <v>94.230769230769226</v>
      </c>
      <c r="AW442" s="34">
        <v>149</v>
      </c>
      <c r="AX442" s="34">
        <v>134</v>
      </c>
    </row>
    <row r="443" spans="1:50" x14ac:dyDescent="0.25">
      <c r="A443" s="2" t="s">
        <v>530</v>
      </c>
      <c r="B443" s="3" t="s">
        <v>929</v>
      </c>
      <c r="C443" s="4">
        <v>23678</v>
      </c>
      <c r="D443" s="2" t="s">
        <v>532</v>
      </c>
      <c r="E443" s="2" t="s">
        <v>930</v>
      </c>
      <c r="F443" t="e">
        <v>#N/A</v>
      </c>
      <c r="G443" s="6" t="s">
        <v>2233</v>
      </c>
      <c r="H443" s="6">
        <v>24</v>
      </c>
      <c r="I443" s="6" t="s">
        <v>2238</v>
      </c>
      <c r="J443" s="6" t="s">
        <v>2238</v>
      </c>
      <c r="K443" s="34">
        <v>43889.7</v>
      </c>
      <c r="L443" s="34">
        <v>2388</v>
      </c>
      <c r="M443" s="34">
        <v>1944</v>
      </c>
      <c r="N443" s="34">
        <v>71.296296296296291</v>
      </c>
      <c r="O443" s="35">
        <v>4.1744044523440866</v>
      </c>
      <c r="P443" s="33">
        <v>388</v>
      </c>
      <c r="Q443" s="33">
        <v>1553</v>
      </c>
      <c r="R443" s="33">
        <v>3</v>
      </c>
      <c r="S443" s="8">
        <v>20.093510054512382</v>
      </c>
      <c r="T443" s="33">
        <v>26196.499</v>
      </c>
      <c r="U443" s="33">
        <v>4787.4486999999999</v>
      </c>
      <c r="V443" s="33">
        <v>0</v>
      </c>
      <c r="W443" s="33">
        <v>13063.566000000001</v>
      </c>
      <c r="X443" s="33">
        <v>6019.5983999999999</v>
      </c>
      <c r="Y443" s="33">
        <v>1015.7354</v>
      </c>
      <c r="Z443" s="33">
        <v>0</v>
      </c>
      <c r="AA443" s="33">
        <v>194.79356999999999</v>
      </c>
      <c r="AB443" s="33">
        <v>121.52014</v>
      </c>
      <c r="AC443" s="33">
        <v>49067.103000000003</v>
      </c>
      <c r="AD443" s="33">
        <v>147.79285999999999</v>
      </c>
      <c r="AE443" s="33">
        <v>184.78561999999999</v>
      </c>
      <c r="AF443" s="33">
        <v>0</v>
      </c>
      <c r="AG443" s="33">
        <v>754.29792999999995</v>
      </c>
      <c r="AH443" s="33">
        <v>0</v>
      </c>
      <c r="AI443" s="33">
        <v>118.12558</v>
      </c>
      <c r="AJ443" s="33">
        <v>16101.094999999999</v>
      </c>
      <c r="AK443" s="33">
        <v>23231.982</v>
      </c>
      <c r="AL443" s="33">
        <v>10156.659</v>
      </c>
      <c r="AM443" s="33">
        <v>0</v>
      </c>
      <c r="AN443" s="33">
        <v>26.434689189551197</v>
      </c>
      <c r="AO443" s="10">
        <v>0.56688778330569378</v>
      </c>
      <c r="AP443" s="8">
        <v>0</v>
      </c>
      <c r="AQ443" s="8">
        <v>177.30615256241452</v>
      </c>
      <c r="AR443" s="8">
        <v>505</v>
      </c>
      <c r="AS443" s="8">
        <v>640.39603960396039</v>
      </c>
      <c r="AT443">
        <v>1093</v>
      </c>
      <c r="AU443" s="20">
        <v>1813</v>
      </c>
      <c r="AV443" s="8">
        <v>93.261316872427983</v>
      </c>
      <c r="AW443" s="34">
        <v>154</v>
      </c>
      <c r="AX443" s="34">
        <v>125</v>
      </c>
    </row>
    <row r="444" spans="1:50" x14ac:dyDescent="0.25">
      <c r="A444" s="2" t="s">
        <v>576</v>
      </c>
      <c r="B444" s="3" t="s">
        <v>931</v>
      </c>
      <c r="C444" s="4">
        <v>76497</v>
      </c>
      <c r="D444" s="2" t="s">
        <v>578</v>
      </c>
      <c r="E444" s="2" t="s">
        <v>932</v>
      </c>
      <c r="F444" t="e">
        <v>#N/A</v>
      </c>
      <c r="G444" s="6" t="s">
        <v>2232</v>
      </c>
      <c r="H444" s="6">
        <v>8</v>
      </c>
      <c r="I444" s="6" t="s">
        <v>2238</v>
      </c>
      <c r="J444" s="6" t="s">
        <v>2238</v>
      </c>
      <c r="K444" s="34">
        <v>22575.599999999999</v>
      </c>
      <c r="L444" s="34">
        <v>982</v>
      </c>
      <c r="M444" s="34">
        <v>904</v>
      </c>
      <c r="N444" s="34">
        <v>42.920353982300888</v>
      </c>
      <c r="O444" s="35">
        <v>3.4856559202377659</v>
      </c>
      <c r="P444" s="33">
        <v>454</v>
      </c>
      <c r="Q444" s="33">
        <v>448</v>
      </c>
      <c r="R444" s="33">
        <v>2</v>
      </c>
      <c r="S444" s="8">
        <v>30.903721097538316</v>
      </c>
      <c r="T444" s="33">
        <v>6794.3959999999997</v>
      </c>
      <c r="U444" s="33">
        <v>3318.8807000000002</v>
      </c>
      <c r="V444" s="33">
        <v>3919.4236000000001</v>
      </c>
      <c r="W444" s="33">
        <v>3397.6713</v>
      </c>
      <c r="X444" s="33">
        <v>3706.1858999999999</v>
      </c>
      <c r="Y444" s="33">
        <v>0</v>
      </c>
      <c r="Z444" s="33">
        <v>432.3657</v>
      </c>
      <c r="AA444" s="33">
        <v>3160.085</v>
      </c>
      <c r="AB444" s="33">
        <v>158.02454</v>
      </c>
      <c r="AC444" s="33">
        <v>17556.113000000001</v>
      </c>
      <c r="AD444" s="33">
        <v>96.372421000000003</v>
      </c>
      <c r="AE444" s="33">
        <v>113.35268000000001</v>
      </c>
      <c r="AF444" s="33">
        <v>0</v>
      </c>
      <c r="AG444" s="33">
        <v>94.149176999999995</v>
      </c>
      <c r="AH444" s="33">
        <v>3160.0850999999998</v>
      </c>
      <c r="AI444" s="33">
        <v>60.579175999999997</v>
      </c>
      <c r="AJ444" s="33">
        <v>9637.1393000000007</v>
      </c>
      <c r="AK444" s="33">
        <v>1723.3538000000001</v>
      </c>
      <c r="AL444" s="33">
        <v>6614.3014999999996</v>
      </c>
      <c r="AM444" s="33">
        <v>0</v>
      </c>
      <c r="AN444" s="33">
        <v>14.128712968601199</v>
      </c>
      <c r="AO444" s="10">
        <v>0.44137507673419274</v>
      </c>
      <c r="AP444" s="8">
        <v>0</v>
      </c>
      <c r="AQ444" s="8">
        <v>115.02619143914882</v>
      </c>
      <c r="AR444" s="8">
        <v>213</v>
      </c>
      <c r="AS444" s="8">
        <v>550.46948356807513</v>
      </c>
      <c r="AT444">
        <v>201</v>
      </c>
      <c r="AU444" s="20">
        <v>526</v>
      </c>
      <c r="AV444" s="8">
        <v>58.185840707964601</v>
      </c>
      <c r="AW444" s="34">
        <v>193</v>
      </c>
      <c r="AX444" s="34">
        <v>182</v>
      </c>
    </row>
    <row r="445" spans="1:50" x14ac:dyDescent="0.25">
      <c r="A445" s="2" t="s">
        <v>576</v>
      </c>
      <c r="B445" s="3" t="s">
        <v>933</v>
      </c>
      <c r="C445" s="4">
        <v>76736</v>
      </c>
      <c r="D445" s="2" t="s">
        <v>578</v>
      </c>
      <c r="E445" s="2" t="s">
        <v>934</v>
      </c>
      <c r="F445" t="e">
        <v>#N/A</v>
      </c>
      <c r="G445" s="6" t="s">
        <v>2232</v>
      </c>
      <c r="H445" s="6">
        <v>7</v>
      </c>
      <c r="I445" s="6" t="s">
        <v>2238</v>
      </c>
      <c r="J445" s="6" t="s">
        <v>2238</v>
      </c>
      <c r="K445" s="34">
        <v>53890.1</v>
      </c>
      <c r="L445" s="34">
        <v>3358</v>
      </c>
      <c r="M445" s="34">
        <v>2488</v>
      </c>
      <c r="N445" s="34">
        <v>67.282958199356912</v>
      </c>
      <c r="O445" s="35">
        <v>5.4860163360219225</v>
      </c>
      <c r="P445" s="33">
        <v>1420</v>
      </c>
      <c r="Q445" s="33">
        <v>1057</v>
      </c>
      <c r="R445" s="33">
        <v>11</v>
      </c>
      <c r="S445" s="8">
        <v>27.011391860607787</v>
      </c>
      <c r="T445" s="33">
        <v>2772.8888999999999</v>
      </c>
      <c r="U445" s="33">
        <v>2325.0124000000001</v>
      </c>
      <c r="V445" s="33">
        <v>4688.3756999999996</v>
      </c>
      <c r="W445" s="33">
        <v>44180.436999999998</v>
      </c>
      <c r="X445" s="33">
        <v>1259.1633999999999</v>
      </c>
      <c r="Y445" s="33">
        <v>0</v>
      </c>
      <c r="Z445" s="33">
        <v>8421.0352000000003</v>
      </c>
      <c r="AA445" s="33">
        <v>9920.7473000000009</v>
      </c>
      <c r="AB445" s="33">
        <v>5.6004436000000002</v>
      </c>
      <c r="AC445" s="33">
        <v>37110.872000000003</v>
      </c>
      <c r="AD445" s="33">
        <v>8.4585272000000007</v>
      </c>
      <c r="AE445" s="33">
        <v>115.00944</v>
      </c>
      <c r="AF445" s="33">
        <v>0</v>
      </c>
      <c r="AG445" s="33">
        <v>1109.9961000000001</v>
      </c>
      <c r="AH445" s="33">
        <v>9800.8827000000001</v>
      </c>
      <c r="AI445" s="33">
        <v>37.686250999999999</v>
      </c>
      <c r="AJ445" s="33">
        <v>27460.085999999999</v>
      </c>
      <c r="AK445" s="33">
        <v>1960.6865</v>
      </c>
      <c r="AL445" s="33">
        <v>14982.366</v>
      </c>
      <c r="AM445" s="33">
        <v>0</v>
      </c>
      <c r="AN445" s="33">
        <v>90.748136689502005</v>
      </c>
      <c r="AO445" s="10">
        <v>0.35559187485407423</v>
      </c>
      <c r="AP445" s="8">
        <v>26.954177897574127</v>
      </c>
      <c r="AQ445" s="8">
        <v>194.84038790961057</v>
      </c>
      <c r="AR445" s="8">
        <v>639</v>
      </c>
      <c r="AS445" s="8">
        <v>310.80946686693272</v>
      </c>
      <c r="AT445">
        <v>608</v>
      </c>
      <c r="AU445" s="20">
        <v>1182</v>
      </c>
      <c r="AV445" s="8">
        <v>47.508038585209007</v>
      </c>
      <c r="AW445" s="34">
        <v>504</v>
      </c>
      <c r="AX445" s="34">
        <v>445</v>
      </c>
    </row>
    <row r="446" spans="1:50" x14ac:dyDescent="0.25">
      <c r="A446" s="2" t="s">
        <v>500</v>
      </c>
      <c r="B446" s="3" t="s">
        <v>935</v>
      </c>
      <c r="C446" s="4">
        <v>5086</v>
      </c>
      <c r="D446" s="2" t="s">
        <v>502</v>
      </c>
      <c r="E446" s="2" t="s">
        <v>936</v>
      </c>
      <c r="F446" t="e">
        <v>#N/A</v>
      </c>
      <c r="G446" s="6" t="s">
        <v>2230</v>
      </c>
      <c r="H446" s="6">
        <v>0</v>
      </c>
      <c r="I446" s="6" t="s">
        <v>2239</v>
      </c>
      <c r="J446" s="6" t="s">
        <v>2239</v>
      </c>
      <c r="K446" s="34">
        <v>28778.199999999997</v>
      </c>
      <c r="L446" s="34">
        <v>1288</v>
      </c>
      <c r="M446" s="34">
        <v>1147</v>
      </c>
      <c r="N446" s="34">
        <v>49.869224062772446</v>
      </c>
      <c r="O446" s="35">
        <v>4.5586674118598216</v>
      </c>
      <c r="P446" s="33">
        <v>60</v>
      </c>
      <c r="Q446" s="33">
        <v>1064</v>
      </c>
      <c r="R446" s="33">
        <v>23</v>
      </c>
      <c r="S446" s="8">
        <v>39.037277795019726</v>
      </c>
      <c r="T446" s="33">
        <v>9044.9678999999996</v>
      </c>
      <c r="U446" s="33">
        <v>1405.9658999999999</v>
      </c>
      <c r="V446" s="33">
        <v>2413.7556</v>
      </c>
      <c r="W446" s="33">
        <v>16935.335999999999</v>
      </c>
      <c r="X446" s="33">
        <v>0</v>
      </c>
      <c r="Y446" s="33">
        <v>0</v>
      </c>
      <c r="Z446" s="33">
        <v>9630.7631000000001</v>
      </c>
      <c r="AA446" s="33">
        <v>357.91624000000002</v>
      </c>
      <c r="AB446" s="33">
        <v>0</v>
      </c>
      <c r="AC446" s="33">
        <v>19839.002</v>
      </c>
      <c r="AD446" s="33">
        <v>9.8735745999999995</v>
      </c>
      <c r="AE446" s="33">
        <v>41.712966000000002</v>
      </c>
      <c r="AF446" s="33">
        <v>0</v>
      </c>
      <c r="AG446" s="33">
        <v>289.64064000000002</v>
      </c>
      <c r="AH446" s="33">
        <v>357.91622000000001</v>
      </c>
      <c r="AI446" s="33">
        <v>112.26154</v>
      </c>
      <c r="AJ446" s="33">
        <v>14338.619000000001</v>
      </c>
      <c r="AK446" s="33">
        <v>3049.6448999999998</v>
      </c>
      <c r="AL446" s="33">
        <v>11647.76</v>
      </c>
      <c r="AM446" s="33">
        <v>18892.1489287</v>
      </c>
      <c r="AN446" s="33">
        <v>33.629784706777606</v>
      </c>
      <c r="AO446" s="10">
        <v>0.42179802955665024</v>
      </c>
      <c r="AP446" s="8">
        <v>0</v>
      </c>
      <c r="AQ446" s="8">
        <v>47.368303728570893</v>
      </c>
      <c r="AR446" s="8">
        <v>279</v>
      </c>
      <c r="AS446" s="8">
        <v>214.87455197132616</v>
      </c>
      <c r="AT446">
        <v>182</v>
      </c>
      <c r="AU446" s="20">
        <v>1079</v>
      </c>
      <c r="AV446" s="8">
        <v>94.071490845684394</v>
      </c>
      <c r="AW446" s="34">
        <v>86</v>
      </c>
      <c r="AX446" s="34">
        <v>78</v>
      </c>
    </row>
    <row r="447" spans="1:50" x14ac:dyDescent="0.25">
      <c r="A447" s="2" t="s">
        <v>772</v>
      </c>
      <c r="B447" s="3" t="s">
        <v>937</v>
      </c>
      <c r="C447" s="4">
        <v>41244</v>
      </c>
      <c r="D447" s="2" t="s">
        <v>774</v>
      </c>
      <c r="E447" s="2" t="s">
        <v>938</v>
      </c>
      <c r="F447" t="e">
        <v>#N/A</v>
      </c>
      <c r="G447" s="6" t="s">
        <v>2233</v>
      </c>
      <c r="H447" s="6">
        <v>8</v>
      </c>
      <c r="I447" s="6" t="s">
        <v>2238</v>
      </c>
      <c r="J447" s="6" t="s">
        <v>2238</v>
      </c>
      <c r="K447" s="34">
        <v>7824.8</v>
      </c>
      <c r="L447" s="34">
        <v>1368</v>
      </c>
      <c r="M447" s="34">
        <v>1248</v>
      </c>
      <c r="N447" s="34">
        <v>77.483974358974365</v>
      </c>
      <c r="O447" s="35">
        <v>20.487027904463488</v>
      </c>
      <c r="P447" s="33">
        <v>539</v>
      </c>
      <c r="Q447" s="33">
        <v>678</v>
      </c>
      <c r="R447" s="33">
        <v>31</v>
      </c>
      <c r="S447" s="8">
        <v>9.5374345070621764</v>
      </c>
      <c r="T447" s="33">
        <v>1764.5771</v>
      </c>
      <c r="U447" s="33">
        <v>2495.6624000000002</v>
      </c>
      <c r="V447" s="33">
        <v>0</v>
      </c>
      <c r="W447" s="33">
        <v>3709.7588000000001</v>
      </c>
      <c r="X447" s="33">
        <v>0</v>
      </c>
      <c r="Y447" s="33">
        <v>0</v>
      </c>
      <c r="Z447" s="33">
        <v>158.61833999999999</v>
      </c>
      <c r="AA447" s="33">
        <v>4889.3157000000001</v>
      </c>
      <c r="AB447" s="33">
        <v>146.50873000000001</v>
      </c>
      <c r="AC447" s="33">
        <v>2886.8107</v>
      </c>
      <c r="AD447" s="33">
        <v>10.155946999999999</v>
      </c>
      <c r="AE447" s="33">
        <v>24.662493999999999</v>
      </c>
      <c r="AF447" s="33">
        <v>0</v>
      </c>
      <c r="AG447" s="33">
        <v>0</v>
      </c>
      <c r="AH447" s="33">
        <v>4859.4106000000002</v>
      </c>
      <c r="AI447" s="33">
        <v>167.56209000000001</v>
      </c>
      <c r="AJ447" s="33">
        <v>1774.3822</v>
      </c>
      <c r="AK447" s="33">
        <v>493.67804999999998</v>
      </c>
      <c r="AL447" s="33">
        <v>771.71397999999999</v>
      </c>
      <c r="AM447" s="33">
        <v>0</v>
      </c>
      <c r="AN447" s="33">
        <v>21.04978706287844</v>
      </c>
      <c r="AO447" s="10">
        <v>0.37786023500309213</v>
      </c>
      <c r="AP447" s="8">
        <v>0</v>
      </c>
      <c r="AQ447" s="8">
        <v>46.212504921419658</v>
      </c>
      <c r="AR447" s="8">
        <v>82</v>
      </c>
      <c r="AS447" s="8">
        <v>695.1219512195122</v>
      </c>
      <c r="AT447">
        <v>567</v>
      </c>
      <c r="AU447" s="20">
        <v>833.99999999999977</v>
      </c>
      <c r="AV447" s="8">
        <v>66.826923076923066</v>
      </c>
      <c r="AW447" s="34">
        <v>198</v>
      </c>
      <c r="AX447" s="34">
        <v>184</v>
      </c>
    </row>
    <row r="448" spans="1:50" x14ac:dyDescent="0.25">
      <c r="A448" s="2" t="s">
        <v>33</v>
      </c>
      <c r="B448" s="3" t="s">
        <v>939</v>
      </c>
      <c r="C448" s="4">
        <v>15109</v>
      </c>
      <c r="D448" s="2" t="s">
        <v>35</v>
      </c>
      <c r="E448" s="2" t="s">
        <v>940</v>
      </c>
      <c r="F448" t="e">
        <v>#N/A</v>
      </c>
      <c r="G448" s="6" t="s">
        <v>2233</v>
      </c>
      <c r="H448" s="6">
        <v>0</v>
      </c>
      <c r="I448" s="6" t="s">
        <v>2239</v>
      </c>
      <c r="J448" s="6" t="s">
        <v>2239</v>
      </c>
      <c r="K448" s="34">
        <v>10040.300000000001</v>
      </c>
      <c r="L448" s="34">
        <v>2337</v>
      </c>
      <c r="M448" s="34">
        <v>2193</v>
      </c>
      <c r="N448" s="34">
        <v>81.577747378020973</v>
      </c>
      <c r="O448" s="35">
        <v>23.055729158501258</v>
      </c>
      <c r="P448" s="33">
        <v>377</v>
      </c>
      <c r="Q448" s="33">
        <v>1805</v>
      </c>
      <c r="R448" s="33">
        <v>11</v>
      </c>
      <c r="S448" s="8">
        <v>2.7145125095095115</v>
      </c>
      <c r="T448" s="33">
        <v>1954.693</v>
      </c>
      <c r="U448" s="33">
        <v>401.75916000000001</v>
      </c>
      <c r="V448" s="33">
        <v>0</v>
      </c>
      <c r="W448" s="33">
        <v>9038.7850999999991</v>
      </c>
      <c r="X448" s="33">
        <v>0</v>
      </c>
      <c r="Y448" s="33">
        <v>0</v>
      </c>
      <c r="Z448" s="33">
        <v>92.691829999999996</v>
      </c>
      <c r="AA448" s="33">
        <v>5682.5973000000004</v>
      </c>
      <c r="AB448" s="33">
        <v>0</v>
      </c>
      <c r="AC448" s="33">
        <v>5628.5282999999999</v>
      </c>
      <c r="AD448" s="33">
        <v>0</v>
      </c>
      <c r="AE448" s="33">
        <v>8.5802753999999997</v>
      </c>
      <c r="AF448" s="33">
        <v>0</v>
      </c>
      <c r="AG448" s="33">
        <v>1360.7768000000001</v>
      </c>
      <c r="AH448" s="33">
        <v>5674.0169999999998</v>
      </c>
      <c r="AI448" s="33">
        <v>62.338096</v>
      </c>
      <c r="AJ448" s="33">
        <v>3787.2804999999998</v>
      </c>
      <c r="AK448" s="33">
        <v>201.26639</v>
      </c>
      <c r="AL448" s="33">
        <v>309.55842999999999</v>
      </c>
      <c r="AM448" s="33">
        <v>207.73819304099999</v>
      </c>
      <c r="AN448" s="33">
        <v>9.9499612424817645</v>
      </c>
      <c r="AO448" s="10">
        <v>0.50423452768729637</v>
      </c>
      <c r="AP448" s="8">
        <v>0</v>
      </c>
      <c r="AQ448" s="8">
        <v>128.18</v>
      </c>
      <c r="AR448" s="8">
        <v>111</v>
      </c>
      <c r="AS448" s="8">
        <v>1358.5585585585586</v>
      </c>
      <c r="AT448">
        <v>1381</v>
      </c>
      <c r="AU448" s="20">
        <v>2040</v>
      </c>
      <c r="AV448" s="8">
        <v>93.023255813953483</v>
      </c>
      <c r="AW448" s="34">
        <v>154</v>
      </c>
      <c r="AX448" s="34">
        <v>148</v>
      </c>
    </row>
    <row r="449" spans="1:50" x14ac:dyDescent="0.25">
      <c r="A449" s="2" t="s">
        <v>500</v>
      </c>
      <c r="B449" s="3" t="s">
        <v>941</v>
      </c>
      <c r="C449" s="4">
        <v>5861</v>
      </c>
      <c r="D449" s="2" t="s">
        <v>502</v>
      </c>
      <c r="E449" s="2" t="s">
        <v>405</v>
      </c>
      <c r="F449" t="e">
        <v>#N/A</v>
      </c>
      <c r="G449" s="6" t="s">
        <v>2232</v>
      </c>
      <c r="H449" s="6">
        <v>0</v>
      </c>
      <c r="I449" s="6" t="s">
        <v>2239</v>
      </c>
      <c r="J449" s="6" t="s">
        <v>2239</v>
      </c>
      <c r="K449" s="34">
        <v>14039.5</v>
      </c>
      <c r="L449" s="34">
        <v>2105</v>
      </c>
      <c r="M449" s="34">
        <v>1136</v>
      </c>
      <c r="N449" s="34">
        <v>77.552816901408448</v>
      </c>
      <c r="O449" s="35">
        <v>8.801811741169205</v>
      </c>
      <c r="P449" s="33">
        <v>367</v>
      </c>
      <c r="Q449" s="33">
        <v>756</v>
      </c>
      <c r="R449" s="33">
        <v>13</v>
      </c>
      <c r="S449" s="8">
        <v>14.459813401203247</v>
      </c>
      <c r="T449" s="33">
        <v>5790.7413999999999</v>
      </c>
      <c r="U449" s="33">
        <v>0</v>
      </c>
      <c r="V449" s="33">
        <v>0</v>
      </c>
      <c r="W449" s="33">
        <v>7701.3676999999998</v>
      </c>
      <c r="X449" s="33">
        <v>311.88155</v>
      </c>
      <c r="Y449" s="33">
        <v>0</v>
      </c>
      <c r="Z449" s="33">
        <v>385.48889000000003</v>
      </c>
      <c r="AA449" s="33">
        <v>115.63979999999999</v>
      </c>
      <c r="AB449" s="33">
        <v>157.18604999999999</v>
      </c>
      <c r="AC449" s="33">
        <v>13478.772999999999</v>
      </c>
      <c r="AD449" s="33">
        <v>66.420285000000007</v>
      </c>
      <c r="AE449" s="33">
        <v>114.47589000000001</v>
      </c>
      <c r="AF449" s="33">
        <v>0</v>
      </c>
      <c r="AG449" s="33">
        <v>1312.8027</v>
      </c>
      <c r="AH449" s="33">
        <v>0</v>
      </c>
      <c r="AI449" s="33">
        <v>32.635250999999997</v>
      </c>
      <c r="AJ449" s="33">
        <v>8619.9881999999998</v>
      </c>
      <c r="AK449" s="33">
        <v>2069.8042999999998</v>
      </c>
      <c r="AL449" s="33">
        <v>2053.8013000000001</v>
      </c>
      <c r="AM449" s="33">
        <v>392.74728898699999</v>
      </c>
      <c r="AN449" s="33">
        <v>32.580412881502603</v>
      </c>
      <c r="AO449" s="10">
        <v>0.21375186846038863</v>
      </c>
      <c r="AP449" s="8">
        <v>0</v>
      </c>
      <c r="AQ449" s="8">
        <v>72.929014748074948</v>
      </c>
      <c r="AR449" s="8">
        <v>143</v>
      </c>
      <c r="AS449" s="8">
        <v>645.45454545454561</v>
      </c>
      <c r="AT449">
        <v>193</v>
      </c>
      <c r="AU449" s="20">
        <v>927</v>
      </c>
      <c r="AV449" s="8">
        <v>81.602112676056336</v>
      </c>
      <c r="AW449" s="34">
        <v>24</v>
      </c>
      <c r="AX449" s="34">
        <v>20</v>
      </c>
    </row>
    <row r="450" spans="1:50" x14ac:dyDescent="0.25">
      <c r="A450" s="2" t="s">
        <v>134</v>
      </c>
      <c r="B450" s="3" t="s">
        <v>942</v>
      </c>
      <c r="C450" s="4">
        <v>54223</v>
      </c>
      <c r="D450" s="2" t="s">
        <v>136</v>
      </c>
      <c r="E450" s="2" t="s">
        <v>943</v>
      </c>
      <c r="F450" t="e">
        <v>#N/A</v>
      </c>
      <c r="G450" s="6" t="s">
        <v>2230</v>
      </c>
      <c r="H450" s="6">
        <v>19</v>
      </c>
      <c r="I450" s="6" t="s">
        <v>2238</v>
      </c>
      <c r="J450" s="6" t="s">
        <v>2238</v>
      </c>
      <c r="K450" s="34">
        <v>37210.1</v>
      </c>
      <c r="L450" s="34">
        <v>3255</v>
      </c>
      <c r="M450" s="34">
        <v>2926</v>
      </c>
      <c r="N450" s="34">
        <v>66.028708133971293</v>
      </c>
      <c r="O450" s="35">
        <v>10.883164115068055</v>
      </c>
      <c r="P450" s="33">
        <v>1108</v>
      </c>
      <c r="Q450" s="33">
        <v>1748</v>
      </c>
      <c r="R450" s="33">
        <v>70</v>
      </c>
      <c r="S450" s="8">
        <v>62.649356783099343</v>
      </c>
      <c r="T450" s="33">
        <v>1385.9228000000001</v>
      </c>
      <c r="U450" s="33">
        <v>59.629567000000002</v>
      </c>
      <c r="V450" s="33">
        <v>6858.3471</v>
      </c>
      <c r="W450" s="33">
        <v>28570.442999999999</v>
      </c>
      <c r="X450" s="33">
        <v>62.620116000000003</v>
      </c>
      <c r="Y450" s="33">
        <v>0</v>
      </c>
      <c r="Z450" s="33">
        <v>15150.07</v>
      </c>
      <c r="AA450" s="33">
        <v>0</v>
      </c>
      <c r="AB450" s="33">
        <v>0</v>
      </c>
      <c r="AC450" s="33">
        <v>21828.546999999999</v>
      </c>
      <c r="AD450" s="33">
        <v>0</v>
      </c>
      <c r="AE450" s="33">
        <v>14.353476000000001</v>
      </c>
      <c r="AF450" s="33">
        <v>0</v>
      </c>
      <c r="AG450" s="33">
        <v>2364.6619999999998</v>
      </c>
      <c r="AH450" s="33">
        <v>0</v>
      </c>
      <c r="AI450" s="33">
        <v>0</v>
      </c>
      <c r="AJ450" s="33">
        <v>10274.205</v>
      </c>
      <c r="AK450" s="33">
        <v>1158.5459000000001</v>
      </c>
      <c r="AL450" s="33">
        <v>23166.850999999999</v>
      </c>
      <c r="AM450" s="33">
        <v>11982.270954600001</v>
      </c>
      <c r="AN450" s="33">
        <v>143.56898819866242</v>
      </c>
      <c r="AO450" s="10">
        <v>0.64916828688701667</v>
      </c>
      <c r="AP450" s="8">
        <v>0</v>
      </c>
      <c r="AQ450" s="8">
        <v>27.934422891569234</v>
      </c>
      <c r="AR450" s="8">
        <v>367</v>
      </c>
      <c r="AS450" s="8">
        <v>111.71662125340599</v>
      </c>
      <c r="AT450">
        <v>1588</v>
      </c>
      <c r="AU450" s="20">
        <v>2483.0000000000005</v>
      </c>
      <c r="AV450" s="8">
        <v>84.859876965140131</v>
      </c>
      <c r="AW450" s="34">
        <v>308</v>
      </c>
      <c r="AX450" s="34">
        <v>291</v>
      </c>
    </row>
    <row r="451" spans="1:50" x14ac:dyDescent="0.25">
      <c r="A451" s="2" t="s">
        <v>88</v>
      </c>
      <c r="B451" s="3" t="s">
        <v>944</v>
      </c>
      <c r="C451" s="4">
        <v>68276</v>
      </c>
      <c r="D451" s="2" t="s">
        <v>90</v>
      </c>
      <c r="E451" s="2" t="s">
        <v>945</v>
      </c>
      <c r="F451" t="e">
        <v>#N/A</v>
      </c>
      <c r="G451" s="6" t="s">
        <v>2231</v>
      </c>
      <c r="H451" s="6">
        <v>0</v>
      </c>
      <c r="I451" s="6" t="s">
        <v>2239</v>
      </c>
      <c r="J451" s="6" t="s">
        <v>2239</v>
      </c>
      <c r="K451" s="34">
        <v>8405.2000000000007</v>
      </c>
      <c r="L451" s="34">
        <v>1969</v>
      </c>
      <c r="M451" s="34">
        <v>943</v>
      </c>
      <c r="N451" s="34">
        <v>73.064687168610817</v>
      </c>
      <c r="O451" s="35">
        <v>17.935649289254414</v>
      </c>
      <c r="P451" s="33">
        <v>280</v>
      </c>
      <c r="Q451" s="33">
        <v>654</v>
      </c>
      <c r="R451" s="33">
        <v>9</v>
      </c>
      <c r="S451" s="8">
        <v>30.633381307023321</v>
      </c>
      <c r="T451" s="33">
        <v>1139.3382999999999</v>
      </c>
      <c r="U451" s="33">
        <v>0</v>
      </c>
      <c r="V451" s="33">
        <v>989.82209999999998</v>
      </c>
      <c r="W451" s="33">
        <v>6781.0155000000004</v>
      </c>
      <c r="X451" s="33">
        <v>0</v>
      </c>
      <c r="Y451" s="33">
        <v>0</v>
      </c>
      <c r="Z451" s="33">
        <v>1660.4459999999999</v>
      </c>
      <c r="AA451" s="33">
        <v>410.54011000000003</v>
      </c>
      <c r="AB451" s="33">
        <v>0</v>
      </c>
      <c r="AC451" s="33">
        <v>6785.6939000000002</v>
      </c>
      <c r="AD451" s="33">
        <v>1174.9755</v>
      </c>
      <c r="AE451" s="33">
        <v>1341.7565</v>
      </c>
      <c r="AF451" s="33">
        <v>0</v>
      </c>
      <c r="AG451" s="33">
        <v>1743.6488999999999</v>
      </c>
      <c r="AH451" s="33">
        <v>410.54012</v>
      </c>
      <c r="AI451" s="33">
        <v>0</v>
      </c>
      <c r="AJ451" s="33">
        <v>2320.3006999999998</v>
      </c>
      <c r="AK451" s="33">
        <v>1142.3725999999999</v>
      </c>
      <c r="AL451" s="33">
        <v>3073.0367999999999</v>
      </c>
      <c r="AM451" s="33">
        <v>3093.65488056</v>
      </c>
      <c r="AN451" s="33">
        <v>49.236305167375598</v>
      </c>
      <c r="AO451" s="10">
        <v>0.22218284904323174</v>
      </c>
      <c r="AP451" s="8">
        <v>5.4902822005051064</v>
      </c>
      <c r="AQ451" s="8">
        <v>22.472118360407183</v>
      </c>
      <c r="AR451" s="8">
        <v>101</v>
      </c>
      <c r="AS451" s="8">
        <v>415.84158415841586</v>
      </c>
      <c r="AT451">
        <v>159</v>
      </c>
      <c r="AU451" s="20">
        <v>768</v>
      </c>
      <c r="AV451" s="8">
        <v>81.442205726405092</v>
      </c>
      <c r="AW451" s="34">
        <v>19</v>
      </c>
      <c r="AX451" s="34">
        <v>13</v>
      </c>
    </row>
    <row r="452" spans="1:50" x14ac:dyDescent="0.25">
      <c r="A452" s="2" t="s">
        <v>772</v>
      </c>
      <c r="B452" s="3" t="s">
        <v>946</v>
      </c>
      <c r="C452" s="4">
        <v>41872</v>
      </c>
      <c r="D452" s="2" t="s">
        <v>774</v>
      </c>
      <c r="E452" s="2" t="s">
        <v>947</v>
      </c>
      <c r="F452" t="e">
        <v>#N/A</v>
      </c>
      <c r="G452" s="6" t="s">
        <v>2233</v>
      </c>
      <c r="H452" s="6">
        <v>9</v>
      </c>
      <c r="I452" s="6" t="s">
        <v>2238</v>
      </c>
      <c r="J452" s="6" t="s">
        <v>2238</v>
      </c>
      <c r="K452" s="34">
        <v>54160.700000000012</v>
      </c>
      <c r="L452" s="34">
        <v>1372</v>
      </c>
      <c r="M452" s="34">
        <v>1222</v>
      </c>
      <c r="N452" s="34">
        <v>44.599018003273322</v>
      </c>
      <c r="O452" s="35">
        <v>2.0995474452807894</v>
      </c>
      <c r="P452" s="33">
        <v>167</v>
      </c>
      <c r="Q452" s="33">
        <v>1035</v>
      </c>
      <c r="R452" s="33">
        <v>20</v>
      </c>
      <c r="S452" s="8">
        <v>47.42993857030487</v>
      </c>
      <c r="T452" s="33">
        <v>7243.2030000000004</v>
      </c>
      <c r="U452" s="33">
        <v>0</v>
      </c>
      <c r="V452" s="33">
        <v>19734.768</v>
      </c>
      <c r="W452" s="33">
        <v>20023.02</v>
      </c>
      <c r="X452" s="33">
        <v>4995.9243999999999</v>
      </c>
      <c r="Y452" s="33">
        <v>98.947646000000006</v>
      </c>
      <c r="Z452" s="33">
        <v>65.401465999999999</v>
      </c>
      <c r="AA452" s="33">
        <v>19608.457999999999</v>
      </c>
      <c r="AB452" s="33">
        <v>801.20047999999997</v>
      </c>
      <c r="AC452" s="33">
        <v>32215.805</v>
      </c>
      <c r="AD452" s="33">
        <v>138.65814</v>
      </c>
      <c r="AE452" s="33">
        <v>115.75028</v>
      </c>
      <c r="AF452" s="33">
        <v>0</v>
      </c>
      <c r="AG452" s="33">
        <v>5287.7449999999999</v>
      </c>
      <c r="AH452" s="33">
        <v>0</v>
      </c>
      <c r="AI452" s="33">
        <v>259.91809000000001</v>
      </c>
      <c r="AJ452" s="33">
        <v>16216.744000000001</v>
      </c>
      <c r="AK452" s="33">
        <v>5944.3734000000004</v>
      </c>
      <c r="AL452" s="33">
        <v>25103.94</v>
      </c>
      <c r="AM452" s="33">
        <v>30503.077395</v>
      </c>
      <c r="AN452" s="33">
        <v>37.581726571996001</v>
      </c>
      <c r="AO452" s="10">
        <v>0.36211699164345407</v>
      </c>
      <c r="AP452" s="8">
        <v>0</v>
      </c>
      <c r="AQ452" s="8">
        <v>146.35581383183643</v>
      </c>
      <c r="AR452" s="8">
        <v>578</v>
      </c>
      <c r="AS452" s="8">
        <v>312.31833910034601</v>
      </c>
      <c r="AT452">
        <v>909</v>
      </c>
      <c r="AU452" s="20">
        <v>1119</v>
      </c>
      <c r="AV452" s="8">
        <v>91.571194762684129</v>
      </c>
      <c r="AW452" s="34">
        <v>117</v>
      </c>
      <c r="AX452" s="34">
        <v>101</v>
      </c>
    </row>
    <row r="453" spans="1:50" x14ac:dyDescent="0.25">
      <c r="A453" s="2" t="s">
        <v>295</v>
      </c>
      <c r="B453" s="3" t="s">
        <v>948</v>
      </c>
      <c r="C453" s="4">
        <v>73861</v>
      </c>
      <c r="D453" s="2" t="s">
        <v>297</v>
      </c>
      <c r="E453" s="2" t="s">
        <v>949</v>
      </c>
      <c r="F453" t="e">
        <v>#N/A</v>
      </c>
      <c r="G453" s="6" t="s">
        <v>2232</v>
      </c>
      <c r="H453" s="6">
        <v>6</v>
      </c>
      <c r="I453" s="6" t="s">
        <v>2238</v>
      </c>
      <c r="J453" s="6" t="s">
        <v>2238</v>
      </c>
      <c r="K453" s="34">
        <v>33129.299999999996</v>
      </c>
      <c r="L453" s="34">
        <v>1348</v>
      </c>
      <c r="M453" s="34">
        <v>1070</v>
      </c>
      <c r="N453" s="34">
        <v>57.570093457943926</v>
      </c>
      <c r="O453" s="35">
        <v>4.0287460559629444</v>
      </c>
      <c r="P453" s="33">
        <v>638</v>
      </c>
      <c r="Q453" s="33">
        <v>432</v>
      </c>
      <c r="R453" s="33">
        <v>0</v>
      </c>
      <c r="S453" s="8">
        <v>33.706707749588574</v>
      </c>
      <c r="T453" s="33">
        <v>10223.611000000001</v>
      </c>
      <c r="U453" s="33">
        <v>1949.5920000000001</v>
      </c>
      <c r="V453" s="33">
        <v>0</v>
      </c>
      <c r="W453" s="33">
        <v>19188.288</v>
      </c>
      <c r="X453" s="33">
        <v>3144.7462</v>
      </c>
      <c r="Y453" s="33">
        <v>0</v>
      </c>
      <c r="Z453" s="33">
        <v>170.12826999999999</v>
      </c>
      <c r="AA453" s="33">
        <v>45.032536</v>
      </c>
      <c r="AB453" s="33">
        <v>263.43275</v>
      </c>
      <c r="AC453" s="33">
        <v>34227.970999999998</v>
      </c>
      <c r="AD453" s="33">
        <v>138.77816000000001</v>
      </c>
      <c r="AE453" s="33">
        <v>117.34448999999999</v>
      </c>
      <c r="AF453" s="33">
        <v>0</v>
      </c>
      <c r="AG453" s="33">
        <v>1523.8843999999999</v>
      </c>
      <c r="AH453" s="33">
        <v>0</v>
      </c>
      <c r="AI453" s="33">
        <v>201.21293</v>
      </c>
      <c r="AJ453" s="33">
        <v>16920.298999999999</v>
      </c>
      <c r="AK453" s="33">
        <v>4337.3764000000001</v>
      </c>
      <c r="AL453" s="33">
        <v>11745.225</v>
      </c>
      <c r="AM453" s="33">
        <v>292.87077987100002</v>
      </c>
      <c r="AN453" s="33">
        <v>3.9942531685900002</v>
      </c>
      <c r="AO453" s="10">
        <v>0.41672727272727272</v>
      </c>
      <c r="AP453" s="8">
        <v>0</v>
      </c>
      <c r="AQ453" s="8">
        <v>186.8</v>
      </c>
      <c r="AR453" s="8">
        <v>358</v>
      </c>
      <c r="AS453" s="8">
        <v>521.78770949720672</v>
      </c>
      <c r="AT453">
        <v>944</v>
      </c>
      <c r="AU453" s="20">
        <v>597</v>
      </c>
      <c r="AV453" s="8">
        <v>55.794392523364486</v>
      </c>
      <c r="AW453" s="34">
        <v>214</v>
      </c>
      <c r="AX453" s="34">
        <v>186</v>
      </c>
    </row>
    <row r="454" spans="1:50" x14ac:dyDescent="0.25">
      <c r="A454" s="2" t="s">
        <v>27</v>
      </c>
      <c r="B454" s="3" t="s">
        <v>950</v>
      </c>
      <c r="C454" s="4">
        <v>25781</v>
      </c>
      <c r="D454" s="2" t="s">
        <v>29</v>
      </c>
      <c r="E454" s="2" t="s">
        <v>951</v>
      </c>
      <c r="F454" t="e">
        <v>#N/A</v>
      </c>
      <c r="G454" s="6" t="s">
        <v>2231</v>
      </c>
      <c r="H454" s="6">
        <v>11</v>
      </c>
      <c r="I454" s="6" t="s">
        <v>2238</v>
      </c>
      <c r="J454" s="6" t="s">
        <v>2238</v>
      </c>
      <c r="K454" s="34">
        <v>6307.3</v>
      </c>
      <c r="L454" s="34">
        <v>2392</v>
      </c>
      <c r="M454" s="34">
        <v>2233</v>
      </c>
      <c r="N454" s="34">
        <v>87.729511867442895</v>
      </c>
      <c r="O454" s="35">
        <v>40.238010540725249</v>
      </c>
      <c r="P454" s="33">
        <v>213</v>
      </c>
      <c r="Q454" s="33">
        <v>1593</v>
      </c>
      <c r="R454" s="33">
        <v>427</v>
      </c>
      <c r="S454" s="8">
        <v>35.470670932850254</v>
      </c>
      <c r="T454" s="33">
        <v>423.50026000000003</v>
      </c>
      <c r="U454" s="33">
        <v>1631.5732</v>
      </c>
      <c r="V454" s="33">
        <v>0</v>
      </c>
      <c r="W454" s="33">
        <v>4594.6848</v>
      </c>
      <c r="X454" s="33">
        <v>0</v>
      </c>
      <c r="Y454" s="33">
        <v>0</v>
      </c>
      <c r="Z454" s="33">
        <v>0</v>
      </c>
      <c r="AA454" s="33">
        <v>788.72184000000004</v>
      </c>
      <c r="AB454" s="33">
        <v>0</v>
      </c>
      <c r="AC454" s="33">
        <v>5920.0919000000004</v>
      </c>
      <c r="AD454" s="33">
        <v>17.696128000000002</v>
      </c>
      <c r="AE454" s="33">
        <v>67.465592999999998</v>
      </c>
      <c r="AF454" s="33">
        <v>0</v>
      </c>
      <c r="AG454" s="33">
        <v>147.09097</v>
      </c>
      <c r="AH454" s="33">
        <v>776.87819999999999</v>
      </c>
      <c r="AI454" s="33">
        <v>260.512</v>
      </c>
      <c r="AJ454" s="33">
        <v>2180.1619000000001</v>
      </c>
      <c r="AK454" s="33">
        <v>908.46294999999998</v>
      </c>
      <c r="AL454" s="33">
        <v>2385.9382999999998</v>
      </c>
      <c r="AM454" s="33">
        <v>0</v>
      </c>
      <c r="AN454" s="33">
        <v>1.6098493883312397</v>
      </c>
      <c r="AO454" s="10">
        <v>0.22234273318872017</v>
      </c>
      <c r="AP454" s="8">
        <v>0</v>
      </c>
      <c r="AQ454" s="8">
        <v>99.429831107619776</v>
      </c>
      <c r="AR454" s="8">
        <v>67</v>
      </c>
      <c r="AS454" s="8">
        <v>2025.3731343283582</v>
      </c>
      <c r="AT454">
        <v>1662</v>
      </c>
      <c r="AU454" s="20">
        <v>2170</v>
      </c>
      <c r="AV454" s="8">
        <v>97.17868338557993</v>
      </c>
      <c r="AW454" s="34">
        <v>59</v>
      </c>
      <c r="AX454" s="34">
        <v>48</v>
      </c>
    </row>
    <row r="455" spans="1:50" x14ac:dyDescent="0.25">
      <c r="A455" s="2" t="s">
        <v>772</v>
      </c>
      <c r="B455" s="3" t="s">
        <v>952</v>
      </c>
      <c r="C455" s="4">
        <v>41524</v>
      </c>
      <c r="D455" s="2" t="s">
        <v>774</v>
      </c>
      <c r="E455" s="2" t="s">
        <v>953</v>
      </c>
      <c r="F455" t="e">
        <v>#N/A</v>
      </c>
      <c r="G455" s="6" t="s">
        <v>2233</v>
      </c>
      <c r="H455" s="6">
        <v>8</v>
      </c>
      <c r="I455" s="6" t="s">
        <v>2238</v>
      </c>
      <c r="J455" s="6" t="s">
        <v>2238</v>
      </c>
      <c r="K455" s="34">
        <v>90954.7</v>
      </c>
      <c r="L455" s="34">
        <v>4705</v>
      </c>
      <c r="M455" s="34">
        <v>3338</v>
      </c>
      <c r="N455" s="34">
        <v>45.536249251048531</v>
      </c>
      <c r="O455" s="35">
        <v>3.3224960919303888</v>
      </c>
      <c r="P455" s="33">
        <v>1024</v>
      </c>
      <c r="Q455" s="33">
        <v>2247</v>
      </c>
      <c r="R455" s="33">
        <v>67</v>
      </c>
      <c r="S455" s="8">
        <v>32.301322890443089</v>
      </c>
      <c r="T455" s="33">
        <v>21406.737000000001</v>
      </c>
      <c r="U455" s="33">
        <v>0</v>
      </c>
      <c r="V455" s="33">
        <v>448.50781000000001</v>
      </c>
      <c r="W455" s="33">
        <v>55759.063999999998</v>
      </c>
      <c r="X455" s="33">
        <v>8274.8701999999994</v>
      </c>
      <c r="Y455" s="33">
        <v>0</v>
      </c>
      <c r="Z455" s="33">
        <v>4154.6535000000003</v>
      </c>
      <c r="AA455" s="33">
        <v>4471.2988999999998</v>
      </c>
      <c r="AB455" s="33">
        <v>593.60374000000002</v>
      </c>
      <c r="AC455" s="33">
        <v>77403.993000000002</v>
      </c>
      <c r="AD455" s="33">
        <v>107.95558</v>
      </c>
      <c r="AE455" s="33">
        <v>96.695171000000002</v>
      </c>
      <c r="AF455" s="33">
        <v>0</v>
      </c>
      <c r="AG455" s="33">
        <v>6332.5073000000002</v>
      </c>
      <c r="AH455" s="33">
        <v>1280.0429999999999</v>
      </c>
      <c r="AI455" s="33">
        <v>279.36543</v>
      </c>
      <c r="AJ455" s="33">
        <v>38052.815000000002</v>
      </c>
      <c r="AK455" s="33">
        <v>12674.666999999999</v>
      </c>
      <c r="AL455" s="33">
        <v>28015.411</v>
      </c>
      <c r="AM455" s="33">
        <v>381.20230417699997</v>
      </c>
      <c r="AN455" s="33">
        <v>310.70260255785598</v>
      </c>
      <c r="AO455" s="10">
        <v>0.43648091739831574</v>
      </c>
      <c r="AP455" s="8">
        <v>0</v>
      </c>
      <c r="AQ455" s="8">
        <v>318.03932334341232</v>
      </c>
      <c r="AR455" s="8">
        <v>917</v>
      </c>
      <c r="AS455" s="8">
        <v>427.7862595419848</v>
      </c>
      <c r="AT455">
        <v>1556</v>
      </c>
      <c r="AU455" s="20">
        <v>2489</v>
      </c>
      <c r="AV455" s="8">
        <v>74.565608148591963</v>
      </c>
      <c r="AW455" s="34">
        <v>350</v>
      </c>
      <c r="AX455" s="34">
        <v>300</v>
      </c>
    </row>
    <row r="456" spans="1:50" x14ac:dyDescent="0.25">
      <c r="A456" s="2" t="s">
        <v>88</v>
      </c>
      <c r="B456" s="3" t="s">
        <v>954</v>
      </c>
      <c r="C456" s="4">
        <v>68207</v>
      </c>
      <c r="D456" s="2" t="s">
        <v>90</v>
      </c>
      <c r="E456" s="2" t="s">
        <v>955</v>
      </c>
      <c r="F456" t="e">
        <v>#N/A</v>
      </c>
      <c r="G456" s="6" t="s">
        <v>2233</v>
      </c>
      <c r="H456" s="6">
        <v>0</v>
      </c>
      <c r="I456" s="6" t="s">
        <v>2239</v>
      </c>
      <c r="J456" s="6" t="s">
        <v>2238</v>
      </c>
      <c r="K456" s="34">
        <v>33098</v>
      </c>
      <c r="L456" s="34">
        <v>2043</v>
      </c>
      <c r="M456" s="34">
        <v>1896</v>
      </c>
      <c r="N456" s="34">
        <v>58.122362869198305</v>
      </c>
      <c r="O456" s="35">
        <v>5.9930122591225103</v>
      </c>
      <c r="P456" s="33">
        <v>220</v>
      </c>
      <c r="Q456" s="33">
        <v>1673</v>
      </c>
      <c r="R456" s="33">
        <v>3</v>
      </c>
      <c r="S456" s="8">
        <v>67.051733396128981</v>
      </c>
      <c r="T456" s="33">
        <v>1287.412</v>
      </c>
      <c r="U456" s="33">
        <v>5930.2303000000002</v>
      </c>
      <c r="V456" s="33">
        <v>17841.617999999999</v>
      </c>
      <c r="W456" s="33">
        <v>7501.4911000000002</v>
      </c>
      <c r="X456" s="33">
        <v>818.65405999999996</v>
      </c>
      <c r="Y456" s="33">
        <v>35.638975000000002</v>
      </c>
      <c r="Z456" s="33">
        <v>172.63507999999999</v>
      </c>
      <c r="AA456" s="33">
        <v>0</v>
      </c>
      <c r="AB456" s="33">
        <v>202.28523999999999</v>
      </c>
      <c r="AC456" s="33">
        <v>33062.317999999999</v>
      </c>
      <c r="AD456" s="33">
        <v>30.007223</v>
      </c>
      <c r="AE456" s="33">
        <v>29.998908</v>
      </c>
      <c r="AF456" s="33">
        <v>0</v>
      </c>
      <c r="AG456" s="33">
        <v>1634.8904</v>
      </c>
      <c r="AH456" s="33">
        <v>0</v>
      </c>
      <c r="AI456" s="33">
        <v>4635.3649999999998</v>
      </c>
      <c r="AJ456" s="33">
        <v>4279.8432000000003</v>
      </c>
      <c r="AK456" s="33">
        <v>458.50941</v>
      </c>
      <c r="AL456" s="33">
        <v>22464.276999999998</v>
      </c>
      <c r="AM456" s="33">
        <v>0</v>
      </c>
      <c r="AN456" s="33">
        <v>82.162904411008</v>
      </c>
      <c r="AO456" s="10">
        <v>0.40081108482595473</v>
      </c>
      <c r="AP456" s="8">
        <v>0</v>
      </c>
      <c r="AQ456" s="8">
        <v>25.949946201898769</v>
      </c>
      <c r="AR456" s="8">
        <v>333</v>
      </c>
      <c r="AS456" s="8">
        <v>145.64564564564566</v>
      </c>
      <c r="AT456">
        <v>846</v>
      </c>
      <c r="AU456" s="20">
        <v>1728</v>
      </c>
      <c r="AV456" s="8">
        <v>91.139240506329116</v>
      </c>
      <c r="AW456" s="34">
        <v>372</v>
      </c>
      <c r="AX456" s="34">
        <v>355</v>
      </c>
    </row>
    <row r="457" spans="1:50" x14ac:dyDescent="0.25">
      <c r="A457" s="2" t="s">
        <v>438</v>
      </c>
      <c r="B457" s="3" t="s">
        <v>956</v>
      </c>
      <c r="C457" s="4">
        <v>17777</v>
      </c>
      <c r="D457" s="2" t="s">
        <v>237</v>
      </c>
      <c r="E457" s="2" t="s">
        <v>957</v>
      </c>
      <c r="F457" t="e">
        <v>#N/A</v>
      </c>
      <c r="G457" s="6" t="s">
        <v>2232</v>
      </c>
      <c r="H457" s="6">
        <v>9</v>
      </c>
      <c r="I457" s="6" t="s">
        <v>2238</v>
      </c>
      <c r="J457" s="6" t="s">
        <v>2238</v>
      </c>
      <c r="K457" s="34">
        <v>11503.300000000001</v>
      </c>
      <c r="L457" s="34">
        <v>4106</v>
      </c>
      <c r="M457" s="34">
        <v>3608</v>
      </c>
      <c r="N457" s="34">
        <v>87.333702882483365</v>
      </c>
      <c r="O457" s="35">
        <v>36.997967632350999</v>
      </c>
      <c r="P457" s="33">
        <v>2741</v>
      </c>
      <c r="Q457" s="33">
        <v>841</v>
      </c>
      <c r="R457" s="33">
        <v>26</v>
      </c>
      <c r="S457" s="8">
        <v>9.3743849251800047</v>
      </c>
      <c r="T457" s="33">
        <v>3733.0753</v>
      </c>
      <c r="U457" s="33">
        <v>0</v>
      </c>
      <c r="V457" s="33">
        <v>0</v>
      </c>
      <c r="W457" s="33">
        <v>8060.6433999999999</v>
      </c>
      <c r="X457" s="33">
        <v>0</v>
      </c>
      <c r="Y457" s="33">
        <v>0</v>
      </c>
      <c r="Z457" s="33">
        <v>472.25387000000001</v>
      </c>
      <c r="AA457" s="33">
        <v>0</v>
      </c>
      <c r="AB457" s="33">
        <v>122.37183</v>
      </c>
      <c r="AC457" s="33">
        <v>11246.047</v>
      </c>
      <c r="AD457" s="33">
        <v>114.3541</v>
      </c>
      <c r="AE457" s="33">
        <v>131.58081000000001</v>
      </c>
      <c r="AF457" s="33">
        <v>8.7803416999999992</v>
      </c>
      <c r="AG457" s="33">
        <v>1682.7822000000001</v>
      </c>
      <c r="AH457" s="33">
        <v>0</v>
      </c>
      <c r="AI457" s="33">
        <v>106.11045</v>
      </c>
      <c r="AJ457" s="33">
        <v>7589.4858000000004</v>
      </c>
      <c r="AK457" s="33">
        <v>1315.5775000000001</v>
      </c>
      <c r="AL457" s="33">
        <v>1120.7099000000001</v>
      </c>
      <c r="AM457" s="33">
        <v>0</v>
      </c>
      <c r="AN457" s="33">
        <v>3.9481146180875997</v>
      </c>
      <c r="AO457" s="10">
        <v>0.19716246433803686</v>
      </c>
      <c r="AP457" s="8">
        <v>0</v>
      </c>
      <c r="AQ457" s="8">
        <v>59.153451916150033</v>
      </c>
      <c r="AR457" s="8">
        <v>124</v>
      </c>
      <c r="AS457" s="8">
        <v>532.41935483870964</v>
      </c>
      <c r="AT457">
        <v>1057</v>
      </c>
      <c r="AU457" s="20">
        <v>2370</v>
      </c>
      <c r="AV457" s="8">
        <v>65.687361419068736</v>
      </c>
      <c r="AW457" s="34">
        <v>486</v>
      </c>
      <c r="AX457" s="34">
        <v>442</v>
      </c>
    </row>
    <row r="458" spans="1:50" x14ac:dyDescent="0.25">
      <c r="A458" s="2" t="s">
        <v>184</v>
      </c>
      <c r="B458" s="3" t="s">
        <v>958</v>
      </c>
      <c r="C458" s="4">
        <v>8296</v>
      </c>
      <c r="D458" s="2" t="s">
        <v>186</v>
      </c>
      <c r="E458" s="2" t="s">
        <v>959</v>
      </c>
      <c r="F458" t="e">
        <v>#N/A</v>
      </c>
      <c r="G458" s="6" t="s">
        <v>2231</v>
      </c>
      <c r="H458" s="6">
        <v>0</v>
      </c>
      <c r="I458" s="6" t="s">
        <v>2239</v>
      </c>
      <c r="J458" s="6" t="s">
        <v>2239</v>
      </c>
      <c r="K458" s="34">
        <v>8985.6</v>
      </c>
      <c r="L458" s="34">
        <v>1172</v>
      </c>
      <c r="M458" s="34">
        <v>490</v>
      </c>
      <c r="N458" s="34">
        <v>63.061224489795919</v>
      </c>
      <c r="O458" s="35">
        <v>9.3278732925965162</v>
      </c>
      <c r="P458" s="33">
        <v>53</v>
      </c>
      <c r="Q458" s="33">
        <v>435</v>
      </c>
      <c r="R458" s="33">
        <v>2</v>
      </c>
      <c r="S458" s="8">
        <v>17.10015879318167</v>
      </c>
      <c r="T458" s="33">
        <v>6326.4664000000002</v>
      </c>
      <c r="U458" s="33">
        <v>0</v>
      </c>
      <c r="V458" s="33">
        <v>0</v>
      </c>
      <c r="W458" s="33">
        <v>2670.6705999999999</v>
      </c>
      <c r="X458" s="33">
        <v>537.54267000000004</v>
      </c>
      <c r="Y458" s="33">
        <v>0</v>
      </c>
      <c r="Z458" s="33">
        <v>331.57441</v>
      </c>
      <c r="AA458" s="33">
        <v>0</v>
      </c>
      <c r="AB458" s="33">
        <v>0</v>
      </c>
      <c r="AC458" s="33">
        <v>9193.8312000000005</v>
      </c>
      <c r="AD458" s="33">
        <v>252.31361999999999</v>
      </c>
      <c r="AE458" s="33">
        <v>197.08655999999999</v>
      </c>
      <c r="AF458" s="33">
        <v>80.754712999999995</v>
      </c>
      <c r="AG458" s="33">
        <v>8.1549092000000005</v>
      </c>
      <c r="AH458" s="33">
        <v>0</v>
      </c>
      <c r="AI458" s="33">
        <v>0</v>
      </c>
      <c r="AJ458" s="33">
        <v>3348.8870999999999</v>
      </c>
      <c r="AK458" s="33">
        <v>4470.8302999999996</v>
      </c>
      <c r="AL458" s="33">
        <v>1672.0056999999999</v>
      </c>
      <c r="AM458" s="33">
        <v>0</v>
      </c>
      <c r="AN458" s="33">
        <v>23.587007443942881</v>
      </c>
      <c r="AO458" s="10">
        <v>0.4154228855721393</v>
      </c>
      <c r="AP458" s="8">
        <v>0</v>
      </c>
      <c r="AQ458" s="8">
        <v>43.165314726078932</v>
      </c>
      <c r="AR458" s="8">
        <v>98</v>
      </c>
      <c r="AS458" s="8">
        <v>519.79591836734699</v>
      </c>
      <c r="AT458">
        <v>429</v>
      </c>
      <c r="AU458" s="20">
        <v>448</v>
      </c>
      <c r="AV458" s="8">
        <v>91.428571428571431</v>
      </c>
      <c r="AW458" s="34">
        <v>17</v>
      </c>
      <c r="AX458" s="34">
        <v>12</v>
      </c>
    </row>
    <row r="459" spans="1:50" x14ac:dyDescent="0.25">
      <c r="A459" s="2" t="s">
        <v>88</v>
      </c>
      <c r="B459" s="3" t="s">
        <v>960</v>
      </c>
      <c r="C459" s="4">
        <v>68432</v>
      </c>
      <c r="D459" s="2" t="s">
        <v>90</v>
      </c>
      <c r="E459" s="2" t="s">
        <v>961</v>
      </c>
      <c r="F459" t="e">
        <v>#N/A</v>
      </c>
      <c r="G459" s="6" t="s">
        <v>2231</v>
      </c>
      <c r="H459" s="6">
        <v>8</v>
      </c>
      <c r="I459" s="6" t="s">
        <v>2238</v>
      </c>
      <c r="J459" s="6" t="s">
        <v>2238</v>
      </c>
      <c r="K459" s="34">
        <v>5399.5</v>
      </c>
      <c r="L459" s="34">
        <v>973</v>
      </c>
      <c r="M459" s="34">
        <v>861</v>
      </c>
      <c r="N459" s="34">
        <v>69.454123112659687</v>
      </c>
      <c r="O459" s="35">
        <v>22.364627871965279</v>
      </c>
      <c r="P459" s="33">
        <v>182</v>
      </c>
      <c r="Q459" s="33">
        <v>679</v>
      </c>
      <c r="R459" s="33">
        <v>0</v>
      </c>
      <c r="S459" s="8">
        <v>35.459032712049847</v>
      </c>
      <c r="T459" s="33">
        <v>2699.3566000000001</v>
      </c>
      <c r="U459" s="33">
        <v>1746.6387999999999</v>
      </c>
      <c r="V459" s="33">
        <v>153.15325000000001</v>
      </c>
      <c r="W459" s="33">
        <v>872.54101000000003</v>
      </c>
      <c r="X459" s="33">
        <v>46.990057</v>
      </c>
      <c r="Y459" s="33">
        <v>0</v>
      </c>
      <c r="Z459" s="33">
        <v>10.732422</v>
      </c>
      <c r="AA459" s="33">
        <v>0</v>
      </c>
      <c r="AB459" s="33">
        <v>16.202914</v>
      </c>
      <c r="AC459" s="33">
        <v>5412.01</v>
      </c>
      <c r="AD459" s="33">
        <v>182.89744999999999</v>
      </c>
      <c r="AE459" s="33">
        <v>189.08252999999999</v>
      </c>
      <c r="AF459" s="33">
        <v>0</v>
      </c>
      <c r="AG459" s="33">
        <v>11.861226</v>
      </c>
      <c r="AH459" s="33">
        <v>0</v>
      </c>
      <c r="AI459" s="33">
        <v>664.23407999999995</v>
      </c>
      <c r="AJ459" s="33">
        <v>2726.6176</v>
      </c>
      <c r="AK459" s="33">
        <v>36.595984000000001</v>
      </c>
      <c r="AL459" s="33">
        <v>1993.4512999999999</v>
      </c>
      <c r="AM459" s="33">
        <v>0</v>
      </c>
      <c r="AN459" s="33">
        <v>20.960372620707599</v>
      </c>
      <c r="AO459" s="10">
        <v>0.36934563021519545</v>
      </c>
      <c r="AP459" s="8">
        <v>0</v>
      </c>
      <c r="AQ459" s="8">
        <v>35.340081373926054</v>
      </c>
      <c r="AR459" s="8">
        <v>61</v>
      </c>
      <c r="AS459" s="8">
        <v>1082.7868852459017</v>
      </c>
      <c r="AT459">
        <v>597</v>
      </c>
      <c r="AU459" s="20">
        <v>700</v>
      </c>
      <c r="AV459" s="8">
        <v>81.300813008130078</v>
      </c>
      <c r="AW459" s="34">
        <v>178</v>
      </c>
      <c r="AX459" s="34">
        <v>167</v>
      </c>
    </row>
    <row r="460" spans="1:50" x14ac:dyDescent="0.25">
      <c r="A460" s="2" t="s">
        <v>500</v>
      </c>
      <c r="B460" s="3" t="s">
        <v>962</v>
      </c>
      <c r="C460" s="4">
        <v>5318</v>
      </c>
      <c r="D460" s="2" t="s">
        <v>502</v>
      </c>
      <c r="E460" s="2" t="s">
        <v>963</v>
      </c>
      <c r="F460" t="e">
        <v>#N/A</v>
      </c>
      <c r="G460" s="6" t="s">
        <v>2232</v>
      </c>
      <c r="H460" s="6">
        <v>0</v>
      </c>
      <c r="I460" s="6" t="s">
        <v>2239</v>
      </c>
      <c r="J460" s="6" t="s">
        <v>2239</v>
      </c>
      <c r="K460" s="34">
        <v>15541.1</v>
      </c>
      <c r="L460" s="34">
        <v>9920</v>
      </c>
      <c r="M460" s="34">
        <v>7121</v>
      </c>
      <c r="N460" s="34">
        <v>99.143378738941152</v>
      </c>
      <c r="O460" s="35">
        <v>10.37888154350879</v>
      </c>
      <c r="P460" s="33">
        <v>1350</v>
      </c>
      <c r="Q460" s="33">
        <v>5269</v>
      </c>
      <c r="R460" s="33">
        <v>502</v>
      </c>
      <c r="S460" s="8">
        <v>12.674745016490609</v>
      </c>
      <c r="T460" s="33">
        <v>8690.4830000000002</v>
      </c>
      <c r="U460" s="33">
        <v>0</v>
      </c>
      <c r="V460" s="33">
        <v>0</v>
      </c>
      <c r="W460" s="33">
        <v>7731.0856000000003</v>
      </c>
      <c r="X460" s="33">
        <v>0</v>
      </c>
      <c r="Y460" s="33">
        <v>0</v>
      </c>
      <c r="Z460" s="33">
        <v>992.32465000000002</v>
      </c>
      <c r="AA460" s="33">
        <v>31.108504</v>
      </c>
      <c r="AB460" s="33">
        <v>0</v>
      </c>
      <c r="AC460" s="33">
        <v>15192.342000000001</v>
      </c>
      <c r="AD460" s="33">
        <v>248.30259000000001</v>
      </c>
      <c r="AE460" s="33">
        <v>247.37186</v>
      </c>
      <c r="AF460" s="33">
        <v>0</v>
      </c>
      <c r="AG460" s="33">
        <v>4.5853057000000002</v>
      </c>
      <c r="AH460" s="33">
        <v>0</v>
      </c>
      <c r="AI460" s="33">
        <v>0</v>
      </c>
      <c r="AJ460" s="33">
        <v>7175.4192000000003</v>
      </c>
      <c r="AK460" s="33">
        <v>6949.9210000000003</v>
      </c>
      <c r="AL460" s="33">
        <v>2086.7800999999999</v>
      </c>
      <c r="AM460" s="33">
        <v>1720.1882358800001</v>
      </c>
      <c r="AN460" s="33">
        <v>29.8374686566736</v>
      </c>
      <c r="AO460" s="10">
        <v>0.19978733459357279</v>
      </c>
      <c r="AP460" s="8">
        <v>0</v>
      </c>
      <c r="AQ460" s="8">
        <v>56.41529418215115</v>
      </c>
      <c r="AR460" s="8">
        <v>153</v>
      </c>
      <c r="AS460" s="8">
        <v>466.66666666666669</v>
      </c>
      <c r="AT460">
        <v>1928</v>
      </c>
      <c r="AU460" s="20">
        <v>6908</v>
      </c>
      <c r="AV460" s="8">
        <v>97.008847072040439</v>
      </c>
      <c r="AW460" s="34">
        <v>188</v>
      </c>
      <c r="AX460" s="34">
        <v>163</v>
      </c>
    </row>
    <row r="461" spans="1:50" x14ac:dyDescent="0.25">
      <c r="A461" s="2" t="s">
        <v>33</v>
      </c>
      <c r="B461" s="3" t="s">
        <v>964</v>
      </c>
      <c r="C461" s="4">
        <v>15455</v>
      </c>
      <c r="D461" s="2" t="s">
        <v>35</v>
      </c>
      <c r="E461" s="2" t="s">
        <v>629</v>
      </c>
      <c r="F461" t="e">
        <v>#N/A</v>
      </c>
      <c r="G461" s="6" t="s">
        <v>2233</v>
      </c>
      <c r="H461" s="6">
        <v>9</v>
      </c>
      <c r="I461" s="6" t="s">
        <v>2238</v>
      </c>
      <c r="J461" s="6" t="s">
        <v>2238</v>
      </c>
      <c r="K461" s="34">
        <v>24681.7</v>
      </c>
      <c r="L461" s="34">
        <v>2201</v>
      </c>
      <c r="M461" s="34">
        <v>2114</v>
      </c>
      <c r="N461" s="34">
        <v>63.103122043519399</v>
      </c>
      <c r="O461" s="35">
        <v>12.020247047527327</v>
      </c>
      <c r="P461" s="33">
        <v>581</v>
      </c>
      <c r="Q461" s="33">
        <v>1529</v>
      </c>
      <c r="R461" s="33">
        <v>4</v>
      </c>
      <c r="S461" s="8">
        <v>37.995157257952528</v>
      </c>
      <c r="T461" s="33">
        <v>340.94353000000001</v>
      </c>
      <c r="U461" s="33">
        <v>1656.0163</v>
      </c>
      <c r="V461" s="33">
        <v>1467.0069000000001</v>
      </c>
      <c r="W461" s="33">
        <v>22372.32</v>
      </c>
      <c r="X461" s="33">
        <v>0</v>
      </c>
      <c r="Y461" s="33">
        <v>0</v>
      </c>
      <c r="Z461" s="33">
        <v>7375.7385999999997</v>
      </c>
      <c r="AA461" s="33">
        <v>716.08045000000004</v>
      </c>
      <c r="AB461" s="33">
        <v>61.990279000000001</v>
      </c>
      <c r="AC461" s="33">
        <v>17714.427</v>
      </c>
      <c r="AD461" s="33">
        <v>77.534454999999994</v>
      </c>
      <c r="AE461" s="33">
        <v>55.807329000000003</v>
      </c>
      <c r="AF461" s="33">
        <v>0</v>
      </c>
      <c r="AG461" s="33">
        <v>441.94099999999997</v>
      </c>
      <c r="AH461" s="33">
        <v>716.08052999999995</v>
      </c>
      <c r="AI461" s="33">
        <v>25.975771999999999</v>
      </c>
      <c r="AJ461" s="33">
        <v>14778.894</v>
      </c>
      <c r="AK461" s="33">
        <v>68.946240000000003</v>
      </c>
      <c r="AL461" s="33">
        <v>9858.1252000000004</v>
      </c>
      <c r="AM461" s="33">
        <v>1867.96464489</v>
      </c>
      <c r="AN461" s="33">
        <v>108.86120722076001</v>
      </c>
      <c r="AO461" s="10">
        <v>0.26391554702495201</v>
      </c>
      <c r="AP461" s="8">
        <v>0</v>
      </c>
      <c r="AQ461" s="8">
        <v>180.54</v>
      </c>
      <c r="AR461" s="8">
        <v>265</v>
      </c>
      <c r="AS461" s="8">
        <v>801.5094339622641</v>
      </c>
      <c r="AT461">
        <v>605</v>
      </c>
      <c r="AU461" s="20">
        <v>1931</v>
      </c>
      <c r="AV461" s="8">
        <v>91.343424787133401</v>
      </c>
      <c r="AW461" s="34">
        <v>204</v>
      </c>
      <c r="AX461" s="34">
        <v>178</v>
      </c>
    </row>
    <row r="462" spans="1:50" x14ac:dyDescent="0.25">
      <c r="A462" s="2" t="s">
        <v>184</v>
      </c>
      <c r="B462" s="3" t="s">
        <v>965</v>
      </c>
      <c r="C462" s="4">
        <v>8549</v>
      </c>
      <c r="D462" s="2" t="s">
        <v>186</v>
      </c>
      <c r="E462" s="2" t="s">
        <v>966</v>
      </c>
      <c r="F462" t="e">
        <v>#N/A</v>
      </c>
      <c r="G462" s="6" t="s">
        <v>2233</v>
      </c>
      <c r="H462" s="6">
        <v>0</v>
      </c>
      <c r="I462" s="6" t="s">
        <v>2239</v>
      </c>
      <c r="J462" s="6" t="s">
        <v>2238</v>
      </c>
      <c r="K462" s="34">
        <v>22623.5</v>
      </c>
      <c r="L462" s="34">
        <v>542</v>
      </c>
      <c r="M462" s="34">
        <v>445</v>
      </c>
      <c r="N462" s="34">
        <v>98.651685393258433</v>
      </c>
      <c r="O462" s="35">
        <v>0.73866884938807698</v>
      </c>
      <c r="P462" s="33">
        <v>29</v>
      </c>
      <c r="Q462" s="33">
        <v>414</v>
      </c>
      <c r="R462" s="33">
        <v>2</v>
      </c>
      <c r="S462" s="8">
        <v>32.97503697402643</v>
      </c>
      <c r="T462" s="33">
        <v>11475.014999999999</v>
      </c>
      <c r="U462" s="33">
        <v>0</v>
      </c>
      <c r="V462" s="33">
        <v>612.08581000000004</v>
      </c>
      <c r="W462" s="33">
        <v>12024.191000000001</v>
      </c>
      <c r="X462" s="33">
        <v>11.277449000000001</v>
      </c>
      <c r="Y462" s="33">
        <v>748.95583999999997</v>
      </c>
      <c r="Z462" s="33">
        <v>3756.9656</v>
      </c>
      <c r="AA462" s="33">
        <v>320.43295999999998</v>
      </c>
      <c r="AB462" s="33">
        <v>1175.4273000000001</v>
      </c>
      <c r="AC462" s="33">
        <v>19477.712</v>
      </c>
      <c r="AD462" s="33">
        <v>36.467919999999999</v>
      </c>
      <c r="AE462" s="33">
        <v>56.802629000000003</v>
      </c>
      <c r="AF462" s="33">
        <v>4.4886647999999996</v>
      </c>
      <c r="AG462" s="33">
        <v>240.80086</v>
      </c>
      <c r="AH462" s="33">
        <v>0</v>
      </c>
      <c r="AI462" s="33">
        <v>75.343726000000004</v>
      </c>
      <c r="AJ462" s="33">
        <v>6968.0415000000003</v>
      </c>
      <c r="AK462" s="33">
        <v>9756.5864999999994</v>
      </c>
      <c r="AL462" s="33">
        <v>8410.5921999999991</v>
      </c>
      <c r="AM462" s="33">
        <v>957.58399238499999</v>
      </c>
      <c r="AN462" s="33">
        <v>49.783052055272954</v>
      </c>
      <c r="AO462" s="10">
        <v>0.48684210526315785</v>
      </c>
      <c r="AP462" s="8">
        <v>0</v>
      </c>
      <c r="AQ462" s="8">
        <v>64.99371102258057</v>
      </c>
      <c r="AR462" s="8">
        <v>258</v>
      </c>
      <c r="AS462" s="8">
        <v>297.28682170542635</v>
      </c>
      <c r="AT462">
        <v>427</v>
      </c>
      <c r="AU462" s="20">
        <v>435</v>
      </c>
      <c r="AV462" s="8">
        <v>97.752808988764045</v>
      </c>
      <c r="AW462" s="34">
        <v>23</v>
      </c>
      <c r="AX462" s="34">
        <v>16</v>
      </c>
    </row>
    <row r="463" spans="1:50" x14ac:dyDescent="0.25">
      <c r="A463" s="2" t="s">
        <v>438</v>
      </c>
      <c r="B463" s="3" t="s">
        <v>967</v>
      </c>
      <c r="C463" s="4">
        <v>17050</v>
      </c>
      <c r="D463" s="2" t="s">
        <v>237</v>
      </c>
      <c r="E463" s="2" t="s">
        <v>968</v>
      </c>
      <c r="F463" t="e">
        <v>#N/A</v>
      </c>
      <c r="G463" s="6" t="s">
        <v>2232</v>
      </c>
      <c r="H463" s="6">
        <v>13</v>
      </c>
      <c r="I463" s="6" t="s">
        <v>2238</v>
      </c>
      <c r="J463" s="6" t="s">
        <v>2238</v>
      </c>
      <c r="K463" s="34">
        <v>14184.499999999998</v>
      </c>
      <c r="L463" s="34">
        <v>1425</v>
      </c>
      <c r="M463" s="34">
        <v>1216</v>
      </c>
      <c r="N463" s="34">
        <v>69.49013157894737</v>
      </c>
      <c r="O463" s="35">
        <v>10.022245218848711</v>
      </c>
      <c r="P463" s="33">
        <v>477</v>
      </c>
      <c r="Q463" s="33">
        <v>730</v>
      </c>
      <c r="R463" s="33">
        <v>9</v>
      </c>
      <c r="S463" s="8">
        <v>29.443525275638997</v>
      </c>
      <c r="T463" s="33">
        <v>253.39796000000001</v>
      </c>
      <c r="U463" s="33">
        <v>3741.2159999999999</v>
      </c>
      <c r="V463" s="33">
        <v>0</v>
      </c>
      <c r="W463" s="33">
        <v>10591.293</v>
      </c>
      <c r="X463" s="33">
        <v>0</v>
      </c>
      <c r="Y463" s="33">
        <v>0</v>
      </c>
      <c r="Z463" s="33">
        <v>3565.9861999999998</v>
      </c>
      <c r="AA463" s="33">
        <v>0.35688858000000001</v>
      </c>
      <c r="AB463" s="33">
        <v>0</v>
      </c>
      <c r="AC463" s="33">
        <v>11011.503000000001</v>
      </c>
      <c r="AD463" s="33">
        <v>26.290033999999999</v>
      </c>
      <c r="AE463" s="33">
        <v>24.118561</v>
      </c>
      <c r="AF463" s="33">
        <v>0</v>
      </c>
      <c r="AG463" s="33">
        <v>133.29949999999999</v>
      </c>
      <c r="AH463" s="33">
        <v>0.35688879000000001</v>
      </c>
      <c r="AI463" s="33">
        <v>0</v>
      </c>
      <c r="AJ463" s="33">
        <v>10088.468000000001</v>
      </c>
      <c r="AK463" s="33">
        <v>57.916912000000004</v>
      </c>
      <c r="AL463" s="33">
        <v>4299.9763000000003</v>
      </c>
      <c r="AM463" s="33">
        <v>634.32607921500005</v>
      </c>
      <c r="AN463" s="33">
        <v>22.134045727053998</v>
      </c>
      <c r="AO463" s="10">
        <v>0.40023566378633146</v>
      </c>
      <c r="AP463" s="8">
        <v>0</v>
      </c>
      <c r="AQ463" s="8">
        <v>115.17988857650845</v>
      </c>
      <c r="AR463" s="8">
        <v>157</v>
      </c>
      <c r="AS463" s="8">
        <v>818.78980891719755</v>
      </c>
      <c r="AT463">
        <v>404</v>
      </c>
      <c r="AU463" s="20">
        <v>747</v>
      </c>
      <c r="AV463" s="8">
        <v>61.430921052631582</v>
      </c>
      <c r="AW463" s="34">
        <v>146</v>
      </c>
      <c r="AX463" s="34">
        <v>125</v>
      </c>
    </row>
    <row r="464" spans="1:50" x14ac:dyDescent="0.25">
      <c r="A464" s="2" t="s">
        <v>96</v>
      </c>
      <c r="B464" s="3" t="s">
        <v>969</v>
      </c>
      <c r="C464" s="4">
        <v>44098</v>
      </c>
      <c r="D464" s="2" t="s">
        <v>98</v>
      </c>
      <c r="E464" s="2" t="s">
        <v>970</v>
      </c>
      <c r="F464" t="e">
        <v>#N/A</v>
      </c>
      <c r="G464" s="6" t="s">
        <v>2232</v>
      </c>
      <c r="H464" s="6">
        <v>9</v>
      </c>
      <c r="I464" s="6" t="s">
        <v>2238</v>
      </c>
      <c r="J464" s="6" t="s">
        <v>2238</v>
      </c>
      <c r="K464" s="34">
        <v>23019.200000000004</v>
      </c>
      <c r="L464" s="34">
        <v>915</v>
      </c>
      <c r="M464" s="34">
        <v>873</v>
      </c>
      <c r="N464" s="34">
        <v>41.3516609392898</v>
      </c>
      <c r="O464" s="35">
        <v>3.219173810656101</v>
      </c>
      <c r="P464" s="33">
        <v>250</v>
      </c>
      <c r="Q464" s="33">
        <v>616</v>
      </c>
      <c r="R464" s="33">
        <v>7</v>
      </c>
      <c r="S464" s="8">
        <v>34.461356597005647</v>
      </c>
      <c r="T464" s="33">
        <v>5025.5843000000004</v>
      </c>
      <c r="U464" s="33">
        <v>640.45434999999998</v>
      </c>
      <c r="V464" s="33">
        <v>3179.0938999999998</v>
      </c>
      <c r="W464" s="33">
        <v>14412.380999999999</v>
      </c>
      <c r="X464" s="33">
        <v>0</v>
      </c>
      <c r="Y464" s="33">
        <v>0</v>
      </c>
      <c r="Z464" s="33">
        <v>612.71734000000004</v>
      </c>
      <c r="AA464" s="33">
        <v>1144.6908000000001</v>
      </c>
      <c r="AB464" s="33">
        <v>0</v>
      </c>
      <c r="AC464" s="33">
        <v>21618.741999999998</v>
      </c>
      <c r="AD464" s="33">
        <v>85.779150000000001</v>
      </c>
      <c r="AE464" s="33">
        <v>119.88571</v>
      </c>
      <c r="AF464" s="33">
        <v>0</v>
      </c>
      <c r="AG464" s="33">
        <v>470.8175</v>
      </c>
      <c r="AH464" s="33">
        <v>1076.3106</v>
      </c>
      <c r="AI464" s="33">
        <v>68.380262999999999</v>
      </c>
      <c r="AJ464" s="33">
        <v>8934.3940999999995</v>
      </c>
      <c r="AK464" s="33">
        <v>4706.8415999999997</v>
      </c>
      <c r="AL464" s="33">
        <v>8085.2996999999996</v>
      </c>
      <c r="AM464" s="33">
        <v>0</v>
      </c>
      <c r="AN464" s="33">
        <v>43.632188914973192</v>
      </c>
      <c r="AO464" s="10">
        <v>0.63564356435643565</v>
      </c>
      <c r="AP464" s="8">
        <v>0</v>
      </c>
      <c r="AQ464" s="8">
        <v>47.308913371165104</v>
      </c>
      <c r="AR464" s="8">
        <v>232</v>
      </c>
      <c r="AS464" s="8">
        <v>392.67241379310343</v>
      </c>
      <c r="AT464">
        <v>559</v>
      </c>
      <c r="AU464" s="20">
        <v>768</v>
      </c>
      <c r="AV464" s="8">
        <v>87.972508591065292</v>
      </c>
      <c r="AW464" s="34">
        <v>92</v>
      </c>
      <c r="AX464" s="34">
        <v>64</v>
      </c>
    </row>
    <row r="465" spans="1:50" x14ac:dyDescent="0.25">
      <c r="A465" s="2" t="s">
        <v>134</v>
      </c>
      <c r="B465" s="3" t="s">
        <v>971</v>
      </c>
      <c r="C465" s="4">
        <v>54051</v>
      </c>
      <c r="D465" s="2" t="s">
        <v>136</v>
      </c>
      <c r="E465" s="2" t="s">
        <v>972</v>
      </c>
      <c r="F465" t="e">
        <v>#N/A</v>
      </c>
      <c r="G465" s="6" t="s">
        <v>2230</v>
      </c>
      <c r="H465" s="6">
        <v>19</v>
      </c>
      <c r="I465" s="6" t="s">
        <v>2238</v>
      </c>
      <c r="J465" s="6" t="s">
        <v>2238</v>
      </c>
      <c r="K465" s="34">
        <v>45078</v>
      </c>
      <c r="L465" s="34">
        <v>2515</v>
      </c>
      <c r="M465" s="34">
        <v>1638</v>
      </c>
      <c r="N465" s="34">
        <v>50.183150183150182</v>
      </c>
      <c r="O465" s="35">
        <v>4.8591809968998829</v>
      </c>
      <c r="P465" s="33">
        <v>878</v>
      </c>
      <c r="Q465" s="33">
        <v>749</v>
      </c>
      <c r="R465" s="33">
        <v>11</v>
      </c>
      <c r="S465" s="8">
        <v>58.454129184415429</v>
      </c>
      <c r="T465" s="33">
        <v>670.84457999999995</v>
      </c>
      <c r="U465" s="33">
        <v>0</v>
      </c>
      <c r="V465" s="33">
        <v>5940.5743000000002</v>
      </c>
      <c r="W465" s="33">
        <v>38749.932000000001</v>
      </c>
      <c r="X465" s="33">
        <v>411.73207000000002</v>
      </c>
      <c r="Y465" s="33">
        <v>0</v>
      </c>
      <c r="Z465" s="33">
        <v>20330.102999999999</v>
      </c>
      <c r="AA465" s="33">
        <v>0</v>
      </c>
      <c r="AB465" s="33">
        <v>40.192977999999997</v>
      </c>
      <c r="AC465" s="33">
        <v>25493.304</v>
      </c>
      <c r="AD465" s="33">
        <v>21.215530000000001</v>
      </c>
      <c r="AE465" s="33">
        <v>22.277172</v>
      </c>
      <c r="AF465" s="33">
        <v>0</v>
      </c>
      <c r="AG465" s="33">
        <v>5523.3801000000003</v>
      </c>
      <c r="AH465" s="33">
        <v>0</v>
      </c>
      <c r="AI465" s="33">
        <v>215.60704000000001</v>
      </c>
      <c r="AJ465" s="33">
        <v>12660.134</v>
      </c>
      <c r="AK465" s="33">
        <v>641.87935000000004</v>
      </c>
      <c r="AL465" s="33">
        <v>26821.538</v>
      </c>
      <c r="AM465" s="33">
        <v>0</v>
      </c>
      <c r="AN465" s="33">
        <v>144.76365986341477</v>
      </c>
      <c r="AO465" s="10">
        <v>0.63017389174626504</v>
      </c>
      <c r="AP465" s="8">
        <v>0</v>
      </c>
      <c r="AQ465" s="8">
        <v>27.253095503969984</v>
      </c>
      <c r="AR465" s="8">
        <v>449</v>
      </c>
      <c r="AS465" s="8">
        <v>89.086859688195986</v>
      </c>
      <c r="AT465">
        <v>737</v>
      </c>
      <c r="AU465" s="20">
        <v>1428</v>
      </c>
      <c r="AV465" s="8">
        <v>87.179487179487182</v>
      </c>
      <c r="AW465" s="34">
        <v>206</v>
      </c>
      <c r="AX465" s="34">
        <v>189</v>
      </c>
    </row>
    <row r="466" spans="1:50" x14ac:dyDescent="0.25">
      <c r="A466" s="2" t="s">
        <v>438</v>
      </c>
      <c r="B466" s="3" t="s">
        <v>973</v>
      </c>
      <c r="C466" s="4">
        <v>17614</v>
      </c>
      <c r="D466" s="2" t="s">
        <v>237</v>
      </c>
      <c r="E466" s="2" t="s">
        <v>974</v>
      </c>
      <c r="F466" t="e">
        <v>#N/A</v>
      </c>
      <c r="G466" s="6" t="s">
        <v>2232</v>
      </c>
      <c r="H466" s="6">
        <v>9</v>
      </c>
      <c r="I466" s="6" t="s">
        <v>2238</v>
      </c>
      <c r="J466" s="6" t="s">
        <v>2238</v>
      </c>
      <c r="K466" s="34">
        <v>39161.80000000001</v>
      </c>
      <c r="L466" s="34">
        <v>8385</v>
      </c>
      <c r="M466" s="34">
        <v>6518</v>
      </c>
      <c r="N466" s="34">
        <v>91.469776004909491</v>
      </c>
      <c r="O466" s="35">
        <v>14.800441765885825</v>
      </c>
      <c r="P466" s="33">
        <v>5564</v>
      </c>
      <c r="Q466" s="33">
        <v>900</v>
      </c>
      <c r="R466" s="33">
        <v>54</v>
      </c>
      <c r="S466" s="8">
        <v>41.01221170149833</v>
      </c>
      <c r="T466" s="33">
        <v>9118.8194999999996</v>
      </c>
      <c r="U466" s="33">
        <v>873.48969</v>
      </c>
      <c r="V466" s="33">
        <v>0</v>
      </c>
      <c r="W466" s="33">
        <v>25946.605</v>
      </c>
      <c r="X466" s="33">
        <v>1210.5331000000001</v>
      </c>
      <c r="Y466" s="33">
        <v>0</v>
      </c>
      <c r="Z466" s="33">
        <v>14220.609</v>
      </c>
      <c r="AA466" s="33">
        <v>36.167549000000001</v>
      </c>
      <c r="AB466" s="33">
        <v>74.005409999999998</v>
      </c>
      <c r="AC466" s="33">
        <v>22917.544000000002</v>
      </c>
      <c r="AD466" s="33">
        <v>182.86261999999999</v>
      </c>
      <c r="AE466" s="33">
        <v>293.97953000000001</v>
      </c>
      <c r="AF466" s="33">
        <v>0</v>
      </c>
      <c r="AG466" s="33">
        <v>558.20655999999997</v>
      </c>
      <c r="AH466" s="33">
        <v>36.167547999999996</v>
      </c>
      <c r="AI466" s="33">
        <v>62.454383999999997</v>
      </c>
      <c r="AJ466" s="33">
        <v>18089.477999999999</v>
      </c>
      <c r="AK466" s="33">
        <v>3039.5661</v>
      </c>
      <c r="AL466" s="33">
        <v>15351.337</v>
      </c>
      <c r="AM466" s="33">
        <v>0</v>
      </c>
      <c r="AN466" s="33">
        <v>25.817924489488</v>
      </c>
      <c r="AO466" s="10">
        <v>0.18721191784357832</v>
      </c>
      <c r="AP466" s="8">
        <v>0</v>
      </c>
      <c r="AQ466" s="8">
        <v>49.369209339289107</v>
      </c>
      <c r="AR466" s="8">
        <v>422</v>
      </c>
      <c r="AS466" s="8">
        <v>130.56872037914692</v>
      </c>
      <c r="AT466">
        <v>2062</v>
      </c>
      <c r="AU466" s="20">
        <v>4145</v>
      </c>
      <c r="AV466" s="8">
        <v>63.593126725989571</v>
      </c>
      <c r="AW466" s="34">
        <v>1345</v>
      </c>
      <c r="AX466" s="34">
        <v>1285</v>
      </c>
    </row>
    <row r="467" spans="1:50" x14ac:dyDescent="0.25">
      <c r="A467" s="2" t="s">
        <v>33</v>
      </c>
      <c r="B467" s="3" t="s">
        <v>975</v>
      </c>
      <c r="C467" s="4">
        <v>15507</v>
      </c>
      <c r="D467" s="2" t="s">
        <v>35</v>
      </c>
      <c r="E467" s="2" t="s">
        <v>976</v>
      </c>
      <c r="F467" t="e">
        <v>#N/A</v>
      </c>
      <c r="G467" s="6" t="s">
        <v>2233</v>
      </c>
      <c r="H467" s="6">
        <v>10</v>
      </c>
      <c r="I467" s="6" t="s">
        <v>2238</v>
      </c>
      <c r="J467" s="6" t="s">
        <v>2238</v>
      </c>
      <c r="K467" s="34">
        <v>47765.200000000004</v>
      </c>
      <c r="L467" s="34">
        <v>1716</v>
      </c>
      <c r="M467" s="34">
        <v>1461</v>
      </c>
      <c r="N467" s="34">
        <v>17.864476386036962</v>
      </c>
      <c r="O467" s="35">
        <v>1.3635196868904036</v>
      </c>
      <c r="P467" s="33">
        <v>680</v>
      </c>
      <c r="Q467" s="33">
        <v>755</v>
      </c>
      <c r="R467" s="33">
        <v>26</v>
      </c>
      <c r="S467" s="8">
        <v>62.257838339451389</v>
      </c>
      <c r="T467" s="33">
        <v>6.5707447999999999</v>
      </c>
      <c r="U467" s="33">
        <v>6.0374862</v>
      </c>
      <c r="V467" s="33">
        <v>0</v>
      </c>
      <c r="W467" s="33">
        <v>50488.341999999997</v>
      </c>
      <c r="X467" s="33">
        <v>9.5128435000000007</v>
      </c>
      <c r="Y467" s="33">
        <v>0</v>
      </c>
      <c r="Z467" s="33">
        <v>21620.626</v>
      </c>
      <c r="AA467" s="33">
        <v>7041.7371999999996</v>
      </c>
      <c r="AB467" s="33">
        <v>118.66421</v>
      </c>
      <c r="AC467" s="33">
        <v>22009.702000000001</v>
      </c>
      <c r="AD467" s="33">
        <v>64.690610000000007</v>
      </c>
      <c r="AE467" s="33">
        <v>0</v>
      </c>
      <c r="AF467" s="33">
        <v>40.126023000000004</v>
      </c>
      <c r="AG467" s="33">
        <v>125.65326</v>
      </c>
      <c r="AH467" s="33">
        <v>7041.7371000000003</v>
      </c>
      <c r="AI467" s="33">
        <v>35.797032999999999</v>
      </c>
      <c r="AJ467" s="33">
        <v>11948.797</v>
      </c>
      <c r="AK467" s="33">
        <v>1.8236273000000001</v>
      </c>
      <c r="AL467" s="33">
        <v>31661.486000000001</v>
      </c>
      <c r="AM467" s="33">
        <v>5769.7434976900004</v>
      </c>
      <c r="AN467" s="33">
        <v>124.0506665008288</v>
      </c>
      <c r="AO467" s="10">
        <v>0.50018416206261507</v>
      </c>
      <c r="AP467" s="8">
        <v>0</v>
      </c>
      <c r="AQ467" s="8">
        <v>91.545000000000002</v>
      </c>
      <c r="AR467" s="8">
        <v>501</v>
      </c>
      <c r="AS467" s="8">
        <v>214.97005988023952</v>
      </c>
      <c r="AT467">
        <v>536</v>
      </c>
      <c r="AU467" s="20">
        <v>1301</v>
      </c>
      <c r="AV467" s="8">
        <v>89.048596851471601</v>
      </c>
      <c r="AW467" s="34">
        <v>218</v>
      </c>
      <c r="AX467" s="34">
        <v>187</v>
      </c>
    </row>
    <row r="468" spans="1:50" x14ac:dyDescent="0.25">
      <c r="A468" s="2" t="s">
        <v>88</v>
      </c>
      <c r="B468" s="3" t="s">
        <v>977</v>
      </c>
      <c r="C468" s="4">
        <v>68101</v>
      </c>
      <c r="D468" s="2" t="s">
        <v>90</v>
      </c>
      <c r="E468" s="2" t="s">
        <v>303</v>
      </c>
      <c r="F468" t="e">
        <v>#N/A</v>
      </c>
      <c r="G468" s="6" t="s">
        <v>2230</v>
      </c>
      <c r="H468" s="6">
        <v>7</v>
      </c>
      <c r="I468" s="6" t="s">
        <v>2238</v>
      </c>
      <c r="J468" s="6" t="s">
        <v>2238</v>
      </c>
      <c r="K468" s="34">
        <v>98354.5</v>
      </c>
      <c r="L468" s="34">
        <v>5313</v>
      </c>
      <c r="M468" s="34">
        <v>4520</v>
      </c>
      <c r="N468" s="34">
        <v>67.035398230088489</v>
      </c>
      <c r="O468" s="35">
        <v>5.9737313892457022</v>
      </c>
      <c r="P468" s="33">
        <v>1255</v>
      </c>
      <c r="Q468" s="33">
        <v>3158</v>
      </c>
      <c r="R468" s="33">
        <v>107</v>
      </c>
      <c r="S468" s="8">
        <v>42.628912070287967</v>
      </c>
      <c r="T468" s="33">
        <v>22817.392</v>
      </c>
      <c r="U468" s="33">
        <v>8180.0097999999998</v>
      </c>
      <c r="V468" s="33">
        <v>0</v>
      </c>
      <c r="W468" s="33">
        <v>63894.491000000002</v>
      </c>
      <c r="X468" s="33">
        <v>3065.5165000000002</v>
      </c>
      <c r="Y468" s="33">
        <v>0</v>
      </c>
      <c r="Z468" s="33">
        <v>32904.296999999999</v>
      </c>
      <c r="AA468" s="33">
        <v>3712.2154</v>
      </c>
      <c r="AB468" s="33">
        <v>779.06865000000005</v>
      </c>
      <c r="AC468" s="33">
        <v>61789.970999999998</v>
      </c>
      <c r="AD468" s="33">
        <v>18.885711000000001</v>
      </c>
      <c r="AE468" s="33">
        <v>27.614028000000001</v>
      </c>
      <c r="AF468" s="33">
        <v>0</v>
      </c>
      <c r="AG468" s="33">
        <v>1317.5818999999999</v>
      </c>
      <c r="AH468" s="33">
        <v>3599.4913999999999</v>
      </c>
      <c r="AI468" s="33">
        <v>227.90664000000001</v>
      </c>
      <c r="AJ468" s="33">
        <v>33860.718999999997</v>
      </c>
      <c r="AK468" s="33">
        <v>17881.439999999999</v>
      </c>
      <c r="AL468" s="33">
        <v>42289.684999999998</v>
      </c>
      <c r="AM468" s="33">
        <v>38497.164790299998</v>
      </c>
      <c r="AN468" s="33">
        <v>408.51661557970397</v>
      </c>
      <c r="AO468" s="10">
        <v>0.44326980345443717</v>
      </c>
      <c r="AP468" s="8">
        <v>0</v>
      </c>
      <c r="AQ468" s="8">
        <v>186.29921171214707</v>
      </c>
      <c r="AR468" s="8">
        <v>1491</v>
      </c>
      <c r="AS468" s="8">
        <v>233.52783366867874</v>
      </c>
      <c r="AT468">
        <v>1930</v>
      </c>
      <c r="AU468" s="20">
        <v>4205</v>
      </c>
      <c r="AV468" s="8">
        <v>93.030973451327441</v>
      </c>
      <c r="AW468" s="34">
        <v>469</v>
      </c>
      <c r="AX468" s="34">
        <v>448</v>
      </c>
    </row>
    <row r="469" spans="1:50" x14ac:dyDescent="0.25">
      <c r="A469" s="2" t="s">
        <v>772</v>
      </c>
      <c r="B469" s="3" t="s">
        <v>978</v>
      </c>
      <c r="C469" s="4">
        <v>41483</v>
      </c>
      <c r="D469" s="2" t="s">
        <v>774</v>
      </c>
      <c r="E469" s="2" t="s">
        <v>979</v>
      </c>
      <c r="F469" t="e">
        <v>#N/A</v>
      </c>
      <c r="G469" s="6" t="s">
        <v>2233</v>
      </c>
      <c r="H469" s="6">
        <v>22</v>
      </c>
      <c r="I469" s="6" t="s">
        <v>2238</v>
      </c>
      <c r="J469" s="6" t="s">
        <v>2238</v>
      </c>
      <c r="K469" s="34">
        <v>13095.1</v>
      </c>
      <c r="L469" s="34">
        <v>1571</v>
      </c>
      <c r="M469" s="34">
        <v>1147</v>
      </c>
      <c r="N469" s="34">
        <v>75.239755884917173</v>
      </c>
      <c r="O469" s="35">
        <v>14.089331409342432</v>
      </c>
      <c r="P469" s="33">
        <v>512</v>
      </c>
      <c r="Q469" s="33">
        <v>619</v>
      </c>
      <c r="R469" s="33">
        <v>16</v>
      </c>
      <c r="S469" s="8">
        <v>18.577371356513975</v>
      </c>
      <c r="T469" s="33">
        <v>238.27182999999999</v>
      </c>
      <c r="U469" s="33">
        <v>2035.6809000000001</v>
      </c>
      <c r="V469" s="33">
        <v>1786.2150999999999</v>
      </c>
      <c r="W469" s="33">
        <v>8719.1682000000001</v>
      </c>
      <c r="X469" s="33">
        <v>0</v>
      </c>
      <c r="Y469" s="33">
        <v>0</v>
      </c>
      <c r="Z469" s="33">
        <v>323.26693</v>
      </c>
      <c r="AA469" s="33">
        <v>932.39395000000002</v>
      </c>
      <c r="AB469" s="33">
        <v>7.1773556000000003</v>
      </c>
      <c r="AC469" s="33">
        <v>11490.358</v>
      </c>
      <c r="AD469" s="33">
        <v>33.121327000000001</v>
      </c>
      <c r="AE469" s="33">
        <v>0</v>
      </c>
      <c r="AF469" s="33">
        <v>0</v>
      </c>
      <c r="AG469" s="33">
        <v>0</v>
      </c>
      <c r="AH469" s="33">
        <v>932.21223999999995</v>
      </c>
      <c r="AI469" s="33">
        <v>9.9958247</v>
      </c>
      <c r="AJ469" s="33">
        <v>8897.2019999999993</v>
      </c>
      <c r="AK469" s="33">
        <v>571.54582000000005</v>
      </c>
      <c r="AL469" s="33">
        <v>2375.3618999999999</v>
      </c>
      <c r="AM469" s="33">
        <v>0</v>
      </c>
      <c r="AN469" s="33">
        <v>92.447736144457522</v>
      </c>
      <c r="AO469" s="10">
        <v>0.46298788694481829</v>
      </c>
      <c r="AP469" s="8">
        <v>0</v>
      </c>
      <c r="AQ469" s="8">
        <v>110.72354030032074</v>
      </c>
      <c r="AR469" s="8">
        <v>156</v>
      </c>
      <c r="AS469" s="8">
        <v>875.4487179487179</v>
      </c>
      <c r="AT469">
        <v>643</v>
      </c>
      <c r="AU469" s="20">
        <v>867</v>
      </c>
      <c r="AV469" s="8">
        <v>75.588491717523979</v>
      </c>
      <c r="AW469" s="34">
        <v>191</v>
      </c>
      <c r="AX469" s="34">
        <v>159</v>
      </c>
    </row>
    <row r="470" spans="1:50" x14ac:dyDescent="0.25">
      <c r="A470" s="2" t="s">
        <v>295</v>
      </c>
      <c r="B470" s="3" t="s">
        <v>980</v>
      </c>
      <c r="C470" s="4">
        <v>73449</v>
      </c>
      <c r="D470" s="2" t="s">
        <v>297</v>
      </c>
      <c r="E470" s="2" t="s">
        <v>981</v>
      </c>
      <c r="F470" t="e">
        <v>#N/A</v>
      </c>
      <c r="G470" s="6" t="s">
        <v>2232</v>
      </c>
      <c r="H470" s="6">
        <v>7</v>
      </c>
      <c r="I470" s="6" t="s">
        <v>2238</v>
      </c>
      <c r="J470" s="6" t="s">
        <v>2238</v>
      </c>
      <c r="K470" s="34">
        <v>19333.8</v>
      </c>
      <c r="L470" s="34">
        <v>3263</v>
      </c>
      <c r="M470" s="34">
        <v>2159</v>
      </c>
      <c r="N470" s="34">
        <v>77.211672070402955</v>
      </c>
      <c r="O470" s="35">
        <v>9.5639568731810964</v>
      </c>
      <c r="P470" s="33">
        <v>408</v>
      </c>
      <c r="Q470" s="33">
        <v>1702</v>
      </c>
      <c r="R470" s="33">
        <v>49</v>
      </c>
      <c r="S470" s="8">
        <v>19.158692430339837</v>
      </c>
      <c r="T470" s="33">
        <v>4877.2142999999996</v>
      </c>
      <c r="U470" s="33">
        <v>12.054207</v>
      </c>
      <c r="V470" s="33">
        <v>9171.8619999999992</v>
      </c>
      <c r="W470" s="33">
        <v>5369.2514000000001</v>
      </c>
      <c r="X470" s="33">
        <v>0</v>
      </c>
      <c r="Y470" s="33">
        <v>0</v>
      </c>
      <c r="Z470" s="33">
        <v>257.37560999999999</v>
      </c>
      <c r="AA470" s="33">
        <v>1450.8477</v>
      </c>
      <c r="AB470" s="33">
        <v>35.499909000000002</v>
      </c>
      <c r="AC470" s="33">
        <v>17157.692999999999</v>
      </c>
      <c r="AD470" s="33">
        <v>1290.5032000000001</v>
      </c>
      <c r="AE470" s="33">
        <v>1181.3815</v>
      </c>
      <c r="AF470" s="33">
        <v>0</v>
      </c>
      <c r="AG470" s="33">
        <v>4746.8121000000001</v>
      </c>
      <c r="AH470" s="33">
        <v>1198.4105</v>
      </c>
      <c r="AI470" s="33">
        <v>14.621309999999999</v>
      </c>
      <c r="AJ470" s="33">
        <v>6908.3289999999997</v>
      </c>
      <c r="AK470" s="33">
        <v>2273.8589000000002</v>
      </c>
      <c r="AL470" s="33">
        <v>3868.5059000000001</v>
      </c>
      <c r="AM470" s="33">
        <v>0</v>
      </c>
      <c r="AN470" s="33">
        <v>4.5560123569159998</v>
      </c>
      <c r="AO470" s="10">
        <v>0.35187445510026161</v>
      </c>
      <c r="AP470" s="8">
        <v>31.32832080200501</v>
      </c>
      <c r="AQ470" s="8">
        <v>95.5</v>
      </c>
      <c r="AR470" s="8">
        <v>209</v>
      </c>
      <c r="AS470" s="8">
        <v>456.93779904306223</v>
      </c>
      <c r="AT470">
        <v>941</v>
      </c>
      <c r="AU470" s="20">
        <v>1860</v>
      </c>
      <c r="AV470" s="8">
        <v>86.150995831403435</v>
      </c>
      <c r="AW470" s="34">
        <v>92</v>
      </c>
      <c r="AX470" s="34">
        <v>79</v>
      </c>
    </row>
    <row r="471" spans="1:50" x14ac:dyDescent="0.25">
      <c r="A471" s="2" t="s">
        <v>576</v>
      </c>
      <c r="B471" s="3" t="s">
        <v>982</v>
      </c>
      <c r="C471" s="4">
        <v>76246</v>
      </c>
      <c r="D471" s="2" t="s">
        <v>578</v>
      </c>
      <c r="E471" s="2" t="s">
        <v>983</v>
      </c>
      <c r="F471" t="e">
        <v>#N/A</v>
      </c>
      <c r="G471" s="6" t="s">
        <v>2230</v>
      </c>
      <c r="H471" s="6">
        <v>6</v>
      </c>
      <c r="I471" s="6" t="s">
        <v>2238</v>
      </c>
      <c r="J471" s="6" t="s">
        <v>2238</v>
      </c>
      <c r="K471" s="34">
        <v>22185.9</v>
      </c>
      <c r="L471" s="34">
        <v>1209</v>
      </c>
      <c r="M471" s="34">
        <v>967</v>
      </c>
      <c r="N471" s="34">
        <v>48.086866597724921</v>
      </c>
      <c r="O471" s="35">
        <v>5.6888938008244212</v>
      </c>
      <c r="P471" s="33">
        <v>354</v>
      </c>
      <c r="Q471" s="33">
        <v>574</v>
      </c>
      <c r="R471" s="33">
        <v>39</v>
      </c>
      <c r="S471" s="8">
        <v>31.95839405402668</v>
      </c>
      <c r="T471" s="33">
        <v>0</v>
      </c>
      <c r="U471" s="33">
        <v>0</v>
      </c>
      <c r="V471" s="33">
        <v>0</v>
      </c>
      <c r="W471" s="33">
        <v>21248.185000000001</v>
      </c>
      <c r="X471" s="33">
        <v>0</v>
      </c>
      <c r="Y471" s="33">
        <v>0</v>
      </c>
      <c r="Z471" s="33">
        <v>5610.0047999999997</v>
      </c>
      <c r="AA471" s="33">
        <v>264.80412000000001</v>
      </c>
      <c r="AB471" s="33">
        <v>77.019475</v>
      </c>
      <c r="AC471" s="33">
        <v>15301.085999999999</v>
      </c>
      <c r="AD471" s="33">
        <v>38.338448999999997</v>
      </c>
      <c r="AE471" s="33">
        <v>43.067656999999997</v>
      </c>
      <c r="AF471" s="33">
        <v>0</v>
      </c>
      <c r="AG471" s="33">
        <v>0.58380699000000003</v>
      </c>
      <c r="AH471" s="33">
        <v>264.80414999999999</v>
      </c>
      <c r="AI471" s="33">
        <v>77.019480000000001</v>
      </c>
      <c r="AJ471" s="33">
        <v>14101.438</v>
      </c>
      <c r="AK471" s="33">
        <v>0</v>
      </c>
      <c r="AL471" s="33">
        <v>6804.3389999999999</v>
      </c>
      <c r="AM471" s="33">
        <v>103.740724563</v>
      </c>
      <c r="AN471" s="33">
        <v>62.195055730235197</v>
      </c>
      <c r="AO471" s="10">
        <v>0.57849829351535831</v>
      </c>
      <c r="AP471" s="8">
        <v>0</v>
      </c>
      <c r="AQ471" s="8">
        <v>141.4427039056043</v>
      </c>
      <c r="AR471" s="8">
        <v>274</v>
      </c>
      <c r="AS471" s="8">
        <v>526.19425020401457</v>
      </c>
      <c r="AT471">
        <v>155</v>
      </c>
      <c r="AU471" s="20">
        <v>582</v>
      </c>
      <c r="AV471" s="8">
        <v>60.186142709410554</v>
      </c>
      <c r="AW471" s="34">
        <v>92</v>
      </c>
      <c r="AX471" s="34">
        <v>74</v>
      </c>
    </row>
    <row r="472" spans="1:50" x14ac:dyDescent="0.25">
      <c r="A472" s="2" t="s">
        <v>376</v>
      </c>
      <c r="B472" s="3" t="s">
        <v>984</v>
      </c>
      <c r="C472" s="4">
        <v>47460</v>
      </c>
      <c r="D472" s="2" t="s">
        <v>378</v>
      </c>
      <c r="E472" s="2" t="s">
        <v>985</v>
      </c>
      <c r="F472" t="e">
        <v>#N/A</v>
      </c>
      <c r="G472" s="6" t="s">
        <v>2233</v>
      </c>
      <c r="H472" s="6">
        <v>9</v>
      </c>
      <c r="I472" s="6" t="s">
        <v>2238</v>
      </c>
      <c r="J472" s="6" t="s">
        <v>2238</v>
      </c>
      <c r="K472" s="34">
        <v>84084.4</v>
      </c>
      <c r="L472" s="34">
        <v>1270</v>
      </c>
      <c r="M472" s="34">
        <v>1115</v>
      </c>
      <c r="N472" s="34">
        <v>10.224215246636771</v>
      </c>
      <c r="O472" s="35">
        <v>0.38573038726173531</v>
      </c>
      <c r="P472" s="33">
        <v>113</v>
      </c>
      <c r="Q472" s="33">
        <v>999</v>
      </c>
      <c r="R472" s="33">
        <v>3</v>
      </c>
      <c r="S472" s="8">
        <v>3.9842118773154307</v>
      </c>
      <c r="T472" s="33">
        <v>84360.221000000005</v>
      </c>
      <c r="U472" s="33">
        <v>995.33659999999998</v>
      </c>
      <c r="V472" s="33">
        <v>0</v>
      </c>
      <c r="W472" s="33">
        <v>1.7349555999999999</v>
      </c>
      <c r="X472" s="33">
        <v>0</v>
      </c>
      <c r="Y472" s="33">
        <v>3374.7096999999999</v>
      </c>
      <c r="Z472" s="33">
        <v>3158.5688</v>
      </c>
      <c r="AA472" s="33">
        <v>81.531671000000003</v>
      </c>
      <c r="AB472" s="33">
        <v>0</v>
      </c>
      <c r="AC472" s="33">
        <v>78737.31</v>
      </c>
      <c r="AD472" s="33">
        <v>148.96706</v>
      </c>
      <c r="AE472" s="33">
        <v>179.15039999999999</v>
      </c>
      <c r="AF472" s="33">
        <v>0</v>
      </c>
      <c r="AG472" s="33">
        <v>3376.3429000000001</v>
      </c>
      <c r="AH472" s="33">
        <v>0</v>
      </c>
      <c r="AI472" s="33">
        <v>0</v>
      </c>
      <c r="AJ472" s="33">
        <v>12177.504000000001</v>
      </c>
      <c r="AK472" s="33">
        <v>66361.547000000006</v>
      </c>
      <c r="AL472" s="33">
        <v>3406.5432000000001</v>
      </c>
      <c r="AM472" s="33">
        <v>0</v>
      </c>
      <c r="AN472" s="33">
        <v>122.95253437499997</v>
      </c>
      <c r="AO472" s="10">
        <v>0.63669501822600238</v>
      </c>
      <c r="AP472" s="8">
        <v>0</v>
      </c>
      <c r="AQ472" s="8">
        <v>322.74064362468732</v>
      </c>
      <c r="AR472" s="8">
        <v>843</v>
      </c>
      <c r="AS472" s="8">
        <v>468.92052194543299</v>
      </c>
      <c r="AT472">
        <v>965</v>
      </c>
      <c r="AU472" s="20">
        <v>1107</v>
      </c>
      <c r="AV472" s="8">
        <v>99.282511210762337</v>
      </c>
      <c r="AW472" s="34">
        <v>58</v>
      </c>
      <c r="AX472" s="34">
        <v>40</v>
      </c>
    </row>
    <row r="473" spans="1:50" x14ac:dyDescent="0.25">
      <c r="A473" s="2" t="s">
        <v>27</v>
      </c>
      <c r="B473" s="3" t="s">
        <v>986</v>
      </c>
      <c r="C473" s="4">
        <v>25339</v>
      </c>
      <c r="D473" s="2" t="s">
        <v>29</v>
      </c>
      <c r="E473" s="2" t="s">
        <v>987</v>
      </c>
      <c r="F473" t="e">
        <v>#N/A</v>
      </c>
      <c r="G473" s="6" t="s">
        <v>2230</v>
      </c>
      <c r="H473" s="6">
        <v>13</v>
      </c>
      <c r="I473" s="6" t="s">
        <v>2238</v>
      </c>
      <c r="J473" s="6" t="s">
        <v>2238</v>
      </c>
      <c r="K473" s="34">
        <v>45081.600000000006</v>
      </c>
      <c r="L473" s="34">
        <v>1257</v>
      </c>
      <c r="M473" s="34">
        <v>1201</v>
      </c>
      <c r="N473" s="34">
        <v>59.367194004995838</v>
      </c>
      <c r="O473" s="35">
        <v>3.084076157130077</v>
      </c>
      <c r="P473" s="33">
        <v>522</v>
      </c>
      <c r="Q473" s="33">
        <v>669</v>
      </c>
      <c r="R473" s="33">
        <v>10</v>
      </c>
      <c r="S473" s="8">
        <v>72.004468821211788</v>
      </c>
      <c r="T473" s="33">
        <v>4091.9110000000001</v>
      </c>
      <c r="U473" s="33">
        <v>7.6072097999999997</v>
      </c>
      <c r="V473" s="33">
        <v>15403.386</v>
      </c>
      <c r="W473" s="33">
        <v>24750.787</v>
      </c>
      <c r="X473" s="33">
        <v>0</v>
      </c>
      <c r="Y473" s="33">
        <v>0</v>
      </c>
      <c r="Z473" s="33">
        <v>18298.918000000001</v>
      </c>
      <c r="AA473" s="33">
        <v>877.63765000000001</v>
      </c>
      <c r="AB473" s="33">
        <v>57.681773</v>
      </c>
      <c r="AC473" s="33">
        <v>25449.978999999999</v>
      </c>
      <c r="AD473" s="33">
        <v>8.2510548999999997</v>
      </c>
      <c r="AE473" s="33">
        <v>10.096049000000001</v>
      </c>
      <c r="AF473" s="33">
        <v>0</v>
      </c>
      <c r="AG473" s="33">
        <v>4682.0456999999997</v>
      </c>
      <c r="AH473" s="33">
        <v>877.63765999999998</v>
      </c>
      <c r="AI473" s="33">
        <v>72.621089999999995</v>
      </c>
      <c r="AJ473" s="33">
        <v>5049.5857999999998</v>
      </c>
      <c r="AK473" s="33">
        <v>1819.9214999999999</v>
      </c>
      <c r="AL473" s="33">
        <v>32180.560000000001</v>
      </c>
      <c r="AM473" s="33">
        <v>6561.5073170300002</v>
      </c>
      <c r="AN473" s="33">
        <v>33.778341901552402</v>
      </c>
      <c r="AO473" s="10">
        <v>0.38988278840222085</v>
      </c>
      <c r="AP473" s="8">
        <v>0</v>
      </c>
      <c r="AQ473" s="8">
        <v>54.228458366064402</v>
      </c>
      <c r="AR473" s="8">
        <v>427</v>
      </c>
      <c r="AS473" s="8">
        <v>173.32552693208427</v>
      </c>
      <c r="AT473">
        <v>389</v>
      </c>
      <c r="AU473" s="20">
        <v>1009</v>
      </c>
      <c r="AV473" s="8">
        <v>84.013322231473779</v>
      </c>
      <c r="AW473" s="34">
        <v>299</v>
      </c>
      <c r="AX473" s="34">
        <v>284</v>
      </c>
    </row>
    <row r="474" spans="1:50" x14ac:dyDescent="0.25">
      <c r="A474" s="2" t="s">
        <v>661</v>
      </c>
      <c r="B474" s="3" t="s">
        <v>988</v>
      </c>
      <c r="C474" s="4">
        <v>70708</v>
      </c>
      <c r="D474" s="2" t="s">
        <v>663</v>
      </c>
      <c r="E474" s="2" t="s">
        <v>989</v>
      </c>
      <c r="F474" t="e">
        <v>#N/A</v>
      </c>
      <c r="G474" s="6" t="s">
        <v>2232</v>
      </c>
      <c r="H474" s="6">
        <v>0</v>
      </c>
      <c r="I474" s="6" t="s">
        <v>2239</v>
      </c>
      <c r="J474" s="6" t="s">
        <v>2239</v>
      </c>
      <c r="K474" s="34">
        <v>90354.8</v>
      </c>
      <c r="L474" s="34">
        <v>1931</v>
      </c>
      <c r="M474" s="34">
        <v>1598</v>
      </c>
      <c r="N474" s="34">
        <v>29.224030037546932</v>
      </c>
      <c r="O474" s="35">
        <v>1.132530499662743</v>
      </c>
      <c r="P474" s="33">
        <v>539</v>
      </c>
      <c r="Q474" s="33">
        <v>1057</v>
      </c>
      <c r="R474" s="33">
        <v>2</v>
      </c>
      <c r="S474" s="8">
        <v>19.390209109490762</v>
      </c>
      <c r="T474" s="33">
        <v>40701.394999999997</v>
      </c>
      <c r="U474" s="33">
        <v>19050.663</v>
      </c>
      <c r="V474" s="33">
        <v>0</v>
      </c>
      <c r="W474" s="33">
        <v>1345.1116</v>
      </c>
      <c r="X474" s="33">
        <v>25317.046999999999</v>
      </c>
      <c r="Y474" s="33">
        <v>15486.671</v>
      </c>
      <c r="Z474" s="33">
        <v>3883.4204</v>
      </c>
      <c r="AA474" s="33">
        <v>217.96915000000001</v>
      </c>
      <c r="AB474" s="33">
        <v>9873.2967000000008</v>
      </c>
      <c r="AC474" s="33">
        <v>66851.262000000002</v>
      </c>
      <c r="AD474" s="33">
        <v>673.98977000000002</v>
      </c>
      <c r="AE474" s="33">
        <v>677.25072999999998</v>
      </c>
      <c r="AF474" s="33">
        <v>0</v>
      </c>
      <c r="AG474" s="33">
        <v>14522.092000000001</v>
      </c>
      <c r="AH474" s="33">
        <v>0</v>
      </c>
      <c r="AI474" s="33">
        <v>1475.5256999999999</v>
      </c>
      <c r="AJ474" s="33">
        <v>23161.276999999998</v>
      </c>
      <c r="AK474" s="33">
        <v>38344.529000000002</v>
      </c>
      <c r="AL474" s="33">
        <v>18805.935000000001</v>
      </c>
      <c r="AM474" s="33">
        <v>0</v>
      </c>
      <c r="AN474" s="33">
        <v>269.53468596772041</v>
      </c>
      <c r="AO474" s="10">
        <v>0.51621204323211534</v>
      </c>
      <c r="AP474" s="8">
        <v>16.191709844559586</v>
      </c>
      <c r="AQ474" s="8">
        <v>197.4931627947858</v>
      </c>
      <c r="AR474" s="8">
        <v>1012</v>
      </c>
      <c r="AS474" s="8">
        <v>198.86363636363637</v>
      </c>
      <c r="AT474">
        <v>522</v>
      </c>
      <c r="AU474" s="20">
        <v>1529</v>
      </c>
      <c r="AV474" s="8">
        <v>95.682102628285364</v>
      </c>
      <c r="AW474" s="34">
        <v>207</v>
      </c>
      <c r="AX474" s="34">
        <v>153</v>
      </c>
    </row>
    <row r="475" spans="1:50" x14ac:dyDescent="0.25">
      <c r="A475" s="2" t="s">
        <v>88</v>
      </c>
      <c r="B475" s="3" t="s">
        <v>990</v>
      </c>
      <c r="C475" s="4">
        <v>68250</v>
      </c>
      <c r="D475" s="2" t="s">
        <v>90</v>
      </c>
      <c r="E475" s="2" t="s">
        <v>265</v>
      </c>
      <c r="F475" t="e">
        <v>#N/A</v>
      </c>
      <c r="G475" s="6" t="s">
        <v>2230</v>
      </c>
      <c r="H475" s="6">
        <v>0</v>
      </c>
      <c r="I475" s="6" t="s">
        <v>2239</v>
      </c>
      <c r="J475" s="6" t="s">
        <v>2239</v>
      </c>
      <c r="K475" s="34">
        <v>31478.100000000002</v>
      </c>
      <c r="L475" s="34">
        <v>1908</v>
      </c>
      <c r="M475" s="34">
        <v>1830</v>
      </c>
      <c r="N475" s="34">
        <v>46.557377049180324</v>
      </c>
      <c r="O475" s="35">
        <v>6.6253410556876435</v>
      </c>
      <c r="P475" s="33">
        <v>551</v>
      </c>
      <c r="Q475" s="33">
        <v>1228</v>
      </c>
      <c r="R475" s="33">
        <v>51</v>
      </c>
      <c r="S475" s="8">
        <v>49.189871171387061</v>
      </c>
      <c r="T475" s="33">
        <v>8692.2353999999996</v>
      </c>
      <c r="U475" s="33">
        <v>2468.8454000000002</v>
      </c>
      <c r="V475" s="33">
        <v>0</v>
      </c>
      <c r="W475" s="33">
        <v>30444.476999999999</v>
      </c>
      <c r="X475" s="33">
        <v>744.94245999999998</v>
      </c>
      <c r="Y475" s="33">
        <v>0</v>
      </c>
      <c r="Z475" s="33">
        <v>18929.164000000001</v>
      </c>
      <c r="AA475" s="33">
        <v>7185.0563000000002</v>
      </c>
      <c r="AB475" s="33">
        <v>246.91184000000001</v>
      </c>
      <c r="AC475" s="33">
        <v>16365.904</v>
      </c>
      <c r="AD475" s="33">
        <v>8.0821009999999998</v>
      </c>
      <c r="AE475" s="33">
        <v>13.528012</v>
      </c>
      <c r="AF475" s="33">
        <v>0</v>
      </c>
      <c r="AG475" s="33">
        <v>1022.0848</v>
      </c>
      <c r="AH475" s="33">
        <v>7185.0563000000002</v>
      </c>
      <c r="AI475" s="33">
        <v>102.40031</v>
      </c>
      <c r="AJ475" s="33">
        <v>8013.2242999999999</v>
      </c>
      <c r="AK475" s="33">
        <v>5377.5077000000001</v>
      </c>
      <c r="AL475" s="33">
        <v>21021.316999999999</v>
      </c>
      <c r="AM475" s="33">
        <v>15834.4383081</v>
      </c>
      <c r="AN475" s="33">
        <v>125.25805442751198</v>
      </c>
      <c r="AO475" s="10">
        <v>0.52621452621452625</v>
      </c>
      <c r="AP475" s="8">
        <v>0</v>
      </c>
      <c r="AQ475" s="8">
        <v>75.040823810645406</v>
      </c>
      <c r="AR475" s="8">
        <v>415</v>
      </c>
      <c r="AS475" s="8">
        <v>337.95180722891564</v>
      </c>
      <c r="AT475">
        <v>493</v>
      </c>
      <c r="AU475" s="20">
        <v>1716</v>
      </c>
      <c r="AV475" s="8">
        <v>93.770491803278688</v>
      </c>
      <c r="AW475" s="34">
        <v>256</v>
      </c>
      <c r="AX475" s="34">
        <v>235</v>
      </c>
    </row>
    <row r="476" spans="1:50" x14ac:dyDescent="0.25">
      <c r="A476" s="2" t="s">
        <v>204</v>
      </c>
      <c r="B476" s="3" t="s">
        <v>991</v>
      </c>
      <c r="C476" s="4">
        <v>52287</v>
      </c>
      <c r="D476" s="2" t="s">
        <v>206</v>
      </c>
      <c r="E476" s="2" t="s">
        <v>992</v>
      </c>
      <c r="F476" t="e">
        <v>#N/A</v>
      </c>
      <c r="G476" s="6" t="s">
        <v>2233</v>
      </c>
      <c r="H476" s="6">
        <v>19</v>
      </c>
      <c r="I476" s="6" t="s">
        <v>2238</v>
      </c>
      <c r="J476" s="6" t="s">
        <v>2238</v>
      </c>
      <c r="K476" s="34">
        <v>36246.400000000001</v>
      </c>
      <c r="L476" s="34">
        <v>4808</v>
      </c>
      <c r="M476" s="34">
        <v>3924</v>
      </c>
      <c r="N476" s="34">
        <v>90.978593272171253</v>
      </c>
      <c r="O476" s="35">
        <v>11.535117994096575</v>
      </c>
      <c r="P476" s="33">
        <v>1841</v>
      </c>
      <c r="Q476" s="33">
        <v>2043</v>
      </c>
      <c r="R476" s="33">
        <v>40</v>
      </c>
      <c r="S476" s="8">
        <v>63.716960418529986</v>
      </c>
      <c r="T476" s="33">
        <v>2759.5041000000001</v>
      </c>
      <c r="U476" s="33">
        <v>1863.6304</v>
      </c>
      <c r="V476" s="33">
        <v>15930.945</v>
      </c>
      <c r="W476" s="33">
        <v>16448.556</v>
      </c>
      <c r="X476" s="33">
        <v>2331.0987</v>
      </c>
      <c r="Y476" s="33">
        <v>0</v>
      </c>
      <c r="Z476" s="33">
        <v>16688.312000000002</v>
      </c>
      <c r="AA476" s="33">
        <v>6484.5897000000004</v>
      </c>
      <c r="AB476" s="33">
        <v>125.26023000000001</v>
      </c>
      <c r="AC476" s="33">
        <v>16157.696</v>
      </c>
      <c r="AD476" s="33">
        <v>51.907319999999999</v>
      </c>
      <c r="AE476" s="33">
        <v>51.907324000000003</v>
      </c>
      <c r="AF476" s="33">
        <v>0</v>
      </c>
      <c r="AG476" s="33">
        <v>4619.0896000000002</v>
      </c>
      <c r="AH476" s="33">
        <v>6484.5897000000004</v>
      </c>
      <c r="AI476" s="33">
        <v>112.32485</v>
      </c>
      <c r="AJ476" s="33">
        <v>1367.0537999999999</v>
      </c>
      <c r="AK476" s="33">
        <v>1699.6373000000001</v>
      </c>
      <c r="AL476" s="33">
        <v>25173.163</v>
      </c>
      <c r="AM476" s="33">
        <v>0</v>
      </c>
      <c r="AN476" s="33">
        <v>72.967251499714806</v>
      </c>
      <c r="AO476" s="10">
        <v>0.3426026504453617</v>
      </c>
      <c r="AP476" s="8">
        <v>176.05633802816902</v>
      </c>
      <c r="AQ476" s="8">
        <v>39.489985276941105</v>
      </c>
      <c r="AR476" s="8">
        <v>407</v>
      </c>
      <c r="AS476" s="8">
        <v>107.73955773955774</v>
      </c>
      <c r="AT476">
        <v>3047</v>
      </c>
      <c r="AU476" s="20">
        <v>3662</v>
      </c>
      <c r="AV476" s="8">
        <v>93.323139653414884</v>
      </c>
      <c r="AW476" s="34">
        <v>798</v>
      </c>
      <c r="AX476" s="34">
        <v>697</v>
      </c>
    </row>
    <row r="477" spans="1:50" x14ac:dyDescent="0.25">
      <c r="A477" s="2" t="s">
        <v>204</v>
      </c>
      <c r="B477" s="3" t="s">
        <v>993</v>
      </c>
      <c r="C477" s="4">
        <v>52110</v>
      </c>
      <c r="D477" s="2" t="s">
        <v>206</v>
      </c>
      <c r="E477" s="2" t="s">
        <v>994</v>
      </c>
      <c r="F477" t="e">
        <v>#N/A</v>
      </c>
      <c r="G477" s="6" t="s">
        <v>2230</v>
      </c>
      <c r="H477" s="6">
        <v>8</v>
      </c>
      <c r="I477" s="6" t="s">
        <v>2238</v>
      </c>
      <c r="J477" s="6" t="s">
        <v>2238</v>
      </c>
      <c r="K477" s="34">
        <v>61914.2</v>
      </c>
      <c r="L477" s="34">
        <v>6976</v>
      </c>
      <c r="M477" s="34">
        <v>6444</v>
      </c>
      <c r="N477" s="34">
        <v>71.958410924891368</v>
      </c>
      <c r="O477" s="35">
        <v>12.197203823747177</v>
      </c>
      <c r="P477" s="33">
        <v>1799</v>
      </c>
      <c r="Q477" s="33">
        <v>4465</v>
      </c>
      <c r="R477" s="33">
        <v>180</v>
      </c>
      <c r="S477" s="8">
        <v>41.357747253276081</v>
      </c>
      <c r="T477" s="33">
        <v>2542.547</v>
      </c>
      <c r="U477" s="33">
        <v>1087.9487999999999</v>
      </c>
      <c r="V477" s="33">
        <v>2510.5630999999998</v>
      </c>
      <c r="W477" s="33">
        <v>44897.46</v>
      </c>
      <c r="X477" s="33">
        <v>416.96355</v>
      </c>
      <c r="Y477" s="33">
        <v>0</v>
      </c>
      <c r="Z477" s="33">
        <v>10852.156000000001</v>
      </c>
      <c r="AA477" s="33">
        <v>1954.5651</v>
      </c>
      <c r="AB477" s="33">
        <v>42.235760999999997</v>
      </c>
      <c r="AC477" s="33">
        <v>38581.993999999999</v>
      </c>
      <c r="AD477" s="33">
        <v>125.61682999999999</v>
      </c>
      <c r="AE477" s="33">
        <v>119.68803</v>
      </c>
      <c r="AF477" s="33">
        <v>0</v>
      </c>
      <c r="AG477" s="33">
        <v>9482.4557000000004</v>
      </c>
      <c r="AH477" s="33">
        <v>732.79873999999995</v>
      </c>
      <c r="AI477" s="33">
        <v>109.03343</v>
      </c>
      <c r="AJ477" s="33">
        <v>18018.427</v>
      </c>
      <c r="AK477" s="33">
        <v>1771.5373999999999</v>
      </c>
      <c r="AL477" s="33">
        <v>21322.626</v>
      </c>
      <c r="AM477" s="33">
        <v>0</v>
      </c>
      <c r="AN477" s="33">
        <v>78.353563027316397</v>
      </c>
      <c r="AO477" s="10">
        <v>0.49137097887615622</v>
      </c>
      <c r="AP477" s="8">
        <v>0</v>
      </c>
      <c r="AQ477" s="8">
        <v>215.68646462548219</v>
      </c>
      <c r="AR477" s="8">
        <v>682</v>
      </c>
      <c r="AS477" s="8">
        <v>351.17302052785925</v>
      </c>
      <c r="AT477">
        <v>4792</v>
      </c>
      <c r="AU477" s="20">
        <v>6106.0000000000009</v>
      </c>
      <c r="AV477" s="8">
        <v>94.754810676598396</v>
      </c>
      <c r="AW477" s="34">
        <v>439</v>
      </c>
      <c r="AX477" s="34">
        <v>402</v>
      </c>
    </row>
    <row r="478" spans="1:50" x14ac:dyDescent="0.25">
      <c r="A478" s="2" t="s">
        <v>438</v>
      </c>
      <c r="B478" s="3" t="s">
        <v>995</v>
      </c>
      <c r="C478" s="4">
        <v>17653</v>
      </c>
      <c r="D478" s="2" t="s">
        <v>237</v>
      </c>
      <c r="E478" s="2" t="s">
        <v>996</v>
      </c>
      <c r="F478" t="e">
        <v>#N/A</v>
      </c>
      <c r="G478" s="6" t="s">
        <v>2233</v>
      </c>
      <c r="H478" s="6">
        <v>8</v>
      </c>
      <c r="I478" s="6" t="s">
        <v>2238</v>
      </c>
      <c r="J478" s="6" t="s">
        <v>2238</v>
      </c>
      <c r="K478" s="34">
        <v>38576.300000000003</v>
      </c>
      <c r="L478" s="34">
        <v>3366</v>
      </c>
      <c r="M478" s="34">
        <v>2479</v>
      </c>
      <c r="N478" s="34">
        <v>76.926179911254536</v>
      </c>
      <c r="O478" s="35">
        <v>7.7869643191105578</v>
      </c>
      <c r="P478" s="33">
        <v>1603</v>
      </c>
      <c r="Q478" s="33">
        <v>864</v>
      </c>
      <c r="R478" s="33">
        <v>12</v>
      </c>
      <c r="S478" s="8">
        <v>17.618938549708666</v>
      </c>
      <c r="T478" s="33">
        <v>490.88297999999998</v>
      </c>
      <c r="U478" s="33">
        <v>3658.0594000000001</v>
      </c>
      <c r="V478" s="33">
        <v>0</v>
      </c>
      <c r="W478" s="33">
        <v>34647.631000000001</v>
      </c>
      <c r="X478" s="33">
        <v>0</v>
      </c>
      <c r="Y478" s="33">
        <v>0</v>
      </c>
      <c r="Z478" s="33">
        <v>5908.7334000000001</v>
      </c>
      <c r="AA478" s="33">
        <v>294.78843999999998</v>
      </c>
      <c r="AB478" s="33">
        <v>35.721473000000003</v>
      </c>
      <c r="AC478" s="33">
        <v>32728.697</v>
      </c>
      <c r="AD478" s="33">
        <v>120.82901</v>
      </c>
      <c r="AE478" s="33">
        <v>166.37366</v>
      </c>
      <c r="AF478" s="33">
        <v>0</v>
      </c>
      <c r="AG478" s="33">
        <v>3159.7629999999999</v>
      </c>
      <c r="AH478" s="33">
        <v>260.92892000000001</v>
      </c>
      <c r="AI478" s="33">
        <v>0.77361022000000002</v>
      </c>
      <c r="AJ478" s="33">
        <v>28514.163</v>
      </c>
      <c r="AK478" s="33">
        <v>99.732320999999999</v>
      </c>
      <c r="AL478" s="33">
        <v>6887.0343000000003</v>
      </c>
      <c r="AM478" s="33">
        <v>0</v>
      </c>
      <c r="AN478" s="33">
        <v>21.334056068079999</v>
      </c>
      <c r="AO478" s="10">
        <v>0.36391578300291999</v>
      </c>
      <c r="AP478" s="8">
        <v>0</v>
      </c>
      <c r="AQ478" s="8">
        <v>126.60379817861255</v>
      </c>
      <c r="AR478" s="8">
        <v>411</v>
      </c>
      <c r="AS478" s="8">
        <v>343.79562043795619</v>
      </c>
      <c r="AT478">
        <v>487</v>
      </c>
      <c r="AU478" s="20">
        <v>1397</v>
      </c>
      <c r="AV478" s="8">
        <v>56.353368293666804</v>
      </c>
      <c r="AW478" s="34">
        <v>466</v>
      </c>
      <c r="AX478" s="34">
        <v>419</v>
      </c>
    </row>
    <row r="479" spans="1:50" x14ac:dyDescent="0.25">
      <c r="A479" s="2" t="s">
        <v>184</v>
      </c>
      <c r="B479" s="3" t="s">
        <v>997</v>
      </c>
      <c r="C479" s="4">
        <v>8573</v>
      </c>
      <c r="D479" s="2" t="s">
        <v>186</v>
      </c>
      <c r="E479" s="2" t="s">
        <v>998</v>
      </c>
      <c r="F479" t="e">
        <v>#N/A</v>
      </c>
      <c r="G479" s="6" t="s">
        <v>2231</v>
      </c>
      <c r="H479" s="6">
        <v>7</v>
      </c>
      <c r="I479" s="6" t="s">
        <v>2238</v>
      </c>
      <c r="J479" s="6" t="s">
        <v>2238</v>
      </c>
      <c r="K479" s="34">
        <v>6362.1</v>
      </c>
      <c r="L479" s="34">
        <v>914</v>
      </c>
      <c r="M479" s="34">
        <v>126</v>
      </c>
      <c r="N479" s="34">
        <v>56.349206349206348</v>
      </c>
      <c r="O479" s="35">
        <v>3.6669814725361203</v>
      </c>
      <c r="P479" s="33">
        <v>11</v>
      </c>
      <c r="Q479" s="33">
        <v>115</v>
      </c>
      <c r="R479" s="33">
        <v>0</v>
      </c>
      <c r="S479" s="8">
        <v>41.165308477880863</v>
      </c>
      <c r="T479" s="33">
        <v>1792.4393</v>
      </c>
      <c r="U479" s="33">
        <v>0</v>
      </c>
      <c r="V479" s="33">
        <v>399.82476000000003</v>
      </c>
      <c r="W479" s="33">
        <v>1939.4924000000001</v>
      </c>
      <c r="X479" s="33">
        <v>2217.9333000000001</v>
      </c>
      <c r="Y479" s="33">
        <v>159.58654000000001</v>
      </c>
      <c r="Z479" s="33">
        <v>1468.4964</v>
      </c>
      <c r="AA479" s="33">
        <v>72.117273999999995</v>
      </c>
      <c r="AB479" s="33">
        <v>217.92258000000001</v>
      </c>
      <c r="AC479" s="33">
        <v>4055.558</v>
      </c>
      <c r="AD479" s="33">
        <v>1033.3892000000001</v>
      </c>
      <c r="AE479" s="33">
        <v>573.52085999999997</v>
      </c>
      <c r="AF479" s="33">
        <v>242.05047999999999</v>
      </c>
      <c r="AG479" s="33">
        <v>154.45179999999999</v>
      </c>
      <c r="AH479" s="33">
        <v>5.4113000000000002E-4</v>
      </c>
      <c r="AI479" s="33">
        <v>9.9175471999999996</v>
      </c>
      <c r="AJ479" s="33">
        <v>999.65732000000003</v>
      </c>
      <c r="AK479" s="33">
        <v>2142.9157</v>
      </c>
      <c r="AL479" s="33">
        <v>2884.1840000000002</v>
      </c>
      <c r="AM479" s="33">
        <v>0</v>
      </c>
      <c r="AN479" s="33">
        <v>13.079236876878678</v>
      </c>
      <c r="AO479" s="10">
        <v>0.39103869653767814</v>
      </c>
      <c r="AP479" s="8">
        <v>45.516613563950841</v>
      </c>
      <c r="AQ479" s="8">
        <v>7.2620091716234088</v>
      </c>
      <c r="AR479" s="8">
        <v>73</v>
      </c>
      <c r="AS479" s="8">
        <v>117.39726027397261</v>
      </c>
      <c r="AT479">
        <v>94</v>
      </c>
      <c r="AU479" s="20">
        <v>116</v>
      </c>
      <c r="AV479" s="8">
        <v>92.063492063492063</v>
      </c>
      <c r="AW479" s="34">
        <v>4</v>
      </c>
      <c r="AX479" s="34">
        <v>1</v>
      </c>
    </row>
    <row r="480" spans="1:50" x14ac:dyDescent="0.25">
      <c r="A480" s="2" t="s">
        <v>438</v>
      </c>
      <c r="B480" s="3" t="s">
        <v>999</v>
      </c>
      <c r="C480" s="4">
        <v>17433</v>
      </c>
      <c r="D480" s="2" t="s">
        <v>237</v>
      </c>
      <c r="E480" s="2" t="s">
        <v>1000</v>
      </c>
      <c r="F480" t="e">
        <v>#N/A</v>
      </c>
      <c r="G480" s="6" t="s">
        <v>2232</v>
      </c>
      <c r="H480" s="6">
        <v>7</v>
      </c>
      <c r="I480" s="6" t="s">
        <v>2238</v>
      </c>
      <c r="J480" s="6" t="s">
        <v>2238</v>
      </c>
      <c r="K480" s="34">
        <v>19470.2</v>
      </c>
      <c r="L480" s="34">
        <v>1672</v>
      </c>
      <c r="M480" s="34">
        <v>1479</v>
      </c>
      <c r="N480" s="34">
        <v>71.602434077079096</v>
      </c>
      <c r="O480" s="35">
        <v>10.231580927507652</v>
      </c>
      <c r="P480" s="33">
        <v>900</v>
      </c>
      <c r="Q480" s="33">
        <v>563</v>
      </c>
      <c r="R480" s="33">
        <v>16</v>
      </c>
      <c r="S480" s="8">
        <v>37.370884237875948</v>
      </c>
      <c r="T480" s="33">
        <v>0</v>
      </c>
      <c r="U480" s="33">
        <v>914.45333000000005</v>
      </c>
      <c r="V480" s="33">
        <v>0</v>
      </c>
      <c r="W480" s="33">
        <v>19231.519</v>
      </c>
      <c r="X480" s="33">
        <v>0</v>
      </c>
      <c r="Y480" s="33">
        <v>0</v>
      </c>
      <c r="Z480" s="33">
        <v>4752.7304999999997</v>
      </c>
      <c r="AA480" s="33">
        <v>0</v>
      </c>
      <c r="AB480" s="33">
        <v>49.331316000000001</v>
      </c>
      <c r="AC480" s="33">
        <v>15330.855</v>
      </c>
      <c r="AD480" s="33">
        <v>87.928854999999999</v>
      </c>
      <c r="AE480" s="33">
        <v>95.710078999999993</v>
      </c>
      <c r="AF480" s="33">
        <v>0</v>
      </c>
      <c r="AG480" s="33">
        <v>345.29365999999999</v>
      </c>
      <c r="AH480" s="33">
        <v>0</v>
      </c>
      <c r="AI480" s="33">
        <v>27.611087000000001</v>
      </c>
      <c r="AJ480" s="33">
        <v>12195.527</v>
      </c>
      <c r="AK480" s="33">
        <v>0</v>
      </c>
      <c r="AL480" s="33">
        <v>7556.7034999999996</v>
      </c>
      <c r="AM480" s="33">
        <v>0</v>
      </c>
      <c r="AN480" s="33">
        <v>27.936886707091208</v>
      </c>
      <c r="AO480" s="10">
        <v>0.53724199820520491</v>
      </c>
      <c r="AP480" s="8">
        <v>0</v>
      </c>
      <c r="AQ480" s="8">
        <v>83.596138500102967</v>
      </c>
      <c r="AR480" s="8">
        <v>195</v>
      </c>
      <c r="AS480" s="8">
        <v>478.46153846153845</v>
      </c>
      <c r="AT480">
        <v>355</v>
      </c>
      <c r="AU480" s="20">
        <v>678</v>
      </c>
      <c r="AV480" s="8">
        <v>45.841784989858013</v>
      </c>
      <c r="AW480" s="34">
        <v>221</v>
      </c>
      <c r="AX480" s="34">
        <v>193</v>
      </c>
    </row>
    <row r="481" spans="1:50" x14ac:dyDescent="0.25">
      <c r="A481" s="2" t="s">
        <v>301</v>
      </c>
      <c r="B481" s="3" t="s">
        <v>1001</v>
      </c>
      <c r="C481" s="4">
        <v>13052</v>
      </c>
      <c r="D481" s="2" t="s">
        <v>303</v>
      </c>
      <c r="E481" s="2" t="s">
        <v>1002</v>
      </c>
      <c r="F481" t="e">
        <v>#N/A</v>
      </c>
      <c r="G481" s="6" t="s">
        <v>2231</v>
      </c>
      <c r="H481" s="6">
        <v>0</v>
      </c>
      <c r="I481" s="6" t="s">
        <v>2239</v>
      </c>
      <c r="J481" s="6" t="s">
        <v>2239</v>
      </c>
      <c r="K481" s="34">
        <v>58259.600000000006</v>
      </c>
      <c r="L481" s="34">
        <v>1730</v>
      </c>
      <c r="M481" s="34">
        <v>1538</v>
      </c>
      <c r="N481" s="34">
        <v>43.49804941482445</v>
      </c>
      <c r="O481" s="35">
        <v>2.2811018299133394</v>
      </c>
      <c r="P481" s="33">
        <v>459</v>
      </c>
      <c r="Q481" s="33">
        <v>1075</v>
      </c>
      <c r="R481" s="33">
        <v>4</v>
      </c>
      <c r="S481" s="8">
        <v>32.965250778843775</v>
      </c>
      <c r="T481" s="33">
        <v>43316.059000000001</v>
      </c>
      <c r="U481" s="33">
        <v>0</v>
      </c>
      <c r="V481" s="33">
        <v>2539.3027000000002</v>
      </c>
      <c r="W481" s="33">
        <v>4417.3942999999999</v>
      </c>
      <c r="X481" s="33">
        <v>2657.4672999999998</v>
      </c>
      <c r="Y481" s="33">
        <v>1223.5628999999999</v>
      </c>
      <c r="Z481" s="33">
        <v>11463.117</v>
      </c>
      <c r="AA481" s="33">
        <v>39.735984999999999</v>
      </c>
      <c r="AB481" s="33">
        <v>5729.5316000000003</v>
      </c>
      <c r="AC481" s="33">
        <v>39693.855000000003</v>
      </c>
      <c r="AD481" s="33">
        <v>991.79727000000003</v>
      </c>
      <c r="AE481" s="33">
        <v>1110.6432</v>
      </c>
      <c r="AF481" s="33">
        <v>0.10971981</v>
      </c>
      <c r="AG481" s="33">
        <v>1787.4041999999999</v>
      </c>
      <c r="AH481" s="33">
        <v>77.058200999999997</v>
      </c>
      <c r="AI481" s="33">
        <v>1217.2172</v>
      </c>
      <c r="AJ481" s="33">
        <v>11819.045</v>
      </c>
      <c r="AK481" s="33">
        <v>23633.97</v>
      </c>
      <c r="AL481" s="33">
        <v>19496.154999999999</v>
      </c>
      <c r="AM481" s="33">
        <v>1368.7678318799999</v>
      </c>
      <c r="AN481" s="33">
        <v>160.697980104224</v>
      </c>
      <c r="AO481" s="10">
        <v>0.57350326022525189</v>
      </c>
      <c r="AP481" s="8">
        <v>0</v>
      </c>
      <c r="AQ481" s="8">
        <v>59.425261218876216</v>
      </c>
      <c r="AR481" s="8">
        <v>566</v>
      </c>
      <c r="AS481" s="8">
        <v>172.87985865724383</v>
      </c>
      <c r="AT481">
        <v>920</v>
      </c>
      <c r="AU481" s="20">
        <v>1426</v>
      </c>
      <c r="AV481" s="8">
        <v>92.71781534460338</v>
      </c>
      <c r="AW481" s="34">
        <v>65</v>
      </c>
      <c r="AX481" s="34">
        <v>42</v>
      </c>
    </row>
    <row r="482" spans="1:50" x14ac:dyDescent="0.25">
      <c r="A482" s="2" t="s">
        <v>772</v>
      </c>
      <c r="B482" s="3" t="s">
        <v>1003</v>
      </c>
      <c r="C482" s="4">
        <v>41548</v>
      </c>
      <c r="D482" s="2" t="s">
        <v>774</v>
      </c>
      <c r="E482" s="2" t="s">
        <v>1004</v>
      </c>
      <c r="F482" t="e">
        <v>#N/A</v>
      </c>
      <c r="G482" s="6" t="s">
        <v>2232</v>
      </c>
      <c r="H482" s="6">
        <v>9</v>
      </c>
      <c r="I482" s="6" t="s">
        <v>2238</v>
      </c>
      <c r="J482" s="6" t="s">
        <v>2238</v>
      </c>
      <c r="K482" s="34">
        <v>20043.2</v>
      </c>
      <c r="L482" s="34">
        <v>4675</v>
      </c>
      <c r="M482" s="34">
        <v>3943</v>
      </c>
      <c r="N482" s="34">
        <v>91.04742581790515</v>
      </c>
      <c r="O482" s="35">
        <v>19.082195913959673</v>
      </c>
      <c r="P482" s="33">
        <v>2667</v>
      </c>
      <c r="Q482" s="33">
        <v>1253</v>
      </c>
      <c r="R482" s="33">
        <v>23</v>
      </c>
      <c r="S482" s="8">
        <v>7.6793357840221859</v>
      </c>
      <c r="T482" s="33">
        <v>744.96137999999996</v>
      </c>
      <c r="U482" s="33">
        <v>0</v>
      </c>
      <c r="V482" s="33">
        <v>0</v>
      </c>
      <c r="W482" s="33">
        <v>16755.225999999999</v>
      </c>
      <c r="X482" s="33">
        <v>1589.1615999999999</v>
      </c>
      <c r="Y482" s="33">
        <v>0</v>
      </c>
      <c r="Z482" s="33">
        <v>1019.8012</v>
      </c>
      <c r="AA482" s="33">
        <v>1108.4609</v>
      </c>
      <c r="AB482" s="33">
        <v>0.48482088000000001</v>
      </c>
      <c r="AC482" s="33">
        <v>17022.554</v>
      </c>
      <c r="AD482" s="33">
        <v>48.998046000000002</v>
      </c>
      <c r="AE482" s="33">
        <v>50.604227000000002</v>
      </c>
      <c r="AF482" s="33">
        <v>0</v>
      </c>
      <c r="AG482" s="33">
        <v>20.188151999999999</v>
      </c>
      <c r="AH482" s="33">
        <v>1108.4608000000001</v>
      </c>
      <c r="AI482" s="33">
        <v>3.4159158999999999</v>
      </c>
      <c r="AJ482" s="33">
        <v>15808.682000000001</v>
      </c>
      <c r="AK482" s="33">
        <v>734.49282000000005</v>
      </c>
      <c r="AL482" s="33">
        <v>1474.4547</v>
      </c>
      <c r="AM482" s="33">
        <v>1442.21256958</v>
      </c>
      <c r="AN482" s="33">
        <v>72.753282570985988</v>
      </c>
      <c r="AO482" s="10">
        <v>0.4921162715863992</v>
      </c>
      <c r="AP482" s="8">
        <v>0</v>
      </c>
      <c r="AQ482" s="8">
        <v>129.80038663016293</v>
      </c>
      <c r="AR482" s="8">
        <v>210</v>
      </c>
      <c r="AS482" s="8">
        <v>762.38095238095241</v>
      </c>
      <c r="AT482">
        <v>2012</v>
      </c>
      <c r="AU482" s="20">
        <v>2317</v>
      </c>
      <c r="AV482" s="8">
        <v>58.762363682475268</v>
      </c>
      <c r="AW482" s="34">
        <v>942</v>
      </c>
      <c r="AX482" s="34">
        <v>861</v>
      </c>
    </row>
    <row r="483" spans="1:50" x14ac:dyDescent="0.25">
      <c r="A483" s="2" t="s">
        <v>772</v>
      </c>
      <c r="B483" s="3" t="s">
        <v>1005</v>
      </c>
      <c r="C483" s="4">
        <v>41016</v>
      </c>
      <c r="D483" s="2" t="s">
        <v>774</v>
      </c>
      <c r="E483" s="2" t="s">
        <v>1006</v>
      </c>
      <c r="F483" t="e">
        <v>#N/A</v>
      </c>
      <c r="G483" s="6" t="s">
        <v>2233</v>
      </c>
      <c r="H483" s="6">
        <v>6</v>
      </c>
      <c r="I483" s="6" t="s">
        <v>2238</v>
      </c>
      <c r="J483" s="6" t="s">
        <v>2238</v>
      </c>
      <c r="K483" s="34">
        <v>79155.7</v>
      </c>
      <c r="L483" s="34">
        <v>2262</v>
      </c>
      <c r="M483" s="34">
        <v>1647</v>
      </c>
      <c r="N483" s="34">
        <v>42.380085003035823</v>
      </c>
      <c r="O483" s="35">
        <v>1.7473991445194352</v>
      </c>
      <c r="P483" s="33">
        <v>619</v>
      </c>
      <c r="Q483" s="33">
        <v>1012</v>
      </c>
      <c r="R483" s="33">
        <v>16</v>
      </c>
      <c r="S483" s="8">
        <v>55.81510095972817</v>
      </c>
      <c r="T483" s="33">
        <v>12301.459000000001</v>
      </c>
      <c r="U483" s="33">
        <v>0</v>
      </c>
      <c r="V483" s="33">
        <v>2837.65</v>
      </c>
      <c r="W483" s="33">
        <v>58636.764000000003</v>
      </c>
      <c r="X483" s="33">
        <v>4955.5267999999996</v>
      </c>
      <c r="Y483" s="33">
        <v>0</v>
      </c>
      <c r="Z483" s="33">
        <v>4725.1094000000003</v>
      </c>
      <c r="AA483" s="33">
        <v>9918.2978000000003</v>
      </c>
      <c r="AB483" s="33">
        <v>1112.7882999999999</v>
      </c>
      <c r="AC483" s="33">
        <v>63750.141000000003</v>
      </c>
      <c r="AD483" s="33">
        <v>86.922635999999997</v>
      </c>
      <c r="AE483" s="33">
        <v>87.408443000000005</v>
      </c>
      <c r="AF483" s="33">
        <v>0</v>
      </c>
      <c r="AG483" s="33">
        <v>890.45029999999997</v>
      </c>
      <c r="AH483" s="33">
        <v>469.89927999999998</v>
      </c>
      <c r="AI483" s="33">
        <v>675.01333</v>
      </c>
      <c r="AJ483" s="33">
        <v>19430.425999999999</v>
      </c>
      <c r="AK483" s="33">
        <v>13615.013000000001</v>
      </c>
      <c r="AL483" s="33">
        <v>44425.05</v>
      </c>
      <c r="AM483" s="33">
        <v>0</v>
      </c>
      <c r="AN483" s="33">
        <v>128.52046208753268</v>
      </c>
      <c r="AO483" s="10">
        <v>0.41138014527845035</v>
      </c>
      <c r="AP483" s="8">
        <v>0</v>
      </c>
      <c r="AQ483" s="8">
        <v>267.18124555883941</v>
      </c>
      <c r="AR483" s="8">
        <v>862</v>
      </c>
      <c r="AS483" s="8">
        <v>382.30858468677496</v>
      </c>
      <c r="AT483">
        <v>798</v>
      </c>
      <c r="AU483" s="20">
        <v>1177</v>
      </c>
      <c r="AV483" s="8">
        <v>71.463266545233765</v>
      </c>
      <c r="AW483" s="34">
        <v>277</v>
      </c>
      <c r="AX483" s="34">
        <v>233</v>
      </c>
    </row>
    <row r="484" spans="1:50" x14ac:dyDescent="0.25">
      <c r="A484" s="2" t="s">
        <v>321</v>
      </c>
      <c r="B484" s="3" t="s">
        <v>1007</v>
      </c>
      <c r="C484" s="4">
        <v>19548</v>
      </c>
      <c r="D484" s="2" t="s">
        <v>323</v>
      </c>
      <c r="E484" s="2" t="s">
        <v>1008</v>
      </c>
      <c r="F484" t="s">
        <v>2252</v>
      </c>
      <c r="G484" s="6" t="s">
        <v>2232</v>
      </c>
      <c r="H484" s="6">
        <v>8</v>
      </c>
      <c r="I484" s="6" t="s">
        <v>2238</v>
      </c>
      <c r="J484" s="6" t="s">
        <v>2238</v>
      </c>
      <c r="K484" s="34">
        <v>17552.699999999997</v>
      </c>
      <c r="L484" s="34">
        <v>8730</v>
      </c>
      <c r="M484" s="34">
        <v>6670</v>
      </c>
      <c r="N484" s="34">
        <v>92.173913043478265</v>
      </c>
      <c r="O484" s="35">
        <v>44.293690340631727</v>
      </c>
      <c r="P484" s="33">
        <v>4150</v>
      </c>
      <c r="Q484" s="33">
        <v>2463</v>
      </c>
      <c r="R484" s="33">
        <v>57</v>
      </c>
      <c r="S484" s="8">
        <v>53.008939107113207</v>
      </c>
      <c r="T484" s="33">
        <v>2482.877</v>
      </c>
      <c r="U484" s="33">
        <v>0</v>
      </c>
      <c r="V484" s="33">
        <v>2035.3136</v>
      </c>
      <c r="W484" s="33">
        <v>8127.0649999999996</v>
      </c>
      <c r="X484" s="33">
        <v>5377.7520000000004</v>
      </c>
      <c r="Y484" s="33">
        <v>0</v>
      </c>
      <c r="Z484" s="33">
        <v>784.85614999999996</v>
      </c>
      <c r="AA484" s="33">
        <v>762.13621000000001</v>
      </c>
      <c r="AB484" s="33">
        <v>0</v>
      </c>
      <c r="AC484" s="33">
        <v>16395.875</v>
      </c>
      <c r="AD484" s="33">
        <v>238.21101999999999</v>
      </c>
      <c r="AE484" s="33">
        <v>149.50054</v>
      </c>
      <c r="AF484" s="33">
        <v>0</v>
      </c>
      <c r="AG484" s="33">
        <v>0</v>
      </c>
      <c r="AH484" s="33">
        <v>752.21213999999998</v>
      </c>
      <c r="AI484" s="33">
        <v>0</v>
      </c>
      <c r="AJ484" s="33">
        <v>7110.7354999999998</v>
      </c>
      <c r="AK484" s="33">
        <v>531.03252999999995</v>
      </c>
      <c r="AL484" s="33">
        <v>9637.598</v>
      </c>
      <c r="AM484" s="33">
        <v>0</v>
      </c>
      <c r="AN484" s="33">
        <v>30.312683049388401</v>
      </c>
      <c r="AO484" s="10">
        <v>0.34273289393218725</v>
      </c>
      <c r="AP484" s="8">
        <v>0</v>
      </c>
      <c r="AQ484" s="8">
        <v>152.14272021201771</v>
      </c>
      <c r="AR484" s="8">
        <v>171</v>
      </c>
      <c r="AS484" s="8">
        <v>1215.1905208729065</v>
      </c>
      <c r="AT484">
        <v>3670</v>
      </c>
      <c r="AU484" s="20">
        <v>3847</v>
      </c>
      <c r="AV484" s="8">
        <v>57.676161919040482</v>
      </c>
      <c r="AW484" s="34">
        <v>1024</v>
      </c>
      <c r="AX484" s="34">
        <v>932</v>
      </c>
    </row>
    <row r="485" spans="1:50" x14ac:dyDescent="0.25">
      <c r="A485" s="2" t="s">
        <v>184</v>
      </c>
      <c r="B485" s="3" t="s">
        <v>1009</v>
      </c>
      <c r="C485" s="4">
        <v>8758</v>
      </c>
      <c r="D485" s="2" t="s">
        <v>186</v>
      </c>
      <c r="E485" s="2" t="s">
        <v>1010</v>
      </c>
      <c r="F485" t="e">
        <v>#N/A</v>
      </c>
      <c r="G485" s="6" t="s">
        <v>2231</v>
      </c>
      <c r="H485" s="6">
        <v>0</v>
      </c>
      <c r="I485" s="6" t="s">
        <v>2239</v>
      </c>
      <c r="J485" s="6" t="s">
        <v>2239</v>
      </c>
      <c r="K485" s="34">
        <v>2196.7000000000003</v>
      </c>
      <c r="L485" s="34">
        <v>262</v>
      </c>
      <c r="M485" s="34">
        <v>191</v>
      </c>
      <c r="N485" s="34">
        <v>78.534031413612567</v>
      </c>
      <c r="O485" s="35">
        <v>12.90766847172096</v>
      </c>
      <c r="P485" s="33">
        <v>8</v>
      </c>
      <c r="Q485" s="33">
        <v>182</v>
      </c>
      <c r="R485" s="33">
        <v>1</v>
      </c>
      <c r="S485" s="8">
        <v>16.390190057733403</v>
      </c>
      <c r="T485" s="33">
        <v>1940.5266999999999</v>
      </c>
      <c r="U485" s="33">
        <v>0</v>
      </c>
      <c r="V485" s="33">
        <v>0</v>
      </c>
      <c r="W485" s="33">
        <v>118.92698</v>
      </c>
      <c r="X485" s="33">
        <v>1032.9733000000001</v>
      </c>
      <c r="Y485" s="33">
        <v>1172.9639999999999</v>
      </c>
      <c r="Z485" s="33">
        <v>15.954209000000001</v>
      </c>
      <c r="AA485" s="33">
        <v>0</v>
      </c>
      <c r="AB485" s="33">
        <v>611.11219000000006</v>
      </c>
      <c r="AC485" s="33">
        <v>2213.8937999999998</v>
      </c>
      <c r="AD485" s="33">
        <v>2693.5808000000002</v>
      </c>
      <c r="AE485" s="33">
        <v>3136.0423999999998</v>
      </c>
      <c r="AF485" s="33">
        <v>84.700526999999994</v>
      </c>
      <c r="AG485" s="33">
        <v>1107.9644000000001</v>
      </c>
      <c r="AH485" s="33">
        <v>0</v>
      </c>
      <c r="AI485" s="33">
        <v>76.096085000000002</v>
      </c>
      <c r="AJ485" s="33">
        <v>229.44144</v>
      </c>
      <c r="AK485" s="33">
        <v>973.88723000000005</v>
      </c>
      <c r="AL485" s="33">
        <v>1099.373</v>
      </c>
      <c r="AM485" s="33">
        <v>0</v>
      </c>
      <c r="AN485" s="33">
        <v>7.4098364724879989E-2</v>
      </c>
      <c r="AO485" s="10">
        <v>0.7142857142857143</v>
      </c>
      <c r="AP485" s="8">
        <v>7.1354668379178712</v>
      </c>
      <c r="AQ485" s="8">
        <v>2.8302346129780847</v>
      </c>
      <c r="AR485" s="8">
        <v>67</v>
      </c>
      <c r="AS485" s="8">
        <v>49.850746268656714</v>
      </c>
      <c r="AT485">
        <v>165</v>
      </c>
      <c r="AU485" s="20">
        <v>166</v>
      </c>
      <c r="AV485" s="8">
        <v>86.910994764397913</v>
      </c>
      <c r="AW485" s="34">
        <v>5</v>
      </c>
      <c r="AX485" s="34">
        <v>4</v>
      </c>
    </row>
    <row r="486" spans="1:50" x14ac:dyDescent="0.25">
      <c r="A486" s="2" t="s">
        <v>530</v>
      </c>
      <c r="B486" s="3" t="s">
        <v>1011</v>
      </c>
      <c r="C486" s="4">
        <v>23162</v>
      </c>
      <c r="D486" s="2" t="s">
        <v>532</v>
      </c>
      <c r="E486" s="2" t="s">
        <v>1012</v>
      </c>
      <c r="F486" t="e">
        <v>#N/A</v>
      </c>
      <c r="G486" s="6" t="s">
        <v>2232</v>
      </c>
      <c r="H486" s="6">
        <v>8</v>
      </c>
      <c r="I486" s="6" t="s">
        <v>2238</v>
      </c>
      <c r="J486" s="6" t="s">
        <v>2238</v>
      </c>
      <c r="K486" s="34">
        <v>26547.800000000003</v>
      </c>
      <c r="L486" s="34">
        <v>7650</v>
      </c>
      <c r="M486" s="34">
        <v>2905</v>
      </c>
      <c r="N486" s="34">
        <v>80.963855421686745</v>
      </c>
      <c r="O486" s="35">
        <v>11.004428206248322</v>
      </c>
      <c r="P486" s="33">
        <v>1522</v>
      </c>
      <c r="Q486" s="33">
        <v>1378</v>
      </c>
      <c r="R486" s="33">
        <v>5</v>
      </c>
      <c r="S486" s="8">
        <v>29.313216670546527</v>
      </c>
      <c r="T486" s="33">
        <v>25767.848000000002</v>
      </c>
      <c r="U486" s="33">
        <v>55.020997000000001</v>
      </c>
      <c r="V486" s="33">
        <v>0</v>
      </c>
      <c r="W486" s="33">
        <v>28.623386</v>
      </c>
      <c r="X486" s="33">
        <v>0</v>
      </c>
      <c r="Y486" s="33">
        <v>1158.3842</v>
      </c>
      <c r="Z486" s="33">
        <v>63.497852000000002</v>
      </c>
      <c r="AA486" s="33">
        <v>357.29923000000002</v>
      </c>
      <c r="AB486" s="33">
        <v>413.34825000000001</v>
      </c>
      <c r="AC486" s="33">
        <v>22968.603999999999</v>
      </c>
      <c r="AD486" s="33">
        <v>1752.4837</v>
      </c>
      <c r="AE486" s="33">
        <v>1933.03</v>
      </c>
      <c r="AF486" s="33">
        <v>0</v>
      </c>
      <c r="AG486" s="33">
        <v>1170.7755999999999</v>
      </c>
      <c r="AH486" s="33">
        <v>0</v>
      </c>
      <c r="AI486" s="33">
        <v>276.78642000000002</v>
      </c>
      <c r="AJ486" s="33">
        <v>752.62287000000003</v>
      </c>
      <c r="AK486" s="33">
        <v>14749.768</v>
      </c>
      <c r="AL486" s="33">
        <v>7830.6345000000001</v>
      </c>
      <c r="AM486" s="33">
        <v>1061.79394847</v>
      </c>
      <c r="AN486" s="33">
        <v>0.48454666662188006</v>
      </c>
      <c r="AO486" s="10">
        <v>0.38009239815203694</v>
      </c>
      <c r="AP486" s="8">
        <v>0</v>
      </c>
      <c r="AQ486" s="8">
        <v>168.31529419546638</v>
      </c>
      <c r="AR486" s="8">
        <v>266</v>
      </c>
      <c r="AS486" s="8">
        <v>1154.1390977443609</v>
      </c>
      <c r="AT486">
        <v>1113</v>
      </c>
      <c r="AU486" s="20">
        <v>2697.9999999999995</v>
      </c>
      <c r="AV486" s="8">
        <v>92.874354561101541</v>
      </c>
      <c r="AW486" s="34">
        <v>241</v>
      </c>
      <c r="AX486" s="34">
        <v>204</v>
      </c>
    </row>
    <row r="487" spans="1:50" x14ac:dyDescent="0.25">
      <c r="A487" s="2" t="s">
        <v>27</v>
      </c>
      <c r="B487" s="3" t="s">
        <v>1013</v>
      </c>
      <c r="C487" s="4">
        <v>25181</v>
      </c>
      <c r="D487" s="2" t="s">
        <v>29</v>
      </c>
      <c r="E487" s="2" t="s">
        <v>1014</v>
      </c>
      <c r="F487" t="e">
        <v>#N/A</v>
      </c>
      <c r="G487" s="6" t="s">
        <v>2232</v>
      </c>
      <c r="H487" s="6">
        <v>18</v>
      </c>
      <c r="I487" s="6" t="s">
        <v>2238</v>
      </c>
      <c r="J487" s="6" t="s">
        <v>2238</v>
      </c>
      <c r="K487" s="34">
        <v>21214.200000000004</v>
      </c>
      <c r="L487" s="34">
        <v>6006</v>
      </c>
      <c r="M487" s="34">
        <v>5709</v>
      </c>
      <c r="N487" s="34">
        <v>98.93151164827465</v>
      </c>
      <c r="O487" s="35">
        <v>5.7582604979097241</v>
      </c>
      <c r="P487" s="33">
        <v>1031</v>
      </c>
      <c r="Q487" s="33">
        <v>4586</v>
      </c>
      <c r="R487" s="33">
        <v>92</v>
      </c>
      <c r="S487" s="8">
        <v>52.647219358013217</v>
      </c>
      <c r="T487" s="33">
        <v>4435.8101999999999</v>
      </c>
      <c r="U487" s="33">
        <v>6347.1728000000003</v>
      </c>
      <c r="V487" s="33">
        <v>836.48287000000005</v>
      </c>
      <c r="W487" s="33">
        <v>9528.7374999999993</v>
      </c>
      <c r="X487" s="33">
        <v>0</v>
      </c>
      <c r="Y487" s="33">
        <v>0</v>
      </c>
      <c r="Z487" s="33">
        <v>5105.6529</v>
      </c>
      <c r="AA487" s="33">
        <v>0</v>
      </c>
      <c r="AB487" s="33">
        <v>76.836635999999999</v>
      </c>
      <c r="AC487" s="33">
        <v>16059.816000000001</v>
      </c>
      <c r="AD487" s="33">
        <v>29.269003999999999</v>
      </c>
      <c r="AE487" s="33">
        <v>39.094594999999998</v>
      </c>
      <c r="AF487" s="33">
        <v>0</v>
      </c>
      <c r="AG487" s="33">
        <v>1213.2257</v>
      </c>
      <c r="AH487" s="33">
        <v>0</v>
      </c>
      <c r="AI487" s="33">
        <v>1866.5786000000001</v>
      </c>
      <c r="AJ487" s="33">
        <v>4334.0275000000001</v>
      </c>
      <c r="AK487" s="33">
        <v>2619.7487000000001</v>
      </c>
      <c r="AL487" s="33">
        <v>11198.9</v>
      </c>
      <c r="AM487" s="33">
        <v>3992.7375281099999</v>
      </c>
      <c r="AN487" s="33">
        <v>13.913236155281202</v>
      </c>
      <c r="AO487" s="10">
        <v>0.20029382957884426</v>
      </c>
      <c r="AP487" s="8">
        <v>0</v>
      </c>
      <c r="AQ487" s="8">
        <v>142.41106834249803</v>
      </c>
      <c r="AR487" s="8">
        <v>209</v>
      </c>
      <c r="AS487" s="8">
        <v>929.9521531100479</v>
      </c>
      <c r="AT487">
        <v>1868</v>
      </c>
      <c r="AU487" s="20">
        <v>5510.0000000000009</v>
      </c>
      <c r="AV487" s="8">
        <v>96.51427570502716</v>
      </c>
      <c r="AW487" s="34">
        <v>597</v>
      </c>
      <c r="AX487" s="34">
        <v>548</v>
      </c>
    </row>
    <row r="488" spans="1:50" x14ac:dyDescent="0.25">
      <c r="A488" s="2" t="s">
        <v>295</v>
      </c>
      <c r="B488" s="3" t="s">
        <v>1015</v>
      </c>
      <c r="C488" s="4">
        <v>73270</v>
      </c>
      <c r="D488" s="2" t="s">
        <v>297</v>
      </c>
      <c r="E488" s="2" t="s">
        <v>1016</v>
      </c>
      <c r="F488" t="e">
        <v>#N/A</v>
      </c>
      <c r="G488" s="6" t="s">
        <v>2230</v>
      </c>
      <c r="H488" s="6">
        <v>24</v>
      </c>
      <c r="I488" s="6" t="s">
        <v>2238</v>
      </c>
      <c r="J488" s="6" t="s">
        <v>2238</v>
      </c>
      <c r="K488" s="34">
        <v>18286.8</v>
      </c>
      <c r="L488" s="34">
        <v>2193</v>
      </c>
      <c r="M488" s="34">
        <v>1839</v>
      </c>
      <c r="N488" s="34">
        <v>65.85100598151169</v>
      </c>
      <c r="O488" s="35">
        <v>14.992115355910574</v>
      </c>
      <c r="P488" s="33">
        <v>1254</v>
      </c>
      <c r="Q488" s="33">
        <v>583</v>
      </c>
      <c r="R488" s="33">
        <v>2</v>
      </c>
      <c r="S488" s="8">
        <v>44.253317258987842</v>
      </c>
      <c r="T488" s="33">
        <v>1601.8839</v>
      </c>
      <c r="U488" s="33">
        <v>4627.3296</v>
      </c>
      <c r="V488" s="33">
        <v>0</v>
      </c>
      <c r="W488" s="33">
        <v>12426.009</v>
      </c>
      <c r="X488" s="33">
        <v>0</v>
      </c>
      <c r="Y488" s="33">
        <v>0</v>
      </c>
      <c r="Z488" s="33">
        <v>5093.9134000000004</v>
      </c>
      <c r="AA488" s="33">
        <v>0</v>
      </c>
      <c r="AB488" s="33">
        <v>18.157111</v>
      </c>
      <c r="AC488" s="33">
        <v>13549.050999999999</v>
      </c>
      <c r="AD488" s="33">
        <v>30.408429000000002</v>
      </c>
      <c r="AE488" s="33">
        <v>13.749345</v>
      </c>
      <c r="AF488" s="33">
        <v>0</v>
      </c>
      <c r="AG488" s="33">
        <v>1661.472</v>
      </c>
      <c r="AH488" s="33">
        <v>0</v>
      </c>
      <c r="AI488" s="33">
        <v>0</v>
      </c>
      <c r="AJ488" s="33">
        <v>7716.2105000000001</v>
      </c>
      <c r="AK488" s="33">
        <v>1028.473</v>
      </c>
      <c r="AL488" s="33">
        <v>8271.625</v>
      </c>
      <c r="AM488" s="33">
        <v>0</v>
      </c>
      <c r="AN488" s="33">
        <v>9.8368397898024007</v>
      </c>
      <c r="AO488" s="10">
        <v>0.3300619834710744</v>
      </c>
      <c r="AP488" s="8">
        <v>0</v>
      </c>
      <c r="AQ488" s="8">
        <v>293.65000000000003</v>
      </c>
      <c r="AR488" s="8">
        <v>188</v>
      </c>
      <c r="AS488" s="8">
        <v>1561.9680851063833</v>
      </c>
      <c r="AT488">
        <v>1301</v>
      </c>
      <c r="AU488" s="20">
        <v>1225</v>
      </c>
      <c r="AV488" s="8">
        <v>66.612289287656338</v>
      </c>
      <c r="AW488" s="34">
        <v>340</v>
      </c>
      <c r="AX488" s="34">
        <v>314</v>
      </c>
    </row>
    <row r="489" spans="1:50" x14ac:dyDescent="0.25">
      <c r="A489" s="2" t="s">
        <v>901</v>
      </c>
      <c r="B489" s="3" t="s">
        <v>1017</v>
      </c>
      <c r="C489" s="4">
        <v>85225</v>
      </c>
      <c r="D489" s="2" t="s">
        <v>903</v>
      </c>
      <c r="E489" s="2" t="s">
        <v>1018</v>
      </c>
      <c r="F489" t="e">
        <v>#N/A</v>
      </c>
      <c r="G489" s="6" t="s">
        <v>2230</v>
      </c>
      <c r="H489" s="6">
        <v>10</v>
      </c>
      <c r="I489" s="6" t="s">
        <v>2238</v>
      </c>
      <c r="J489" s="6" t="s">
        <v>2238</v>
      </c>
      <c r="K489" s="34">
        <v>117687.40000000001</v>
      </c>
      <c r="L489" s="34">
        <v>1912</v>
      </c>
      <c r="M489" s="34">
        <v>1211</v>
      </c>
      <c r="N489" s="34">
        <v>9.6614368290668864</v>
      </c>
      <c r="O489" s="35">
        <v>0.26525126600987881</v>
      </c>
      <c r="P489" s="33">
        <v>481</v>
      </c>
      <c r="Q489" s="33">
        <v>726</v>
      </c>
      <c r="R489" s="33">
        <v>4</v>
      </c>
      <c r="S489" s="8">
        <v>62.117567915471803</v>
      </c>
      <c r="T489" s="33">
        <v>21569.036</v>
      </c>
      <c r="U489" s="33">
        <v>8909.9526000000005</v>
      </c>
      <c r="V489" s="33">
        <v>9518.4534000000003</v>
      </c>
      <c r="W489" s="33">
        <v>19374.983</v>
      </c>
      <c r="X489" s="33">
        <v>53843.942999999999</v>
      </c>
      <c r="Y489" s="33">
        <v>0</v>
      </c>
      <c r="Z489" s="33">
        <v>35726.161</v>
      </c>
      <c r="AA489" s="33">
        <v>1764.0002999999999</v>
      </c>
      <c r="AB489" s="33">
        <v>1505.6079</v>
      </c>
      <c r="AC489" s="33">
        <v>76100.813999999998</v>
      </c>
      <c r="AD489" s="33">
        <v>19.029198000000001</v>
      </c>
      <c r="AE489" s="33">
        <v>27.444105</v>
      </c>
      <c r="AF489" s="33">
        <v>0</v>
      </c>
      <c r="AG489" s="33">
        <v>2399.6113</v>
      </c>
      <c r="AH489" s="33">
        <v>1132.0944999999999</v>
      </c>
      <c r="AI489" s="33">
        <v>617.91297999999995</v>
      </c>
      <c r="AJ489" s="33">
        <v>12673.646000000001</v>
      </c>
      <c r="AK489" s="33">
        <v>26757.89</v>
      </c>
      <c r="AL489" s="33">
        <v>71507.013000000006</v>
      </c>
      <c r="AM489" s="33">
        <v>0</v>
      </c>
      <c r="AN489" s="33">
        <v>159.37750022731601</v>
      </c>
      <c r="AO489" s="10">
        <v>0.53466305189775365</v>
      </c>
      <c r="AP489" s="8">
        <v>0</v>
      </c>
      <c r="AQ489" s="8">
        <v>213.44057964935826</v>
      </c>
      <c r="AR489" s="8">
        <v>1101</v>
      </c>
      <c r="AS489" s="8">
        <v>219.70935513169843</v>
      </c>
      <c r="AT489">
        <v>818</v>
      </c>
      <c r="AU489" s="20">
        <v>1150</v>
      </c>
      <c r="AV489" s="8">
        <v>94.962840627580519</v>
      </c>
      <c r="AW489" s="34">
        <v>151</v>
      </c>
      <c r="AX489" s="34">
        <v>143</v>
      </c>
    </row>
    <row r="490" spans="1:50" x14ac:dyDescent="0.25">
      <c r="A490" s="2" t="s">
        <v>741</v>
      </c>
      <c r="B490" s="3" t="s">
        <v>1019</v>
      </c>
      <c r="C490" s="4">
        <v>66088</v>
      </c>
      <c r="D490" s="2" t="s">
        <v>743</v>
      </c>
      <c r="E490" s="2" t="s">
        <v>1020</v>
      </c>
      <c r="F490" t="e">
        <v>#N/A</v>
      </c>
      <c r="G490" s="6" t="s">
        <v>2232</v>
      </c>
      <c r="H490" s="6">
        <v>11</v>
      </c>
      <c r="I490" s="6" t="s">
        <v>2238</v>
      </c>
      <c r="J490" s="6" t="s">
        <v>2238</v>
      </c>
      <c r="K490" s="34">
        <v>22627.8</v>
      </c>
      <c r="L490" s="34">
        <v>3792</v>
      </c>
      <c r="M490" s="34">
        <v>3294</v>
      </c>
      <c r="N490" s="34">
        <v>87.947783849423189</v>
      </c>
      <c r="O490" s="35">
        <v>2.6647827823783521</v>
      </c>
      <c r="P490" s="33">
        <v>1634</v>
      </c>
      <c r="Q490" s="33">
        <v>1602</v>
      </c>
      <c r="R490" s="33">
        <v>58</v>
      </c>
      <c r="S490" s="8">
        <v>13.120364529978135</v>
      </c>
      <c r="T490" s="33">
        <v>548.90952000000004</v>
      </c>
      <c r="U490" s="33">
        <v>0</v>
      </c>
      <c r="V490" s="33">
        <v>1203.5875000000001</v>
      </c>
      <c r="W490" s="33">
        <v>16281.242</v>
      </c>
      <c r="X490" s="33">
        <v>0</v>
      </c>
      <c r="Y490" s="33">
        <v>0</v>
      </c>
      <c r="Z490" s="33">
        <v>1599.0195000000001</v>
      </c>
      <c r="AA490" s="33">
        <v>0</v>
      </c>
      <c r="AB490" s="33">
        <v>88.585999999999999</v>
      </c>
      <c r="AC490" s="33">
        <v>16464.714</v>
      </c>
      <c r="AD490" s="33">
        <v>75.092421999999999</v>
      </c>
      <c r="AE490" s="33">
        <v>79.725353999999996</v>
      </c>
      <c r="AF490" s="33">
        <v>0</v>
      </c>
      <c r="AG490" s="33">
        <v>5769.3220000000001</v>
      </c>
      <c r="AH490" s="33">
        <v>0</v>
      </c>
      <c r="AI490" s="33">
        <v>56.352248000000003</v>
      </c>
      <c r="AJ490" s="33">
        <v>9461.5370000000003</v>
      </c>
      <c r="AK490" s="33">
        <v>468.97545000000002</v>
      </c>
      <c r="AL490" s="33">
        <v>2391.4994999999999</v>
      </c>
      <c r="AM490" s="33">
        <v>2445.9496448800001</v>
      </c>
      <c r="AN490" s="33">
        <v>43.686839734832411</v>
      </c>
      <c r="AO490" s="10">
        <v>0.37937219730941701</v>
      </c>
      <c r="AP490" s="8">
        <v>0</v>
      </c>
      <c r="AQ490" s="8">
        <v>117.60942385284149</v>
      </c>
      <c r="AR490" s="8">
        <v>207</v>
      </c>
      <c r="AS490" s="8">
        <v>740.28985507246375</v>
      </c>
      <c r="AT490">
        <v>2878</v>
      </c>
      <c r="AU490" s="20">
        <v>1963</v>
      </c>
      <c r="AV490" s="8">
        <v>59.593199757134187</v>
      </c>
      <c r="AW490" s="34">
        <v>691</v>
      </c>
      <c r="AX490" s="34">
        <v>576</v>
      </c>
    </row>
    <row r="491" spans="1:50" x14ac:dyDescent="0.25">
      <c r="A491" s="2" t="s">
        <v>661</v>
      </c>
      <c r="B491" s="3" t="s">
        <v>1021</v>
      </c>
      <c r="C491" s="4">
        <v>70742</v>
      </c>
      <c r="D491" s="2" t="s">
        <v>663</v>
      </c>
      <c r="E491" s="2" t="s">
        <v>1022</v>
      </c>
      <c r="F491" t="e">
        <v>#N/A</v>
      </c>
      <c r="G491" s="6" t="s">
        <v>2232</v>
      </c>
      <c r="H491" s="6">
        <v>9</v>
      </c>
      <c r="I491" s="6" t="s">
        <v>2238</v>
      </c>
      <c r="J491" s="6" t="s">
        <v>2238</v>
      </c>
      <c r="K491" s="34">
        <v>41183.399999999994</v>
      </c>
      <c r="L491" s="34">
        <v>1960</v>
      </c>
      <c r="M491" s="34">
        <v>1409</v>
      </c>
      <c r="N491" s="34">
        <v>48.828956706884313</v>
      </c>
      <c r="O491" s="35">
        <v>2.8991545890764927</v>
      </c>
      <c r="P491" s="33">
        <v>231</v>
      </c>
      <c r="Q491" s="33">
        <v>1178</v>
      </c>
      <c r="R491" s="33">
        <v>0</v>
      </c>
      <c r="S491" s="8">
        <v>1.648104508675708</v>
      </c>
      <c r="T491" s="33">
        <v>27929.984</v>
      </c>
      <c r="U491" s="33">
        <v>15809.94</v>
      </c>
      <c r="V491" s="33">
        <v>0</v>
      </c>
      <c r="W491" s="33">
        <v>1811.8169</v>
      </c>
      <c r="X491" s="33">
        <v>0</v>
      </c>
      <c r="Y491" s="33">
        <v>0</v>
      </c>
      <c r="Z491" s="33">
        <v>473.96381000000002</v>
      </c>
      <c r="AA491" s="33">
        <v>0</v>
      </c>
      <c r="AB491" s="33">
        <v>0</v>
      </c>
      <c r="AC491" s="33">
        <v>44970.228999999999</v>
      </c>
      <c r="AD491" s="33">
        <v>245.15862000000001</v>
      </c>
      <c r="AE491" s="33">
        <v>262.66196000000002</v>
      </c>
      <c r="AF491" s="33">
        <v>0</v>
      </c>
      <c r="AG491" s="33">
        <v>0.292572</v>
      </c>
      <c r="AH491" s="33">
        <v>0</v>
      </c>
      <c r="AI491" s="33">
        <v>0</v>
      </c>
      <c r="AJ491" s="33">
        <v>28803.69</v>
      </c>
      <c r="AK491" s="33">
        <v>15869.7</v>
      </c>
      <c r="AL491" s="33">
        <v>753.00752999999997</v>
      </c>
      <c r="AM491" s="33">
        <v>0</v>
      </c>
      <c r="AN491" s="33">
        <v>3.8555821448267995</v>
      </c>
      <c r="AO491" s="10">
        <v>0.61456102783725908</v>
      </c>
      <c r="AP491" s="8">
        <v>0</v>
      </c>
      <c r="AQ491" s="8">
        <v>201.96803893065771</v>
      </c>
      <c r="AR491" s="8">
        <v>487</v>
      </c>
      <c r="AS491" s="8">
        <v>422.6078028747433</v>
      </c>
      <c r="AT491">
        <v>1153</v>
      </c>
      <c r="AU491" s="20">
        <v>1385</v>
      </c>
      <c r="AV491" s="8">
        <v>98.296664300922643</v>
      </c>
      <c r="AW491" s="34">
        <v>16</v>
      </c>
      <c r="AX491" s="34">
        <v>13</v>
      </c>
    </row>
    <row r="492" spans="1:50" x14ac:dyDescent="0.25">
      <c r="A492" s="2" t="s">
        <v>295</v>
      </c>
      <c r="B492" s="3" t="s">
        <v>1023</v>
      </c>
      <c r="C492" s="4">
        <v>73504</v>
      </c>
      <c r="D492" s="2" t="s">
        <v>297</v>
      </c>
      <c r="E492" s="2" t="s">
        <v>1024</v>
      </c>
      <c r="F492" t="e">
        <v>#N/A</v>
      </c>
      <c r="G492" s="6" t="s">
        <v>2230</v>
      </c>
      <c r="H492" s="6">
        <v>6</v>
      </c>
      <c r="I492" s="6" t="s">
        <v>2238</v>
      </c>
      <c r="J492" s="6" t="s">
        <v>2238</v>
      </c>
      <c r="K492" s="34">
        <v>93120</v>
      </c>
      <c r="L492" s="34">
        <v>7140</v>
      </c>
      <c r="M492" s="34">
        <v>6345</v>
      </c>
      <c r="N492" s="34">
        <v>67.832939322301016</v>
      </c>
      <c r="O492" s="35">
        <v>7.8051391296627068</v>
      </c>
      <c r="P492" s="33">
        <v>2363</v>
      </c>
      <c r="Q492" s="33">
        <v>3863</v>
      </c>
      <c r="R492" s="33">
        <v>119</v>
      </c>
      <c r="S492" s="8">
        <v>16.670492401385712</v>
      </c>
      <c r="T492" s="33">
        <v>22014.575000000001</v>
      </c>
      <c r="U492" s="33">
        <v>2428.7667999999999</v>
      </c>
      <c r="V492" s="33">
        <v>1389.9703999999999</v>
      </c>
      <c r="W492" s="33">
        <v>63642.127999999997</v>
      </c>
      <c r="X492" s="33">
        <v>2766.0362</v>
      </c>
      <c r="Y492" s="33">
        <v>0</v>
      </c>
      <c r="Z492" s="33">
        <v>869.08202000000006</v>
      </c>
      <c r="AA492" s="33">
        <v>1989.826</v>
      </c>
      <c r="AB492" s="33">
        <v>1826.7302</v>
      </c>
      <c r="AC492" s="33">
        <v>89690.5</v>
      </c>
      <c r="AD492" s="33">
        <v>101.51044</v>
      </c>
      <c r="AE492" s="33">
        <v>137.82031000000001</v>
      </c>
      <c r="AF492" s="33">
        <v>0</v>
      </c>
      <c r="AG492" s="33">
        <v>2895.6469000000002</v>
      </c>
      <c r="AH492" s="33">
        <v>968.06196999999997</v>
      </c>
      <c r="AI492" s="33">
        <v>833.05764999999997</v>
      </c>
      <c r="AJ492" s="33">
        <v>60299.535000000003</v>
      </c>
      <c r="AK492" s="33">
        <v>13593.628000000001</v>
      </c>
      <c r="AL492" s="33">
        <v>15749.898999999999</v>
      </c>
      <c r="AM492" s="33">
        <v>0</v>
      </c>
      <c r="AN492" s="33">
        <v>5.716724261766001</v>
      </c>
      <c r="AO492" s="10">
        <v>0.4826716487622606</v>
      </c>
      <c r="AP492" s="8">
        <v>0</v>
      </c>
      <c r="AQ492" s="8">
        <v>265</v>
      </c>
      <c r="AR492" s="8">
        <v>960</v>
      </c>
      <c r="AS492" s="8">
        <v>276.04166666666669</v>
      </c>
      <c r="AT492">
        <v>3890</v>
      </c>
      <c r="AU492" s="20">
        <v>4646</v>
      </c>
      <c r="AV492" s="8">
        <v>73.22301024428684</v>
      </c>
      <c r="AW492" s="34">
        <v>558</v>
      </c>
      <c r="AX492" s="34">
        <v>498</v>
      </c>
    </row>
    <row r="493" spans="1:50" x14ac:dyDescent="0.25">
      <c r="A493" s="2" t="s">
        <v>301</v>
      </c>
      <c r="B493" s="3" t="s">
        <v>1025</v>
      </c>
      <c r="C493" s="4">
        <v>13062</v>
      </c>
      <c r="D493" s="2" t="s">
        <v>303</v>
      </c>
      <c r="E493" s="2" t="s">
        <v>1026</v>
      </c>
      <c r="F493" t="e">
        <v>#N/A</v>
      </c>
      <c r="G493" s="6" t="s">
        <v>2232</v>
      </c>
      <c r="H493" s="6">
        <v>0</v>
      </c>
      <c r="I493" s="6" t="s">
        <v>2239</v>
      </c>
      <c r="J493" s="6" t="s">
        <v>2239</v>
      </c>
      <c r="K493" s="34">
        <v>16070.9</v>
      </c>
      <c r="L493" s="34">
        <v>1195</v>
      </c>
      <c r="M493" s="34">
        <v>1169</v>
      </c>
      <c r="N493" s="34">
        <v>85.201026518391785</v>
      </c>
      <c r="O493" s="35">
        <v>7.5863522452593228</v>
      </c>
      <c r="P493" s="33">
        <v>93</v>
      </c>
      <c r="Q493" s="33">
        <v>1071</v>
      </c>
      <c r="R493" s="33">
        <v>5</v>
      </c>
      <c r="S493" s="8">
        <v>28.117604825987137</v>
      </c>
      <c r="T493" s="33">
        <v>8626.3714999999993</v>
      </c>
      <c r="U493" s="33">
        <v>0</v>
      </c>
      <c r="V493" s="33">
        <v>0</v>
      </c>
      <c r="W493" s="33">
        <v>2813.1702</v>
      </c>
      <c r="X493" s="33">
        <v>4620.8855999999996</v>
      </c>
      <c r="Y493" s="33">
        <v>927.68330000000003</v>
      </c>
      <c r="Z493" s="33">
        <v>625.53593000000001</v>
      </c>
      <c r="AA493" s="33">
        <v>0</v>
      </c>
      <c r="AB493" s="33">
        <v>25.562356999999999</v>
      </c>
      <c r="AC493" s="33">
        <v>15302.092000000001</v>
      </c>
      <c r="AD493" s="33">
        <v>156.05753000000001</v>
      </c>
      <c r="AE493" s="33">
        <v>206.76998</v>
      </c>
      <c r="AF493" s="33">
        <v>0</v>
      </c>
      <c r="AG493" s="33">
        <v>843.50467000000003</v>
      </c>
      <c r="AH493" s="33">
        <v>0</v>
      </c>
      <c r="AI493" s="33">
        <v>6.9016980999999999</v>
      </c>
      <c r="AJ493" s="33">
        <v>2821.1394</v>
      </c>
      <c r="AK493" s="33">
        <v>8368.2356</v>
      </c>
      <c r="AL493" s="33">
        <v>4790.3793999999998</v>
      </c>
      <c r="AM493" s="33">
        <v>0</v>
      </c>
      <c r="AN493" s="33">
        <v>26.182312403363156</v>
      </c>
      <c r="AO493" s="10">
        <v>0.75420168067226878</v>
      </c>
      <c r="AP493" s="8">
        <v>0</v>
      </c>
      <c r="AQ493" s="8">
        <v>72.391324857333117</v>
      </c>
      <c r="AR493" s="8">
        <v>162</v>
      </c>
      <c r="AS493" s="8">
        <v>735.80246913580243</v>
      </c>
      <c r="AT493">
        <v>447</v>
      </c>
      <c r="AU493" s="20">
        <v>1151</v>
      </c>
      <c r="AV493" s="8">
        <v>98.460222412318217</v>
      </c>
      <c r="AW493" s="34">
        <v>25</v>
      </c>
      <c r="AX493" s="34">
        <v>19</v>
      </c>
    </row>
    <row r="494" spans="1:50" x14ac:dyDescent="0.25">
      <c r="A494" s="2" t="s">
        <v>888</v>
      </c>
      <c r="B494" s="3" t="s">
        <v>1027</v>
      </c>
      <c r="C494" s="4">
        <v>27160</v>
      </c>
      <c r="D494" s="2" t="s">
        <v>890</v>
      </c>
      <c r="E494" s="2" t="s">
        <v>1028</v>
      </c>
      <c r="F494" t="e">
        <v>#N/A</v>
      </c>
      <c r="G494" s="6" t="s">
        <v>2233</v>
      </c>
      <c r="H494" s="6">
        <v>28</v>
      </c>
      <c r="I494" s="6" t="s">
        <v>2237</v>
      </c>
      <c r="J494" s="6" t="s">
        <v>2238</v>
      </c>
      <c r="K494" s="34">
        <v>42336.4</v>
      </c>
      <c r="L494" s="34">
        <v>710</v>
      </c>
      <c r="M494" s="34">
        <v>662</v>
      </c>
      <c r="N494" s="34">
        <v>60.876132930513592</v>
      </c>
      <c r="O494" s="35">
        <v>1.9206627750985912</v>
      </c>
      <c r="P494" s="33">
        <v>0</v>
      </c>
      <c r="Q494" s="33">
        <v>0</v>
      </c>
      <c r="R494" s="33">
        <v>662</v>
      </c>
      <c r="S494" s="8">
        <v>83.73413141513339</v>
      </c>
      <c r="T494" s="33">
        <v>5191.0344999999998</v>
      </c>
      <c r="U494" s="33">
        <v>259.86457999999999</v>
      </c>
      <c r="V494" s="33">
        <v>0</v>
      </c>
      <c r="W494" s="33">
        <v>34697.436999999998</v>
      </c>
      <c r="X494" s="33">
        <v>0</v>
      </c>
      <c r="Y494" s="33">
        <v>0</v>
      </c>
      <c r="Z494" s="33">
        <v>32086.591</v>
      </c>
      <c r="AA494" s="33">
        <v>4322.1693999999998</v>
      </c>
      <c r="AB494" s="33">
        <v>343.66266999999999</v>
      </c>
      <c r="AC494" s="33">
        <v>4071.1199000000001</v>
      </c>
      <c r="AD494" s="33">
        <v>0</v>
      </c>
      <c r="AE494" s="33">
        <v>34.841346999999999</v>
      </c>
      <c r="AF494" s="33">
        <v>0</v>
      </c>
      <c r="AG494" s="33">
        <v>122.70187</v>
      </c>
      <c r="AH494" s="33">
        <v>4222.3302000000003</v>
      </c>
      <c r="AI494" s="33">
        <v>118.09578</v>
      </c>
      <c r="AJ494" s="33">
        <v>1882.0314000000001</v>
      </c>
      <c r="AK494" s="33">
        <v>260.28953000000001</v>
      </c>
      <c r="AL494" s="33">
        <v>34183.252999999997</v>
      </c>
      <c r="AM494" s="33">
        <v>0</v>
      </c>
      <c r="AN494" s="33">
        <v>32.164723151468408</v>
      </c>
      <c r="AO494" s="10">
        <v>0.38694267515923569</v>
      </c>
      <c r="AP494" s="8">
        <v>0</v>
      </c>
      <c r="AQ494" s="8">
        <v>14.46341624987579</v>
      </c>
      <c r="AR494" s="8">
        <v>301</v>
      </c>
      <c r="AS494" s="8">
        <v>49.833887043189371</v>
      </c>
      <c r="AT494">
        <v>121</v>
      </c>
      <c r="AU494" s="20">
        <v>636</v>
      </c>
      <c r="AV494" s="8">
        <v>96.072507552870093</v>
      </c>
      <c r="AW494" s="34">
        <v>15</v>
      </c>
      <c r="AX494" s="34">
        <v>9</v>
      </c>
    </row>
    <row r="495" spans="1:50" x14ac:dyDescent="0.25">
      <c r="A495" s="2" t="s">
        <v>27</v>
      </c>
      <c r="B495" s="3" t="s">
        <v>1029</v>
      </c>
      <c r="C495" s="4">
        <v>25736</v>
      </c>
      <c r="D495" s="2" t="s">
        <v>29</v>
      </c>
      <c r="E495" s="2" t="s">
        <v>1030</v>
      </c>
      <c r="F495" t="e">
        <v>#N/A</v>
      </c>
      <c r="G495" s="6" t="s">
        <v>2233</v>
      </c>
      <c r="H495" s="6">
        <v>0</v>
      </c>
      <c r="I495" s="6" t="s">
        <v>2239</v>
      </c>
      <c r="J495" s="6" t="s">
        <v>2239</v>
      </c>
      <c r="K495" s="34">
        <v>14125.900000000001</v>
      </c>
      <c r="L495" s="34">
        <v>2850</v>
      </c>
      <c r="M495" s="34">
        <v>2228</v>
      </c>
      <c r="N495" s="34">
        <v>97.710951526032318</v>
      </c>
      <c r="O495" s="35">
        <v>8.6531923477050974</v>
      </c>
      <c r="P495" s="33">
        <v>362</v>
      </c>
      <c r="Q495" s="33">
        <v>1830</v>
      </c>
      <c r="R495" s="33">
        <v>36</v>
      </c>
      <c r="S495" s="8">
        <v>32.503981416832822</v>
      </c>
      <c r="T495" s="33">
        <v>6905.1698999999999</v>
      </c>
      <c r="U495" s="33">
        <v>1110.3694</v>
      </c>
      <c r="V495" s="33">
        <v>373.43333000000001</v>
      </c>
      <c r="W495" s="33">
        <v>4783.7654000000002</v>
      </c>
      <c r="X495" s="33">
        <v>0</v>
      </c>
      <c r="Y495" s="33">
        <v>0</v>
      </c>
      <c r="Z495" s="33">
        <v>45.324142000000002</v>
      </c>
      <c r="AA495" s="33">
        <v>164.55939000000001</v>
      </c>
      <c r="AB495" s="33">
        <v>1031.3559</v>
      </c>
      <c r="AC495" s="33">
        <v>12866.268</v>
      </c>
      <c r="AD495" s="33">
        <v>130.75846000000001</v>
      </c>
      <c r="AE495" s="33">
        <v>132.1634</v>
      </c>
      <c r="AF495" s="33">
        <v>0.20953891999999999</v>
      </c>
      <c r="AG495" s="33">
        <v>232.57276999999999</v>
      </c>
      <c r="AH495" s="33">
        <v>164.55939000000001</v>
      </c>
      <c r="AI495" s="33">
        <v>167.55428000000001</v>
      </c>
      <c r="AJ495" s="33">
        <v>5004.8407999999999</v>
      </c>
      <c r="AK495" s="33">
        <v>3908.3625000000002</v>
      </c>
      <c r="AL495" s="33">
        <v>4628.0037000000002</v>
      </c>
      <c r="AM495" s="33">
        <v>0</v>
      </c>
      <c r="AN495" s="33">
        <v>3.6588328753119996</v>
      </c>
      <c r="AO495" s="10">
        <v>0.26195269250125819</v>
      </c>
      <c r="AP495" s="8">
        <v>0</v>
      </c>
      <c r="AQ495" s="8">
        <v>14.727631578947367</v>
      </c>
      <c r="AR495" s="8">
        <v>143</v>
      </c>
      <c r="AS495" s="8">
        <v>140.55944055944056</v>
      </c>
      <c r="AT495">
        <v>566</v>
      </c>
      <c r="AU495" s="20">
        <v>2056</v>
      </c>
      <c r="AV495" s="8">
        <v>92.28007181328546</v>
      </c>
      <c r="AW495" s="34">
        <v>205</v>
      </c>
      <c r="AX495" s="34">
        <v>172</v>
      </c>
    </row>
    <row r="496" spans="1:50" x14ac:dyDescent="0.25">
      <c r="A496" s="2" t="s">
        <v>321</v>
      </c>
      <c r="B496" s="3" t="s">
        <v>1031</v>
      </c>
      <c r="C496" s="4">
        <v>19517</v>
      </c>
      <c r="D496" s="2" t="s">
        <v>323</v>
      </c>
      <c r="E496" s="2" t="s">
        <v>1032</v>
      </c>
      <c r="F496" t="e">
        <v>#N/A</v>
      </c>
      <c r="G496" s="6" t="s">
        <v>2230</v>
      </c>
      <c r="H496" s="6">
        <v>12</v>
      </c>
      <c r="I496" s="6" t="s">
        <v>2238</v>
      </c>
      <c r="J496" s="6" t="s">
        <v>2238</v>
      </c>
      <c r="K496" s="34">
        <v>167635.5</v>
      </c>
      <c r="L496" s="34">
        <v>3789</v>
      </c>
      <c r="M496" s="34">
        <v>3778</v>
      </c>
      <c r="N496" s="34">
        <v>61.24933827421917</v>
      </c>
      <c r="O496" s="35">
        <v>1.9200335233591719</v>
      </c>
      <c r="P496" s="33">
        <v>3332</v>
      </c>
      <c r="Q496" s="33">
        <v>438</v>
      </c>
      <c r="R496" s="33">
        <v>8</v>
      </c>
      <c r="S496" s="8">
        <v>46.165826552149731</v>
      </c>
      <c r="T496" s="33">
        <v>9544.3194999999996</v>
      </c>
      <c r="U496" s="33">
        <v>6760.3181999999997</v>
      </c>
      <c r="V496" s="33">
        <v>17052.977999999999</v>
      </c>
      <c r="W496" s="33">
        <v>135931.41</v>
      </c>
      <c r="X496" s="33">
        <v>209.34388999999999</v>
      </c>
      <c r="Y496" s="33">
        <v>70.941368999999995</v>
      </c>
      <c r="Z496" s="33">
        <v>50158.544000000002</v>
      </c>
      <c r="AA496" s="33">
        <v>46278.470999999998</v>
      </c>
      <c r="AB496" s="33">
        <v>524.13484000000005</v>
      </c>
      <c r="AC496" s="33">
        <v>73213.630999999994</v>
      </c>
      <c r="AD496" s="33">
        <v>19.517095999999999</v>
      </c>
      <c r="AE496" s="33">
        <v>46.396866000000003</v>
      </c>
      <c r="AF496" s="33">
        <v>0</v>
      </c>
      <c r="AG496" s="33">
        <v>197.61222000000001</v>
      </c>
      <c r="AH496" s="33">
        <v>44464.726999999999</v>
      </c>
      <c r="AI496" s="33">
        <v>1065.2579000000001</v>
      </c>
      <c r="AJ496" s="33">
        <v>41361.076000000001</v>
      </c>
      <c r="AK496" s="33">
        <v>4525.7610000000004</v>
      </c>
      <c r="AL496" s="33">
        <v>78604.399999999994</v>
      </c>
      <c r="AM496" s="33">
        <v>42235.937136300003</v>
      </c>
      <c r="AN496" s="33">
        <v>519.03045871807797</v>
      </c>
      <c r="AO496" s="10">
        <v>0.58135691265184697</v>
      </c>
      <c r="AP496" s="8">
        <v>0</v>
      </c>
      <c r="AQ496" s="8">
        <v>128.96848054069639</v>
      </c>
      <c r="AR496" s="8">
        <v>1599</v>
      </c>
      <c r="AS496" s="8">
        <v>110.16012652683051</v>
      </c>
      <c r="AT496">
        <v>1884</v>
      </c>
      <c r="AU496" s="20">
        <v>2076</v>
      </c>
      <c r="AV496" s="8">
        <v>54.949708840656427</v>
      </c>
      <c r="AW496" s="34">
        <v>661</v>
      </c>
      <c r="AX496" s="34">
        <v>598</v>
      </c>
    </row>
    <row r="497" spans="1:50" x14ac:dyDescent="0.25">
      <c r="A497" s="2" t="s">
        <v>27</v>
      </c>
      <c r="B497" s="3" t="s">
        <v>1033</v>
      </c>
      <c r="C497" s="4">
        <v>25867</v>
      </c>
      <c r="D497" s="2" t="s">
        <v>29</v>
      </c>
      <c r="E497" s="2" t="s">
        <v>1034</v>
      </c>
      <c r="F497" t="e">
        <v>#N/A</v>
      </c>
      <c r="G497" s="6" t="s">
        <v>2232</v>
      </c>
      <c r="H497" s="6">
        <v>12</v>
      </c>
      <c r="I497" s="6" t="s">
        <v>2238</v>
      </c>
      <c r="J497" s="6" t="s">
        <v>2238</v>
      </c>
      <c r="K497" s="34">
        <v>6705.5999999999995</v>
      </c>
      <c r="L497" s="34">
        <v>1323</v>
      </c>
      <c r="M497" s="34">
        <v>1209</v>
      </c>
      <c r="N497" s="34">
        <v>75.35153019023987</v>
      </c>
      <c r="O497" s="35">
        <v>25.717743521969521</v>
      </c>
      <c r="P497" s="33">
        <v>671</v>
      </c>
      <c r="Q497" s="33">
        <v>508</v>
      </c>
      <c r="R497" s="33">
        <v>30</v>
      </c>
      <c r="S497" s="8">
        <v>30.138148821038019</v>
      </c>
      <c r="T497" s="33">
        <v>124.99469999999999</v>
      </c>
      <c r="U497" s="33">
        <v>2279.0603999999998</v>
      </c>
      <c r="V497" s="33">
        <v>0</v>
      </c>
      <c r="W497" s="33">
        <v>4478.7312000000002</v>
      </c>
      <c r="X497" s="33">
        <v>0</v>
      </c>
      <c r="Y497" s="33">
        <v>0</v>
      </c>
      <c r="Z497" s="33">
        <v>0</v>
      </c>
      <c r="AA497" s="33">
        <v>1138.9133999999999</v>
      </c>
      <c r="AB497" s="33">
        <v>0</v>
      </c>
      <c r="AC497" s="33">
        <v>5763.9710999999998</v>
      </c>
      <c r="AD497" s="33">
        <v>0</v>
      </c>
      <c r="AE497" s="33">
        <v>20.098175000000001</v>
      </c>
      <c r="AF497" s="33">
        <v>0</v>
      </c>
      <c r="AG497" s="33">
        <v>623.46025999999995</v>
      </c>
      <c r="AH497" s="33">
        <v>1119.3770999999999</v>
      </c>
      <c r="AI497" s="33">
        <v>0</v>
      </c>
      <c r="AJ497" s="33">
        <v>2968.9751999999999</v>
      </c>
      <c r="AK497" s="33">
        <v>90.572308000000007</v>
      </c>
      <c r="AL497" s="33">
        <v>2080.4014999999999</v>
      </c>
      <c r="AM497" s="33">
        <v>0</v>
      </c>
      <c r="AN497" s="33">
        <v>3.1379264574467998</v>
      </c>
      <c r="AO497" s="10">
        <v>0.33603431839847475</v>
      </c>
      <c r="AP497" s="8">
        <v>0</v>
      </c>
      <c r="AQ497" s="8">
        <v>124.34224273369989</v>
      </c>
      <c r="AR497" s="8">
        <v>68</v>
      </c>
      <c r="AS497" s="8">
        <v>2495.5882352941176</v>
      </c>
      <c r="AT497">
        <v>497</v>
      </c>
      <c r="AU497" s="20">
        <v>772</v>
      </c>
      <c r="AV497" s="8">
        <v>63.854425144747729</v>
      </c>
      <c r="AW497" s="34">
        <v>142</v>
      </c>
      <c r="AX497" s="34">
        <v>110</v>
      </c>
    </row>
    <row r="498" spans="1:50" x14ac:dyDescent="0.25">
      <c r="A498" s="2" t="s">
        <v>661</v>
      </c>
      <c r="B498" s="3" t="s">
        <v>1035</v>
      </c>
      <c r="C498" s="4">
        <v>70221</v>
      </c>
      <c r="D498" s="2" t="s">
        <v>663</v>
      </c>
      <c r="E498" s="2" t="s">
        <v>1036</v>
      </c>
      <c r="F498" t="e">
        <v>#N/A</v>
      </c>
      <c r="G498" s="6" t="s">
        <v>2232</v>
      </c>
      <c r="H498" s="6">
        <v>0</v>
      </c>
      <c r="I498" s="6" t="s">
        <v>2239</v>
      </c>
      <c r="J498" s="6" t="s">
        <v>2239</v>
      </c>
      <c r="K498" s="34">
        <v>4976.1000000000004</v>
      </c>
      <c r="L498" s="34">
        <v>626</v>
      </c>
      <c r="M498" s="34">
        <v>480</v>
      </c>
      <c r="N498" s="34">
        <v>76.458333333333329</v>
      </c>
      <c r="O498" s="35">
        <v>11.974775906080742</v>
      </c>
      <c r="P498" s="33">
        <v>257</v>
      </c>
      <c r="Q498" s="33">
        <v>220</v>
      </c>
      <c r="R498" s="33">
        <v>3</v>
      </c>
      <c r="S498" s="8">
        <v>45.815455131589829</v>
      </c>
      <c r="T498" s="33">
        <v>4187.0173000000004</v>
      </c>
      <c r="U498" s="33">
        <v>141.40019000000001</v>
      </c>
      <c r="V498" s="33">
        <v>0</v>
      </c>
      <c r="W498" s="33">
        <v>202.29142999999999</v>
      </c>
      <c r="X498" s="33">
        <v>0</v>
      </c>
      <c r="Y498" s="33">
        <v>76.935293999999999</v>
      </c>
      <c r="Z498" s="33">
        <v>1490.3933999999999</v>
      </c>
      <c r="AA498" s="33">
        <v>13.316067</v>
      </c>
      <c r="AB498" s="33">
        <v>282.95260000000002</v>
      </c>
      <c r="AC498" s="33">
        <v>2519.6664999999998</v>
      </c>
      <c r="AD498" s="33">
        <v>507.19954999999999</v>
      </c>
      <c r="AE498" s="33">
        <v>375.20889</v>
      </c>
      <c r="AF498" s="33">
        <v>0</v>
      </c>
      <c r="AG498" s="33">
        <v>160.75439</v>
      </c>
      <c r="AH498" s="33">
        <v>63.231383000000001</v>
      </c>
      <c r="AI498" s="33">
        <v>44.033791999999998</v>
      </c>
      <c r="AJ498" s="33">
        <v>501.53411</v>
      </c>
      <c r="AK498" s="33">
        <v>1449.5876000000001</v>
      </c>
      <c r="AL498" s="33">
        <v>2224.4877000000001</v>
      </c>
      <c r="AM498" s="33">
        <v>1596.4820375199999</v>
      </c>
      <c r="AN498" s="33">
        <v>7.4411596460092007</v>
      </c>
      <c r="AO498" s="10">
        <v>0.51302241066020593</v>
      </c>
      <c r="AP498" s="8">
        <v>0</v>
      </c>
      <c r="AQ498" s="8">
        <v>30.843280032994375</v>
      </c>
      <c r="AR498" s="8">
        <v>56</v>
      </c>
      <c r="AS498" s="8">
        <v>561.25</v>
      </c>
      <c r="AT498">
        <v>284</v>
      </c>
      <c r="AU498" s="20">
        <v>319.99999999999994</v>
      </c>
      <c r="AV498" s="8">
        <v>66.666666666666657</v>
      </c>
      <c r="AW498" s="34">
        <v>79</v>
      </c>
      <c r="AX498" s="34">
        <v>59</v>
      </c>
    </row>
    <row r="499" spans="1:50" x14ac:dyDescent="0.25">
      <c r="A499" s="2" t="s">
        <v>772</v>
      </c>
      <c r="B499" s="3" t="s">
        <v>1037</v>
      </c>
      <c r="C499" s="4">
        <v>41396</v>
      </c>
      <c r="D499" s="2" t="s">
        <v>774</v>
      </c>
      <c r="E499" s="2" t="s">
        <v>1038</v>
      </c>
      <c r="F499" t="e">
        <v>#N/A</v>
      </c>
      <c r="G499" s="6" t="s">
        <v>2232</v>
      </c>
      <c r="H499" s="6">
        <v>12</v>
      </c>
      <c r="I499" s="6" t="s">
        <v>2238</v>
      </c>
      <c r="J499" s="6" t="s">
        <v>2238</v>
      </c>
      <c r="K499" s="34">
        <v>82764.800000000003</v>
      </c>
      <c r="L499" s="34">
        <v>8774</v>
      </c>
      <c r="M499" s="34">
        <v>7462</v>
      </c>
      <c r="N499" s="34">
        <v>70.570892522112032</v>
      </c>
      <c r="O499" s="35">
        <v>12.236270827981507</v>
      </c>
      <c r="P499" s="33">
        <v>4830</v>
      </c>
      <c r="Q499" s="33">
        <v>2559</v>
      </c>
      <c r="R499" s="33">
        <v>73</v>
      </c>
      <c r="S499" s="8">
        <v>27.242249624659848</v>
      </c>
      <c r="T499" s="33">
        <v>23939.634999999998</v>
      </c>
      <c r="U499" s="33">
        <v>6592.1172999999999</v>
      </c>
      <c r="V499" s="33">
        <v>1507.8969999999999</v>
      </c>
      <c r="W499" s="33">
        <v>43454.402000000002</v>
      </c>
      <c r="X499" s="33">
        <v>5519.9937</v>
      </c>
      <c r="Y499" s="33">
        <v>0</v>
      </c>
      <c r="Z499" s="33">
        <v>11396.203</v>
      </c>
      <c r="AA499" s="33">
        <v>18290.644</v>
      </c>
      <c r="AB499" s="33">
        <v>307.27758999999998</v>
      </c>
      <c r="AC499" s="33">
        <v>51660.629000000001</v>
      </c>
      <c r="AD499" s="33">
        <v>11.152494000000001</v>
      </c>
      <c r="AE499" s="33">
        <v>147.14286999999999</v>
      </c>
      <c r="AF499" s="33">
        <v>0</v>
      </c>
      <c r="AG499" s="33">
        <v>269.98363999999998</v>
      </c>
      <c r="AH499" s="33">
        <v>18164.911</v>
      </c>
      <c r="AI499" s="33">
        <v>273.63439</v>
      </c>
      <c r="AJ499" s="33">
        <v>29751.210999999999</v>
      </c>
      <c r="AK499" s="33">
        <v>10811.425999999999</v>
      </c>
      <c r="AL499" s="33">
        <v>22247.598000000002</v>
      </c>
      <c r="AM499" s="33">
        <v>2706.4997718499999</v>
      </c>
      <c r="AN499" s="33">
        <v>377.07531914871191</v>
      </c>
      <c r="AO499" s="10">
        <v>0.48913043478260865</v>
      </c>
      <c r="AP499" s="8">
        <v>0</v>
      </c>
      <c r="AQ499" s="8">
        <v>360.57104278512594</v>
      </c>
      <c r="AR499" s="8">
        <v>854</v>
      </c>
      <c r="AS499" s="8">
        <v>520.77283372365343</v>
      </c>
      <c r="AT499">
        <v>3898</v>
      </c>
      <c r="AU499" s="20">
        <v>3459</v>
      </c>
      <c r="AV499" s="8">
        <v>46.354864647547572</v>
      </c>
      <c r="AW499" s="34">
        <v>2066</v>
      </c>
      <c r="AX499" s="34">
        <v>1928</v>
      </c>
    </row>
    <row r="500" spans="1:50" x14ac:dyDescent="0.25">
      <c r="A500" s="2" t="s">
        <v>33</v>
      </c>
      <c r="B500" s="3" t="s">
        <v>1039</v>
      </c>
      <c r="C500" s="4">
        <v>15572</v>
      </c>
      <c r="D500" s="2" t="s">
        <v>35</v>
      </c>
      <c r="E500" s="2" t="s">
        <v>1040</v>
      </c>
      <c r="F500" t="e">
        <v>#N/A</v>
      </c>
      <c r="G500" s="6" t="s">
        <v>2232</v>
      </c>
      <c r="H500" s="6">
        <v>7</v>
      </c>
      <c r="I500" s="6" t="s">
        <v>2238</v>
      </c>
      <c r="J500" s="6" t="s">
        <v>2238</v>
      </c>
      <c r="K500" s="34">
        <v>146354.30000000002</v>
      </c>
      <c r="L500" s="34">
        <v>2057</v>
      </c>
      <c r="M500" s="34">
        <v>1203</v>
      </c>
      <c r="N500" s="34">
        <v>29.42643391521197</v>
      </c>
      <c r="O500" s="35">
        <v>0.63113081601770282</v>
      </c>
      <c r="P500" s="33">
        <v>342</v>
      </c>
      <c r="Q500" s="33">
        <v>827</v>
      </c>
      <c r="R500" s="33">
        <v>34</v>
      </c>
      <c r="S500" s="8">
        <v>27.24779006256593</v>
      </c>
      <c r="T500" s="33">
        <v>32398.881000000001</v>
      </c>
      <c r="U500" s="33">
        <v>3677.7337000000002</v>
      </c>
      <c r="V500" s="33">
        <v>0</v>
      </c>
      <c r="W500" s="33">
        <v>98574.678</v>
      </c>
      <c r="X500" s="33">
        <v>10976.203</v>
      </c>
      <c r="Y500" s="33">
        <v>1212.827</v>
      </c>
      <c r="Z500" s="33">
        <v>24842.547999999999</v>
      </c>
      <c r="AA500" s="33">
        <v>1792.53</v>
      </c>
      <c r="AB500" s="33">
        <v>3362.9861999999998</v>
      </c>
      <c r="AC500" s="33">
        <v>119714.87</v>
      </c>
      <c r="AD500" s="33">
        <v>289.22088000000002</v>
      </c>
      <c r="AE500" s="33">
        <v>189.35624999999999</v>
      </c>
      <c r="AF500" s="33">
        <v>57.370241</v>
      </c>
      <c r="AG500" s="33">
        <v>3443.21</v>
      </c>
      <c r="AH500" s="33">
        <v>1395.7977000000001</v>
      </c>
      <c r="AI500" s="33">
        <v>619.18966</v>
      </c>
      <c r="AJ500" s="33">
        <v>71877.08</v>
      </c>
      <c r="AK500" s="33">
        <v>32430.142</v>
      </c>
      <c r="AL500" s="33">
        <v>41202.839</v>
      </c>
      <c r="AM500" s="33">
        <v>15680.0973323</v>
      </c>
      <c r="AN500" s="33">
        <v>183.18851992355201</v>
      </c>
      <c r="AO500" s="10">
        <v>0.43173943173943174</v>
      </c>
      <c r="AP500" s="8">
        <v>0</v>
      </c>
      <c r="AQ500" s="8">
        <v>169.66</v>
      </c>
      <c r="AR500" s="8">
        <v>1472</v>
      </c>
      <c r="AS500" s="8">
        <v>135.59782608695653</v>
      </c>
      <c r="AT500">
        <v>286</v>
      </c>
      <c r="AU500" s="20">
        <v>1071</v>
      </c>
      <c r="AV500" s="8">
        <v>89.02743142144638</v>
      </c>
      <c r="AW500" s="34">
        <v>125</v>
      </c>
      <c r="AX500" s="34">
        <v>102</v>
      </c>
    </row>
    <row r="501" spans="1:50" x14ac:dyDescent="0.25">
      <c r="A501" s="2" t="s">
        <v>772</v>
      </c>
      <c r="B501" s="3" t="s">
        <v>1041</v>
      </c>
      <c r="C501" s="4">
        <v>41799</v>
      </c>
      <c r="D501" s="2" t="s">
        <v>774</v>
      </c>
      <c r="E501" s="2" t="s">
        <v>1042</v>
      </c>
      <c r="F501" t="e">
        <v>#N/A</v>
      </c>
      <c r="G501" s="6" t="s">
        <v>2233</v>
      </c>
      <c r="H501" s="6">
        <v>26</v>
      </c>
      <c r="I501" s="6" t="s">
        <v>2238</v>
      </c>
      <c r="J501" s="6" t="s">
        <v>2238</v>
      </c>
      <c r="K501" s="34">
        <v>55891.7</v>
      </c>
      <c r="L501" s="34">
        <v>3028</v>
      </c>
      <c r="M501" s="34">
        <v>2793</v>
      </c>
      <c r="N501" s="34">
        <v>55.030433225921946</v>
      </c>
      <c r="O501" s="35">
        <v>5.757281166983411</v>
      </c>
      <c r="P501" s="33">
        <v>1801</v>
      </c>
      <c r="Q501" s="33">
        <v>971</v>
      </c>
      <c r="R501" s="33">
        <v>21</v>
      </c>
      <c r="S501" s="8">
        <v>20.827526176314986</v>
      </c>
      <c r="T501" s="33">
        <v>2902.4812999999999</v>
      </c>
      <c r="U501" s="33">
        <v>0</v>
      </c>
      <c r="V501" s="33">
        <v>6786.5218000000004</v>
      </c>
      <c r="W501" s="33">
        <v>35066.824999999997</v>
      </c>
      <c r="X501" s="33">
        <v>6764.1994999999997</v>
      </c>
      <c r="Y501" s="33">
        <v>0</v>
      </c>
      <c r="Z501" s="33">
        <v>2263.0920000000001</v>
      </c>
      <c r="AA501" s="33">
        <v>9470.4819000000007</v>
      </c>
      <c r="AB501" s="33">
        <v>101.2146</v>
      </c>
      <c r="AC501" s="33">
        <v>39803.963000000003</v>
      </c>
      <c r="AD501" s="33">
        <v>86.523951999999994</v>
      </c>
      <c r="AE501" s="33">
        <v>93.98</v>
      </c>
      <c r="AF501" s="33">
        <v>0</v>
      </c>
      <c r="AG501" s="33">
        <v>3222.1976</v>
      </c>
      <c r="AH501" s="33">
        <v>4409.1418000000003</v>
      </c>
      <c r="AI501" s="33">
        <v>30.250741000000001</v>
      </c>
      <c r="AJ501" s="33">
        <v>30573.96</v>
      </c>
      <c r="AK501" s="33">
        <v>2622.6693</v>
      </c>
      <c r="AL501" s="33">
        <v>10773.075999999999</v>
      </c>
      <c r="AM501" s="33">
        <v>3593.0719081799998</v>
      </c>
      <c r="AN501" s="33">
        <v>138.41740747981362</v>
      </c>
      <c r="AO501" s="10">
        <v>0.45377276669557676</v>
      </c>
      <c r="AP501" s="8">
        <v>0</v>
      </c>
      <c r="AQ501" s="8">
        <v>187.80924149205023</v>
      </c>
      <c r="AR501" s="8">
        <v>589</v>
      </c>
      <c r="AS501" s="8">
        <v>393.29371816638371</v>
      </c>
      <c r="AT501">
        <v>1555</v>
      </c>
      <c r="AU501" s="20">
        <v>1587</v>
      </c>
      <c r="AV501" s="8">
        <v>56.820622986036518</v>
      </c>
      <c r="AW501" s="34">
        <v>646</v>
      </c>
      <c r="AX501" s="34">
        <v>580</v>
      </c>
    </row>
    <row r="502" spans="1:50" x14ac:dyDescent="0.25">
      <c r="A502" s="2" t="s">
        <v>758</v>
      </c>
      <c r="B502" s="3" t="s">
        <v>1043</v>
      </c>
      <c r="C502" s="4">
        <v>50370</v>
      </c>
      <c r="D502" s="2" t="s">
        <v>760</v>
      </c>
      <c r="E502" s="2" t="s">
        <v>1044</v>
      </c>
      <c r="F502" t="s">
        <v>2251</v>
      </c>
      <c r="G502" s="6" t="s">
        <v>2230</v>
      </c>
      <c r="H502" s="6">
        <v>7</v>
      </c>
      <c r="I502" s="6" t="s">
        <v>2238</v>
      </c>
      <c r="J502" s="6" t="s">
        <v>2238</v>
      </c>
      <c r="K502" s="34">
        <v>633519.1</v>
      </c>
      <c r="L502" s="34">
        <v>1479</v>
      </c>
      <c r="M502" s="34">
        <v>1449</v>
      </c>
      <c r="N502" s="34">
        <v>9.5238095238095237</v>
      </c>
      <c r="O502" s="35">
        <v>4.3181678869580825E-2</v>
      </c>
      <c r="P502" s="33">
        <v>0</v>
      </c>
      <c r="Q502" s="33">
        <v>0</v>
      </c>
      <c r="R502" s="33">
        <v>1449</v>
      </c>
      <c r="S502" s="8">
        <v>83.303046304001654</v>
      </c>
      <c r="T502" s="33">
        <v>152478.31</v>
      </c>
      <c r="U502" s="33">
        <v>286.43837000000002</v>
      </c>
      <c r="V502" s="33">
        <v>12803.248</v>
      </c>
      <c r="W502" s="33">
        <v>469397.53</v>
      </c>
      <c r="X502" s="33">
        <v>10534.239</v>
      </c>
      <c r="Y502" s="33">
        <v>0</v>
      </c>
      <c r="Z502" s="33">
        <v>486257.72</v>
      </c>
      <c r="AA502" s="33">
        <v>58262.199000000001</v>
      </c>
      <c r="AB502" s="33">
        <v>6809.2601000000004</v>
      </c>
      <c r="AC502" s="33">
        <v>97114.281000000003</v>
      </c>
      <c r="AD502" s="33">
        <v>46.639484000000003</v>
      </c>
      <c r="AE502" s="33">
        <v>46.639485999999998</v>
      </c>
      <c r="AF502" s="33">
        <v>0</v>
      </c>
      <c r="AG502" s="33">
        <v>9784.0226000000002</v>
      </c>
      <c r="AH502" s="33">
        <v>58224.605000000003</v>
      </c>
      <c r="AI502" s="33">
        <v>4238.4652999999998</v>
      </c>
      <c r="AJ502" s="33">
        <v>19970.967000000001</v>
      </c>
      <c r="AK502" s="33">
        <v>16013.169</v>
      </c>
      <c r="AL502" s="33">
        <v>540212.23</v>
      </c>
      <c r="AM502" s="33">
        <v>270722.34126100002</v>
      </c>
      <c r="AN502" s="33">
        <v>3688.2495222292</v>
      </c>
      <c r="AO502" s="10">
        <v>0.63228552717747222</v>
      </c>
      <c r="AP502" s="8">
        <v>0</v>
      </c>
      <c r="AQ502" s="8">
        <v>108.52584070899003</v>
      </c>
      <c r="AR502" s="8">
        <v>6307</v>
      </c>
      <c r="AS502" s="8">
        <v>17.758046614872363</v>
      </c>
      <c r="AT502">
        <v>359</v>
      </c>
      <c r="AU502" s="20">
        <v>1251</v>
      </c>
      <c r="AV502" s="8">
        <v>86.335403726708066</v>
      </c>
      <c r="AW502" s="34">
        <v>91</v>
      </c>
      <c r="AX502" s="34">
        <v>61</v>
      </c>
    </row>
    <row r="503" spans="1:50" x14ac:dyDescent="0.25">
      <c r="A503" s="2" t="s">
        <v>500</v>
      </c>
      <c r="B503" s="3" t="s">
        <v>1045</v>
      </c>
      <c r="C503" s="4">
        <v>5212</v>
      </c>
      <c r="D503" s="2" t="s">
        <v>502</v>
      </c>
      <c r="E503" s="2" t="s">
        <v>1046</v>
      </c>
      <c r="F503" t="e">
        <v>#N/A</v>
      </c>
      <c r="G503" s="6" t="s">
        <v>2231</v>
      </c>
      <c r="H503" s="6">
        <v>0</v>
      </c>
      <c r="I503" s="6" t="s">
        <v>2239</v>
      </c>
      <c r="J503" s="6" t="s">
        <v>2239</v>
      </c>
      <c r="K503" s="34">
        <v>6316.1</v>
      </c>
      <c r="L503" s="34">
        <v>4899</v>
      </c>
      <c r="M503" s="34">
        <v>2690</v>
      </c>
      <c r="N503" s="34">
        <v>92.825278810408918</v>
      </c>
      <c r="O503" s="35">
        <v>37.890035952258934</v>
      </c>
      <c r="P503" s="33">
        <v>291</v>
      </c>
      <c r="Q503" s="33">
        <v>2334</v>
      </c>
      <c r="R503" s="33">
        <v>65</v>
      </c>
      <c r="S503" s="8">
        <v>14.06229939500907</v>
      </c>
      <c r="T503" s="33">
        <v>1559.7045000000001</v>
      </c>
      <c r="U503" s="33">
        <v>0</v>
      </c>
      <c r="V503" s="33">
        <v>16.981563000000001</v>
      </c>
      <c r="W503" s="33">
        <v>5157.0069999999996</v>
      </c>
      <c r="X503" s="33">
        <v>0</v>
      </c>
      <c r="Y503" s="33">
        <v>0</v>
      </c>
      <c r="Z503" s="33">
        <v>162.58212</v>
      </c>
      <c r="AA503" s="33">
        <v>246.65860000000001</v>
      </c>
      <c r="AB503" s="33">
        <v>0</v>
      </c>
      <c r="AC503" s="33">
        <v>6141.3944000000001</v>
      </c>
      <c r="AD503" s="33">
        <v>297.91282999999999</v>
      </c>
      <c r="AE503" s="33">
        <v>198.56932</v>
      </c>
      <c r="AF503" s="33">
        <v>0</v>
      </c>
      <c r="AG503" s="33">
        <v>2045.3748000000001</v>
      </c>
      <c r="AH503" s="33">
        <v>246.65861000000001</v>
      </c>
      <c r="AI503" s="33">
        <v>0</v>
      </c>
      <c r="AJ503" s="33">
        <v>2395.2608</v>
      </c>
      <c r="AK503" s="33">
        <v>999.62121000000002</v>
      </c>
      <c r="AL503" s="33">
        <v>963.06322999999998</v>
      </c>
      <c r="AM503" s="33">
        <v>0</v>
      </c>
      <c r="AN503" s="33">
        <v>25.583901584378008</v>
      </c>
      <c r="AO503" s="10">
        <v>0.16682879377431906</v>
      </c>
      <c r="AP503" s="8">
        <v>0</v>
      </c>
      <c r="AQ503" s="8">
        <v>17.777928838913176</v>
      </c>
      <c r="AR503" s="8">
        <v>71</v>
      </c>
      <c r="AS503" s="8">
        <v>316.90140845070425</v>
      </c>
      <c r="AT503">
        <v>833</v>
      </c>
      <c r="AU503" s="20">
        <v>2551</v>
      </c>
      <c r="AV503" s="8">
        <v>94.832713754646832</v>
      </c>
      <c r="AW503" s="34">
        <v>38</v>
      </c>
      <c r="AX503" s="34">
        <v>27</v>
      </c>
    </row>
    <row r="504" spans="1:50" x14ac:dyDescent="0.25">
      <c r="A504" s="2" t="s">
        <v>27</v>
      </c>
      <c r="B504" s="3" t="s">
        <v>1047</v>
      </c>
      <c r="C504" s="4">
        <v>25178</v>
      </c>
      <c r="D504" s="2" t="s">
        <v>29</v>
      </c>
      <c r="E504" s="2" t="s">
        <v>1048</v>
      </c>
      <c r="F504" t="e">
        <v>#N/A</v>
      </c>
      <c r="G504" s="6" t="s">
        <v>2233</v>
      </c>
      <c r="H504" s="6">
        <v>12</v>
      </c>
      <c r="I504" s="6" t="s">
        <v>2238</v>
      </c>
      <c r="J504" s="6" t="s">
        <v>2238</v>
      </c>
      <c r="K504" s="34">
        <v>13429.900000000001</v>
      </c>
      <c r="L504" s="34">
        <v>3767</v>
      </c>
      <c r="M504" s="34">
        <v>3623</v>
      </c>
      <c r="N504" s="34">
        <v>91.719569417609719</v>
      </c>
      <c r="O504" s="35">
        <v>21.917922651398197</v>
      </c>
      <c r="P504" s="33">
        <v>746</v>
      </c>
      <c r="Q504" s="33">
        <v>2807</v>
      </c>
      <c r="R504" s="33">
        <v>70</v>
      </c>
      <c r="S504" s="8">
        <v>58.211841504850895</v>
      </c>
      <c r="T504" s="33">
        <v>4052.1176999999998</v>
      </c>
      <c r="U504" s="33">
        <v>3433.8663000000001</v>
      </c>
      <c r="V504" s="33">
        <v>1504.5714</v>
      </c>
      <c r="W504" s="33">
        <v>5975.1959999999999</v>
      </c>
      <c r="X504" s="33">
        <v>0</v>
      </c>
      <c r="Y504" s="33">
        <v>0</v>
      </c>
      <c r="Z504" s="33">
        <v>1690.1514999999999</v>
      </c>
      <c r="AA504" s="33">
        <v>0</v>
      </c>
      <c r="AB504" s="33">
        <v>0</v>
      </c>
      <c r="AC504" s="33">
        <v>13296.406000000001</v>
      </c>
      <c r="AD504" s="33">
        <v>17.238341999999999</v>
      </c>
      <c r="AE504" s="33">
        <v>18.998801</v>
      </c>
      <c r="AF504" s="33">
        <v>0</v>
      </c>
      <c r="AG504" s="33">
        <v>163.94648000000001</v>
      </c>
      <c r="AH504" s="33">
        <v>0</v>
      </c>
      <c r="AI504" s="33">
        <v>2770.5319</v>
      </c>
      <c r="AJ504" s="33">
        <v>2922.8941</v>
      </c>
      <c r="AK504" s="33">
        <v>393.44042000000002</v>
      </c>
      <c r="AL504" s="33">
        <v>8733.9840000000004</v>
      </c>
      <c r="AM504" s="33">
        <v>765.56161833399995</v>
      </c>
      <c r="AN504" s="33">
        <v>6.9912279455800004</v>
      </c>
      <c r="AO504" s="10">
        <v>0.28455920709441834</v>
      </c>
      <c r="AP504" s="8">
        <v>0</v>
      </c>
      <c r="AQ504" s="8">
        <v>137.45789473684209</v>
      </c>
      <c r="AR504" s="8">
        <v>130</v>
      </c>
      <c r="AS504" s="8">
        <v>1443.0769230769231</v>
      </c>
      <c r="AT504">
        <v>1442</v>
      </c>
      <c r="AU504" s="20">
        <v>3570</v>
      </c>
      <c r="AV504" s="8">
        <v>98.53712393044438</v>
      </c>
      <c r="AW504" s="34">
        <v>195</v>
      </c>
      <c r="AX504" s="34">
        <v>180</v>
      </c>
    </row>
    <row r="505" spans="1:50" x14ac:dyDescent="0.25">
      <c r="A505" s="2" t="s">
        <v>184</v>
      </c>
      <c r="B505" s="3" t="s">
        <v>1049</v>
      </c>
      <c r="C505" s="4">
        <v>8433</v>
      </c>
      <c r="D505" s="2" t="s">
        <v>186</v>
      </c>
      <c r="E505" s="2" t="s">
        <v>1050</v>
      </c>
      <c r="F505" t="e">
        <v>#N/A</v>
      </c>
      <c r="G505" s="6" t="s">
        <v>2231</v>
      </c>
      <c r="H505" s="6">
        <v>0</v>
      </c>
      <c r="I505" s="6" t="s">
        <v>2239</v>
      </c>
      <c r="J505" s="6" t="s">
        <v>2239</v>
      </c>
      <c r="K505" s="34">
        <v>9294.1999999999989</v>
      </c>
      <c r="L505" s="34">
        <v>895</v>
      </c>
      <c r="M505" s="34">
        <v>430</v>
      </c>
      <c r="N505" s="34">
        <v>80</v>
      </c>
      <c r="O505" s="35">
        <v>5.864622098964607</v>
      </c>
      <c r="P505" s="33">
        <v>62</v>
      </c>
      <c r="Q505" s="33">
        <v>368</v>
      </c>
      <c r="R505" s="33">
        <v>0</v>
      </c>
      <c r="S505" s="8">
        <v>40.590497729812888</v>
      </c>
      <c r="T505" s="33">
        <v>2015.164</v>
      </c>
      <c r="U505" s="33">
        <v>0</v>
      </c>
      <c r="V505" s="33">
        <v>0</v>
      </c>
      <c r="W505" s="33">
        <v>0</v>
      </c>
      <c r="X505" s="33">
        <v>6817.8581999999997</v>
      </c>
      <c r="Y505" s="33">
        <v>650.93852000000004</v>
      </c>
      <c r="Z505" s="33">
        <v>789.23100999999997</v>
      </c>
      <c r="AA505" s="33">
        <v>0</v>
      </c>
      <c r="AB505" s="33">
        <v>762.61469</v>
      </c>
      <c r="AC505" s="33">
        <v>7378.625</v>
      </c>
      <c r="AD505" s="33">
        <v>781.96316000000002</v>
      </c>
      <c r="AE505" s="33">
        <v>947.12076000000002</v>
      </c>
      <c r="AF505" s="33">
        <v>0</v>
      </c>
      <c r="AG505" s="33">
        <v>589.21123999999998</v>
      </c>
      <c r="AH505" s="33">
        <v>0</v>
      </c>
      <c r="AI505" s="33">
        <v>118.31498000000001</v>
      </c>
      <c r="AJ505" s="33">
        <v>1836.7868000000001</v>
      </c>
      <c r="AK505" s="33">
        <v>2665.3960000000002</v>
      </c>
      <c r="AL505" s="33">
        <v>4206.5425999999998</v>
      </c>
      <c r="AM505" s="33">
        <v>0</v>
      </c>
      <c r="AN505" s="33">
        <v>4.7589217406928004</v>
      </c>
      <c r="AO505" s="10">
        <v>0.53298497713912474</v>
      </c>
      <c r="AP505" s="8">
        <v>0</v>
      </c>
      <c r="AQ505" s="8">
        <v>21.078468861625705</v>
      </c>
      <c r="AR505" s="8">
        <v>108</v>
      </c>
      <c r="AS505" s="8">
        <v>230.32407407407408</v>
      </c>
      <c r="AT505">
        <v>397</v>
      </c>
      <c r="AU505" s="20">
        <v>368</v>
      </c>
      <c r="AV505" s="8">
        <v>85.581395348837205</v>
      </c>
      <c r="AW505" s="34">
        <v>10</v>
      </c>
      <c r="AX505" s="34">
        <v>10</v>
      </c>
    </row>
    <row r="506" spans="1:50" x14ac:dyDescent="0.25">
      <c r="A506" s="2" t="s">
        <v>500</v>
      </c>
      <c r="B506" s="3" t="s">
        <v>1051</v>
      </c>
      <c r="C506" s="4">
        <v>5034</v>
      </c>
      <c r="D506" s="2" t="s">
        <v>502</v>
      </c>
      <c r="E506" s="2" t="s">
        <v>1052</v>
      </c>
      <c r="F506" t="e">
        <v>#N/A</v>
      </c>
      <c r="G506" s="6" t="s">
        <v>2232</v>
      </c>
      <c r="H506" s="6">
        <v>10</v>
      </c>
      <c r="I506" s="6" t="s">
        <v>2238</v>
      </c>
      <c r="J506" s="6" t="s">
        <v>2239</v>
      </c>
      <c r="K506" s="34">
        <v>46132</v>
      </c>
      <c r="L506" s="34">
        <v>5967</v>
      </c>
      <c r="M506" s="34">
        <v>4488</v>
      </c>
      <c r="N506" s="34">
        <v>75.89126559714795</v>
      </c>
      <c r="O506" s="35">
        <v>12.467000229120231</v>
      </c>
      <c r="P506" s="33">
        <v>3792</v>
      </c>
      <c r="Q506" s="33">
        <v>683</v>
      </c>
      <c r="R506" s="33">
        <v>13</v>
      </c>
      <c r="S506" s="8">
        <v>42.88480645888913</v>
      </c>
      <c r="T506" s="33">
        <v>3810.1167999999998</v>
      </c>
      <c r="U506" s="33">
        <v>0</v>
      </c>
      <c r="V506" s="33">
        <v>200.75774999999999</v>
      </c>
      <c r="W506" s="33">
        <v>36805.006000000001</v>
      </c>
      <c r="X506" s="33">
        <v>0</v>
      </c>
      <c r="Y506" s="33">
        <v>0</v>
      </c>
      <c r="Z506" s="33">
        <v>15085.901</v>
      </c>
      <c r="AA506" s="33">
        <v>66.140259999999998</v>
      </c>
      <c r="AB506" s="33">
        <v>94.189003</v>
      </c>
      <c r="AC506" s="33">
        <v>25707.042000000001</v>
      </c>
      <c r="AD506" s="33">
        <v>113.06912</v>
      </c>
      <c r="AE506" s="33">
        <v>157.44712999999999</v>
      </c>
      <c r="AF506" s="33">
        <v>0</v>
      </c>
      <c r="AG506" s="33">
        <v>2630.7067999999999</v>
      </c>
      <c r="AH506" s="33">
        <v>0</v>
      </c>
      <c r="AI506" s="33">
        <v>328.22165000000001</v>
      </c>
      <c r="AJ506" s="33">
        <v>18027.975999999999</v>
      </c>
      <c r="AK506" s="33">
        <v>2310.7966999999999</v>
      </c>
      <c r="AL506" s="33">
        <v>17611.191999999999</v>
      </c>
      <c r="AM506" s="33">
        <v>16041.6295821</v>
      </c>
      <c r="AN506" s="33">
        <v>141.63060785096241</v>
      </c>
      <c r="AO506" s="10">
        <v>0.45696760590377605</v>
      </c>
      <c r="AP506" s="8">
        <v>0</v>
      </c>
      <c r="AQ506" s="8">
        <v>327.42994270424981</v>
      </c>
      <c r="AR506" s="8">
        <v>449</v>
      </c>
      <c r="AS506" s="8">
        <v>922.93986636971056</v>
      </c>
      <c r="AT506">
        <v>971</v>
      </c>
      <c r="AU506" s="20">
        <v>1390</v>
      </c>
      <c r="AV506" s="8">
        <v>30.971479500891263</v>
      </c>
      <c r="AW506" s="34">
        <v>1159</v>
      </c>
      <c r="AX506" s="34">
        <v>1103</v>
      </c>
    </row>
    <row r="507" spans="1:50" x14ac:dyDescent="0.25">
      <c r="A507" s="2" t="s">
        <v>301</v>
      </c>
      <c r="B507" s="3" t="s">
        <v>1053</v>
      </c>
      <c r="C507" s="4">
        <v>13001</v>
      </c>
      <c r="D507" s="2" t="s">
        <v>303</v>
      </c>
      <c r="E507" s="2" t="s">
        <v>1054</v>
      </c>
      <c r="F507" t="e">
        <v>#N/A</v>
      </c>
      <c r="G507" s="6" t="s">
        <v>2231</v>
      </c>
      <c r="H507" s="6">
        <v>0</v>
      </c>
      <c r="I507" s="6" t="s">
        <v>2239</v>
      </c>
      <c r="J507" s="6" t="s">
        <v>2239</v>
      </c>
      <c r="K507" s="34">
        <v>49880.9</v>
      </c>
      <c r="L507" s="34">
        <v>2528</v>
      </c>
      <c r="M507" s="34">
        <v>1073</v>
      </c>
      <c r="N507" s="34">
        <v>61.043802423112773</v>
      </c>
      <c r="O507" s="35">
        <v>2.5530201470153857</v>
      </c>
      <c r="P507" s="33">
        <v>190</v>
      </c>
      <c r="Q507" s="33">
        <v>759</v>
      </c>
      <c r="R507" s="33">
        <v>124</v>
      </c>
      <c r="S507" s="8">
        <v>35.842461925764816</v>
      </c>
      <c r="T507" s="33">
        <v>19586.189999999999</v>
      </c>
      <c r="U507" s="33">
        <v>485.74704000000003</v>
      </c>
      <c r="V507" s="33">
        <v>9200.4519999999993</v>
      </c>
      <c r="W507" s="33">
        <v>11730.769</v>
      </c>
      <c r="X507" s="33">
        <v>5614.3621000000003</v>
      </c>
      <c r="Y507" s="33">
        <v>1750.7175</v>
      </c>
      <c r="Z507" s="33">
        <v>8096.6985999999997</v>
      </c>
      <c r="AA507" s="33">
        <v>1489.3827000000001</v>
      </c>
      <c r="AB507" s="33">
        <v>4975.0387000000001</v>
      </c>
      <c r="AC507" s="33">
        <v>34393.925000000003</v>
      </c>
      <c r="AD507" s="33">
        <v>6951.6980000000003</v>
      </c>
      <c r="AE507" s="33">
        <v>7765.9440000000004</v>
      </c>
      <c r="AF507" s="33">
        <v>128.35312999999999</v>
      </c>
      <c r="AG507" s="33">
        <v>1208.5898</v>
      </c>
      <c r="AH507" s="33">
        <v>82.824607999999998</v>
      </c>
      <c r="AI507" s="33">
        <v>342.75126</v>
      </c>
      <c r="AJ507" s="33">
        <v>14607.058999999999</v>
      </c>
      <c r="AK507" s="33">
        <v>13480.374</v>
      </c>
      <c r="AL507" s="33">
        <v>20560.804</v>
      </c>
      <c r="AM507" s="33">
        <v>256.11670847400001</v>
      </c>
      <c r="AN507" s="33">
        <v>176.36825360021598</v>
      </c>
      <c r="AO507" s="10">
        <v>0.44781783681214421</v>
      </c>
      <c r="AP507" s="8">
        <v>6.027582216221429</v>
      </c>
      <c r="AQ507" s="8">
        <v>52.410833348891337</v>
      </c>
      <c r="AR507" s="8">
        <v>559</v>
      </c>
      <c r="AS507" s="8">
        <v>154.38282647584973</v>
      </c>
      <c r="AT507">
        <v>463</v>
      </c>
      <c r="AU507" s="20">
        <v>1036</v>
      </c>
      <c r="AV507" s="8">
        <v>96.551724137931032</v>
      </c>
      <c r="AW507" s="34">
        <v>24</v>
      </c>
      <c r="AX507" s="34">
        <v>16</v>
      </c>
    </row>
    <row r="508" spans="1:50" x14ac:dyDescent="0.25">
      <c r="A508" s="2" t="s">
        <v>814</v>
      </c>
      <c r="B508" s="3" t="s">
        <v>1055</v>
      </c>
      <c r="C508" s="4">
        <v>63130</v>
      </c>
      <c r="D508" s="2" t="s">
        <v>816</v>
      </c>
      <c r="E508" s="2" t="s">
        <v>1056</v>
      </c>
      <c r="F508" t="e">
        <v>#N/A</v>
      </c>
      <c r="G508" s="6" t="s">
        <v>2231</v>
      </c>
      <c r="H508" s="6">
        <v>0</v>
      </c>
      <c r="I508" s="6" t="s">
        <v>2239</v>
      </c>
      <c r="J508" s="6" t="s">
        <v>2239</v>
      </c>
      <c r="K508" s="34">
        <v>21178</v>
      </c>
      <c r="L508" s="34">
        <v>2914</v>
      </c>
      <c r="M508" s="34">
        <v>1894</v>
      </c>
      <c r="N508" s="34">
        <v>70.010559662090813</v>
      </c>
      <c r="O508" s="35">
        <v>11.267530861821315</v>
      </c>
      <c r="P508" s="33">
        <v>912</v>
      </c>
      <c r="Q508" s="33">
        <v>981</v>
      </c>
      <c r="R508" s="33">
        <v>1</v>
      </c>
      <c r="S508" s="8">
        <v>23.181440756053583</v>
      </c>
      <c r="T508" s="33">
        <v>7133.1683000000003</v>
      </c>
      <c r="U508" s="33">
        <v>0.52041687000000003</v>
      </c>
      <c r="V508" s="33">
        <v>263.75826000000001</v>
      </c>
      <c r="W508" s="33">
        <v>14021.605</v>
      </c>
      <c r="X508" s="33">
        <v>0</v>
      </c>
      <c r="Y508" s="33">
        <v>0</v>
      </c>
      <c r="Z508" s="33">
        <v>1573.0436999999999</v>
      </c>
      <c r="AA508" s="33">
        <v>10115.266</v>
      </c>
      <c r="AB508" s="33">
        <v>88.080955000000003</v>
      </c>
      <c r="AC508" s="33">
        <v>10099.209000000001</v>
      </c>
      <c r="AD508" s="33">
        <v>70.259602999999998</v>
      </c>
      <c r="AE508" s="33">
        <v>419.86892</v>
      </c>
      <c r="AF508" s="33">
        <v>0</v>
      </c>
      <c r="AG508" s="33">
        <v>236.62492</v>
      </c>
      <c r="AH508" s="33">
        <v>9791.6095999999998</v>
      </c>
      <c r="AI508" s="33">
        <v>20.720130999999999</v>
      </c>
      <c r="AJ508" s="33">
        <v>4325.5936000000002</v>
      </c>
      <c r="AK508" s="33">
        <v>2064.0830999999998</v>
      </c>
      <c r="AL508" s="33">
        <v>5087.3591999999999</v>
      </c>
      <c r="AM508" s="33">
        <v>0</v>
      </c>
      <c r="AN508" s="33">
        <v>77.476443137469204</v>
      </c>
      <c r="AO508" s="10">
        <v>0.24264075450128608</v>
      </c>
      <c r="AP508" s="8">
        <v>0</v>
      </c>
      <c r="AQ508" s="8">
        <v>118.08448739280686</v>
      </c>
      <c r="AR508" s="8">
        <v>208</v>
      </c>
      <c r="AS508" s="8">
        <v>604.08653846153845</v>
      </c>
      <c r="AT508">
        <v>1688</v>
      </c>
      <c r="AU508" s="20">
        <v>1202</v>
      </c>
      <c r="AV508" s="8">
        <v>63.463569165786694</v>
      </c>
      <c r="AW508" s="34">
        <v>305</v>
      </c>
      <c r="AX508" s="34">
        <v>260</v>
      </c>
    </row>
    <row r="509" spans="1:50" x14ac:dyDescent="0.25">
      <c r="A509" s="2" t="s">
        <v>772</v>
      </c>
      <c r="B509" s="3" t="s">
        <v>1057</v>
      </c>
      <c r="C509" s="4">
        <v>41357</v>
      </c>
      <c r="D509" s="2" t="s">
        <v>774</v>
      </c>
      <c r="E509" s="2" t="s">
        <v>1058</v>
      </c>
      <c r="F509" t="e">
        <v>#N/A</v>
      </c>
      <c r="G509" s="6" t="s">
        <v>2230</v>
      </c>
      <c r="H509" s="6">
        <v>23</v>
      </c>
      <c r="I509" s="6" t="s">
        <v>2238</v>
      </c>
      <c r="J509" s="6" t="s">
        <v>2238</v>
      </c>
      <c r="K509" s="34">
        <v>39985.599999999999</v>
      </c>
      <c r="L509" s="34">
        <v>2217</v>
      </c>
      <c r="M509" s="34">
        <v>2128</v>
      </c>
      <c r="N509" s="34">
        <v>52.490601503759393</v>
      </c>
      <c r="O509" s="35">
        <v>6.0433088122823335</v>
      </c>
      <c r="P509" s="33">
        <v>1368</v>
      </c>
      <c r="Q509" s="33">
        <v>721</v>
      </c>
      <c r="R509" s="33">
        <v>39</v>
      </c>
      <c r="S509" s="8">
        <v>27.377485633865923</v>
      </c>
      <c r="T509" s="33">
        <v>3303.1098000000002</v>
      </c>
      <c r="U509" s="33">
        <v>0</v>
      </c>
      <c r="V509" s="33">
        <v>0</v>
      </c>
      <c r="W509" s="33">
        <v>31597.286</v>
      </c>
      <c r="X509" s="33">
        <v>830.46091000000001</v>
      </c>
      <c r="Y509" s="33">
        <v>0</v>
      </c>
      <c r="Z509" s="33">
        <v>7295.4256999999998</v>
      </c>
      <c r="AA509" s="33">
        <v>6615.2897999999996</v>
      </c>
      <c r="AB509" s="33">
        <v>0</v>
      </c>
      <c r="AC509" s="33">
        <v>21984.821</v>
      </c>
      <c r="AD509" s="33">
        <v>18.763287999999999</v>
      </c>
      <c r="AE509" s="33">
        <v>23.894078</v>
      </c>
      <c r="AF509" s="33">
        <v>0</v>
      </c>
      <c r="AG509" s="33">
        <v>243.27848</v>
      </c>
      <c r="AH509" s="33">
        <v>6590.8245999999999</v>
      </c>
      <c r="AI509" s="33">
        <v>0</v>
      </c>
      <c r="AJ509" s="33">
        <v>16735.434000000001</v>
      </c>
      <c r="AK509" s="33">
        <v>2488.4447</v>
      </c>
      <c r="AL509" s="33">
        <v>9832.4238000000005</v>
      </c>
      <c r="AM509" s="33">
        <v>12806.742703100001</v>
      </c>
      <c r="AN509" s="33">
        <v>178.45732013956959</v>
      </c>
      <c r="AO509" s="10">
        <v>0.51815642458100564</v>
      </c>
      <c r="AP509" s="8">
        <v>80.321285140562253</v>
      </c>
      <c r="AQ509" s="8">
        <v>145.31643784395467</v>
      </c>
      <c r="AR509" s="8">
        <v>516</v>
      </c>
      <c r="AS509" s="8">
        <v>347.36046511627904</v>
      </c>
      <c r="AT509">
        <v>938</v>
      </c>
      <c r="AU509" s="20">
        <v>1059</v>
      </c>
      <c r="AV509" s="8">
        <v>49.765037593984964</v>
      </c>
      <c r="AW509" s="34">
        <v>513</v>
      </c>
      <c r="AX509" s="34">
        <v>468</v>
      </c>
    </row>
    <row r="510" spans="1:50" x14ac:dyDescent="0.25">
      <c r="A510" s="2" t="s">
        <v>88</v>
      </c>
      <c r="B510" s="3" t="s">
        <v>1059</v>
      </c>
      <c r="C510" s="4">
        <v>68524</v>
      </c>
      <c r="D510" s="2" t="s">
        <v>90</v>
      </c>
      <c r="E510" s="2" t="s">
        <v>1060</v>
      </c>
      <c r="F510" t="e">
        <v>#N/A</v>
      </c>
      <c r="G510" s="6" t="s">
        <v>2233</v>
      </c>
      <c r="H510" s="6">
        <v>0</v>
      </c>
      <c r="I510" s="6" t="s">
        <v>2239</v>
      </c>
      <c r="J510" s="6" t="s">
        <v>2239</v>
      </c>
      <c r="K510" s="34">
        <v>5659.7</v>
      </c>
      <c r="L510" s="34">
        <v>869</v>
      </c>
      <c r="M510" s="34">
        <v>768</v>
      </c>
      <c r="N510" s="34">
        <v>68.489583333333343</v>
      </c>
      <c r="O510" s="35">
        <v>15.177589665947924</v>
      </c>
      <c r="P510" s="33">
        <v>480</v>
      </c>
      <c r="Q510" s="33">
        <v>279</v>
      </c>
      <c r="R510" s="33">
        <v>9</v>
      </c>
      <c r="S510" s="8">
        <v>36.121365214599727</v>
      </c>
      <c r="T510" s="33">
        <v>2588.7597000000001</v>
      </c>
      <c r="U510" s="33">
        <v>0</v>
      </c>
      <c r="V510" s="33">
        <v>0</v>
      </c>
      <c r="W510" s="33">
        <v>3245.7168999999999</v>
      </c>
      <c r="X510" s="33">
        <v>0</v>
      </c>
      <c r="Y510" s="33">
        <v>0</v>
      </c>
      <c r="Z510" s="33">
        <v>0</v>
      </c>
      <c r="AA510" s="33">
        <v>17.889384</v>
      </c>
      <c r="AB510" s="33">
        <v>21.14189</v>
      </c>
      <c r="AC510" s="33">
        <v>5828.4009999999998</v>
      </c>
      <c r="AD510" s="33">
        <v>5.9959989</v>
      </c>
      <c r="AE510" s="33">
        <v>18.488202999999999</v>
      </c>
      <c r="AF510" s="33">
        <v>0</v>
      </c>
      <c r="AG510" s="33">
        <v>18.342742000000001</v>
      </c>
      <c r="AH510" s="33">
        <v>17.889384</v>
      </c>
      <c r="AI510" s="33">
        <v>13.025092000000001</v>
      </c>
      <c r="AJ510" s="33">
        <v>3139.3852000000002</v>
      </c>
      <c r="AK510" s="33">
        <v>544.73392999999999</v>
      </c>
      <c r="AL510" s="33">
        <v>2121.5637000000002</v>
      </c>
      <c r="AM510" s="33">
        <v>0</v>
      </c>
      <c r="AN510" s="33">
        <v>15.744967948156562</v>
      </c>
      <c r="AO510" s="10">
        <v>0.22156862745098038</v>
      </c>
      <c r="AP510" s="8">
        <v>0</v>
      </c>
      <c r="AQ510" s="8">
        <v>14.820897109125688</v>
      </c>
      <c r="AR510" s="8">
        <v>62</v>
      </c>
      <c r="AS510" s="8">
        <v>446.77419354838707</v>
      </c>
      <c r="AT510">
        <v>211</v>
      </c>
      <c r="AU510" s="20">
        <v>440</v>
      </c>
      <c r="AV510" s="8">
        <v>57.291666666666664</v>
      </c>
      <c r="AW510" s="34">
        <v>137</v>
      </c>
      <c r="AX510" s="34">
        <v>126</v>
      </c>
    </row>
    <row r="511" spans="1:50" x14ac:dyDescent="0.25">
      <c r="A511" s="2" t="s">
        <v>27</v>
      </c>
      <c r="B511" s="3" t="s">
        <v>1061</v>
      </c>
      <c r="C511" s="4">
        <v>25279</v>
      </c>
      <c r="D511" s="2" t="s">
        <v>29</v>
      </c>
      <c r="E511" s="2" t="s">
        <v>1062</v>
      </c>
      <c r="F511" t="e">
        <v>#N/A</v>
      </c>
      <c r="G511" s="6" t="s">
        <v>2233</v>
      </c>
      <c r="H511" s="6">
        <v>13</v>
      </c>
      <c r="I511" s="6" t="s">
        <v>2238</v>
      </c>
      <c r="J511" s="6" t="s">
        <v>2238</v>
      </c>
      <c r="K511" s="34">
        <v>46175</v>
      </c>
      <c r="L511" s="34">
        <v>3710</v>
      </c>
      <c r="M511" s="34">
        <v>3523</v>
      </c>
      <c r="N511" s="34">
        <v>83.763837638376387</v>
      </c>
      <c r="O511" s="35">
        <v>7.8466545481691856</v>
      </c>
      <c r="P511" s="33">
        <v>417</v>
      </c>
      <c r="Q511" s="33">
        <v>3087</v>
      </c>
      <c r="R511" s="33">
        <v>19</v>
      </c>
      <c r="S511" s="8">
        <v>85.379128283598462</v>
      </c>
      <c r="T511" s="33">
        <v>4954.7386999999999</v>
      </c>
      <c r="U511" s="33">
        <v>8995.7495999999992</v>
      </c>
      <c r="V511" s="33">
        <v>14855.466</v>
      </c>
      <c r="W511" s="33">
        <v>16257.099</v>
      </c>
      <c r="X511" s="33">
        <v>0</v>
      </c>
      <c r="Y511" s="33">
        <v>0</v>
      </c>
      <c r="Z511" s="33">
        <v>12503.055</v>
      </c>
      <c r="AA511" s="33">
        <v>0</v>
      </c>
      <c r="AB511" s="33">
        <v>746.80712000000005</v>
      </c>
      <c r="AC511" s="33">
        <v>32664.65</v>
      </c>
      <c r="AD511" s="33">
        <v>26.895972</v>
      </c>
      <c r="AE511" s="33">
        <v>32.560682999999997</v>
      </c>
      <c r="AF511" s="33">
        <v>0</v>
      </c>
      <c r="AG511" s="33">
        <v>626.22968000000003</v>
      </c>
      <c r="AH511" s="33">
        <v>0</v>
      </c>
      <c r="AI511" s="33">
        <v>489.98236000000003</v>
      </c>
      <c r="AJ511" s="33">
        <v>3162.0990000000002</v>
      </c>
      <c r="AK511" s="33">
        <v>2406.1471999999999</v>
      </c>
      <c r="AL511" s="33">
        <v>39224.389000000003</v>
      </c>
      <c r="AM511" s="33">
        <v>28460.690586699999</v>
      </c>
      <c r="AN511" s="33">
        <v>39.506552898122798</v>
      </c>
      <c r="AO511" s="10">
        <v>0.21345407503234154</v>
      </c>
      <c r="AP511" s="8">
        <v>0</v>
      </c>
      <c r="AQ511" s="8">
        <v>65.211901021209727</v>
      </c>
      <c r="AR511" s="8">
        <v>478</v>
      </c>
      <c r="AS511" s="8">
        <v>186.19246861924685</v>
      </c>
      <c r="AT511">
        <v>993</v>
      </c>
      <c r="AU511" s="20">
        <v>3391</v>
      </c>
      <c r="AV511" s="8">
        <v>96.25319330116379</v>
      </c>
      <c r="AW511" s="34">
        <v>200</v>
      </c>
      <c r="AX511" s="34">
        <v>193</v>
      </c>
    </row>
    <row r="512" spans="1:50" x14ac:dyDescent="0.25">
      <c r="A512" s="2" t="s">
        <v>438</v>
      </c>
      <c r="B512" s="3" t="s">
        <v>1063</v>
      </c>
      <c r="C512" s="4">
        <v>17042</v>
      </c>
      <c r="D512" s="2" t="s">
        <v>237</v>
      </c>
      <c r="E512" s="2" t="s">
        <v>1064</v>
      </c>
      <c r="F512" t="e">
        <v>#N/A</v>
      </c>
      <c r="G512" s="6" t="s">
        <v>2232</v>
      </c>
      <c r="H512" s="6">
        <v>0</v>
      </c>
      <c r="I512" s="6" t="s">
        <v>2239</v>
      </c>
      <c r="J512" s="6" t="s">
        <v>2239</v>
      </c>
      <c r="K512" s="34">
        <v>20389</v>
      </c>
      <c r="L512" s="34">
        <v>5216</v>
      </c>
      <c r="M512" s="34">
        <v>4196</v>
      </c>
      <c r="N512" s="34">
        <v>84.19923736892278</v>
      </c>
      <c r="O512" s="35">
        <v>29.813301470257443</v>
      </c>
      <c r="P512" s="33">
        <v>3440</v>
      </c>
      <c r="Q512" s="33">
        <v>733</v>
      </c>
      <c r="R512" s="33">
        <v>23</v>
      </c>
      <c r="S512" s="8">
        <v>23.566180652521279</v>
      </c>
      <c r="T512" s="33">
        <v>3253.0333000000001</v>
      </c>
      <c r="U512" s="33">
        <v>3247.6601000000001</v>
      </c>
      <c r="V512" s="33">
        <v>8.4150621000000001</v>
      </c>
      <c r="W512" s="33">
        <v>13968.092000000001</v>
      </c>
      <c r="X512" s="33">
        <v>0</v>
      </c>
      <c r="Y512" s="33">
        <v>0</v>
      </c>
      <c r="Z512" s="33">
        <v>1095.6832999999999</v>
      </c>
      <c r="AA512" s="33">
        <v>0</v>
      </c>
      <c r="AB512" s="33">
        <v>172.06969000000001</v>
      </c>
      <c r="AC512" s="33">
        <v>19422.758999999998</v>
      </c>
      <c r="AD512" s="33">
        <v>229.76209</v>
      </c>
      <c r="AE512" s="33">
        <v>267.44254999999998</v>
      </c>
      <c r="AF512" s="33">
        <v>0</v>
      </c>
      <c r="AG512" s="33">
        <v>180.91799</v>
      </c>
      <c r="AH512" s="33">
        <v>0</v>
      </c>
      <c r="AI512" s="33">
        <v>76.899874999999994</v>
      </c>
      <c r="AJ512" s="33">
        <v>13748.94</v>
      </c>
      <c r="AK512" s="33">
        <v>1715.9635000000001</v>
      </c>
      <c r="AL512" s="33">
        <v>4930.1104999999998</v>
      </c>
      <c r="AM512" s="33">
        <v>0</v>
      </c>
      <c r="AN512" s="33">
        <v>14.947153229089201</v>
      </c>
      <c r="AO512" s="10">
        <v>0.38935805012015107</v>
      </c>
      <c r="AP512" s="8">
        <v>35.676061362825543</v>
      </c>
      <c r="AQ512" s="8">
        <v>84.805728928561038</v>
      </c>
      <c r="AR512" s="8">
        <v>228</v>
      </c>
      <c r="AS512" s="8">
        <v>415.13157894736838</v>
      </c>
      <c r="AT512">
        <v>1095</v>
      </c>
      <c r="AU512" s="20">
        <v>1481</v>
      </c>
      <c r="AV512" s="8">
        <v>35.295519542421353</v>
      </c>
      <c r="AW512" s="34">
        <v>781</v>
      </c>
      <c r="AX512" s="34">
        <v>734</v>
      </c>
    </row>
    <row r="513" spans="1:50" x14ac:dyDescent="0.25">
      <c r="A513" s="2" t="s">
        <v>321</v>
      </c>
      <c r="B513" s="3" t="s">
        <v>1065</v>
      </c>
      <c r="C513" s="4">
        <v>19693</v>
      </c>
      <c r="D513" s="2" t="s">
        <v>323</v>
      </c>
      <c r="E513" s="2" t="s">
        <v>1066</v>
      </c>
      <c r="F513" t="e">
        <v>#N/A</v>
      </c>
      <c r="G513" s="6" t="s">
        <v>2230</v>
      </c>
      <c r="H513" s="6">
        <v>23</v>
      </c>
      <c r="I513" s="6" t="s">
        <v>2238</v>
      </c>
      <c r="J513" s="6" t="s">
        <v>2238</v>
      </c>
      <c r="K513" s="34">
        <v>42356.800000000003</v>
      </c>
      <c r="L513" s="34">
        <v>6563</v>
      </c>
      <c r="M513" s="34">
        <v>6386</v>
      </c>
      <c r="N513" s="34">
        <v>90.228625117444409</v>
      </c>
      <c r="O513" s="35">
        <v>15.400493939010476</v>
      </c>
      <c r="P513" s="33">
        <v>1354</v>
      </c>
      <c r="Q513" s="33">
        <v>4915</v>
      </c>
      <c r="R513" s="33">
        <v>117</v>
      </c>
      <c r="S513" s="8">
        <v>45.323628592375613</v>
      </c>
      <c r="T513" s="33">
        <v>1838.4567</v>
      </c>
      <c r="U513" s="33">
        <v>10139.548000000001</v>
      </c>
      <c r="V513" s="33">
        <v>4927.3942999999999</v>
      </c>
      <c r="W513" s="33">
        <v>22855.255000000001</v>
      </c>
      <c r="X513" s="33">
        <v>2115.0216</v>
      </c>
      <c r="Y513" s="33">
        <v>0</v>
      </c>
      <c r="Z513" s="33">
        <v>11641.718000000001</v>
      </c>
      <c r="AA513" s="33">
        <v>3746.3832000000002</v>
      </c>
      <c r="AB513" s="33">
        <v>123.11177000000001</v>
      </c>
      <c r="AC513" s="33">
        <v>26397.239000000001</v>
      </c>
      <c r="AD513" s="33">
        <v>0</v>
      </c>
      <c r="AE513" s="33">
        <v>32.776679000000001</v>
      </c>
      <c r="AF513" s="33">
        <v>0</v>
      </c>
      <c r="AG513" s="33">
        <v>3044.1932000000002</v>
      </c>
      <c r="AH513" s="33">
        <v>3713.6324</v>
      </c>
      <c r="AI513" s="33">
        <v>254.64222000000001</v>
      </c>
      <c r="AJ513" s="33">
        <v>13736.073</v>
      </c>
      <c r="AK513" s="33">
        <v>2132.6813999999999</v>
      </c>
      <c r="AL513" s="33">
        <v>18994.453000000001</v>
      </c>
      <c r="AM513" s="33">
        <v>2703.8496857499999</v>
      </c>
      <c r="AN513" s="33">
        <v>51.1126501303008</v>
      </c>
      <c r="AO513" s="10">
        <v>0.49839963420210331</v>
      </c>
      <c r="AP513" s="8">
        <v>0</v>
      </c>
      <c r="AQ513" s="8">
        <v>160.35199060657092</v>
      </c>
      <c r="AR513" s="8">
        <v>389</v>
      </c>
      <c r="AS513" s="8">
        <v>563.00734531375304</v>
      </c>
      <c r="AT513">
        <v>4586</v>
      </c>
      <c r="AU513" s="20">
        <v>5945</v>
      </c>
      <c r="AV513" s="8">
        <v>93.094268712809267</v>
      </c>
      <c r="AW513" s="34">
        <v>200</v>
      </c>
      <c r="AX513" s="34">
        <v>148</v>
      </c>
    </row>
    <row r="514" spans="1:50" x14ac:dyDescent="0.25">
      <c r="A514" s="2" t="s">
        <v>576</v>
      </c>
      <c r="B514" s="3" t="s">
        <v>1067</v>
      </c>
      <c r="C514" s="4">
        <v>76020</v>
      </c>
      <c r="D514" s="2" t="s">
        <v>578</v>
      </c>
      <c r="E514" s="2" t="s">
        <v>1068</v>
      </c>
      <c r="F514" t="e">
        <v>#N/A</v>
      </c>
      <c r="G514" s="6" t="s">
        <v>2232</v>
      </c>
      <c r="H514" s="6">
        <v>0</v>
      </c>
      <c r="I514" s="6" t="s">
        <v>2239</v>
      </c>
      <c r="J514" s="6" t="s">
        <v>2239</v>
      </c>
      <c r="K514" s="34">
        <v>6297.9</v>
      </c>
      <c r="L514" s="34">
        <v>1197</v>
      </c>
      <c r="M514" s="34">
        <v>706</v>
      </c>
      <c r="N514" s="34">
        <v>70.538243626062325</v>
      </c>
      <c r="O514" s="35">
        <v>11.375400035588068</v>
      </c>
      <c r="P514" s="33">
        <v>309</v>
      </c>
      <c r="Q514" s="33">
        <v>393</v>
      </c>
      <c r="R514" s="33">
        <v>4</v>
      </c>
      <c r="S514" s="8">
        <v>1.9733886699109933</v>
      </c>
      <c r="T514" s="33">
        <v>110.73312</v>
      </c>
      <c r="U514" s="33">
        <v>6.6796762999999997</v>
      </c>
      <c r="V514" s="33">
        <v>502.21834000000001</v>
      </c>
      <c r="W514" s="33">
        <v>5494.8729999999996</v>
      </c>
      <c r="X514" s="33">
        <v>0</v>
      </c>
      <c r="Y514" s="33">
        <v>0</v>
      </c>
      <c r="Z514" s="33">
        <v>0</v>
      </c>
      <c r="AA514" s="33">
        <v>119.06178</v>
      </c>
      <c r="AB514" s="33">
        <v>21.393194999999999</v>
      </c>
      <c r="AC514" s="33">
        <v>6002.0936000000002</v>
      </c>
      <c r="AD514" s="33">
        <v>49.924681</v>
      </c>
      <c r="AE514" s="33">
        <v>51.732805999999997</v>
      </c>
      <c r="AF514" s="33">
        <v>0</v>
      </c>
      <c r="AG514" s="33">
        <v>21.35078</v>
      </c>
      <c r="AH514" s="33">
        <v>119.06177</v>
      </c>
      <c r="AI514" s="33">
        <v>16.507587000000001</v>
      </c>
      <c r="AJ514" s="33">
        <v>5819.8838999999998</v>
      </c>
      <c r="AK514" s="33">
        <v>41.734757999999999</v>
      </c>
      <c r="AL514" s="33">
        <v>122.20166</v>
      </c>
      <c r="AM514" s="33">
        <v>0</v>
      </c>
      <c r="AN514" s="33">
        <v>16.730749833635592</v>
      </c>
      <c r="AO514" s="10">
        <v>0.26063207179087006</v>
      </c>
      <c r="AP514" s="8">
        <v>0</v>
      </c>
      <c r="AQ514" s="8">
        <v>44.263877969967432</v>
      </c>
      <c r="AR514" s="8">
        <v>64</v>
      </c>
      <c r="AS514" s="8">
        <v>704.99428584546877</v>
      </c>
      <c r="AT514">
        <v>37</v>
      </c>
      <c r="AU514" s="20">
        <v>528</v>
      </c>
      <c r="AV514" s="8">
        <v>74.787535410764875</v>
      </c>
      <c r="AW514" s="34">
        <v>39</v>
      </c>
      <c r="AX514" s="34">
        <v>26</v>
      </c>
    </row>
    <row r="515" spans="1:50" x14ac:dyDescent="0.25">
      <c r="A515" s="2" t="s">
        <v>576</v>
      </c>
      <c r="B515" s="3" t="s">
        <v>1069</v>
      </c>
      <c r="C515" s="4">
        <v>76895</v>
      </c>
      <c r="D515" s="2" t="s">
        <v>578</v>
      </c>
      <c r="E515" s="2" t="s">
        <v>1070</v>
      </c>
      <c r="F515" t="e">
        <v>#N/A</v>
      </c>
      <c r="G515" s="6" t="s">
        <v>2232</v>
      </c>
      <c r="H515" s="6">
        <v>0</v>
      </c>
      <c r="I515" s="6" t="s">
        <v>2239</v>
      </c>
      <c r="J515" s="6" t="s">
        <v>2239</v>
      </c>
      <c r="K515" s="34">
        <v>32015.299999999996</v>
      </c>
      <c r="L515" s="34">
        <v>793</v>
      </c>
      <c r="M515" s="34">
        <v>641</v>
      </c>
      <c r="N515" s="34">
        <v>61.154446177847113</v>
      </c>
      <c r="O515" s="35">
        <v>1.0163743925545863</v>
      </c>
      <c r="P515" s="33">
        <v>155</v>
      </c>
      <c r="Q515" s="33">
        <v>476</v>
      </c>
      <c r="R515" s="33">
        <v>10</v>
      </c>
      <c r="S515" s="8">
        <v>27.362237762326576</v>
      </c>
      <c r="T515" s="33">
        <v>13147.332</v>
      </c>
      <c r="U515" s="33">
        <v>1561.2735</v>
      </c>
      <c r="V515" s="33">
        <v>9831.5007000000005</v>
      </c>
      <c r="W515" s="33">
        <v>1990.1386</v>
      </c>
      <c r="X515" s="33">
        <v>7938.6453000000001</v>
      </c>
      <c r="Y515" s="33">
        <v>109.64416</v>
      </c>
      <c r="Z515" s="33">
        <v>938.99848999999995</v>
      </c>
      <c r="AA515" s="33">
        <v>776.93012999999996</v>
      </c>
      <c r="AB515" s="33">
        <v>367.97739000000001</v>
      </c>
      <c r="AC515" s="33">
        <v>32489.1</v>
      </c>
      <c r="AD515" s="33">
        <v>389.99284999999998</v>
      </c>
      <c r="AE515" s="33">
        <v>370.68817000000001</v>
      </c>
      <c r="AF515" s="33">
        <v>0</v>
      </c>
      <c r="AG515" s="33">
        <v>230.32011</v>
      </c>
      <c r="AH515" s="33">
        <v>776.93011999999999</v>
      </c>
      <c r="AI515" s="33">
        <v>185.2003</v>
      </c>
      <c r="AJ515" s="33">
        <v>18103.606</v>
      </c>
      <c r="AK515" s="33">
        <v>5809.2568000000001</v>
      </c>
      <c r="AL515" s="33">
        <v>9596.6414000000004</v>
      </c>
      <c r="AM515" s="33">
        <v>0</v>
      </c>
      <c r="AN515" s="33">
        <v>13.86175666375812</v>
      </c>
      <c r="AO515" s="10">
        <v>0.23436262866191609</v>
      </c>
      <c r="AP515" s="8">
        <v>0</v>
      </c>
      <c r="AQ515" s="8">
        <v>42.949651694720131</v>
      </c>
      <c r="AR515" s="8">
        <v>371</v>
      </c>
      <c r="AS515" s="8">
        <v>118.00539083557952</v>
      </c>
      <c r="AT515">
        <v>252</v>
      </c>
      <c r="AU515" s="20">
        <v>468</v>
      </c>
      <c r="AV515" s="8">
        <v>73.010920436817472</v>
      </c>
      <c r="AW515" s="34">
        <v>144</v>
      </c>
      <c r="AX515" s="34">
        <v>136</v>
      </c>
    </row>
    <row r="516" spans="1:50" x14ac:dyDescent="0.25">
      <c r="A516" s="2" t="s">
        <v>96</v>
      </c>
      <c r="B516" s="3" t="s">
        <v>1071</v>
      </c>
      <c r="C516" s="4">
        <v>44430</v>
      </c>
      <c r="D516" s="2" t="s">
        <v>98</v>
      </c>
      <c r="E516" s="2" t="s">
        <v>1072</v>
      </c>
      <c r="F516" t="e">
        <v>#N/A</v>
      </c>
      <c r="G516" s="6" t="s">
        <v>2231</v>
      </c>
      <c r="H516" s="6">
        <v>9</v>
      </c>
      <c r="I516" s="6" t="s">
        <v>2238</v>
      </c>
      <c r="J516" s="6" t="s">
        <v>2239</v>
      </c>
      <c r="K516" s="34">
        <v>183902.6</v>
      </c>
      <c r="L516" s="34">
        <v>7026</v>
      </c>
      <c r="M516" s="34">
        <v>5461</v>
      </c>
      <c r="N516" s="34">
        <v>84.764695110785567</v>
      </c>
      <c r="O516" s="35">
        <v>1.9432768200322692</v>
      </c>
      <c r="P516" s="33">
        <v>1244</v>
      </c>
      <c r="Q516" s="33">
        <v>4165</v>
      </c>
      <c r="R516" s="33">
        <v>52</v>
      </c>
      <c r="S516" s="8">
        <v>52.30388465812991</v>
      </c>
      <c r="T516" s="33">
        <v>34127.271999999997</v>
      </c>
      <c r="U516" s="33">
        <v>10154.663</v>
      </c>
      <c r="V516" s="33">
        <v>24805.138999999999</v>
      </c>
      <c r="W516" s="33">
        <v>105.89574</v>
      </c>
      <c r="X516" s="33">
        <v>106085.97</v>
      </c>
      <c r="Y516" s="33">
        <v>0</v>
      </c>
      <c r="Z516" s="33">
        <v>4168.0762999999997</v>
      </c>
      <c r="AA516" s="33">
        <v>42492.300999999999</v>
      </c>
      <c r="AB516" s="33">
        <v>0</v>
      </c>
      <c r="AC516" s="33">
        <v>123806.82</v>
      </c>
      <c r="AD516" s="33">
        <v>2771.8216000000002</v>
      </c>
      <c r="AE516" s="33">
        <v>1315.7868000000001</v>
      </c>
      <c r="AF516" s="33">
        <v>0</v>
      </c>
      <c r="AG516" s="33">
        <v>3.8020388999999999</v>
      </c>
      <c r="AH516" s="33">
        <v>29791.744999999999</v>
      </c>
      <c r="AI516" s="33">
        <v>0</v>
      </c>
      <c r="AJ516" s="33">
        <v>3123.2172</v>
      </c>
      <c r="AK516" s="33">
        <v>50119.222000000002</v>
      </c>
      <c r="AL516" s="33">
        <v>92502.260999999999</v>
      </c>
      <c r="AM516" s="33">
        <v>6792.1685949299999</v>
      </c>
      <c r="AN516" s="33">
        <v>76.439635154659996</v>
      </c>
      <c r="AO516" s="10">
        <v>0.84903185330937914</v>
      </c>
      <c r="AP516" s="8">
        <v>35.257378865719758</v>
      </c>
      <c r="AQ516" s="8">
        <v>40.4021236034758</v>
      </c>
      <c r="AR516" s="8">
        <v>1789</v>
      </c>
      <c r="AS516" s="8">
        <v>43.487982112912242</v>
      </c>
      <c r="AT516">
        <v>4608</v>
      </c>
      <c r="AU516" s="20">
        <v>5315</v>
      </c>
      <c r="AV516" s="8">
        <v>97.326496978575349</v>
      </c>
      <c r="AW516" s="34">
        <v>179</v>
      </c>
      <c r="AX516" s="34">
        <v>157</v>
      </c>
    </row>
    <row r="517" spans="1:50" x14ac:dyDescent="0.25">
      <c r="A517" s="2" t="s">
        <v>295</v>
      </c>
      <c r="B517" s="3" t="s">
        <v>1073</v>
      </c>
      <c r="C517" s="4">
        <v>73347</v>
      </c>
      <c r="D517" s="2" t="s">
        <v>297</v>
      </c>
      <c r="E517" s="2" t="s">
        <v>1074</v>
      </c>
      <c r="F517" t="e">
        <v>#N/A</v>
      </c>
      <c r="G517" s="6" t="s">
        <v>2230</v>
      </c>
      <c r="H517" s="6">
        <v>12</v>
      </c>
      <c r="I517" s="6" t="s">
        <v>2238</v>
      </c>
      <c r="J517" s="6" t="s">
        <v>2238</v>
      </c>
      <c r="K517" s="34">
        <v>32203.8</v>
      </c>
      <c r="L517" s="34">
        <v>1022</v>
      </c>
      <c r="M517" s="34">
        <v>855</v>
      </c>
      <c r="N517" s="34">
        <v>55.32163742690058</v>
      </c>
      <c r="O517" s="35">
        <v>3.1340060186168808</v>
      </c>
      <c r="P517" s="33">
        <v>503</v>
      </c>
      <c r="Q517" s="33">
        <v>346</v>
      </c>
      <c r="R517" s="33">
        <v>6</v>
      </c>
      <c r="S517" s="8">
        <v>44.670618847739526</v>
      </c>
      <c r="T517" s="33">
        <v>1165.6405</v>
      </c>
      <c r="U517" s="33">
        <v>1442.1022</v>
      </c>
      <c r="V517" s="33">
        <v>5041.1264000000001</v>
      </c>
      <c r="W517" s="33">
        <v>24463.364000000001</v>
      </c>
      <c r="X517" s="33">
        <v>0</v>
      </c>
      <c r="Y517" s="33">
        <v>0</v>
      </c>
      <c r="Z517" s="33">
        <v>9575.3363000000008</v>
      </c>
      <c r="AA517" s="33">
        <v>242.49507</v>
      </c>
      <c r="AB517" s="33">
        <v>26.487193999999999</v>
      </c>
      <c r="AC517" s="33">
        <v>22258.41</v>
      </c>
      <c r="AD517" s="33">
        <v>31.759167000000001</v>
      </c>
      <c r="AE517" s="33">
        <v>18.540065999999999</v>
      </c>
      <c r="AF517" s="33">
        <v>0</v>
      </c>
      <c r="AG517" s="33">
        <v>3897.4115000000002</v>
      </c>
      <c r="AH517" s="33">
        <v>17.011869000000001</v>
      </c>
      <c r="AI517" s="33">
        <v>3873.1801999999998</v>
      </c>
      <c r="AJ517" s="33">
        <v>9430.3030999999992</v>
      </c>
      <c r="AK517" s="33">
        <v>543.36837000000003</v>
      </c>
      <c r="AL517" s="33">
        <v>14354.673000000001</v>
      </c>
      <c r="AM517" s="33">
        <v>214.42452050200001</v>
      </c>
      <c r="AN517" s="33">
        <v>60.427684581016955</v>
      </c>
      <c r="AO517" s="10">
        <v>0.44169096209912534</v>
      </c>
      <c r="AP517" s="8">
        <v>0</v>
      </c>
      <c r="AQ517" s="8">
        <v>183.35</v>
      </c>
      <c r="AR517" s="8">
        <v>343</v>
      </c>
      <c r="AS517" s="8">
        <v>534.54810495626828</v>
      </c>
      <c r="AT517">
        <v>617</v>
      </c>
      <c r="AU517" s="20">
        <v>481.00000000000006</v>
      </c>
      <c r="AV517" s="8">
        <v>56.257309941520475</v>
      </c>
      <c r="AW517" s="34">
        <v>182</v>
      </c>
      <c r="AX517" s="34">
        <v>159</v>
      </c>
    </row>
    <row r="518" spans="1:50" x14ac:dyDescent="0.25">
      <c r="A518" s="2" t="s">
        <v>500</v>
      </c>
      <c r="B518" s="3" t="s">
        <v>1075</v>
      </c>
      <c r="C518" s="4">
        <v>5237</v>
      </c>
      <c r="D518" s="2" t="s">
        <v>502</v>
      </c>
      <c r="E518" s="2" t="s">
        <v>1076</v>
      </c>
      <c r="F518" t="e">
        <v>#N/A</v>
      </c>
      <c r="G518" s="6" t="s">
        <v>2232</v>
      </c>
      <c r="H518" s="6">
        <v>8</v>
      </c>
      <c r="I518" s="6" t="s">
        <v>2238</v>
      </c>
      <c r="J518" s="6" t="s">
        <v>2239</v>
      </c>
      <c r="K518" s="34">
        <v>19416.8</v>
      </c>
      <c r="L518" s="34">
        <v>1682</v>
      </c>
      <c r="M518" s="34">
        <v>967</v>
      </c>
      <c r="N518" s="34">
        <v>60.289555325749745</v>
      </c>
      <c r="O518" s="35">
        <v>6.7634709892537588</v>
      </c>
      <c r="P518" s="33">
        <v>84</v>
      </c>
      <c r="Q518" s="33">
        <v>863</v>
      </c>
      <c r="R518" s="33">
        <v>20</v>
      </c>
      <c r="S518" s="8">
        <v>13.411731869437002</v>
      </c>
      <c r="T518" s="33">
        <v>4285.4813000000004</v>
      </c>
      <c r="U518" s="33">
        <v>0</v>
      </c>
      <c r="V518" s="33">
        <v>0</v>
      </c>
      <c r="W518" s="33">
        <v>15421.334999999999</v>
      </c>
      <c r="X518" s="33">
        <v>210.79053999999999</v>
      </c>
      <c r="Y518" s="33">
        <v>0</v>
      </c>
      <c r="Z518" s="33">
        <v>1673.22</v>
      </c>
      <c r="AA518" s="33">
        <v>0</v>
      </c>
      <c r="AB518" s="33">
        <v>181.60243</v>
      </c>
      <c r="AC518" s="33">
        <v>18361.951000000001</v>
      </c>
      <c r="AD518" s="33">
        <v>108.33277</v>
      </c>
      <c r="AE518" s="33">
        <v>80.476044999999999</v>
      </c>
      <c r="AF518" s="33">
        <v>25.175898</v>
      </c>
      <c r="AG518" s="33">
        <v>4276.3689999999997</v>
      </c>
      <c r="AH518" s="33">
        <v>0</v>
      </c>
      <c r="AI518" s="33">
        <v>37.044438</v>
      </c>
      <c r="AJ518" s="33">
        <v>11047.392</v>
      </c>
      <c r="AK518" s="33">
        <v>2132.7017999999998</v>
      </c>
      <c r="AL518" s="33">
        <v>2725.9468999999999</v>
      </c>
      <c r="AM518" s="33">
        <v>0</v>
      </c>
      <c r="AN518" s="33">
        <v>14.133680617988</v>
      </c>
      <c r="AO518" s="10">
        <v>0.2824858757062147</v>
      </c>
      <c r="AP518" s="8">
        <v>0</v>
      </c>
      <c r="AQ518" s="8">
        <v>84.030343645262946</v>
      </c>
      <c r="AR518" s="8">
        <v>183</v>
      </c>
      <c r="AS518" s="8">
        <v>581.14754098360652</v>
      </c>
      <c r="AT518">
        <v>172</v>
      </c>
      <c r="AU518" s="20">
        <v>854</v>
      </c>
      <c r="AV518" s="8">
        <v>88.314374353671141</v>
      </c>
      <c r="AW518" s="34">
        <v>38</v>
      </c>
      <c r="AX518" s="34">
        <v>36</v>
      </c>
    </row>
    <row r="519" spans="1:50" x14ac:dyDescent="0.25">
      <c r="A519" s="2" t="s">
        <v>576</v>
      </c>
      <c r="B519" s="3" t="s">
        <v>1077</v>
      </c>
      <c r="C519" s="4">
        <v>76111</v>
      </c>
      <c r="D519" s="2" t="s">
        <v>578</v>
      </c>
      <c r="E519" s="2" t="s">
        <v>1078</v>
      </c>
      <c r="F519" t="e">
        <v>#N/A</v>
      </c>
      <c r="G519" s="6" t="s">
        <v>2231</v>
      </c>
      <c r="H519" s="6">
        <v>0</v>
      </c>
      <c r="I519" s="6" t="s">
        <v>2239</v>
      </c>
      <c r="J519" s="6" t="s">
        <v>2239</v>
      </c>
      <c r="K519" s="34">
        <v>74488.899999999994</v>
      </c>
      <c r="L519" s="34">
        <v>2890</v>
      </c>
      <c r="M519" s="34">
        <v>1540</v>
      </c>
      <c r="N519" s="34">
        <v>44.870129870129873</v>
      </c>
      <c r="O519" s="35">
        <v>1.8487535681637728</v>
      </c>
      <c r="P519" s="33">
        <v>382</v>
      </c>
      <c r="Q519" s="33">
        <v>1132</v>
      </c>
      <c r="R519" s="33">
        <v>26</v>
      </c>
      <c r="S519" s="8">
        <v>38.586574572708692</v>
      </c>
      <c r="T519" s="33">
        <v>9807.8611999999994</v>
      </c>
      <c r="U519" s="33">
        <v>1540.2627</v>
      </c>
      <c r="V519" s="33">
        <v>12820.155000000001</v>
      </c>
      <c r="W519" s="33">
        <v>52199.112999999998</v>
      </c>
      <c r="X519" s="33">
        <v>4439.5639000000001</v>
      </c>
      <c r="Y519" s="33">
        <v>432.55430000000001</v>
      </c>
      <c r="Z519" s="33">
        <v>6855.4050999999999</v>
      </c>
      <c r="AA519" s="33">
        <v>10930.097</v>
      </c>
      <c r="AB519" s="33">
        <v>508.31110000000001</v>
      </c>
      <c r="AC519" s="33">
        <v>63600.999000000003</v>
      </c>
      <c r="AD519" s="33">
        <v>733.12175999999999</v>
      </c>
      <c r="AE519" s="33">
        <v>972.05809999999997</v>
      </c>
      <c r="AF519" s="33">
        <v>0</v>
      </c>
      <c r="AG519" s="33">
        <v>1254.3531</v>
      </c>
      <c r="AH519" s="33">
        <v>9984.0645000000004</v>
      </c>
      <c r="AI519" s="33">
        <v>1898.1747</v>
      </c>
      <c r="AJ519" s="33">
        <v>32981.205000000002</v>
      </c>
      <c r="AK519" s="33">
        <v>3920.3764999999999</v>
      </c>
      <c r="AL519" s="33">
        <v>32050.256000000001</v>
      </c>
      <c r="AM519" s="33">
        <v>20660.568770400001</v>
      </c>
      <c r="AN519" s="33">
        <v>111.86924778653839</v>
      </c>
      <c r="AO519" s="10">
        <v>0.17679900744416874</v>
      </c>
      <c r="AP519" s="8">
        <v>0</v>
      </c>
      <c r="AQ519" s="8">
        <v>192.86584890190193</v>
      </c>
      <c r="AR519" s="8">
        <v>873</v>
      </c>
      <c r="AS519" s="8">
        <v>225.19419980985106</v>
      </c>
      <c r="AT519">
        <v>517</v>
      </c>
      <c r="AU519" s="20">
        <v>1198</v>
      </c>
      <c r="AV519" s="8">
        <v>77.79220779220779</v>
      </c>
      <c r="AW519" s="34">
        <v>258</v>
      </c>
      <c r="AX519" s="34">
        <v>242</v>
      </c>
    </row>
    <row r="520" spans="1:50" x14ac:dyDescent="0.25">
      <c r="A520" s="2" t="s">
        <v>301</v>
      </c>
      <c r="B520" s="3" t="s">
        <v>1079</v>
      </c>
      <c r="C520" s="4">
        <v>13683</v>
      </c>
      <c r="D520" s="2" t="s">
        <v>303</v>
      </c>
      <c r="E520" s="2" t="s">
        <v>1080</v>
      </c>
      <c r="F520" t="e">
        <v>#N/A</v>
      </c>
      <c r="G520" s="6" t="s">
        <v>2231</v>
      </c>
      <c r="H520" s="6">
        <v>0</v>
      </c>
      <c r="I520" s="6" t="s">
        <v>2239</v>
      </c>
      <c r="J520" s="6" t="s">
        <v>2239</v>
      </c>
      <c r="K520" s="34">
        <v>15757.1</v>
      </c>
      <c r="L520" s="34">
        <v>1033</v>
      </c>
      <c r="M520" s="34">
        <v>1019</v>
      </c>
      <c r="N520" s="34">
        <v>63.002944062806677</v>
      </c>
      <c r="O520" s="35">
        <v>8.5977989310627709</v>
      </c>
      <c r="P520" s="33">
        <v>705</v>
      </c>
      <c r="Q520" s="33">
        <v>306</v>
      </c>
      <c r="R520" s="33">
        <v>8</v>
      </c>
      <c r="S520" s="8">
        <v>10.052578308680332</v>
      </c>
      <c r="T520" s="33">
        <v>14301.365</v>
      </c>
      <c r="U520" s="33">
        <v>0</v>
      </c>
      <c r="V520" s="33">
        <v>0</v>
      </c>
      <c r="W520" s="33">
        <v>1185.7636</v>
      </c>
      <c r="X520" s="33">
        <v>8.1002995000000002</v>
      </c>
      <c r="Y520" s="33">
        <v>27.407003</v>
      </c>
      <c r="Z520" s="33">
        <v>657.57716000000005</v>
      </c>
      <c r="AA520" s="33">
        <v>0</v>
      </c>
      <c r="AB520" s="33">
        <v>59.772651000000003</v>
      </c>
      <c r="AC520" s="33">
        <v>14745.573</v>
      </c>
      <c r="AD520" s="33">
        <v>178.0609</v>
      </c>
      <c r="AE520" s="33">
        <v>197.53870000000001</v>
      </c>
      <c r="AF520" s="33">
        <v>0</v>
      </c>
      <c r="AG520" s="33">
        <v>46.901586999999999</v>
      </c>
      <c r="AH520" s="33">
        <v>0</v>
      </c>
      <c r="AI520" s="33">
        <v>15.466036000000001</v>
      </c>
      <c r="AJ520" s="33">
        <v>3537.6255999999998</v>
      </c>
      <c r="AK520" s="33">
        <v>10295.781000000001</v>
      </c>
      <c r="AL520" s="33">
        <v>1575.0776000000001</v>
      </c>
      <c r="AM520" s="33">
        <v>0</v>
      </c>
      <c r="AN520" s="33">
        <v>101.8825378833928</v>
      </c>
      <c r="AO520" s="10">
        <v>0.65342465753424661</v>
      </c>
      <c r="AP520" s="8">
        <v>0</v>
      </c>
      <c r="AQ520" s="8">
        <v>49.022044819496045</v>
      </c>
      <c r="AR520" s="8">
        <v>151</v>
      </c>
      <c r="AS520" s="8">
        <v>534.5695364238411</v>
      </c>
      <c r="AT520">
        <v>888</v>
      </c>
      <c r="AU520" s="20">
        <v>916</v>
      </c>
      <c r="AV520" s="8">
        <v>89.892051030421982</v>
      </c>
      <c r="AW520" s="34">
        <v>43</v>
      </c>
      <c r="AX520" s="34">
        <v>36</v>
      </c>
    </row>
    <row r="521" spans="1:50" x14ac:dyDescent="0.25">
      <c r="A521" s="2" t="s">
        <v>888</v>
      </c>
      <c r="B521" s="3" t="s">
        <v>1081</v>
      </c>
      <c r="C521" s="4">
        <v>27135</v>
      </c>
      <c r="D521" s="2" t="s">
        <v>890</v>
      </c>
      <c r="E521" s="2" t="s">
        <v>1082</v>
      </c>
      <c r="F521" t="e">
        <v>#N/A</v>
      </c>
      <c r="G521" s="6" t="s">
        <v>2233</v>
      </c>
      <c r="H521" s="6">
        <v>28</v>
      </c>
      <c r="I521" s="6" t="s">
        <v>2237</v>
      </c>
      <c r="J521" s="6" t="s">
        <v>2238</v>
      </c>
      <c r="K521" s="34">
        <v>38049.700000000004</v>
      </c>
      <c r="L521" s="34">
        <v>547</v>
      </c>
      <c r="M521" s="34">
        <v>535</v>
      </c>
      <c r="N521" s="34">
        <v>64.299065420560751</v>
      </c>
      <c r="O521" s="35">
        <v>1.1533066320611742</v>
      </c>
      <c r="P521" s="33">
        <v>0</v>
      </c>
      <c r="Q521" s="33">
        <v>0</v>
      </c>
      <c r="R521" s="33">
        <v>535</v>
      </c>
      <c r="S521" s="8">
        <v>78.436922608342485</v>
      </c>
      <c r="T521" s="33">
        <v>18314.236000000001</v>
      </c>
      <c r="U521" s="33">
        <v>2520.6107000000002</v>
      </c>
      <c r="V521" s="33">
        <v>0</v>
      </c>
      <c r="W521" s="33">
        <v>16394.904999999999</v>
      </c>
      <c r="X521" s="33">
        <v>0</v>
      </c>
      <c r="Y521" s="33">
        <v>127.98602</v>
      </c>
      <c r="Z521" s="33">
        <v>28376.803</v>
      </c>
      <c r="AA521" s="33">
        <v>6133.3715000000002</v>
      </c>
      <c r="AB521" s="33">
        <v>241.23008999999999</v>
      </c>
      <c r="AC521" s="33">
        <v>3050.0477999999998</v>
      </c>
      <c r="AD521" s="33">
        <v>0</v>
      </c>
      <c r="AE521" s="33">
        <v>4.2310721999999998</v>
      </c>
      <c r="AF521" s="33">
        <v>0</v>
      </c>
      <c r="AG521" s="33">
        <v>230.61521999999999</v>
      </c>
      <c r="AH521" s="33">
        <v>6128.8914999999997</v>
      </c>
      <c r="AI521" s="33">
        <v>171.83376000000001</v>
      </c>
      <c r="AJ521" s="33">
        <v>181.27812</v>
      </c>
      <c r="AK521" s="33">
        <v>1461.9147</v>
      </c>
      <c r="AL521" s="33">
        <v>29750.673999999999</v>
      </c>
      <c r="AM521" s="33">
        <v>0</v>
      </c>
      <c r="AN521" s="33">
        <v>68.181819765671989</v>
      </c>
      <c r="AO521" s="10">
        <v>0.49979863068868302</v>
      </c>
      <c r="AP521" s="8">
        <v>0</v>
      </c>
      <c r="AQ521" s="8">
        <v>13.884879599880758</v>
      </c>
      <c r="AR521" s="8">
        <v>379</v>
      </c>
      <c r="AS521" s="8">
        <v>37.994722955145122</v>
      </c>
      <c r="AT521">
        <v>95</v>
      </c>
      <c r="AU521" s="20">
        <v>513</v>
      </c>
      <c r="AV521" s="8">
        <v>95.887850467289709</v>
      </c>
      <c r="AW521" s="34">
        <v>10</v>
      </c>
      <c r="AX521" s="34">
        <v>5</v>
      </c>
    </row>
    <row r="522" spans="1:50" x14ac:dyDescent="0.25">
      <c r="A522" s="2" t="s">
        <v>426</v>
      </c>
      <c r="B522" s="3" t="s">
        <v>1083</v>
      </c>
      <c r="C522" s="4">
        <v>99524</v>
      </c>
      <c r="D522" s="2" t="s">
        <v>428</v>
      </c>
      <c r="E522" s="2" t="s">
        <v>1084</v>
      </c>
      <c r="F522" t="e">
        <v>#N/A</v>
      </c>
      <c r="G522" s="6" t="s">
        <v>2230</v>
      </c>
      <c r="H522" s="6">
        <v>0</v>
      </c>
      <c r="I522" s="6" t="s">
        <v>2239</v>
      </c>
      <c r="J522" s="6" t="s">
        <v>2239</v>
      </c>
      <c r="K522" s="34">
        <v>1862767.1</v>
      </c>
      <c r="L522" s="34">
        <v>913</v>
      </c>
      <c r="M522" s="34">
        <v>892</v>
      </c>
      <c r="N522" s="34">
        <v>18.27354260089686</v>
      </c>
      <c r="O522" s="35">
        <v>1.4312632029660552E-2</v>
      </c>
      <c r="P522" s="33">
        <v>136</v>
      </c>
      <c r="Q522" s="33">
        <v>756</v>
      </c>
      <c r="R522" s="33">
        <v>0</v>
      </c>
      <c r="S522" s="8">
        <v>36.603113959644205</v>
      </c>
      <c r="T522" s="33">
        <v>771011.27</v>
      </c>
      <c r="U522" s="33">
        <v>0</v>
      </c>
      <c r="V522" s="33">
        <v>206710.02</v>
      </c>
      <c r="W522" s="33">
        <v>516957.17</v>
      </c>
      <c r="X522" s="33">
        <v>302814.76</v>
      </c>
      <c r="Y522" s="33">
        <v>4196.0105999999996</v>
      </c>
      <c r="Z522" s="33">
        <v>231007.4</v>
      </c>
      <c r="AA522" s="33">
        <v>62448.023000000001</v>
      </c>
      <c r="AB522" s="33">
        <v>22900.798999999999</v>
      </c>
      <c r="AC522" s="33">
        <v>1495333.4</v>
      </c>
      <c r="AD522" s="33">
        <v>9331.9187999999995</v>
      </c>
      <c r="AE522" s="33">
        <v>7875.0457999999999</v>
      </c>
      <c r="AF522" s="33">
        <v>0</v>
      </c>
      <c r="AG522" s="33">
        <v>4611.9475000000002</v>
      </c>
      <c r="AH522" s="33">
        <v>4.3651999999999997E-4</v>
      </c>
      <c r="AI522" s="33">
        <v>64780.567999999999</v>
      </c>
      <c r="AJ522" s="33">
        <v>4618.2785000000003</v>
      </c>
      <c r="AK522" s="33">
        <v>1076662.6000000001</v>
      </c>
      <c r="AL522" s="33">
        <v>665603.32999999996</v>
      </c>
      <c r="AM522" s="33">
        <v>0</v>
      </c>
      <c r="AN522" s="33">
        <v>96.345943024128005</v>
      </c>
      <c r="AO522" s="10">
        <v>0.7000274197970936</v>
      </c>
      <c r="AP522" s="8">
        <v>0</v>
      </c>
      <c r="AQ522" s="8">
        <v>116.17324814907892</v>
      </c>
      <c r="AR522" s="8">
        <v>20141</v>
      </c>
      <c r="AS522" s="8">
        <v>5.8735911821657316</v>
      </c>
      <c r="AT522">
        <v>511</v>
      </c>
      <c r="AU522" s="20">
        <v>810</v>
      </c>
      <c r="AV522" s="8">
        <v>90.807174887892373</v>
      </c>
      <c r="AW522" s="34">
        <v>60</v>
      </c>
      <c r="AX522" s="34">
        <v>45</v>
      </c>
    </row>
    <row r="523" spans="1:50" x14ac:dyDescent="0.25">
      <c r="A523" s="2" t="s">
        <v>814</v>
      </c>
      <c r="B523" s="3" t="s">
        <v>1085</v>
      </c>
      <c r="C523" s="4">
        <v>63594</v>
      </c>
      <c r="D523" s="2" t="s">
        <v>816</v>
      </c>
      <c r="E523" s="2" t="s">
        <v>1086</v>
      </c>
      <c r="F523" t="e">
        <v>#N/A</v>
      </c>
      <c r="G523" s="6" t="s">
        <v>2232</v>
      </c>
      <c r="H523" s="6">
        <v>6</v>
      </c>
      <c r="I523" s="6" t="s">
        <v>2238</v>
      </c>
      <c r="J523" s="6" t="s">
        <v>2238</v>
      </c>
      <c r="K523" s="34">
        <v>13316.1</v>
      </c>
      <c r="L523" s="34">
        <v>1595</v>
      </c>
      <c r="M523" s="34">
        <v>1165</v>
      </c>
      <c r="N523" s="34">
        <v>62.06008583690987</v>
      </c>
      <c r="O523" s="35">
        <v>10.627725821257661</v>
      </c>
      <c r="P523" s="33">
        <v>600</v>
      </c>
      <c r="Q523" s="33">
        <v>563</v>
      </c>
      <c r="R523" s="33">
        <v>2</v>
      </c>
      <c r="S523" s="8">
        <v>61.560832200911086</v>
      </c>
      <c r="T523" s="33">
        <v>10883.352999999999</v>
      </c>
      <c r="U523" s="33">
        <v>1418.1837</v>
      </c>
      <c r="V523" s="33">
        <v>0</v>
      </c>
      <c r="W523" s="33">
        <v>911.45905000000005</v>
      </c>
      <c r="X523" s="33">
        <v>0</v>
      </c>
      <c r="Y523" s="33">
        <v>0</v>
      </c>
      <c r="Z523" s="33">
        <v>218.98033000000001</v>
      </c>
      <c r="AA523" s="33">
        <v>204.51500999999999</v>
      </c>
      <c r="AB523" s="33">
        <v>25.467113000000001</v>
      </c>
      <c r="AC523" s="33">
        <v>12831.591</v>
      </c>
      <c r="AD523" s="33">
        <v>81.931188000000006</v>
      </c>
      <c r="AE523" s="33">
        <v>119.6896</v>
      </c>
      <c r="AF523" s="33">
        <v>0</v>
      </c>
      <c r="AG523" s="33">
        <v>17.292853999999998</v>
      </c>
      <c r="AH523" s="33">
        <v>169.54569000000001</v>
      </c>
      <c r="AI523" s="33">
        <v>13.960293999999999</v>
      </c>
      <c r="AJ523" s="33">
        <v>1461.8210999999999</v>
      </c>
      <c r="AK523" s="33">
        <v>3354.1127000000001</v>
      </c>
      <c r="AL523" s="33">
        <v>8226.0622000000003</v>
      </c>
      <c r="AM523" s="33">
        <v>0</v>
      </c>
      <c r="AN523" s="33">
        <v>50.75253404178352</v>
      </c>
      <c r="AO523" s="10">
        <v>0.18594847775175644</v>
      </c>
      <c r="AP523" s="8">
        <v>0</v>
      </c>
      <c r="AQ523" s="8">
        <v>73.021605017278887</v>
      </c>
      <c r="AR523" s="8">
        <v>123</v>
      </c>
      <c r="AS523" s="8">
        <v>631.70731707317066</v>
      </c>
      <c r="AT523">
        <v>1032</v>
      </c>
      <c r="AU523" s="20">
        <v>963</v>
      </c>
      <c r="AV523" s="8">
        <v>82.66094420600858</v>
      </c>
      <c r="AW523" s="34">
        <v>95</v>
      </c>
      <c r="AX523" s="34">
        <v>84</v>
      </c>
    </row>
    <row r="524" spans="1:50" x14ac:dyDescent="0.25">
      <c r="A524" s="2" t="s">
        <v>576</v>
      </c>
      <c r="B524" s="3" t="s">
        <v>1087</v>
      </c>
      <c r="C524" s="4">
        <v>76122</v>
      </c>
      <c r="D524" s="2" t="s">
        <v>578</v>
      </c>
      <c r="E524" s="2" t="s">
        <v>1088</v>
      </c>
      <c r="F524" t="e">
        <v>#N/A</v>
      </c>
      <c r="G524" s="6" t="s">
        <v>2232</v>
      </c>
      <c r="H524" s="6">
        <v>0</v>
      </c>
      <c r="I524" s="6" t="s">
        <v>2239</v>
      </c>
      <c r="J524" s="6" t="s">
        <v>2239</v>
      </c>
      <c r="K524" s="34">
        <v>16379.9</v>
      </c>
      <c r="L524" s="34">
        <v>303</v>
      </c>
      <c r="M524" s="34">
        <v>251</v>
      </c>
      <c r="N524" s="34">
        <v>45.019920318725099</v>
      </c>
      <c r="O524" s="35">
        <v>1.3959077949586385</v>
      </c>
      <c r="P524" s="33">
        <v>165</v>
      </c>
      <c r="Q524" s="33">
        <v>84</v>
      </c>
      <c r="R524" s="33">
        <v>2</v>
      </c>
      <c r="S524" s="8">
        <v>9.4254091865123719</v>
      </c>
      <c r="T524" s="33">
        <v>3388.0605999999998</v>
      </c>
      <c r="U524" s="33">
        <v>0</v>
      </c>
      <c r="V524" s="33">
        <v>54.763317000000001</v>
      </c>
      <c r="W524" s="33">
        <v>12887.272999999999</v>
      </c>
      <c r="X524" s="33">
        <v>0</v>
      </c>
      <c r="Y524" s="33">
        <v>0</v>
      </c>
      <c r="Z524" s="33">
        <v>436.58614999999998</v>
      </c>
      <c r="AA524" s="33">
        <v>3965.0628000000002</v>
      </c>
      <c r="AB524" s="33">
        <v>121.89257000000001</v>
      </c>
      <c r="AC524" s="33">
        <v>12089.089</v>
      </c>
      <c r="AD524" s="33">
        <v>144.79438999999999</v>
      </c>
      <c r="AE524" s="33">
        <v>201.00193999999999</v>
      </c>
      <c r="AF524" s="33">
        <v>0</v>
      </c>
      <c r="AG524" s="33">
        <v>164.50415000000001</v>
      </c>
      <c r="AH524" s="33">
        <v>3964.6970000000001</v>
      </c>
      <c r="AI524" s="33">
        <v>33.004311999999999</v>
      </c>
      <c r="AJ524" s="33">
        <v>9364.0318000000007</v>
      </c>
      <c r="AK524" s="33">
        <v>1450.7293</v>
      </c>
      <c r="AL524" s="33">
        <v>1579.4567</v>
      </c>
      <c r="AM524" s="33">
        <v>0</v>
      </c>
      <c r="AN524" s="33">
        <v>42.879761937228395</v>
      </c>
      <c r="AO524" s="10">
        <v>0.64251781472684089</v>
      </c>
      <c r="AP524" s="8">
        <v>0</v>
      </c>
      <c r="AQ524" s="8">
        <v>125.15457702615971</v>
      </c>
      <c r="AR524" s="8">
        <v>165</v>
      </c>
      <c r="AS524" s="8">
        <v>773.17695939212126</v>
      </c>
      <c r="AT524">
        <v>51</v>
      </c>
      <c r="AU524" s="20">
        <v>103</v>
      </c>
      <c r="AV524" s="8">
        <v>41.035856573705182</v>
      </c>
      <c r="AW524" s="34">
        <v>29</v>
      </c>
      <c r="AX524" s="34">
        <v>27</v>
      </c>
    </row>
    <row r="525" spans="1:50" x14ac:dyDescent="0.25">
      <c r="A525" s="2" t="s">
        <v>295</v>
      </c>
      <c r="B525" s="3" t="s">
        <v>1089</v>
      </c>
      <c r="C525" s="4">
        <v>73678</v>
      </c>
      <c r="D525" s="2" t="s">
        <v>297</v>
      </c>
      <c r="E525" s="2" t="s">
        <v>1090</v>
      </c>
      <c r="F525" t="e">
        <v>#N/A</v>
      </c>
      <c r="G525" s="6" t="s">
        <v>2230</v>
      </c>
      <c r="H525" s="6">
        <v>9</v>
      </c>
      <c r="I525" s="6" t="s">
        <v>2238</v>
      </c>
      <c r="J525" s="6" t="s">
        <v>2238</v>
      </c>
      <c r="K525" s="34">
        <v>41919.999999999993</v>
      </c>
      <c r="L525" s="34">
        <v>2516</v>
      </c>
      <c r="M525" s="34">
        <v>2157</v>
      </c>
      <c r="N525" s="34">
        <v>57.440890125173851</v>
      </c>
      <c r="O525" s="35">
        <v>5.6984333633411808</v>
      </c>
      <c r="P525" s="33">
        <v>498</v>
      </c>
      <c r="Q525" s="33">
        <v>1651</v>
      </c>
      <c r="R525" s="33">
        <v>8</v>
      </c>
      <c r="S525" s="8">
        <v>21.094817148163081</v>
      </c>
      <c r="T525" s="33">
        <v>21984.098999999998</v>
      </c>
      <c r="U525" s="33">
        <v>1409.9831999999999</v>
      </c>
      <c r="V525" s="33">
        <v>7967.3257999999996</v>
      </c>
      <c r="W525" s="33">
        <v>9200.9904000000006</v>
      </c>
      <c r="X525" s="33">
        <v>0</v>
      </c>
      <c r="Y525" s="33">
        <v>0</v>
      </c>
      <c r="Z525" s="33">
        <v>2843.7343000000001</v>
      </c>
      <c r="AA525" s="33">
        <v>306.56583999999998</v>
      </c>
      <c r="AB525" s="33">
        <v>560.89696000000004</v>
      </c>
      <c r="AC525" s="33">
        <v>37340.866000000002</v>
      </c>
      <c r="AD525" s="33">
        <v>182.82848999999999</v>
      </c>
      <c r="AE525" s="33">
        <v>100.02849999999999</v>
      </c>
      <c r="AF525" s="33">
        <v>111.45098</v>
      </c>
      <c r="AG525" s="33">
        <v>888.96438999999998</v>
      </c>
      <c r="AH525" s="33">
        <v>0</v>
      </c>
      <c r="AI525" s="33">
        <v>329.78196000000003</v>
      </c>
      <c r="AJ525" s="33">
        <v>19610.688999999998</v>
      </c>
      <c r="AK525" s="33">
        <v>11495.550999999999</v>
      </c>
      <c r="AL525" s="33">
        <v>8698.4261999999999</v>
      </c>
      <c r="AM525" s="33">
        <v>0</v>
      </c>
      <c r="AN525" s="33">
        <v>0.60165401375199989</v>
      </c>
      <c r="AO525" s="10">
        <v>0.43221320973348781</v>
      </c>
      <c r="AP525" s="8">
        <v>0</v>
      </c>
      <c r="AQ525" s="8">
        <v>356.84999999999997</v>
      </c>
      <c r="AR525" s="8">
        <v>425</v>
      </c>
      <c r="AS525" s="8">
        <v>839.64705882352928</v>
      </c>
      <c r="AT525">
        <v>1553</v>
      </c>
      <c r="AU525" s="20">
        <v>2018</v>
      </c>
      <c r="AV525" s="8">
        <v>93.555864626796478</v>
      </c>
      <c r="AW525" s="34">
        <v>161</v>
      </c>
      <c r="AX525" s="34">
        <v>136</v>
      </c>
    </row>
    <row r="526" spans="1:50" x14ac:dyDescent="0.25">
      <c r="A526" s="2" t="s">
        <v>295</v>
      </c>
      <c r="B526" s="3" t="s">
        <v>1091</v>
      </c>
      <c r="C526" s="4">
        <v>73148</v>
      </c>
      <c r="D526" s="2" t="s">
        <v>297</v>
      </c>
      <c r="E526" s="2" t="s">
        <v>1092</v>
      </c>
      <c r="F526" t="e">
        <v>#N/A</v>
      </c>
      <c r="G526" s="6" t="s">
        <v>2233</v>
      </c>
      <c r="H526" s="6">
        <v>0</v>
      </c>
      <c r="I526" s="6" t="s">
        <v>2239</v>
      </c>
      <c r="J526" s="6" t="s">
        <v>2239</v>
      </c>
      <c r="K526" s="34">
        <v>18373.5</v>
      </c>
      <c r="L526" s="34">
        <v>1071</v>
      </c>
      <c r="M526" s="34">
        <v>880</v>
      </c>
      <c r="N526" s="34">
        <v>60.113636363636367</v>
      </c>
      <c r="O526" s="35">
        <v>4.0538257626292218</v>
      </c>
      <c r="P526" s="33">
        <v>89</v>
      </c>
      <c r="Q526" s="33">
        <v>786</v>
      </c>
      <c r="R526" s="33">
        <v>5</v>
      </c>
      <c r="S526" s="8">
        <v>30.465694696127777</v>
      </c>
      <c r="T526" s="33">
        <v>7182.2263999999996</v>
      </c>
      <c r="U526" s="33">
        <v>0</v>
      </c>
      <c r="V526" s="33">
        <v>11622.913</v>
      </c>
      <c r="W526" s="33">
        <v>0.16550756</v>
      </c>
      <c r="X526" s="33">
        <v>0</v>
      </c>
      <c r="Y526" s="33">
        <v>0</v>
      </c>
      <c r="Z526" s="33">
        <v>1115.7424000000001</v>
      </c>
      <c r="AA526" s="33">
        <v>1026.105</v>
      </c>
      <c r="AB526" s="33">
        <v>7.1213169000000001</v>
      </c>
      <c r="AC526" s="33">
        <v>16750.424999999999</v>
      </c>
      <c r="AD526" s="33">
        <v>226.07166000000001</v>
      </c>
      <c r="AE526" s="33">
        <v>246.62595999999999</v>
      </c>
      <c r="AF526" s="33">
        <v>0</v>
      </c>
      <c r="AG526" s="33">
        <v>5382.5861999999997</v>
      </c>
      <c r="AH526" s="33">
        <v>868.04281000000003</v>
      </c>
      <c r="AI526" s="33">
        <v>1.192372</v>
      </c>
      <c r="AJ526" s="33">
        <v>4726.6634999999997</v>
      </c>
      <c r="AK526" s="33">
        <v>2073.6484</v>
      </c>
      <c r="AL526" s="33">
        <v>5826.7064</v>
      </c>
      <c r="AM526" s="33">
        <v>0</v>
      </c>
      <c r="AN526" s="33">
        <v>2.890227779599154</v>
      </c>
      <c r="AO526" s="10">
        <v>0.23484434735117421</v>
      </c>
      <c r="AP526" s="8">
        <v>0</v>
      </c>
      <c r="AQ526" s="8">
        <v>78</v>
      </c>
      <c r="AR526" s="8">
        <v>202</v>
      </c>
      <c r="AS526" s="8">
        <v>386.13861386138615</v>
      </c>
      <c r="AT526">
        <v>392</v>
      </c>
      <c r="AU526" s="20">
        <v>817</v>
      </c>
      <c r="AV526" s="8">
        <v>92.840909090909093</v>
      </c>
      <c r="AW526" s="34">
        <v>21</v>
      </c>
      <c r="AX526" s="34">
        <v>16</v>
      </c>
    </row>
    <row r="527" spans="1:50" x14ac:dyDescent="0.25">
      <c r="A527" s="2" t="s">
        <v>758</v>
      </c>
      <c r="B527" s="3" t="s">
        <v>1093</v>
      </c>
      <c r="C527" s="4">
        <v>50686</v>
      </c>
      <c r="D527" s="2" t="s">
        <v>760</v>
      </c>
      <c r="E527" s="2" t="s">
        <v>1094</v>
      </c>
      <c r="F527" t="e">
        <v>#N/A</v>
      </c>
      <c r="G527" s="6" t="s">
        <v>2233</v>
      </c>
      <c r="H527" s="6">
        <v>7</v>
      </c>
      <c r="I527" s="6" t="s">
        <v>2238</v>
      </c>
      <c r="J527" s="6" t="s">
        <v>2238</v>
      </c>
      <c r="K527" s="34">
        <v>24259.599999999999</v>
      </c>
      <c r="L527" s="34">
        <v>769</v>
      </c>
      <c r="M527" s="34">
        <v>725</v>
      </c>
      <c r="N527" s="34">
        <v>63.724137931034484</v>
      </c>
      <c r="O527" s="35">
        <v>3.1754136557295669</v>
      </c>
      <c r="P527" s="33">
        <v>302</v>
      </c>
      <c r="Q527" s="33">
        <v>392</v>
      </c>
      <c r="R527" s="33">
        <v>31</v>
      </c>
      <c r="S527" s="8">
        <v>79.889369256049974</v>
      </c>
      <c r="T527" s="33">
        <v>0</v>
      </c>
      <c r="U527" s="33">
        <v>2336.5504999999998</v>
      </c>
      <c r="V527" s="33">
        <v>38.627408000000003</v>
      </c>
      <c r="W527" s="33">
        <v>20988.677</v>
      </c>
      <c r="X527" s="33">
        <v>0</v>
      </c>
      <c r="Y527" s="33">
        <v>0</v>
      </c>
      <c r="Z527" s="33">
        <v>13875.540999999999</v>
      </c>
      <c r="AA527" s="33">
        <v>0</v>
      </c>
      <c r="AB527" s="33">
        <v>57.067874000000003</v>
      </c>
      <c r="AC527" s="33">
        <v>9419.4305999999997</v>
      </c>
      <c r="AD527" s="33">
        <v>14.759251000000001</v>
      </c>
      <c r="AE527" s="33">
        <v>0</v>
      </c>
      <c r="AF527" s="33">
        <v>0</v>
      </c>
      <c r="AG527" s="33">
        <v>1476.0324000000001</v>
      </c>
      <c r="AH527" s="33">
        <v>0</v>
      </c>
      <c r="AI527" s="33">
        <v>109.04944</v>
      </c>
      <c r="AJ527" s="33">
        <v>2938.3013000000001</v>
      </c>
      <c r="AK527" s="33">
        <v>175.82447999999999</v>
      </c>
      <c r="AL527" s="33">
        <v>18667.591</v>
      </c>
      <c r="AM527" s="33">
        <v>13056.5134416</v>
      </c>
      <c r="AN527" s="33">
        <v>26.566444123453195</v>
      </c>
      <c r="AO527" s="10">
        <v>0.5119798234552333</v>
      </c>
      <c r="AP527" s="8">
        <v>0</v>
      </c>
      <c r="AQ527" s="8">
        <v>101.25848530437015</v>
      </c>
      <c r="AR527" s="8">
        <v>162</v>
      </c>
      <c r="AS527" s="8">
        <v>645.06172839506178</v>
      </c>
      <c r="AT527">
        <v>384</v>
      </c>
      <c r="AU527" s="20">
        <v>668</v>
      </c>
      <c r="AV527" s="8">
        <v>92.137931034482762</v>
      </c>
      <c r="AW527" s="34">
        <v>134</v>
      </c>
      <c r="AX527" s="34">
        <v>129</v>
      </c>
    </row>
    <row r="528" spans="1:50" x14ac:dyDescent="0.25">
      <c r="A528" s="2" t="s">
        <v>204</v>
      </c>
      <c r="B528" s="3" t="s">
        <v>1095</v>
      </c>
      <c r="C528" s="4">
        <v>52203</v>
      </c>
      <c r="D528" s="2" t="s">
        <v>206</v>
      </c>
      <c r="E528" s="2" t="s">
        <v>1096</v>
      </c>
      <c r="F528" t="e">
        <v>#N/A</v>
      </c>
      <c r="G528" s="6" t="s">
        <v>2232</v>
      </c>
      <c r="H528" s="6">
        <v>19</v>
      </c>
      <c r="I528" s="6" t="s">
        <v>2238</v>
      </c>
      <c r="J528" s="6" t="s">
        <v>2238</v>
      </c>
      <c r="K528" s="34">
        <v>6380</v>
      </c>
      <c r="L528" s="34">
        <v>3479</v>
      </c>
      <c r="M528" s="34">
        <v>3188</v>
      </c>
      <c r="N528" s="34">
        <v>98.05520702634881</v>
      </c>
      <c r="O528" s="35">
        <v>35.058444837569937</v>
      </c>
      <c r="P528" s="33">
        <v>2291</v>
      </c>
      <c r="Q528" s="33">
        <v>863</v>
      </c>
      <c r="R528" s="33">
        <v>34</v>
      </c>
      <c r="S528" s="8">
        <v>11.045484312366042</v>
      </c>
      <c r="T528" s="33">
        <v>248.38632999999999</v>
      </c>
      <c r="U528" s="33">
        <v>107.605</v>
      </c>
      <c r="V528" s="33">
        <v>0</v>
      </c>
      <c r="W528" s="33">
        <v>5714.4712</v>
      </c>
      <c r="X528" s="33">
        <v>4.3199072999999997</v>
      </c>
      <c r="Y528" s="33">
        <v>0</v>
      </c>
      <c r="Z528" s="33">
        <v>172.34879000000001</v>
      </c>
      <c r="AA528" s="33">
        <v>0</v>
      </c>
      <c r="AB528" s="33">
        <v>6.6124039000000003</v>
      </c>
      <c r="AC528" s="33">
        <v>5905.3978999999999</v>
      </c>
      <c r="AD528" s="33">
        <v>14.169041999999999</v>
      </c>
      <c r="AE528" s="33">
        <v>25.292957999999999</v>
      </c>
      <c r="AF528" s="33">
        <v>0</v>
      </c>
      <c r="AG528" s="33">
        <v>269.10581000000002</v>
      </c>
      <c r="AH528" s="33">
        <v>0</v>
      </c>
      <c r="AI528" s="33">
        <v>6.6123797</v>
      </c>
      <c r="AJ528" s="33">
        <v>5065.1205</v>
      </c>
      <c r="AK528" s="33">
        <v>58.784137999999999</v>
      </c>
      <c r="AL528" s="33">
        <v>673.61237000000006</v>
      </c>
      <c r="AM528" s="33">
        <v>0</v>
      </c>
      <c r="AN528" s="33">
        <v>7.3679449079051995</v>
      </c>
      <c r="AO528" s="10">
        <v>0.52271673620769588</v>
      </c>
      <c r="AP528" s="8">
        <v>0</v>
      </c>
      <c r="AQ528" s="8">
        <v>87.355269597794461</v>
      </c>
      <c r="AR528" s="8">
        <v>63</v>
      </c>
      <c r="AS528" s="8">
        <v>1539.6825396825398</v>
      </c>
      <c r="AT528">
        <v>2259</v>
      </c>
      <c r="AU528" s="20">
        <v>2566</v>
      </c>
      <c r="AV528" s="8">
        <v>80.489335006273521</v>
      </c>
      <c r="AW528" s="34">
        <v>1275</v>
      </c>
      <c r="AX528" s="34">
        <v>1216</v>
      </c>
    </row>
    <row r="529" spans="1:50" x14ac:dyDescent="0.25">
      <c r="A529" s="2" t="s">
        <v>500</v>
      </c>
      <c r="B529" s="3" t="s">
        <v>1097</v>
      </c>
      <c r="C529" s="4">
        <v>5789</v>
      </c>
      <c r="D529" s="2" t="s">
        <v>502</v>
      </c>
      <c r="E529" s="2" t="s">
        <v>1098</v>
      </c>
      <c r="F529" t="e">
        <v>#N/A</v>
      </c>
      <c r="G529" s="6" t="s">
        <v>2232</v>
      </c>
      <c r="H529" s="6">
        <v>11</v>
      </c>
      <c r="I529" s="6" t="s">
        <v>2238</v>
      </c>
      <c r="J529" s="6" t="s">
        <v>2239</v>
      </c>
      <c r="K529" s="34">
        <v>23826</v>
      </c>
      <c r="L529" s="34">
        <v>2753</v>
      </c>
      <c r="M529" s="34">
        <v>2258</v>
      </c>
      <c r="N529" s="34">
        <v>79.362267493356953</v>
      </c>
      <c r="O529" s="35">
        <v>9.5649955231436206</v>
      </c>
      <c r="P529" s="33">
        <v>1349</v>
      </c>
      <c r="Q529" s="33">
        <v>861</v>
      </c>
      <c r="R529" s="33">
        <v>48</v>
      </c>
      <c r="S529" s="8">
        <v>22.652536388853363</v>
      </c>
      <c r="T529" s="33">
        <v>6405.7393000000002</v>
      </c>
      <c r="U529" s="33">
        <v>0</v>
      </c>
      <c r="V529" s="33">
        <v>0</v>
      </c>
      <c r="W529" s="33">
        <v>18854.948</v>
      </c>
      <c r="X529" s="33">
        <v>0</v>
      </c>
      <c r="Y529" s="33">
        <v>0</v>
      </c>
      <c r="Z529" s="33">
        <v>4830.7851000000001</v>
      </c>
      <c r="AA529" s="33">
        <v>226.04561000000001</v>
      </c>
      <c r="AB529" s="33">
        <v>79.537723999999997</v>
      </c>
      <c r="AC529" s="33">
        <v>20322.227999999999</v>
      </c>
      <c r="AD529" s="33">
        <v>67.378232999999994</v>
      </c>
      <c r="AE529" s="33">
        <v>89.789956000000004</v>
      </c>
      <c r="AF529" s="33">
        <v>0</v>
      </c>
      <c r="AG529" s="33">
        <v>4711.4539999999997</v>
      </c>
      <c r="AH529" s="33">
        <v>0</v>
      </c>
      <c r="AI529" s="33">
        <v>15.249453000000001</v>
      </c>
      <c r="AJ529" s="33">
        <v>12491.573</v>
      </c>
      <c r="AK529" s="33">
        <v>2435.6345999999999</v>
      </c>
      <c r="AL529" s="33">
        <v>5782.2740000000003</v>
      </c>
      <c r="AM529" s="33">
        <v>9940.0731776499997</v>
      </c>
      <c r="AN529" s="33">
        <v>17.324618132264</v>
      </c>
      <c r="AO529" s="10">
        <v>0.37956068503350709</v>
      </c>
      <c r="AP529" s="8">
        <v>0</v>
      </c>
      <c r="AQ529" s="8">
        <v>191.90681583978809</v>
      </c>
      <c r="AR529" s="8">
        <v>246</v>
      </c>
      <c r="AS529" s="8">
        <v>987.31707317073176</v>
      </c>
      <c r="AT529">
        <v>664</v>
      </c>
      <c r="AU529" s="20">
        <v>1341</v>
      </c>
      <c r="AV529" s="8">
        <v>59.388839681133746</v>
      </c>
      <c r="AW529" s="34">
        <v>260</v>
      </c>
      <c r="AX529" s="34">
        <v>230</v>
      </c>
    </row>
    <row r="530" spans="1:50" x14ac:dyDescent="0.25">
      <c r="A530" s="2" t="s">
        <v>27</v>
      </c>
      <c r="B530" s="3" t="s">
        <v>1099</v>
      </c>
      <c r="C530" s="4">
        <v>25224</v>
      </c>
      <c r="D530" s="2" t="s">
        <v>29</v>
      </c>
      <c r="E530" s="2" t="s">
        <v>1100</v>
      </c>
      <c r="F530" t="e">
        <v>#N/A</v>
      </c>
      <c r="G530" s="6" t="s">
        <v>2233</v>
      </c>
      <c r="H530" s="6">
        <v>11</v>
      </c>
      <c r="I530" s="6" t="s">
        <v>2238</v>
      </c>
      <c r="J530" s="6" t="s">
        <v>2238</v>
      </c>
      <c r="K530" s="34">
        <v>10685.100000000002</v>
      </c>
      <c r="L530" s="34">
        <v>2228</v>
      </c>
      <c r="M530" s="34">
        <v>2014</v>
      </c>
      <c r="N530" s="34">
        <v>79.096325719960277</v>
      </c>
      <c r="O530" s="35">
        <v>21.329399680178366</v>
      </c>
      <c r="P530" s="33">
        <v>116</v>
      </c>
      <c r="Q530" s="33">
        <v>1653</v>
      </c>
      <c r="R530" s="33">
        <v>245</v>
      </c>
      <c r="S530" s="8">
        <v>23.115643259102015</v>
      </c>
      <c r="T530" s="33">
        <v>3165.7161999999998</v>
      </c>
      <c r="U530" s="33">
        <v>1495.0037</v>
      </c>
      <c r="V530" s="33">
        <v>0</v>
      </c>
      <c r="W530" s="33">
        <v>6023.9277000000002</v>
      </c>
      <c r="X530" s="33">
        <v>0</v>
      </c>
      <c r="Y530" s="33">
        <v>57.908985000000001</v>
      </c>
      <c r="Z530" s="33">
        <v>141.58595</v>
      </c>
      <c r="AA530" s="33">
        <v>942.95523000000003</v>
      </c>
      <c r="AB530" s="33">
        <v>179.39268999999999</v>
      </c>
      <c r="AC530" s="33">
        <v>9648.8804999999993</v>
      </c>
      <c r="AD530" s="33">
        <v>13.408925999999999</v>
      </c>
      <c r="AE530" s="33">
        <v>35.546385000000001</v>
      </c>
      <c r="AF530" s="33">
        <v>0</v>
      </c>
      <c r="AG530" s="33">
        <v>636.36249999999995</v>
      </c>
      <c r="AH530" s="33">
        <v>869.37073999999996</v>
      </c>
      <c r="AI530" s="33">
        <v>2.9083730999999999</v>
      </c>
      <c r="AJ530" s="33">
        <v>4646.6283999999996</v>
      </c>
      <c r="AK530" s="33">
        <v>2254.2640999999999</v>
      </c>
      <c r="AL530" s="33">
        <v>2539.0518000000002</v>
      </c>
      <c r="AM530" s="33">
        <v>436.427312024</v>
      </c>
      <c r="AN530" s="33">
        <v>1.1460763127436</v>
      </c>
      <c r="AO530" s="10">
        <v>0.23842364532019705</v>
      </c>
      <c r="AP530" s="8">
        <v>0</v>
      </c>
      <c r="AQ530" s="8">
        <v>38.247879025923012</v>
      </c>
      <c r="AR530" s="8">
        <v>110</v>
      </c>
      <c r="AS530" s="8">
        <v>474.54545454545456</v>
      </c>
      <c r="AT530">
        <v>1415</v>
      </c>
      <c r="AU530" s="20">
        <v>1842.0000000000002</v>
      </c>
      <c r="AV530" s="8">
        <v>91.459781529294943</v>
      </c>
      <c r="AW530" s="34">
        <v>42</v>
      </c>
      <c r="AX530" s="34">
        <v>40</v>
      </c>
    </row>
    <row r="531" spans="1:50" x14ac:dyDescent="0.25">
      <c r="A531" s="2" t="s">
        <v>500</v>
      </c>
      <c r="B531" s="3" t="s">
        <v>1101</v>
      </c>
      <c r="C531" s="4">
        <v>5856</v>
      </c>
      <c r="D531" s="2" t="s">
        <v>502</v>
      </c>
      <c r="E531" s="2" t="s">
        <v>1102</v>
      </c>
      <c r="F531" t="e">
        <v>#N/A</v>
      </c>
      <c r="G531" s="6" t="s">
        <v>2233</v>
      </c>
      <c r="H531" s="6">
        <v>6</v>
      </c>
      <c r="I531" s="6" t="s">
        <v>2238</v>
      </c>
      <c r="J531" s="6" t="s">
        <v>2238</v>
      </c>
      <c r="K531" s="34">
        <v>12779.900000000001</v>
      </c>
      <c r="L531" s="34">
        <v>1297</v>
      </c>
      <c r="M531" s="34">
        <v>1027</v>
      </c>
      <c r="N531" s="34">
        <v>84.712755598831549</v>
      </c>
      <c r="O531" s="35">
        <v>7.0187602886068401</v>
      </c>
      <c r="P531" s="33">
        <v>493</v>
      </c>
      <c r="Q531" s="33">
        <v>524</v>
      </c>
      <c r="R531" s="33">
        <v>10</v>
      </c>
      <c r="S531" s="8">
        <v>10.210469238151013</v>
      </c>
      <c r="T531" s="33">
        <v>2047.4368999999999</v>
      </c>
      <c r="U531" s="33">
        <v>0</v>
      </c>
      <c r="V531" s="33">
        <v>0</v>
      </c>
      <c r="W531" s="33">
        <v>10292.995000000001</v>
      </c>
      <c r="X531" s="33">
        <v>236.98934</v>
      </c>
      <c r="Y531" s="33">
        <v>0</v>
      </c>
      <c r="Z531" s="33">
        <v>436.63889</v>
      </c>
      <c r="AA531" s="33">
        <v>48.796371999999998</v>
      </c>
      <c r="AB531" s="33">
        <v>44.813160000000003</v>
      </c>
      <c r="AC531" s="33">
        <v>12149.416999999999</v>
      </c>
      <c r="AD531" s="33">
        <v>38.729861</v>
      </c>
      <c r="AE531" s="33">
        <v>38.986407</v>
      </c>
      <c r="AF531" s="33">
        <v>0</v>
      </c>
      <c r="AG531" s="33">
        <v>239.33509000000001</v>
      </c>
      <c r="AH531" s="33">
        <v>0</v>
      </c>
      <c r="AI531" s="33">
        <v>19.527493</v>
      </c>
      <c r="AJ531" s="33">
        <v>10522.433000000001</v>
      </c>
      <c r="AK531" s="33">
        <v>599.50585999999998</v>
      </c>
      <c r="AL531" s="33">
        <v>1298.6080999999999</v>
      </c>
      <c r="AM531" s="33">
        <v>0</v>
      </c>
      <c r="AN531" s="33">
        <v>4.9242844989758394</v>
      </c>
      <c r="AO531" s="10">
        <v>0.3934487951807229</v>
      </c>
      <c r="AP531" s="8">
        <v>0</v>
      </c>
      <c r="AQ531" s="8">
        <v>19.358189180149903</v>
      </c>
      <c r="AR531" s="8">
        <v>132</v>
      </c>
      <c r="AS531" s="8">
        <v>185.60606060606059</v>
      </c>
      <c r="AT531">
        <v>171</v>
      </c>
      <c r="AU531" s="20">
        <v>642</v>
      </c>
      <c r="AV531" s="8">
        <v>62.512171372930872</v>
      </c>
      <c r="AW531" s="34">
        <v>99</v>
      </c>
      <c r="AX531" s="34">
        <v>91</v>
      </c>
    </row>
    <row r="532" spans="1:50" x14ac:dyDescent="0.25">
      <c r="A532" s="2" t="s">
        <v>500</v>
      </c>
      <c r="B532" s="3" t="s">
        <v>1103</v>
      </c>
      <c r="C532" s="4">
        <v>5360</v>
      </c>
      <c r="D532" s="2" t="s">
        <v>502</v>
      </c>
      <c r="E532" s="2" t="s">
        <v>1104</v>
      </c>
      <c r="F532" t="e">
        <v>#N/A</v>
      </c>
      <c r="G532" s="6" t="s">
        <v>2231</v>
      </c>
      <c r="H532" s="6">
        <v>6</v>
      </c>
      <c r="I532" s="6" t="s">
        <v>2238</v>
      </c>
      <c r="J532" s="6" t="s">
        <v>2238</v>
      </c>
      <c r="K532" s="34">
        <v>679.6</v>
      </c>
      <c r="L532" s="34">
        <v>712</v>
      </c>
      <c r="M532" s="34">
        <v>382</v>
      </c>
      <c r="N532" s="34">
        <v>95.287958115183244</v>
      </c>
      <c r="O532" s="35">
        <v>26.848903903929454</v>
      </c>
      <c r="P532" s="33">
        <v>115</v>
      </c>
      <c r="Q532" s="33">
        <v>260</v>
      </c>
      <c r="R532" s="33">
        <v>7</v>
      </c>
      <c r="S532" s="8">
        <v>7.8338613852989205</v>
      </c>
      <c r="T532" s="33">
        <v>189.99347</v>
      </c>
      <c r="U532" s="33">
        <v>0</v>
      </c>
      <c r="V532" s="33">
        <v>0</v>
      </c>
      <c r="W532" s="33">
        <v>882.22762999999998</v>
      </c>
      <c r="X532" s="33">
        <v>0</v>
      </c>
      <c r="Y532" s="33">
        <v>0</v>
      </c>
      <c r="Z532" s="33">
        <v>0</v>
      </c>
      <c r="AA532" s="33">
        <v>0</v>
      </c>
      <c r="AB532" s="33">
        <v>51.835298999999999</v>
      </c>
      <c r="AC532" s="33">
        <v>960.89263000000005</v>
      </c>
      <c r="AD532" s="33">
        <v>1174.5428999999999</v>
      </c>
      <c r="AE532" s="33">
        <v>1144.7282</v>
      </c>
      <c r="AF532" s="33">
        <v>0</v>
      </c>
      <c r="AG532" s="33">
        <v>0</v>
      </c>
      <c r="AH532" s="33">
        <v>0</v>
      </c>
      <c r="AI532" s="33">
        <v>0</v>
      </c>
      <c r="AJ532" s="33">
        <v>845.76090999999997</v>
      </c>
      <c r="AK532" s="33">
        <v>25.433921999999999</v>
      </c>
      <c r="AL532" s="33">
        <v>171.34782999999999</v>
      </c>
      <c r="AM532" s="33">
        <v>331.33177553100001</v>
      </c>
      <c r="AN532" s="33">
        <v>1.79790785589488</v>
      </c>
      <c r="AO532" s="10">
        <v>0.20535714285714285</v>
      </c>
      <c r="AP532" s="8">
        <v>0</v>
      </c>
      <c r="AQ532" s="8">
        <v>5.5309111943285441</v>
      </c>
      <c r="AR532" s="8">
        <v>17</v>
      </c>
      <c r="AS532" s="8">
        <v>411.76470588235293</v>
      </c>
      <c r="AT532">
        <v>127</v>
      </c>
      <c r="AU532" s="20">
        <v>341</v>
      </c>
      <c r="AV532" s="8">
        <v>89.267015706806291</v>
      </c>
      <c r="AW532" s="34">
        <v>8</v>
      </c>
      <c r="AX532" s="34">
        <v>4</v>
      </c>
    </row>
    <row r="533" spans="1:50" x14ac:dyDescent="0.25">
      <c r="A533" s="2" t="s">
        <v>204</v>
      </c>
      <c r="B533" s="3" t="s">
        <v>1105</v>
      </c>
      <c r="C533" s="4">
        <v>52565</v>
      </c>
      <c r="D533" s="2" t="s">
        <v>206</v>
      </c>
      <c r="E533" s="2" t="s">
        <v>1106</v>
      </c>
      <c r="F533" t="e">
        <v>#N/A</v>
      </c>
      <c r="G533" s="6" t="s">
        <v>2232</v>
      </c>
      <c r="H533" s="6">
        <v>22</v>
      </c>
      <c r="I533" s="6" t="s">
        <v>2238</v>
      </c>
      <c r="J533" s="6" t="s">
        <v>2238</v>
      </c>
      <c r="K533" s="34">
        <v>3857.1</v>
      </c>
      <c r="L533" s="34">
        <v>2007</v>
      </c>
      <c r="M533" s="34">
        <v>1846</v>
      </c>
      <c r="N533" s="34">
        <v>93.824485373781158</v>
      </c>
      <c r="O533" s="35">
        <v>48.701733166235044</v>
      </c>
      <c r="P533" s="33">
        <v>759</v>
      </c>
      <c r="Q533" s="33">
        <v>1015</v>
      </c>
      <c r="R533" s="33">
        <v>72</v>
      </c>
      <c r="S533" s="8">
        <v>2.2885933875659421</v>
      </c>
      <c r="T533" s="33">
        <v>317.12873000000002</v>
      </c>
      <c r="U533" s="33">
        <v>0</v>
      </c>
      <c r="V533" s="33">
        <v>0</v>
      </c>
      <c r="W533" s="33">
        <v>3338.8861999999999</v>
      </c>
      <c r="X533" s="33">
        <v>706.68095000000005</v>
      </c>
      <c r="Y533" s="33">
        <v>0</v>
      </c>
      <c r="Z533" s="33">
        <v>138.51295999999999</v>
      </c>
      <c r="AA533" s="33">
        <v>1253.4984999999999</v>
      </c>
      <c r="AB533" s="33">
        <v>0</v>
      </c>
      <c r="AC533" s="33">
        <v>2963.0335</v>
      </c>
      <c r="AD533" s="33">
        <v>7.6509159000000002</v>
      </c>
      <c r="AE533" s="33">
        <v>0</v>
      </c>
      <c r="AF533" s="33">
        <v>0</v>
      </c>
      <c r="AG533" s="33">
        <v>736.17826000000002</v>
      </c>
      <c r="AH533" s="33">
        <v>1250.5265999999999</v>
      </c>
      <c r="AI533" s="33">
        <v>384.84876000000003</v>
      </c>
      <c r="AJ533" s="33">
        <v>1713.0346999999999</v>
      </c>
      <c r="AK533" s="33">
        <v>178.26321999999999</v>
      </c>
      <c r="AL533" s="33">
        <v>99.844359999999995</v>
      </c>
      <c r="AM533" s="33">
        <v>0</v>
      </c>
      <c r="AN533" s="33">
        <v>25.273178075840001</v>
      </c>
      <c r="AO533" s="10">
        <v>0.50135943447525833</v>
      </c>
      <c r="AP533" s="8">
        <v>0</v>
      </c>
      <c r="AQ533" s="8">
        <v>42.68700803026244</v>
      </c>
      <c r="AR533" s="8">
        <v>42</v>
      </c>
      <c r="AS533" s="8">
        <v>1128.5714285714287</v>
      </c>
      <c r="AT533">
        <v>1561</v>
      </c>
      <c r="AU533" s="20">
        <v>1694.0000000000002</v>
      </c>
      <c r="AV533" s="8">
        <v>91.765980498374873</v>
      </c>
      <c r="AW533" s="34">
        <v>57</v>
      </c>
      <c r="AX533" s="34">
        <v>51</v>
      </c>
    </row>
    <row r="534" spans="1:50" x14ac:dyDescent="0.25">
      <c r="A534" s="2" t="s">
        <v>301</v>
      </c>
      <c r="B534" s="3" t="s">
        <v>1107</v>
      </c>
      <c r="C534" s="4">
        <v>13222</v>
      </c>
      <c r="D534" s="2" t="s">
        <v>303</v>
      </c>
      <c r="E534" s="2" t="s">
        <v>1108</v>
      </c>
      <c r="F534" t="e">
        <v>#N/A</v>
      </c>
      <c r="G534" s="6" t="s">
        <v>2231</v>
      </c>
      <c r="H534" s="6">
        <v>0</v>
      </c>
      <c r="I534" s="6" t="s">
        <v>2239</v>
      </c>
      <c r="J534" s="6" t="s">
        <v>2239</v>
      </c>
      <c r="K534" s="34">
        <v>7954.1</v>
      </c>
      <c r="L534" s="34">
        <v>444</v>
      </c>
      <c r="M534" s="34">
        <v>426</v>
      </c>
      <c r="N534" s="34">
        <v>44.366197183098592</v>
      </c>
      <c r="O534" s="35">
        <v>5.5727993953925701</v>
      </c>
      <c r="P534" s="33">
        <v>173</v>
      </c>
      <c r="Q534" s="33">
        <v>253</v>
      </c>
      <c r="R534" s="33">
        <v>0</v>
      </c>
      <c r="S534" s="8">
        <v>5.4337618814476611</v>
      </c>
      <c r="T534" s="33">
        <v>2517.9593</v>
      </c>
      <c r="U534" s="33">
        <v>0</v>
      </c>
      <c r="V534" s="33">
        <v>0</v>
      </c>
      <c r="W534" s="33">
        <v>5935.0393000000004</v>
      </c>
      <c r="X534" s="33">
        <v>0</v>
      </c>
      <c r="Y534" s="33">
        <v>0</v>
      </c>
      <c r="Z534" s="33">
        <v>454.48054000000002</v>
      </c>
      <c r="AA534" s="33">
        <v>0</v>
      </c>
      <c r="AB534" s="33">
        <v>0</v>
      </c>
      <c r="AC534" s="33">
        <v>8027.3689999999997</v>
      </c>
      <c r="AD534" s="33">
        <v>83.942055999999994</v>
      </c>
      <c r="AE534" s="33">
        <v>112.88462</v>
      </c>
      <c r="AF534" s="33">
        <v>0</v>
      </c>
      <c r="AG534" s="33">
        <v>4.9414539</v>
      </c>
      <c r="AH534" s="33">
        <v>0</v>
      </c>
      <c r="AI534" s="33">
        <v>0</v>
      </c>
      <c r="AJ534" s="33">
        <v>6139.6190999999999</v>
      </c>
      <c r="AK534" s="33">
        <v>1842.9021</v>
      </c>
      <c r="AL534" s="33">
        <v>465.44436999999999</v>
      </c>
      <c r="AM534" s="33">
        <v>0</v>
      </c>
      <c r="AN534" s="33">
        <v>91.309102682195601</v>
      </c>
      <c r="AO534" s="10">
        <v>0.69186046511627908</v>
      </c>
      <c r="AP534" s="8">
        <v>0</v>
      </c>
      <c r="AQ534" s="8">
        <v>58.301738140134049</v>
      </c>
      <c r="AR534" s="8">
        <v>84</v>
      </c>
      <c r="AS534" s="8">
        <v>1142.8571428571429</v>
      </c>
      <c r="AT534">
        <v>311</v>
      </c>
      <c r="AU534" s="20">
        <v>408</v>
      </c>
      <c r="AV534" s="8">
        <v>95.774647887323937</v>
      </c>
      <c r="AW534" s="34">
        <v>37</v>
      </c>
      <c r="AX534" s="34">
        <v>31</v>
      </c>
    </row>
    <row r="535" spans="1:50" x14ac:dyDescent="0.25">
      <c r="A535" s="2" t="s">
        <v>901</v>
      </c>
      <c r="B535" s="3" t="s">
        <v>1109</v>
      </c>
      <c r="C535" s="4">
        <v>85136</v>
      </c>
      <c r="D535" s="2" t="s">
        <v>903</v>
      </c>
      <c r="E535" s="2" t="s">
        <v>1110</v>
      </c>
      <c r="F535" t="e">
        <v>#N/A</v>
      </c>
      <c r="G535" s="6" t="s">
        <v>2230</v>
      </c>
      <c r="H535" s="6">
        <v>10</v>
      </c>
      <c r="I535" s="6" t="s">
        <v>2238</v>
      </c>
      <c r="J535" s="6" t="s">
        <v>2238</v>
      </c>
      <c r="K535" s="34">
        <v>19413.999999999996</v>
      </c>
      <c r="L535" s="34">
        <v>593</v>
      </c>
      <c r="M535" s="34">
        <v>573</v>
      </c>
      <c r="N535" s="34">
        <v>54.10122164048866</v>
      </c>
      <c r="O535" s="35">
        <v>2.6219449396172361</v>
      </c>
      <c r="P535" s="33">
        <v>155</v>
      </c>
      <c r="Q535" s="33">
        <v>380</v>
      </c>
      <c r="R535" s="33">
        <v>38</v>
      </c>
      <c r="S535" s="8">
        <v>78.844315863033358</v>
      </c>
      <c r="T535" s="33">
        <v>0</v>
      </c>
      <c r="U535" s="33">
        <v>0</v>
      </c>
      <c r="V535" s="33">
        <v>4873.9874</v>
      </c>
      <c r="W535" s="33">
        <v>14609.078</v>
      </c>
      <c r="X535" s="33">
        <v>0</v>
      </c>
      <c r="Y535" s="33">
        <v>0</v>
      </c>
      <c r="Z535" s="33">
        <v>10682.287</v>
      </c>
      <c r="AA535" s="33">
        <v>0.53623127000000004</v>
      </c>
      <c r="AB535" s="33">
        <v>40.359265000000001</v>
      </c>
      <c r="AC535" s="33">
        <v>8755.2949000000008</v>
      </c>
      <c r="AD535" s="33">
        <v>31.553001999999999</v>
      </c>
      <c r="AE535" s="33">
        <v>31.553003</v>
      </c>
      <c r="AF535" s="33">
        <v>0</v>
      </c>
      <c r="AG535" s="33">
        <v>3452.7764000000002</v>
      </c>
      <c r="AH535" s="33">
        <v>0</v>
      </c>
      <c r="AI535" s="33">
        <v>6.0517061999999999</v>
      </c>
      <c r="AJ535" s="33">
        <v>637.10248000000001</v>
      </c>
      <c r="AK535" s="33">
        <v>0</v>
      </c>
      <c r="AL535" s="33">
        <v>15382.547</v>
      </c>
      <c r="AM535" s="33">
        <v>1338.12908771</v>
      </c>
      <c r="AN535" s="33">
        <v>30.559125149130796</v>
      </c>
      <c r="AO535" s="10">
        <v>0.42249999999999999</v>
      </c>
      <c r="AP535" s="8">
        <v>0</v>
      </c>
      <c r="AQ535" s="8">
        <v>9.7058552134888014</v>
      </c>
      <c r="AR535" s="8">
        <v>194</v>
      </c>
      <c r="AS535" s="8">
        <v>56.701030927835049</v>
      </c>
      <c r="AT535">
        <v>145</v>
      </c>
      <c r="AU535" s="20">
        <v>552</v>
      </c>
      <c r="AV535" s="8">
        <v>96.33507853403141</v>
      </c>
      <c r="AW535" s="34">
        <v>14</v>
      </c>
      <c r="AX535" s="34">
        <v>13</v>
      </c>
    </row>
    <row r="536" spans="1:50" x14ac:dyDescent="0.25">
      <c r="A536" s="2" t="s">
        <v>204</v>
      </c>
      <c r="B536" s="3" t="s">
        <v>1111</v>
      </c>
      <c r="C536" s="4">
        <v>52240</v>
      </c>
      <c r="D536" s="2" t="s">
        <v>206</v>
      </c>
      <c r="E536" s="2" t="s">
        <v>1112</v>
      </c>
      <c r="F536" t="e">
        <v>#N/A</v>
      </c>
      <c r="G536" s="6" t="s">
        <v>2232</v>
      </c>
      <c r="H536" s="6">
        <v>8</v>
      </c>
      <c r="I536" s="6" t="s">
        <v>2238</v>
      </c>
      <c r="J536" s="6" t="s">
        <v>2238</v>
      </c>
      <c r="K536" s="34">
        <v>14225.1</v>
      </c>
      <c r="L536" s="34">
        <v>7743</v>
      </c>
      <c r="M536" s="34">
        <v>1893</v>
      </c>
      <c r="N536" s="34">
        <v>87.585842577918655</v>
      </c>
      <c r="O536" s="35">
        <v>17.7339720185789</v>
      </c>
      <c r="P536" s="33">
        <v>1340</v>
      </c>
      <c r="Q536" s="33">
        <v>545</v>
      </c>
      <c r="R536" s="33">
        <v>8</v>
      </c>
      <c r="S536" s="8">
        <v>52.091928026718747</v>
      </c>
      <c r="T536" s="33">
        <v>2389.8350999999998</v>
      </c>
      <c r="U536" s="33">
        <v>0</v>
      </c>
      <c r="V536" s="33">
        <v>0</v>
      </c>
      <c r="W536" s="33">
        <v>10478.036</v>
      </c>
      <c r="X536" s="33">
        <v>1719.8982000000001</v>
      </c>
      <c r="Y536" s="33">
        <v>0</v>
      </c>
      <c r="Z536" s="33">
        <v>3482.3326999999999</v>
      </c>
      <c r="AA536" s="33">
        <v>1671.6352999999999</v>
      </c>
      <c r="AB536" s="33">
        <v>45.298907999999997</v>
      </c>
      <c r="AC536" s="33">
        <v>9291.6957999999995</v>
      </c>
      <c r="AD536" s="33">
        <v>180.54541</v>
      </c>
      <c r="AE536" s="33">
        <v>128.16426999999999</v>
      </c>
      <c r="AF536" s="33">
        <v>0</v>
      </c>
      <c r="AG536" s="33">
        <v>2128.4951999999998</v>
      </c>
      <c r="AH536" s="33">
        <v>291.10176000000001</v>
      </c>
      <c r="AI536" s="33">
        <v>0.54289516999999998</v>
      </c>
      <c r="AJ536" s="33">
        <v>707.68538999999998</v>
      </c>
      <c r="AK536" s="33">
        <v>3772.8474000000001</v>
      </c>
      <c r="AL536" s="33">
        <v>7642.6711999999998</v>
      </c>
      <c r="AM536" s="33">
        <v>0</v>
      </c>
      <c r="AN536" s="33">
        <v>14.841827789162801</v>
      </c>
      <c r="AO536" s="10">
        <v>0.39744612928970469</v>
      </c>
      <c r="AP536" s="8">
        <v>0</v>
      </c>
      <c r="AQ536" s="8">
        <v>112.21099579263083</v>
      </c>
      <c r="AR536" s="8">
        <v>148</v>
      </c>
      <c r="AS536" s="8">
        <v>841.89189189189199</v>
      </c>
      <c r="AT536">
        <v>813</v>
      </c>
      <c r="AU536" s="20">
        <v>1643</v>
      </c>
      <c r="AV536" s="8">
        <v>86.793449550977286</v>
      </c>
      <c r="AW536" s="34">
        <v>159</v>
      </c>
      <c r="AX536" s="34">
        <v>139</v>
      </c>
    </row>
    <row r="537" spans="1:50" x14ac:dyDescent="0.25">
      <c r="A537" s="2" t="s">
        <v>88</v>
      </c>
      <c r="B537" s="3" t="s">
        <v>1113</v>
      </c>
      <c r="C537" s="4">
        <v>68307</v>
      </c>
      <c r="D537" s="2" t="s">
        <v>90</v>
      </c>
      <c r="E537" s="2" t="s">
        <v>1114</v>
      </c>
      <c r="F537" t="e">
        <v>#N/A</v>
      </c>
      <c r="G537" s="6" t="s">
        <v>2231</v>
      </c>
      <c r="H537" s="6">
        <v>6</v>
      </c>
      <c r="I537" s="6" t="s">
        <v>2238</v>
      </c>
      <c r="J537" s="6" t="s">
        <v>2238</v>
      </c>
      <c r="K537" s="34">
        <v>47680</v>
      </c>
      <c r="L537" s="34">
        <v>2917</v>
      </c>
      <c r="M537" s="34">
        <v>2584</v>
      </c>
      <c r="N537" s="34">
        <v>57.623839009287927</v>
      </c>
      <c r="O537" s="35">
        <v>4.8309714328499274</v>
      </c>
      <c r="P537" s="33">
        <v>653</v>
      </c>
      <c r="Q537" s="33">
        <v>1911</v>
      </c>
      <c r="R537" s="33">
        <v>20</v>
      </c>
      <c r="S537" s="8">
        <v>28.919803968991708</v>
      </c>
      <c r="T537" s="33">
        <v>5403.6090999999997</v>
      </c>
      <c r="U537" s="33">
        <v>300.72532000000001</v>
      </c>
      <c r="V537" s="33">
        <v>15903.591</v>
      </c>
      <c r="W537" s="33">
        <v>26185.192999999999</v>
      </c>
      <c r="X537" s="33">
        <v>565.69410000000005</v>
      </c>
      <c r="Y537" s="33">
        <v>0</v>
      </c>
      <c r="Z537" s="33">
        <v>1014.2791999999999</v>
      </c>
      <c r="AA537" s="33">
        <v>3110.0021999999999</v>
      </c>
      <c r="AB537" s="33">
        <v>586.87917000000004</v>
      </c>
      <c r="AC537" s="33">
        <v>44054.296999999999</v>
      </c>
      <c r="AD537" s="33">
        <v>896.94402000000002</v>
      </c>
      <c r="AE537" s="33">
        <v>795.20984999999996</v>
      </c>
      <c r="AF537" s="33">
        <v>0</v>
      </c>
      <c r="AG537" s="33">
        <v>9982.9295000000002</v>
      </c>
      <c r="AH537" s="33">
        <v>2938.5005999999998</v>
      </c>
      <c r="AI537" s="33">
        <v>108.54196</v>
      </c>
      <c r="AJ537" s="33">
        <v>15623.675999999999</v>
      </c>
      <c r="AK537" s="33">
        <v>5851.2762000000002</v>
      </c>
      <c r="AL537" s="33">
        <v>14362.268</v>
      </c>
      <c r="AM537" s="33">
        <v>801.16172858599998</v>
      </c>
      <c r="AN537" s="33">
        <v>133.63390706193201</v>
      </c>
      <c r="AO537" s="10">
        <v>0.31350034794711201</v>
      </c>
      <c r="AP537" s="8">
        <v>0</v>
      </c>
      <c r="AQ537" s="8">
        <v>14.981412240271455</v>
      </c>
      <c r="AR537" s="8">
        <v>681</v>
      </c>
      <c r="AS537" s="8">
        <v>41.116005873715125</v>
      </c>
      <c r="AT537">
        <v>1707</v>
      </c>
      <c r="AU537" s="20">
        <v>2421</v>
      </c>
      <c r="AV537" s="8">
        <v>93.691950464396285</v>
      </c>
      <c r="AW537" s="34">
        <v>175</v>
      </c>
      <c r="AX537" s="34">
        <v>155</v>
      </c>
    </row>
    <row r="538" spans="1:50" x14ac:dyDescent="0.25">
      <c r="A538" s="2" t="s">
        <v>741</v>
      </c>
      <c r="B538" s="3" t="s">
        <v>1115</v>
      </c>
      <c r="C538" s="4">
        <v>66001</v>
      </c>
      <c r="D538" s="2" t="s">
        <v>743</v>
      </c>
      <c r="E538" s="2" t="s">
        <v>1116</v>
      </c>
      <c r="F538" t="e">
        <v>#N/A</v>
      </c>
      <c r="G538" s="6" t="s">
        <v>2231</v>
      </c>
      <c r="H538" s="6">
        <v>0</v>
      </c>
      <c r="I538" s="6" t="s">
        <v>2239</v>
      </c>
      <c r="J538" s="6" t="s">
        <v>2239</v>
      </c>
      <c r="K538" s="34">
        <v>60060.69999999999</v>
      </c>
      <c r="L538" s="34">
        <v>14958</v>
      </c>
      <c r="M538" s="34">
        <v>5331</v>
      </c>
      <c r="N538" s="34">
        <v>74.770211967735889</v>
      </c>
      <c r="O538" s="35">
        <v>10.490203564147251</v>
      </c>
      <c r="P538" s="33">
        <v>2049</v>
      </c>
      <c r="Q538" s="33">
        <v>3250</v>
      </c>
      <c r="R538" s="33">
        <v>32</v>
      </c>
      <c r="S538" s="8">
        <v>35.518925149047774</v>
      </c>
      <c r="T538" s="33">
        <v>9996.9192000000003</v>
      </c>
      <c r="U538" s="33">
        <v>5.3995597999999996</v>
      </c>
      <c r="V538" s="33">
        <v>5707.6273000000001</v>
      </c>
      <c r="W538" s="33">
        <v>42391.911</v>
      </c>
      <c r="X538" s="33">
        <v>0</v>
      </c>
      <c r="Y538" s="33">
        <v>64.747878999999998</v>
      </c>
      <c r="Z538" s="33">
        <v>4562.1405000000004</v>
      </c>
      <c r="AA538" s="33">
        <v>5513.9645</v>
      </c>
      <c r="AB538" s="33">
        <v>382.83285999999998</v>
      </c>
      <c r="AC538" s="33">
        <v>48573.576000000001</v>
      </c>
      <c r="AD538" s="33">
        <v>1896.5851</v>
      </c>
      <c r="AE538" s="33">
        <v>2446.1172000000001</v>
      </c>
      <c r="AF538" s="33">
        <v>0</v>
      </c>
      <c r="AG538" s="33">
        <v>7709.8714</v>
      </c>
      <c r="AH538" s="33">
        <v>5224.9341000000004</v>
      </c>
      <c r="AI538" s="33">
        <v>725.04425000000003</v>
      </c>
      <c r="AJ538" s="33">
        <v>21774.593000000001</v>
      </c>
      <c r="AK538" s="33">
        <v>1448.8703</v>
      </c>
      <c r="AL538" s="33">
        <v>21664.417000000001</v>
      </c>
      <c r="AM538" s="33">
        <v>15574.9925759</v>
      </c>
      <c r="AN538" s="33">
        <v>86.635243048614399</v>
      </c>
      <c r="AO538" s="10">
        <v>0.19040479760119941</v>
      </c>
      <c r="AP538" s="8">
        <v>0</v>
      </c>
      <c r="AQ538" s="8">
        <v>377.77153882044917</v>
      </c>
      <c r="AR538" s="8">
        <v>702</v>
      </c>
      <c r="AS538" s="8">
        <v>701.16809116809111</v>
      </c>
      <c r="AT538">
        <v>4491</v>
      </c>
      <c r="AU538" s="20">
        <v>3272</v>
      </c>
      <c r="AV538" s="8">
        <v>61.376852372913149</v>
      </c>
      <c r="AW538" s="34">
        <v>418</v>
      </c>
      <c r="AX538" s="34">
        <v>343</v>
      </c>
    </row>
    <row r="539" spans="1:50" x14ac:dyDescent="0.25">
      <c r="A539" s="2" t="s">
        <v>27</v>
      </c>
      <c r="B539" s="3" t="s">
        <v>1117</v>
      </c>
      <c r="C539" s="4">
        <v>25594</v>
      </c>
      <c r="D539" s="2" t="s">
        <v>29</v>
      </c>
      <c r="E539" s="2" t="s">
        <v>1118</v>
      </c>
      <c r="F539" t="e">
        <v>#N/A</v>
      </c>
      <c r="G539" s="6" t="s">
        <v>2233</v>
      </c>
      <c r="H539" s="6">
        <v>13</v>
      </c>
      <c r="I539" s="6" t="s">
        <v>2238</v>
      </c>
      <c r="J539" s="6" t="s">
        <v>2238</v>
      </c>
      <c r="K539" s="34">
        <v>13796.2</v>
      </c>
      <c r="L539" s="34">
        <v>1393</v>
      </c>
      <c r="M539" s="34">
        <v>1332</v>
      </c>
      <c r="N539" s="34">
        <v>69.069069069069073</v>
      </c>
      <c r="O539" s="35">
        <v>12.643219277806224</v>
      </c>
      <c r="P539" s="33">
        <v>255</v>
      </c>
      <c r="Q539" s="33">
        <v>1063</v>
      </c>
      <c r="R539" s="33">
        <v>14</v>
      </c>
      <c r="S539" s="8">
        <v>63.402789901975311</v>
      </c>
      <c r="T539" s="33">
        <v>827.26736000000005</v>
      </c>
      <c r="U539" s="33">
        <v>2800.8470000000002</v>
      </c>
      <c r="V539" s="33">
        <v>394.94632999999999</v>
      </c>
      <c r="W539" s="33">
        <v>9140.5971000000009</v>
      </c>
      <c r="X539" s="33">
        <v>0</v>
      </c>
      <c r="Y539" s="33">
        <v>0</v>
      </c>
      <c r="Z539" s="33">
        <v>5875.7730000000001</v>
      </c>
      <c r="AA539" s="33">
        <v>0</v>
      </c>
      <c r="AB539" s="33">
        <v>96.800096999999994</v>
      </c>
      <c r="AC539" s="33">
        <v>7323.9439000000002</v>
      </c>
      <c r="AD539" s="33">
        <v>11.088767000000001</v>
      </c>
      <c r="AE539" s="33">
        <v>14.36802</v>
      </c>
      <c r="AF539" s="33">
        <v>0</v>
      </c>
      <c r="AG539" s="33">
        <v>2107.5756000000001</v>
      </c>
      <c r="AH539" s="33">
        <v>0</v>
      </c>
      <c r="AI539" s="33">
        <v>18.530816999999999</v>
      </c>
      <c r="AJ539" s="33">
        <v>2218.3973000000001</v>
      </c>
      <c r="AK539" s="33">
        <v>511.33839999999998</v>
      </c>
      <c r="AL539" s="33">
        <v>8437.3955999999998</v>
      </c>
      <c r="AM539" s="33">
        <v>0</v>
      </c>
      <c r="AN539" s="33">
        <v>11.270547848892001</v>
      </c>
      <c r="AO539" s="10">
        <v>0.35948477751756441</v>
      </c>
      <c r="AP539" s="8">
        <v>0</v>
      </c>
      <c r="AQ539" s="8">
        <v>38.899998036135109</v>
      </c>
      <c r="AR539" s="8">
        <v>138</v>
      </c>
      <c r="AS539" s="8">
        <v>384.71014492753625</v>
      </c>
      <c r="AT539">
        <v>331</v>
      </c>
      <c r="AU539" s="20">
        <v>1239</v>
      </c>
      <c r="AV539" s="8">
        <v>93.018018018018026</v>
      </c>
      <c r="AW539" s="34">
        <v>170</v>
      </c>
      <c r="AX539" s="34">
        <v>164</v>
      </c>
    </row>
    <row r="540" spans="1:50" x14ac:dyDescent="0.25">
      <c r="A540" s="2" t="s">
        <v>204</v>
      </c>
      <c r="B540" s="3" t="s">
        <v>1119</v>
      </c>
      <c r="C540" s="4">
        <v>52693</v>
      </c>
      <c r="D540" s="2" t="s">
        <v>206</v>
      </c>
      <c r="E540" s="2" t="s">
        <v>1120</v>
      </c>
      <c r="F540" t="e">
        <v>#N/A</v>
      </c>
      <c r="G540" s="6" t="s">
        <v>2232</v>
      </c>
      <c r="H540" s="6">
        <v>19</v>
      </c>
      <c r="I540" s="6" t="s">
        <v>2238</v>
      </c>
      <c r="J540" s="6" t="s">
        <v>2238</v>
      </c>
      <c r="K540" s="34">
        <v>11227.5</v>
      </c>
      <c r="L540" s="34">
        <v>4632</v>
      </c>
      <c r="M540" s="34">
        <v>3903</v>
      </c>
      <c r="N540" s="34">
        <v>90.263899564437608</v>
      </c>
      <c r="O540" s="35">
        <v>36.214355429112786</v>
      </c>
      <c r="P540" s="33">
        <v>2017</v>
      </c>
      <c r="Q540" s="33">
        <v>1822</v>
      </c>
      <c r="R540" s="33">
        <v>64</v>
      </c>
      <c r="S540" s="8">
        <v>24.233927470599657</v>
      </c>
      <c r="T540" s="33">
        <v>278.79928000000001</v>
      </c>
      <c r="U540" s="33">
        <v>3082.8562999999999</v>
      </c>
      <c r="V540" s="33">
        <v>0</v>
      </c>
      <c r="W540" s="33">
        <v>7856.6593999999996</v>
      </c>
      <c r="X540" s="33">
        <v>3.4349582999999999</v>
      </c>
      <c r="Y540" s="33">
        <v>0</v>
      </c>
      <c r="Z540" s="33">
        <v>292.86013000000003</v>
      </c>
      <c r="AA540" s="33">
        <v>0</v>
      </c>
      <c r="AB540" s="33">
        <v>0</v>
      </c>
      <c r="AC540" s="33">
        <v>10927.74</v>
      </c>
      <c r="AD540" s="33">
        <v>30.998881999999998</v>
      </c>
      <c r="AE540" s="33">
        <v>34.198680000000003</v>
      </c>
      <c r="AF540" s="33">
        <v>0</v>
      </c>
      <c r="AG540" s="33">
        <v>3039.3494000000001</v>
      </c>
      <c r="AH540" s="33">
        <v>0</v>
      </c>
      <c r="AI540" s="33">
        <v>0</v>
      </c>
      <c r="AJ540" s="33">
        <v>5134.8266999999996</v>
      </c>
      <c r="AK540" s="33">
        <v>316.52170000000001</v>
      </c>
      <c r="AL540" s="33">
        <v>2726.7029000000002</v>
      </c>
      <c r="AM540" s="33">
        <v>0</v>
      </c>
      <c r="AN540" s="33">
        <v>15.011221933860398</v>
      </c>
      <c r="AO540" s="10">
        <v>0.55340534053405344</v>
      </c>
      <c r="AP540" s="8">
        <v>0</v>
      </c>
      <c r="AQ540" s="8">
        <v>66.326965009047029</v>
      </c>
      <c r="AR540" s="8">
        <v>108</v>
      </c>
      <c r="AS540" s="8">
        <v>681.94444444444446</v>
      </c>
      <c r="AT540">
        <v>3238</v>
      </c>
      <c r="AU540" s="20">
        <v>3450</v>
      </c>
      <c r="AV540" s="8">
        <v>88.393543428132205</v>
      </c>
      <c r="AW540" s="34">
        <v>438</v>
      </c>
      <c r="AX540" s="34">
        <v>405</v>
      </c>
    </row>
    <row r="541" spans="1:50" x14ac:dyDescent="0.25">
      <c r="A541" s="2" t="s">
        <v>814</v>
      </c>
      <c r="B541" s="3" t="s">
        <v>1121</v>
      </c>
      <c r="C541" s="4">
        <v>63470</v>
      </c>
      <c r="D541" s="2" t="s">
        <v>816</v>
      </c>
      <c r="E541" s="2" t="s">
        <v>1122</v>
      </c>
      <c r="F541" t="e">
        <v>#N/A</v>
      </c>
      <c r="G541" s="6" t="s">
        <v>2232</v>
      </c>
      <c r="H541" s="6">
        <v>10</v>
      </c>
      <c r="I541" s="6" t="s">
        <v>2238</v>
      </c>
      <c r="J541" s="6" t="s">
        <v>2238</v>
      </c>
      <c r="K541" s="34">
        <v>15304.900000000001</v>
      </c>
      <c r="L541" s="34">
        <v>1954</v>
      </c>
      <c r="M541" s="34">
        <v>1364</v>
      </c>
      <c r="N541" s="34">
        <v>65.322580645161281</v>
      </c>
      <c r="O541" s="35">
        <v>10.885931517007643</v>
      </c>
      <c r="P541" s="33">
        <v>623</v>
      </c>
      <c r="Q541" s="33">
        <v>740</v>
      </c>
      <c r="R541" s="33">
        <v>1</v>
      </c>
      <c r="S541" s="8">
        <v>43.126079336210907</v>
      </c>
      <c r="T541" s="33">
        <v>11554.308999999999</v>
      </c>
      <c r="U541" s="33">
        <v>1007.6289</v>
      </c>
      <c r="V541" s="33">
        <v>0</v>
      </c>
      <c r="W541" s="33">
        <v>2263.9540000000002</v>
      </c>
      <c r="X541" s="33">
        <v>0</v>
      </c>
      <c r="Y541" s="33">
        <v>0</v>
      </c>
      <c r="Z541" s="33">
        <v>567.36300000000006</v>
      </c>
      <c r="AA541" s="33">
        <v>1970.4159</v>
      </c>
      <c r="AB541" s="33">
        <v>10.407227000000001</v>
      </c>
      <c r="AC541" s="33">
        <v>12299.478999999999</v>
      </c>
      <c r="AD541" s="33">
        <v>182.88403</v>
      </c>
      <c r="AE541" s="33">
        <v>194.34708000000001</v>
      </c>
      <c r="AF541" s="33">
        <v>0</v>
      </c>
      <c r="AG541" s="33">
        <v>30.188654</v>
      </c>
      <c r="AH541" s="33">
        <v>1970.4158</v>
      </c>
      <c r="AI541" s="33">
        <v>6.2732358000000001</v>
      </c>
      <c r="AJ541" s="33">
        <v>1397.0882999999999</v>
      </c>
      <c r="AK541" s="33">
        <v>4950.1423999999997</v>
      </c>
      <c r="AL541" s="33">
        <v>6482.0937000000004</v>
      </c>
      <c r="AM541" s="33">
        <v>0</v>
      </c>
      <c r="AN541" s="33">
        <v>46.502302633402408</v>
      </c>
      <c r="AO541" s="10">
        <v>0.21094591682826977</v>
      </c>
      <c r="AP541" s="8">
        <v>0</v>
      </c>
      <c r="AQ541" s="8">
        <v>196.66964326854509</v>
      </c>
      <c r="AR541" s="8">
        <v>141</v>
      </c>
      <c r="AS541" s="8">
        <v>1484.1843971631206</v>
      </c>
      <c r="AT541">
        <v>1141</v>
      </c>
      <c r="AU541" s="20">
        <v>1128</v>
      </c>
      <c r="AV541" s="8">
        <v>82.697947214076251</v>
      </c>
      <c r="AW541" s="34">
        <v>75</v>
      </c>
      <c r="AX541" s="34">
        <v>63</v>
      </c>
    </row>
    <row r="542" spans="1:50" x14ac:dyDescent="0.25">
      <c r="A542" s="2" t="s">
        <v>500</v>
      </c>
      <c r="B542" s="3" t="s">
        <v>1123</v>
      </c>
      <c r="C542" s="4">
        <v>5145</v>
      </c>
      <c r="D542" s="2" t="s">
        <v>502</v>
      </c>
      <c r="E542" s="2" t="s">
        <v>1124</v>
      </c>
      <c r="F542" t="e">
        <v>#N/A</v>
      </c>
      <c r="G542" s="6" t="s">
        <v>2232</v>
      </c>
      <c r="H542" s="6">
        <v>8</v>
      </c>
      <c r="I542" s="6" t="s">
        <v>2238</v>
      </c>
      <c r="J542" s="6" t="s">
        <v>2239</v>
      </c>
      <c r="K542" s="34">
        <v>8466.9999999999982</v>
      </c>
      <c r="L542" s="34">
        <v>941</v>
      </c>
      <c r="M542" s="34">
        <v>829</v>
      </c>
      <c r="N542" s="34">
        <v>79.372738238841976</v>
      </c>
      <c r="O542" s="35">
        <v>11.47317557711132</v>
      </c>
      <c r="P542" s="33">
        <v>228</v>
      </c>
      <c r="Q542" s="33">
        <v>591</v>
      </c>
      <c r="R542" s="33">
        <v>10</v>
      </c>
      <c r="S542" s="8">
        <v>18.151404243607267</v>
      </c>
      <c r="T542" s="33">
        <v>251.76410999999999</v>
      </c>
      <c r="U542" s="33">
        <v>0</v>
      </c>
      <c r="V542" s="33">
        <v>0</v>
      </c>
      <c r="W542" s="33">
        <v>8756.5187999999998</v>
      </c>
      <c r="X542" s="33">
        <v>0</v>
      </c>
      <c r="Y542" s="33">
        <v>0</v>
      </c>
      <c r="Z542" s="33">
        <v>1381.8072</v>
      </c>
      <c r="AA542" s="33">
        <v>0</v>
      </c>
      <c r="AB542" s="33">
        <v>60.541758999999999</v>
      </c>
      <c r="AC542" s="33">
        <v>7613.7762000000002</v>
      </c>
      <c r="AD542" s="33">
        <v>47.401752999999999</v>
      </c>
      <c r="AE542" s="33">
        <v>49.307865999999997</v>
      </c>
      <c r="AF542" s="33">
        <v>0</v>
      </c>
      <c r="AG542" s="33">
        <v>1752.3391999999999</v>
      </c>
      <c r="AH542" s="33">
        <v>0</v>
      </c>
      <c r="AI542" s="33">
        <v>36.328446</v>
      </c>
      <c r="AJ542" s="33">
        <v>5574.6019999999999</v>
      </c>
      <c r="AK542" s="33">
        <v>38.532834999999999</v>
      </c>
      <c r="AL542" s="33">
        <v>1652.4165</v>
      </c>
      <c r="AM542" s="33">
        <v>387.420891041</v>
      </c>
      <c r="AN542" s="33">
        <v>3.8137608645366403</v>
      </c>
      <c r="AO542" s="10">
        <v>0.30244399185336052</v>
      </c>
      <c r="AP542" s="8">
        <v>0</v>
      </c>
      <c r="AQ542" s="8">
        <v>36.029935780197377</v>
      </c>
      <c r="AR542" s="8">
        <v>87</v>
      </c>
      <c r="AS542" s="8">
        <v>524.13793103448279</v>
      </c>
      <c r="AT542">
        <v>604</v>
      </c>
      <c r="AU542" s="20">
        <v>617</v>
      </c>
      <c r="AV542" s="8">
        <v>74.427020506634506</v>
      </c>
      <c r="AW542" s="34">
        <v>34</v>
      </c>
      <c r="AX542" s="34">
        <v>29</v>
      </c>
    </row>
    <row r="543" spans="1:50" x14ac:dyDescent="0.25">
      <c r="A543" s="2" t="s">
        <v>184</v>
      </c>
      <c r="B543" s="3" t="s">
        <v>1125</v>
      </c>
      <c r="C543" s="4">
        <v>8685</v>
      </c>
      <c r="D543" s="2" t="s">
        <v>186</v>
      </c>
      <c r="E543" s="2" t="s">
        <v>1126</v>
      </c>
      <c r="F543" t="e">
        <v>#N/A</v>
      </c>
      <c r="G543" s="6" t="s">
        <v>2231</v>
      </c>
      <c r="H543" s="6">
        <v>8</v>
      </c>
      <c r="I543" s="6" t="s">
        <v>2238</v>
      </c>
      <c r="J543" s="6" t="s">
        <v>2238</v>
      </c>
      <c r="K543" s="34">
        <v>6057.0999999999995</v>
      </c>
      <c r="L543" s="34">
        <v>664</v>
      </c>
      <c r="M543" s="34">
        <v>345</v>
      </c>
      <c r="N543" s="34">
        <v>59.130434782608695</v>
      </c>
      <c r="O543" s="35">
        <v>10.098326651747829</v>
      </c>
      <c r="P543" s="33">
        <v>20</v>
      </c>
      <c r="Q543" s="33">
        <v>325</v>
      </c>
      <c r="R543" s="33">
        <v>0</v>
      </c>
      <c r="S543" s="8">
        <v>41.155290050622561</v>
      </c>
      <c r="T543" s="33">
        <v>851.04677000000004</v>
      </c>
      <c r="U543" s="33">
        <v>0</v>
      </c>
      <c r="V543" s="33">
        <v>0</v>
      </c>
      <c r="W543" s="33">
        <v>0</v>
      </c>
      <c r="X543" s="33">
        <v>6378.6589000000004</v>
      </c>
      <c r="Y543" s="33">
        <v>235.10382999999999</v>
      </c>
      <c r="Z543" s="33">
        <v>117.90998999999999</v>
      </c>
      <c r="AA543" s="33">
        <v>0</v>
      </c>
      <c r="AB543" s="33">
        <v>396.09289999999999</v>
      </c>
      <c r="AC543" s="33">
        <v>6667.8119999999999</v>
      </c>
      <c r="AD543" s="33">
        <v>290.34215999999998</v>
      </c>
      <c r="AE543" s="33">
        <v>274.62209999999999</v>
      </c>
      <c r="AF543" s="33">
        <v>0</v>
      </c>
      <c r="AG543" s="33">
        <v>234.51335</v>
      </c>
      <c r="AH543" s="33">
        <v>0</v>
      </c>
      <c r="AI543" s="33">
        <v>211.63774000000001</v>
      </c>
      <c r="AJ543" s="33">
        <v>2362.7797</v>
      </c>
      <c r="AK543" s="33">
        <v>1451.7642000000001</v>
      </c>
      <c r="AL543" s="33">
        <v>3171.9436999999998</v>
      </c>
      <c r="AM543" s="33">
        <v>0</v>
      </c>
      <c r="AN543" s="33">
        <v>2.3608499987</v>
      </c>
      <c r="AO543" s="10">
        <v>0.462655601659751</v>
      </c>
      <c r="AP543" s="8">
        <v>0</v>
      </c>
      <c r="AQ543" s="8">
        <v>32.623961856184508</v>
      </c>
      <c r="AR543" s="8">
        <v>67</v>
      </c>
      <c r="AS543" s="8">
        <v>574.62686567164178</v>
      </c>
      <c r="AT543">
        <v>313</v>
      </c>
      <c r="AU543" s="20">
        <v>326</v>
      </c>
      <c r="AV543" s="8">
        <v>94.492753623188406</v>
      </c>
      <c r="AW543" s="34">
        <v>10</v>
      </c>
      <c r="AX543" s="34">
        <v>5</v>
      </c>
    </row>
    <row r="544" spans="1:50" x14ac:dyDescent="0.25">
      <c r="A544" s="2" t="s">
        <v>500</v>
      </c>
      <c r="B544" s="3" t="s">
        <v>1127</v>
      </c>
      <c r="C544" s="4">
        <v>5656</v>
      </c>
      <c r="D544" s="2" t="s">
        <v>502</v>
      </c>
      <c r="E544" s="2" t="s">
        <v>1128</v>
      </c>
      <c r="F544" t="e">
        <v>#N/A</v>
      </c>
      <c r="G544" s="6" t="s">
        <v>2232</v>
      </c>
      <c r="H544" s="6">
        <v>0</v>
      </c>
      <c r="I544" s="6" t="s">
        <v>2239</v>
      </c>
      <c r="J544" s="6" t="s">
        <v>2239</v>
      </c>
      <c r="K544" s="34">
        <v>15339.5</v>
      </c>
      <c r="L544" s="34">
        <v>3053</v>
      </c>
      <c r="M544" s="34">
        <v>1842</v>
      </c>
      <c r="N544" s="34">
        <v>73.289902280130292</v>
      </c>
      <c r="O544" s="35">
        <v>16.557372258076704</v>
      </c>
      <c r="P544" s="33">
        <v>472</v>
      </c>
      <c r="Q544" s="33">
        <v>1345</v>
      </c>
      <c r="R544" s="33">
        <v>25</v>
      </c>
      <c r="S544" s="8">
        <v>18.251760808139224</v>
      </c>
      <c r="T544" s="33">
        <v>2852.7323999999999</v>
      </c>
      <c r="U544" s="33">
        <v>53.925846999999997</v>
      </c>
      <c r="V544" s="33">
        <v>254.66077999999999</v>
      </c>
      <c r="W544" s="33">
        <v>13124.829</v>
      </c>
      <c r="X544" s="33">
        <v>0</v>
      </c>
      <c r="Y544" s="33">
        <v>0</v>
      </c>
      <c r="Z544" s="33">
        <v>758.76098999999999</v>
      </c>
      <c r="AA544" s="33">
        <v>551.00356999999997</v>
      </c>
      <c r="AB544" s="33">
        <v>0</v>
      </c>
      <c r="AC544" s="33">
        <v>14520.534</v>
      </c>
      <c r="AD544" s="33">
        <v>528.76194999999996</v>
      </c>
      <c r="AE544" s="33">
        <v>542.54957000000002</v>
      </c>
      <c r="AF544" s="33">
        <v>0</v>
      </c>
      <c r="AG544" s="33">
        <v>5549.4315999999999</v>
      </c>
      <c r="AH544" s="33">
        <v>493.41777999999999</v>
      </c>
      <c r="AI544" s="33">
        <v>0</v>
      </c>
      <c r="AJ544" s="33">
        <v>4559.4883</v>
      </c>
      <c r="AK544" s="33">
        <v>2228.3584999999998</v>
      </c>
      <c r="AL544" s="33">
        <v>2985.8144000000002</v>
      </c>
      <c r="AM544" s="33">
        <v>782.28592795199995</v>
      </c>
      <c r="AN544" s="33">
        <v>37.772351216914124</v>
      </c>
      <c r="AO544" s="10">
        <v>0.35297642828605674</v>
      </c>
      <c r="AP544" s="8">
        <v>0</v>
      </c>
      <c r="AQ544" s="8">
        <v>29.866920449374135</v>
      </c>
      <c r="AR544" s="8">
        <v>157</v>
      </c>
      <c r="AS544" s="8">
        <v>240.76433121019107</v>
      </c>
      <c r="AT544">
        <v>916</v>
      </c>
      <c r="AU544" s="20">
        <v>1551.0000000000002</v>
      </c>
      <c r="AV544" s="8">
        <v>84.201954397394147</v>
      </c>
      <c r="AW544" s="34">
        <v>71</v>
      </c>
      <c r="AX544" s="34">
        <v>61</v>
      </c>
    </row>
    <row r="545" spans="1:50" x14ac:dyDescent="0.25">
      <c r="A545" s="2" t="s">
        <v>500</v>
      </c>
      <c r="B545" s="3" t="s">
        <v>1129</v>
      </c>
      <c r="C545" s="4">
        <v>5364</v>
      </c>
      <c r="D545" s="2" t="s">
        <v>502</v>
      </c>
      <c r="E545" s="2" t="s">
        <v>1130</v>
      </c>
      <c r="F545" t="e">
        <v>#N/A</v>
      </c>
      <c r="G545" s="6" t="s">
        <v>2232</v>
      </c>
      <c r="H545" s="6">
        <v>7</v>
      </c>
      <c r="I545" s="6" t="s">
        <v>2238</v>
      </c>
      <c r="J545" s="6" t="s">
        <v>2239</v>
      </c>
      <c r="K545" s="34">
        <v>19941.5</v>
      </c>
      <c r="L545" s="34">
        <v>1859</v>
      </c>
      <c r="M545" s="34">
        <v>1743</v>
      </c>
      <c r="N545" s="34">
        <v>74.698795180722882</v>
      </c>
      <c r="O545" s="35">
        <v>10.228506103256544</v>
      </c>
      <c r="P545" s="33">
        <v>1198</v>
      </c>
      <c r="Q545" s="33">
        <v>496</v>
      </c>
      <c r="R545" s="33">
        <v>49</v>
      </c>
      <c r="S545" s="8">
        <v>43.856442526412962</v>
      </c>
      <c r="T545" s="33">
        <v>3733.7846</v>
      </c>
      <c r="U545" s="33">
        <v>2.8904923999999999</v>
      </c>
      <c r="V545" s="33">
        <v>0</v>
      </c>
      <c r="W545" s="33">
        <v>16310.755999999999</v>
      </c>
      <c r="X545" s="33">
        <v>0</v>
      </c>
      <c r="Y545" s="33">
        <v>0</v>
      </c>
      <c r="Z545" s="33">
        <v>7861.6045999999997</v>
      </c>
      <c r="AA545" s="33">
        <v>0</v>
      </c>
      <c r="AB545" s="33">
        <v>5.9734258999999996</v>
      </c>
      <c r="AC545" s="33">
        <v>12176.258</v>
      </c>
      <c r="AD545" s="33">
        <v>57.740882999999997</v>
      </c>
      <c r="AE545" s="33">
        <v>62.707574999999999</v>
      </c>
      <c r="AF545" s="33">
        <v>0</v>
      </c>
      <c r="AG545" s="33">
        <v>167.07428999999999</v>
      </c>
      <c r="AH545" s="33">
        <v>0</v>
      </c>
      <c r="AI545" s="33">
        <v>5.9734189999999998</v>
      </c>
      <c r="AJ545" s="33">
        <v>10400.386</v>
      </c>
      <c r="AK545" s="33">
        <v>649.59481000000005</v>
      </c>
      <c r="AL545" s="33">
        <v>8815.8407000000007</v>
      </c>
      <c r="AM545" s="33">
        <v>12851.517857299999</v>
      </c>
      <c r="AN545" s="33">
        <v>64.772983954852393</v>
      </c>
      <c r="AO545" s="10">
        <v>0.35056273447269698</v>
      </c>
      <c r="AP545" s="8">
        <v>0</v>
      </c>
      <c r="AQ545" s="8">
        <v>108.20832686618486</v>
      </c>
      <c r="AR545" s="8">
        <v>227</v>
      </c>
      <c r="AS545" s="8">
        <v>603.3039647577092</v>
      </c>
      <c r="AT545">
        <v>536</v>
      </c>
      <c r="AU545" s="20">
        <v>937.00000000000011</v>
      </c>
      <c r="AV545" s="8">
        <v>53.757888697647736</v>
      </c>
      <c r="AW545" s="34">
        <v>197</v>
      </c>
      <c r="AX545" s="34">
        <v>165</v>
      </c>
    </row>
    <row r="546" spans="1:50" x14ac:dyDescent="0.25">
      <c r="A546" s="2" t="s">
        <v>204</v>
      </c>
      <c r="B546" s="3" t="s">
        <v>1131</v>
      </c>
      <c r="C546" s="4">
        <v>52573</v>
      </c>
      <c r="D546" s="2" t="s">
        <v>206</v>
      </c>
      <c r="E546" s="2" t="s">
        <v>1132</v>
      </c>
      <c r="F546" t="e">
        <v>#N/A</v>
      </c>
      <c r="G546" s="6" t="s">
        <v>2233</v>
      </c>
      <c r="H546" s="6">
        <v>26</v>
      </c>
      <c r="I546" s="6" t="s">
        <v>2238</v>
      </c>
      <c r="J546" s="6" t="s">
        <v>2238</v>
      </c>
      <c r="K546" s="34">
        <v>33555</v>
      </c>
      <c r="L546" s="34">
        <v>3761</v>
      </c>
      <c r="M546" s="34">
        <v>3306</v>
      </c>
      <c r="N546" s="34">
        <v>89.110707803992739</v>
      </c>
      <c r="O546" s="35">
        <v>9.7341382361569213</v>
      </c>
      <c r="P546" s="33">
        <v>1121</v>
      </c>
      <c r="Q546" s="33">
        <v>2075</v>
      </c>
      <c r="R546" s="33">
        <v>110</v>
      </c>
      <c r="S546" s="8">
        <v>83.245170119590711</v>
      </c>
      <c r="T546" s="33">
        <v>1913.1153999999999</v>
      </c>
      <c r="U546" s="33">
        <v>2303.1779999999999</v>
      </c>
      <c r="V546" s="33">
        <v>8170.5649999999996</v>
      </c>
      <c r="W546" s="33">
        <v>20866.311000000002</v>
      </c>
      <c r="X546" s="33">
        <v>1792.8525</v>
      </c>
      <c r="Y546" s="33">
        <v>0</v>
      </c>
      <c r="Z546" s="33">
        <v>25124.593000000001</v>
      </c>
      <c r="AA546" s="33">
        <v>1664.9422</v>
      </c>
      <c r="AB546" s="33">
        <v>58.318632999999998</v>
      </c>
      <c r="AC546" s="33">
        <v>8209.2648000000008</v>
      </c>
      <c r="AD546" s="33">
        <v>99.136904999999999</v>
      </c>
      <c r="AE546" s="33">
        <v>114.96948999999999</v>
      </c>
      <c r="AF546" s="33">
        <v>0</v>
      </c>
      <c r="AG546" s="33">
        <v>2284.8526000000002</v>
      </c>
      <c r="AH546" s="33">
        <v>1664.9422</v>
      </c>
      <c r="AI546" s="33">
        <v>12.086688000000001</v>
      </c>
      <c r="AJ546" s="33">
        <v>461.65343000000001</v>
      </c>
      <c r="AK546" s="33">
        <v>1351.8494000000001</v>
      </c>
      <c r="AL546" s="33">
        <v>29265.901999999998</v>
      </c>
      <c r="AM546" s="33">
        <v>0</v>
      </c>
      <c r="AN546" s="33">
        <v>75.577341282290007</v>
      </c>
      <c r="AO546" s="10">
        <v>0.29426538300544158</v>
      </c>
      <c r="AP546" s="8">
        <v>0</v>
      </c>
      <c r="AQ546" s="8">
        <v>114.35435189204063</v>
      </c>
      <c r="AR546" s="8">
        <v>359</v>
      </c>
      <c r="AS546" s="8">
        <v>353.7047353760446</v>
      </c>
      <c r="AT546">
        <v>1944</v>
      </c>
      <c r="AU546" s="20">
        <v>2748</v>
      </c>
      <c r="AV546" s="8">
        <v>83.121597096188751</v>
      </c>
      <c r="AW546" s="34">
        <v>883</v>
      </c>
      <c r="AX546" s="34">
        <v>841</v>
      </c>
    </row>
    <row r="547" spans="1:50" x14ac:dyDescent="0.25">
      <c r="A547" s="2" t="s">
        <v>88</v>
      </c>
      <c r="B547" s="3" t="s">
        <v>1133</v>
      </c>
      <c r="C547" s="4">
        <v>68720</v>
      </c>
      <c r="D547" s="2" t="s">
        <v>90</v>
      </c>
      <c r="E547" s="2" t="s">
        <v>1134</v>
      </c>
      <c r="F547" t="e">
        <v>#N/A</v>
      </c>
      <c r="G547" s="6" t="s">
        <v>2230</v>
      </c>
      <c r="H547" s="6">
        <v>8</v>
      </c>
      <c r="I547" s="6" t="s">
        <v>2238</v>
      </c>
      <c r="J547" s="6" t="s">
        <v>2238</v>
      </c>
      <c r="K547" s="34">
        <v>38368.6</v>
      </c>
      <c r="L547" s="34">
        <v>1363</v>
      </c>
      <c r="M547" s="34">
        <v>1215</v>
      </c>
      <c r="N547" s="34">
        <v>24.444444444444443</v>
      </c>
      <c r="O547" s="35">
        <v>1.6778549173363195</v>
      </c>
      <c r="P547" s="33">
        <v>755</v>
      </c>
      <c r="Q547" s="33">
        <v>405</v>
      </c>
      <c r="R547" s="33">
        <v>55</v>
      </c>
      <c r="S547" s="8">
        <v>73.711087688422367</v>
      </c>
      <c r="T547" s="33">
        <v>3268.0057000000002</v>
      </c>
      <c r="U547" s="33">
        <v>18374.647000000001</v>
      </c>
      <c r="V547" s="33">
        <v>0</v>
      </c>
      <c r="W547" s="33">
        <v>14024.154</v>
      </c>
      <c r="X547" s="33">
        <v>1307.0971</v>
      </c>
      <c r="Y547" s="33">
        <v>0</v>
      </c>
      <c r="Z547" s="33">
        <v>16089.805</v>
      </c>
      <c r="AA547" s="33">
        <v>590.86396999999999</v>
      </c>
      <c r="AB547" s="33">
        <v>233.46181000000001</v>
      </c>
      <c r="AC547" s="33">
        <v>20315.098000000002</v>
      </c>
      <c r="AD547" s="33">
        <v>11.474765</v>
      </c>
      <c r="AE547" s="33">
        <v>13.253225</v>
      </c>
      <c r="AF547" s="33">
        <v>0</v>
      </c>
      <c r="AG547" s="33">
        <v>2235.6889999999999</v>
      </c>
      <c r="AH547" s="33">
        <v>590.86396000000002</v>
      </c>
      <c r="AI547" s="33">
        <v>142.94549000000001</v>
      </c>
      <c r="AJ547" s="33">
        <v>3646.3791999999999</v>
      </c>
      <c r="AK547" s="33">
        <v>3161.0470999999998</v>
      </c>
      <c r="AL547" s="33">
        <v>27450.526000000002</v>
      </c>
      <c r="AM547" s="33">
        <v>37419.790362</v>
      </c>
      <c r="AN547" s="33">
        <v>139.75784972210801</v>
      </c>
      <c r="AO547" s="10">
        <v>0.51577366049073614</v>
      </c>
      <c r="AP547" s="8">
        <v>0</v>
      </c>
      <c r="AQ547" s="8">
        <v>39.379712174427823</v>
      </c>
      <c r="AR547" s="8">
        <v>362</v>
      </c>
      <c r="AS547" s="8">
        <v>203.31491712707182</v>
      </c>
      <c r="AT547">
        <v>313</v>
      </c>
      <c r="AU547" s="20">
        <v>1164</v>
      </c>
      <c r="AV547" s="8">
        <v>95.802469135802468</v>
      </c>
      <c r="AW547" s="34">
        <v>336</v>
      </c>
      <c r="AX547" s="34">
        <v>319</v>
      </c>
    </row>
    <row r="548" spans="1:50" x14ac:dyDescent="0.25">
      <c r="A548" s="2" t="s">
        <v>295</v>
      </c>
      <c r="B548" s="3" t="s">
        <v>1135</v>
      </c>
      <c r="C548" s="4">
        <v>73443</v>
      </c>
      <c r="D548" s="2" t="s">
        <v>297</v>
      </c>
      <c r="E548" s="2" t="s">
        <v>1136</v>
      </c>
      <c r="F548" t="e">
        <v>#N/A</v>
      </c>
      <c r="G548" s="6" t="s">
        <v>2232</v>
      </c>
      <c r="H548" s="6">
        <v>7</v>
      </c>
      <c r="I548" s="6" t="s">
        <v>2238</v>
      </c>
      <c r="J548" s="6" t="s">
        <v>2238</v>
      </c>
      <c r="K548" s="34">
        <v>28868.199999999997</v>
      </c>
      <c r="L548" s="34">
        <v>3189</v>
      </c>
      <c r="M548" s="34">
        <v>2621</v>
      </c>
      <c r="N548" s="34">
        <v>64.975200305227006</v>
      </c>
      <c r="O548" s="35">
        <v>13.189635618890419</v>
      </c>
      <c r="P548" s="33">
        <v>1668</v>
      </c>
      <c r="Q548" s="33">
        <v>950</v>
      </c>
      <c r="R548" s="33">
        <v>3</v>
      </c>
      <c r="S548" s="8">
        <v>51.475022758620412</v>
      </c>
      <c r="T548" s="33">
        <v>13263.427</v>
      </c>
      <c r="U548" s="33">
        <v>793.99041</v>
      </c>
      <c r="V548" s="33">
        <v>0</v>
      </c>
      <c r="W548" s="33">
        <v>14651.703</v>
      </c>
      <c r="X548" s="33">
        <v>0</v>
      </c>
      <c r="Y548" s="33">
        <v>0</v>
      </c>
      <c r="Z548" s="33">
        <v>8119.4278999999997</v>
      </c>
      <c r="AA548" s="33">
        <v>0</v>
      </c>
      <c r="AB548" s="33">
        <v>242.59789000000001</v>
      </c>
      <c r="AC548" s="33">
        <v>20480.490000000002</v>
      </c>
      <c r="AD548" s="33">
        <v>410.6431</v>
      </c>
      <c r="AE548" s="33">
        <v>468.62013000000002</v>
      </c>
      <c r="AF548" s="33">
        <v>0</v>
      </c>
      <c r="AG548" s="33">
        <v>578.09533999999996</v>
      </c>
      <c r="AH548" s="33">
        <v>0</v>
      </c>
      <c r="AI548" s="33">
        <v>86.248086000000001</v>
      </c>
      <c r="AJ548" s="33">
        <v>11150.671</v>
      </c>
      <c r="AK548" s="33">
        <v>1911.4468999999999</v>
      </c>
      <c r="AL548" s="33">
        <v>15058.076999999999</v>
      </c>
      <c r="AM548" s="33">
        <v>637.345937875</v>
      </c>
      <c r="AN548" s="33">
        <v>27.404176982398397</v>
      </c>
      <c r="AO548" s="10">
        <v>0.42656837236195438</v>
      </c>
      <c r="AP548" s="8">
        <v>0</v>
      </c>
      <c r="AQ548" s="8">
        <v>178.60000000000002</v>
      </c>
      <c r="AR548" s="8">
        <v>291</v>
      </c>
      <c r="AS548" s="8">
        <v>613.74570446735402</v>
      </c>
      <c r="AT548">
        <v>1908</v>
      </c>
      <c r="AU548" s="20">
        <v>2171</v>
      </c>
      <c r="AV548" s="8">
        <v>82.830980541777947</v>
      </c>
      <c r="AW548" s="34">
        <v>556</v>
      </c>
      <c r="AX548" s="34">
        <v>520</v>
      </c>
    </row>
    <row r="549" spans="1:50" x14ac:dyDescent="0.25">
      <c r="A549" s="2" t="s">
        <v>576</v>
      </c>
      <c r="B549" s="3" t="s">
        <v>1137</v>
      </c>
      <c r="C549" s="4">
        <v>76622</v>
      </c>
      <c r="D549" s="2" t="s">
        <v>578</v>
      </c>
      <c r="E549" s="2" t="s">
        <v>1138</v>
      </c>
      <c r="F549" t="e">
        <v>#N/A</v>
      </c>
      <c r="G549" s="6" t="s">
        <v>2232</v>
      </c>
      <c r="H549" s="6">
        <v>15</v>
      </c>
      <c r="I549" s="6" t="s">
        <v>2238</v>
      </c>
      <c r="J549" s="6" t="s">
        <v>2238</v>
      </c>
      <c r="K549" s="34">
        <v>20737.5</v>
      </c>
      <c r="L549" s="34">
        <v>2375</v>
      </c>
      <c r="M549" s="34">
        <v>1660</v>
      </c>
      <c r="N549" s="34">
        <v>73.493975903614455</v>
      </c>
      <c r="O549" s="35">
        <v>9.4337699829724748</v>
      </c>
      <c r="P549" s="33">
        <v>747</v>
      </c>
      <c r="Q549" s="33">
        <v>912</v>
      </c>
      <c r="R549" s="33">
        <v>1</v>
      </c>
      <c r="S549" s="8">
        <v>25.008062749812403</v>
      </c>
      <c r="T549" s="33">
        <v>6101.6800999999996</v>
      </c>
      <c r="U549" s="33">
        <v>312.59987999999998</v>
      </c>
      <c r="V549" s="33">
        <v>4799.3317999999999</v>
      </c>
      <c r="W549" s="33">
        <v>10373.799999999999</v>
      </c>
      <c r="X549" s="33">
        <v>1529.4963</v>
      </c>
      <c r="Y549" s="33">
        <v>0</v>
      </c>
      <c r="Z549" s="33">
        <v>714.92001000000005</v>
      </c>
      <c r="AA549" s="33">
        <v>5520.643</v>
      </c>
      <c r="AB549" s="33">
        <v>130.14278999999999</v>
      </c>
      <c r="AC549" s="33">
        <v>16700.644</v>
      </c>
      <c r="AD549" s="33">
        <v>402.52510999999998</v>
      </c>
      <c r="AE549" s="33">
        <v>366.41822000000002</v>
      </c>
      <c r="AF549" s="33">
        <v>0</v>
      </c>
      <c r="AG549" s="33">
        <v>85.07629</v>
      </c>
      <c r="AH549" s="33">
        <v>5520.643</v>
      </c>
      <c r="AI549" s="33">
        <v>58.939289000000002</v>
      </c>
      <c r="AJ549" s="33">
        <v>9866.4711000000007</v>
      </c>
      <c r="AK549" s="33">
        <v>1702.2068999999999</v>
      </c>
      <c r="AL549" s="33">
        <v>5869.1202999999996</v>
      </c>
      <c r="AM549" s="33">
        <v>0</v>
      </c>
      <c r="AN549" s="33">
        <v>6.1788580693152007</v>
      </c>
      <c r="AO549" s="10">
        <v>0.22663139329805998</v>
      </c>
      <c r="AP549" s="8">
        <v>0</v>
      </c>
      <c r="AQ549" s="8">
        <v>76.069346560269494</v>
      </c>
      <c r="AR549" s="8">
        <v>209</v>
      </c>
      <c r="AS549" s="8">
        <v>371.00478468899513</v>
      </c>
      <c r="AT549">
        <v>387</v>
      </c>
      <c r="AU549" s="20">
        <v>1216</v>
      </c>
      <c r="AV549" s="8">
        <v>73.253012048192772</v>
      </c>
      <c r="AW549" s="34">
        <v>301</v>
      </c>
      <c r="AX549" s="34">
        <v>281</v>
      </c>
    </row>
    <row r="550" spans="1:50" x14ac:dyDescent="0.25">
      <c r="A550" s="2" t="s">
        <v>88</v>
      </c>
      <c r="B550" s="3" t="s">
        <v>1139</v>
      </c>
      <c r="C550" s="4">
        <v>68264</v>
      </c>
      <c r="D550" s="2" t="s">
        <v>90</v>
      </c>
      <c r="E550" s="2" t="s">
        <v>1140</v>
      </c>
      <c r="F550" t="e">
        <v>#N/A</v>
      </c>
      <c r="G550" s="6" t="s">
        <v>2230</v>
      </c>
      <c r="H550" s="6">
        <v>6</v>
      </c>
      <c r="I550" s="6" t="s">
        <v>2238</v>
      </c>
      <c r="J550" s="6" t="s">
        <v>2238</v>
      </c>
      <c r="K550" s="34">
        <v>30137.200000000001</v>
      </c>
      <c r="L550" s="34">
        <v>1828</v>
      </c>
      <c r="M550" s="34">
        <v>1784</v>
      </c>
      <c r="N550" s="34">
        <v>62.107623318385649</v>
      </c>
      <c r="O550" s="35">
        <v>6.2521942708051279</v>
      </c>
      <c r="P550" s="33">
        <v>533</v>
      </c>
      <c r="Q550" s="33">
        <v>1211</v>
      </c>
      <c r="R550" s="33">
        <v>40</v>
      </c>
      <c r="S550" s="8">
        <v>56.237073121365647</v>
      </c>
      <c r="T550" s="33">
        <v>1102.9295999999999</v>
      </c>
      <c r="U550" s="33">
        <v>1696.5174999999999</v>
      </c>
      <c r="V550" s="33">
        <v>16192.584000000001</v>
      </c>
      <c r="W550" s="33">
        <v>19704.024000000001</v>
      </c>
      <c r="X550" s="33">
        <v>664.58069999999998</v>
      </c>
      <c r="Y550" s="33">
        <v>0</v>
      </c>
      <c r="Z550" s="33">
        <v>12129.084000000001</v>
      </c>
      <c r="AA550" s="33">
        <v>800.37076999999999</v>
      </c>
      <c r="AB550" s="33">
        <v>64.100583999999998</v>
      </c>
      <c r="AC550" s="33">
        <v>26423.133000000002</v>
      </c>
      <c r="AD550" s="33">
        <v>5.7640935000000004</v>
      </c>
      <c r="AE550" s="33">
        <v>9.0855347000000002</v>
      </c>
      <c r="AF550" s="33">
        <v>0</v>
      </c>
      <c r="AG550" s="33">
        <v>1983.0225</v>
      </c>
      <c r="AH550" s="33">
        <v>800.37076999999999</v>
      </c>
      <c r="AI550" s="33">
        <v>1888.5962</v>
      </c>
      <c r="AJ550" s="33">
        <v>11341.628000000001</v>
      </c>
      <c r="AK550" s="33">
        <v>1229.7003</v>
      </c>
      <c r="AL550" s="33">
        <v>22170.048999999999</v>
      </c>
      <c r="AM550" s="33">
        <v>26700.297875600001</v>
      </c>
      <c r="AN550" s="33">
        <v>90.108604927661176</v>
      </c>
      <c r="AO550" s="10">
        <v>0.55098039215686279</v>
      </c>
      <c r="AP550" s="8">
        <v>0</v>
      </c>
      <c r="AQ550" s="8">
        <v>42.215479491336353</v>
      </c>
      <c r="AR550" s="8">
        <v>418</v>
      </c>
      <c r="AS550" s="8">
        <v>188.75598086124401</v>
      </c>
      <c r="AT550">
        <v>758</v>
      </c>
      <c r="AU550" s="20">
        <v>1514</v>
      </c>
      <c r="AV550" s="8">
        <v>84.865470852017935</v>
      </c>
      <c r="AW550" s="34">
        <v>226</v>
      </c>
      <c r="AX550" s="34">
        <v>214</v>
      </c>
    </row>
    <row r="551" spans="1:50" x14ac:dyDescent="0.25">
      <c r="A551" s="2" t="s">
        <v>901</v>
      </c>
      <c r="B551" s="3" t="s">
        <v>1141</v>
      </c>
      <c r="C551" s="4">
        <v>85325</v>
      </c>
      <c r="D551" s="2" t="s">
        <v>903</v>
      </c>
      <c r="E551" s="2" t="s">
        <v>1142</v>
      </c>
      <c r="F551" t="e">
        <v>#N/A</v>
      </c>
      <c r="G551" s="6" t="s">
        <v>2230</v>
      </c>
      <c r="H551" s="6">
        <v>12</v>
      </c>
      <c r="I551" s="6" t="s">
        <v>2238</v>
      </c>
      <c r="J551" s="6" t="s">
        <v>2238</v>
      </c>
      <c r="K551" s="34">
        <v>297972.3</v>
      </c>
      <c r="L551" s="34">
        <v>1426</v>
      </c>
      <c r="M551" s="34">
        <v>1212</v>
      </c>
      <c r="N551" s="34">
        <v>16.996699669966997</v>
      </c>
      <c r="O551" s="35">
        <v>0.17392502608612775</v>
      </c>
      <c r="P551" s="33">
        <v>482</v>
      </c>
      <c r="Q551" s="33">
        <v>730</v>
      </c>
      <c r="R551" s="33">
        <v>0</v>
      </c>
      <c r="S551" s="8">
        <v>36.874803005451625</v>
      </c>
      <c r="T551" s="33">
        <v>26243.867999999999</v>
      </c>
      <c r="U551" s="33">
        <v>0</v>
      </c>
      <c r="V551" s="33">
        <v>15505.339</v>
      </c>
      <c r="W551" s="33">
        <v>0</v>
      </c>
      <c r="X551" s="33">
        <v>251680.29</v>
      </c>
      <c r="Y551" s="33">
        <v>3183.6763000000001</v>
      </c>
      <c r="Z551" s="33">
        <v>45802.082000000002</v>
      </c>
      <c r="AA551" s="33">
        <v>19692.111000000001</v>
      </c>
      <c r="AB551" s="33">
        <v>3526.4212000000002</v>
      </c>
      <c r="AC551" s="33">
        <v>223442.17</v>
      </c>
      <c r="AD551" s="33">
        <v>1621.9582</v>
      </c>
      <c r="AE551" s="33">
        <v>39.374619000000003</v>
      </c>
      <c r="AF551" s="33">
        <v>40.997695999999998</v>
      </c>
      <c r="AG551" s="33">
        <v>3888.3588</v>
      </c>
      <c r="AH551" s="33">
        <v>18805.129000000001</v>
      </c>
      <c r="AI551" s="33">
        <v>3794.8987999999999</v>
      </c>
      <c r="AJ551" s="33">
        <v>18184.435000000001</v>
      </c>
      <c r="AK551" s="33">
        <v>142897.60000000001</v>
      </c>
      <c r="AL551" s="33">
        <v>109617.63</v>
      </c>
      <c r="AM551" s="33">
        <v>20741.062419900001</v>
      </c>
      <c r="AN551" s="33">
        <v>211.54921956783997</v>
      </c>
      <c r="AO551" s="10">
        <v>0.45058535257282872</v>
      </c>
      <c r="AP551" s="8">
        <v>0</v>
      </c>
      <c r="AQ551" s="8">
        <v>197.9112113077762</v>
      </c>
      <c r="AR551" s="8">
        <v>3057</v>
      </c>
      <c r="AS551" s="8">
        <v>73.372587504088983</v>
      </c>
      <c r="AT551">
        <v>195</v>
      </c>
      <c r="AU551" s="20">
        <v>1066</v>
      </c>
      <c r="AV551" s="8">
        <v>87.953795379537951</v>
      </c>
      <c r="AW551" s="34">
        <v>123</v>
      </c>
      <c r="AX551" s="34">
        <v>107</v>
      </c>
    </row>
    <row r="552" spans="1:50" x14ac:dyDescent="0.25">
      <c r="A552" s="2" t="s">
        <v>33</v>
      </c>
      <c r="B552" s="3" t="s">
        <v>1143</v>
      </c>
      <c r="C552" s="4">
        <v>15236</v>
      </c>
      <c r="D552" s="2" t="s">
        <v>35</v>
      </c>
      <c r="E552" s="2" t="s">
        <v>1144</v>
      </c>
      <c r="F552" t="e">
        <v>#N/A</v>
      </c>
      <c r="G552" s="6" t="s">
        <v>2230</v>
      </c>
      <c r="H552" s="6">
        <v>0</v>
      </c>
      <c r="I552" s="6" t="s">
        <v>2239</v>
      </c>
      <c r="J552" s="6" t="s">
        <v>2239</v>
      </c>
      <c r="K552" s="34">
        <v>10402.599999999999</v>
      </c>
      <c r="L552" s="34">
        <v>862</v>
      </c>
      <c r="M552" s="34">
        <v>791</v>
      </c>
      <c r="N552" s="34">
        <v>57.522123893805308</v>
      </c>
      <c r="O552" s="35">
        <v>8.8313043772497029</v>
      </c>
      <c r="P552" s="33">
        <v>121</v>
      </c>
      <c r="Q552" s="33">
        <v>665</v>
      </c>
      <c r="R552" s="33">
        <v>5</v>
      </c>
      <c r="S552" s="8">
        <v>54.404276259011311</v>
      </c>
      <c r="T552" s="33">
        <v>0</v>
      </c>
      <c r="U552" s="33">
        <v>1349.3575000000001</v>
      </c>
      <c r="V552" s="33">
        <v>129.77687</v>
      </c>
      <c r="W552" s="33">
        <v>9295.4681</v>
      </c>
      <c r="X552" s="33">
        <v>0</v>
      </c>
      <c r="Y552" s="33">
        <v>0</v>
      </c>
      <c r="Z552" s="33">
        <v>4186.0434999999998</v>
      </c>
      <c r="AA552" s="33">
        <v>94.542236000000003</v>
      </c>
      <c r="AB552" s="33">
        <v>96.897109</v>
      </c>
      <c r="AC552" s="33">
        <v>6463.8554000000004</v>
      </c>
      <c r="AD552" s="33">
        <v>11.596377</v>
      </c>
      <c r="AE552" s="33">
        <v>13.23367</v>
      </c>
      <c r="AF552" s="33">
        <v>0</v>
      </c>
      <c r="AG552" s="33">
        <v>1669.4946</v>
      </c>
      <c r="AH552" s="33">
        <v>0</v>
      </c>
      <c r="AI552" s="33">
        <v>16.367618</v>
      </c>
      <c r="AJ552" s="33">
        <v>3249.0315999999998</v>
      </c>
      <c r="AK552" s="33">
        <v>0.34636126</v>
      </c>
      <c r="AL552" s="33">
        <v>5904.4606999999996</v>
      </c>
      <c r="AM552" s="33">
        <v>0</v>
      </c>
      <c r="AN552" s="33">
        <v>40.709247825719196</v>
      </c>
      <c r="AO552" s="10">
        <v>0.31520737327188941</v>
      </c>
      <c r="AP552" s="8">
        <v>0</v>
      </c>
      <c r="AQ552" s="8">
        <v>44.157499999999999</v>
      </c>
      <c r="AR552" s="8">
        <v>111</v>
      </c>
      <c r="AS552" s="8">
        <v>468.01801801801804</v>
      </c>
      <c r="AT552">
        <v>257</v>
      </c>
      <c r="AU552" s="20">
        <v>706</v>
      </c>
      <c r="AV552" s="8">
        <v>89.254108723135275</v>
      </c>
      <c r="AW552" s="34">
        <v>94</v>
      </c>
      <c r="AX552" s="34">
        <v>86</v>
      </c>
    </row>
    <row r="553" spans="1:50" x14ac:dyDescent="0.25">
      <c r="A553" s="2" t="s">
        <v>1145</v>
      </c>
      <c r="B553" s="3" t="s">
        <v>1146</v>
      </c>
      <c r="C553" s="4">
        <v>18756</v>
      </c>
      <c r="D553" s="2" t="s">
        <v>1147</v>
      </c>
      <c r="E553" s="2" t="s">
        <v>1148</v>
      </c>
      <c r="F553" t="s">
        <v>2254</v>
      </c>
      <c r="G553" s="6" t="s">
        <v>2230</v>
      </c>
      <c r="H553" s="6">
        <v>0</v>
      </c>
      <c r="I553" s="6" t="s">
        <v>2239</v>
      </c>
      <c r="J553" s="6" t="s">
        <v>2238</v>
      </c>
      <c r="K553" s="34">
        <v>4237976.0999999996</v>
      </c>
      <c r="L553" s="34">
        <v>2021</v>
      </c>
      <c r="M553" s="34">
        <v>1891</v>
      </c>
      <c r="N553" s="34">
        <v>19.777895293495504</v>
      </c>
      <c r="O553" s="35">
        <v>1.9906640439816416E-2</v>
      </c>
      <c r="P553" s="33">
        <v>0</v>
      </c>
      <c r="Q553" s="33">
        <v>0</v>
      </c>
      <c r="R553" s="33">
        <v>1891</v>
      </c>
      <c r="S553" s="8">
        <v>98.130368764799655</v>
      </c>
      <c r="T553" s="33">
        <v>405971.78</v>
      </c>
      <c r="U553" s="33">
        <v>0</v>
      </c>
      <c r="V553" s="33">
        <v>0</v>
      </c>
      <c r="W553" s="33">
        <v>3348860.8</v>
      </c>
      <c r="X553" s="33">
        <v>442442.39</v>
      </c>
      <c r="Y553" s="33">
        <v>4490.6534000000001</v>
      </c>
      <c r="Z553" s="33">
        <v>3837718</v>
      </c>
      <c r="AA553" s="33">
        <v>9031.1365999999998</v>
      </c>
      <c r="AB553" s="33">
        <v>46372.391000000003</v>
      </c>
      <c r="AC553" s="33">
        <v>324465.25</v>
      </c>
      <c r="AD553" s="33">
        <v>374.71760999999998</v>
      </c>
      <c r="AE553" s="33">
        <v>94.658088000000006</v>
      </c>
      <c r="AF553" s="33">
        <v>0</v>
      </c>
      <c r="AG553" s="33">
        <v>4247.1346999999996</v>
      </c>
      <c r="AH553" s="33">
        <v>8572.0223000000005</v>
      </c>
      <c r="AI553" s="33">
        <v>23668.212</v>
      </c>
      <c r="AJ553" s="33">
        <v>38495.49</v>
      </c>
      <c r="AK553" s="33">
        <v>3862.9182000000001</v>
      </c>
      <c r="AL553" s="33">
        <v>4143511.7</v>
      </c>
      <c r="AM553" s="33">
        <v>2048773.23352</v>
      </c>
      <c r="AN553" s="33">
        <v>2495.0585994063999</v>
      </c>
      <c r="AO553" s="10">
        <v>0.5997939358257286</v>
      </c>
      <c r="AP553" s="8">
        <v>0</v>
      </c>
      <c r="AQ553" s="8">
        <v>71.421049283965843</v>
      </c>
      <c r="AR553" s="8">
        <v>41653</v>
      </c>
      <c r="AS553" s="8">
        <v>2.4728110820349074</v>
      </c>
      <c r="AT553">
        <v>396</v>
      </c>
      <c r="AU553" s="20">
        <v>1829</v>
      </c>
      <c r="AV553" s="8">
        <v>96.721311475409834</v>
      </c>
      <c r="AW553" s="34">
        <v>121</v>
      </c>
      <c r="AX553" s="34">
        <v>44</v>
      </c>
    </row>
    <row r="554" spans="1:50" x14ac:dyDescent="0.25">
      <c r="A554" s="2" t="s">
        <v>1149</v>
      </c>
      <c r="B554" s="3" t="s">
        <v>1150</v>
      </c>
      <c r="C554" s="4">
        <v>20295</v>
      </c>
      <c r="D554" s="2" t="s">
        <v>1151</v>
      </c>
      <c r="E554" s="2" t="s">
        <v>1152</v>
      </c>
      <c r="F554" t="e">
        <v>#N/A</v>
      </c>
      <c r="G554" s="6" t="s">
        <v>2233</v>
      </c>
      <c r="H554" s="6">
        <v>11</v>
      </c>
      <c r="I554" s="6" t="s">
        <v>2238</v>
      </c>
      <c r="J554" s="6" t="s">
        <v>2238</v>
      </c>
      <c r="K554" s="34">
        <v>31627.200000000004</v>
      </c>
      <c r="L554" s="34">
        <v>450</v>
      </c>
      <c r="M554" s="34">
        <v>391</v>
      </c>
      <c r="N554" s="34">
        <v>37.851662404092075</v>
      </c>
      <c r="O554" s="35">
        <v>0.90902824872171184</v>
      </c>
      <c r="P554" s="33">
        <v>69</v>
      </c>
      <c r="Q554" s="33">
        <v>322</v>
      </c>
      <c r="R554" s="33">
        <v>0</v>
      </c>
      <c r="S554" s="8">
        <v>17.388592070071585</v>
      </c>
      <c r="T554" s="33">
        <v>23082.905999999999</v>
      </c>
      <c r="U554" s="33">
        <v>0</v>
      </c>
      <c r="V554" s="33">
        <v>0</v>
      </c>
      <c r="W554" s="33">
        <v>4048.1954999999998</v>
      </c>
      <c r="X554" s="33">
        <v>4032.0493999999999</v>
      </c>
      <c r="Y554" s="33">
        <v>2529.8683000000001</v>
      </c>
      <c r="Z554" s="33">
        <v>1533.3108999999999</v>
      </c>
      <c r="AA554" s="33">
        <v>547.39283999999998</v>
      </c>
      <c r="AB554" s="33">
        <v>1790.0708999999999</v>
      </c>
      <c r="AC554" s="33">
        <v>26683.702000000001</v>
      </c>
      <c r="AD554" s="33">
        <v>127.95356</v>
      </c>
      <c r="AE554" s="33">
        <v>171.75078999999999</v>
      </c>
      <c r="AF554" s="33">
        <v>0</v>
      </c>
      <c r="AG554" s="33">
        <v>2443.1628000000001</v>
      </c>
      <c r="AH554" s="33">
        <v>394.42106999999999</v>
      </c>
      <c r="AI554" s="33">
        <v>233.64283</v>
      </c>
      <c r="AJ554" s="33">
        <v>4096.6368000000002</v>
      </c>
      <c r="AK554" s="33">
        <v>20097.535</v>
      </c>
      <c r="AL554" s="33">
        <v>5775.1496999999999</v>
      </c>
      <c r="AM554" s="33">
        <v>0</v>
      </c>
      <c r="AN554" s="33">
        <v>7.8004555803200004</v>
      </c>
      <c r="AO554" s="10">
        <v>0.5142378559463987</v>
      </c>
      <c r="AP554" s="8">
        <v>0</v>
      </c>
      <c r="AQ554" s="8">
        <v>13.2</v>
      </c>
      <c r="AR554" s="8">
        <v>356</v>
      </c>
      <c r="AS554" s="8">
        <v>37.078651685393261</v>
      </c>
      <c r="AT554">
        <v>256</v>
      </c>
      <c r="AU554" s="20">
        <v>338</v>
      </c>
      <c r="AV554" s="8">
        <v>86.445012787723783</v>
      </c>
      <c r="AW554" s="34">
        <v>51</v>
      </c>
      <c r="AX554" s="34">
        <v>44</v>
      </c>
    </row>
    <row r="555" spans="1:50" x14ac:dyDescent="0.25">
      <c r="A555" s="2" t="s">
        <v>438</v>
      </c>
      <c r="B555" s="3" t="s">
        <v>1153</v>
      </c>
      <c r="C555" s="4">
        <v>17877</v>
      </c>
      <c r="D555" s="2" t="s">
        <v>237</v>
      </c>
      <c r="E555" s="2" t="s">
        <v>1154</v>
      </c>
      <c r="F555" t="e">
        <v>#N/A</v>
      </c>
      <c r="G555" s="6" t="s">
        <v>2232</v>
      </c>
      <c r="H555" s="6">
        <v>11</v>
      </c>
      <c r="I555" s="6" t="s">
        <v>2238</v>
      </c>
      <c r="J555" s="6" t="s">
        <v>2238</v>
      </c>
      <c r="K555" s="34">
        <v>11023.9</v>
      </c>
      <c r="L555" s="34">
        <v>721</v>
      </c>
      <c r="M555" s="34">
        <v>617</v>
      </c>
      <c r="N555" s="34">
        <v>63.695299837925447</v>
      </c>
      <c r="O555" s="35">
        <v>6.5156867855298772</v>
      </c>
      <c r="P555" s="33">
        <v>328</v>
      </c>
      <c r="Q555" s="33">
        <v>286</v>
      </c>
      <c r="R555" s="33">
        <v>3</v>
      </c>
      <c r="S555" s="8">
        <v>35.009226734245722</v>
      </c>
      <c r="T555" s="33">
        <v>7293.0050000000001</v>
      </c>
      <c r="U555" s="33">
        <v>0</v>
      </c>
      <c r="V555" s="33">
        <v>0</v>
      </c>
      <c r="W555" s="33">
        <v>3692.76</v>
      </c>
      <c r="X555" s="33">
        <v>0</v>
      </c>
      <c r="Y555" s="33">
        <v>0</v>
      </c>
      <c r="Z555" s="33">
        <v>202.93647999999999</v>
      </c>
      <c r="AA555" s="33">
        <v>143.13022000000001</v>
      </c>
      <c r="AB555" s="33">
        <v>325.38652000000002</v>
      </c>
      <c r="AC555" s="33">
        <v>10482.259</v>
      </c>
      <c r="AD555" s="33">
        <v>104.07338</v>
      </c>
      <c r="AE555" s="33">
        <v>114.02292</v>
      </c>
      <c r="AF555" s="33">
        <v>0</v>
      </c>
      <c r="AG555" s="33">
        <v>85.940817999999993</v>
      </c>
      <c r="AH555" s="33">
        <v>143.13021000000001</v>
      </c>
      <c r="AI555" s="33">
        <v>216.3844</v>
      </c>
      <c r="AJ555" s="33">
        <v>5541.7137000000002</v>
      </c>
      <c r="AK555" s="33">
        <v>1215.3286000000001</v>
      </c>
      <c r="AL555" s="33">
        <v>3941.2651999999998</v>
      </c>
      <c r="AM555" s="33">
        <v>0</v>
      </c>
      <c r="AN555" s="33">
        <v>9.8173382956232</v>
      </c>
      <c r="AO555" s="10">
        <v>0.33547794117647056</v>
      </c>
      <c r="AP555" s="8">
        <v>0</v>
      </c>
      <c r="AQ555" s="8">
        <v>92.376869017798668</v>
      </c>
      <c r="AR555" s="8">
        <v>122</v>
      </c>
      <c r="AS555" s="8">
        <v>845.08196721311481</v>
      </c>
      <c r="AT555">
        <v>111</v>
      </c>
      <c r="AU555" s="20">
        <v>299</v>
      </c>
      <c r="AV555" s="8">
        <v>48.460291734197732</v>
      </c>
      <c r="AW555" s="34">
        <v>137</v>
      </c>
      <c r="AX555" s="34">
        <v>131</v>
      </c>
    </row>
    <row r="556" spans="1:50" x14ac:dyDescent="0.25">
      <c r="A556" s="2" t="s">
        <v>27</v>
      </c>
      <c r="B556" s="3" t="s">
        <v>1155</v>
      </c>
      <c r="C556" s="4">
        <v>25841</v>
      </c>
      <c r="D556" s="2" t="s">
        <v>29</v>
      </c>
      <c r="E556" s="2" t="s">
        <v>1156</v>
      </c>
      <c r="F556" t="e">
        <v>#N/A</v>
      </c>
      <c r="G556" s="6" t="s">
        <v>2233</v>
      </c>
      <c r="H556" s="6">
        <v>12</v>
      </c>
      <c r="I556" s="6" t="s">
        <v>2238</v>
      </c>
      <c r="J556" s="6" t="s">
        <v>2238</v>
      </c>
      <c r="K556" s="34">
        <v>10701.1</v>
      </c>
      <c r="L556" s="34">
        <v>2838</v>
      </c>
      <c r="M556" s="34">
        <v>2762</v>
      </c>
      <c r="N556" s="34">
        <v>91.564083997103552</v>
      </c>
      <c r="O556" s="35">
        <v>27.690450898097694</v>
      </c>
      <c r="P556" s="33">
        <v>660</v>
      </c>
      <c r="Q556" s="33">
        <v>2081</v>
      </c>
      <c r="R556" s="33">
        <v>21</v>
      </c>
      <c r="S556" s="8">
        <v>36.229813534164684</v>
      </c>
      <c r="T556" s="33">
        <v>4779.6797999999999</v>
      </c>
      <c r="U556" s="33">
        <v>1650.7226000000001</v>
      </c>
      <c r="V556" s="33">
        <v>301.89764000000002</v>
      </c>
      <c r="W556" s="33">
        <v>4065.8267000000001</v>
      </c>
      <c r="X556" s="33">
        <v>0</v>
      </c>
      <c r="Y556" s="33">
        <v>0</v>
      </c>
      <c r="Z556" s="33">
        <v>1473.9102</v>
      </c>
      <c r="AA556" s="33">
        <v>0</v>
      </c>
      <c r="AB556" s="33">
        <v>6.2682628999999999</v>
      </c>
      <c r="AC556" s="33">
        <v>9445.5296999999991</v>
      </c>
      <c r="AD556" s="33">
        <v>12.443379</v>
      </c>
      <c r="AE556" s="33">
        <v>13.159767</v>
      </c>
      <c r="AF556" s="33">
        <v>0</v>
      </c>
      <c r="AG556" s="33">
        <v>1080.3414</v>
      </c>
      <c r="AH556" s="33">
        <v>0</v>
      </c>
      <c r="AI556" s="33">
        <v>7.5307988999999997</v>
      </c>
      <c r="AJ556" s="33">
        <v>2654.3346999999999</v>
      </c>
      <c r="AK556" s="33">
        <v>3219.9186</v>
      </c>
      <c r="AL556" s="33">
        <v>3962.8663000000001</v>
      </c>
      <c r="AM556" s="33">
        <v>0</v>
      </c>
      <c r="AN556" s="33">
        <v>7.0610390371028009</v>
      </c>
      <c r="AO556" s="10">
        <v>0.25850340136054423</v>
      </c>
      <c r="AP556" s="8">
        <v>0</v>
      </c>
      <c r="AQ556" s="8">
        <v>21.358729379418691</v>
      </c>
      <c r="AR556" s="8">
        <v>117</v>
      </c>
      <c r="AS556" s="8">
        <v>249.14529914529913</v>
      </c>
      <c r="AT556">
        <v>1168</v>
      </c>
      <c r="AU556" s="20">
        <v>2599</v>
      </c>
      <c r="AV556" s="8">
        <v>94.098479362780594</v>
      </c>
      <c r="AW556" s="34">
        <v>255</v>
      </c>
      <c r="AX556" s="34">
        <v>232</v>
      </c>
    </row>
    <row r="557" spans="1:50" x14ac:dyDescent="0.25">
      <c r="A557" s="2" t="s">
        <v>741</v>
      </c>
      <c r="B557" s="3" t="s">
        <v>1157</v>
      </c>
      <c r="C557" s="4">
        <v>66045</v>
      </c>
      <c r="D557" s="2" t="s">
        <v>743</v>
      </c>
      <c r="E557" s="2" t="s">
        <v>1158</v>
      </c>
      <c r="F557" t="e">
        <v>#N/A</v>
      </c>
      <c r="G557" s="6" t="s">
        <v>2232</v>
      </c>
      <c r="H557" s="6">
        <v>11</v>
      </c>
      <c r="I557" s="6" t="s">
        <v>2238</v>
      </c>
      <c r="J557" s="6" t="s">
        <v>2238</v>
      </c>
      <c r="K557" s="34">
        <v>14631.6</v>
      </c>
      <c r="L557" s="34">
        <v>2059</v>
      </c>
      <c r="M557" s="34">
        <v>1629</v>
      </c>
      <c r="N557" s="34">
        <v>70.22713321055862</v>
      </c>
      <c r="O557" s="35">
        <v>16.047310357084204</v>
      </c>
      <c r="P557" s="33">
        <v>1014</v>
      </c>
      <c r="Q557" s="33">
        <v>599</v>
      </c>
      <c r="R557" s="33">
        <v>16</v>
      </c>
      <c r="S557" s="8">
        <v>41.740973590715306</v>
      </c>
      <c r="T557" s="33">
        <v>15.358596</v>
      </c>
      <c r="U557" s="33">
        <v>0</v>
      </c>
      <c r="V557" s="33">
        <v>0</v>
      </c>
      <c r="W557" s="33">
        <v>14753.298000000001</v>
      </c>
      <c r="X557" s="33">
        <v>0</v>
      </c>
      <c r="Y557" s="33">
        <v>0</v>
      </c>
      <c r="Z557" s="33">
        <v>5169.0011000000004</v>
      </c>
      <c r="AA557" s="33">
        <v>156.77982</v>
      </c>
      <c r="AB557" s="33">
        <v>7.6964950999999999</v>
      </c>
      <c r="AC557" s="33">
        <v>9480.9796999999999</v>
      </c>
      <c r="AD557" s="33">
        <v>42.349120999999997</v>
      </c>
      <c r="AE557" s="33">
        <v>89.681245000000004</v>
      </c>
      <c r="AF557" s="33">
        <v>0</v>
      </c>
      <c r="AG557" s="33">
        <v>3190.9823999999999</v>
      </c>
      <c r="AH557" s="33">
        <v>156.77982</v>
      </c>
      <c r="AI557" s="33">
        <v>5.4131586</v>
      </c>
      <c r="AJ557" s="33">
        <v>5197.5406000000003</v>
      </c>
      <c r="AK557" s="33">
        <v>15.036326000000001</v>
      </c>
      <c r="AL557" s="33">
        <v>6201.3726999999999</v>
      </c>
      <c r="AM557" s="33">
        <v>6329.9452250699997</v>
      </c>
      <c r="AN557" s="33">
        <v>33.788701406877202</v>
      </c>
      <c r="AO557" s="10">
        <v>0.19465648854961831</v>
      </c>
      <c r="AP557" s="8">
        <v>0</v>
      </c>
      <c r="AQ557" s="8">
        <v>25.726102111375919</v>
      </c>
      <c r="AR557" s="8">
        <v>175</v>
      </c>
      <c r="AS557" s="8">
        <v>191.54285714285709</v>
      </c>
      <c r="AT557">
        <v>1333</v>
      </c>
      <c r="AU557" s="20">
        <v>509.99999999999994</v>
      </c>
      <c r="AV557" s="8">
        <v>31.307550644567218</v>
      </c>
      <c r="AW557" s="34">
        <v>427</v>
      </c>
      <c r="AX557" s="34">
        <v>379</v>
      </c>
    </row>
    <row r="558" spans="1:50" x14ac:dyDescent="0.25">
      <c r="A558" s="2" t="s">
        <v>88</v>
      </c>
      <c r="B558" s="3" t="s">
        <v>1159</v>
      </c>
      <c r="C558" s="4">
        <v>68235</v>
      </c>
      <c r="D558" s="2" t="s">
        <v>90</v>
      </c>
      <c r="E558" s="2" t="s">
        <v>1160</v>
      </c>
      <c r="F558" t="e">
        <v>#N/A</v>
      </c>
      <c r="G558" s="6" t="s">
        <v>2230</v>
      </c>
      <c r="H558" s="6">
        <v>0</v>
      </c>
      <c r="I558" s="6" t="s">
        <v>2239</v>
      </c>
      <c r="J558" s="6" t="s">
        <v>2239</v>
      </c>
      <c r="K558" s="34">
        <v>87506.5</v>
      </c>
      <c r="L558" s="34">
        <v>4839</v>
      </c>
      <c r="M558" s="34">
        <v>4251</v>
      </c>
      <c r="N558" s="34">
        <v>41.848976711362035</v>
      </c>
      <c r="O558" s="35">
        <v>5.2055987212775845</v>
      </c>
      <c r="P558" s="33">
        <v>3326</v>
      </c>
      <c r="Q558" s="33">
        <v>855</v>
      </c>
      <c r="R558" s="33">
        <v>70</v>
      </c>
      <c r="S558" s="8">
        <v>35.562731578125515</v>
      </c>
      <c r="T558" s="33">
        <v>16812.431</v>
      </c>
      <c r="U558" s="33">
        <v>4192.2968000000001</v>
      </c>
      <c r="V558" s="33">
        <v>0</v>
      </c>
      <c r="W558" s="33">
        <v>68311.255999999994</v>
      </c>
      <c r="X558" s="33">
        <v>2641.3218999999999</v>
      </c>
      <c r="Y558" s="33">
        <v>0</v>
      </c>
      <c r="Z558" s="33">
        <v>28166.293000000001</v>
      </c>
      <c r="AA558" s="33">
        <v>7978.6647000000003</v>
      </c>
      <c r="AB558" s="33">
        <v>186.60946000000001</v>
      </c>
      <c r="AC558" s="33">
        <v>56003.45</v>
      </c>
      <c r="AD558" s="33">
        <v>19.317602000000001</v>
      </c>
      <c r="AE558" s="33">
        <v>46.673461000000003</v>
      </c>
      <c r="AF558" s="33">
        <v>0</v>
      </c>
      <c r="AG558" s="33">
        <v>2904.1455999999998</v>
      </c>
      <c r="AH558" s="33">
        <v>7978.6646000000001</v>
      </c>
      <c r="AI558" s="33">
        <v>87.044888999999998</v>
      </c>
      <c r="AJ558" s="33">
        <v>34521.89</v>
      </c>
      <c r="AK558" s="33">
        <v>13972.163</v>
      </c>
      <c r="AL558" s="33">
        <v>32843.752999999997</v>
      </c>
      <c r="AM558" s="33">
        <v>70543.008201799996</v>
      </c>
      <c r="AN558" s="33">
        <v>414.84524179556001</v>
      </c>
      <c r="AO558" s="10">
        <v>0.42694152729158558</v>
      </c>
      <c r="AP558" s="8">
        <v>0</v>
      </c>
      <c r="AQ558" s="8">
        <v>142.29666376072117</v>
      </c>
      <c r="AR558" s="8">
        <v>914</v>
      </c>
      <c r="AS558" s="8">
        <v>290.97374179431074</v>
      </c>
      <c r="AT558">
        <v>793</v>
      </c>
      <c r="AU558" s="20">
        <v>3411</v>
      </c>
      <c r="AV558" s="8">
        <v>80.239943542695841</v>
      </c>
      <c r="AW558" s="34">
        <v>645</v>
      </c>
      <c r="AX558" s="34">
        <v>555</v>
      </c>
    </row>
    <row r="559" spans="1:50" x14ac:dyDescent="0.25">
      <c r="A559" s="2" t="s">
        <v>576</v>
      </c>
      <c r="B559" s="3" t="s">
        <v>1161</v>
      </c>
      <c r="C559" s="4">
        <v>76823</v>
      </c>
      <c r="D559" s="2" t="s">
        <v>578</v>
      </c>
      <c r="E559" s="2" t="s">
        <v>1162</v>
      </c>
      <c r="F559" t="e">
        <v>#N/A</v>
      </c>
      <c r="G559" s="6" t="s">
        <v>2232</v>
      </c>
      <c r="H559" s="6">
        <v>11</v>
      </c>
      <c r="I559" s="6" t="s">
        <v>2238</v>
      </c>
      <c r="J559" s="6" t="s">
        <v>2238</v>
      </c>
      <c r="K559" s="34">
        <v>17869.7</v>
      </c>
      <c r="L559" s="34">
        <v>1303</v>
      </c>
      <c r="M559" s="34">
        <v>1032</v>
      </c>
      <c r="N559" s="34">
        <v>57.073643410852718</v>
      </c>
      <c r="O559" s="35">
        <v>5.1203416050268018</v>
      </c>
      <c r="P559" s="33">
        <v>686</v>
      </c>
      <c r="Q559" s="33">
        <v>345</v>
      </c>
      <c r="R559" s="33">
        <v>1</v>
      </c>
      <c r="S559" s="8">
        <v>19.78475640866527</v>
      </c>
      <c r="T559" s="33">
        <v>4262.0556999999999</v>
      </c>
      <c r="U559" s="33">
        <v>0</v>
      </c>
      <c r="V559" s="33">
        <v>5849.7212</v>
      </c>
      <c r="W559" s="33">
        <v>6503.1315000000004</v>
      </c>
      <c r="X559" s="33">
        <v>791.72685000000001</v>
      </c>
      <c r="Y559" s="33">
        <v>0</v>
      </c>
      <c r="Z559" s="33">
        <v>572.86384999999996</v>
      </c>
      <c r="AA559" s="33">
        <v>3926.4310999999998</v>
      </c>
      <c r="AB559" s="33">
        <v>55.977119999999999</v>
      </c>
      <c r="AC559" s="33">
        <v>12930.856</v>
      </c>
      <c r="AD559" s="33">
        <v>96.059683000000007</v>
      </c>
      <c r="AE559" s="33">
        <v>137.51</v>
      </c>
      <c r="AF559" s="33">
        <v>0</v>
      </c>
      <c r="AG559" s="33">
        <v>25.940496</v>
      </c>
      <c r="AH559" s="33">
        <v>3926.431</v>
      </c>
      <c r="AI559" s="33">
        <v>15.393041999999999</v>
      </c>
      <c r="AJ559" s="33">
        <v>7947.2533000000003</v>
      </c>
      <c r="AK559" s="33">
        <v>2051.0630000000001</v>
      </c>
      <c r="AL559" s="33">
        <v>3478.5972999999999</v>
      </c>
      <c r="AM559" s="33">
        <v>0</v>
      </c>
      <c r="AN559" s="33">
        <v>8.1977464120994803</v>
      </c>
      <c r="AO559" s="10">
        <v>0.31424629182476715</v>
      </c>
      <c r="AP559" s="8">
        <v>0</v>
      </c>
      <c r="AQ559" s="8">
        <v>111.78878050738601</v>
      </c>
      <c r="AR559" s="8">
        <v>194</v>
      </c>
      <c r="AS559" s="8">
        <v>587.37113402061857</v>
      </c>
      <c r="AT559">
        <v>197</v>
      </c>
      <c r="AU559" s="20">
        <v>529</v>
      </c>
      <c r="AV559" s="8">
        <v>51.259689922480625</v>
      </c>
      <c r="AW559" s="34">
        <v>250</v>
      </c>
      <c r="AX559" s="34">
        <v>237</v>
      </c>
    </row>
    <row r="560" spans="1:50" x14ac:dyDescent="0.25">
      <c r="A560" s="2" t="s">
        <v>530</v>
      </c>
      <c r="B560" s="3" t="s">
        <v>1163</v>
      </c>
      <c r="C560" s="4">
        <v>23574</v>
      </c>
      <c r="D560" s="2" t="s">
        <v>532</v>
      </c>
      <c r="E560" s="2" t="s">
        <v>1164</v>
      </c>
      <c r="F560" t="e">
        <v>#N/A</v>
      </c>
      <c r="G560" s="6" t="s">
        <v>2233</v>
      </c>
      <c r="H560" s="6">
        <v>7</v>
      </c>
      <c r="I560" s="6" t="s">
        <v>2238</v>
      </c>
      <c r="J560" s="6" t="s">
        <v>2238</v>
      </c>
      <c r="K560" s="34">
        <v>36104.400000000001</v>
      </c>
      <c r="L560" s="34">
        <v>2474</v>
      </c>
      <c r="M560" s="34">
        <v>2140</v>
      </c>
      <c r="N560" s="34">
        <v>66.168224299065429</v>
      </c>
      <c r="O560" s="35">
        <v>5.6050496292549123</v>
      </c>
      <c r="P560" s="33">
        <v>1053</v>
      </c>
      <c r="Q560" s="33">
        <v>1087</v>
      </c>
      <c r="R560" s="33">
        <v>0</v>
      </c>
      <c r="S560" s="8">
        <v>19.610794016647844</v>
      </c>
      <c r="T560" s="33">
        <v>31870.418000000001</v>
      </c>
      <c r="U560" s="33">
        <v>2526.5385999999999</v>
      </c>
      <c r="V560" s="33">
        <v>0</v>
      </c>
      <c r="W560" s="33">
        <v>7764.9772000000003</v>
      </c>
      <c r="X560" s="33">
        <v>0</v>
      </c>
      <c r="Y560" s="33">
        <v>10.353870000000001</v>
      </c>
      <c r="Z560" s="33">
        <v>1011.5042</v>
      </c>
      <c r="AA560" s="33">
        <v>2192.5425</v>
      </c>
      <c r="AB560" s="33">
        <v>26.724488999999998</v>
      </c>
      <c r="AC560" s="33">
        <v>39040.728000000003</v>
      </c>
      <c r="AD560" s="33">
        <v>0</v>
      </c>
      <c r="AE560" s="33">
        <v>111.13124999999999</v>
      </c>
      <c r="AF560" s="33">
        <v>0</v>
      </c>
      <c r="AG560" s="33">
        <v>18.322673000000002</v>
      </c>
      <c r="AH560" s="33">
        <v>2183.6203999999998</v>
      </c>
      <c r="AI560" s="33">
        <v>26.724484</v>
      </c>
      <c r="AJ560" s="33">
        <v>13804.691000000001</v>
      </c>
      <c r="AK560" s="33">
        <v>17829.743999999999</v>
      </c>
      <c r="AL560" s="33">
        <v>8287.9642999999996</v>
      </c>
      <c r="AM560" s="33">
        <v>0</v>
      </c>
      <c r="AN560" s="33">
        <v>6.2168135012360395</v>
      </c>
      <c r="AO560" s="10">
        <v>0.66854061496099115</v>
      </c>
      <c r="AP560" s="8">
        <v>27.367268746579093</v>
      </c>
      <c r="AQ560" s="8">
        <v>65.675646306282118</v>
      </c>
      <c r="AR560" s="8">
        <v>417</v>
      </c>
      <c r="AS560" s="8">
        <v>287.26618705035969</v>
      </c>
      <c r="AT560">
        <v>1901</v>
      </c>
      <c r="AU560" s="20">
        <v>2058</v>
      </c>
      <c r="AV560" s="8">
        <v>96.168224299065415</v>
      </c>
      <c r="AW560" s="34">
        <v>264</v>
      </c>
      <c r="AX560" s="34">
        <v>208</v>
      </c>
    </row>
    <row r="561" spans="1:50" x14ac:dyDescent="0.25">
      <c r="A561" s="2" t="s">
        <v>88</v>
      </c>
      <c r="B561" s="3" t="s">
        <v>1165</v>
      </c>
      <c r="C561" s="4">
        <v>68190</v>
      </c>
      <c r="D561" s="2" t="s">
        <v>90</v>
      </c>
      <c r="E561" s="2" t="s">
        <v>1166</v>
      </c>
      <c r="F561" t="e">
        <v>#N/A</v>
      </c>
      <c r="G561" s="6" t="s">
        <v>2233</v>
      </c>
      <c r="H561" s="6">
        <v>12</v>
      </c>
      <c r="I561" s="6" t="s">
        <v>2238</v>
      </c>
      <c r="J561" s="6" t="s">
        <v>2238</v>
      </c>
      <c r="K561" s="34">
        <v>310331.60000000003</v>
      </c>
      <c r="L561" s="34">
        <v>2544</v>
      </c>
      <c r="M561" s="34">
        <v>1633</v>
      </c>
      <c r="N561" s="34">
        <v>8.2669932639314148</v>
      </c>
      <c r="O561" s="35">
        <v>0.10456084463193419</v>
      </c>
      <c r="P561" s="33">
        <v>342</v>
      </c>
      <c r="Q561" s="33">
        <v>1289</v>
      </c>
      <c r="R561" s="33">
        <v>2</v>
      </c>
      <c r="S561" s="8">
        <v>31.378852571405098</v>
      </c>
      <c r="T561" s="33">
        <v>69470.456000000006</v>
      </c>
      <c r="U561" s="33">
        <v>588.43759999999997</v>
      </c>
      <c r="V561" s="33">
        <v>0</v>
      </c>
      <c r="W561" s="33">
        <v>201233.81</v>
      </c>
      <c r="X561" s="33">
        <v>37746.476000000002</v>
      </c>
      <c r="Y561" s="33">
        <v>11319.455</v>
      </c>
      <c r="Z561" s="33">
        <v>70301.570000000007</v>
      </c>
      <c r="AA561" s="33">
        <v>1987.5579</v>
      </c>
      <c r="AB561" s="33">
        <v>7546.9643999999998</v>
      </c>
      <c r="AC561" s="33">
        <v>227286.8</v>
      </c>
      <c r="AD561" s="33">
        <v>138.82042999999999</v>
      </c>
      <c r="AE561" s="33">
        <v>115.70990999999999</v>
      </c>
      <c r="AF561" s="33">
        <v>26.839290999999999</v>
      </c>
      <c r="AG561" s="33">
        <v>10653.037</v>
      </c>
      <c r="AH561" s="33">
        <v>1342.8975</v>
      </c>
      <c r="AI561" s="33">
        <v>1420.7656999999999</v>
      </c>
      <c r="AJ561" s="33">
        <v>134754.65</v>
      </c>
      <c r="AK561" s="33">
        <v>70300.097999999998</v>
      </c>
      <c r="AL561" s="33">
        <v>99967.157999999996</v>
      </c>
      <c r="AM561" s="33">
        <v>20922.190675099999</v>
      </c>
      <c r="AN561" s="33">
        <v>1313.1336387913598</v>
      </c>
      <c r="AO561" s="10">
        <v>0.39910913140311804</v>
      </c>
      <c r="AP561" s="8">
        <v>0</v>
      </c>
      <c r="AQ561" s="8">
        <v>213.42091837140993</v>
      </c>
      <c r="AR561" s="8">
        <v>2847</v>
      </c>
      <c r="AS561" s="8">
        <v>140.10537407797682</v>
      </c>
      <c r="AT561">
        <v>364</v>
      </c>
      <c r="AU561" s="20">
        <v>1489.0000000000002</v>
      </c>
      <c r="AV561" s="8">
        <v>91.1818738518065</v>
      </c>
      <c r="AW561" s="34">
        <v>161</v>
      </c>
      <c r="AX561" s="34">
        <v>135</v>
      </c>
    </row>
    <row r="562" spans="1:50" x14ac:dyDescent="0.25">
      <c r="A562" s="2" t="s">
        <v>500</v>
      </c>
      <c r="B562" s="3" t="s">
        <v>1167</v>
      </c>
      <c r="C562" s="4">
        <v>5585</v>
      </c>
      <c r="D562" s="2" t="s">
        <v>502</v>
      </c>
      <c r="E562" s="2" t="s">
        <v>1168</v>
      </c>
      <c r="F562" t="e">
        <v>#N/A</v>
      </c>
      <c r="G562" s="6" t="s">
        <v>2233</v>
      </c>
      <c r="H562" s="6">
        <v>7</v>
      </c>
      <c r="I562" s="6" t="s">
        <v>2238</v>
      </c>
      <c r="J562" s="6" t="s">
        <v>2238</v>
      </c>
      <c r="K562" s="34">
        <v>57250.3</v>
      </c>
      <c r="L562" s="34">
        <v>515</v>
      </c>
      <c r="M562" s="34">
        <v>448</v>
      </c>
      <c r="N562" s="34">
        <v>11.383928571428571</v>
      </c>
      <c r="O562" s="35">
        <v>0.11890623856174347</v>
      </c>
      <c r="P562" s="33">
        <v>31</v>
      </c>
      <c r="Q562" s="33">
        <v>417</v>
      </c>
      <c r="R562" s="33">
        <v>0</v>
      </c>
      <c r="S562" s="8">
        <v>30.932348791388431</v>
      </c>
      <c r="T562" s="33">
        <v>30293.751</v>
      </c>
      <c r="U562" s="33">
        <v>104.48966</v>
      </c>
      <c r="V562" s="33">
        <v>0</v>
      </c>
      <c r="W562" s="33">
        <v>21284.973999999998</v>
      </c>
      <c r="X562" s="33">
        <v>3788.0504999999998</v>
      </c>
      <c r="Y562" s="33">
        <v>687.99716000000001</v>
      </c>
      <c r="Z562" s="33">
        <v>9863.5275000000001</v>
      </c>
      <c r="AA562" s="33">
        <v>611.76535999999999</v>
      </c>
      <c r="AB562" s="33">
        <v>1411.586</v>
      </c>
      <c r="AC562" s="33">
        <v>43941.915000000001</v>
      </c>
      <c r="AD562" s="33">
        <v>902.32946000000004</v>
      </c>
      <c r="AE562" s="33">
        <v>115.11103</v>
      </c>
      <c r="AF562" s="33">
        <v>780.25103999999999</v>
      </c>
      <c r="AG562" s="33">
        <v>6473.8206</v>
      </c>
      <c r="AH562" s="33">
        <v>0</v>
      </c>
      <c r="AI562" s="33">
        <v>190.08035000000001</v>
      </c>
      <c r="AJ562" s="33">
        <v>18419.976999999999</v>
      </c>
      <c r="AK562" s="33">
        <v>13678.795</v>
      </c>
      <c r="AL562" s="33">
        <v>17761.085999999999</v>
      </c>
      <c r="AM562" s="33">
        <v>0</v>
      </c>
      <c r="AN562" s="33">
        <v>139.129157582472</v>
      </c>
      <c r="AO562" s="10">
        <v>0.5698178664353859</v>
      </c>
      <c r="AP562" s="8">
        <v>0</v>
      </c>
      <c r="AQ562" s="8">
        <v>61.709166325294177</v>
      </c>
      <c r="AR562" s="8">
        <v>668</v>
      </c>
      <c r="AS562" s="8">
        <v>116.91616766467065</v>
      </c>
      <c r="AT562">
        <v>86</v>
      </c>
      <c r="AU562" s="20">
        <v>425</v>
      </c>
      <c r="AV562" s="8">
        <v>94.866071428571431</v>
      </c>
      <c r="AW562" s="34">
        <v>32</v>
      </c>
      <c r="AX562" s="34">
        <v>23</v>
      </c>
    </row>
    <row r="563" spans="1:50" x14ac:dyDescent="0.25">
      <c r="A563" s="2" t="s">
        <v>772</v>
      </c>
      <c r="B563" s="3" t="s">
        <v>1169</v>
      </c>
      <c r="C563" s="4">
        <v>41026</v>
      </c>
      <c r="D563" s="2" t="s">
        <v>774</v>
      </c>
      <c r="E563" s="2" t="s">
        <v>1170</v>
      </c>
      <c r="F563" t="e">
        <v>#N/A</v>
      </c>
      <c r="G563" s="6" t="s">
        <v>2233</v>
      </c>
      <c r="H563" s="6">
        <v>7</v>
      </c>
      <c r="I563" s="6" t="s">
        <v>2238</v>
      </c>
      <c r="J563" s="6" t="s">
        <v>2238</v>
      </c>
      <c r="K563" s="34">
        <v>18260.8</v>
      </c>
      <c r="L563" s="34">
        <v>973</v>
      </c>
      <c r="M563" s="34">
        <v>824</v>
      </c>
      <c r="N563" s="34">
        <v>56.189320388349515</v>
      </c>
      <c r="O563" s="35">
        <v>4.8402046970775814</v>
      </c>
      <c r="P563" s="33">
        <v>245</v>
      </c>
      <c r="Q563" s="33">
        <v>579</v>
      </c>
      <c r="R563" s="33">
        <v>0</v>
      </c>
      <c r="S563" s="8">
        <v>19.241733148270907</v>
      </c>
      <c r="T563" s="33">
        <v>7589.6949999999997</v>
      </c>
      <c r="U563" s="33">
        <v>2406.0439999999999</v>
      </c>
      <c r="V563" s="33">
        <v>0</v>
      </c>
      <c r="W563" s="33">
        <v>7267.4714000000004</v>
      </c>
      <c r="X563" s="33">
        <v>1052.8587</v>
      </c>
      <c r="Y563" s="33">
        <v>0</v>
      </c>
      <c r="Z563" s="33">
        <v>471.1096</v>
      </c>
      <c r="AA563" s="33">
        <v>0</v>
      </c>
      <c r="AB563" s="33">
        <v>335.67642000000001</v>
      </c>
      <c r="AC563" s="33">
        <v>17753.732</v>
      </c>
      <c r="AD563" s="33">
        <v>53.336618000000001</v>
      </c>
      <c r="AE563" s="33">
        <v>69.458811999999995</v>
      </c>
      <c r="AF563" s="33">
        <v>0</v>
      </c>
      <c r="AG563" s="33">
        <v>91.249617000000001</v>
      </c>
      <c r="AH563" s="33">
        <v>0</v>
      </c>
      <c r="AI563" s="33">
        <v>378.1474</v>
      </c>
      <c r="AJ563" s="33">
        <v>6776.6540999999997</v>
      </c>
      <c r="AK563" s="33">
        <v>7716.7147999999997</v>
      </c>
      <c r="AL563" s="33">
        <v>3581.63</v>
      </c>
      <c r="AM563" s="33">
        <v>0</v>
      </c>
      <c r="AN563" s="33">
        <v>13.264465151344798</v>
      </c>
      <c r="AO563" s="10">
        <v>0.41840556447298022</v>
      </c>
      <c r="AP563" s="8">
        <v>0</v>
      </c>
      <c r="AQ563" s="8">
        <v>58.941212417319456</v>
      </c>
      <c r="AR563" s="8">
        <v>201</v>
      </c>
      <c r="AS563" s="8">
        <v>361.69154228855723</v>
      </c>
      <c r="AT563">
        <v>529</v>
      </c>
      <c r="AU563" s="20">
        <v>714</v>
      </c>
      <c r="AV563" s="8">
        <v>86.650485436893206</v>
      </c>
      <c r="AW563" s="34">
        <v>118</v>
      </c>
      <c r="AX563" s="34">
        <v>113</v>
      </c>
    </row>
    <row r="564" spans="1:50" x14ac:dyDescent="0.25">
      <c r="A564" s="2" t="s">
        <v>814</v>
      </c>
      <c r="B564" s="3" t="s">
        <v>1171</v>
      </c>
      <c r="C564" s="4">
        <v>63401</v>
      </c>
      <c r="D564" s="2" t="s">
        <v>816</v>
      </c>
      <c r="E564" s="2" t="s">
        <v>1172</v>
      </c>
      <c r="F564" t="e">
        <v>#N/A</v>
      </c>
      <c r="G564" s="6" t="s">
        <v>2231</v>
      </c>
      <c r="H564" s="6">
        <v>8</v>
      </c>
      <c r="I564" s="6" t="s">
        <v>2238</v>
      </c>
      <c r="J564" s="6" t="s">
        <v>2238</v>
      </c>
      <c r="K564" s="34">
        <v>12489.6</v>
      </c>
      <c r="L564" s="34">
        <v>1449</v>
      </c>
      <c r="M564" s="34">
        <v>482</v>
      </c>
      <c r="N564" s="34">
        <v>58.921161825726145</v>
      </c>
      <c r="O564" s="35">
        <v>4.2161257221279866</v>
      </c>
      <c r="P564" s="33">
        <v>223</v>
      </c>
      <c r="Q564" s="33">
        <v>258</v>
      </c>
      <c r="R564" s="33">
        <v>1</v>
      </c>
      <c r="S564" s="8">
        <v>33.046799997893409</v>
      </c>
      <c r="T564" s="33">
        <v>4860.2947999999997</v>
      </c>
      <c r="U564" s="33">
        <v>0</v>
      </c>
      <c r="V564" s="33">
        <v>1120.6744000000001</v>
      </c>
      <c r="W564" s="33">
        <v>2793.3024</v>
      </c>
      <c r="X564" s="33">
        <v>0</v>
      </c>
      <c r="Y564" s="33">
        <v>0</v>
      </c>
      <c r="Z564" s="33">
        <v>142.00572</v>
      </c>
      <c r="AA564" s="33">
        <v>0</v>
      </c>
      <c r="AB564" s="33">
        <v>130.77603999999999</v>
      </c>
      <c r="AC564" s="33">
        <v>8603.3264999999992</v>
      </c>
      <c r="AD564" s="33">
        <v>215.72962000000001</v>
      </c>
      <c r="AE564" s="33">
        <v>278.77881000000002</v>
      </c>
      <c r="AF564" s="33">
        <v>0</v>
      </c>
      <c r="AG564" s="33">
        <v>1131.4939999999999</v>
      </c>
      <c r="AH564" s="33">
        <v>0</v>
      </c>
      <c r="AI564" s="33">
        <v>46.672435999999998</v>
      </c>
      <c r="AJ564" s="33">
        <v>1928.7959000000001</v>
      </c>
      <c r="AK564" s="33">
        <v>2701.5328</v>
      </c>
      <c r="AL564" s="33">
        <v>3004.5639000000001</v>
      </c>
      <c r="AM564" s="33">
        <v>0</v>
      </c>
      <c r="AN564" s="33">
        <v>22.470845033096001</v>
      </c>
      <c r="AO564" s="10">
        <v>0.17608217168011739</v>
      </c>
      <c r="AP564" s="8">
        <v>0</v>
      </c>
      <c r="AQ564" s="8">
        <v>46.14363972134354</v>
      </c>
      <c r="AR564" s="8">
        <v>88</v>
      </c>
      <c r="AS564" s="8">
        <v>557.95454545454538</v>
      </c>
      <c r="AT564">
        <v>378</v>
      </c>
      <c r="AU564" s="20">
        <v>352.99999999999994</v>
      </c>
      <c r="AV564" s="8">
        <v>73.236514522821565</v>
      </c>
      <c r="AW564" s="34">
        <v>39</v>
      </c>
      <c r="AX564" s="34">
        <v>31</v>
      </c>
    </row>
    <row r="565" spans="1:50" x14ac:dyDescent="0.25">
      <c r="A565" s="2" t="s">
        <v>321</v>
      </c>
      <c r="B565" s="3" t="s">
        <v>1173</v>
      </c>
      <c r="C565" s="4">
        <v>19022</v>
      </c>
      <c r="D565" s="2" t="s">
        <v>323</v>
      </c>
      <c r="E565" s="2" t="s">
        <v>1174</v>
      </c>
      <c r="F565" t="e">
        <v>#N/A</v>
      </c>
      <c r="G565" s="6" t="s">
        <v>2233</v>
      </c>
      <c r="H565" s="6">
        <v>0</v>
      </c>
      <c r="I565" s="6" t="s">
        <v>2239</v>
      </c>
      <c r="J565" s="6" t="s">
        <v>2239</v>
      </c>
      <c r="K565" s="34">
        <v>23338.999999999996</v>
      </c>
      <c r="L565" s="34">
        <v>10523</v>
      </c>
      <c r="M565" s="34">
        <v>10257</v>
      </c>
      <c r="N565" s="34">
        <v>99.81476065126256</v>
      </c>
      <c r="O565" s="35">
        <v>3.3251263191905203</v>
      </c>
      <c r="P565" s="33">
        <v>5393</v>
      </c>
      <c r="Q565" s="33">
        <v>4456</v>
      </c>
      <c r="R565" s="33">
        <v>408</v>
      </c>
      <c r="S565" s="8">
        <v>23.484166348553572</v>
      </c>
      <c r="T565" s="33">
        <v>1253.4731999999999</v>
      </c>
      <c r="U565" s="33">
        <v>624.64860999999996</v>
      </c>
      <c r="V565" s="33">
        <v>0</v>
      </c>
      <c r="W565" s="33">
        <v>21863.55</v>
      </c>
      <c r="X565" s="33">
        <v>0</v>
      </c>
      <c r="Y565" s="33">
        <v>0</v>
      </c>
      <c r="Z565" s="33">
        <v>3601.9110000000001</v>
      </c>
      <c r="AA565" s="33">
        <v>277.19983999999999</v>
      </c>
      <c r="AB565" s="33">
        <v>158.37533999999999</v>
      </c>
      <c r="AC565" s="33">
        <v>19725.695</v>
      </c>
      <c r="AD565" s="33">
        <v>0</v>
      </c>
      <c r="AE565" s="33">
        <v>21.508994000000001</v>
      </c>
      <c r="AF565" s="33">
        <v>0</v>
      </c>
      <c r="AG565" s="33">
        <v>3139.6043</v>
      </c>
      <c r="AH565" s="33">
        <v>0</v>
      </c>
      <c r="AI565" s="33">
        <v>370.89010999999999</v>
      </c>
      <c r="AJ565" s="33">
        <v>13710.75</v>
      </c>
      <c r="AK565" s="33">
        <v>939.84400000000005</v>
      </c>
      <c r="AL565" s="33">
        <v>5580.5841</v>
      </c>
      <c r="AM565" s="33">
        <v>0</v>
      </c>
      <c r="AN565" s="33">
        <v>31.846831955171996</v>
      </c>
      <c r="AO565" s="10">
        <v>0.6099731772738356</v>
      </c>
      <c r="AP565" s="8">
        <v>0</v>
      </c>
      <c r="AQ565" s="8">
        <v>93.366947926960847</v>
      </c>
      <c r="AR565" s="8">
        <v>224</v>
      </c>
      <c r="AS565" s="8">
        <v>569.29117388195095</v>
      </c>
      <c r="AT565">
        <v>8437</v>
      </c>
      <c r="AU565" s="20">
        <v>9786</v>
      </c>
      <c r="AV565" s="8">
        <v>95.40801403919275</v>
      </c>
      <c r="AW565" s="34">
        <v>204</v>
      </c>
      <c r="AX565" s="34">
        <v>159</v>
      </c>
    </row>
    <row r="566" spans="1:50" x14ac:dyDescent="0.25">
      <c r="A566" s="2" t="s">
        <v>27</v>
      </c>
      <c r="B566" s="3" t="s">
        <v>1175</v>
      </c>
      <c r="C566" s="4">
        <v>25745</v>
      </c>
      <c r="D566" s="2" t="s">
        <v>29</v>
      </c>
      <c r="E566" s="2" t="s">
        <v>1176</v>
      </c>
      <c r="F566" t="e">
        <v>#N/A</v>
      </c>
      <c r="G566" s="6" t="s">
        <v>2232</v>
      </c>
      <c r="H566" s="6">
        <v>7</v>
      </c>
      <c r="I566" s="6" t="s">
        <v>2238</v>
      </c>
      <c r="J566" s="6" t="s">
        <v>2238</v>
      </c>
      <c r="K566" s="34">
        <v>9437.2000000000025</v>
      </c>
      <c r="L566" s="34">
        <v>5575</v>
      </c>
      <c r="M566" s="34">
        <v>4698</v>
      </c>
      <c r="N566" s="34">
        <v>96.956151553852692</v>
      </c>
      <c r="O566" s="35">
        <v>36.634581245062279</v>
      </c>
      <c r="P566" s="33">
        <v>637</v>
      </c>
      <c r="Q566" s="33">
        <v>3878</v>
      </c>
      <c r="R566" s="33">
        <v>183</v>
      </c>
      <c r="S566" s="8">
        <v>31.236320599362767</v>
      </c>
      <c r="T566" s="33">
        <v>5838.2267000000002</v>
      </c>
      <c r="U566" s="33">
        <v>2067.0581999999999</v>
      </c>
      <c r="V566" s="33">
        <v>0</v>
      </c>
      <c r="W566" s="33">
        <v>1998.8579999999999</v>
      </c>
      <c r="X566" s="33">
        <v>1.4821206</v>
      </c>
      <c r="Y566" s="33">
        <v>0</v>
      </c>
      <c r="Z566" s="33">
        <v>169.90894</v>
      </c>
      <c r="AA566" s="33">
        <v>14.922458000000001</v>
      </c>
      <c r="AB566" s="33">
        <v>0</v>
      </c>
      <c r="AC566" s="33">
        <v>9697.0079999999998</v>
      </c>
      <c r="AD566" s="33">
        <v>46.711700999999998</v>
      </c>
      <c r="AE566" s="33">
        <v>48.451476</v>
      </c>
      <c r="AF566" s="33">
        <v>0</v>
      </c>
      <c r="AG566" s="33">
        <v>138.13569000000001</v>
      </c>
      <c r="AH566" s="33">
        <v>14.922453000000001</v>
      </c>
      <c r="AI566" s="33">
        <v>503.77140000000003</v>
      </c>
      <c r="AJ566" s="33">
        <v>1452.3307</v>
      </c>
      <c r="AK566" s="33">
        <v>4669.6279999999997</v>
      </c>
      <c r="AL566" s="33">
        <v>3101.3114</v>
      </c>
      <c r="AM566" s="33">
        <v>0</v>
      </c>
      <c r="AN566" s="33">
        <v>3.9810910605408001</v>
      </c>
      <c r="AO566" s="10">
        <v>0.19500154273372416</v>
      </c>
      <c r="AP566" s="8">
        <v>0</v>
      </c>
      <c r="AQ566" s="8">
        <v>81.62478397486251</v>
      </c>
      <c r="AR566" s="8">
        <v>99</v>
      </c>
      <c r="AS566" s="8">
        <v>1125.2525252525252</v>
      </c>
      <c r="AT566">
        <v>3488</v>
      </c>
      <c r="AU566" s="20">
        <v>4099</v>
      </c>
      <c r="AV566" s="8">
        <v>87.249893571732656</v>
      </c>
      <c r="AW566" s="34">
        <v>714</v>
      </c>
      <c r="AX566" s="34">
        <v>665</v>
      </c>
    </row>
    <row r="567" spans="1:50" x14ac:dyDescent="0.25">
      <c r="A567" s="2" t="s">
        <v>438</v>
      </c>
      <c r="B567" s="3" t="s">
        <v>1177</v>
      </c>
      <c r="C567" s="4">
        <v>17013</v>
      </c>
      <c r="D567" s="2" t="s">
        <v>237</v>
      </c>
      <c r="E567" s="2" t="s">
        <v>1178</v>
      </c>
      <c r="F567" t="e">
        <v>#N/A</v>
      </c>
      <c r="G567" s="6" t="s">
        <v>2233</v>
      </c>
      <c r="H567" s="6">
        <v>0</v>
      </c>
      <c r="I567" s="6" t="s">
        <v>2239</v>
      </c>
      <c r="J567" s="6" t="s">
        <v>2239</v>
      </c>
      <c r="K567" s="34">
        <v>46022.9</v>
      </c>
      <c r="L567" s="34">
        <v>3227</v>
      </c>
      <c r="M567" s="34">
        <v>2985</v>
      </c>
      <c r="N567" s="34">
        <v>64.757118927973195</v>
      </c>
      <c r="O567" s="35">
        <v>7.0518808232747521</v>
      </c>
      <c r="P567" s="33">
        <v>1764</v>
      </c>
      <c r="Q567" s="33">
        <v>1172</v>
      </c>
      <c r="R567" s="33">
        <v>49</v>
      </c>
      <c r="S567" s="8">
        <v>23.18014935354709</v>
      </c>
      <c r="T567" s="33">
        <v>6277.7026999999998</v>
      </c>
      <c r="U567" s="33">
        <v>12689.268</v>
      </c>
      <c r="V567" s="33">
        <v>0</v>
      </c>
      <c r="W567" s="33">
        <v>28207.973000000002</v>
      </c>
      <c r="X567" s="33">
        <v>32.362285</v>
      </c>
      <c r="Y567" s="33">
        <v>0</v>
      </c>
      <c r="Z567" s="33">
        <v>7810.1773999999996</v>
      </c>
      <c r="AA567" s="33">
        <v>0</v>
      </c>
      <c r="AB567" s="33">
        <v>519.76169000000004</v>
      </c>
      <c r="AC567" s="33">
        <v>39209.832999999999</v>
      </c>
      <c r="AD567" s="33">
        <v>100.09898</v>
      </c>
      <c r="AE567" s="33">
        <v>143.54175000000001</v>
      </c>
      <c r="AF567" s="33">
        <v>0</v>
      </c>
      <c r="AG567" s="33">
        <v>187.50630000000001</v>
      </c>
      <c r="AH567" s="33">
        <v>0</v>
      </c>
      <c r="AI567" s="33">
        <v>326.82983999999999</v>
      </c>
      <c r="AJ567" s="33">
        <v>35401.15</v>
      </c>
      <c r="AK567" s="33">
        <v>537.83239000000003</v>
      </c>
      <c r="AL567" s="33">
        <v>11043.01</v>
      </c>
      <c r="AM567" s="33">
        <v>661.12950772199997</v>
      </c>
      <c r="AN567" s="33">
        <v>43.463108859068001</v>
      </c>
      <c r="AO567" s="10">
        <v>0.37216189536031591</v>
      </c>
      <c r="AP567" s="8">
        <v>0</v>
      </c>
      <c r="AQ567" s="8">
        <v>158.63554471000248</v>
      </c>
      <c r="AR567" s="8">
        <v>510</v>
      </c>
      <c r="AS567" s="8">
        <v>347.15686274509807</v>
      </c>
      <c r="AT567">
        <v>685</v>
      </c>
      <c r="AU567" s="20">
        <v>1555</v>
      </c>
      <c r="AV567" s="8">
        <v>52.093802345058627</v>
      </c>
      <c r="AW567" s="34">
        <v>342</v>
      </c>
      <c r="AX567" s="34">
        <v>307</v>
      </c>
    </row>
    <row r="568" spans="1:50" x14ac:dyDescent="0.25">
      <c r="A568" s="2" t="s">
        <v>295</v>
      </c>
      <c r="B568" s="3" t="s">
        <v>1179</v>
      </c>
      <c r="C568" s="4">
        <v>73043</v>
      </c>
      <c r="D568" s="2" t="s">
        <v>297</v>
      </c>
      <c r="E568" s="2" t="s">
        <v>1180</v>
      </c>
      <c r="F568" t="e">
        <v>#N/A</v>
      </c>
      <c r="G568" s="6" t="s">
        <v>2230</v>
      </c>
      <c r="H568" s="6">
        <v>11</v>
      </c>
      <c r="I568" s="6" t="s">
        <v>2238</v>
      </c>
      <c r="J568" s="6" t="s">
        <v>2238</v>
      </c>
      <c r="K568" s="34">
        <v>47033.7</v>
      </c>
      <c r="L568" s="34">
        <v>1114</v>
      </c>
      <c r="M568" s="34">
        <v>1047</v>
      </c>
      <c r="N568" s="34">
        <v>52.435530085959883</v>
      </c>
      <c r="O568" s="35">
        <v>2.8793352765235212</v>
      </c>
      <c r="P568" s="33">
        <v>648</v>
      </c>
      <c r="Q568" s="33">
        <v>397</v>
      </c>
      <c r="R568" s="33">
        <v>2</v>
      </c>
      <c r="S568" s="8">
        <v>50.228885613576949</v>
      </c>
      <c r="T568" s="33">
        <v>0</v>
      </c>
      <c r="U568" s="33">
        <v>1843.1503</v>
      </c>
      <c r="V568" s="33">
        <v>10694.814</v>
      </c>
      <c r="W568" s="33">
        <v>33357.695</v>
      </c>
      <c r="X568" s="33">
        <v>0</v>
      </c>
      <c r="Y568" s="33">
        <v>0</v>
      </c>
      <c r="Z568" s="33">
        <v>11611.912</v>
      </c>
      <c r="AA568" s="33">
        <v>835.01940999999999</v>
      </c>
      <c r="AB568" s="33">
        <v>0</v>
      </c>
      <c r="AC568" s="33">
        <v>33494.817999999999</v>
      </c>
      <c r="AD568" s="33">
        <v>14.913804000000001</v>
      </c>
      <c r="AE568" s="33">
        <v>0</v>
      </c>
      <c r="AF568" s="33">
        <v>0</v>
      </c>
      <c r="AG568" s="33">
        <v>431.34165999999999</v>
      </c>
      <c r="AH568" s="33">
        <v>388.67043999999999</v>
      </c>
      <c r="AI568" s="33">
        <v>7033.3420999999998</v>
      </c>
      <c r="AJ568" s="33">
        <v>14723.896000000001</v>
      </c>
      <c r="AK568" s="33">
        <v>295.93171999999998</v>
      </c>
      <c r="AL568" s="33">
        <v>23083.481</v>
      </c>
      <c r="AM568" s="33">
        <v>7858.4880352399996</v>
      </c>
      <c r="AN568" s="33">
        <v>14.061578169800402</v>
      </c>
      <c r="AO568" s="10">
        <v>0.57630456186412871</v>
      </c>
      <c r="AP568" s="8">
        <v>0</v>
      </c>
      <c r="AQ568" s="8">
        <v>221.54999999999998</v>
      </c>
      <c r="AR568" s="8">
        <v>475</v>
      </c>
      <c r="AS568" s="8">
        <v>466.4210526315789</v>
      </c>
      <c r="AT568">
        <v>394</v>
      </c>
      <c r="AU568" s="20">
        <v>483</v>
      </c>
      <c r="AV568" s="8">
        <v>46.131805157593128</v>
      </c>
      <c r="AW568" s="34">
        <v>117</v>
      </c>
      <c r="AX568" s="34">
        <v>96</v>
      </c>
    </row>
    <row r="569" spans="1:50" x14ac:dyDescent="0.25">
      <c r="A569" s="2" t="s">
        <v>1149</v>
      </c>
      <c r="B569" s="3" t="s">
        <v>1181</v>
      </c>
      <c r="C569" s="4">
        <v>20310</v>
      </c>
      <c r="D569" s="2" t="s">
        <v>1151</v>
      </c>
      <c r="E569" s="2" t="s">
        <v>1182</v>
      </c>
      <c r="F569" t="e">
        <v>#N/A</v>
      </c>
      <c r="G569" s="6" t="s">
        <v>2233</v>
      </c>
      <c r="H569" s="6">
        <v>9</v>
      </c>
      <c r="I569" s="6" t="s">
        <v>2238</v>
      </c>
      <c r="J569" s="6" t="s">
        <v>2238</v>
      </c>
      <c r="K569" s="34">
        <v>7602.6000000000013</v>
      </c>
      <c r="L569" s="34">
        <v>558</v>
      </c>
      <c r="M569" s="34">
        <v>519</v>
      </c>
      <c r="N569" s="34">
        <v>35.260115606936417</v>
      </c>
      <c r="O569" s="35">
        <v>6.2384509735087805</v>
      </c>
      <c r="P569" s="33">
        <v>177</v>
      </c>
      <c r="Q569" s="33">
        <v>336</v>
      </c>
      <c r="R569" s="33">
        <v>6</v>
      </c>
      <c r="S569" s="8">
        <v>55.125388198824112</v>
      </c>
      <c r="T569" s="33">
        <v>0</v>
      </c>
      <c r="U569" s="33">
        <v>0</v>
      </c>
      <c r="V569" s="33">
        <v>0.63362088999999999</v>
      </c>
      <c r="W569" s="33">
        <v>6416.6995999999999</v>
      </c>
      <c r="X569" s="33">
        <v>0</v>
      </c>
      <c r="Y569" s="33">
        <v>0</v>
      </c>
      <c r="Z569" s="33">
        <v>1844.5824</v>
      </c>
      <c r="AA569" s="33">
        <v>830.60991000000001</v>
      </c>
      <c r="AB569" s="33">
        <v>0</v>
      </c>
      <c r="AC569" s="33">
        <v>3730.5506</v>
      </c>
      <c r="AD569" s="33">
        <v>19.212418</v>
      </c>
      <c r="AE569" s="33">
        <v>7.6221721999999996</v>
      </c>
      <c r="AF569" s="33">
        <v>0</v>
      </c>
      <c r="AG569" s="33">
        <v>0</v>
      </c>
      <c r="AH569" s="33">
        <v>0</v>
      </c>
      <c r="AI569" s="33">
        <v>0</v>
      </c>
      <c r="AJ569" s="33">
        <v>2875.5515999999998</v>
      </c>
      <c r="AK569" s="33">
        <v>0</v>
      </c>
      <c r="AL569" s="33">
        <v>3541.7815999999998</v>
      </c>
      <c r="AM569" s="33">
        <v>0</v>
      </c>
      <c r="AN569" s="33">
        <v>11.808043769408</v>
      </c>
      <c r="AO569" s="10">
        <v>0.66450648055832506</v>
      </c>
      <c r="AP569" s="8">
        <v>0</v>
      </c>
      <c r="AQ569" s="8">
        <v>50.100000189999996</v>
      </c>
      <c r="AR569" s="8">
        <v>76</v>
      </c>
      <c r="AS569" s="8">
        <v>659.21052881578942</v>
      </c>
      <c r="AT569">
        <v>417</v>
      </c>
      <c r="AU569" s="20">
        <v>466</v>
      </c>
      <c r="AV569" s="8">
        <v>89.788053949903656</v>
      </c>
      <c r="AW569" s="34">
        <v>167</v>
      </c>
      <c r="AX569" s="34">
        <v>154</v>
      </c>
    </row>
    <row r="570" spans="1:50" x14ac:dyDescent="0.25">
      <c r="A570" s="2" t="s">
        <v>500</v>
      </c>
      <c r="B570" s="3" t="s">
        <v>1183</v>
      </c>
      <c r="C570" s="4">
        <v>5353</v>
      </c>
      <c r="D570" s="2" t="s">
        <v>502</v>
      </c>
      <c r="E570" s="2" t="s">
        <v>1184</v>
      </c>
      <c r="F570" t="e">
        <v>#N/A</v>
      </c>
      <c r="G570" s="6" t="s">
        <v>2232</v>
      </c>
      <c r="H570" s="6">
        <v>11</v>
      </c>
      <c r="I570" s="6" t="s">
        <v>2238</v>
      </c>
      <c r="J570" s="6" t="s">
        <v>2238</v>
      </c>
      <c r="K570" s="34">
        <v>5889.4000000000005</v>
      </c>
      <c r="L570" s="34">
        <v>715</v>
      </c>
      <c r="M570" s="34">
        <v>554</v>
      </c>
      <c r="N570" s="34">
        <v>77.617328519855604</v>
      </c>
      <c r="O570" s="35">
        <v>7.2611239680777757</v>
      </c>
      <c r="P570" s="33">
        <v>344</v>
      </c>
      <c r="Q570" s="33">
        <v>210</v>
      </c>
      <c r="R570" s="33">
        <v>0</v>
      </c>
      <c r="S570" s="8">
        <v>1.0123096542362906</v>
      </c>
      <c r="T570" s="33">
        <v>1359.6368</v>
      </c>
      <c r="U570" s="33">
        <v>0</v>
      </c>
      <c r="V570" s="33">
        <v>0</v>
      </c>
      <c r="W570" s="33">
        <v>4132.1135000000004</v>
      </c>
      <c r="X570" s="33">
        <v>0</v>
      </c>
      <c r="Y570" s="33">
        <v>0</v>
      </c>
      <c r="Z570" s="33">
        <v>0</v>
      </c>
      <c r="AA570" s="33">
        <v>0</v>
      </c>
      <c r="AB570" s="33">
        <v>80.300280000000001</v>
      </c>
      <c r="AC570" s="33">
        <v>5519.8932999999997</v>
      </c>
      <c r="AD570" s="33">
        <v>20.667518999999999</v>
      </c>
      <c r="AE570" s="33">
        <v>37.464212000000003</v>
      </c>
      <c r="AF570" s="33">
        <v>0</v>
      </c>
      <c r="AG570" s="33">
        <v>1843.087</v>
      </c>
      <c r="AH570" s="33">
        <v>0</v>
      </c>
      <c r="AI570" s="33">
        <v>23.399819000000001</v>
      </c>
      <c r="AJ570" s="33">
        <v>2437.5214000000001</v>
      </c>
      <c r="AK570" s="33">
        <v>1222.4882</v>
      </c>
      <c r="AL570" s="33">
        <v>56.900517999999998</v>
      </c>
      <c r="AM570" s="33">
        <v>0</v>
      </c>
      <c r="AN570" s="33">
        <v>8.0454006660200008</v>
      </c>
      <c r="AO570" s="10">
        <v>0.54750922509225097</v>
      </c>
      <c r="AP570" s="8">
        <v>0</v>
      </c>
      <c r="AQ570" s="8">
        <v>25.600217528034975</v>
      </c>
      <c r="AR570" s="8">
        <v>59</v>
      </c>
      <c r="AS570" s="8">
        <v>549.15254237288138</v>
      </c>
      <c r="AT570">
        <v>65</v>
      </c>
      <c r="AU570" s="20">
        <v>366.00000000000006</v>
      </c>
      <c r="AV570" s="8">
        <v>66.064981949458485</v>
      </c>
      <c r="AW570" s="34">
        <v>92</v>
      </c>
      <c r="AX570" s="34">
        <v>89</v>
      </c>
    </row>
    <row r="571" spans="1:50" x14ac:dyDescent="0.25">
      <c r="A571" s="2" t="s">
        <v>814</v>
      </c>
      <c r="B571" s="3" t="s">
        <v>1185</v>
      </c>
      <c r="C571" s="4">
        <v>63690</v>
      </c>
      <c r="D571" s="2" t="s">
        <v>816</v>
      </c>
      <c r="E571" s="2" t="s">
        <v>1186</v>
      </c>
      <c r="F571" t="e">
        <v>#N/A</v>
      </c>
      <c r="G571" s="6" t="s">
        <v>2233</v>
      </c>
      <c r="H571" s="6">
        <v>0</v>
      </c>
      <c r="I571" s="6" t="s">
        <v>2239</v>
      </c>
      <c r="J571" s="6" t="s">
        <v>2239</v>
      </c>
      <c r="K571" s="34">
        <v>34581.600000000006</v>
      </c>
      <c r="L571" s="34">
        <v>1679</v>
      </c>
      <c r="M571" s="34">
        <v>866</v>
      </c>
      <c r="N571" s="34">
        <v>54.387990762124716</v>
      </c>
      <c r="O571" s="35">
        <v>2.5008060431017185</v>
      </c>
      <c r="P571" s="33">
        <v>339</v>
      </c>
      <c r="Q571" s="33">
        <v>525</v>
      </c>
      <c r="R571" s="33">
        <v>2</v>
      </c>
      <c r="S571" s="8">
        <v>32.384506363715872</v>
      </c>
      <c r="T571" s="33">
        <v>5249.9303</v>
      </c>
      <c r="U571" s="33">
        <v>184.09100000000001</v>
      </c>
      <c r="V571" s="33">
        <v>2638.7229000000002</v>
      </c>
      <c r="W571" s="33">
        <v>26577.006000000001</v>
      </c>
      <c r="X571" s="33">
        <v>0</v>
      </c>
      <c r="Y571" s="33">
        <v>0</v>
      </c>
      <c r="Z571" s="33">
        <v>8389.5048000000006</v>
      </c>
      <c r="AA571" s="33">
        <v>15788.682000000001</v>
      </c>
      <c r="AB571" s="33">
        <v>0</v>
      </c>
      <c r="AC571" s="33">
        <v>10509.672</v>
      </c>
      <c r="AD571" s="33">
        <v>0</v>
      </c>
      <c r="AE571" s="33">
        <v>38.108387</v>
      </c>
      <c r="AF571" s="33">
        <v>0</v>
      </c>
      <c r="AG571" s="33">
        <v>5.3821029999999999E-2</v>
      </c>
      <c r="AH571" s="33">
        <v>15503.151</v>
      </c>
      <c r="AI571" s="33">
        <v>274.63772</v>
      </c>
      <c r="AJ571" s="33">
        <v>6662.2457999999997</v>
      </c>
      <c r="AK571" s="33">
        <v>976.14787000000001</v>
      </c>
      <c r="AL571" s="33">
        <v>11233.513999999999</v>
      </c>
      <c r="AM571" s="33">
        <v>31402.2661888</v>
      </c>
      <c r="AN571" s="33">
        <v>65.161739323623209</v>
      </c>
      <c r="AO571" s="10">
        <v>0.23402727925340991</v>
      </c>
      <c r="AP571" s="8">
        <v>0</v>
      </c>
      <c r="AQ571" s="8">
        <v>171.63366440547804</v>
      </c>
      <c r="AR571" s="8">
        <v>328</v>
      </c>
      <c r="AS571" s="8">
        <v>556.79878048780483</v>
      </c>
      <c r="AT571">
        <v>759</v>
      </c>
      <c r="AU571" s="20">
        <v>649</v>
      </c>
      <c r="AV571" s="8">
        <v>74.942263279445726</v>
      </c>
      <c r="AW571" s="34">
        <v>106</v>
      </c>
      <c r="AX571" s="34">
        <v>92</v>
      </c>
    </row>
    <row r="572" spans="1:50" x14ac:dyDescent="0.25">
      <c r="A572" s="2" t="s">
        <v>88</v>
      </c>
      <c r="B572" s="3" t="s">
        <v>1187</v>
      </c>
      <c r="C572" s="4">
        <v>68296</v>
      </c>
      <c r="D572" s="2" t="s">
        <v>90</v>
      </c>
      <c r="E572" s="2" t="s">
        <v>1188</v>
      </c>
      <c r="F572" t="e">
        <v>#N/A</v>
      </c>
      <c r="G572" s="6" t="s">
        <v>2230</v>
      </c>
      <c r="H572" s="6">
        <v>8</v>
      </c>
      <c r="I572" s="6" t="s">
        <v>2238</v>
      </c>
      <c r="J572" s="6" t="s">
        <v>2238</v>
      </c>
      <c r="K572" s="34">
        <v>20332.3</v>
      </c>
      <c r="L572" s="34">
        <v>1076</v>
      </c>
      <c r="M572" s="34">
        <v>993</v>
      </c>
      <c r="N572" s="34">
        <v>41.69184290030212</v>
      </c>
      <c r="O572" s="35">
        <v>4.1452242553010548</v>
      </c>
      <c r="P572" s="33">
        <v>377</v>
      </c>
      <c r="Q572" s="33">
        <v>546</v>
      </c>
      <c r="R572" s="33">
        <v>70</v>
      </c>
      <c r="S572" s="8">
        <v>12.196248029237973</v>
      </c>
      <c r="T572" s="33">
        <v>1404.9654</v>
      </c>
      <c r="U572" s="33">
        <v>0</v>
      </c>
      <c r="V572" s="33">
        <v>1030.5708999999999</v>
      </c>
      <c r="W572" s="33">
        <v>18019.560000000001</v>
      </c>
      <c r="X572" s="33">
        <v>0</v>
      </c>
      <c r="Y572" s="33">
        <v>0</v>
      </c>
      <c r="Z572" s="33">
        <v>675.75224000000003</v>
      </c>
      <c r="AA572" s="33">
        <v>3515.0572999999999</v>
      </c>
      <c r="AB572" s="33">
        <v>115.12412</v>
      </c>
      <c r="AC572" s="33">
        <v>16299.727000000001</v>
      </c>
      <c r="AD572" s="33">
        <v>8.9963601000000004</v>
      </c>
      <c r="AE572" s="33">
        <v>15.615964</v>
      </c>
      <c r="AF572" s="33">
        <v>0</v>
      </c>
      <c r="AG572" s="33">
        <v>9779.3718000000008</v>
      </c>
      <c r="AH572" s="33">
        <v>3461.0536000000002</v>
      </c>
      <c r="AI572" s="33">
        <v>22.410996999999998</v>
      </c>
      <c r="AJ572" s="33">
        <v>3922.3397</v>
      </c>
      <c r="AK572" s="33">
        <v>899.64930000000004</v>
      </c>
      <c r="AL572" s="33">
        <v>2514.2159000000001</v>
      </c>
      <c r="AM572" s="33">
        <v>20108.407411100001</v>
      </c>
      <c r="AN572" s="33">
        <v>38.573343067037598</v>
      </c>
      <c r="AO572" s="10">
        <v>0.38282387190684131</v>
      </c>
      <c r="AP572" s="8">
        <v>0</v>
      </c>
      <c r="AQ572" s="8">
        <v>29.197702355414762</v>
      </c>
      <c r="AR572" s="8">
        <v>209</v>
      </c>
      <c r="AS572" s="8">
        <v>261.1004784688995</v>
      </c>
      <c r="AT572">
        <v>893</v>
      </c>
      <c r="AU572" s="20">
        <v>664.99999999999989</v>
      </c>
      <c r="AV572" s="8">
        <v>66.968781470292043</v>
      </c>
      <c r="AW572" s="34">
        <v>263</v>
      </c>
      <c r="AX572" s="34">
        <v>242</v>
      </c>
    </row>
    <row r="573" spans="1:50" x14ac:dyDescent="0.25">
      <c r="A573" s="2" t="s">
        <v>500</v>
      </c>
      <c r="B573" s="3" t="s">
        <v>1189</v>
      </c>
      <c r="C573" s="4">
        <v>5501</v>
      </c>
      <c r="D573" s="2" t="s">
        <v>502</v>
      </c>
      <c r="E573" s="2" t="s">
        <v>1190</v>
      </c>
      <c r="F573" t="e">
        <v>#N/A</v>
      </c>
      <c r="G573" s="6" t="s">
        <v>2230</v>
      </c>
      <c r="H573" s="6">
        <v>9</v>
      </c>
      <c r="I573" s="6" t="s">
        <v>2238</v>
      </c>
      <c r="J573" s="6" t="s">
        <v>2239</v>
      </c>
      <c r="K573" s="34">
        <v>8651.1999999999989</v>
      </c>
      <c r="L573" s="34">
        <v>769</v>
      </c>
      <c r="M573" s="34">
        <v>679</v>
      </c>
      <c r="N573" s="34">
        <v>78.792341678939621</v>
      </c>
      <c r="O573" s="35">
        <v>8.0582718234321966</v>
      </c>
      <c r="P573" s="33">
        <v>299</v>
      </c>
      <c r="Q573" s="33">
        <v>373</v>
      </c>
      <c r="R573" s="33">
        <v>7</v>
      </c>
      <c r="S573" s="8">
        <v>13.812886978722313</v>
      </c>
      <c r="T573" s="33">
        <v>1193.9104</v>
      </c>
      <c r="U573" s="33">
        <v>0</v>
      </c>
      <c r="V573" s="33">
        <v>227.84208000000001</v>
      </c>
      <c r="W573" s="33">
        <v>6891.7963</v>
      </c>
      <c r="X573" s="33">
        <v>51.828099000000002</v>
      </c>
      <c r="Y573" s="33">
        <v>0</v>
      </c>
      <c r="Z573" s="33">
        <v>679.58258999999998</v>
      </c>
      <c r="AA573" s="33">
        <v>23.627638000000001</v>
      </c>
      <c r="AB573" s="33">
        <v>162.85745</v>
      </c>
      <c r="AC573" s="33">
        <v>7683.8652000000002</v>
      </c>
      <c r="AD573" s="33">
        <v>19.816998000000002</v>
      </c>
      <c r="AE573" s="33">
        <v>32.413581000000001</v>
      </c>
      <c r="AF573" s="33">
        <v>0</v>
      </c>
      <c r="AG573" s="33">
        <v>3166.9438</v>
      </c>
      <c r="AH573" s="33">
        <v>0</v>
      </c>
      <c r="AI573" s="33">
        <v>99.313299000000001</v>
      </c>
      <c r="AJ573" s="33">
        <v>3046.5884000000001</v>
      </c>
      <c r="AK573" s="33">
        <v>1040.7599</v>
      </c>
      <c r="AL573" s="33">
        <v>1183.7311</v>
      </c>
      <c r="AM573" s="33">
        <v>915.81492924700001</v>
      </c>
      <c r="AN573" s="33">
        <v>9.2435150987291994</v>
      </c>
      <c r="AO573" s="10">
        <v>0.20639534883720931</v>
      </c>
      <c r="AP573" s="8">
        <v>0</v>
      </c>
      <c r="AQ573" s="8">
        <v>44.247289554628352</v>
      </c>
      <c r="AR573" s="8">
        <v>91</v>
      </c>
      <c r="AS573" s="8">
        <v>615.38461538461536</v>
      </c>
      <c r="AT573">
        <v>427</v>
      </c>
      <c r="AU573" s="20">
        <v>462</v>
      </c>
      <c r="AV573" s="8">
        <v>68.041237113402062</v>
      </c>
      <c r="AW573" s="34">
        <v>27</v>
      </c>
      <c r="AX573" s="34">
        <v>22</v>
      </c>
    </row>
    <row r="574" spans="1:50" x14ac:dyDescent="0.25">
      <c r="A574" s="2" t="s">
        <v>33</v>
      </c>
      <c r="B574" s="3" t="s">
        <v>1191</v>
      </c>
      <c r="C574" s="4">
        <v>15667</v>
      </c>
      <c r="D574" s="2" t="s">
        <v>35</v>
      </c>
      <c r="E574" s="2" t="s">
        <v>1192</v>
      </c>
      <c r="F574" t="e">
        <v>#N/A</v>
      </c>
      <c r="G574" s="6" t="s">
        <v>2233</v>
      </c>
      <c r="H574" s="6">
        <v>20</v>
      </c>
      <c r="I574" s="6" t="s">
        <v>2238</v>
      </c>
      <c r="J574" s="6" t="s">
        <v>2238</v>
      </c>
      <c r="K574" s="34">
        <v>43820.9</v>
      </c>
      <c r="L574" s="34">
        <v>1436</v>
      </c>
      <c r="M574" s="34">
        <v>1242</v>
      </c>
      <c r="N574" s="34">
        <v>18.840579710144929</v>
      </c>
      <c r="O574" s="35">
        <v>1.4602955568437164</v>
      </c>
      <c r="P574" s="33">
        <v>134</v>
      </c>
      <c r="Q574" s="33">
        <v>1088</v>
      </c>
      <c r="R574" s="33">
        <v>20</v>
      </c>
      <c r="S574" s="8">
        <v>50.941189553941122</v>
      </c>
      <c r="T574" s="33">
        <v>6531.9926999999998</v>
      </c>
      <c r="U574" s="33">
        <v>22028.245999999999</v>
      </c>
      <c r="V574" s="33">
        <v>1.7193792000000001</v>
      </c>
      <c r="W574" s="33">
        <v>17709.108</v>
      </c>
      <c r="X574" s="33">
        <v>141.28581</v>
      </c>
      <c r="Y574" s="33">
        <v>0</v>
      </c>
      <c r="Z574" s="33">
        <v>7647.7255999999998</v>
      </c>
      <c r="AA574" s="33">
        <v>292.68759999999997</v>
      </c>
      <c r="AB574" s="33">
        <v>1003.3405</v>
      </c>
      <c r="AC574" s="33">
        <v>37984.618999999999</v>
      </c>
      <c r="AD574" s="33">
        <v>49.555712</v>
      </c>
      <c r="AE574" s="33">
        <v>77.294998000000007</v>
      </c>
      <c r="AF574" s="33">
        <v>0</v>
      </c>
      <c r="AG574" s="33">
        <v>3187.2058000000002</v>
      </c>
      <c r="AH574" s="33">
        <v>292.68758000000003</v>
      </c>
      <c r="AI574" s="33">
        <v>611.46987000000001</v>
      </c>
      <c r="AJ574" s="33">
        <v>14409.109</v>
      </c>
      <c r="AK574" s="33">
        <v>4469.0502999999999</v>
      </c>
      <c r="AL574" s="33">
        <v>23931.111000000001</v>
      </c>
      <c r="AM574" s="33">
        <v>0</v>
      </c>
      <c r="AN574" s="33">
        <v>249.60918734398922</v>
      </c>
      <c r="AO574" s="10">
        <v>0.36754002911208145</v>
      </c>
      <c r="AP574" s="8">
        <v>0</v>
      </c>
      <c r="AQ574" s="8">
        <v>70.762500000000003</v>
      </c>
      <c r="AR574" s="8">
        <v>247</v>
      </c>
      <c r="AS574" s="8">
        <v>337.04453441295544</v>
      </c>
      <c r="AT574">
        <v>352</v>
      </c>
      <c r="AU574" s="20">
        <v>1214.9999999999998</v>
      </c>
      <c r="AV574" s="8">
        <v>97.826086956521735</v>
      </c>
      <c r="AW574" s="34">
        <v>216</v>
      </c>
      <c r="AX574" s="34">
        <v>184</v>
      </c>
    </row>
    <row r="575" spans="1:50" x14ac:dyDescent="0.25">
      <c r="A575" s="2" t="s">
        <v>204</v>
      </c>
      <c r="B575" s="3" t="s">
        <v>1193</v>
      </c>
      <c r="C575" s="4">
        <v>52683</v>
      </c>
      <c r="D575" s="2" t="s">
        <v>206</v>
      </c>
      <c r="E575" s="2" t="s">
        <v>1194</v>
      </c>
      <c r="F575" t="e">
        <v>#N/A</v>
      </c>
      <c r="G575" s="6" t="s">
        <v>2232</v>
      </c>
      <c r="H575" s="6">
        <v>0</v>
      </c>
      <c r="I575" s="6" t="s">
        <v>2239</v>
      </c>
      <c r="J575" s="6" t="s">
        <v>2239</v>
      </c>
      <c r="K575" s="34">
        <v>9690.9999999999982</v>
      </c>
      <c r="L575" s="34">
        <v>6617</v>
      </c>
      <c r="M575" s="34">
        <v>6259</v>
      </c>
      <c r="N575" s="34">
        <v>94.96724716408373</v>
      </c>
      <c r="O575" s="35">
        <v>58.418859168560353</v>
      </c>
      <c r="P575" s="33">
        <v>2518</v>
      </c>
      <c r="Q575" s="33">
        <v>3716</v>
      </c>
      <c r="R575" s="33">
        <v>25</v>
      </c>
      <c r="S575" s="8">
        <v>19.396361739780659</v>
      </c>
      <c r="T575" s="33">
        <v>2271.0497999999998</v>
      </c>
      <c r="U575" s="33">
        <v>417.15552000000002</v>
      </c>
      <c r="V575" s="33">
        <v>637.61314000000004</v>
      </c>
      <c r="W575" s="33">
        <v>6262.61</v>
      </c>
      <c r="X575" s="33">
        <v>540.49931000000004</v>
      </c>
      <c r="Y575" s="33">
        <v>0</v>
      </c>
      <c r="Z575" s="33">
        <v>589.79911000000004</v>
      </c>
      <c r="AA575" s="33">
        <v>0</v>
      </c>
      <c r="AB575" s="33">
        <v>58.446032000000002</v>
      </c>
      <c r="AC575" s="33">
        <v>9398.0483999999997</v>
      </c>
      <c r="AD575" s="33">
        <v>160.66307</v>
      </c>
      <c r="AE575" s="33">
        <v>80.472131000000005</v>
      </c>
      <c r="AF575" s="33">
        <v>0</v>
      </c>
      <c r="AG575" s="33">
        <v>1961.7674999999999</v>
      </c>
      <c r="AH575" s="33">
        <v>0</v>
      </c>
      <c r="AI575" s="33">
        <v>7.6055165999999996</v>
      </c>
      <c r="AJ575" s="33">
        <v>4422.9830000000002</v>
      </c>
      <c r="AK575" s="33">
        <v>1754.3484000000001</v>
      </c>
      <c r="AL575" s="33">
        <v>1979.7800999999999</v>
      </c>
      <c r="AM575" s="33">
        <v>536.66853408400004</v>
      </c>
      <c r="AN575" s="33">
        <v>27.292653100627593</v>
      </c>
      <c r="AO575" s="10">
        <v>0.36096302665520208</v>
      </c>
      <c r="AP575" s="8">
        <v>0</v>
      </c>
      <c r="AQ575" s="8">
        <v>76.647494798642128</v>
      </c>
      <c r="AR575" s="8">
        <v>97</v>
      </c>
      <c r="AS575" s="8">
        <v>877.42268041237116</v>
      </c>
      <c r="AT575">
        <v>4838</v>
      </c>
      <c r="AU575" s="20">
        <v>5923</v>
      </c>
      <c r="AV575" s="8">
        <v>94.631730308355969</v>
      </c>
      <c r="AW575" s="34">
        <v>1875</v>
      </c>
      <c r="AX575" s="34">
        <v>1755</v>
      </c>
    </row>
    <row r="576" spans="1:50" x14ac:dyDescent="0.25">
      <c r="A576" s="2" t="s">
        <v>96</v>
      </c>
      <c r="B576" s="3" t="s">
        <v>1195</v>
      </c>
      <c r="C576" s="4">
        <v>44378</v>
      </c>
      <c r="D576" s="2" t="s">
        <v>98</v>
      </c>
      <c r="E576" s="2" t="s">
        <v>1196</v>
      </c>
      <c r="F576" t="e">
        <v>#N/A</v>
      </c>
      <c r="G576" s="6" t="s">
        <v>2232</v>
      </c>
      <c r="H576" s="6">
        <v>0</v>
      </c>
      <c r="I576" s="6" t="s">
        <v>2239</v>
      </c>
      <c r="J576" s="6" t="s">
        <v>2239</v>
      </c>
      <c r="K576" s="34">
        <v>22934.100000000002</v>
      </c>
      <c r="L576" s="34">
        <v>612</v>
      </c>
      <c r="M576" s="34">
        <v>317</v>
      </c>
      <c r="N576" s="34">
        <v>58.990536277602523</v>
      </c>
      <c r="O576" s="35">
        <v>1.2084190084023938</v>
      </c>
      <c r="P576" s="33">
        <v>111</v>
      </c>
      <c r="Q576" s="33">
        <v>197</v>
      </c>
      <c r="R576" s="33">
        <v>9</v>
      </c>
      <c r="S576" s="8">
        <v>34.346679404300296</v>
      </c>
      <c r="T576" s="33">
        <v>2089.3026</v>
      </c>
      <c r="U576" s="33">
        <v>6.5483830000000003</v>
      </c>
      <c r="V576" s="33">
        <v>6839.4135999999999</v>
      </c>
      <c r="W576" s="33">
        <v>7654.5365000000002</v>
      </c>
      <c r="X576" s="33">
        <v>2681.326</v>
      </c>
      <c r="Y576" s="33">
        <v>0</v>
      </c>
      <c r="Z576" s="33">
        <v>1112.8589999999999</v>
      </c>
      <c r="AA576" s="33">
        <v>514.61874</v>
      </c>
      <c r="AB576" s="33">
        <v>0</v>
      </c>
      <c r="AC576" s="33">
        <v>18534.755000000001</v>
      </c>
      <c r="AD576" s="33">
        <v>1356.9215999999999</v>
      </c>
      <c r="AE576" s="33">
        <v>128.18355</v>
      </c>
      <c r="AF576" s="33">
        <v>2134.6192000000001</v>
      </c>
      <c r="AG576" s="33">
        <v>6.2683501000000001</v>
      </c>
      <c r="AH576" s="33">
        <v>18.103584999999999</v>
      </c>
      <c r="AI576" s="33">
        <v>496.51515999999998</v>
      </c>
      <c r="AJ576" s="33">
        <v>7909.1322</v>
      </c>
      <c r="AK576" s="33">
        <v>3436.2190000000001</v>
      </c>
      <c r="AL576" s="33">
        <v>7391.9512999999997</v>
      </c>
      <c r="AM576" s="33">
        <v>0</v>
      </c>
      <c r="AN576" s="33">
        <v>19.150181412207999</v>
      </c>
      <c r="AO576" s="10">
        <v>0.62734026745913818</v>
      </c>
      <c r="AP576" s="8">
        <v>0</v>
      </c>
      <c r="AQ576" s="8">
        <v>39.467370101081755</v>
      </c>
      <c r="AR576" s="8">
        <v>249</v>
      </c>
      <c r="AS576" s="8">
        <v>305.22088353413653</v>
      </c>
      <c r="AT576">
        <v>291</v>
      </c>
      <c r="AU576" s="20">
        <v>309</v>
      </c>
      <c r="AV576" s="8">
        <v>97.476340694006311</v>
      </c>
      <c r="AW576" s="34">
        <v>31</v>
      </c>
      <c r="AX576" s="34">
        <v>18</v>
      </c>
    </row>
    <row r="577" spans="1:50" x14ac:dyDescent="0.25">
      <c r="A577" s="2" t="s">
        <v>204</v>
      </c>
      <c r="B577" s="3" t="s">
        <v>1197</v>
      </c>
      <c r="C577" s="4">
        <v>52473</v>
      </c>
      <c r="D577" s="2" t="s">
        <v>206</v>
      </c>
      <c r="E577" s="2" t="s">
        <v>213</v>
      </c>
      <c r="F577" t="s">
        <v>2255</v>
      </c>
      <c r="G577" s="6" t="s">
        <v>2233</v>
      </c>
      <c r="H577" s="6">
        <v>28</v>
      </c>
      <c r="I577" s="6" t="s">
        <v>2237</v>
      </c>
      <c r="J577" s="6" t="s">
        <v>2238</v>
      </c>
      <c r="K577" s="34">
        <v>76522.399999999994</v>
      </c>
      <c r="L577" s="34">
        <v>1097</v>
      </c>
      <c r="M577" s="34">
        <v>1081</v>
      </c>
      <c r="N577" s="34">
        <v>68.732654949121184</v>
      </c>
      <c r="O577" s="35">
        <v>0.65499044764580328</v>
      </c>
      <c r="P577" s="33">
        <v>0</v>
      </c>
      <c r="Q577" s="33">
        <v>0</v>
      </c>
      <c r="R577" s="33">
        <v>1081</v>
      </c>
      <c r="S577" s="8">
        <v>90.349787629409008</v>
      </c>
      <c r="T577" s="33">
        <v>1610.8697999999999</v>
      </c>
      <c r="U577" s="33">
        <v>0</v>
      </c>
      <c r="V577" s="33">
        <v>29026.825000000001</v>
      </c>
      <c r="W577" s="33">
        <v>18546.773000000001</v>
      </c>
      <c r="X577" s="33">
        <v>9031.9066999999995</v>
      </c>
      <c r="Y577" s="33">
        <v>6120.4421000000002</v>
      </c>
      <c r="Z577" s="33">
        <v>51084.305</v>
      </c>
      <c r="AA577" s="33">
        <v>4059.2413999999999</v>
      </c>
      <c r="AB577" s="33">
        <v>9084.6046999999999</v>
      </c>
      <c r="AC577" s="33">
        <v>3175.0111999999999</v>
      </c>
      <c r="AD577" s="33">
        <v>0</v>
      </c>
      <c r="AE577" s="33">
        <v>0</v>
      </c>
      <c r="AF577" s="33">
        <v>0</v>
      </c>
      <c r="AG577" s="33">
        <v>1876.5087000000001</v>
      </c>
      <c r="AH577" s="33">
        <v>4117.9400999999998</v>
      </c>
      <c r="AI577" s="33">
        <v>209.16210000000001</v>
      </c>
      <c r="AJ577" s="33">
        <v>548.04052999999999</v>
      </c>
      <c r="AK577" s="33">
        <v>303.51814999999999</v>
      </c>
      <c r="AL577" s="33">
        <v>66394.205000000002</v>
      </c>
      <c r="AM577" s="33">
        <v>36272.1600483</v>
      </c>
      <c r="AN577" s="33">
        <v>170.66730424401999</v>
      </c>
      <c r="AO577" s="10">
        <v>0.69923945609587468</v>
      </c>
      <c r="AP577" s="8">
        <v>0</v>
      </c>
      <c r="AQ577" s="8">
        <v>0</v>
      </c>
      <c r="AR577" s="8">
        <v>678</v>
      </c>
      <c r="AS577" s="8">
        <v>0</v>
      </c>
      <c r="AT577">
        <v>672</v>
      </c>
      <c r="AU577" s="20">
        <v>1003.0000000000001</v>
      </c>
      <c r="AV577" s="8">
        <v>92.78445883441259</v>
      </c>
      <c r="AW577" s="34">
        <v>144</v>
      </c>
      <c r="AX577" s="34">
        <v>118</v>
      </c>
    </row>
    <row r="578" spans="1:50" x14ac:dyDescent="0.25">
      <c r="A578" s="2" t="s">
        <v>295</v>
      </c>
      <c r="B578" s="3" t="s">
        <v>1198</v>
      </c>
      <c r="C578" s="4">
        <v>73217</v>
      </c>
      <c r="D578" s="2" t="s">
        <v>297</v>
      </c>
      <c r="E578" s="2" t="s">
        <v>1199</v>
      </c>
      <c r="F578" t="e">
        <v>#N/A</v>
      </c>
      <c r="G578" s="6" t="s">
        <v>2230</v>
      </c>
      <c r="H578" s="6">
        <v>12</v>
      </c>
      <c r="I578" s="6" t="s">
        <v>2238</v>
      </c>
      <c r="J578" s="6" t="s">
        <v>2238</v>
      </c>
      <c r="K578" s="34">
        <v>66239.900000000009</v>
      </c>
      <c r="L578" s="34">
        <v>7944</v>
      </c>
      <c r="M578" s="34">
        <v>6920</v>
      </c>
      <c r="N578" s="34">
        <v>77.615606936416185</v>
      </c>
      <c r="O578" s="35">
        <v>12.030487698301119</v>
      </c>
      <c r="P578" s="33">
        <v>1121</v>
      </c>
      <c r="Q578" s="33">
        <v>5610</v>
      </c>
      <c r="R578" s="33">
        <v>189</v>
      </c>
      <c r="S578" s="8">
        <v>25.641817564802555</v>
      </c>
      <c r="T578" s="33">
        <v>28129.736000000001</v>
      </c>
      <c r="U578" s="33">
        <v>5999.9537</v>
      </c>
      <c r="V578" s="33">
        <v>0</v>
      </c>
      <c r="W578" s="33">
        <v>31277.985000000001</v>
      </c>
      <c r="X578" s="33">
        <v>862.19009000000005</v>
      </c>
      <c r="Y578" s="33">
        <v>120.49441</v>
      </c>
      <c r="Z578" s="33">
        <v>2354.3029000000001</v>
      </c>
      <c r="AA578" s="33">
        <v>5381.1994999999997</v>
      </c>
      <c r="AB578" s="33">
        <v>785.51167999999996</v>
      </c>
      <c r="AC578" s="33">
        <v>58797.82</v>
      </c>
      <c r="AD578" s="33">
        <v>83.798664000000002</v>
      </c>
      <c r="AE578" s="33">
        <v>82.851973999999998</v>
      </c>
      <c r="AF578" s="33">
        <v>0</v>
      </c>
      <c r="AG578" s="33">
        <v>663.48689999999999</v>
      </c>
      <c r="AH578" s="33">
        <v>2088.5936000000002</v>
      </c>
      <c r="AI578" s="33">
        <v>515.16459999999995</v>
      </c>
      <c r="AJ578" s="33">
        <v>32407.763999999999</v>
      </c>
      <c r="AK578" s="33">
        <v>14451.13</v>
      </c>
      <c r="AL578" s="33">
        <v>17314.135999999999</v>
      </c>
      <c r="AM578" s="33">
        <v>0</v>
      </c>
      <c r="AN578" s="33">
        <v>14.7328132961512</v>
      </c>
      <c r="AO578" s="10">
        <v>0.58597970747134009</v>
      </c>
      <c r="AP578" s="8">
        <v>0</v>
      </c>
      <c r="AQ578" s="8">
        <v>310.34000000000003</v>
      </c>
      <c r="AR578" s="8">
        <v>667</v>
      </c>
      <c r="AS578" s="8">
        <v>465.2773613193404</v>
      </c>
      <c r="AT578">
        <v>5610</v>
      </c>
      <c r="AU578" s="20">
        <v>6838.0000000000009</v>
      </c>
      <c r="AV578" s="8">
        <v>98.815028901734109</v>
      </c>
      <c r="AW578" s="34">
        <v>71</v>
      </c>
      <c r="AX578" s="34">
        <v>44</v>
      </c>
    </row>
    <row r="579" spans="1:50" x14ac:dyDescent="0.25">
      <c r="A579" s="2" t="s">
        <v>88</v>
      </c>
      <c r="B579" s="3" t="s">
        <v>1200</v>
      </c>
      <c r="C579" s="4">
        <v>68001</v>
      </c>
      <c r="D579" s="2" t="s">
        <v>90</v>
      </c>
      <c r="E579" s="2" t="s">
        <v>1201</v>
      </c>
      <c r="F579" t="e">
        <v>#N/A</v>
      </c>
      <c r="G579" s="6" t="s">
        <v>2231</v>
      </c>
      <c r="H579" s="6">
        <v>0</v>
      </c>
      <c r="I579" s="6" t="s">
        <v>2239</v>
      </c>
      <c r="J579" s="6" t="s">
        <v>2239</v>
      </c>
      <c r="K579" s="34">
        <v>10050.499999999998</v>
      </c>
      <c r="L579" s="34">
        <v>1101</v>
      </c>
      <c r="M579" s="34">
        <v>806</v>
      </c>
      <c r="N579" s="34">
        <v>59.925558312655092</v>
      </c>
      <c r="O579" s="35">
        <v>9.0482851656557894</v>
      </c>
      <c r="P579" s="33">
        <v>304</v>
      </c>
      <c r="Q579" s="33">
        <v>463</v>
      </c>
      <c r="R579" s="33">
        <v>39</v>
      </c>
      <c r="S579" s="8">
        <v>21.989551355162792</v>
      </c>
      <c r="T579" s="33">
        <v>890.38121999999998</v>
      </c>
      <c r="U579" s="33">
        <v>0</v>
      </c>
      <c r="V579" s="33">
        <v>3393.6667000000002</v>
      </c>
      <c r="W579" s="33">
        <v>8189.7021000000004</v>
      </c>
      <c r="X579" s="33">
        <v>0</v>
      </c>
      <c r="Y579" s="33">
        <v>0</v>
      </c>
      <c r="Z579" s="33">
        <v>1384.0084999999999</v>
      </c>
      <c r="AA579" s="33">
        <v>0</v>
      </c>
      <c r="AB579" s="33">
        <v>0</v>
      </c>
      <c r="AC579" s="33">
        <v>10910.371999999999</v>
      </c>
      <c r="AD579" s="33">
        <v>2919.1433999999999</v>
      </c>
      <c r="AE579" s="33">
        <v>3013.9821999999999</v>
      </c>
      <c r="AF579" s="33">
        <v>19.911885999999999</v>
      </c>
      <c r="AG579" s="33">
        <v>4943.4395999999997</v>
      </c>
      <c r="AH579" s="33">
        <v>0</v>
      </c>
      <c r="AI579" s="33">
        <v>0</v>
      </c>
      <c r="AJ579" s="33">
        <v>3419.4182000000001</v>
      </c>
      <c r="AK579" s="33">
        <v>471.38760000000002</v>
      </c>
      <c r="AL579" s="33">
        <v>3345.3845000000001</v>
      </c>
      <c r="AM579" s="33">
        <v>3085.63949099</v>
      </c>
      <c r="AN579" s="33">
        <v>86.808227249547997</v>
      </c>
      <c r="AO579" s="10">
        <v>0.38105912020173721</v>
      </c>
      <c r="AP579" s="8">
        <v>0</v>
      </c>
      <c r="AQ579" s="8">
        <v>17.121613988881663</v>
      </c>
      <c r="AR579" s="8">
        <v>154</v>
      </c>
      <c r="AS579" s="8">
        <v>207.79220779220779</v>
      </c>
      <c r="AT579">
        <v>343</v>
      </c>
      <c r="AU579" s="20">
        <v>634</v>
      </c>
      <c r="AV579" s="8">
        <v>78.660049627791565</v>
      </c>
      <c r="AW579" s="34">
        <v>57</v>
      </c>
      <c r="AX579" s="34">
        <v>50</v>
      </c>
    </row>
    <row r="580" spans="1:50" x14ac:dyDescent="0.25">
      <c r="A580" s="2" t="s">
        <v>772</v>
      </c>
      <c r="B580" s="3" t="s">
        <v>1202</v>
      </c>
      <c r="C580" s="4">
        <v>41676</v>
      </c>
      <c r="D580" s="2" t="s">
        <v>774</v>
      </c>
      <c r="E580" s="2" t="s">
        <v>813</v>
      </c>
      <c r="F580" t="e">
        <v>#N/A</v>
      </c>
      <c r="G580" s="6" t="s">
        <v>2230</v>
      </c>
      <c r="H580" s="6">
        <v>10</v>
      </c>
      <c r="I580" s="6" t="s">
        <v>2238</v>
      </c>
      <c r="J580" s="6" t="s">
        <v>2238</v>
      </c>
      <c r="K580" s="34">
        <v>31339.7</v>
      </c>
      <c r="L580" s="34">
        <v>1967</v>
      </c>
      <c r="M580" s="34">
        <v>1848</v>
      </c>
      <c r="N580" s="34">
        <v>66.666666666666657</v>
      </c>
      <c r="O580" s="35">
        <v>7.4629648899541472</v>
      </c>
      <c r="P580" s="33">
        <v>1188</v>
      </c>
      <c r="Q580" s="33">
        <v>573</v>
      </c>
      <c r="R580" s="33">
        <v>87</v>
      </c>
      <c r="S580" s="8">
        <v>29.273311560489145</v>
      </c>
      <c r="T580" s="33">
        <v>324.05284</v>
      </c>
      <c r="U580" s="33">
        <v>0</v>
      </c>
      <c r="V580" s="33">
        <v>0</v>
      </c>
      <c r="W580" s="33">
        <v>33527.866999999998</v>
      </c>
      <c r="X580" s="33">
        <v>0</v>
      </c>
      <c r="Y580" s="33">
        <v>0</v>
      </c>
      <c r="Z580" s="33">
        <v>8933.5509000000002</v>
      </c>
      <c r="AA580" s="33">
        <v>5341.8967000000002</v>
      </c>
      <c r="AB580" s="33">
        <v>0</v>
      </c>
      <c r="AC580" s="33">
        <v>19574.141</v>
      </c>
      <c r="AD580" s="33">
        <v>28.702759</v>
      </c>
      <c r="AE580" s="33">
        <v>26.372222000000001</v>
      </c>
      <c r="AF580" s="33">
        <v>0</v>
      </c>
      <c r="AG580" s="33">
        <v>116.38611</v>
      </c>
      <c r="AH580" s="33">
        <v>5341.8967000000002</v>
      </c>
      <c r="AI580" s="33">
        <v>0</v>
      </c>
      <c r="AJ580" s="33">
        <v>18241.117999999999</v>
      </c>
      <c r="AK580" s="33">
        <v>235.23992000000001</v>
      </c>
      <c r="AL580" s="33">
        <v>9917.2785000000003</v>
      </c>
      <c r="AM580" s="33">
        <v>8777.9658926299999</v>
      </c>
      <c r="AN580" s="33">
        <v>138.45353144464639</v>
      </c>
      <c r="AO580" s="10">
        <v>0.53793929712460065</v>
      </c>
      <c r="AP580" s="8">
        <v>0</v>
      </c>
      <c r="AQ580" s="8">
        <v>123.31442102715665</v>
      </c>
      <c r="AR580" s="8">
        <v>378</v>
      </c>
      <c r="AS580" s="8">
        <v>402.38095238095241</v>
      </c>
      <c r="AT580">
        <v>976</v>
      </c>
      <c r="AU580" s="20">
        <v>880.99999999999989</v>
      </c>
      <c r="AV580" s="8">
        <v>47.67316017316017</v>
      </c>
      <c r="AW580" s="34">
        <v>533</v>
      </c>
      <c r="AX580" s="34">
        <v>482</v>
      </c>
    </row>
    <row r="581" spans="1:50" x14ac:dyDescent="0.25">
      <c r="A581" s="2" t="s">
        <v>438</v>
      </c>
      <c r="B581" s="3" t="s">
        <v>1203</v>
      </c>
      <c r="C581" s="4">
        <v>17616</v>
      </c>
      <c r="D581" s="2" t="s">
        <v>237</v>
      </c>
      <c r="E581" s="2" t="s">
        <v>743</v>
      </c>
      <c r="F581" t="e">
        <v>#N/A</v>
      </c>
      <c r="G581" s="6" t="s">
        <v>2232</v>
      </c>
      <c r="H581" s="6">
        <v>11</v>
      </c>
      <c r="I581" s="6" t="s">
        <v>2238</v>
      </c>
      <c r="J581" s="6" t="s">
        <v>2238</v>
      </c>
      <c r="K581" s="34">
        <v>9212.1999999999989</v>
      </c>
      <c r="L581" s="34">
        <v>1353</v>
      </c>
      <c r="M581" s="34">
        <v>1225</v>
      </c>
      <c r="N581" s="34">
        <v>75.020408163265301</v>
      </c>
      <c r="O581" s="35">
        <v>17.352712502903504</v>
      </c>
      <c r="P581" s="33">
        <v>891</v>
      </c>
      <c r="Q581" s="33">
        <v>330</v>
      </c>
      <c r="R581" s="33">
        <v>4</v>
      </c>
      <c r="S581" s="8">
        <v>20.503345362567426</v>
      </c>
      <c r="T581" s="33">
        <v>2735.0781000000002</v>
      </c>
      <c r="U581" s="33">
        <v>560.95735999999999</v>
      </c>
      <c r="V581" s="33">
        <v>0</v>
      </c>
      <c r="W581" s="33">
        <v>5616.2293</v>
      </c>
      <c r="X581" s="33">
        <v>0</v>
      </c>
      <c r="Y581" s="33">
        <v>0</v>
      </c>
      <c r="Z581" s="33">
        <v>191.99888000000001</v>
      </c>
      <c r="AA581" s="33">
        <v>89.190084999999996</v>
      </c>
      <c r="AB581" s="33">
        <v>33.092489999999998</v>
      </c>
      <c r="AC581" s="33">
        <v>8649.3261000000002</v>
      </c>
      <c r="AD581" s="33">
        <v>69.817434000000006</v>
      </c>
      <c r="AE581" s="33">
        <v>81.562415000000001</v>
      </c>
      <c r="AF581" s="33">
        <v>0</v>
      </c>
      <c r="AG581" s="33">
        <v>17.078009000000002</v>
      </c>
      <c r="AH581" s="33">
        <v>89.190078999999997</v>
      </c>
      <c r="AI581" s="33">
        <v>14.937684000000001</v>
      </c>
      <c r="AJ581" s="33">
        <v>5737.6373999999996</v>
      </c>
      <c r="AK581" s="33">
        <v>1240.8641</v>
      </c>
      <c r="AL581" s="33">
        <v>1852.1551999999999</v>
      </c>
      <c r="AM581" s="33">
        <v>0</v>
      </c>
      <c r="AN581" s="33">
        <v>11.382494193031118</v>
      </c>
      <c r="AO581" s="10">
        <v>0.38636988183566912</v>
      </c>
      <c r="AP581" s="8">
        <v>0</v>
      </c>
      <c r="AQ581" s="8">
        <v>74.591409754915034</v>
      </c>
      <c r="AR581" s="8">
        <v>101</v>
      </c>
      <c r="AS581" s="8">
        <v>824.25742574257424</v>
      </c>
      <c r="AT581">
        <v>349</v>
      </c>
      <c r="AU581" s="20">
        <v>467.99999999999994</v>
      </c>
      <c r="AV581" s="8">
        <v>38.204081632653057</v>
      </c>
      <c r="AW581" s="34">
        <v>185</v>
      </c>
      <c r="AX581" s="34">
        <v>173</v>
      </c>
    </row>
    <row r="582" spans="1:50" x14ac:dyDescent="0.25">
      <c r="A582" s="2" t="s">
        <v>301</v>
      </c>
      <c r="B582" s="3" t="s">
        <v>1204</v>
      </c>
      <c r="C582" s="4">
        <v>13780</v>
      </c>
      <c r="D582" s="2" t="s">
        <v>303</v>
      </c>
      <c r="E582" s="2" t="s">
        <v>1205</v>
      </c>
      <c r="F582" t="e">
        <v>#N/A</v>
      </c>
      <c r="G582" s="6" t="s">
        <v>2233</v>
      </c>
      <c r="H582" s="6">
        <v>18</v>
      </c>
      <c r="I582" s="6" t="s">
        <v>2238</v>
      </c>
      <c r="J582" s="6" t="s">
        <v>2238</v>
      </c>
      <c r="K582" s="34">
        <v>11302.800000000001</v>
      </c>
      <c r="L582" s="34">
        <v>1039</v>
      </c>
      <c r="M582" s="34">
        <v>1030</v>
      </c>
      <c r="N582" s="34">
        <v>63.300970873786412</v>
      </c>
      <c r="O582" s="35">
        <v>12.109135786177362</v>
      </c>
      <c r="P582" s="33">
        <v>557</v>
      </c>
      <c r="Q582" s="33">
        <v>473</v>
      </c>
      <c r="R582" s="33">
        <v>0</v>
      </c>
      <c r="S582" s="8">
        <v>38.097028888635457</v>
      </c>
      <c r="T582" s="33">
        <v>11277.246999999999</v>
      </c>
      <c r="U582" s="33">
        <v>0</v>
      </c>
      <c r="V582" s="33">
        <v>0</v>
      </c>
      <c r="W582" s="33">
        <v>0</v>
      </c>
      <c r="X582" s="33">
        <v>4140.2668000000003</v>
      </c>
      <c r="Y582" s="33">
        <v>7441.5536000000002</v>
      </c>
      <c r="Z582" s="33">
        <v>0</v>
      </c>
      <c r="AA582" s="33">
        <v>0</v>
      </c>
      <c r="AB582" s="33">
        <v>9001.5655999999999</v>
      </c>
      <c r="AC582" s="33">
        <v>8476.1368000000002</v>
      </c>
      <c r="AD582" s="33">
        <v>117.0159</v>
      </c>
      <c r="AE582" s="33">
        <v>147.28344999999999</v>
      </c>
      <c r="AF582" s="33">
        <v>0</v>
      </c>
      <c r="AG582" s="33">
        <v>5898.5333000000001</v>
      </c>
      <c r="AH582" s="33">
        <v>0</v>
      </c>
      <c r="AI582" s="33">
        <v>2764.0794000000001</v>
      </c>
      <c r="AJ582" s="33">
        <v>1142.3122000000001</v>
      </c>
      <c r="AK582" s="33">
        <v>5545.9939000000004</v>
      </c>
      <c r="AL582" s="33">
        <v>9538.0697999999993</v>
      </c>
      <c r="AM582" s="33">
        <v>0</v>
      </c>
      <c r="AN582" s="33">
        <v>0.305932259672</v>
      </c>
      <c r="AO582" s="10">
        <v>0.58517699115044253</v>
      </c>
      <c r="AP582" s="8">
        <v>74.183976261127597</v>
      </c>
      <c r="AQ582" s="8">
        <v>27.996980502710208</v>
      </c>
      <c r="AR582" s="8">
        <v>261</v>
      </c>
      <c r="AS582" s="8">
        <v>176.62835249042146</v>
      </c>
      <c r="AT582">
        <v>727</v>
      </c>
      <c r="AU582" s="20">
        <v>933.00000000000011</v>
      </c>
      <c r="AV582" s="8">
        <v>90.582524271844662</v>
      </c>
      <c r="AW582" s="34">
        <v>119</v>
      </c>
      <c r="AX582" s="34">
        <v>97</v>
      </c>
    </row>
    <row r="583" spans="1:50" x14ac:dyDescent="0.25">
      <c r="A583" s="2" t="s">
        <v>438</v>
      </c>
      <c r="B583" s="3" t="s">
        <v>1206</v>
      </c>
      <c r="C583" s="4">
        <v>17388</v>
      </c>
      <c r="D583" s="2" t="s">
        <v>237</v>
      </c>
      <c r="E583" s="2" t="s">
        <v>1207</v>
      </c>
      <c r="F583" t="e">
        <v>#N/A</v>
      </c>
      <c r="G583" s="6" t="s">
        <v>2232</v>
      </c>
      <c r="H583" s="6">
        <v>11</v>
      </c>
      <c r="I583" s="6" t="s">
        <v>2238</v>
      </c>
      <c r="J583" s="6" t="s">
        <v>2238</v>
      </c>
      <c r="K583" s="34">
        <v>8688.8999999999978</v>
      </c>
      <c r="L583" s="34">
        <v>2701</v>
      </c>
      <c r="M583" s="34">
        <v>2345</v>
      </c>
      <c r="N583" s="34">
        <v>99.914712153518124</v>
      </c>
      <c r="O583" s="35">
        <v>0.95478526862523183</v>
      </c>
      <c r="P583" s="33">
        <v>1407</v>
      </c>
      <c r="Q583" s="33">
        <v>852</v>
      </c>
      <c r="R583" s="33">
        <v>86</v>
      </c>
      <c r="S583" s="8">
        <v>13.514763469309141</v>
      </c>
      <c r="T583" s="33">
        <v>1778.7284999999999</v>
      </c>
      <c r="U583" s="33">
        <v>0</v>
      </c>
      <c r="V583" s="33">
        <v>0</v>
      </c>
      <c r="W583" s="33">
        <v>7119.3779999999997</v>
      </c>
      <c r="X583" s="33">
        <v>0</v>
      </c>
      <c r="Y583" s="33">
        <v>0</v>
      </c>
      <c r="Z583" s="33">
        <v>871.10059000000001</v>
      </c>
      <c r="AA583" s="33">
        <v>8.7557588000000006</v>
      </c>
      <c r="AB583" s="33">
        <v>131.09280000000001</v>
      </c>
      <c r="AC583" s="33">
        <v>7906.9807000000001</v>
      </c>
      <c r="AD583" s="33">
        <v>25.184197999999999</v>
      </c>
      <c r="AE583" s="33">
        <v>28.792985000000002</v>
      </c>
      <c r="AF583" s="33">
        <v>0</v>
      </c>
      <c r="AG583" s="33">
        <v>12.189352</v>
      </c>
      <c r="AH583" s="33">
        <v>0</v>
      </c>
      <c r="AI583" s="33">
        <v>111.65051</v>
      </c>
      <c r="AJ583" s="33">
        <v>7303.3609999999999</v>
      </c>
      <c r="AK583" s="33">
        <v>278.47962999999999</v>
      </c>
      <c r="AL583" s="33">
        <v>1208.6405</v>
      </c>
      <c r="AM583" s="33">
        <v>0</v>
      </c>
      <c r="AN583" s="33">
        <v>11.256075004262</v>
      </c>
      <c r="AO583" s="10">
        <v>0.49134199134199136</v>
      </c>
      <c r="AP583" s="8">
        <v>0</v>
      </c>
      <c r="AQ583" s="8">
        <v>6.7199468247671197</v>
      </c>
      <c r="AR583" s="8">
        <v>100</v>
      </c>
      <c r="AS583" s="8">
        <v>75</v>
      </c>
      <c r="AT583">
        <v>866</v>
      </c>
      <c r="AU583" s="20">
        <v>2009</v>
      </c>
      <c r="AV583" s="8">
        <v>85.671641791044777</v>
      </c>
      <c r="AW583" s="34">
        <v>248</v>
      </c>
      <c r="AX583" s="34">
        <v>228</v>
      </c>
    </row>
    <row r="584" spans="1:50" x14ac:dyDescent="0.25">
      <c r="A584" s="2" t="s">
        <v>576</v>
      </c>
      <c r="B584" s="3" t="s">
        <v>1208</v>
      </c>
      <c r="C584" s="4">
        <v>76563</v>
      </c>
      <c r="D584" s="2" t="s">
        <v>578</v>
      </c>
      <c r="E584" s="2" t="s">
        <v>1209</v>
      </c>
      <c r="F584" t="s">
        <v>2252</v>
      </c>
      <c r="G584" s="6" t="s">
        <v>2231</v>
      </c>
      <c r="H584" s="6">
        <v>0</v>
      </c>
      <c r="I584" s="6" t="s">
        <v>2239</v>
      </c>
      <c r="J584" s="6" t="s">
        <v>2239</v>
      </c>
      <c r="K584" s="34">
        <v>35659.800000000003</v>
      </c>
      <c r="L584" s="34">
        <v>1744</v>
      </c>
      <c r="M584" s="34">
        <v>1651</v>
      </c>
      <c r="N584" s="34">
        <v>69.29133858267717</v>
      </c>
      <c r="O584" s="35">
        <v>4.3869676041391932</v>
      </c>
      <c r="P584" s="33">
        <v>942</v>
      </c>
      <c r="Q584" s="33">
        <v>647</v>
      </c>
      <c r="R584" s="33">
        <v>62</v>
      </c>
      <c r="S584" s="8">
        <v>31.696472692337395</v>
      </c>
      <c r="T584" s="33">
        <v>6648.5275000000001</v>
      </c>
      <c r="U584" s="33">
        <v>135.15719999999999</v>
      </c>
      <c r="V584" s="33">
        <v>4872.2458999999999</v>
      </c>
      <c r="W584" s="33">
        <v>15755.734</v>
      </c>
      <c r="X584" s="33">
        <v>8141.2334000000001</v>
      </c>
      <c r="Y584" s="33">
        <v>0</v>
      </c>
      <c r="Z584" s="33">
        <v>2302.1986000000002</v>
      </c>
      <c r="AA584" s="33">
        <v>9561.3580999999995</v>
      </c>
      <c r="AB584" s="33">
        <v>0</v>
      </c>
      <c r="AC584" s="33">
        <v>23509.804</v>
      </c>
      <c r="AD584" s="33">
        <v>353.02607999999998</v>
      </c>
      <c r="AE584" s="33">
        <v>205.60863000000001</v>
      </c>
      <c r="AF584" s="33">
        <v>0</v>
      </c>
      <c r="AG584" s="33">
        <v>39.288871999999998</v>
      </c>
      <c r="AH584" s="33">
        <v>9561.3582000000006</v>
      </c>
      <c r="AI584" s="33">
        <v>436.21852999999999</v>
      </c>
      <c r="AJ584" s="33">
        <v>11274.67</v>
      </c>
      <c r="AK584" s="33">
        <v>2885.2275</v>
      </c>
      <c r="AL584" s="33">
        <v>11324.014999999999</v>
      </c>
      <c r="AM584" s="33">
        <v>0</v>
      </c>
      <c r="AN584" s="33">
        <v>78.563393253314004</v>
      </c>
      <c r="AO584" s="10">
        <v>0.26933917945505792</v>
      </c>
      <c r="AP584" s="8">
        <v>0</v>
      </c>
      <c r="AQ584" s="8">
        <v>103.97716525259004</v>
      </c>
      <c r="AR584" s="8">
        <v>369</v>
      </c>
      <c r="AS584" s="8">
        <v>287.22862411490513</v>
      </c>
      <c r="AT584">
        <v>489</v>
      </c>
      <c r="AU584" s="20">
        <v>910</v>
      </c>
      <c r="AV584" s="8">
        <v>55.118110236220474</v>
      </c>
      <c r="AW584" s="34">
        <v>566</v>
      </c>
      <c r="AX584" s="34">
        <v>502</v>
      </c>
    </row>
    <row r="585" spans="1:50" x14ac:dyDescent="0.25">
      <c r="A585" s="2" t="s">
        <v>88</v>
      </c>
      <c r="B585" s="3" t="s">
        <v>1210</v>
      </c>
      <c r="C585" s="4">
        <v>68176</v>
      </c>
      <c r="D585" s="2" t="s">
        <v>90</v>
      </c>
      <c r="E585" s="2" t="s">
        <v>1211</v>
      </c>
      <c r="F585" t="e">
        <v>#N/A</v>
      </c>
      <c r="G585" s="6" t="s">
        <v>2230</v>
      </c>
      <c r="H585" s="6">
        <v>8</v>
      </c>
      <c r="I585" s="6" t="s">
        <v>2238</v>
      </c>
      <c r="J585" s="6" t="s">
        <v>2238</v>
      </c>
      <c r="K585" s="34">
        <v>17542.599999999999</v>
      </c>
      <c r="L585" s="34">
        <v>1079</v>
      </c>
      <c r="M585" s="34">
        <v>1034</v>
      </c>
      <c r="N585" s="34">
        <v>53.771760154738878</v>
      </c>
      <c r="O585" s="35">
        <v>5.9640141576532333</v>
      </c>
      <c r="P585" s="33">
        <v>591</v>
      </c>
      <c r="Q585" s="33">
        <v>434</v>
      </c>
      <c r="R585" s="33">
        <v>9</v>
      </c>
      <c r="S585" s="8">
        <v>31.812860977990461</v>
      </c>
      <c r="T585" s="33">
        <v>1859.8593000000001</v>
      </c>
      <c r="U585" s="33">
        <v>0</v>
      </c>
      <c r="V585" s="33">
        <v>223.47541000000001</v>
      </c>
      <c r="W585" s="33">
        <v>15554.825999999999</v>
      </c>
      <c r="X585" s="33">
        <v>0</v>
      </c>
      <c r="Y585" s="33">
        <v>0</v>
      </c>
      <c r="Z585" s="33">
        <v>3722.1491999999998</v>
      </c>
      <c r="AA585" s="33">
        <v>555.17755</v>
      </c>
      <c r="AB585" s="33">
        <v>33.413902</v>
      </c>
      <c r="AC585" s="33">
        <v>13416.063</v>
      </c>
      <c r="AD585" s="33">
        <v>11.642018999999999</v>
      </c>
      <c r="AE585" s="33">
        <v>16.057285</v>
      </c>
      <c r="AF585" s="33">
        <v>0</v>
      </c>
      <c r="AG585" s="33">
        <v>6339.5587999999998</v>
      </c>
      <c r="AH585" s="33">
        <v>555.17755999999997</v>
      </c>
      <c r="AI585" s="33">
        <v>15.875206</v>
      </c>
      <c r="AJ585" s="33">
        <v>4240.1422000000002</v>
      </c>
      <c r="AK585" s="33">
        <v>928.53359</v>
      </c>
      <c r="AL585" s="33">
        <v>5643.1008000000002</v>
      </c>
      <c r="AM585" s="33">
        <v>17244.074106700002</v>
      </c>
      <c r="AN585" s="33">
        <v>22.899426396905596</v>
      </c>
      <c r="AO585" s="10">
        <v>0.37982832618025753</v>
      </c>
      <c r="AP585" s="8">
        <v>0</v>
      </c>
      <c r="AQ585" s="8">
        <v>17.121613988881663</v>
      </c>
      <c r="AR585" s="8">
        <v>152</v>
      </c>
      <c r="AS585" s="8">
        <v>210.52631578947367</v>
      </c>
      <c r="AT585">
        <v>384</v>
      </c>
      <c r="AU585" s="20">
        <v>596</v>
      </c>
      <c r="AV585" s="8">
        <v>57.640232108317214</v>
      </c>
      <c r="AW585" s="34">
        <v>283</v>
      </c>
      <c r="AX585" s="34">
        <v>271</v>
      </c>
    </row>
    <row r="586" spans="1:50" x14ac:dyDescent="0.25">
      <c r="A586" s="2" t="s">
        <v>888</v>
      </c>
      <c r="B586" s="3" t="s">
        <v>1212</v>
      </c>
      <c r="C586" s="4">
        <v>27810</v>
      </c>
      <c r="D586" s="2" t="s">
        <v>890</v>
      </c>
      <c r="E586" s="2" t="s">
        <v>1213</v>
      </c>
      <c r="F586" t="e">
        <v>#N/A</v>
      </c>
      <c r="G586" s="6" t="s">
        <v>2232</v>
      </c>
      <c r="H586" s="6">
        <v>28</v>
      </c>
      <c r="I586" s="6" t="s">
        <v>2237</v>
      </c>
      <c r="J586" s="6" t="s">
        <v>2238</v>
      </c>
      <c r="K586" s="34">
        <v>17776.099999999999</v>
      </c>
      <c r="L586" s="34">
        <v>307</v>
      </c>
      <c r="M586" s="34">
        <v>240</v>
      </c>
      <c r="N586" s="34">
        <v>59.166666666666664</v>
      </c>
      <c r="O586" s="35">
        <v>1.3569773260284652</v>
      </c>
      <c r="P586" s="33">
        <v>0</v>
      </c>
      <c r="Q586" s="33">
        <v>0</v>
      </c>
      <c r="R586" s="33">
        <v>240</v>
      </c>
      <c r="S586" s="8">
        <v>49.3946120075545</v>
      </c>
      <c r="T586" s="33">
        <v>13189.34</v>
      </c>
      <c r="U586" s="33">
        <v>2260.2997</v>
      </c>
      <c r="V586" s="33">
        <v>0</v>
      </c>
      <c r="W586" s="33">
        <v>2912.6419999999998</v>
      </c>
      <c r="X586" s="33">
        <v>0</v>
      </c>
      <c r="Y586" s="33">
        <v>159.56869</v>
      </c>
      <c r="Z586" s="33">
        <v>8212.3970000000008</v>
      </c>
      <c r="AA586" s="33">
        <v>7362.8248999999996</v>
      </c>
      <c r="AB586" s="33">
        <v>136.29754</v>
      </c>
      <c r="AC586" s="33">
        <v>2766.0450000000001</v>
      </c>
      <c r="AD586" s="33">
        <v>26.290865</v>
      </c>
      <c r="AE586" s="33">
        <v>27.693716999999999</v>
      </c>
      <c r="AF586" s="33">
        <v>0</v>
      </c>
      <c r="AG586" s="33">
        <v>199.67787999999999</v>
      </c>
      <c r="AH586" s="33">
        <v>7344.6180000000004</v>
      </c>
      <c r="AI586" s="33">
        <v>89.477031999999994</v>
      </c>
      <c r="AJ586" s="33">
        <v>1271.8044</v>
      </c>
      <c r="AK586" s="33">
        <v>511.42446000000001</v>
      </c>
      <c r="AL586" s="33">
        <v>9218.7284999999993</v>
      </c>
      <c r="AM586" s="33">
        <v>0</v>
      </c>
      <c r="AN586" s="33">
        <v>55.869206116984003</v>
      </c>
      <c r="AO586" s="10">
        <v>0.4942377346065196</v>
      </c>
      <c r="AP586" s="8">
        <v>0</v>
      </c>
      <c r="AQ586" s="8">
        <v>15.524066774866679</v>
      </c>
      <c r="AR586" s="8">
        <v>147</v>
      </c>
      <c r="AS586" s="8">
        <v>109.52380952380952</v>
      </c>
      <c r="AT586">
        <v>102</v>
      </c>
      <c r="AU586" s="20">
        <v>221</v>
      </c>
      <c r="AV586" s="8">
        <v>92.083333333333329</v>
      </c>
      <c r="AW586" s="34">
        <v>10</v>
      </c>
      <c r="AX586" s="34">
        <v>9</v>
      </c>
    </row>
    <row r="587" spans="1:50" x14ac:dyDescent="0.25">
      <c r="A587" s="2" t="s">
        <v>88</v>
      </c>
      <c r="B587" s="3" t="s">
        <v>1214</v>
      </c>
      <c r="C587" s="4">
        <v>68615</v>
      </c>
      <c r="D587" s="2" t="s">
        <v>90</v>
      </c>
      <c r="E587" s="2" t="s">
        <v>1215</v>
      </c>
      <c r="F587" t="e">
        <v>#N/A</v>
      </c>
      <c r="G587" s="6" t="s">
        <v>2230</v>
      </c>
      <c r="H587" s="6">
        <v>0</v>
      </c>
      <c r="I587" s="6" t="s">
        <v>2239</v>
      </c>
      <c r="J587" s="6" t="s">
        <v>2239</v>
      </c>
      <c r="K587" s="34">
        <v>126372.3</v>
      </c>
      <c r="L587" s="34">
        <v>4241</v>
      </c>
      <c r="M587" s="34">
        <v>3801</v>
      </c>
      <c r="N587" s="34">
        <v>39.331754801368064</v>
      </c>
      <c r="O587" s="35">
        <v>2.7836965624420538</v>
      </c>
      <c r="P587" s="33">
        <v>2230</v>
      </c>
      <c r="Q587" s="33">
        <v>1552</v>
      </c>
      <c r="R587" s="33">
        <v>19</v>
      </c>
      <c r="S587" s="8">
        <v>20.605153792331986</v>
      </c>
      <c r="T587" s="33">
        <v>37747.482000000004</v>
      </c>
      <c r="U587" s="33">
        <v>4876.5754999999999</v>
      </c>
      <c r="V587" s="33">
        <v>1887.8126</v>
      </c>
      <c r="W587" s="33">
        <v>69128.968999999997</v>
      </c>
      <c r="X587" s="33">
        <v>17555.723000000002</v>
      </c>
      <c r="Y587" s="33">
        <v>1700.6781000000001</v>
      </c>
      <c r="Z587" s="33">
        <v>12147.737999999999</v>
      </c>
      <c r="AA587" s="33">
        <v>458.45785999999998</v>
      </c>
      <c r="AB587" s="33">
        <v>972.70550000000003</v>
      </c>
      <c r="AC587" s="33">
        <v>116571.14</v>
      </c>
      <c r="AD587" s="33">
        <v>120.0765</v>
      </c>
      <c r="AE587" s="33">
        <v>138.01310000000001</v>
      </c>
      <c r="AF587" s="33">
        <v>0</v>
      </c>
      <c r="AG587" s="33">
        <v>20131.805</v>
      </c>
      <c r="AH587" s="33">
        <v>367.99709000000001</v>
      </c>
      <c r="AI587" s="33">
        <v>499.59386000000001</v>
      </c>
      <c r="AJ587" s="33">
        <v>59497.817999999999</v>
      </c>
      <c r="AK587" s="33">
        <v>24142.682000000001</v>
      </c>
      <c r="AL587" s="33">
        <v>27192.888999999999</v>
      </c>
      <c r="AM587" s="33">
        <v>0</v>
      </c>
      <c r="AN587" s="33">
        <v>263.94023580081199</v>
      </c>
      <c r="AO587" s="10">
        <v>0.38300251607492314</v>
      </c>
      <c r="AP587" s="8">
        <v>0</v>
      </c>
      <c r="AQ587" s="8">
        <v>91.953768129037584</v>
      </c>
      <c r="AR587" s="8">
        <v>1253</v>
      </c>
      <c r="AS587" s="8">
        <v>137.15881883479648</v>
      </c>
      <c r="AT587">
        <v>2152</v>
      </c>
      <c r="AU587" s="20">
        <v>2954</v>
      </c>
      <c r="AV587" s="8">
        <v>77.716390423572747</v>
      </c>
      <c r="AW587" s="34">
        <v>618</v>
      </c>
      <c r="AX587" s="34">
        <v>578</v>
      </c>
    </row>
    <row r="588" spans="1:50" x14ac:dyDescent="0.25">
      <c r="A588" s="2" t="s">
        <v>134</v>
      </c>
      <c r="B588" s="3" t="s">
        <v>1216</v>
      </c>
      <c r="C588" s="4">
        <v>54003</v>
      </c>
      <c r="D588" s="2" t="s">
        <v>136</v>
      </c>
      <c r="E588" s="2" t="s">
        <v>1217</v>
      </c>
      <c r="F588" t="e">
        <v>#N/A</v>
      </c>
      <c r="G588" s="6" t="s">
        <v>2233</v>
      </c>
      <c r="H588" s="6">
        <v>11</v>
      </c>
      <c r="I588" s="6" t="s">
        <v>2238</v>
      </c>
      <c r="J588" s="6" t="s">
        <v>2238</v>
      </c>
      <c r="K588" s="34">
        <v>136573.29999999999</v>
      </c>
      <c r="L588" s="34">
        <v>3082</v>
      </c>
      <c r="M588" s="34">
        <v>2182</v>
      </c>
      <c r="N588" s="34">
        <v>50.229147571035746</v>
      </c>
      <c r="O588" s="35">
        <v>1.9153042023664226</v>
      </c>
      <c r="P588" s="33">
        <v>1190</v>
      </c>
      <c r="Q588" s="33">
        <v>991</v>
      </c>
      <c r="R588" s="33">
        <v>1</v>
      </c>
      <c r="S588" s="8">
        <v>49.76668024102473</v>
      </c>
      <c r="T588" s="33">
        <v>6420.8639000000003</v>
      </c>
      <c r="U588" s="33">
        <v>899.86028999999996</v>
      </c>
      <c r="V588" s="33">
        <v>50108.415000000001</v>
      </c>
      <c r="W588" s="33">
        <v>79665.34</v>
      </c>
      <c r="X588" s="33">
        <v>732.41916000000003</v>
      </c>
      <c r="Y588" s="33">
        <v>0</v>
      </c>
      <c r="Z588" s="33">
        <v>20101.138999999999</v>
      </c>
      <c r="AA588" s="33">
        <v>20093.463</v>
      </c>
      <c r="AB588" s="33">
        <v>522.28090999999995</v>
      </c>
      <c r="AC588" s="33">
        <v>97459.437999999995</v>
      </c>
      <c r="AD588" s="33">
        <v>206.74651</v>
      </c>
      <c r="AE588" s="33">
        <v>236.17739</v>
      </c>
      <c r="AF588" s="33">
        <v>0</v>
      </c>
      <c r="AG588" s="33">
        <v>29650.04</v>
      </c>
      <c r="AH588" s="33">
        <v>8957.7651999999998</v>
      </c>
      <c r="AI588" s="33">
        <v>1636.9689000000001</v>
      </c>
      <c r="AJ588" s="33">
        <v>23089.278999999999</v>
      </c>
      <c r="AK588" s="33">
        <v>5944.1593000000003</v>
      </c>
      <c r="AL588" s="33">
        <v>68868.678</v>
      </c>
      <c r="AM588" s="33">
        <v>8026.8616942199997</v>
      </c>
      <c r="AN588" s="33">
        <v>120.68193194346</v>
      </c>
      <c r="AO588" s="10">
        <v>0.66832844574780059</v>
      </c>
      <c r="AP588" s="8">
        <v>0</v>
      </c>
      <c r="AQ588" s="8">
        <v>89.635431112557285</v>
      </c>
      <c r="AR588" s="8">
        <v>917</v>
      </c>
      <c r="AS588" s="8">
        <v>143.46782988004361</v>
      </c>
      <c r="AT588">
        <v>1899</v>
      </c>
      <c r="AU588" s="20">
        <v>1863</v>
      </c>
      <c r="AV588" s="8">
        <v>85.380384967919341</v>
      </c>
      <c r="AW588" s="34">
        <v>706</v>
      </c>
      <c r="AX588" s="34">
        <v>641</v>
      </c>
    </row>
    <row r="589" spans="1:50" x14ac:dyDescent="0.25">
      <c r="A589" s="2" t="s">
        <v>500</v>
      </c>
      <c r="B589" s="3" t="s">
        <v>1218</v>
      </c>
      <c r="C589" s="4">
        <v>5150</v>
      </c>
      <c r="D589" s="2" t="s">
        <v>502</v>
      </c>
      <c r="E589" s="2" t="s">
        <v>1219</v>
      </c>
      <c r="F589" t="e">
        <v>#N/A</v>
      </c>
      <c r="G589" s="6" t="s">
        <v>2233</v>
      </c>
      <c r="H589" s="6">
        <v>14</v>
      </c>
      <c r="I589" s="6" t="s">
        <v>2238</v>
      </c>
      <c r="J589" s="6" t="s">
        <v>2239</v>
      </c>
      <c r="K589" s="34">
        <v>14085.699999999999</v>
      </c>
      <c r="L589" s="34">
        <v>522</v>
      </c>
      <c r="M589" s="34">
        <v>493</v>
      </c>
      <c r="N589" s="34">
        <v>45.030425963488845</v>
      </c>
      <c r="O589" s="35">
        <v>2.4020088456310611</v>
      </c>
      <c r="P589" s="33">
        <v>73</v>
      </c>
      <c r="Q589" s="33">
        <v>418</v>
      </c>
      <c r="R589" s="33">
        <v>2</v>
      </c>
      <c r="S589" s="8">
        <v>30.82643425905961</v>
      </c>
      <c r="T589" s="33">
        <v>5742.1956</v>
      </c>
      <c r="U589" s="33">
        <v>0</v>
      </c>
      <c r="V589" s="33">
        <v>0</v>
      </c>
      <c r="W589" s="33">
        <v>10842.225</v>
      </c>
      <c r="X589" s="33">
        <v>64.193101999999996</v>
      </c>
      <c r="Y589" s="33">
        <v>0</v>
      </c>
      <c r="Z589" s="33">
        <v>3462.1855</v>
      </c>
      <c r="AA589" s="33">
        <v>0</v>
      </c>
      <c r="AB589" s="33">
        <v>1195.2908</v>
      </c>
      <c r="AC589" s="33">
        <v>12956.73</v>
      </c>
      <c r="AD589" s="33">
        <v>42.641589000000003</v>
      </c>
      <c r="AE589" s="33">
        <v>48.898639000000003</v>
      </c>
      <c r="AF589" s="33">
        <v>0</v>
      </c>
      <c r="AG589" s="33">
        <v>153.63413</v>
      </c>
      <c r="AH589" s="33">
        <v>0</v>
      </c>
      <c r="AI589" s="33">
        <v>545.06200000000001</v>
      </c>
      <c r="AJ589" s="33">
        <v>8462.6021000000001</v>
      </c>
      <c r="AK589" s="33">
        <v>3003.6777000000002</v>
      </c>
      <c r="AL589" s="33">
        <v>5442.9732000000004</v>
      </c>
      <c r="AM589" s="33">
        <v>0</v>
      </c>
      <c r="AN589" s="33">
        <v>25.744299591789598</v>
      </c>
      <c r="AO589" s="10">
        <v>0.23198594024604569</v>
      </c>
      <c r="AP589" s="8">
        <v>0</v>
      </c>
      <c r="AQ589" s="8">
        <v>15.565564361181762</v>
      </c>
      <c r="AR589" s="8">
        <v>168</v>
      </c>
      <c r="AS589" s="8">
        <v>117.26190476190479</v>
      </c>
      <c r="AT589">
        <v>118</v>
      </c>
      <c r="AU589" s="20">
        <v>465</v>
      </c>
      <c r="AV589" s="8">
        <v>94.320486815415819</v>
      </c>
      <c r="AW589" s="34">
        <v>3</v>
      </c>
      <c r="AX589" s="34">
        <v>3</v>
      </c>
    </row>
    <row r="590" spans="1:50" x14ac:dyDescent="0.25">
      <c r="A590" s="2" t="s">
        <v>500</v>
      </c>
      <c r="B590" s="3" t="s">
        <v>1220</v>
      </c>
      <c r="C590" s="4">
        <v>5315</v>
      </c>
      <c r="D590" s="2" t="s">
        <v>502</v>
      </c>
      <c r="E590" s="2" t="s">
        <v>517</v>
      </c>
      <c r="F590" t="e">
        <v>#N/A</v>
      </c>
      <c r="G590" s="6" t="s">
        <v>2232</v>
      </c>
      <c r="H590" s="6">
        <v>0</v>
      </c>
      <c r="I590" s="6" t="s">
        <v>2239</v>
      </c>
      <c r="J590" s="6" t="s">
        <v>2239</v>
      </c>
      <c r="K590" s="34">
        <v>11870.199999999999</v>
      </c>
      <c r="L590" s="34">
        <v>1240</v>
      </c>
      <c r="M590" s="34">
        <v>990</v>
      </c>
      <c r="N590" s="34">
        <v>61.919191919191917</v>
      </c>
      <c r="O590" s="35">
        <v>10.066037703456265</v>
      </c>
      <c r="P590" s="33">
        <v>483</v>
      </c>
      <c r="Q590" s="33">
        <v>498</v>
      </c>
      <c r="R590" s="33">
        <v>9</v>
      </c>
      <c r="S590" s="8">
        <v>11.838049146264366</v>
      </c>
      <c r="T590" s="33">
        <v>1357.4758999999999</v>
      </c>
      <c r="U590" s="33">
        <v>0</v>
      </c>
      <c r="V590" s="33">
        <v>0</v>
      </c>
      <c r="W590" s="33">
        <v>10593.312</v>
      </c>
      <c r="X590" s="33">
        <v>99.677188999999998</v>
      </c>
      <c r="Y590" s="33">
        <v>0</v>
      </c>
      <c r="Z590" s="33">
        <v>547.21700999999996</v>
      </c>
      <c r="AA590" s="33">
        <v>141.82854</v>
      </c>
      <c r="AB590" s="33">
        <v>0</v>
      </c>
      <c r="AC590" s="33">
        <v>11324.126</v>
      </c>
      <c r="AD590" s="33">
        <v>69.356660000000005</v>
      </c>
      <c r="AE590" s="33">
        <v>58.828195000000001</v>
      </c>
      <c r="AF590" s="33">
        <v>0</v>
      </c>
      <c r="AG590" s="33">
        <v>3852.4677999999999</v>
      </c>
      <c r="AH590" s="33">
        <v>141.82856000000001</v>
      </c>
      <c r="AI590" s="33">
        <v>0</v>
      </c>
      <c r="AJ590" s="33">
        <v>6089.7488999999996</v>
      </c>
      <c r="AK590" s="33">
        <v>509.31858999999997</v>
      </c>
      <c r="AL590" s="33">
        <v>1430.3363999999999</v>
      </c>
      <c r="AM590" s="33">
        <v>0</v>
      </c>
      <c r="AN590" s="33">
        <v>15.488823769457202</v>
      </c>
      <c r="AO590" s="10">
        <v>0.5452638937434463</v>
      </c>
      <c r="AP590" s="8">
        <v>0</v>
      </c>
      <c r="AQ590" s="8">
        <v>51.279448073131789</v>
      </c>
      <c r="AR590" s="8">
        <v>88</v>
      </c>
      <c r="AS590" s="8">
        <v>737.50000000000011</v>
      </c>
      <c r="AT590">
        <v>240</v>
      </c>
      <c r="AU590" s="20">
        <v>522</v>
      </c>
      <c r="AV590" s="8">
        <v>52.72727272727272</v>
      </c>
      <c r="AW590" s="34">
        <v>96</v>
      </c>
      <c r="AX590" s="34">
        <v>90</v>
      </c>
    </row>
    <row r="591" spans="1:50" x14ac:dyDescent="0.25">
      <c r="A591" s="2" t="s">
        <v>27</v>
      </c>
      <c r="B591" s="3" t="s">
        <v>1221</v>
      </c>
      <c r="C591" s="4">
        <v>25154</v>
      </c>
      <c r="D591" s="2" t="s">
        <v>29</v>
      </c>
      <c r="E591" s="2" t="s">
        <v>1222</v>
      </c>
      <c r="F591" t="e">
        <v>#N/A</v>
      </c>
      <c r="G591" s="6" t="s">
        <v>2230</v>
      </c>
      <c r="H591" s="6">
        <v>11</v>
      </c>
      <c r="I591" s="6" t="s">
        <v>2238</v>
      </c>
      <c r="J591" s="6" t="s">
        <v>2238</v>
      </c>
      <c r="K591" s="34">
        <v>30536.5</v>
      </c>
      <c r="L591" s="34">
        <v>4839</v>
      </c>
      <c r="M591" s="34">
        <v>4475</v>
      </c>
      <c r="N591" s="34">
        <v>77.25139664804469</v>
      </c>
      <c r="O591" s="35">
        <v>22.785883749222265</v>
      </c>
      <c r="P591" s="33">
        <v>937</v>
      </c>
      <c r="Q591" s="33">
        <v>3477</v>
      </c>
      <c r="R591" s="33">
        <v>61</v>
      </c>
      <c r="S591" s="8">
        <v>31.754209729370935</v>
      </c>
      <c r="T591" s="33">
        <v>6307.0897999999997</v>
      </c>
      <c r="U591" s="33">
        <v>4330.2173000000003</v>
      </c>
      <c r="V591" s="33">
        <v>4885.1388999999999</v>
      </c>
      <c r="W591" s="33">
        <v>13930.95</v>
      </c>
      <c r="X591" s="33">
        <v>0</v>
      </c>
      <c r="Y591" s="33">
        <v>0</v>
      </c>
      <c r="Z591" s="33">
        <v>252.29535999999999</v>
      </c>
      <c r="AA591" s="33">
        <v>3584.3117000000002</v>
      </c>
      <c r="AB591" s="33">
        <v>92.600104000000002</v>
      </c>
      <c r="AC591" s="33">
        <v>25627.940999999999</v>
      </c>
      <c r="AD591" s="33">
        <v>19.616913</v>
      </c>
      <c r="AE591" s="33">
        <v>40.985092999999999</v>
      </c>
      <c r="AF591" s="33">
        <v>0</v>
      </c>
      <c r="AG591" s="33">
        <v>238.98745</v>
      </c>
      <c r="AH591" s="33">
        <v>3584.3116</v>
      </c>
      <c r="AI591" s="33">
        <v>5021.0173999999997</v>
      </c>
      <c r="AJ591" s="33">
        <v>10195.746999999999</v>
      </c>
      <c r="AK591" s="33">
        <v>1103.856</v>
      </c>
      <c r="AL591" s="33">
        <v>9391.8610000000008</v>
      </c>
      <c r="AM591" s="33">
        <v>13925.731361800001</v>
      </c>
      <c r="AN591" s="33">
        <v>8.3819404648720006</v>
      </c>
      <c r="AO591" s="10">
        <v>0.255779427359491</v>
      </c>
      <c r="AP591" s="8">
        <v>0</v>
      </c>
      <c r="AQ591" s="8">
        <v>66.16443440691279</v>
      </c>
      <c r="AR591" s="8">
        <v>295</v>
      </c>
      <c r="AS591" s="8">
        <v>306.10169491525426</v>
      </c>
      <c r="AT591">
        <v>2058</v>
      </c>
      <c r="AU591" s="20">
        <v>4030</v>
      </c>
      <c r="AV591" s="8">
        <v>90.055865921787714</v>
      </c>
      <c r="AW591" s="34">
        <v>912</v>
      </c>
      <c r="AX591" s="34">
        <v>870</v>
      </c>
    </row>
    <row r="592" spans="1:50" x14ac:dyDescent="0.25">
      <c r="A592" s="2" t="s">
        <v>772</v>
      </c>
      <c r="B592" s="3" t="s">
        <v>1223</v>
      </c>
      <c r="C592" s="4">
        <v>41503</v>
      </c>
      <c r="D592" s="2" t="s">
        <v>774</v>
      </c>
      <c r="E592" s="2" t="s">
        <v>1224</v>
      </c>
      <c r="F592" t="e">
        <v>#N/A</v>
      </c>
      <c r="G592" s="6" t="s">
        <v>2233</v>
      </c>
      <c r="H592" s="6">
        <v>17</v>
      </c>
      <c r="I592" s="6" t="s">
        <v>2238</v>
      </c>
      <c r="J592" s="6" t="s">
        <v>2238</v>
      </c>
      <c r="K592" s="34">
        <v>17140.900000000001</v>
      </c>
      <c r="L592" s="34">
        <v>4692</v>
      </c>
      <c r="M592" s="34">
        <v>3673</v>
      </c>
      <c r="N592" s="34">
        <v>87.367274707323716</v>
      </c>
      <c r="O592" s="35">
        <v>26.900689863524718</v>
      </c>
      <c r="P592" s="33">
        <v>2084</v>
      </c>
      <c r="Q592" s="33">
        <v>1542</v>
      </c>
      <c r="R592" s="33">
        <v>47</v>
      </c>
      <c r="S592" s="8">
        <v>43.53741274958243</v>
      </c>
      <c r="T592" s="33">
        <v>4055.7784999999999</v>
      </c>
      <c r="U592" s="33">
        <v>0</v>
      </c>
      <c r="V592" s="33">
        <v>0</v>
      </c>
      <c r="W592" s="33">
        <v>10967.734</v>
      </c>
      <c r="X592" s="33">
        <v>0</v>
      </c>
      <c r="Y592" s="33">
        <v>0</v>
      </c>
      <c r="Z592" s="33">
        <v>5195.9615000000003</v>
      </c>
      <c r="AA592" s="33">
        <v>876.37573999999995</v>
      </c>
      <c r="AB592" s="33">
        <v>35.924702000000003</v>
      </c>
      <c r="AC592" s="33">
        <v>8942.7667000000001</v>
      </c>
      <c r="AD592" s="33">
        <v>21.336974999999999</v>
      </c>
      <c r="AE592" s="33">
        <v>20.337183</v>
      </c>
      <c r="AF592" s="33">
        <v>0</v>
      </c>
      <c r="AG592" s="33">
        <v>0</v>
      </c>
      <c r="AH592" s="33">
        <v>875.81367</v>
      </c>
      <c r="AI592" s="33">
        <v>51.221029000000001</v>
      </c>
      <c r="AJ592" s="33">
        <v>6123.2789000000002</v>
      </c>
      <c r="AK592" s="33">
        <v>1439.6016</v>
      </c>
      <c r="AL592" s="33">
        <v>6562.1131999999998</v>
      </c>
      <c r="AM592" s="33">
        <v>5929.9193262600002</v>
      </c>
      <c r="AN592" s="33">
        <v>60.843737973854005</v>
      </c>
      <c r="AO592" s="10">
        <v>0.36630623414764385</v>
      </c>
      <c r="AP592" s="8">
        <v>0</v>
      </c>
      <c r="AQ592" s="8">
        <v>115.2880385934364</v>
      </c>
      <c r="AR592" s="8">
        <v>150</v>
      </c>
      <c r="AS592" s="8">
        <v>948</v>
      </c>
      <c r="AT592">
        <v>2120</v>
      </c>
      <c r="AU592" s="20">
        <v>2316</v>
      </c>
      <c r="AV592" s="8">
        <v>63.054723659134225</v>
      </c>
      <c r="AW592" s="34">
        <v>554</v>
      </c>
      <c r="AX592" s="34">
        <v>489</v>
      </c>
    </row>
    <row r="593" spans="1:50" x14ac:dyDescent="0.25">
      <c r="A593" s="2" t="s">
        <v>321</v>
      </c>
      <c r="B593" s="3" t="s">
        <v>1225</v>
      </c>
      <c r="C593" s="4">
        <v>19364</v>
      </c>
      <c r="D593" s="2" t="s">
        <v>323</v>
      </c>
      <c r="E593" s="2" t="s">
        <v>1226</v>
      </c>
      <c r="F593" t="s">
        <v>2252</v>
      </c>
      <c r="G593" s="6" t="s">
        <v>2233</v>
      </c>
      <c r="H593" s="6">
        <v>14</v>
      </c>
      <c r="I593" s="6" t="s">
        <v>2238</v>
      </c>
      <c r="J593" s="6" t="s">
        <v>2238</v>
      </c>
      <c r="K593" s="34">
        <v>22097.699999999997</v>
      </c>
      <c r="L593" s="34">
        <v>2833</v>
      </c>
      <c r="M593" s="34">
        <v>2824</v>
      </c>
      <c r="N593" s="34">
        <v>94.900849858356935</v>
      </c>
      <c r="O593" s="35">
        <v>7.7579092671219572</v>
      </c>
      <c r="P593" s="33">
        <v>2589</v>
      </c>
      <c r="Q593" s="33">
        <v>233</v>
      </c>
      <c r="R593" s="33">
        <v>2</v>
      </c>
      <c r="S593" s="8">
        <v>12.857913757233172</v>
      </c>
      <c r="T593" s="33">
        <v>583.01432999999997</v>
      </c>
      <c r="U593" s="33">
        <v>0</v>
      </c>
      <c r="V593" s="33">
        <v>1709.1316999999999</v>
      </c>
      <c r="W593" s="33">
        <v>21159.933000000001</v>
      </c>
      <c r="X593" s="33">
        <v>0</v>
      </c>
      <c r="Y593" s="33">
        <v>0</v>
      </c>
      <c r="Z593" s="33">
        <v>1035.971</v>
      </c>
      <c r="AA593" s="33">
        <v>7731.1148000000003</v>
      </c>
      <c r="AB593" s="33">
        <v>0</v>
      </c>
      <c r="AC593" s="33">
        <v>14739.86</v>
      </c>
      <c r="AD593" s="33">
        <v>0</v>
      </c>
      <c r="AE593" s="33">
        <v>22.732196999999999</v>
      </c>
      <c r="AF593" s="33">
        <v>0</v>
      </c>
      <c r="AG593" s="33">
        <v>1286.8305</v>
      </c>
      <c r="AH593" s="33">
        <v>7720.3991999999998</v>
      </c>
      <c r="AI593" s="33">
        <v>0</v>
      </c>
      <c r="AJ593" s="33">
        <v>11052.012000000001</v>
      </c>
      <c r="AK593" s="33">
        <v>402.46823000000001</v>
      </c>
      <c r="AL593" s="33">
        <v>3022.5032000000001</v>
      </c>
      <c r="AM593" s="33">
        <v>0</v>
      </c>
      <c r="AN593" s="33">
        <v>99.416004265827198</v>
      </c>
      <c r="AO593" s="10">
        <v>0.57586966094231617</v>
      </c>
      <c r="AP593" s="8">
        <v>0</v>
      </c>
      <c r="AQ593" s="8">
        <v>153.47015022730619</v>
      </c>
      <c r="AR593" s="8">
        <v>252</v>
      </c>
      <c r="AS593" s="8">
        <v>831.78806413107145</v>
      </c>
      <c r="AT593">
        <v>1737</v>
      </c>
      <c r="AU593" s="20">
        <v>2012</v>
      </c>
      <c r="AV593" s="8">
        <v>71.246458923512748</v>
      </c>
      <c r="AW593" s="34">
        <v>348</v>
      </c>
      <c r="AX593" s="34">
        <v>307</v>
      </c>
    </row>
    <row r="594" spans="1:50" x14ac:dyDescent="0.25">
      <c r="A594" s="2" t="s">
        <v>27</v>
      </c>
      <c r="B594" s="3" t="s">
        <v>1227</v>
      </c>
      <c r="C594" s="4">
        <v>25793</v>
      </c>
      <c r="D594" s="2" t="s">
        <v>29</v>
      </c>
      <c r="E594" s="2" t="s">
        <v>1228</v>
      </c>
      <c r="F594" t="e">
        <v>#N/A</v>
      </c>
      <c r="G594" s="6" t="s">
        <v>2230</v>
      </c>
      <c r="H594" s="6">
        <v>11</v>
      </c>
      <c r="I594" s="6" t="s">
        <v>2238</v>
      </c>
      <c r="J594" s="6" t="s">
        <v>2238</v>
      </c>
      <c r="K594" s="34">
        <v>19743.300000000003</v>
      </c>
      <c r="L594" s="34">
        <v>3415</v>
      </c>
      <c r="M594" s="34">
        <v>3011</v>
      </c>
      <c r="N594" s="34">
        <v>86.350049817336441</v>
      </c>
      <c r="O594" s="35">
        <v>13.631915542791582</v>
      </c>
      <c r="P594" s="33">
        <v>686</v>
      </c>
      <c r="Q594" s="33">
        <v>2234</v>
      </c>
      <c r="R594" s="33">
        <v>91</v>
      </c>
      <c r="S594" s="8">
        <v>39.692859465142433</v>
      </c>
      <c r="T594" s="33">
        <v>3505.2546000000002</v>
      </c>
      <c r="U594" s="33">
        <v>5287.8242</v>
      </c>
      <c r="V594" s="33">
        <v>2801.404</v>
      </c>
      <c r="W594" s="33">
        <v>7017.1619000000001</v>
      </c>
      <c r="X594" s="33">
        <v>0</v>
      </c>
      <c r="Y594" s="33">
        <v>0</v>
      </c>
      <c r="Z594" s="33">
        <v>1587.0286000000001</v>
      </c>
      <c r="AA594" s="33">
        <v>1562.4168999999999</v>
      </c>
      <c r="AB594" s="33">
        <v>826.70135000000005</v>
      </c>
      <c r="AC594" s="33">
        <v>15498.754999999999</v>
      </c>
      <c r="AD594" s="33">
        <v>6.1647210000000001</v>
      </c>
      <c r="AE594" s="33">
        <v>11.473560000000001</v>
      </c>
      <c r="AF594" s="33">
        <v>0</v>
      </c>
      <c r="AG594" s="33">
        <v>240.75917000000001</v>
      </c>
      <c r="AH594" s="33">
        <v>1439.0310999999999</v>
      </c>
      <c r="AI594" s="33">
        <v>6028.6243999999997</v>
      </c>
      <c r="AJ594" s="33">
        <v>3613.2087000000001</v>
      </c>
      <c r="AK594" s="33">
        <v>415.37864000000002</v>
      </c>
      <c r="AL594" s="33">
        <v>7732.5909000000001</v>
      </c>
      <c r="AM594" s="33">
        <v>17753.4562319</v>
      </c>
      <c r="AN594" s="33">
        <v>4.0926625425539997</v>
      </c>
      <c r="AO594" s="10">
        <v>0.34692962796952037</v>
      </c>
      <c r="AP594" s="8">
        <v>0</v>
      </c>
      <c r="AQ594" s="8">
        <v>28.649273369992141</v>
      </c>
      <c r="AR594" s="8">
        <v>194</v>
      </c>
      <c r="AS594" s="8">
        <v>201.54639175257731</v>
      </c>
      <c r="AT594">
        <v>1387</v>
      </c>
      <c r="AU594" s="20">
        <v>2980</v>
      </c>
      <c r="AV594" s="8">
        <v>98.970441713716369</v>
      </c>
      <c r="AW594" s="34">
        <v>82</v>
      </c>
      <c r="AX594" s="34">
        <v>75</v>
      </c>
    </row>
    <row r="595" spans="1:50" x14ac:dyDescent="0.25">
      <c r="A595" s="2" t="s">
        <v>88</v>
      </c>
      <c r="B595" s="3" t="s">
        <v>1229</v>
      </c>
      <c r="C595" s="4">
        <v>68162</v>
      </c>
      <c r="D595" s="2" t="s">
        <v>90</v>
      </c>
      <c r="E595" s="2" t="s">
        <v>1230</v>
      </c>
      <c r="F595" t="e">
        <v>#N/A</v>
      </c>
      <c r="G595" s="6" t="s">
        <v>2233</v>
      </c>
      <c r="H595" s="6">
        <v>6</v>
      </c>
      <c r="I595" s="6" t="s">
        <v>2238</v>
      </c>
      <c r="J595" s="6" t="s">
        <v>2238</v>
      </c>
      <c r="K595" s="34">
        <v>46338.2</v>
      </c>
      <c r="L595" s="34">
        <v>1267</v>
      </c>
      <c r="M595" s="34">
        <v>1180</v>
      </c>
      <c r="N595" s="34">
        <v>37.711864406779661</v>
      </c>
      <c r="O595" s="35">
        <v>2.1646510028952357</v>
      </c>
      <c r="P595" s="33">
        <v>284</v>
      </c>
      <c r="Q595" s="33">
        <v>896</v>
      </c>
      <c r="R595" s="33">
        <v>0</v>
      </c>
      <c r="S595" s="8">
        <v>69.89553684921232</v>
      </c>
      <c r="T595" s="33">
        <v>748.87405999999999</v>
      </c>
      <c r="U595" s="33">
        <v>5517.6728000000003</v>
      </c>
      <c r="V595" s="33">
        <v>21073.032999999999</v>
      </c>
      <c r="W595" s="33">
        <v>14283.155000000001</v>
      </c>
      <c r="X595" s="33">
        <v>565.69043999999997</v>
      </c>
      <c r="Y595" s="33">
        <v>0</v>
      </c>
      <c r="Z595" s="33">
        <v>1595.8196</v>
      </c>
      <c r="AA595" s="33">
        <v>473.31702999999999</v>
      </c>
      <c r="AB595" s="33">
        <v>137.8262</v>
      </c>
      <c r="AC595" s="33">
        <v>40004.81</v>
      </c>
      <c r="AD595" s="33">
        <v>27.577673000000001</v>
      </c>
      <c r="AE595" s="33">
        <v>30.332411</v>
      </c>
      <c r="AF595" s="33">
        <v>0</v>
      </c>
      <c r="AG595" s="33">
        <v>1123.1686</v>
      </c>
      <c r="AH595" s="33">
        <v>0</v>
      </c>
      <c r="AI595" s="33">
        <v>8150.6291000000001</v>
      </c>
      <c r="AJ595" s="33">
        <v>2793.9884000000002</v>
      </c>
      <c r="AK595" s="33">
        <v>617.80250999999998</v>
      </c>
      <c r="AL595" s="33">
        <v>29523.43</v>
      </c>
      <c r="AM595" s="33">
        <v>0</v>
      </c>
      <c r="AN595" s="33">
        <v>33.451484269187993</v>
      </c>
      <c r="AO595" s="10">
        <v>0.349290780141844</v>
      </c>
      <c r="AP595" s="8">
        <v>0</v>
      </c>
      <c r="AQ595" s="8">
        <v>63.028941496570617</v>
      </c>
      <c r="AR595" s="8">
        <v>416</v>
      </c>
      <c r="AS595" s="8">
        <v>283.17307692307691</v>
      </c>
      <c r="AT595">
        <v>885</v>
      </c>
      <c r="AU595" s="20">
        <v>1078</v>
      </c>
      <c r="AV595" s="8">
        <v>91.355932203389827</v>
      </c>
      <c r="AW595" s="34">
        <v>429</v>
      </c>
      <c r="AX595" s="34">
        <v>366</v>
      </c>
    </row>
    <row r="596" spans="1:50" x14ac:dyDescent="0.25">
      <c r="A596" s="2" t="s">
        <v>27</v>
      </c>
      <c r="B596" s="3" t="s">
        <v>1231</v>
      </c>
      <c r="C596" s="4">
        <v>25095</v>
      </c>
      <c r="D596" s="2" t="s">
        <v>29</v>
      </c>
      <c r="E596" s="2" t="s">
        <v>1232</v>
      </c>
      <c r="F596" t="e">
        <v>#N/A</v>
      </c>
      <c r="G596" s="6" t="s">
        <v>2230</v>
      </c>
      <c r="H596" s="6">
        <v>11</v>
      </c>
      <c r="I596" s="6" t="s">
        <v>2238</v>
      </c>
      <c r="J596" s="6" t="s">
        <v>2238</v>
      </c>
      <c r="K596" s="34">
        <v>6029.9</v>
      </c>
      <c r="L596" s="34">
        <v>870</v>
      </c>
      <c r="M596" s="34">
        <v>803</v>
      </c>
      <c r="N596" s="34">
        <v>80.821917808219183</v>
      </c>
      <c r="O596" s="35">
        <v>19.338115188387814</v>
      </c>
      <c r="P596" s="33">
        <v>349</v>
      </c>
      <c r="Q596" s="33">
        <v>454</v>
      </c>
      <c r="R596" s="33">
        <v>0</v>
      </c>
      <c r="S596" s="8">
        <v>19.558985713478314</v>
      </c>
      <c r="T596" s="33">
        <v>456.50331</v>
      </c>
      <c r="U596" s="33">
        <v>1177.7126000000001</v>
      </c>
      <c r="V596" s="33">
        <v>0</v>
      </c>
      <c r="W596" s="33">
        <v>4594.4843000000001</v>
      </c>
      <c r="X596" s="33">
        <v>0</v>
      </c>
      <c r="Y596" s="33">
        <v>0</v>
      </c>
      <c r="Z596" s="33">
        <v>0</v>
      </c>
      <c r="AA596" s="33">
        <v>570.46587999999997</v>
      </c>
      <c r="AB596" s="33">
        <v>0</v>
      </c>
      <c r="AC596" s="33">
        <v>5649.2749000000003</v>
      </c>
      <c r="AD596" s="33">
        <v>12.597904</v>
      </c>
      <c r="AE596" s="33">
        <v>9.8421915999999996</v>
      </c>
      <c r="AF596" s="33">
        <v>0</v>
      </c>
      <c r="AG596" s="33">
        <v>769.69978000000003</v>
      </c>
      <c r="AH596" s="33">
        <v>570.46588999999994</v>
      </c>
      <c r="AI596" s="33">
        <v>0</v>
      </c>
      <c r="AJ596" s="33">
        <v>3442.2622000000001</v>
      </c>
      <c r="AK596" s="33">
        <v>221.08676</v>
      </c>
      <c r="AL596" s="33">
        <v>1218.9818</v>
      </c>
      <c r="AM596" s="33">
        <v>0</v>
      </c>
      <c r="AN596" s="33">
        <v>3.7823360275032001</v>
      </c>
      <c r="AO596" s="10">
        <v>0.34910714285714284</v>
      </c>
      <c r="AP596" s="8">
        <v>0</v>
      </c>
      <c r="AQ596" s="8">
        <v>119.43303220738412</v>
      </c>
      <c r="AR596" s="8">
        <v>61</v>
      </c>
      <c r="AS596" s="8">
        <v>2672.1311475409834</v>
      </c>
      <c r="AT596">
        <v>360</v>
      </c>
      <c r="AU596" s="20">
        <v>576</v>
      </c>
      <c r="AV596" s="8">
        <v>71.73100871731009</v>
      </c>
      <c r="AW596" s="34">
        <v>67</v>
      </c>
      <c r="AX596" s="34">
        <v>63</v>
      </c>
    </row>
    <row r="597" spans="1:50" x14ac:dyDescent="0.25">
      <c r="A597" s="2" t="s">
        <v>376</v>
      </c>
      <c r="B597" s="3" t="s">
        <v>1233</v>
      </c>
      <c r="C597" s="4">
        <v>47205</v>
      </c>
      <c r="D597" s="2" t="s">
        <v>378</v>
      </c>
      <c r="E597" s="2" t="s">
        <v>1234</v>
      </c>
      <c r="F597" t="e">
        <v>#N/A</v>
      </c>
      <c r="G597" s="6" t="s">
        <v>2232</v>
      </c>
      <c r="H597" s="6">
        <v>17</v>
      </c>
      <c r="I597" s="6" t="s">
        <v>2238</v>
      </c>
      <c r="J597" s="6" t="s">
        <v>2238</v>
      </c>
      <c r="K597" s="34">
        <v>9963.4</v>
      </c>
      <c r="L597" s="34">
        <v>675</v>
      </c>
      <c r="M597" s="34">
        <v>656</v>
      </c>
      <c r="N597" s="34">
        <v>39.176829268292686</v>
      </c>
      <c r="O597" s="35">
        <v>6.1695741069379721</v>
      </c>
      <c r="P597" s="33">
        <v>138</v>
      </c>
      <c r="Q597" s="33">
        <v>518</v>
      </c>
      <c r="R597" s="33">
        <v>0</v>
      </c>
      <c r="S597" s="8">
        <v>14.018807174133199</v>
      </c>
      <c r="T597" s="33">
        <v>9162.5802000000003</v>
      </c>
      <c r="U597" s="33">
        <v>0</v>
      </c>
      <c r="V597" s="33">
        <v>0</v>
      </c>
      <c r="W597" s="33">
        <v>0</v>
      </c>
      <c r="X597" s="33">
        <v>643.85556999999994</v>
      </c>
      <c r="Y597" s="33">
        <v>587.29245000000003</v>
      </c>
      <c r="Z597" s="33">
        <v>283.04052999999999</v>
      </c>
      <c r="AA597" s="33">
        <v>0</v>
      </c>
      <c r="AB597" s="33">
        <v>1141.4940999999999</v>
      </c>
      <c r="AC597" s="33">
        <v>8971.7525999999998</v>
      </c>
      <c r="AD597" s="33">
        <v>144.99881999999999</v>
      </c>
      <c r="AE597" s="33">
        <v>169.07051999999999</v>
      </c>
      <c r="AF597" s="33">
        <v>0</v>
      </c>
      <c r="AG597" s="33">
        <v>491.58591000000001</v>
      </c>
      <c r="AH597" s="33">
        <v>0</v>
      </c>
      <c r="AI597" s="33">
        <v>108.18423</v>
      </c>
      <c r="AJ597" s="33">
        <v>3775.0722999999998</v>
      </c>
      <c r="AK597" s="33">
        <v>5024.5731999999998</v>
      </c>
      <c r="AL597" s="33">
        <v>1560.0924</v>
      </c>
      <c r="AM597" s="33">
        <v>0</v>
      </c>
      <c r="AN597" s="33">
        <v>1.0748701005008001</v>
      </c>
      <c r="AO597" s="10">
        <v>0.48351648351648352</v>
      </c>
      <c r="AP597" s="8">
        <v>0</v>
      </c>
      <c r="AQ597" s="8">
        <v>17.594386213286143</v>
      </c>
      <c r="AR597" s="8">
        <v>111</v>
      </c>
      <c r="AS597" s="8">
        <v>194.14414414414415</v>
      </c>
      <c r="AT597">
        <v>606</v>
      </c>
      <c r="AU597" s="20">
        <v>653.99999999999989</v>
      </c>
      <c r="AV597" s="8">
        <v>99.695121951219505</v>
      </c>
      <c r="AW597" s="34">
        <v>11</v>
      </c>
      <c r="AX597" s="34">
        <v>7</v>
      </c>
    </row>
    <row r="598" spans="1:50" x14ac:dyDescent="0.25">
      <c r="A598" s="2" t="s">
        <v>888</v>
      </c>
      <c r="B598" s="3" t="s">
        <v>1235</v>
      </c>
      <c r="C598" s="4">
        <v>27250</v>
      </c>
      <c r="D598" s="2" t="s">
        <v>890</v>
      </c>
      <c r="E598" s="2" t="s">
        <v>1236</v>
      </c>
      <c r="F598" t="s">
        <v>2253</v>
      </c>
      <c r="G598" s="6" t="s">
        <v>2230</v>
      </c>
      <c r="H598" s="6">
        <v>28</v>
      </c>
      <c r="I598" s="6" t="s">
        <v>2237</v>
      </c>
      <c r="J598" s="6" t="s">
        <v>2237</v>
      </c>
      <c r="K598" s="34">
        <v>413341.39999999997</v>
      </c>
      <c r="L598" s="34">
        <v>2327</v>
      </c>
      <c r="M598" s="34">
        <v>2275</v>
      </c>
      <c r="N598" s="34">
        <v>34.021978021978022</v>
      </c>
      <c r="O598" s="35">
        <v>0.43489020624372804</v>
      </c>
      <c r="P598" s="33">
        <v>0</v>
      </c>
      <c r="Q598" s="33">
        <v>0</v>
      </c>
      <c r="R598" s="33">
        <v>2275</v>
      </c>
      <c r="S598" s="8">
        <v>95.342258707535976</v>
      </c>
      <c r="T598" s="33">
        <v>55807.728000000003</v>
      </c>
      <c r="U598" s="33">
        <v>85983.47</v>
      </c>
      <c r="V598" s="33">
        <v>35705.379000000001</v>
      </c>
      <c r="W598" s="33">
        <v>211509.79</v>
      </c>
      <c r="X598" s="33">
        <v>1994.1977999999999</v>
      </c>
      <c r="Y598" s="33">
        <v>1494.3235</v>
      </c>
      <c r="Z598" s="33">
        <v>367099.67</v>
      </c>
      <c r="AA598" s="33">
        <v>2268.2143000000001</v>
      </c>
      <c r="AB598" s="33">
        <v>12343.914000000001</v>
      </c>
      <c r="AC598" s="33">
        <v>29895.558000000001</v>
      </c>
      <c r="AD598" s="33">
        <v>0</v>
      </c>
      <c r="AE598" s="33">
        <v>9.2595066999999993</v>
      </c>
      <c r="AF598" s="33">
        <v>0</v>
      </c>
      <c r="AG598" s="33">
        <v>6713.5630000000001</v>
      </c>
      <c r="AH598" s="33">
        <v>2191.8389999999999</v>
      </c>
      <c r="AI598" s="33">
        <v>2431.3876</v>
      </c>
      <c r="AJ598" s="33">
        <v>7704.6252999999997</v>
      </c>
      <c r="AK598" s="33">
        <v>66.990500999999995</v>
      </c>
      <c r="AL598" s="33">
        <v>392808.73</v>
      </c>
      <c r="AM598" s="33">
        <v>0</v>
      </c>
      <c r="AN598" s="33">
        <v>438.96767727528402</v>
      </c>
      <c r="AO598" s="10">
        <v>0.77025841053144806</v>
      </c>
      <c r="AP598" s="8">
        <v>0</v>
      </c>
      <c r="AQ598" s="8">
        <v>11.570732999900631</v>
      </c>
      <c r="AR598" s="8">
        <v>3756</v>
      </c>
      <c r="AS598" s="8">
        <v>3.1948881789137382</v>
      </c>
      <c r="AT598">
        <v>1077</v>
      </c>
      <c r="AU598" s="20">
        <v>2214.0000000000005</v>
      </c>
      <c r="AV598" s="8">
        <v>97.318681318681328</v>
      </c>
      <c r="AW598" s="34">
        <v>8</v>
      </c>
      <c r="AX598" s="34">
        <v>3</v>
      </c>
    </row>
    <row r="599" spans="1:50" x14ac:dyDescent="0.25">
      <c r="A599" s="2" t="s">
        <v>661</v>
      </c>
      <c r="B599" s="3" t="s">
        <v>1237</v>
      </c>
      <c r="C599" s="4">
        <v>70820</v>
      </c>
      <c r="D599" s="2" t="s">
        <v>663</v>
      </c>
      <c r="E599" s="2" t="s">
        <v>1238</v>
      </c>
      <c r="F599" t="e">
        <v>#N/A</v>
      </c>
      <c r="G599" s="6" t="s">
        <v>2232</v>
      </c>
      <c r="H599" s="6">
        <v>0</v>
      </c>
      <c r="I599" s="6" t="s">
        <v>2239</v>
      </c>
      <c r="J599" s="6" t="s">
        <v>2239</v>
      </c>
      <c r="K599" s="34">
        <v>29340</v>
      </c>
      <c r="L599" s="34">
        <v>873</v>
      </c>
      <c r="M599" s="34">
        <v>709</v>
      </c>
      <c r="N599" s="34">
        <v>63.469675599435824</v>
      </c>
      <c r="O599" s="35">
        <v>2.1020699257468936</v>
      </c>
      <c r="P599" s="33">
        <v>227</v>
      </c>
      <c r="Q599" s="33">
        <v>481</v>
      </c>
      <c r="R599" s="33">
        <v>1</v>
      </c>
      <c r="S599" s="8">
        <v>12.655805728027053</v>
      </c>
      <c r="T599" s="33">
        <v>31264.69</v>
      </c>
      <c r="U599" s="33">
        <v>0</v>
      </c>
      <c r="V599" s="33">
        <v>0</v>
      </c>
      <c r="W599" s="33">
        <v>0</v>
      </c>
      <c r="X599" s="33">
        <v>0</v>
      </c>
      <c r="Y599" s="33">
        <v>49.328645000000002</v>
      </c>
      <c r="Z599" s="33">
        <v>3832.2431999999999</v>
      </c>
      <c r="AA599" s="33">
        <v>62.679305999999997</v>
      </c>
      <c r="AB599" s="33">
        <v>7.5028439000000002</v>
      </c>
      <c r="AC599" s="33">
        <v>27107.438999999998</v>
      </c>
      <c r="AD599" s="33">
        <v>426.59082000000001</v>
      </c>
      <c r="AE599" s="33">
        <v>291.48764999999997</v>
      </c>
      <c r="AF599" s="33">
        <v>0</v>
      </c>
      <c r="AG599" s="33">
        <v>57.907522999999998</v>
      </c>
      <c r="AH599" s="33">
        <v>155.76698999999999</v>
      </c>
      <c r="AI599" s="33">
        <v>62.679307000000001</v>
      </c>
      <c r="AJ599" s="33">
        <v>0</v>
      </c>
      <c r="AK599" s="33">
        <v>26923.698</v>
      </c>
      <c r="AL599" s="33">
        <v>3984.0859</v>
      </c>
      <c r="AM599" s="33">
        <v>2607.1797997799999</v>
      </c>
      <c r="AN599" s="33">
        <v>91.395392355834787</v>
      </c>
      <c r="AO599" s="10">
        <v>0.70025619128949612</v>
      </c>
      <c r="AP599" s="8">
        <v>28.481913984619769</v>
      </c>
      <c r="AQ599" s="8">
        <v>95.208877785590644</v>
      </c>
      <c r="AR599" s="8">
        <v>282</v>
      </c>
      <c r="AS599" s="8">
        <v>344.04255319148939</v>
      </c>
      <c r="AT599">
        <v>128</v>
      </c>
      <c r="AU599" s="20">
        <v>630</v>
      </c>
      <c r="AV599" s="8">
        <v>88.857545839210147</v>
      </c>
      <c r="AW599" s="34">
        <v>78</v>
      </c>
      <c r="AX599" s="34">
        <v>65</v>
      </c>
    </row>
    <row r="600" spans="1:50" x14ac:dyDescent="0.25">
      <c r="A600" s="2" t="s">
        <v>88</v>
      </c>
      <c r="B600" s="3" t="s">
        <v>1239</v>
      </c>
      <c r="C600" s="4">
        <v>68689</v>
      </c>
      <c r="D600" s="2" t="s">
        <v>90</v>
      </c>
      <c r="E600" s="2" t="s">
        <v>1240</v>
      </c>
      <c r="F600" t="e">
        <v>#N/A</v>
      </c>
      <c r="G600" s="6" t="s">
        <v>2233</v>
      </c>
      <c r="H600" s="6">
        <v>0</v>
      </c>
      <c r="I600" s="6" t="s">
        <v>2239</v>
      </c>
      <c r="J600" s="6" t="s">
        <v>2239</v>
      </c>
      <c r="K600" s="34">
        <v>115496.80000000002</v>
      </c>
      <c r="L600" s="34">
        <v>5441</v>
      </c>
      <c r="M600" s="34">
        <v>4675</v>
      </c>
      <c r="N600" s="34">
        <v>40.128342245989309</v>
      </c>
      <c r="O600" s="35">
        <v>4.0132367444661039</v>
      </c>
      <c r="P600" s="33">
        <v>3181</v>
      </c>
      <c r="Q600" s="33">
        <v>1273</v>
      </c>
      <c r="R600" s="33">
        <v>221</v>
      </c>
      <c r="S600" s="8">
        <v>35.926829551284087</v>
      </c>
      <c r="T600" s="33">
        <v>28423.879000000001</v>
      </c>
      <c r="U600" s="33">
        <v>8536.4256000000005</v>
      </c>
      <c r="V600" s="33">
        <v>0</v>
      </c>
      <c r="W600" s="33">
        <v>71476.546000000002</v>
      </c>
      <c r="X600" s="33">
        <v>2517.9234999999999</v>
      </c>
      <c r="Y600" s="33">
        <v>0</v>
      </c>
      <c r="Z600" s="33">
        <v>21790.838</v>
      </c>
      <c r="AA600" s="33">
        <v>4215.4964</v>
      </c>
      <c r="AB600" s="33">
        <v>1017.2754</v>
      </c>
      <c r="AC600" s="33">
        <v>82951.933999999994</v>
      </c>
      <c r="AD600" s="33">
        <v>2046.0038999999999</v>
      </c>
      <c r="AE600" s="33">
        <v>225.83788999999999</v>
      </c>
      <c r="AF600" s="33">
        <v>1920.5272</v>
      </c>
      <c r="AG600" s="33">
        <v>7313.5962</v>
      </c>
      <c r="AH600" s="33">
        <v>4023.732</v>
      </c>
      <c r="AI600" s="33">
        <v>472.12214</v>
      </c>
      <c r="AJ600" s="33">
        <v>34716.5</v>
      </c>
      <c r="AK600" s="33">
        <v>23103.47</v>
      </c>
      <c r="AL600" s="33">
        <v>40245.781000000003</v>
      </c>
      <c r="AM600" s="33">
        <v>84089.442436500001</v>
      </c>
      <c r="AN600" s="33">
        <v>575.25665801955995</v>
      </c>
      <c r="AO600" s="10">
        <v>0.35807860262008728</v>
      </c>
      <c r="AP600" s="8">
        <v>0</v>
      </c>
      <c r="AQ600" s="8">
        <v>52.782725625099253</v>
      </c>
      <c r="AR600" s="8">
        <v>1104</v>
      </c>
      <c r="AS600" s="8">
        <v>89.356884057971016</v>
      </c>
      <c r="AT600">
        <v>2559</v>
      </c>
      <c r="AU600" s="20">
        <v>2545</v>
      </c>
      <c r="AV600" s="8">
        <v>54.438502673796798</v>
      </c>
      <c r="AW600" s="34">
        <v>747</v>
      </c>
      <c r="AX600" s="34">
        <v>709</v>
      </c>
    </row>
    <row r="601" spans="1:50" x14ac:dyDescent="0.25">
      <c r="A601" s="2" t="s">
        <v>901</v>
      </c>
      <c r="B601" s="3" t="s">
        <v>1241</v>
      </c>
      <c r="C601" s="4">
        <v>85400</v>
      </c>
      <c r="D601" s="2" t="s">
        <v>903</v>
      </c>
      <c r="E601" s="2" t="s">
        <v>1242</v>
      </c>
      <c r="F601" t="e">
        <v>#N/A</v>
      </c>
      <c r="G601" s="6" t="s">
        <v>2230</v>
      </c>
      <c r="H601" s="6">
        <v>11</v>
      </c>
      <c r="I601" s="6" t="s">
        <v>2238</v>
      </c>
      <c r="J601" s="6" t="s">
        <v>2238</v>
      </c>
      <c r="K601" s="34">
        <v>107804.20000000001</v>
      </c>
      <c r="L601" s="34">
        <v>3001</v>
      </c>
      <c r="M601" s="34">
        <v>2959</v>
      </c>
      <c r="N601" s="34">
        <v>57.18148022980737</v>
      </c>
      <c r="O601" s="35">
        <v>2.7110082385745575</v>
      </c>
      <c r="P601" s="33">
        <v>1557</v>
      </c>
      <c r="Q601" s="33">
        <v>1358</v>
      </c>
      <c r="R601" s="33">
        <v>44</v>
      </c>
      <c r="S601" s="8">
        <v>76.792931495874853</v>
      </c>
      <c r="T601" s="33">
        <v>5081.8248000000003</v>
      </c>
      <c r="U601" s="33">
        <v>21829.702000000001</v>
      </c>
      <c r="V601" s="33">
        <v>411.03976999999998</v>
      </c>
      <c r="W601" s="33">
        <v>65536.044999999998</v>
      </c>
      <c r="X601" s="33">
        <v>6396.3526000000002</v>
      </c>
      <c r="Y601" s="33">
        <v>0</v>
      </c>
      <c r="Z601" s="33">
        <v>68977.645999999993</v>
      </c>
      <c r="AA601" s="33">
        <v>5144.9093999999996</v>
      </c>
      <c r="AB601" s="33">
        <v>2192.3631</v>
      </c>
      <c r="AC601" s="33">
        <v>24283.306</v>
      </c>
      <c r="AD601" s="33">
        <v>20.690505999999999</v>
      </c>
      <c r="AE601" s="33">
        <v>11.759663</v>
      </c>
      <c r="AF601" s="33">
        <v>0</v>
      </c>
      <c r="AG601" s="33">
        <v>8414.7124999999996</v>
      </c>
      <c r="AH601" s="33">
        <v>5124.3990000000003</v>
      </c>
      <c r="AI601" s="33">
        <v>993.98058000000003</v>
      </c>
      <c r="AJ601" s="33">
        <v>5462.4552000000003</v>
      </c>
      <c r="AK601" s="33">
        <v>3343.4063000000001</v>
      </c>
      <c r="AL601" s="33">
        <v>77268.202000000005</v>
      </c>
      <c r="AM601" s="33">
        <v>428.65693120999998</v>
      </c>
      <c r="AN601" s="33">
        <v>226.48302383096802</v>
      </c>
      <c r="AO601" s="10">
        <v>0.55957246149009743</v>
      </c>
      <c r="AP601" s="8">
        <v>0</v>
      </c>
      <c r="AQ601" s="8">
        <v>45.00869767636943</v>
      </c>
      <c r="AR601" s="8">
        <v>1136</v>
      </c>
      <c r="AS601" s="8">
        <v>44.903169014084504</v>
      </c>
      <c r="AT601">
        <v>1448</v>
      </c>
      <c r="AU601" s="20">
        <v>2470</v>
      </c>
      <c r="AV601" s="8">
        <v>83.47414667117269</v>
      </c>
      <c r="AW601" s="34">
        <v>189</v>
      </c>
      <c r="AX601" s="34">
        <v>157</v>
      </c>
    </row>
    <row r="602" spans="1:50" x14ac:dyDescent="0.25">
      <c r="A602" s="2" t="s">
        <v>33</v>
      </c>
      <c r="B602" s="3" t="s">
        <v>1243</v>
      </c>
      <c r="C602" s="4">
        <v>15550</v>
      </c>
      <c r="D602" s="2" t="s">
        <v>35</v>
      </c>
      <c r="E602" s="2" t="s">
        <v>1244</v>
      </c>
      <c r="F602" t="e">
        <v>#N/A</v>
      </c>
      <c r="G602" s="6" t="s">
        <v>2230</v>
      </c>
      <c r="H602" s="6">
        <v>6</v>
      </c>
      <c r="I602" s="6" t="s">
        <v>2238</v>
      </c>
      <c r="J602" s="6" t="s">
        <v>2238</v>
      </c>
      <c r="K602" s="34">
        <v>46087.3</v>
      </c>
      <c r="L602" s="34">
        <v>857</v>
      </c>
      <c r="M602" s="34">
        <v>815</v>
      </c>
      <c r="N602" s="34">
        <v>44.417177914110425</v>
      </c>
      <c r="O602" s="35">
        <v>1.5575695017230931</v>
      </c>
      <c r="P602" s="33">
        <v>204</v>
      </c>
      <c r="Q602" s="33">
        <v>603</v>
      </c>
      <c r="R602" s="33">
        <v>8</v>
      </c>
      <c r="S602" s="8">
        <v>70.071442726606506</v>
      </c>
      <c r="T602" s="33">
        <v>2259.1817000000001</v>
      </c>
      <c r="U602" s="33">
        <v>703.39081999999996</v>
      </c>
      <c r="V602" s="33">
        <v>1366.8361</v>
      </c>
      <c r="W602" s="33">
        <v>42282.192999999999</v>
      </c>
      <c r="X602" s="33">
        <v>0</v>
      </c>
      <c r="Y602" s="33">
        <v>0</v>
      </c>
      <c r="Z602" s="33">
        <v>27242.738000000001</v>
      </c>
      <c r="AA602" s="33">
        <v>0</v>
      </c>
      <c r="AB602" s="33">
        <v>123.50433</v>
      </c>
      <c r="AC602" s="33">
        <v>19259.819</v>
      </c>
      <c r="AD602" s="33">
        <v>5.2197731000000003</v>
      </c>
      <c r="AE602" s="33">
        <v>7.9177949999999999</v>
      </c>
      <c r="AF602" s="33">
        <v>0</v>
      </c>
      <c r="AG602" s="33">
        <v>8579.2103000000006</v>
      </c>
      <c r="AH602" s="33">
        <v>0</v>
      </c>
      <c r="AI602" s="33">
        <v>34.748303</v>
      </c>
      <c r="AJ602" s="33">
        <v>4949.0223999999998</v>
      </c>
      <c r="AK602" s="33">
        <v>385.16932000000003</v>
      </c>
      <c r="AL602" s="33">
        <v>32675.213</v>
      </c>
      <c r="AM602" s="33">
        <v>1184.0883718099999</v>
      </c>
      <c r="AN602" s="33">
        <v>77.629052264534806</v>
      </c>
      <c r="AO602" s="10">
        <v>0.49230769230769234</v>
      </c>
      <c r="AP602" s="8">
        <v>0</v>
      </c>
      <c r="AQ602" s="8">
        <v>54.4</v>
      </c>
      <c r="AR602" s="8">
        <v>298</v>
      </c>
      <c r="AS602" s="8">
        <v>214.76510067114094</v>
      </c>
      <c r="AT602">
        <v>276</v>
      </c>
      <c r="AU602" s="20">
        <v>720</v>
      </c>
      <c r="AV602" s="8">
        <v>88.343558282208591</v>
      </c>
      <c r="AW602" s="34">
        <v>27</v>
      </c>
      <c r="AX602" s="34">
        <v>24</v>
      </c>
    </row>
    <row r="603" spans="1:50" x14ac:dyDescent="0.25">
      <c r="A603" s="2" t="s">
        <v>376</v>
      </c>
      <c r="B603" s="3" t="s">
        <v>1245</v>
      </c>
      <c r="C603" s="4">
        <v>47058</v>
      </c>
      <c r="D603" s="2" t="s">
        <v>378</v>
      </c>
      <c r="E603" s="2" t="s">
        <v>1246</v>
      </c>
      <c r="F603" t="e">
        <v>#N/A</v>
      </c>
      <c r="G603" s="6" t="s">
        <v>2233</v>
      </c>
      <c r="H603" s="6">
        <v>8</v>
      </c>
      <c r="I603" s="6" t="s">
        <v>2238</v>
      </c>
      <c r="J603" s="6" t="s">
        <v>2238</v>
      </c>
      <c r="K603" s="34">
        <v>111577.4</v>
      </c>
      <c r="L603" s="34">
        <v>997</v>
      </c>
      <c r="M603" s="34">
        <v>945</v>
      </c>
      <c r="N603" s="34">
        <v>3.5978835978835977</v>
      </c>
      <c r="O603" s="35">
        <v>9.4730739009089654E-2</v>
      </c>
      <c r="P603" s="33">
        <v>153</v>
      </c>
      <c r="Q603" s="33">
        <v>792</v>
      </c>
      <c r="R603" s="33">
        <v>0</v>
      </c>
      <c r="S603" s="8">
        <v>14.98960002669196</v>
      </c>
      <c r="T603" s="33">
        <v>73918.039999999994</v>
      </c>
      <c r="U603" s="33">
        <v>31053.004000000001</v>
      </c>
      <c r="V603" s="33">
        <v>0</v>
      </c>
      <c r="W603" s="33">
        <v>2579.4643000000001</v>
      </c>
      <c r="X603" s="33">
        <v>5770.6882999999998</v>
      </c>
      <c r="Y603" s="33">
        <v>2191.8683000000001</v>
      </c>
      <c r="Z603" s="33">
        <v>7860.1994999999997</v>
      </c>
      <c r="AA603" s="33">
        <v>1408.7455</v>
      </c>
      <c r="AB603" s="33">
        <v>95.634488000000005</v>
      </c>
      <c r="AC603" s="33">
        <v>101744.85</v>
      </c>
      <c r="AD603" s="33">
        <v>330.36887999999999</v>
      </c>
      <c r="AE603" s="33">
        <v>359.38044000000002</v>
      </c>
      <c r="AF603" s="33">
        <v>0</v>
      </c>
      <c r="AG603" s="33">
        <v>2208.3836000000001</v>
      </c>
      <c r="AH603" s="33">
        <v>0</v>
      </c>
      <c r="AI603" s="33">
        <v>163.51635999999999</v>
      </c>
      <c r="AJ603" s="33">
        <v>26710.442999999999</v>
      </c>
      <c r="AK603" s="33">
        <v>67156.959000000003</v>
      </c>
      <c r="AL603" s="33">
        <v>17032.982</v>
      </c>
      <c r="AM603" s="33">
        <v>0</v>
      </c>
      <c r="AN603" s="33">
        <v>93.38895432266041</v>
      </c>
      <c r="AO603" s="10">
        <v>0.72128129602356406</v>
      </c>
      <c r="AP603" s="8">
        <v>27.785495971103082</v>
      </c>
      <c r="AQ603" s="8">
        <v>315.6375735525022</v>
      </c>
      <c r="AR603" s="8">
        <v>1109</v>
      </c>
      <c r="AS603" s="8">
        <v>348.60234445446349</v>
      </c>
      <c r="AT603">
        <v>772</v>
      </c>
      <c r="AU603" s="20">
        <v>886</v>
      </c>
      <c r="AV603" s="8">
        <v>93.75661375661376</v>
      </c>
      <c r="AW603" s="34">
        <v>45</v>
      </c>
      <c r="AX603" s="34">
        <v>24</v>
      </c>
    </row>
    <row r="604" spans="1:50" x14ac:dyDescent="0.25">
      <c r="A604" s="2" t="s">
        <v>295</v>
      </c>
      <c r="B604" s="3" t="s">
        <v>1247</v>
      </c>
      <c r="C604" s="4">
        <v>73026</v>
      </c>
      <c r="D604" s="2" t="s">
        <v>297</v>
      </c>
      <c r="E604" s="2" t="s">
        <v>1248</v>
      </c>
      <c r="F604" t="e">
        <v>#N/A</v>
      </c>
      <c r="G604" s="6" t="s">
        <v>2233</v>
      </c>
      <c r="H604" s="6">
        <v>0</v>
      </c>
      <c r="I604" s="6" t="s">
        <v>2239</v>
      </c>
      <c r="J604" s="6" t="s">
        <v>2239</v>
      </c>
      <c r="K604" s="34">
        <v>34186.200000000004</v>
      </c>
      <c r="L604" s="34">
        <v>1248</v>
      </c>
      <c r="M604" s="34">
        <v>907</v>
      </c>
      <c r="N604" s="34">
        <v>34.950385887541344</v>
      </c>
      <c r="O604" s="35">
        <v>2.4130860423340388</v>
      </c>
      <c r="P604" s="33">
        <v>350</v>
      </c>
      <c r="Q604" s="33">
        <v>557</v>
      </c>
      <c r="R604" s="33">
        <v>0</v>
      </c>
      <c r="S604" s="8">
        <v>27.801181395252865</v>
      </c>
      <c r="T604" s="33">
        <v>3032.9105</v>
      </c>
      <c r="U604" s="33">
        <v>4481.8901999999998</v>
      </c>
      <c r="V604" s="33">
        <v>0</v>
      </c>
      <c r="W604" s="33">
        <v>16856.490000000002</v>
      </c>
      <c r="X604" s="33">
        <v>7691.5785999999998</v>
      </c>
      <c r="Y604" s="33">
        <v>0</v>
      </c>
      <c r="Z604" s="33">
        <v>5261.4785000000002</v>
      </c>
      <c r="AA604" s="33">
        <v>110.32163</v>
      </c>
      <c r="AB604" s="33">
        <v>145.84450000000001</v>
      </c>
      <c r="AC604" s="33">
        <v>26975.442999999999</v>
      </c>
      <c r="AD604" s="33">
        <v>60.684418999999998</v>
      </c>
      <c r="AE604" s="33">
        <v>18.159243</v>
      </c>
      <c r="AF604" s="33">
        <v>0</v>
      </c>
      <c r="AG604" s="33">
        <v>395.28679</v>
      </c>
      <c r="AH604" s="33">
        <v>110.32164</v>
      </c>
      <c r="AI604" s="33">
        <v>96.908221999999995</v>
      </c>
      <c r="AJ604" s="33">
        <v>18963.532999999999</v>
      </c>
      <c r="AK604" s="33">
        <v>3919.2248</v>
      </c>
      <c r="AL604" s="33">
        <v>9050.3382000000001</v>
      </c>
      <c r="AM604" s="33">
        <v>233.005509956</v>
      </c>
      <c r="AN604" s="33">
        <v>1.6940653619014001</v>
      </c>
      <c r="AO604" s="10">
        <v>0.48491988689915178</v>
      </c>
      <c r="AP604" s="8">
        <v>0</v>
      </c>
      <c r="AQ604" s="8">
        <v>90.1</v>
      </c>
      <c r="AR604" s="8">
        <v>347</v>
      </c>
      <c r="AS604" s="8">
        <v>259.65417867435161</v>
      </c>
      <c r="AT604">
        <v>275</v>
      </c>
      <c r="AU604" s="20">
        <v>679</v>
      </c>
      <c r="AV604" s="8">
        <v>74.86218302094818</v>
      </c>
      <c r="AW604" s="34">
        <v>103</v>
      </c>
      <c r="AX604" s="34">
        <v>99</v>
      </c>
    </row>
    <row r="605" spans="1:50" x14ac:dyDescent="0.25">
      <c r="A605" s="2" t="s">
        <v>21</v>
      </c>
      <c r="B605" s="3" t="s">
        <v>1249</v>
      </c>
      <c r="C605" s="4">
        <v>97001</v>
      </c>
      <c r="D605" s="2" t="s">
        <v>23</v>
      </c>
      <c r="E605" s="2" t="s">
        <v>1250</v>
      </c>
      <c r="F605" t="e">
        <v>#N/A</v>
      </c>
      <c r="G605" s="6" t="s">
        <v>2230</v>
      </c>
      <c r="H605" s="6">
        <v>8</v>
      </c>
      <c r="I605" s="6" t="s">
        <v>2238</v>
      </c>
      <c r="J605" s="6" t="s">
        <v>2238</v>
      </c>
      <c r="K605" s="34">
        <v>1629042.7999999998</v>
      </c>
      <c r="L605" s="34">
        <v>2792</v>
      </c>
      <c r="M605" s="34">
        <v>2607</v>
      </c>
      <c r="N605" s="34">
        <v>86.804756425009586</v>
      </c>
      <c r="O605" s="35">
        <v>0.15858861682628389</v>
      </c>
      <c r="P605" s="33">
        <v>0</v>
      </c>
      <c r="Q605" s="33">
        <v>0</v>
      </c>
      <c r="R605" s="33">
        <v>2607</v>
      </c>
      <c r="S605" s="8">
        <v>97.217935334466191</v>
      </c>
      <c r="T605" s="33">
        <v>149562.46</v>
      </c>
      <c r="U605" s="33">
        <v>0</v>
      </c>
      <c r="V605" s="33">
        <v>0</v>
      </c>
      <c r="W605" s="33">
        <v>1375283</v>
      </c>
      <c r="X605" s="33">
        <v>101083.22</v>
      </c>
      <c r="Y605" s="33">
        <v>204.6557</v>
      </c>
      <c r="Z605" s="33">
        <v>1503314.5</v>
      </c>
      <c r="AA605" s="33">
        <v>52.598601000000002</v>
      </c>
      <c r="AB605" s="33">
        <v>13434.07</v>
      </c>
      <c r="AC605" s="33">
        <v>115341.55</v>
      </c>
      <c r="AD605" s="33">
        <v>842.99796000000003</v>
      </c>
      <c r="AE605" s="33">
        <v>379.79003</v>
      </c>
      <c r="AF605" s="33">
        <v>0</v>
      </c>
      <c r="AG605" s="33">
        <v>1464.6684</v>
      </c>
      <c r="AH605" s="33">
        <v>0</v>
      </c>
      <c r="AI605" s="33">
        <v>13697.507</v>
      </c>
      <c r="AJ605" s="33">
        <v>24671.794000000002</v>
      </c>
      <c r="AK605" s="33">
        <v>5219.4005999999999</v>
      </c>
      <c r="AL605" s="33">
        <v>1591789.8</v>
      </c>
      <c r="AM605" s="33">
        <v>0</v>
      </c>
      <c r="AN605" s="33">
        <v>1663.4199154004004</v>
      </c>
      <c r="AO605" s="10">
        <v>0.76945951973830939</v>
      </c>
      <c r="AP605" s="8">
        <v>0</v>
      </c>
      <c r="AQ605" s="8">
        <v>110.67530562347189</v>
      </c>
      <c r="AR605" s="8">
        <v>16455</v>
      </c>
      <c r="AS605" s="8">
        <v>9.0549984807049526</v>
      </c>
      <c r="AT605">
        <v>1508</v>
      </c>
      <c r="AU605" s="20">
        <v>2288</v>
      </c>
      <c r="AV605" s="8">
        <v>87.763713080168785</v>
      </c>
      <c r="AW605" s="34">
        <v>30</v>
      </c>
      <c r="AX605" s="34">
        <v>18</v>
      </c>
    </row>
    <row r="606" spans="1:50" x14ac:dyDescent="0.25">
      <c r="A606" s="2" t="s">
        <v>530</v>
      </c>
      <c r="B606" s="3" t="s">
        <v>1251</v>
      </c>
      <c r="C606" s="4">
        <v>23500</v>
      </c>
      <c r="D606" s="2" t="s">
        <v>532</v>
      </c>
      <c r="E606" s="2" t="s">
        <v>1252</v>
      </c>
      <c r="F606" t="e">
        <v>#N/A</v>
      </c>
      <c r="G606" s="6" t="s">
        <v>2232</v>
      </c>
      <c r="H606" s="6">
        <v>0</v>
      </c>
      <c r="I606" s="6" t="s">
        <v>2239</v>
      </c>
      <c r="J606" s="6" t="s">
        <v>2239</v>
      </c>
      <c r="K606" s="34">
        <v>13863</v>
      </c>
      <c r="L606" s="34">
        <v>1702</v>
      </c>
      <c r="M606" s="34">
        <v>1473</v>
      </c>
      <c r="N606" s="34">
        <v>76.64630006788866</v>
      </c>
      <c r="O606" s="35">
        <v>11.908872665250042</v>
      </c>
      <c r="P606" s="33">
        <v>996</v>
      </c>
      <c r="Q606" s="33">
        <v>472</v>
      </c>
      <c r="R606" s="33">
        <v>5</v>
      </c>
      <c r="S606" s="8">
        <v>13.941344026116727</v>
      </c>
      <c r="T606" s="33">
        <v>10932.315000000001</v>
      </c>
      <c r="U606" s="33">
        <v>1854.5916</v>
      </c>
      <c r="V606" s="33">
        <v>0</v>
      </c>
      <c r="W606" s="33">
        <v>7409.8212000000003</v>
      </c>
      <c r="X606" s="33">
        <v>0</v>
      </c>
      <c r="Y606" s="33">
        <v>26.391950999999999</v>
      </c>
      <c r="Z606" s="33">
        <v>190.64329000000001</v>
      </c>
      <c r="AA606" s="33">
        <v>10.834286000000001</v>
      </c>
      <c r="AB606" s="33">
        <v>8.6687051999999998</v>
      </c>
      <c r="AC606" s="33">
        <v>20004.106</v>
      </c>
      <c r="AD606" s="33">
        <v>181.75488000000001</v>
      </c>
      <c r="AE606" s="33">
        <v>243.22145</v>
      </c>
      <c r="AF606" s="33">
        <v>0</v>
      </c>
      <c r="AG606" s="33">
        <v>35.002595999999997</v>
      </c>
      <c r="AH606" s="33">
        <v>0</v>
      </c>
      <c r="AI606" s="33">
        <v>8.2389308999999997</v>
      </c>
      <c r="AJ606" s="33">
        <v>9682.6442000000006</v>
      </c>
      <c r="AK606" s="33">
        <v>7562.1230999999998</v>
      </c>
      <c r="AL606" s="33">
        <v>2839.4485</v>
      </c>
      <c r="AM606" s="33">
        <v>0</v>
      </c>
      <c r="AN606" s="33">
        <v>1.5117771615927997</v>
      </c>
      <c r="AO606" s="10">
        <v>0.56045949214026602</v>
      </c>
      <c r="AP606" s="8">
        <v>28.571428571428573</v>
      </c>
      <c r="AQ606" s="8">
        <v>141.06639781790125</v>
      </c>
      <c r="AR606" s="8">
        <v>206</v>
      </c>
      <c r="AS606" s="8">
        <v>1249.0291262135922</v>
      </c>
      <c r="AT606">
        <v>1270</v>
      </c>
      <c r="AU606" s="20">
        <v>1450</v>
      </c>
      <c r="AV606" s="8">
        <v>98.438560760353027</v>
      </c>
      <c r="AW606" s="34">
        <v>153</v>
      </c>
      <c r="AX606" s="34">
        <v>128</v>
      </c>
    </row>
    <row r="607" spans="1:50" x14ac:dyDescent="0.25">
      <c r="A607" s="2" t="s">
        <v>500</v>
      </c>
      <c r="B607" s="3" t="s">
        <v>1253</v>
      </c>
      <c r="C607" s="4">
        <v>5615</v>
      </c>
      <c r="D607" s="2" t="s">
        <v>502</v>
      </c>
      <c r="E607" s="2" t="s">
        <v>1215</v>
      </c>
      <c r="F607" t="e">
        <v>#N/A</v>
      </c>
      <c r="G607" s="6" t="s">
        <v>2231</v>
      </c>
      <c r="H607" s="6">
        <v>0</v>
      </c>
      <c r="I607" s="6" t="s">
        <v>2239</v>
      </c>
      <c r="J607" s="6" t="s">
        <v>2239</v>
      </c>
      <c r="K607" s="34">
        <v>18024.500000000004</v>
      </c>
      <c r="L607" s="34">
        <v>11558</v>
      </c>
      <c r="M607" s="34">
        <v>2924</v>
      </c>
      <c r="N607" s="34">
        <v>99.965800273597822</v>
      </c>
      <c r="O607" s="35">
        <v>1.9864735171360979</v>
      </c>
      <c r="P607" s="33">
        <v>858</v>
      </c>
      <c r="Q607" s="33">
        <v>1922</v>
      </c>
      <c r="R607" s="33">
        <v>144</v>
      </c>
      <c r="S607" s="8">
        <v>13.977683794587053</v>
      </c>
      <c r="T607" s="33">
        <v>14355.459000000001</v>
      </c>
      <c r="U607" s="33">
        <v>0</v>
      </c>
      <c r="V607" s="33">
        <v>0</v>
      </c>
      <c r="W607" s="33">
        <v>5032.1547</v>
      </c>
      <c r="X607" s="33">
        <v>0</v>
      </c>
      <c r="Y607" s="33">
        <v>0</v>
      </c>
      <c r="Z607" s="33">
        <v>598.11692000000005</v>
      </c>
      <c r="AA607" s="33">
        <v>0</v>
      </c>
      <c r="AB607" s="33">
        <v>0</v>
      </c>
      <c r="AC607" s="33">
        <v>18218.126</v>
      </c>
      <c r="AD607" s="33">
        <v>1058.4849999999999</v>
      </c>
      <c r="AE607" s="33">
        <v>1103.0535</v>
      </c>
      <c r="AF607" s="33">
        <v>34.366853999999996</v>
      </c>
      <c r="AG607" s="33">
        <v>99.384816999999998</v>
      </c>
      <c r="AH607" s="33">
        <v>0</v>
      </c>
      <c r="AI607" s="33">
        <v>0</v>
      </c>
      <c r="AJ607" s="33">
        <v>4028.9928</v>
      </c>
      <c r="AK607" s="33">
        <v>11830.906000000001</v>
      </c>
      <c r="AL607" s="33">
        <v>2778.0243</v>
      </c>
      <c r="AM607" s="33">
        <v>360.42719974300002</v>
      </c>
      <c r="AN607" s="33">
        <v>28.287527138508402</v>
      </c>
      <c r="AO607" s="10">
        <v>0.10779358175620078</v>
      </c>
      <c r="AP607" s="8">
        <v>0</v>
      </c>
      <c r="AQ607" s="8">
        <v>37.64970262996502</v>
      </c>
      <c r="AR607" s="8">
        <v>198</v>
      </c>
      <c r="AS607" s="8">
        <v>240.65656565656565</v>
      </c>
      <c r="AT607">
        <v>819</v>
      </c>
      <c r="AU607" s="20">
        <v>2732</v>
      </c>
      <c r="AV607" s="8">
        <v>93.433652530779753</v>
      </c>
      <c r="AW607" s="34">
        <v>85</v>
      </c>
      <c r="AX607" s="34">
        <v>73</v>
      </c>
    </row>
    <row r="608" spans="1:50" x14ac:dyDescent="0.25">
      <c r="A608" s="2" t="s">
        <v>772</v>
      </c>
      <c r="B608" s="3" t="s">
        <v>1254</v>
      </c>
      <c r="C608" s="4">
        <v>41801</v>
      </c>
      <c r="D608" s="2" t="s">
        <v>774</v>
      </c>
      <c r="E608" s="2" t="s">
        <v>1255</v>
      </c>
      <c r="F608" t="e">
        <v>#N/A</v>
      </c>
      <c r="G608" s="6" t="s">
        <v>2233</v>
      </c>
      <c r="H608" s="6">
        <v>9</v>
      </c>
      <c r="I608" s="6" t="s">
        <v>2238</v>
      </c>
      <c r="J608" s="6" t="s">
        <v>2238</v>
      </c>
      <c r="K608" s="34">
        <v>49243.000000000007</v>
      </c>
      <c r="L608" s="34">
        <v>2424</v>
      </c>
      <c r="M608" s="34">
        <v>1752</v>
      </c>
      <c r="N608" s="34">
        <v>75.913242009132418</v>
      </c>
      <c r="O608" s="35">
        <v>3.9138508640931309</v>
      </c>
      <c r="P608" s="33">
        <v>1178</v>
      </c>
      <c r="Q608" s="33">
        <v>557</v>
      </c>
      <c r="R608" s="33">
        <v>17</v>
      </c>
      <c r="S608" s="8">
        <v>53.310591211569545</v>
      </c>
      <c r="T608" s="33">
        <v>1267.1585</v>
      </c>
      <c r="U608" s="33">
        <v>176.21610000000001</v>
      </c>
      <c r="V608" s="33">
        <v>13626.938</v>
      </c>
      <c r="W608" s="33">
        <v>40603.872000000003</v>
      </c>
      <c r="X608" s="33">
        <v>857.41670999999997</v>
      </c>
      <c r="Y608" s="33">
        <v>0</v>
      </c>
      <c r="Z608" s="33">
        <v>21951.13</v>
      </c>
      <c r="AA608" s="33">
        <v>11569.413</v>
      </c>
      <c r="AB608" s="33">
        <v>0</v>
      </c>
      <c r="AC608" s="33">
        <v>23056.17</v>
      </c>
      <c r="AD608" s="33">
        <v>26.041651999999999</v>
      </c>
      <c r="AE608" s="33">
        <v>16.995846</v>
      </c>
      <c r="AF608" s="33">
        <v>0</v>
      </c>
      <c r="AG608" s="33">
        <v>815.83834999999999</v>
      </c>
      <c r="AH608" s="33">
        <v>11026.772999999999</v>
      </c>
      <c r="AI608" s="33">
        <v>0</v>
      </c>
      <c r="AJ608" s="33">
        <v>13002.883</v>
      </c>
      <c r="AK608" s="33">
        <v>1565.0858000000001</v>
      </c>
      <c r="AL608" s="33">
        <v>30175.184000000001</v>
      </c>
      <c r="AM608" s="33">
        <v>27665.042845799999</v>
      </c>
      <c r="AN608" s="33">
        <v>109.03781925714999</v>
      </c>
      <c r="AO608" s="10">
        <v>0.52995391705069128</v>
      </c>
      <c r="AP608" s="8">
        <v>0</v>
      </c>
      <c r="AQ608" s="8">
        <v>181.05816204502105</v>
      </c>
      <c r="AR608" s="8">
        <v>589</v>
      </c>
      <c r="AS608" s="8">
        <v>379.15619694397276</v>
      </c>
      <c r="AT608">
        <v>535</v>
      </c>
      <c r="AU608" s="20">
        <v>864</v>
      </c>
      <c r="AV608" s="8">
        <v>49.315068493150683</v>
      </c>
      <c r="AW608" s="34">
        <v>358</v>
      </c>
      <c r="AX608" s="34">
        <v>320</v>
      </c>
    </row>
    <row r="609" spans="1:50" x14ac:dyDescent="0.25">
      <c r="A609" s="2" t="s">
        <v>741</v>
      </c>
      <c r="B609" s="3" t="s">
        <v>1256</v>
      </c>
      <c r="C609" s="4">
        <v>66400</v>
      </c>
      <c r="D609" s="2" t="s">
        <v>743</v>
      </c>
      <c r="E609" s="2" t="s">
        <v>1257</v>
      </c>
      <c r="F609" t="e">
        <v>#N/A</v>
      </c>
      <c r="G609" s="6" t="s">
        <v>2232</v>
      </c>
      <c r="H609" s="6">
        <v>0</v>
      </c>
      <c r="I609" s="6" t="s">
        <v>2239</v>
      </c>
      <c r="J609" s="6" t="s">
        <v>2239</v>
      </c>
      <c r="K609" s="34">
        <v>3070.6</v>
      </c>
      <c r="L609" s="34">
        <v>156</v>
      </c>
      <c r="M609" s="34">
        <v>109</v>
      </c>
      <c r="N609" s="34">
        <v>51.37614678899083</v>
      </c>
      <c r="O609" s="35">
        <v>3.696560467724666</v>
      </c>
      <c r="P609" s="33">
        <v>37</v>
      </c>
      <c r="Q609" s="33">
        <v>71</v>
      </c>
      <c r="R609" s="33">
        <v>1</v>
      </c>
      <c r="S609" s="8">
        <v>15.86936733211669</v>
      </c>
      <c r="T609" s="33">
        <v>824.20136000000002</v>
      </c>
      <c r="U609" s="33">
        <v>0</v>
      </c>
      <c r="V609" s="33">
        <v>0</v>
      </c>
      <c r="W609" s="33">
        <v>2248.6214</v>
      </c>
      <c r="X609" s="33">
        <v>0</v>
      </c>
      <c r="Y609" s="33">
        <v>0</v>
      </c>
      <c r="Z609" s="33">
        <v>0</v>
      </c>
      <c r="AA609" s="33">
        <v>122.17493</v>
      </c>
      <c r="AB609" s="33">
        <v>118.45044</v>
      </c>
      <c r="AC609" s="33">
        <v>2874.5569</v>
      </c>
      <c r="AD609" s="33">
        <v>156.89848000000001</v>
      </c>
      <c r="AE609" s="33">
        <v>169.25483</v>
      </c>
      <c r="AF609" s="33">
        <v>0</v>
      </c>
      <c r="AG609" s="33">
        <v>23.305199999999999</v>
      </c>
      <c r="AH609" s="33">
        <v>122.17493</v>
      </c>
      <c r="AI609" s="33">
        <v>71.507354000000007</v>
      </c>
      <c r="AJ609" s="33">
        <v>2042.3083999999999</v>
      </c>
      <c r="AK609" s="33">
        <v>324.27183000000002</v>
      </c>
      <c r="AL609" s="33">
        <v>519.25824999999998</v>
      </c>
      <c r="AM609" s="33">
        <v>1436.7997471799999</v>
      </c>
      <c r="AN609" s="33">
        <v>1.6254567431056</v>
      </c>
      <c r="AO609" s="10">
        <v>0.36795252225519287</v>
      </c>
      <c r="AP609" s="8">
        <v>0</v>
      </c>
      <c r="AQ609" s="8">
        <v>14.505469269242392</v>
      </c>
      <c r="AR609" s="8">
        <v>38</v>
      </c>
      <c r="AS609" s="8">
        <v>497.36842105263167</v>
      </c>
      <c r="AT609">
        <v>90</v>
      </c>
      <c r="AU609" s="20">
        <v>57</v>
      </c>
      <c r="AV609" s="8">
        <v>52.293577981651374</v>
      </c>
      <c r="AW609" s="34">
        <v>19</v>
      </c>
      <c r="AX609" s="34">
        <v>17</v>
      </c>
    </row>
    <row r="610" spans="1:50" x14ac:dyDescent="0.25">
      <c r="A610" s="2" t="s">
        <v>661</v>
      </c>
      <c r="B610" s="3" t="s">
        <v>1258</v>
      </c>
      <c r="C610" s="4">
        <v>70523</v>
      </c>
      <c r="D610" s="2" t="s">
        <v>663</v>
      </c>
      <c r="E610" s="2" t="s">
        <v>1259</v>
      </c>
      <c r="F610" t="s">
        <v>2256</v>
      </c>
      <c r="G610" s="6" t="s">
        <v>2232</v>
      </c>
      <c r="H610" s="6">
        <v>6</v>
      </c>
      <c r="I610" s="6" t="s">
        <v>2238</v>
      </c>
      <c r="J610" s="6" t="s">
        <v>2238</v>
      </c>
      <c r="K610" s="34">
        <v>17020.8</v>
      </c>
      <c r="L610" s="34">
        <v>1642</v>
      </c>
      <c r="M610" s="34">
        <v>1308</v>
      </c>
      <c r="N610" s="34">
        <v>81.804281345565755</v>
      </c>
      <c r="O610" s="35">
        <v>6.4816804563386565</v>
      </c>
      <c r="P610" s="33">
        <v>601</v>
      </c>
      <c r="Q610" s="33">
        <v>635</v>
      </c>
      <c r="R610" s="33">
        <v>72</v>
      </c>
      <c r="S610" s="8">
        <v>14.778664655054937</v>
      </c>
      <c r="T610" s="33">
        <v>14718.857</v>
      </c>
      <c r="U610" s="33">
        <v>1601.386</v>
      </c>
      <c r="V610" s="33">
        <v>0</v>
      </c>
      <c r="W610" s="33">
        <v>1238.7639999999999</v>
      </c>
      <c r="X610" s="33">
        <v>0</v>
      </c>
      <c r="Y610" s="33">
        <v>2.779077</v>
      </c>
      <c r="Z610" s="33">
        <v>211.70113000000001</v>
      </c>
      <c r="AA610" s="33">
        <v>521.83682999999996</v>
      </c>
      <c r="AB610" s="33">
        <v>6.4467739999999996E-2</v>
      </c>
      <c r="AC610" s="33">
        <v>16841.030999999999</v>
      </c>
      <c r="AD610" s="33">
        <v>61.018977999999997</v>
      </c>
      <c r="AE610" s="33">
        <v>91.730600999999993</v>
      </c>
      <c r="AF610" s="33">
        <v>0</v>
      </c>
      <c r="AG610" s="33">
        <v>13.137093</v>
      </c>
      <c r="AH610" s="33">
        <v>0</v>
      </c>
      <c r="AI610" s="33">
        <v>6.4468079999999997E-2</v>
      </c>
      <c r="AJ610" s="33">
        <v>2153.4477000000002</v>
      </c>
      <c r="AK610" s="33">
        <v>12773.331</v>
      </c>
      <c r="AL610" s="33">
        <v>2606.7213000000002</v>
      </c>
      <c r="AM610" s="33">
        <v>0</v>
      </c>
      <c r="AN610" s="33">
        <v>5.4507054233435994</v>
      </c>
      <c r="AO610" s="10">
        <v>0.72965038697624762</v>
      </c>
      <c r="AP610" s="8">
        <v>56.59309564233164</v>
      </c>
      <c r="AQ610" s="8">
        <v>107.50497383437906</v>
      </c>
      <c r="AR610" s="8">
        <v>174</v>
      </c>
      <c r="AS610" s="8">
        <v>629.59770114942523</v>
      </c>
      <c r="AT610">
        <v>1176</v>
      </c>
      <c r="AU610" s="20">
        <v>1231</v>
      </c>
      <c r="AV610" s="8">
        <v>94.113149847094803</v>
      </c>
      <c r="AW610" s="34">
        <v>180</v>
      </c>
      <c r="AX610" s="34">
        <v>154</v>
      </c>
    </row>
    <row r="611" spans="1:50" x14ac:dyDescent="0.25">
      <c r="A611" s="2" t="s">
        <v>321</v>
      </c>
      <c r="B611" s="3" t="s">
        <v>1260</v>
      </c>
      <c r="C611" s="4">
        <v>19845</v>
      </c>
      <c r="D611" s="2" t="s">
        <v>323</v>
      </c>
      <c r="E611" s="2" t="s">
        <v>1261</v>
      </c>
      <c r="F611" t="e">
        <v>#N/A</v>
      </c>
      <c r="G611" s="6" t="s">
        <v>2231</v>
      </c>
      <c r="H611" s="6">
        <v>7</v>
      </c>
      <c r="I611" s="6" t="s">
        <v>2238</v>
      </c>
      <c r="J611" s="6" t="s">
        <v>2238</v>
      </c>
      <c r="K611" s="34">
        <v>7062.6</v>
      </c>
      <c r="L611" s="34">
        <v>2483</v>
      </c>
      <c r="M611" s="34">
        <v>1535</v>
      </c>
      <c r="N611" s="34">
        <v>99.413680781758956</v>
      </c>
      <c r="O611" s="35">
        <v>0.65317959471949838</v>
      </c>
      <c r="P611" s="33">
        <v>1353</v>
      </c>
      <c r="Q611" s="33">
        <v>180</v>
      </c>
      <c r="R611" s="33">
        <v>2</v>
      </c>
      <c r="S611" s="8">
        <v>66.849258777500197</v>
      </c>
      <c r="T611" s="33">
        <v>7831.1211999999996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100.22123999999999</v>
      </c>
      <c r="AA611" s="33">
        <v>0</v>
      </c>
      <c r="AB611" s="33">
        <v>223.90154999999999</v>
      </c>
      <c r="AC611" s="33">
        <v>7666.6638000000003</v>
      </c>
      <c r="AD611" s="33">
        <v>72.336507999999995</v>
      </c>
      <c r="AE611" s="33">
        <v>77.046400000000006</v>
      </c>
      <c r="AF611" s="33">
        <v>0</v>
      </c>
      <c r="AG611" s="33">
        <v>42.676471999999997</v>
      </c>
      <c r="AH611" s="33">
        <v>0</v>
      </c>
      <c r="AI611" s="33">
        <v>85.524799999999999</v>
      </c>
      <c r="AJ611" s="33">
        <v>0</v>
      </c>
      <c r="AK611" s="33">
        <v>2467.7375999999999</v>
      </c>
      <c r="AL611" s="33">
        <v>5390.1377000000002</v>
      </c>
      <c r="AM611" s="33">
        <v>0</v>
      </c>
      <c r="AN611" s="33">
        <v>0.64466984325200005</v>
      </c>
      <c r="AO611" s="10">
        <v>0.15698267074413863</v>
      </c>
      <c r="AP611" s="8">
        <v>0</v>
      </c>
      <c r="AQ611" s="8">
        <v>35.443105057670564</v>
      </c>
      <c r="AR611" s="8">
        <v>77</v>
      </c>
      <c r="AS611" s="8">
        <v>628.68101188985713</v>
      </c>
      <c r="AT611">
        <v>946</v>
      </c>
      <c r="AU611" s="20">
        <v>1248</v>
      </c>
      <c r="AV611" s="8">
        <v>81.302931596091213</v>
      </c>
      <c r="AW611" s="34">
        <v>80</v>
      </c>
      <c r="AX611" s="34">
        <v>73</v>
      </c>
    </row>
    <row r="612" spans="1:50" x14ac:dyDescent="0.25">
      <c r="A612" s="2" t="s">
        <v>321</v>
      </c>
      <c r="B612" s="3" t="s">
        <v>1262</v>
      </c>
      <c r="C612" s="4">
        <v>19130</v>
      </c>
      <c r="D612" s="2" t="s">
        <v>323</v>
      </c>
      <c r="E612" s="2" t="s">
        <v>1263</v>
      </c>
      <c r="F612" t="s">
        <v>2252</v>
      </c>
      <c r="G612" s="6" t="s">
        <v>2233</v>
      </c>
      <c r="H612" s="6">
        <v>0</v>
      </c>
      <c r="I612" s="6" t="s">
        <v>2239</v>
      </c>
      <c r="J612" s="6" t="s">
        <v>2239</v>
      </c>
      <c r="K612" s="34">
        <v>46860.999999999993</v>
      </c>
      <c r="L612" s="34">
        <v>5941</v>
      </c>
      <c r="M612" s="34">
        <v>4961</v>
      </c>
      <c r="N612" s="34">
        <v>87.986293086071356</v>
      </c>
      <c r="O612" s="35">
        <v>13.180347056959189</v>
      </c>
      <c r="P612" s="33">
        <v>3255</v>
      </c>
      <c r="Q612" s="33">
        <v>1626</v>
      </c>
      <c r="R612" s="33">
        <v>80</v>
      </c>
      <c r="S612" s="8">
        <v>30.059555777366182</v>
      </c>
      <c r="T612" s="33">
        <v>13.176774</v>
      </c>
      <c r="U612" s="33">
        <v>0</v>
      </c>
      <c r="V612" s="33">
        <v>4318.8981999999996</v>
      </c>
      <c r="W612" s="33">
        <v>50662.286</v>
      </c>
      <c r="X612" s="33">
        <v>0</v>
      </c>
      <c r="Y612" s="33">
        <v>0</v>
      </c>
      <c r="Z612" s="33">
        <v>5740.12</v>
      </c>
      <c r="AA612" s="33">
        <v>339.47354999999999</v>
      </c>
      <c r="AB612" s="33">
        <v>163.90460999999999</v>
      </c>
      <c r="AC612" s="33">
        <v>48829.59</v>
      </c>
      <c r="AD612" s="33">
        <v>78.124589999999998</v>
      </c>
      <c r="AE612" s="33">
        <v>37.975762000000003</v>
      </c>
      <c r="AF612" s="33">
        <v>0</v>
      </c>
      <c r="AG612" s="33">
        <v>15.094139999999999</v>
      </c>
      <c r="AH612" s="33">
        <v>0</v>
      </c>
      <c r="AI612" s="33">
        <v>244.97316000000001</v>
      </c>
      <c r="AJ612" s="33">
        <v>38265.262999999999</v>
      </c>
      <c r="AK612" s="33">
        <v>9.6769060000000007</v>
      </c>
      <c r="AL612" s="33">
        <v>16578.23</v>
      </c>
      <c r="AM612" s="33">
        <v>18.365909048900001</v>
      </c>
      <c r="AN612" s="33">
        <v>184.77623810722443</v>
      </c>
      <c r="AO612" s="10">
        <v>0.56006989951944075</v>
      </c>
      <c r="AP612" s="8">
        <v>0</v>
      </c>
      <c r="AQ612" s="8">
        <v>171.61961808729043</v>
      </c>
      <c r="AR612" s="8">
        <v>526</v>
      </c>
      <c r="AS612" s="8">
        <v>445.6259711718003</v>
      </c>
      <c r="AT612">
        <v>3124</v>
      </c>
      <c r="AU612" s="20">
        <v>3685</v>
      </c>
      <c r="AV612" s="8">
        <v>74.27937915742794</v>
      </c>
      <c r="AW612" s="34">
        <v>791</v>
      </c>
      <c r="AX612" s="34">
        <v>706</v>
      </c>
    </row>
    <row r="613" spans="1:50" x14ac:dyDescent="0.25">
      <c r="A613" s="2" t="s">
        <v>33</v>
      </c>
      <c r="B613" s="3" t="s">
        <v>1264</v>
      </c>
      <c r="C613" s="4">
        <v>15223</v>
      </c>
      <c r="D613" s="2" t="s">
        <v>35</v>
      </c>
      <c r="E613" s="2" t="s">
        <v>1265</v>
      </c>
      <c r="F613" t="e">
        <v>#N/A</v>
      </c>
      <c r="G613" s="6" t="s">
        <v>2230</v>
      </c>
      <c r="H613" s="6">
        <v>0</v>
      </c>
      <c r="I613" s="6" t="s">
        <v>2239</v>
      </c>
      <c r="J613" s="6" t="s">
        <v>2239</v>
      </c>
      <c r="K613" s="34">
        <v>127086.49999999999</v>
      </c>
      <c r="L613" s="34">
        <v>1353</v>
      </c>
      <c r="M613" s="34">
        <v>943</v>
      </c>
      <c r="N613" s="34">
        <v>49.098621420996821</v>
      </c>
      <c r="O613" s="35">
        <v>0.55417769838074527</v>
      </c>
      <c r="P613" s="33">
        <v>0</v>
      </c>
      <c r="Q613" s="33">
        <v>0</v>
      </c>
      <c r="R613" s="33">
        <v>943</v>
      </c>
      <c r="S613" s="8">
        <v>86.645419291964089</v>
      </c>
      <c r="T613" s="33">
        <v>18490.514999999999</v>
      </c>
      <c r="U613" s="33">
        <v>0</v>
      </c>
      <c r="V613" s="33">
        <v>7597.5716000000002</v>
      </c>
      <c r="W613" s="33">
        <v>88935.521999999997</v>
      </c>
      <c r="X613" s="33">
        <v>87.535584</v>
      </c>
      <c r="Y613" s="33">
        <v>0</v>
      </c>
      <c r="Z613" s="33">
        <v>83442.42</v>
      </c>
      <c r="AA613" s="33">
        <v>669.78583000000003</v>
      </c>
      <c r="AB613" s="33">
        <v>3548.0920999999998</v>
      </c>
      <c r="AC613" s="33">
        <v>29508.063999999998</v>
      </c>
      <c r="AD613" s="33">
        <v>276.12533999999999</v>
      </c>
      <c r="AE613" s="33">
        <v>246.35461000000001</v>
      </c>
      <c r="AF613" s="33">
        <v>0</v>
      </c>
      <c r="AG613" s="33">
        <v>2128.0825</v>
      </c>
      <c r="AH613" s="33">
        <v>0</v>
      </c>
      <c r="AI613" s="33">
        <v>1701.3507999999999</v>
      </c>
      <c r="AJ613" s="33">
        <v>4711.7282999999998</v>
      </c>
      <c r="AK613" s="33">
        <v>6546.1046999999999</v>
      </c>
      <c r="AL613" s="33">
        <v>101968.62</v>
      </c>
      <c r="AM613" s="33">
        <v>14600.532649000001</v>
      </c>
      <c r="AN613" s="33">
        <v>373.5599574414872</v>
      </c>
      <c r="AO613" s="10">
        <v>0.28826355525051478</v>
      </c>
      <c r="AP613" s="8">
        <v>132.10039630118891</v>
      </c>
      <c r="AQ613" s="8">
        <v>29.835000000000001</v>
      </c>
      <c r="AR613" s="8">
        <v>1166</v>
      </c>
      <c r="AS613" s="8">
        <v>30.102915951972555</v>
      </c>
      <c r="AT613">
        <v>235</v>
      </c>
      <c r="AU613" s="20">
        <v>812</v>
      </c>
      <c r="AV613" s="8">
        <v>86.10816542948038</v>
      </c>
      <c r="AW613" s="34">
        <v>66</v>
      </c>
      <c r="AX613" s="34">
        <v>49</v>
      </c>
    </row>
    <row r="614" spans="1:50" x14ac:dyDescent="0.25">
      <c r="A614" s="2" t="s">
        <v>500</v>
      </c>
      <c r="B614" s="3" t="s">
        <v>1266</v>
      </c>
      <c r="C614" s="4">
        <v>5885</v>
      </c>
      <c r="D614" s="2" t="s">
        <v>502</v>
      </c>
      <c r="E614" s="2" t="s">
        <v>1267</v>
      </c>
      <c r="F614" t="e">
        <v>#N/A</v>
      </c>
      <c r="G614" s="6" t="s">
        <v>2233</v>
      </c>
      <c r="H614" s="6">
        <v>6</v>
      </c>
      <c r="I614" s="6" t="s">
        <v>2238</v>
      </c>
      <c r="J614" s="6" t="s">
        <v>2238</v>
      </c>
      <c r="K614" s="34">
        <v>43725.099999999991</v>
      </c>
      <c r="L614" s="34">
        <v>817</v>
      </c>
      <c r="M614" s="34">
        <v>711</v>
      </c>
      <c r="N614" s="34">
        <v>26.582278481012654</v>
      </c>
      <c r="O614" s="35">
        <v>0.98086750442399617</v>
      </c>
      <c r="P614" s="33">
        <v>310</v>
      </c>
      <c r="Q614" s="33">
        <v>389</v>
      </c>
      <c r="R614" s="33">
        <v>12</v>
      </c>
      <c r="S614" s="8">
        <v>35.464052319642846</v>
      </c>
      <c r="T614" s="33">
        <v>12995.764999999999</v>
      </c>
      <c r="U614" s="33">
        <v>0</v>
      </c>
      <c r="V614" s="33">
        <v>0</v>
      </c>
      <c r="W614" s="33">
        <v>30740.973000000002</v>
      </c>
      <c r="X614" s="33">
        <v>529.33501999999999</v>
      </c>
      <c r="Y614" s="33">
        <v>0</v>
      </c>
      <c r="Z614" s="33">
        <v>15887.569</v>
      </c>
      <c r="AA614" s="33">
        <v>4143.2302</v>
      </c>
      <c r="AB614" s="33">
        <v>0</v>
      </c>
      <c r="AC614" s="33">
        <v>24375.14</v>
      </c>
      <c r="AD614" s="33">
        <v>33.403682000000003</v>
      </c>
      <c r="AE614" s="33">
        <v>58.525658</v>
      </c>
      <c r="AF614" s="33">
        <v>0</v>
      </c>
      <c r="AG614" s="33">
        <v>3312.8892000000001</v>
      </c>
      <c r="AH614" s="33">
        <v>4140.4152999999997</v>
      </c>
      <c r="AI614" s="33">
        <v>0</v>
      </c>
      <c r="AJ614" s="33">
        <v>10913.886</v>
      </c>
      <c r="AK614" s="33">
        <v>10253.624</v>
      </c>
      <c r="AL614" s="33">
        <v>15760.003000000001</v>
      </c>
      <c r="AM614" s="33">
        <v>0</v>
      </c>
      <c r="AN614" s="33">
        <v>149.73780902687997</v>
      </c>
      <c r="AO614" s="10">
        <v>0.61733046286329385</v>
      </c>
      <c r="AP614" s="8">
        <v>0</v>
      </c>
      <c r="AQ614" s="8">
        <v>86.953825276550887</v>
      </c>
      <c r="AR614" s="8">
        <v>483</v>
      </c>
      <c r="AS614" s="8">
        <v>227.84679089026915</v>
      </c>
      <c r="AT614">
        <v>215</v>
      </c>
      <c r="AU614" s="20">
        <v>554</v>
      </c>
      <c r="AV614" s="8">
        <v>77.918424753867782</v>
      </c>
      <c r="AW614" s="34">
        <v>52</v>
      </c>
      <c r="AX614" s="34">
        <v>45</v>
      </c>
    </row>
    <row r="615" spans="1:50" x14ac:dyDescent="0.25">
      <c r="A615" s="2" t="s">
        <v>530</v>
      </c>
      <c r="B615" s="3" t="s">
        <v>1268</v>
      </c>
      <c r="C615" s="4">
        <v>23068</v>
      </c>
      <c r="D615" s="2" t="s">
        <v>532</v>
      </c>
      <c r="E615" s="2" t="s">
        <v>1269</v>
      </c>
      <c r="F615" t="e">
        <v>#N/A</v>
      </c>
      <c r="G615" s="6" t="s">
        <v>2232</v>
      </c>
      <c r="H615" s="6">
        <v>0</v>
      </c>
      <c r="I615" s="6" t="s">
        <v>2239</v>
      </c>
      <c r="J615" s="6" t="s">
        <v>2238</v>
      </c>
      <c r="K615" s="34">
        <v>174697.5</v>
      </c>
      <c r="L615" s="34">
        <v>1620</v>
      </c>
      <c r="M615" s="34">
        <v>1404</v>
      </c>
      <c r="N615" s="34">
        <v>24.643874643874643</v>
      </c>
      <c r="O615" s="35">
        <v>0.53263936994587502</v>
      </c>
      <c r="P615" s="33">
        <v>250</v>
      </c>
      <c r="Q615" s="33">
        <v>1153</v>
      </c>
      <c r="R615" s="33">
        <v>1</v>
      </c>
      <c r="S615" s="8">
        <v>48.5412516595675</v>
      </c>
      <c r="T615" s="33">
        <v>37485.06</v>
      </c>
      <c r="U615" s="33">
        <v>2176.8022000000001</v>
      </c>
      <c r="V615" s="33">
        <v>0</v>
      </c>
      <c r="W615" s="33">
        <v>3321.2838000000002</v>
      </c>
      <c r="X615" s="33">
        <v>136904.10999999999</v>
      </c>
      <c r="Y615" s="33">
        <v>37270.998</v>
      </c>
      <c r="Z615" s="33">
        <v>7934.1709000000001</v>
      </c>
      <c r="AA615" s="33">
        <v>2633.5391</v>
      </c>
      <c r="AB615" s="33">
        <v>10911.939</v>
      </c>
      <c r="AC615" s="33">
        <v>133689.74</v>
      </c>
      <c r="AD615" s="33">
        <v>968.60649999999998</v>
      </c>
      <c r="AE615" s="33">
        <v>215.82673</v>
      </c>
      <c r="AF615" s="33">
        <v>614.43781999999999</v>
      </c>
      <c r="AG615" s="33">
        <v>36222.849000000002</v>
      </c>
      <c r="AH615" s="33">
        <v>2633.5391</v>
      </c>
      <c r="AI615" s="33">
        <v>1020.6476</v>
      </c>
      <c r="AJ615" s="33">
        <v>27128.944</v>
      </c>
      <c r="AK615" s="33">
        <v>31689.684000000001</v>
      </c>
      <c r="AL615" s="33">
        <v>93883.067999999999</v>
      </c>
      <c r="AM615" s="33">
        <v>141277.959019</v>
      </c>
      <c r="AN615" s="33">
        <v>332.8147910828356</v>
      </c>
      <c r="AO615" s="10">
        <v>0.55308504724847141</v>
      </c>
      <c r="AP615" s="8">
        <v>16.477179106936891</v>
      </c>
      <c r="AQ615" s="8">
        <v>145.0686702783392</v>
      </c>
      <c r="AR615" s="8">
        <v>1929</v>
      </c>
      <c r="AS615" s="8">
        <v>137.16951788491446</v>
      </c>
      <c r="AT615">
        <v>408</v>
      </c>
      <c r="AU615" s="20">
        <v>1324</v>
      </c>
      <c r="AV615" s="8">
        <v>94.301994301994313</v>
      </c>
      <c r="AW615" s="34">
        <v>121</v>
      </c>
      <c r="AX615" s="34">
        <v>76</v>
      </c>
    </row>
    <row r="616" spans="1:50" x14ac:dyDescent="0.25">
      <c r="A616" s="2" t="s">
        <v>661</v>
      </c>
      <c r="B616" s="3" t="s">
        <v>1270</v>
      </c>
      <c r="C616" s="4">
        <v>70670</v>
      </c>
      <c r="D616" s="2" t="s">
        <v>663</v>
      </c>
      <c r="E616" s="2" t="s">
        <v>1271</v>
      </c>
      <c r="F616" t="e">
        <v>#N/A</v>
      </c>
      <c r="G616" s="6" t="s">
        <v>2232</v>
      </c>
      <c r="H616" s="6">
        <v>13</v>
      </c>
      <c r="I616" s="6" t="s">
        <v>2238</v>
      </c>
      <c r="J616" s="6" t="s">
        <v>2238</v>
      </c>
      <c r="K616" s="34">
        <v>20921.400000000001</v>
      </c>
      <c r="L616" s="34">
        <v>1667</v>
      </c>
      <c r="M616" s="34">
        <v>1538</v>
      </c>
      <c r="N616" s="34">
        <v>70.611183355006503</v>
      </c>
      <c r="O616" s="35">
        <v>8.2453241798899466</v>
      </c>
      <c r="P616" s="33">
        <v>593</v>
      </c>
      <c r="Q616" s="33">
        <v>891</v>
      </c>
      <c r="R616" s="33">
        <v>54</v>
      </c>
      <c r="S616" s="8">
        <v>12.041275816436148</v>
      </c>
      <c r="T616" s="33">
        <v>15266.566999999999</v>
      </c>
      <c r="U616" s="33">
        <v>4742.7493000000004</v>
      </c>
      <c r="V616" s="33">
        <v>69.058730999999995</v>
      </c>
      <c r="W616" s="33">
        <v>381.27490999999998</v>
      </c>
      <c r="X616" s="33">
        <v>0</v>
      </c>
      <c r="Y616" s="33">
        <v>0</v>
      </c>
      <c r="Z616" s="33">
        <v>596.39747</v>
      </c>
      <c r="AA616" s="33">
        <v>0</v>
      </c>
      <c r="AB616" s="33">
        <v>0</v>
      </c>
      <c r="AC616" s="33">
        <v>19879.578000000001</v>
      </c>
      <c r="AD616" s="33">
        <v>231.36699999999999</v>
      </c>
      <c r="AE616" s="33">
        <v>353.45747999999998</v>
      </c>
      <c r="AF616" s="33">
        <v>0</v>
      </c>
      <c r="AG616" s="33">
        <v>67.403867000000005</v>
      </c>
      <c r="AH616" s="33">
        <v>0</v>
      </c>
      <c r="AI616" s="33">
        <v>0</v>
      </c>
      <c r="AJ616" s="33">
        <v>9652.0851000000002</v>
      </c>
      <c r="AK616" s="33">
        <v>8140.9717000000001</v>
      </c>
      <c r="AL616" s="33">
        <v>2493.4245999999998</v>
      </c>
      <c r="AM616" s="33">
        <v>0</v>
      </c>
      <c r="AN616" s="33">
        <v>0.92997779648319989</v>
      </c>
      <c r="AO616" s="10">
        <v>0.6580121703853955</v>
      </c>
      <c r="AP616" s="8">
        <v>24.679170779861796</v>
      </c>
      <c r="AQ616" s="8">
        <v>153.16637440501947</v>
      </c>
      <c r="AR616" s="8">
        <v>209</v>
      </c>
      <c r="AS616" s="8">
        <v>746.79425837320559</v>
      </c>
      <c r="AT616">
        <v>1026</v>
      </c>
      <c r="AU616" s="20">
        <v>1316</v>
      </c>
      <c r="AV616" s="8">
        <v>85.565669700910277</v>
      </c>
      <c r="AW616" s="34">
        <v>193</v>
      </c>
      <c r="AX616" s="34">
        <v>157</v>
      </c>
    </row>
    <row r="617" spans="1:50" x14ac:dyDescent="0.25">
      <c r="A617" s="2" t="s">
        <v>295</v>
      </c>
      <c r="B617" s="3" t="s">
        <v>1272</v>
      </c>
      <c r="C617" s="4">
        <v>73055</v>
      </c>
      <c r="D617" s="2" t="s">
        <v>297</v>
      </c>
      <c r="E617" s="2" t="s">
        <v>1273</v>
      </c>
      <c r="F617" t="e">
        <v>#N/A</v>
      </c>
      <c r="G617" s="6" t="s">
        <v>2233</v>
      </c>
      <c r="H617" s="6">
        <v>6</v>
      </c>
      <c r="I617" s="6" t="s">
        <v>2238</v>
      </c>
      <c r="J617" s="6" t="s">
        <v>2238</v>
      </c>
      <c r="K617" s="34">
        <v>43454.3</v>
      </c>
      <c r="L617" s="34">
        <v>2715</v>
      </c>
      <c r="M617" s="34">
        <v>1917</v>
      </c>
      <c r="N617" s="34">
        <v>65.206051121544078</v>
      </c>
      <c r="O617" s="35">
        <v>4.9020361527510294</v>
      </c>
      <c r="P617" s="33">
        <v>954</v>
      </c>
      <c r="Q617" s="33">
        <v>962</v>
      </c>
      <c r="R617" s="33">
        <v>1</v>
      </c>
      <c r="S617" s="8">
        <v>49.539932185067308</v>
      </c>
      <c r="T617" s="33">
        <v>20441.764999999999</v>
      </c>
      <c r="U617" s="33">
        <v>4340.2726000000002</v>
      </c>
      <c r="V617" s="33">
        <v>1079.5727999999999</v>
      </c>
      <c r="W617" s="33">
        <v>16983.444</v>
      </c>
      <c r="X617" s="33">
        <v>0</v>
      </c>
      <c r="Y617" s="33">
        <v>0</v>
      </c>
      <c r="Z617" s="33">
        <v>5347.0571</v>
      </c>
      <c r="AA617" s="33">
        <v>531.20885999999996</v>
      </c>
      <c r="AB617" s="33">
        <v>394.37477999999999</v>
      </c>
      <c r="AC617" s="33">
        <v>37166.587</v>
      </c>
      <c r="AD617" s="33">
        <v>181.72892999999999</v>
      </c>
      <c r="AE617" s="33">
        <v>198.29732999999999</v>
      </c>
      <c r="AF617" s="33">
        <v>0</v>
      </c>
      <c r="AG617" s="33">
        <v>1627.8317999999999</v>
      </c>
      <c r="AH617" s="33">
        <v>0</v>
      </c>
      <c r="AI617" s="33">
        <v>72.096714000000006</v>
      </c>
      <c r="AJ617" s="33">
        <v>12349.169</v>
      </c>
      <c r="AK617" s="33">
        <v>7763.7689</v>
      </c>
      <c r="AL617" s="33">
        <v>21609.793000000001</v>
      </c>
      <c r="AM617" s="33">
        <v>0</v>
      </c>
      <c r="AN617" s="33">
        <v>3.8472793090028006</v>
      </c>
      <c r="AO617" s="10">
        <v>0.31155192532088682</v>
      </c>
      <c r="AP617" s="8">
        <v>0</v>
      </c>
      <c r="AQ617" s="8">
        <v>241.85</v>
      </c>
      <c r="AR617" s="8">
        <v>451</v>
      </c>
      <c r="AS617" s="8">
        <v>536.25277161862527</v>
      </c>
      <c r="AT617">
        <v>1372</v>
      </c>
      <c r="AU617" s="20">
        <v>1636</v>
      </c>
      <c r="AV617" s="8">
        <v>85.341679707876892</v>
      </c>
      <c r="AW617" s="34">
        <v>325</v>
      </c>
      <c r="AX617" s="34">
        <v>268</v>
      </c>
    </row>
    <row r="618" spans="1:50" x14ac:dyDescent="0.25">
      <c r="A618" s="2" t="s">
        <v>134</v>
      </c>
      <c r="B618" s="3" t="s">
        <v>1274</v>
      </c>
      <c r="C618" s="4">
        <v>54239</v>
      </c>
      <c r="D618" s="2" t="s">
        <v>136</v>
      </c>
      <c r="E618" s="2" t="s">
        <v>1275</v>
      </c>
      <c r="F618" t="e">
        <v>#N/A</v>
      </c>
      <c r="G618" s="6" t="s">
        <v>2233</v>
      </c>
      <c r="H618" s="6">
        <v>21</v>
      </c>
      <c r="I618" s="6" t="s">
        <v>2238</v>
      </c>
      <c r="J618" s="6" t="s">
        <v>2238</v>
      </c>
      <c r="K618" s="34">
        <v>17525.399999999998</v>
      </c>
      <c r="L618" s="34">
        <v>909</v>
      </c>
      <c r="M618" s="34">
        <v>724</v>
      </c>
      <c r="N618" s="34">
        <v>38.812154696132595</v>
      </c>
      <c r="O618" s="35">
        <v>3.9235829276351533</v>
      </c>
      <c r="P618" s="33">
        <v>270</v>
      </c>
      <c r="Q618" s="33">
        <v>435</v>
      </c>
      <c r="R618" s="33">
        <v>19</v>
      </c>
      <c r="S618" s="8">
        <v>31.003590857939272</v>
      </c>
      <c r="T618" s="33">
        <v>46.200252999999996</v>
      </c>
      <c r="U618" s="33">
        <v>516.03986999999995</v>
      </c>
      <c r="V618" s="33">
        <v>0</v>
      </c>
      <c r="W618" s="33">
        <v>16914.341</v>
      </c>
      <c r="X618" s="33">
        <v>82.990582000000003</v>
      </c>
      <c r="Y618" s="33">
        <v>0</v>
      </c>
      <c r="Z618" s="33">
        <v>3680.0353</v>
      </c>
      <c r="AA618" s="33">
        <v>0</v>
      </c>
      <c r="AB618" s="33">
        <v>69.335295000000002</v>
      </c>
      <c r="AC618" s="33">
        <v>13813.787</v>
      </c>
      <c r="AD618" s="33">
        <v>21.098320999999999</v>
      </c>
      <c r="AE618" s="33">
        <v>27.924461999999998</v>
      </c>
      <c r="AF618" s="33">
        <v>0</v>
      </c>
      <c r="AG618" s="33">
        <v>2309.9688999999998</v>
      </c>
      <c r="AH618" s="33">
        <v>0</v>
      </c>
      <c r="AI618" s="33">
        <v>32.965603999999999</v>
      </c>
      <c r="AJ618" s="33">
        <v>9622.7795999999998</v>
      </c>
      <c r="AK618" s="33">
        <v>138.86648</v>
      </c>
      <c r="AL618" s="33">
        <v>5451.7506000000003</v>
      </c>
      <c r="AM618" s="33">
        <v>0</v>
      </c>
      <c r="AN618" s="33">
        <v>168.99189487194838</v>
      </c>
      <c r="AO618" s="10">
        <v>0.45947242206235012</v>
      </c>
      <c r="AP618" s="8">
        <v>0</v>
      </c>
      <c r="AQ618" s="8">
        <v>74.230618878938245</v>
      </c>
      <c r="AR618" s="8">
        <v>170</v>
      </c>
      <c r="AS618" s="8">
        <v>640.88235294117646</v>
      </c>
      <c r="AT618">
        <v>664</v>
      </c>
      <c r="AU618" s="20">
        <v>605</v>
      </c>
      <c r="AV618" s="8">
        <v>83.563535911602202</v>
      </c>
      <c r="AW618" s="34">
        <v>105</v>
      </c>
      <c r="AX618" s="34">
        <v>97</v>
      </c>
    </row>
    <row r="619" spans="1:50" x14ac:dyDescent="0.25">
      <c r="A619" s="2" t="s">
        <v>500</v>
      </c>
      <c r="B619" s="3" t="s">
        <v>1276</v>
      </c>
      <c r="C619" s="4">
        <v>5036</v>
      </c>
      <c r="D619" s="2" t="s">
        <v>502</v>
      </c>
      <c r="E619" s="2" t="s">
        <v>1277</v>
      </c>
      <c r="F619" t="e">
        <v>#N/A</v>
      </c>
      <c r="G619" s="6" t="s">
        <v>2232</v>
      </c>
      <c r="H619" s="6">
        <v>10</v>
      </c>
      <c r="I619" s="6" t="s">
        <v>2238</v>
      </c>
      <c r="J619" s="6" t="s">
        <v>2239</v>
      </c>
      <c r="K619" s="34">
        <v>8022.8</v>
      </c>
      <c r="L619" s="34">
        <v>672</v>
      </c>
      <c r="M619" s="34">
        <v>615</v>
      </c>
      <c r="N619" s="34">
        <v>67.154471544715449</v>
      </c>
      <c r="O619" s="35">
        <v>6.4245599113964547</v>
      </c>
      <c r="P619" s="33">
        <v>187</v>
      </c>
      <c r="Q619" s="33">
        <v>427</v>
      </c>
      <c r="R619" s="33">
        <v>1</v>
      </c>
      <c r="S619" s="8">
        <v>26.916580311497277</v>
      </c>
      <c r="T619" s="33">
        <v>687.91633999999999</v>
      </c>
      <c r="U619" s="33">
        <v>0</v>
      </c>
      <c r="V619" s="33">
        <v>0</v>
      </c>
      <c r="W619" s="33">
        <v>7491.6019999999999</v>
      </c>
      <c r="X619" s="33">
        <v>0</v>
      </c>
      <c r="Y619" s="33">
        <v>0</v>
      </c>
      <c r="Z619" s="33">
        <v>1695.9530999999999</v>
      </c>
      <c r="AA619" s="33">
        <v>0</v>
      </c>
      <c r="AB619" s="33">
        <v>0</v>
      </c>
      <c r="AC619" s="33">
        <v>6464.0959999999995</v>
      </c>
      <c r="AD619" s="33">
        <v>26.809388999999999</v>
      </c>
      <c r="AE619" s="33">
        <v>7.3401481000000004</v>
      </c>
      <c r="AF619" s="33">
        <v>0</v>
      </c>
      <c r="AG619" s="33">
        <v>34.193295999999997</v>
      </c>
      <c r="AH619" s="33">
        <v>0</v>
      </c>
      <c r="AI619" s="33">
        <v>0</v>
      </c>
      <c r="AJ619" s="33">
        <v>5316.9247999999998</v>
      </c>
      <c r="AK619" s="33">
        <v>624.77579000000003</v>
      </c>
      <c r="AL619" s="33">
        <v>2203.6244999999999</v>
      </c>
      <c r="AM619" s="33">
        <v>3608.6714342999999</v>
      </c>
      <c r="AN619" s="33">
        <v>22.516080282999202</v>
      </c>
      <c r="AO619" s="10">
        <v>0.29055007052186177</v>
      </c>
      <c r="AP619" s="8">
        <v>0</v>
      </c>
      <c r="AQ619" s="8">
        <v>57.402956895424097</v>
      </c>
      <c r="AR619" s="8">
        <v>87</v>
      </c>
      <c r="AS619" s="8">
        <v>835.05747126436768</v>
      </c>
      <c r="AT619">
        <v>278</v>
      </c>
      <c r="AU619" s="20">
        <v>478</v>
      </c>
      <c r="AV619" s="8">
        <v>77.723577235772353</v>
      </c>
      <c r="AW619" s="34">
        <v>19</v>
      </c>
      <c r="AX619" s="34">
        <v>17</v>
      </c>
    </row>
    <row r="620" spans="1:50" x14ac:dyDescent="0.25">
      <c r="A620" s="2" t="s">
        <v>500</v>
      </c>
      <c r="B620" s="3" t="s">
        <v>1278</v>
      </c>
      <c r="C620" s="4">
        <v>5209</v>
      </c>
      <c r="D620" s="2" t="s">
        <v>502</v>
      </c>
      <c r="E620" s="2" t="s">
        <v>1234</v>
      </c>
      <c r="F620" t="e">
        <v>#N/A</v>
      </c>
      <c r="G620" s="6" t="s">
        <v>2232</v>
      </c>
      <c r="H620" s="6">
        <v>9</v>
      </c>
      <c r="I620" s="6" t="s">
        <v>2238</v>
      </c>
      <c r="J620" s="6" t="s">
        <v>2238</v>
      </c>
      <c r="K620" s="34">
        <v>21276.899999999998</v>
      </c>
      <c r="L620" s="34">
        <v>2820</v>
      </c>
      <c r="M620" s="34">
        <v>2106</v>
      </c>
      <c r="N620" s="34">
        <v>76.875593542260219</v>
      </c>
      <c r="O620" s="35">
        <v>15.052139879856766</v>
      </c>
      <c r="P620" s="33">
        <v>1783</v>
      </c>
      <c r="Q620" s="33">
        <v>277</v>
      </c>
      <c r="R620" s="33">
        <v>46</v>
      </c>
      <c r="S620" s="8">
        <v>5.3063113822659611</v>
      </c>
      <c r="T620" s="33">
        <v>1283.3795</v>
      </c>
      <c r="U620" s="33">
        <v>0</v>
      </c>
      <c r="V620" s="33">
        <v>607.45014000000003</v>
      </c>
      <c r="W620" s="33">
        <v>21677.773000000001</v>
      </c>
      <c r="X620" s="33">
        <v>154.46163000000001</v>
      </c>
      <c r="Y620" s="33">
        <v>0</v>
      </c>
      <c r="Z620" s="33">
        <v>368.10883999999999</v>
      </c>
      <c r="AA620" s="33">
        <v>1.4174912</v>
      </c>
      <c r="AB620" s="33">
        <v>269.78393</v>
      </c>
      <c r="AC620" s="33">
        <v>23263.34</v>
      </c>
      <c r="AD620" s="33">
        <v>54.403945999999998</v>
      </c>
      <c r="AE620" s="33">
        <v>92.195626000000004</v>
      </c>
      <c r="AF620" s="33">
        <v>0</v>
      </c>
      <c r="AG620" s="33">
        <v>2700.5412000000001</v>
      </c>
      <c r="AH620" s="33">
        <v>0</v>
      </c>
      <c r="AI620" s="33">
        <v>122.47544000000001</v>
      </c>
      <c r="AJ620" s="33">
        <v>19353.644</v>
      </c>
      <c r="AK620" s="33">
        <v>416.96134999999998</v>
      </c>
      <c r="AL620" s="33">
        <v>1271.2366</v>
      </c>
      <c r="AM620" s="33">
        <v>378.11139434500001</v>
      </c>
      <c r="AN620" s="33">
        <v>32.310895817199999</v>
      </c>
      <c r="AO620" s="10">
        <v>0.52904459881204069</v>
      </c>
      <c r="AP620" s="8">
        <v>0</v>
      </c>
      <c r="AQ620" s="8">
        <v>18.80509806071705</v>
      </c>
      <c r="AR620" s="8">
        <v>234</v>
      </c>
      <c r="AS620" s="8">
        <v>101.7094017094017</v>
      </c>
      <c r="AT620">
        <v>538</v>
      </c>
      <c r="AU620" s="20">
        <v>428</v>
      </c>
      <c r="AV620" s="8">
        <v>20.322886989553655</v>
      </c>
      <c r="AW620" s="34">
        <v>542</v>
      </c>
      <c r="AX620" s="34">
        <v>500</v>
      </c>
    </row>
    <row r="621" spans="1:50" x14ac:dyDescent="0.25">
      <c r="A621" s="2" t="s">
        <v>626</v>
      </c>
      <c r="B621" s="3" t="s">
        <v>1279</v>
      </c>
      <c r="C621" s="4">
        <v>95025</v>
      </c>
      <c r="D621" s="2" t="s">
        <v>628</v>
      </c>
      <c r="E621" s="2" t="s">
        <v>1280</v>
      </c>
      <c r="F621" t="s">
        <v>2251</v>
      </c>
      <c r="G621" s="5" t="s">
        <v>2230</v>
      </c>
      <c r="H621" s="6">
        <v>28</v>
      </c>
      <c r="I621" s="6" t="s">
        <v>2237</v>
      </c>
      <c r="J621" s="6" t="s">
        <v>2238</v>
      </c>
      <c r="K621" s="34">
        <v>1245200.7000000002</v>
      </c>
      <c r="L621" s="34">
        <v>1806</v>
      </c>
      <c r="M621" s="34">
        <v>1191</v>
      </c>
      <c r="N621" s="34">
        <v>15.113350125944585</v>
      </c>
      <c r="O621" s="35">
        <v>2.831077221644707E-2</v>
      </c>
      <c r="P621" s="33">
        <v>0</v>
      </c>
      <c r="Q621" s="33">
        <v>0</v>
      </c>
      <c r="R621" s="33">
        <v>1191</v>
      </c>
      <c r="S621" s="8">
        <v>93.932975989448025</v>
      </c>
      <c r="T621" s="33">
        <v>252707.58</v>
      </c>
      <c r="U621" s="33">
        <v>0</v>
      </c>
      <c r="V621" s="33">
        <v>0</v>
      </c>
      <c r="W621" s="33">
        <v>644217.31000000006</v>
      </c>
      <c r="X621" s="33">
        <v>318609.91999999998</v>
      </c>
      <c r="Y621" s="33">
        <v>0</v>
      </c>
      <c r="Z621" s="33">
        <v>1072364.1000000001</v>
      </c>
      <c r="AA621" s="33">
        <v>1486.6476</v>
      </c>
      <c r="AB621" s="33">
        <v>2735.1774</v>
      </c>
      <c r="AC621" s="33">
        <v>143488.99</v>
      </c>
      <c r="AD621" s="33">
        <v>80.711583000000005</v>
      </c>
      <c r="AE621" s="33">
        <v>55.345253</v>
      </c>
      <c r="AF621" s="33">
        <v>0</v>
      </c>
      <c r="AG621" s="33">
        <v>770.96731999999997</v>
      </c>
      <c r="AH621" s="33">
        <v>0</v>
      </c>
      <c r="AI621" s="33">
        <v>2145.2847999999999</v>
      </c>
      <c r="AJ621" s="33">
        <v>70175.991999999998</v>
      </c>
      <c r="AK621" s="33">
        <v>876.33843999999999</v>
      </c>
      <c r="AL621" s="33">
        <v>1146131.7</v>
      </c>
      <c r="AM621" s="33">
        <v>651792.656739</v>
      </c>
      <c r="AN621" s="33">
        <v>2093.22753810724</v>
      </c>
      <c r="AO621" s="10">
        <v>0.52226819177415429</v>
      </c>
      <c r="AP621" s="8">
        <v>0</v>
      </c>
      <c r="AQ621" s="8">
        <v>48.055429990686115</v>
      </c>
      <c r="AR621" s="8">
        <v>10434</v>
      </c>
      <c r="AS621" s="8">
        <v>6.7375886524822697</v>
      </c>
      <c r="AT621">
        <v>385</v>
      </c>
      <c r="AU621" s="20">
        <v>937</v>
      </c>
      <c r="AV621" s="8">
        <v>78.673383711167091</v>
      </c>
      <c r="AW621" s="34">
        <v>164</v>
      </c>
      <c r="AX621" s="34">
        <v>141</v>
      </c>
    </row>
    <row r="622" spans="1:50" x14ac:dyDescent="0.25">
      <c r="A622" s="2" t="s">
        <v>321</v>
      </c>
      <c r="B622" s="3" t="s">
        <v>1281</v>
      </c>
      <c r="C622" s="4">
        <v>19701</v>
      </c>
      <c r="D622" s="2" t="s">
        <v>323</v>
      </c>
      <c r="E622" s="2" t="s">
        <v>1080</v>
      </c>
      <c r="F622" t="e">
        <v>#N/A</v>
      </c>
      <c r="G622" s="6" t="s">
        <v>2230</v>
      </c>
      <c r="H622" s="6">
        <v>28</v>
      </c>
      <c r="I622" s="6" t="s">
        <v>2237</v>
      </c>
      <c r="J622" s="6" t="s">
        <v>2238</v>
      </c>
      <c r="K622" s="34">
        <v>354394.8</v>
      </c>
      <c r="L622" s="34">
        <v>2307</v>
      </c>
      <c r="M622" s="34">
        <v>2123</v>
      </c>
      <c r="N622" s="34">
        <v>34.008478568064064</v>
      </c>
      <c r="O622" s="35">
        <v>0.41823334644048765</v>
      </c>
      <c r="P622" s="33">
        <v>806</v>
      </c>
      <c r="Q622" s="33">
        <v>1268</v>
      </c>
      <c r="R622" s="33">
        <v>49</v>
      </c>
      <c r="S622" s="8">
        <v>92.77917345256418</v>
      </c>
      <c r="T622" s="33">
        <v>12275.637000000001</v>
      </c>
      <c r="U622" s="33">
        <v>33694.999000000003</v>
      </c>
      <c r="V622" s="33">
        <v>35294.97</v>
      </c>
      <c r="W622" s="33">
        <v>278601.57</v>
      </c>
      <c r="X622" s="33">
        <v>1573.4607000000001</v>
      </c>
      <c r="Y622" s="33">
        <v>0</v>
      </c>
      <c r="Z622" s="33">
        <v>322894.42</v>
      </c>
      <c r="AA622" s="33">
        <v>10058.290999999999</v>
      </c>
      <c r="AB622" s="33">
        <v>1954.1306</v>
      </c>
      <c r="AC622" s="33">
        <v>27254.598000000002</v>
      </c>
      <c r="AD622" s="33">
        <v>13.274661</v>
      </c>
      <c r="AE622" s="33">
        <v>13.274663</v>
      </c>
      <c r="AF622" s="33">
        <v>0</v>
      </c>
      <c r="AG622" s="33">
        <v>2867.1939000000002</v>
      </c>
      <c r="AH622" s="33">
        <v>10024.312</v>
      </c>
      <c r="AI622" s="33">
        <v>1440.7363</v>
      </c>
      <c r="AJ622" s="33">
        <v>8850.2080000000005</v>
      </c>
      <c r="AK622" s="33">
        <v>2956.2285999999999</v>
      </c>
      <c r="AL622" s="33">
        <v>336022.76</v>
      </c>
      <c r="AM622" s="33">
        <v>111185.22901</v>
      </c>
      <c r="AN622" s="33">
        <v>500.24616917835993</v>
      </c>
      <c r="AO622" s="10">
        <v>0.54308252427184467</v>
      </c>
      <c r="AP622" s="8">
        <v>0</v>
      </c>
      <c r="AQ622" s="8">
        <v>23.978499216695212</v>
      </c>
      <c r="AR622" s="8">
        <v>3009</v>
      </c>
      <c r="AS622" s="8">
        <v>10.884014622798272</v>
      </c>
      <c r="AT622">
        <v>1244</v>
      </c>
      <c r="AU622" s="20">
        <v>1668</v>
      </c>
      <c r="AV622" s="8">
        <v>78.568064060292045</v>
      </c>
      <c r="AW622" s="34">
        <v>115</v>
      </c>
      <c r="AX622" s="34">
        <v>65</v>
      </c>
    </row>
    <row r="623" spans="1:50" x14ac:dyDescent="0.25">
      <c r="A623" s="2" t="s">
        <v>661</v>
      </c>
      <c r="B623" s="3" t="s">
        <v>1282</v>
      </c>
      <c r="C623" s="4">
        <v>70702</v>
      </c>
      <c r="D623" s="2" t="s">
        <v>663</v>
      </c>
      <c r="E623" s="2" t="s">
        <v>1283</v>
      </c>
      <c r="F623" t="e">
        <v>#N/A</v>
      </c>
      <c r="G623" s="6" t="s">
        <v>2232</v>
      </c>
      <c r="H623" s="6">
        <v>21</v>
      </c>
      <c r="I623" s="6" t="s">
        <v>2238</v>
      </c>
      <c r="J623" s="6" t="s">
        <v>2239</v>
      </c>
      <c r="K623" s="34">
        <v>16582.8</v>
      </c>
      <c r="L623" s="34">
        <v>1064</v>
      </c>
      <c r="M623" s="34">
        <v>1014</v>
      </c>
      <c r="N623" s="34">
        <v>75.641025641025635</v>
      </c>
      <c r="O623" s="35">
        <v>4.3567237762224362</v>
      </c>
      <c r="P623" s="33">
        <v>129</v>
      </c>
      <c r="Q623" s="33">
        <v>885</v>
      </c>
      <c r="R623" s="33">
        <v>0</v>
      </c>
      <c r="S623" s="8">
        <v>8.3575396160035762</v>
      </c>
      <c r="T623" s="33">
        <v>12825.505999999999</v>
      </c>
      <c r="U623" s="33">
        <v>4032.7431000000001</v>
      </c>
      <c r="V623" s="33">
        <v>0</v>
      </c>
      <c r="W623" s="33">
        <v>97.321057999999994</v>
      </c>
      <c r="X623" s="33">
        <v>0</v>
      </c>
      <c r="Y623" s="33">
        <v>0</v>
      </c>
      <c r="Z623" s="33">
        <v>529.64598999999998</v>
      </c>
      <c r="AA623" s="33">
        <v>0</v>
      </c>
      <c r="AB623" s="33">
        <v>0</v>
      </c>
      <c r="AC623" s="33">
        <v>16309.562</v>
      </c>
      <c r="AD623" s="33">
        <v>116.36223</v>
      </c>
      <c r="AE623" s="33">
        <v>116.36221999999999</v>
      </c>
      <c r="AF623" s="33">
        <v>0</v>
      </c>
      <c r="AG623" s="33">
        <v>0</v>
      </c>
      <c r="AH623" s="33">
        <v>0</v>
      </c>
      <c r="AI623" s="33">
        <v>0</v>
      </c>
      <c r="AJ623" s="33">
        <v>8630.9572000000007</v>
      </c>
      <c r="AK623" s="33">
        <v>6791.1822000000002</v>
      </c>
      <c r="AL623" s="33">
        <v>1417.0682999999999</v>
      </c>
      <c r="AM623" s="33">
        <v>0</v>
      </c>
      <c r="AN623" s="33">
        <v>0.28160628148111999</v>
      </c>
      <c r="AO623" s="10">
        <v>0.48597422289613346</v>
      </c>
      <c r="AP623" s="8">
        <v>0</v>
      </c>
      <c r="AQ623" s="8">
        <v>76.936466897446991</v>
      </c>
      <c r="AR623" s="8">
        <v>168</v>
      </c>
      <c r="AS623" s="8">
        <v>466.66666666666669</v>
      </c>
      <c r="AT623">
        <v>896</v>
      </c>
      <c r="AU623" s="20">
        <v>998</v>
      </c>
      <c r="AV623" s="8">
        <v>98.422090729783037</v>
      </c>
      <c r="AW623" s="34">
        <v>45</v>
      </c>
      <c r="AX623" s="34">
        <v>37</v>
      </c>
    </row>
    <row r="624" spans="1:50" x14ac:dyDescent="0.25">
      <c r="A624" s="2" t="s">
        <v>576</v>
      </c>
      <c r="B624" s="3" t="s">
        <v>1284</v>
      </c>
      <c r="C624" s="4">
        <v>76364</v>
      </c>
      <c r="D624" s="2" t="s">
        <v>578</v>
      </c>
      <c r="E624" s="2" t="s">
        <v>1285</v>
      </c>
      <c r="F624" t="e">
        <v>#N/A</v>
      </c>
      <c r="G624" s="6" t="s">
        <v>2231</v>
      </c>
      <c r="H624" s="6">
        <v>0</v>
      </c>
      <c r="I624" s="6" t="s">
        <v>2239</v>
      </c>
      <c r="J624" s="6" t="s">
        <v>2239</v>
      </c>
      <c r="K624" s="34">
        <v>60886.6</v>
      </c>
      <c r="L624" s="34">
        <v>9487</v>
      </c>
      <c r="M624" s="34">
        <v>4526</v>
      </c>
      <c r="N624" s="34">
        <v>79.275298276623957</v>
      </c>
      <c r="O624" s="35">
        <v>7.4473447987052745</v>
      </c>
      <c r="P624" s="33">
        <v>2577</v>
      </c>
      <c r="Q624" s="33">
        <v>1855</v>
      </c>
      <c r="R624" s="33">
        <v>94</v>
      </c>
      <c r="S624" s="8">
        <v>34.34139473654438</v>
      </c>
      <c r="T624" s="33">
        <v>10219.35</v>
      </c>
      <c r="U624" s="33">
        <v>0</v>
      </c>
      <c r="V624" s="33">
        <v>5475.2457000000004</v>
      </c>
      <c r="W624" s="33">
        <v>34955.976000000002</v>
      </c>
      <c r="X624" s="33">
        <v>10446.642</v>
      </c>
      <c r="Y624" s="33">
        <v>0</v>
      </c>
      <c r="Z624" s="33">
        <v>8701.6692999999996</v>
      </c>
      <c r="AA624" s="33">
        <v>4649.2888000000003</v>
      </c>
      <c r="AB624" s="33">
        <v>575.74252000000001</v>
      </c>
      <c r="AC624" s="33">
        <v>47662.256000000001</v>
      </c>
      <c r="AD624" s="33">
        <v>354.51656000000003</v>
      </c>
      <c r="AE624" s="33">
        <v>352.79597999999999</v>
      </c>
      <c r="AF624" s="33">
        <v>0</v>
      </c>
      <c r="AG624" s="33">
        <v>5911.0954000000002</v>
      </c>
      <c r="AH624" s="33">
        <v>4385.5654000000004</v>
      </c>
      <c r="AI624" s="33">
        <v>516.86265000000003</v>
      </c>
      <c r="AJ624" s="33">
        <v>17687.422999999999</v>
      </c>
      <c r="AK624" s="33">
        <v>11817.498</v>
      </c>
      <c r="AL624" s="33">
        <v>21272.233</v>
      </c>
      <c r="AM624" s="33">
        <v>13945.6889672</v>
      </c>
      <c r="AN624" s="33">
        <v>192.82377259887599</v>
      </c>
      <c r="AO624" s="10">
        <v>0.31875777542275263</v>
      </c>
      <c r="AP624" s="8">
        <v>10.1276078590237</v>
      </c>
      <c r="AQ624" s="8">
        <v>158.17762951738271</v>
      </c>
      <c r="AR624" s="8">
        <v>603</v>
      </c>
      <c r="AS624" s="8">
        <v>267.38919988772807</v>
      </c>
      <c r="AT624">
        <v>2263</v>
      </c>
      <c r="AU624" s="20">
        <v>3221</v>
      </c>
      <c r="AV624" s="8">
        <v>71.166593018117538</v>
      </c>
      <c r="AW624" s="34">
        <v>665</v>
      </c>
      <c r="AX624" s="34">
        <v>624</v>
      </c>
    </row>
    <row r="625" spans="1:50" x14ac:dyDescent="0.25">
      <c r="A625" s="2" t="s">
        <v>1149</v>
      </c>
      <c r="B625" s="3" t="s">
        <v>1286</v>
      </c>
      <c r="C625" s="4">
        <v>20614</v>
      </c>
      <c r="D625" s="2" t="s">
        <v>1151</v>
      </c>
      <c r="E625" s="2" t="s">
        <v>1287</v>
      </c>
      <c r="F625" t="e">
        <v>#N/A</v>
      </c>
      <c r="G625" s="6" t="s">
        <v>2233</v>
      </c>
      <c r="H625" s="6">
        <v>0</v>
      </c>
      <c r="I625" s="6" t="s">
        <v>2239</v>
      </c>
      <c r="J625" s="6" t="s">
        <v>2239</v>
      </c>
      <c r="K625" s="34">
        <v>55170.400000000001</v>
      </c>
      <c r="L625" s="34">
        <v>1967</v>
      </c>
      <c r="M625" s="34">
        <v>1714</v>
      </c>
      <c r="N625" s="34">
        <v>34.947491248541425</v>
      </c>
      <c r="O625" s="35">
        <v>2.3477881690825462</v>
      </c>
      <c r="P625" s="33">
        <v>331</v>
      </c>
      <c r="Q625" s="33">
        <v>1329</v>
      </c>
      <c r="R625" s="33">
        <v>54</v>
      </c>
      <c r="S625" s="8">
        <v>36.139332911006647</v>
      </c>
      <c r="T625" s="33">
        <v>8683.8579000000009</v>
      </c>
      <c r="U625" s="33">
        <v>5704.4741999999997</v>
      </c>
      <c r="V625" s="33">
        <v>1194.2838999999999</v>
      </c>
      <c r="W625" s="33">
        <v>35754.101999999999</v>
      </c>
      <c r="X625" s="33">
        <v>3698.5180999999998</v>
      </c>
      <c r="Y625" s="33">
        <v>0</v>
      </c>
      <c r="Z625" s="33">
        <v>10996.165000000001</v>
      </c>
      <c r="AA625" s="33">
        <v>2497.2550000000001</v>
      </c>
      <c r="AB625" s="33">
        <v>125.59383</v>
      </c>
      <c r="AC625" s="33">
        <v>41376.94</v>
      </c>
      <c r="AD625" s="33">
        <v>109.51533000000001</v>
      </c>
      <c r="AE625" s="33">
        <v>56.555059</v>
      </c>
      <c r="AF625" s="33">
        <v>0</v>
      </c>
      <c r="AG625" s="33">
        <v>2296.4920999999999</v>
      </c>
      <c r="AH625" s="33">
        <v>1203.0734</v>
      </c>
      <c r="AI625" s="33">
        <v>125.59385</v>
      </c>
      <c r="AJ625" s="33">
        <v>22671.576000000001</v>
      </c>
      <c r="AK625" s="33">
        <v>8837.4195</v>
      </c>
      <c r="AL625" s="33">
        <v>19914.758999999998</v>
      </c>
      <c r="AM625" s="33">
        <v>0</v>
      </c>
      <c r="AN625" s="33">
        <v>80.464674052161214</v>
      </c>
      <c r="AO625" s="10">
        <v>0.73239081040141374</v>
      </c>
      <c r="AP625" s="8">
        <v>0</v>
      </c>
      <c r="AQ625" s="8">
        <v>251.10999999999999</v>
      </c>
      <c r="AR625" s="8">
        <v>621</v>
      </c>
      <c r="AS625" s="8">
        <v>404.36392914653777</v>
      </c>
      <c r="AT625">
        <v>1282</v>
      </c>
      <c r="AU625" s="20">
        <v>1642</v>
      </c>
      <c r="AV625" s="8">
        <v>95.799299883313878</v>
      </c>
      <c r="AW625" s="34">
        <v>294</v>
      </c>
      <c r="AX625" s="34">
        <v>266</v>
      </c>
    </row>
    <row r="626" spans="1:50" x14ac:dyDescent="0.25">
      <c r="A626" s="2" t="s">
        <v>27</v>
      </c>
      <c r="B626" s="3" t="s">
        <v>1288</v>
      </c>
      <c r="C626" s="4">
        <v>25777</v>
      </c>
      <c r="D626" s="2" t="s">
        <v>29</v>
      </c>
      <c r="E626" s="2" t="s">
        <v>1289</v>
      </c>
      <c r="F626" t="e">
        <v>#N/A</v>
      </c>
      <c r="G626" s="6" t="s">
        <v>2230</v>
      </c>
      <c r="H626" s="6">
        <v>8</v>
      </c>
      <c r="I626" s="6" t="s">
        <v>2238</v>
      </c>
      <c r="J626" s="6" t="s">
        <v>2238</v>
      </c>
      <c r="K626" s="34">
        <v>12882.8</v>
      </c>
      <c r="L626" s="34">
        <v>1830</v>
      </c>
      <c r="M626" s="34">
        <v>1413</v>
      </c>
      <c r="N626" s="34">
        <v>77.636234961075729</v>
      </c>
      <c r="O626" s="35">
        <v>14.207748641333358</v>
      </c>
      <c r="P626" s="33">
        <v>540</v>
      </c>
      <c r="Q626" s="33">
        <v>853</v>
      </c>
      <c r="R626" s="33">
        <v>20</v>
      </c>
      <c r="S626" s="8">
        <v>25.27805292470719</v>
      </c>
      <c r="T626" s="33">
        <v>2422.0994999999998</v>
      </c>
      <c r="U626" s="33">
        <v>3226.5468000000001</v>
      </c>
      <c r="V626" s="33">
        <v>0</v>
      </c>
      <c r="W626" s="33">
        <v>6981.1938</v>
      </c>
      <c r="X626" s="33">
        <v>0</v>
      </c>
      <c r="Y626" s="33">
        <v>0</v>
      </c>
      <c r="Z626" s="33">
        <v>0</v>
      </c>
      <c r="AA626" s="33">
        <v>2470.107</v>
      </c>
      <c r="AB626" s="33">
        <v>0</v>
      </c>
      <c r="AC626" s="33">
        <v>10172.688</v>
      </c>
      <c r="AD626" s="33">
        <v>13.804059000000001</v>
      </c>
      <c r="AE626" s="33">
        <v>30.232475000000001</v>
      </c>
      <c r="AF626" s="33">
        <v>0</v>
      </c>
      <c r="AG626" s="33">
        <v>423.52586000000002</v>
      </c>
      <c r="AH626" s="33">
        <v>2470.1069000000002</v>
      </c>
      <c r="AI626" s="33">
        <v>15.133302</v>
      </c>
      <c r="AJ626" s="33">
        <v>4510.5968999999996</v>
      </c>
      <c r="AK626" s="33">
        <v>2007.6627000000001</v>
      </c>
      <c r="AL626" s="33">
        <v>3199.3406</v>
      </c>
      <c r="AM626" s="33">
        <v>0</v>
      </c>
      <c r="AN626" s="33">
        <v>42.025396122781324</v>
      </c>
      <c r="AO626" s="10">
        <v>0.35765306122448981</v>
      </c>
      <c r="AP626" s="8">
        <v>0</v>
      </c>
      <c r="AQ626" s="8">
        <v>215.85139238020423</v>
      </c>
      <c r="AR626" s="8">
        <v>128</v>
      </c>
      <c r="AS626" s="8">
        <v>2301.4843750000005</v>
      </c>
      <c r="AT626">
        <v>608</v>
      </c>
      <c r="AU626" s="20">
        <v>1069</v>
      </c>
      <c r="AV626" s="8">
        <v>75.654635527246995</v>
      </c>
      <c r="AW626" s="34">
        <v>86</v>
      </c>
      <c r="AX626" s="34">
        <v>70</v>
      </c>
    </row>
    <row r="627" spans="1:50" x14ac:dyDescent="0.25">
      <c r="A627" s="2" t="s">
        <v>204</v>
      </c>
      <c r="B627" s="3" t="s">
        <v>1290</v>
      </c>
      <c r="C627" s="4">
        <v>52399</v>
      </c>
      <c r="D627" s="2" t="s">
        <v>206</v>
      </c>
      <c r="E627" s="2" t="s">
        <v>664</v>
      </c>
      <c r="F627" t="e">
        <v>#N/A</v>
      </c>
      <c r="G627" s="6" t="s">
        <v>2232</v>
      </c>
      <c r="H627" s="6">
        <v>19</v>
      </c>
      <c r="I627" s="6" t="s">
        <v>2238</v>
      </c>
      <c r="J627" s="6" t="s">
        <v>2238</v>
      </c>
      <c r="K627" s="34">
        <v>14423.5</v>
      </c>
      <c r="L627" s="34">
        <v>6276</v>
      </c>
      <c r="M627" s="34">
        <v>5405</v>
      </c>
      <c r="N627" s="34">
        <v>93.117483811285851</v>
      </c>
      <c r="O627" s="35">
        <v>35.168047536768682</v>
      </c>
      <c r="P627" s="33">
        <v>4667</v>
      </c>
      <c r="Q627" s="33">
        <v>727</v>
      </c>
      <c r="R627" s="33">
        <v>11</v>
      </c>
      <c r="S627" s="8">
        <v>32.73277201960456</v>
      </c>
      <c r="T627" s="33">
        <v>2454.2078000000001</v>
      </c>
      <c r="U627" s="33">
        <v>5467.4964</v>
      </c>
      <c r="V627" s="33">
        <v>0</v>
      </c>
      <c r="W627" s="33">
        <v>6271.5832</v>
      </c>
      <c r="X627" s="33">
        <v>0</v>
      </c>
      <c r="Y627" s="33">
        <v>43.420898000000001</v>
      </c>
      <c r="Z627" s="33">
        <v>701.53814</v>
      </c>
      <c r="AA627" s="33">
        <v>160.43342999999999</v>
      </c>
      <c r="AB627" s="33">
        <v>90.449760999999995</v>
      </c>
      <c r="AC627" s="33">
        <v>13080.097</v>
      </c>
      <c r="AD627" s="33">
        <v>150.94834</v>
      </c>
      <c r="AE627" s="33">
        <v>149.95963</v>
      </c>
      <c r="AF627" s="33">
        <v>0</v>
      </c>
      <c r="AG627" s="33">
        <v>411.86387999999999</v>
      </c>
      <c r="AH627" s="33">
        <v>0</v>
      </c>
      <c r="AI627" s="33">
        <v>137.95611</v>
      </c>
      <c r="AJ627" s="33">
        <v>7478.5618999999997</v>
      </c>
      <c r="AK627" s="33">
        <v>1391.6934000000001</v>
      </c>
      <c r="AL627" s="33">
        <v>4656.8522000000003</v>
      </c>
      <c r="AM627" s="33">
        <v>0</v>
      </c>
      <c r="AN627" s="33">
        <v>5.8785469469600002</v>
      </c>
      <c r="AO627" s="10">
        <v>0.34451839526714734</v>
      </c>
      <c r="AP627" s="8">
        <v>0</v>
      </c>
      <c r="AQ627" s="8">
        <v>89.786808029898012</v>
      </c>
      <c r="AR627" s="8">
        <v>147</v>
      </c>
      <c r="AS627" s="8">
        <v>678.23129251700675</v>
      </c>
      <c r="AT627">
        <v>4247</v>
      </c>
      <c r="AU627" s="20">
        <v>4230</v>
      </c>
      <c r="AV627" s="8">
        <v>78.260869565217391</v>
      </c>
      <c r="AW627" s="34">
        <v>1810</v>
      </c>
      <c r="AX627" s="34">
        <v>1716</v>
      </c>
    </row>
    <row r="628" spans="1:50" x14ac:dyDescent="0.25">
      <c r="A628" s="2" t="s">
        <v>772</v>
      </c>
      <c r="B628" s="3" t="s">
        <v>1291</v>
      </c>
      <c r="C628" s="4">
        <v>41668</v>
      </c>
      <c r="D628" s="2" t="s">
        <v>774</v>
      </c>
      <c r="E628" s="2" t="s">
        <v>1292</v>
      </c>
      <c r="F628" t="e">
        <v>#N/A</v>
      </c>
      <c r="G628" s="6" t="s">
        <v>2233</v>
      </c>
      <c r="H628" s="6">
        <v>24</v>
      </c>
      <c r="I628" s="6" t="s">
        <v>2238</v>
      </c>
      <c r="J628" s="6" t="s">
        <v>2238</v>
      </c>
      <c r="K628" s="34">
        <v>137375.79999999999</v>
      </c>
      <c r="L628" s="34">
        <v>8843</v>
      </c>
      <c r="M628" s="34">
        <v>8167</v>
      </c>
      <c r="N628" s="34">
        <v>85.404677360107755</v>
      </c>
      <c r="O628" s="35">
        <v>7.2175359054058141</v>
      </c>
      <c r="P628" s="33">
        <v>4226</v>
      </c>
      <c r="Q628" s="33">
        <v>3643</v>
      </c>
      <c r="R628" s="33">
        <v>298</v>
      </c>
      <c r="S628" s="8">
        <v>58.635172989574691</v>
      </c>
      <c r="T628" s="33">
        <v>11216.075000000001</v>
      </c>
      <c r="U628" s="33">
        <v>28194.431</v>
      </c>
      <c r="V628" s="33">
        <v>20864.454000000002</v>
      </c>
      <c r="W628" s="33">
        <v>77335.966</v>
      </c>
      <c r="X628" s="33">
        <v>553.99794999999995</v>
      </c>
      <c r="Y628" s="33">
        <v>0</v>
      </c>
      <c r="Z628" s="33">
        <v>65762.195000000007</v>
      </c>
      <c r="AA628" s="33">
        <v>34658.550000000003</v>
      </c>
      <c r="AB628" s="33">
        <v>223.92406</v>
      </c>
      <c r="AC628" s="33">
        <v>37677.502999999997</v>
      </c>
      <c r="AD628" s="33">
        <v>66.374660000000006</v>
      </c>
      <c r="AE628" s="33">
        <v>135.83832000000001</v>
      </c>
      <c r="AF628" s="33">
        <v>0</v>
      </c>
      <c r="AG628" s="33">
        <v>294.22797000000003</v>
      </c>
      <c r="AH628" s="33">
        <v>34658.548999999999</v>
      </c>
      <c r="AI628" s="33">
        <v>262.53224999999998</v>
      </c>
      <c r="AJ628" s="33">
        <v>13393.941999999999</v>
      </c>
      <c r="AK628" s="33">
        <v>8499.0925000000007</v>
      </c>
      <c r="AL628" s="33">
        <v>81144.365000000005</v>
      </c>
      <c r="AM628" s="33">
        <v>89646.624842100005</v>
      </c>
      <c r="AN628" s="33">
        <v>211.38596022852843</v>
      </c>
      <c r="AO628" s="10">
        <v>0.39100753295668544</v>
      </c>
      <c r="AP628" s="8">
        <v>0</v>
      </c>
      <c r="AQ628" s="8">
        <v>214.3854855503684</v>
      </c>
      <c r="AR628" s="8">
        <v>1574</v>
      </c>
      <c r="AS628" s="8">
        <v>167.9987293519695</v>
      </c>
      <c r="AT628">
        <v>2866</v>
      </c>
      <c r="AU628" s="20">
        <v>5875</v>
      </c>
      <c r="AV628" s="8">
        <v>71.93583935349578</v>
      </c>
      <c r="AW628" s="34">
        <v>1041</v>
      </c>
      <c r="AX628" s="34">
        <v>928</v>
      </c>
    </row>
    <row r="629" spans="1:50" x14ac:dyDescent="0.25">
      <c r="A629" s="2" t="s">
        <v>530</v>
      </c>
      <c r="B629" s="3" t="s">
        <v>1293</v>
      </c>
      <c r="C629" s="4">
        <v>23686</v>
      </c>
      <c r="D629" s="2" t="s">
        <v>532</v>
      </c>
      <c r="E629" s="2" t="s">
        <v>1294</v>
      </c>
      <c r="F629" t="e">
        <v>#N/A</v>
      </c>
      <c r="G629" s="6" t="s">
        <v>2233</v>
      </c>
      <c r="H629" s="6">
        <v>11</v>
      </c>
      <c r="I629" s="6" t="s">
        <v>2238</v>
      </c>
      <c r="J629" s="6" t="s">
        <v>2238</v>
      </c>
      <c r="K629" s="34">
        <v>40614.799999999996</v>
      </c>
      <c r="L629" s="34">
        <v>5236</v>
      </c>
      <c r="M629" s="34">
        <v>4228</v>
      </c>
      <c r="N629" s="34">
        <v>76.584673604541152</v>
      </c>
      <c r="O629" s="35">
        <v>9.977787089207391</v>
      </c>
      <c r="P629" s="33">
        <v>1744</v>
      </c>
      <c r="Q629" s="33">
        <v>2481</v>
      </c>
      <c r="R629" s="33">
        <v>3</v>
      </c>
      <c r="S629" s="8">
        <v>9.85714986423638</v>
      </c>
      <c r="T629" s="33">
        <v>44211.169000000002</v>
      </c>
      <c r="U629" s="33">
        <v>2071.5046000000002</v>
      </c>
      <c r="V629" s="33">
        <v>0</v>
      </c>
      <c r="W629" s="33">
        <v>533.16474000000005</v>
      </c>
      <c r="X629" s="33">
        <v>0</v>
      </c>
      <c r="Y629" s="33">
        <v>550.90368999999998</v>
      </c>
      <c r="Z629" s="33">
        <v>53.270440000000001</v>
      </c>
      <c r="AA629" s="33">
        <v>88.481967999999995</v>
      </c>
      <c r="AB629" s="33">
        <v>258.91012000000001</v>
      </c>
      <c r="AC629" s="33">
        <v>45163.536999999997</v>
      </c>
      <c r="AD629" s="33">
        <v>1176.0392999999999</v>
      </c>
      <c r="AE629" s="33">
        <v>1215.9869000000001</v>
      </c>
      <c r="AF629" s="33">
        <v>0</v>
      </c>
      <c r="AG629" s="33">
        <v>616.90274999999997</v>
      </c>
      <c r="AH629" s="33">
        <v>0</v>
      </c>
      <c r="AI629" s="33">
        <v>175.27436</v>
      </c>
      <c r="AJ629" s="33">
        <v>8638.2566000000006</v>
      </c>
      <c r="AK629" s="33">
        <v>31983.15</v>
      </c>
      <c r="AL629" s="33">
        <v>4661.5715</v>
      </c>
      <c r="AM629" s="33">
        <v>7219.62667891</v>
      </c>
      <c r="AN629" s="33">
        <v>3.3935730024719999</v>
      </c>
      <c r="AO629" s="10">
        <v>0.52963311382878642</v>
      </c>
      <c r="AP629" s="8">
        <v>24.844720496894411</v>
      </c>
      <c r="AQ629" s="8">
        <v>326.3003393909915</v>
      </c>
      <c r="AR629" s="8">
        <v>470</v>
      </c>
      <c r="AS629" s="8">
        <v>1266.2978723404258</v>
      </c>
      <c r="AT629">
        <v>3410</v>
      </c>
      <c r="AU629" s="20">
        <v>3874.0000000000005</v>
      </c>
      <c r="AV629" s="8">
        <v>91.627246925260181</v>
      </c>
      <c r="AW629" s="34">
        <v>382</v>
      </c>
      <c r="AX629" s="34">
        <v>280</v>
      </c>
    </row>
    <row r="630" spans="1:50" x14ac:dyDescent="0.25">
      <c r="A630" s="2" t="s">
        <v>772</v>
      </c>
      <c r="B630" s="3" t="s">
        <v>1295</v>
      </c>
      <c r="C630" s="4">
        <v>41306</v>
      </c>
      <c r="D630" s="2" t="s">
        <v>774</v>
      </c>
      <c r="E630" s="2" t="s">
        <v>1296</v>
      </c>
      <c r="F630" t="e">
        <v>#N/A</v>
      </c>
      <c r="G630" s="6" t="s">
        <v>2232</v>
      </c>
      <c r="H630" s="6">
        <v>7</v>
      </c>
      <c r="I630" s="6" t="s">
        <v>2238</v>
      </c>
      <c r="J630" s="6" t="s">
        <v>2238</v>
      </c>
      <c r="K630" s="34">
        <v>51349.5</v>
      </c>
      <c r="L630" s="34">
        <v>4265</v>
      </c>
      <c r="M630" s="34">
        <v>3287</v>
      </c>
      <c r="N630" s="34">
        <v>66.565257073319145</v>
      </c>
      <c r="O630" s="35">
        <v>9.0244131550050461</v>
      </c>
      <c r="P630" s="33">
        <v>1903</v>
      </c>
      <c r="Q630" s="33">
        <v>1343</v>
      </c>
      <c r="R630" s="33">
        <v>41</v>
      </c>
      <c r="S630" s="8">
        <v>17.3716643110692</v>
      </c>
      <c r="T630" s="33">
        <v>14733.687</v>
      </c>
      <c r="U630" s="33">
        <v>1290.7977000000001</v>
      </c>
      <c r="V630" s="33">
        <v>0</v>
      </c>
      <c r="W630" s="33">
        <v>33489.627</v>
      </c>
      <c r="X630" s="33">
        <v>560.29603999999995</v>
      </c>
      <c r="Y630" s="33">
        <v>0</v>
      </c>
      <c r="Z630" s="33">
        <v>4438.9111000000003</v>
      </c>
      <c r="AA630" s="33">
        <v>11426.125</v>
      </c>
      <c r="AB630" s="33">
        <v>476.44610999999998</v>
      </c>
      <c r="AC630" s="33">
        <v>34157.209000000003</v>
      </c>
      <c r="AD630" s="33">
        <v>88.922579999999996</v>
      </c>
      <c r="AE630" s="33">
        <v>103.54574</v>
      </c>
      <c r="AF630" s="33">
        <v>0</v>
      </c>
      <c r="AG630" s="33">
        <v>1912.3523</v>
      </c>
      <c r="AH630" s="33">
        <v>11426.125</v>
      </c>
      <c r="AI630" s="33">
        <v>566.08947999999998</v>
      </c>
      <c r="AJ630" s="33">
        <v>21008.710999999999</v>
      </c>
      <c r="AK630" s="33">
        <v>6782.8828000000003</v>
      </c>
      <c r="AL630" s="33">
        <v>8787.9063999999998</v>
      </c>
      <c r="AM630" s="33">
        <v>6360.3002727599996</v>
      </c>
      <c r="AN630" s="33">
        <v>189.19194796514799</v>
      </c>
      <c r="AO630" s="10">
        <v>0.27804329491144225</v>
      </c>
      <c r="AP630" s="8">
        <v>0</v>
      </c>
      <c r="AQ630" s="8">
        <v>342.99569749237969</v>
      </c>
      <c r="AR630" s="8">
        <v>561</v>
      </c>
      <c r="AS630" s="8">
        <v>754.12121212121212</v>
      </c>
      <c r="AT630">
        <v>1034</v>
      </c>
      <c r="AU630" s="20">
        <v>1823</v>
      </c>
      <c r="AV630" s="8">
        <v>55.460906601764528</v>
      </c>
      <c r="AW630" s="34">
        <v>450</v>
      </c>
      <c r="AX630" s="34">
        <v>396</v>
      </c>
    </row>
    <row r="631" spans="1:50" x14ac:dyDescent="0.25">
      <c r="A631" s="2" t="s">
        <v>500</v>
      </c>
      <c r="B631" s="3" t="s">
        <v>1297</v>
      </c>
      <c r="C631" s="4">
        <v>5607</v>
      </c>
      <c r="D631" s="2" t="s">
        <v>502</v>
      </c>
      <c r="E631" s="2" t="s">
        <v>1298</v>
      </c>
      <c r="F631" t="e">
        <v>#N/A</v>
      </c>
      <c r="G631" s="6" t="s">
        <v>2232</v>
      </c>
      <c r="H631" s="6">
        <v>0</v>
      </c>
      <c r="I631" s="6" t="s">
        <v>2239</v>
      </c>
      <c r="J631" s="6" t="s">
        <v>2239</v>
      </c>
      <c r="K631" s="34">
        <v>19963.3</v>
      </c>
      <c r="L631" s="34">
        <v>2673</v>
      </c>
      <c r="M631" s="34">
        <v>1294</v>
      </c>
      <c r="N631" s="34">
        <v>72.797527047913448</v>
      </c>
      <c r="O631" s="35">
        <v>9.0648808527530136</v>
      </c>
      <c r="P631" s="33">
        <v>503</v>
      </c>
      <c r="Q631" s="33">
        <v>748</v>
      </c>
      <c r="R631" s="33">
        <v>43</v>
      </c>
      <c r="S631" s="8">
        <v>50.727416193785999</v>
      </c>
      <c r="T631" s="33">
        <v>7125.3546999999999</v>
      </c>
      <c r="U631" s="33">
        <v>138.95898</v>
      </c>
      <c r="V631" s="33">
        <v>3796.2112999999999</v>
      </c>
      <c r="W631" s="33">
        <v>15326.916999999999</v>
      </c>
      <c r="X631" s="33">
        <v>0</v>
      </c>
      <c r="Y631" s="33">
        <v>0</v>
      </c>
      <c r="Z631" s="33">
        <v>9025.1219999999994</v>
      </c>
      <c r="AA631" s="33">
        <v>145.80292</v>
      </c>
      <c r="AB631" s="33">
        <v>131.35247000000001</v>
      </c>
      <c r="AC631" s="33">
        <v>17103.784</v>
      </c>
      <c r="AD631" s="33">
        <v>177.10006999999999</v>
      </c>
      <c r="AE631" s="33">
        <v>187.76036999999999</v>
      </c>
      <c r="AF631" s="33">
        <v>0</v>
      </c>
      <c r="AG631" s="33">
        <v>880.52189999999996</v>
      </c>
      <c r="AH631" s="33">
        <v>116.42870000000001</v>
      </c>
      <c r="AI631" s="33">
        <v>22.714136</v>
      </c>
      <c r="AJ631" s="33">
        <v>8011.2975999999999</v>
      </c>
      <c r="AK631" s="33">
        <v>3879.4904000000001</v>
      </c>
      <c r="AL631" s="33">
        <v>13484.949000000001</v>
      </c>
      <c r="AM631" s="33">
        <v>4423.5623737200003</v>
      </c>
      <c r="AN631" s="33">
        <v>147.524210910612</v>
      </c>
      <c r="AO631" s="10">
        <v>0.22559812123880815</v>
      </c>
      <c r="AP631" s="8">
        <v>0</v>
      </c>
      <c r="AQ631" s="8">
        <v>116.97877176004872</v>
      </c>
      <c r="AR631" s="8">
        <v>276</v>
      </c>
      <c r="AS631" s="8">
        <v>536.41304347826087</v>
      </c>
      <c r="AT631">
        <v>215</v>
      </c>
      <c r="AU631" s="20">
        <v>988</v>
      </c>
      <c r="AV631" s="8">
        <v>76.352395672333856</v>
      </c>
      <c r="AW631" s="34">
        <v>69</v>
      </c>
      <c r="AX631" s="34">
        <v>65</v>
      </c>
    </row>
    <row r="632" spans="1:50" x14ac:dyDescent="0.25">
      <c r="A632" s="2" t="s">
        <v>500</v>
      </c>
      <c r="B632" s="3" t="s">
        <v>1299</v>
      </c>
      <c r="C632" s="4">
        <v>5042</v>
      </c>
      <c r="D632" s="2" t="s">
        <v>502</v>
      </c>
      <c r="E632" s="2" t="s">
        <v>1300</v>
      </c>
      <c r="F632" t="e">
        <v>#N/A</v>
      </c>
      <c r="G632" s="6" t="s">
        <v>2233</v>
      </c>
      <c r="H632" s="6">
        <v>6</v>
      </c>
      <c r="I632" s="6" t="s">
        <v>2238</v>
      </c>
      <c r="J632" s="6" t="s">
        <v>2239</v>
      </c>
      <c r="K632" s="34">
        <v>50101.9</v>
      </c>
      <c r="L632" s="34">
        <v>3981</v>
      </c>
      <c r="M632" s="34">
        <v>2175</v>
      </c>
      <c r="N632" s="34">
        <v>63.540229885057478</v>
      </c>
      <c r="O632" s="35">
        <v>6.2812478012666428</v>
      </c>
      <c r="P632" s="33">
        <v>857</v>
      </c>
      <c r="Q632" s="33">
        <v>1276</v>
      </c>
      <c r="R632" s="33">
        <v>42</v>
      </c>
      <c r="S632" s="8">
        <v>38.724536716213663</v>
      </c>
      <c r="T632" s="33">
        <v>4681.9784</v>
      </c>
      <c r="U632" s="33">
        <v>0</v>
      </c>
      <c r="V632" s="33">
        <v>1665.336</v>
      </c>
      <c r="W632" s="33">
        <v>42400.428999999996</v>
      </c>
      <c r="X632" s="33">
        <v>286.89352000000002</v>
      </c>
      <c r="Y632" s="33">
        <v>0</v>
      </c>
      <c r="Z632" s="33">
        <v>6819.0028000000002</v>
      </c>
      <c r="AA632" s="33">
        <v>307.14303999999998</v>
      </c>
      <c r="AB632" s="33">
        <v>608.37635</v>
      </c>
      <c r="AC632" s="33">
        <v>41934.409</v>
      </c>
      <c r="AD632" s="33">
        <v>138.68813</v>
      </c>
      <c r="AE632" s="33">
        <v>206.95657</v>
      </c>
      <c r="AF632" s="33">
        <v>0</v>
      </c>
      <c r="AG632" s="33">
        <v>11168.495999999999</v>
      </c>
      <c r="AH632" s="33">
        <v>0</v>
      </c>
      <c r="AI632" s="33">
        <v>242.58143999999999</v>
      </c>
      <c r="AJ632" s="33">
        <v>15541.808000000001</v>
      </c>
      <c r="AK632" s="33">
        <v>3360.0075000000002</v>
      </c>
      <c r="AL632" s="33">
        <v>19287.77</v>
      </c>
      <c r="AM632" s="33">
        <v>0</v>
      </c>
      <c r="AN632" s="33">
        <v>19.5392821177964</v>
      </c>
      <c r="AO632" s="10">
        <v>0.45864332603938729</v>
      </c>
      <c r="AP632" s="8">
        <v>0</v>
      </c>
      <c r="AQ632" s="8">
        <v>65.343765110138648</v>
      </c>
      <c r="AR632" s="8">
        <v>499</v>
      </c>
      <c r="AS632" s="8">
        <v>165.73146292585167</v>
      </c>
      <c r="AT632">
        <v>924</v>
      </c>
      <c r="AU632" s="20">
        <v>1586</v>
      </c>
      <c r="AV632" s="8">
        <v>72.919540229885058</v>
      </c>
      <c r="AW632" s="34">
        <v>177</v>
      </c>
      <c r="AX632" s="34">
        <v>164</v>
      </c>
    </row>
    <row r="633" spans="1:50" x14ac:dyDescent="0.25">
      <c r="A633" s="2" t="s">
        <v>295</v>
      </c>
      <c r="B633" s="3" t="s">
        <v>1301</v>
      </c>
      <c r="C633" s="4">
        <v>73461</v>
      </c>
      <c r="D633" s="2" t="s">
        <v>297</v>
      </c>
      <c r="E633" s="2" t="s">
        <v>1302</v>
      </c>
      <c r="F633" t="e">
        <v>#N/A</v>
      </c>
      <c r="G633" s="6" t="s">
        <v>2230</v>
      </c>
      <c r="H633" s="6">
        <v>19</v>
      </c>
      <c r="I633" s="6" t="s">
        <v>2238</v>
      </c>
      <c r="J633" s="6" t="s">
        <v>2238</v>
      </c>
      <c r="K633" s="34">
        <v>41730.300000000003</v>
      </c>
      <c r="L633" s="34">
        <v>841</v>
      </c>
      <c r="M633" s="34">
        <v>717</v>
      </c>
      <c r="N633" s="34">
        <v>19.804741980474198</v>
      </c>
      <c r="O633" s="35">
        <v>0.84049884726130375</v>
      </c>
      <c r="P633" s="33">
        <v>273</v>
      </c>
      <c r="Q633" s="33">
        <v>444</v>
      </c>
      <c r="R633" s="33">
        <v>0</v>
      </c>
      <c r="S633" s="8">
        <v>49.796073437426372</v>
      </c>
      <c r="T633" s="33">
        <v>2188.6403</v>
      </c>
      <c r="U633" s="33">
        <v>1221.6977999999999</v>
      </c>
      <c r="V633" s="33">
        <v>16937.169000000002</v>
      </c>
      <c r="W633" s="33">
        <v>22679.718000000001</v>
      </c>
      <c r="X633" s="33">
        <v>0</v>
      </c>
      <c r="Y633" s="33">
        <v>96.881275000000002</v>
      </c>
      <c r="Z633" s="33">
        <v>3165.0083</v>
      </c>
      <c r="AA633" s="33">
        <v>2403.3897000000002</v>
      </c>
      <c r="AB633" s="33">
        <v>31.418223999999999</v>
      </c>
      <c r="AC633" s="33">
        <v>37491.606</v>
      </c>
      <c r="AD633" s="33">
        <v>11.193961</v>
      </c>
      <c r="AE633" s="33">
        <v>79.835307999999998</v>
      </c>
      <c r="AF633" s="33">
        <v>0</v>
      </c>
      <c r="AG633" s="33">
        <v>1404.33</v>
      </c>
      <c r="AH633" s="33">
        <v>0</v>
      </c>
      <c r="AI633" s="33">
        <v>4294.1458000000002</v>
      </c>
      <c r="AJ633" s="33">
        <v>15816.311</v>
      </c>
      <c r="AK633" s="33">
        <v>93.266845000000004</v>
      </c>
      <c r="AL633" s="33">
        <v>21511.609</v>
      </c>
      <c r="AM633" s="33">
        <v>9896.8853411300006</v>
      </c>
      <c r="AN633" s="33">
        <v>7.2050104202564</v>
      </c>
      <c r="AO633" s="10">
        <v>0.47839506172839508</v>
      </c>
      <c r="AP633" s="8">
        <v>0</v>
      </c>
      <c r="AQ633" s="8">
        <v>146.42000000000002</v>
      </c>
      <c r="AR633" s="8">
        <v>443</v>
      </c>
      <c r="AS633" s="8">
        <v>330.51918735891655</v>
      </c>
      <c r="AT633">
        <v>589</v>
      </c>
      <c r="AU633" s="20">
        <v>648</v>
      </c>
      <c r="AV633" s="8">
        <v>90.376569037656907</v>
      </c>
      <c r="AW633" s="34">
        <v>52</v>
      </c>
      <c r="AX633" s="34">
        <v>36</v>
      </c>
    </row>
    <row r="634" spans="1:50" x14ac:dyDescent="0.25">
      <c r="A634" s="2" t="s">
        <v>204</v>
      </c>
      <c r="B634" s="3" t="s">
        <v>1303</v>
      </c>
      <c r="C634" s="4">
        <v>52001</v>
      </c>
      <c r="D634" s="2" t="s">
        <v>206</v>
      </c>
      <c r="E634" s="2" t="s">
        <v>1304</v>
      </c>
      <c r="F634" t="e">
        <v>#N/A</v>
      </c>
      <c r="G634" s="6" t="s">
        <v>2231</v>
      </c>
      <c r="H634" s="6">
        <v>0</v>
      </c>
      <c r="I634" s="6" t="s">
        <v>2239</v>
      </c>
      <c r="J634" s="6" t="s">
        <v>2239</v>
      </c>
      <c r="K634" s="34">
        <v>107960.20000000001</v>
      </c>
      <c r="L634" s="34">
        <v>26817</v>
      </c>
      <c r="M634" s="34">
        <v>23762</v>
      </c>
      <c r="N634" s="34">
        <v>98.396599612827202</v>
      </c>
      <c r="O634" s="35">
        <v>5.1633321112152224</v>
      </c>
      <c r="P634" s="33">
        <v>6987</v>
      </c>
      <c r="Q634" s="33">
        <v>15774</v>
      </c>
      <c r="R634" s="33">
        <v>1001</v>
      </c>
      <c r="S634" s="8">
        <v>56.223368161630958</v>
      </c>
      <c r="T634" s="33">
        <v>19432.892</v>
      </c>
      <c r="U634" s="33">
        <v>13858.491</v>
      </c>
      <c r="V634" s="33">
        <v>18247.909</v>
      </c>
      <c r="W634" s="33">
        <v>36774.733999999997</v>
      </c>
      <c r="X634" s="33">
        <v>14887.143</v>
      </c>
      <c r="Y634" s="33">
        <v>0</v>
      </c>
      <c r="Z634" s="33">
        <v>42636.127</v>
      </c>
      <c r="AA634" s="33">
        <v>15595.018</v>
      </c>
      <c r="AB634" s="33">
        <v>4473.9512000000004</v>
      </c>
      <c r="AC634" s="33">
        <v>43412</v>
      </c>
      <c r="AD634" s="33">
        <v>1810.6856</v>
      </c>
      <c r="AE634" s="33">
        <v>1804.3619000000001</v>
      </c>
      <c r="AF634" s="33">
        <v>0</v>
      </c>
      <c r="AG634" s="33">
        <v>5621.9694</v>
      </c>
      <c r="AH634" s="33">
        <v>15503.98</v>
      </c>
      <c r="AI634" s="33">
        <v>5159.6736000000001</v>
      </c>
      <c r="AJ634" s="33">
        <v>8365.8053999999993</v>
      </c>
      <c r="AK634" s="33">
        <v>10791.328</v>
      </c>
      <c r="AL634" s="33">
        <v>60680.665000000001</v>
      </c>
      <c r="AM634" s="33">
        <v>53892.4406265</v>
      </c>
      <c r="AN634" s="33">
        <v>220.56592907847244</v>
      </c>
      <c r="AO634" s="10">
        <v>0.25742574257425743</v>
      </c>
      <c r="AP634" s="8">
        <v>0</v>
      </c>
      <c r="AQ634" s="8">
        <v>209.60761854522329</v>
      </c>
      <c r="AR634" s="8">
        <v>1131</v>
      </c>
      <c r="AS634" s="8">
        <v>205.79133510167992</v>
      </c>
      <c r="AT634">
        <v>10205</v>
      </c>
      <c r="AU634" s="20">
        <v>22253</v>
      </c>
      <c r="AV634" s="8">
        <v>93.649524450803796</v>
      </c>
      <c r="AW634" s="34">
        <v>2857</v>
      </c>
      <c r="AX634" s="34">
        <v>2700</v>
      </c>
    </row>
    <row r="635" spans="1:50" x14ac:dyDescent="0.25">
      <c r="A635" s="2" t="s">
        <v>772</v>
      </c>
      <c r="B635" s="3" t="s">
        <v>1305</v>
      </c>
      <c r="C635" s="4">
        <v>41319</v>
      </c>
      <c r="D635" s="2" t="s">
        <v>774</v>
      </c>
      <c r="E635" s="2" t="s">
        <v>517</v>
      </c>
      <c r="F635" t="e">
        <v>#N/A</v>
      </c>
      <c r="G635" s="6" t="s">
        <v>2233</v>
      </c>
      <c r="H635" s="6">
        <v>21</v>
      </c>
      <c r="I635" s="6" t="s">
        <v>2238</v>
      </c>
      <c r="J635" s="6" t="s">
        <v>2238</v>
      </c>
      <c r="K635" s="34">
        <v>25505</v>
      </c>
      <c r="L635" s="34">
        <v>6034</v>
      </c>
      <c r="M635" s="34">
        <v>4981</v>
      </c>
      <c r="N635" s="34">
        <v>81.469584420799038</v>
      </c>
      <c r="O635" s="35">
        <v>25.294149867242254</v>
      </c>
      <c r="P635" s="33">
        <v>3384</v>
      </c>
      <c r="Q635" s="33">
        <v>1520</v>
      </c>
      <c r="R635" s="33">
        <v>77</v>
      </c>
      <c r="S635" s="8">
        <v>14.564771042776941</v>
      </c>
      <c r="T635" s="33">
        <v>1439.2514000000001</v>
      </c>
      <c r="U635" s="33">
        <v>653.08528000000001</v>
      </c>
      <c r="V635" s="33">
        <v>0</v>
      </c>
      <c r="W635" s="33">
        <v>22091.302</v>
      </c>
      <c r="X635" s="33">
        <v>472.45758999999998</v>
      </c>
      <c r="Y635" s="33">
        <v>0</v>
      </c>
      <c r="Z635" s="33">
        <v>992.92193999999995</v>
      </c>
      <c r="AA635" s="33">
        <v>3202.8103000000001</v>
      </c>
      <c r="AB635" s="33">
        <v>113.17319999999999</v>
      </c>
      <c r="AC635" s="33">
        <v>20434.467000000001</v>
      </c>
      <c r="AD635" s="33">
        <v>29.698156999999998</v>
      </c>
      <c r="AE635" s="33">
        <v>31.765892999999998</v>
      </c>
      <c r="AF635" s="33">
        <v>0</v>
      </c>
      <c r="AG635" s="33">
        <v>0</v>
      </c>
      <c r="AH635" s="33">
        <v>3202.8103999999998</v>
      </c>
      <c r="AI635" s="33">
        <v>137.88337999999999</v>
      </c>
      <c r="AJ635" s="33">
        <v>16450.287</v>
      </c>
      <c r="AK635" s="33">
        <v>1342.1805999999999</v>
      </c>
      <c r="AL635" s="33">
        <v>3608.1432</v>
      </c>
      <c r="AM635" s="33">
        <v>0</v>
      </c>
      <c r="AN635" s="33">
        <v>105.6330725448592</v>
      </c>
      <c r="AO635" s="10">
        <v>0.38499226405363596</v>
      </c>
      <c r="AP635" s="8">
        <v>0</v>
      </c>
      <c r="AQ635" s="8">
        <v>120.61463784490529</v>
      </c>
      <c r="AR635" s="8">
        <v>242</v>
      </c>
      <c r="AS635" s="8">
        <v>614.75206611570241</v>
      </c>
      <c r="AT635">
        <v>1668</v>
      </c>
      <c r="AU635" s="20">
        <v>2430</v>
      </c>
      <c r="AV635" s="8">
        <v>48.785384460951612</v>
      </c>
      <c r="AW635" s="34">
        <v>863</v>
      </c>
      <c r="AX635" s="34">
        <v>792</v>
      </c>
    </row>
    <row r="636" spans="1:50" x14ac:dyDescent="0.25">
      <c r="A636" s="2" t="s">
        <v>88</v>
      </c>
      <c r="B636" s="3" t="s">
        <v>1306</v>
      </c>
      <c r="C636" s="4">
        <v>68211</v>
      </c>
      <c r="D636" s="2" t="s">
        <v>90</v>
      </c>
      <c r="E636" s="2" t="s">
        <v>1307</v>
      </c>
      <c r="F636" t="e">
        <v>#N/A</v>
      </c>
      <c r="G636" s="6" t="s">
        <v>2233</v>
      </c>
      <c r="H636" s="6">
        <v>7</v>
      </c>
      <c r="I636" s="6" t="s">
        <v>2238</v>
      </c>
      <c r="J636" s="6" t="s">
        <v>2238</v>
      </c>
      <c r="K636" s="34">
        <v>11240</v>
      </c>
      <c r="L636" s="34">
        <v>903</v>
      </c>
      <c r="M636" s="34">
        <v>888</v>
      </c>
      <c r="N636" s="34">
        <v>57.882882882882882</v>
      </c>
      <c r="O636" s="35">
        <v>6.3546875064972363</v>
      </c>
      <c r="P636" s="33">
        <v>404</v>
      </c>
      <c r="Q636" s="33">
        <v>477</v>
      </c>
      <c r="R636" s="33">
        <v>7</v>
      </c>
      <c r="S636" s="8">
        <v>27.676092427652211</v>
      </c>
      <c r="T636" s="33">
        <v>774.53386999999998</v>
      </c>
      <c r="U636" s="33">
        <v>1128.6383000000001</v>
      </c>
      <c r="V636" s="33">
        <v>0</v>
      </c>
      <c r="W636" s="33">
        <v>11490.388000000001</v>
      </c>
      <c r="X636" s="33">
        <v>105.03507</v>
      </c>
      <c r="Y636" s="33">
        <v>0</v>
      </c>
      <c r="Z636" s="33">
        <v>2323.8182000000002</v>
      </c>
      <c r="AA636" s="33">
        <v>1952.8478</v>
      </c>
      <c r="AB636" s="33">
        <v>8.4621326999999997</v>
      </c>
      <c r="AC636" s="33">
        <v>9231.7836000000007</v>
      </c>
      <c r="AD636" s="33">
        <v>27.384238</v>
      </c>
      <c r="AE636" s="33">
        <v>46.727274999999999</v>
      </c>
      <c r="AF636" s="33">
        <v>0</v>
      </c>
      <c r="AG636" s="33">
        <v>4238.2534999999998</v>
      </c>
      <c r="AH636" s="33">
        <v>1952.8479</v>
      </c>
      <c r="AI636" s="33">
        <v>0.62513118000000001</v>
      </c>
      <c r="AJ636" s="33">
        <v>3018.0351999999998</v>
      </c>
      <c r="AK636" s="33">
        <v>539.27733999999998</v>
      </c>
      <c r="AL636" s="33">
        <v>3748.5295999999998</v>
      </c>
      <c r="AM636" s="33">
        <v>13648.815997</v>
      </c>
      <c r="AN636" s="33">
        <v>35.5254373915268</v>
      </c>
      <c r="AO636" s="10">
        <v>0.34357541899441346</v>
      </c>
      <c r="AP636" s="8">
        <v>0</v>
      </c>
      <c r="AQ636" s="8">
        <v>27.956385341220841</v>
      </c>
      <c r="AR636" s="8">
        <v>117</v>
      </c>
      <c r="AS636" s="8">
        <v>446.58119658119659</v>
      </c>
      <c r="AT636">
        <v>404</v>
      </c>
      <c r="AU636" s="20">
        <v>725</v>
      </c>
      <c r="AV636" s="8">
        <v>81.64414414414415</v>
      </c>
      <c r="AW636" s="34">
        <v>101</v>
      </c>
      <c r="AX636" s="34">
        <v>92</v>
      </c>
    </row>
    <row r="637" spans="1:50" x14ac:dyDescent="0.25">
      <c r="A637" s="2" t="s">
        <v>500</v>
      </c>
      <c r="B637" s="3" t="s">
        <v>1308</v>
      </c>
      <c r="C637" s="4">
        <v>5679</v>
      </c>
      <c r="D637" s="2" t="s">
        <v>502</v>
      </c>
      <c r="E637" s="2" t="s">
        <v>314</v>
      </c>
      <c r="F637" t="e">
        <v>#N/A</v>
      </c>
      <c r="G637" s="6" t="s">
        <v>2232</v>
      </c>
      <c r="H637" s="6">
        <v>10</v>
      </c>
      <c r="I637" s="6" t="s">
        <v>2238</v>
      </c>
      <c r="J637" s="6" t="s">
        <v>2238</v>
      </c>
      <c r="K637" s="34">
        <v>18006.8</v>
      </c>
      <c r="L637" s="34">
        <v>3606</v>
      </c>
      <c r="M637" s="34">
        <v>3003</v>
      </c>
      <c r="N637" s="34">
        <v>97.369297369297371</v>
      </c>
      <c r="O637" s="35">
        <v>4.2292981112711985</v>
      </c>
      <c r="P637" s="33">
        <v>1042</v>
      </c>
      <c r="Q637" s="33">
        <v>1946</v>
      </c>
      <c r="R637" s="33">
        <v>15</v>
      </c>
      <c r="S637" s="8">
        <v>16.073236784052416</v>
      </c>
      <c r="T637" s="33">
        <v>1068.1069</v>
      </c>
      <c r="U637" s="33">
        <v>0</v>
      </c>
      <c r="V637" s="33">
        <v>0</v>
      </c>
      <c r="W637" s="33">
        <v>19526.401999999998</v>
      </c>
      <c r="X637" s="33">
        <v>179.13525000000001</v>
      </c>
      <c r="Y637" s="33">
        <v>0</v>
      </c>
      <c r="Z637" s="33">
        <v>1902.1723</v>
      </c>
      <c r="AA637" s="33">
        <v>40.545217000000001</v>
      </c>
      <c r="AB637" s="33">
        <v>31.490203999999999</v>
      </c>
      <c r="AC637" s="33">
        <v>18983.27</v>
      </c>
      <c r="AD637" s="33">
        <v>60.121201999999997</v>
      </c>
      <c r="AE637" s="33">
        <v>126.81693</v>
      </c>
      <c r="AF637" s="33">
        <v>0</v>
      </c>
      <c r="AG637" s="33">
        <v>8773.9856999999993</v>
      </c>
      <c r="AH637" s="33">
        <v>0</v>
      </c>
      <c r="AI637" s="33">
        <v>19.760453999999999</v>
      </c>
      <c r="AJ637" s="33">
        <v>8283.2073999999993</v>
      </c>
      <c r="AK637" s="33">
        <v>435.62056000000001</v>
      </c>
      <c r="AL637" s="33">
        <v>3378.2082999999998</v>
      </c>
      <c r="AM637" s="33">
        <v>0</v>
      </c>
      <c r="AN637" s="33">
        <v>30.171921900957603</v>
      </c>
      <c r="AO637" s="10">
        <v>0.28500414250207123</v>
      </c>
      <c r="AP637" s="8">
        <v>0</v>
      </c>
      <c r="AQ637" s="8">
        <v>138.23327334968266</v>
      </c>
      <c r="AR637" s="8">
        <v>188</v>
      </c>
      <c r="AS637" s="8">
        <v>930.58510638297878</v>
      </c>
      <c r="AT637">
        <v>845</v>
      </c>
      <c r="AU637" s="20">
        <v>2640</v>
      </c>
      <c r="AV637" s="8">
        <v>87.912087912087912</v>
      </c>
      <c r="AW637" s="34">
        <v>137</v>
      </c>
      <c r="AX637" s="34">
        <v>104</v>
      </c>
    </row>
    <row r="638" spans="1:50" x14ac:dyDescent="0.25">
      <c r="A638" s="2" t="s">
        <v>772</v>
      </c>
      <c r="B638" s="3" t="s">
        <v>1309</v>
      </c>
      <c r="C638" s="4">
        <v>41807</v>
      </c>
      <c r="D638" s="2" t="s">
        <v>774</v>
      </c>
      <c r="E638" s="2" t="s">
        <v>1310</v>
      </c>
      <c r="F638" t="e">
        <v>#N/A</v>
      </c>
      <c r="G638" s="6" t="s">
        <v>2232</v>
      </c>
      <c r="H638" s="6">
        <v>8</v>
      </c>
      <c r="I638" s="6" t="s">
        <v>2238</v>
      </c>
      <c r="J638" s="6" t="s">
        <v>2238</v>
      </c>
      <c r="K638" s="34">
        <v>18233.300000000003</v>
      </c>
      <c r="L638" s="34">
        <v>6017</v>
      </c>
      <c r="M638" s="34">
        <v>5872</v>
      </c>
      <c r="N638" s="34">
        <v>89.134877384196187</v>
      </c>
      <c r="O638" s="35">
        <v>34.613174029935671</v>
      </c>
      <c r="P638" s="33">
        <v>2960</v>
      </c>
      <c r="Q638" s="33">
        <v>2845</v>
      </c>
      <c r="R638" s="33">
        <v>67</v>
      </c>
      <c r="S638" s="8">
        <v>28.490683866906945</v>
      </c>
      <c r="T638" s="33">
        <v>2376.8397</v>
      </c>
      <c r="U638" s="33">
        <v>6535.8933999999999</v>
      </c>
      <c r="V638" s="33">
        <v>0</v>
      </c>
      <c r="W638" s="33">
        <v>8785.6705999999995</v>
      </c>
      <c r="X638" s="33">
        <v>0</v>
      </c>
      <c r="Y638" s="33">
        <v>0</v>
      </c>
      <c r="Z638" s="33">
        <v>1300.4237000000001</v>
      </c>
      <c r="AA638" s="33">
        <v>488.10273000000001</v>
      </c>
      <c r="AB638" s="33">
        <v>5.9804158999999997</v>
      </c>
      <c r="AC638" s="33">
        <v>15930.199000000001</v>
      </c>
      <c r="AD638" s="33">
        <v>91.205713000000003</v>
      </c>
      <c r="AE638" s="33">
        <v>130.28619</v>
      </c>
      <c r="AF638" s="33">
        <v>0</v>
      </c>
      <c r="AG638" s="33">
        <v>0</v>
      </c>
      <c r="AH638" s="33">
        <v>487.87770999999998</v>
      </c>
      <c r="AI638" s="33">
        <v>6.5055654000000001</v>
      </c>
      <c r="AJ638" s="33">
        <v>9672.2420999999995</v>
      </c>
      <c r="AK638" s="33">
        <v>2443.1242000000002</v>
      </c>
      <c r="AL638" s="33">
        <v>5075.8759</v>
      </c>
      <c r="AM638" s="33">
        <v>0</v>
      </c>
      <c r="AN638" s="33">
        <v>26.379857280026798</v>
      </c>
      <c r="AO638" s="10">
        <v>0.23420252759558471</v>
      </c>
      <c r="AP638" s="8">
        <v>0</v>
      </c>
      <c r="AQ638" s="8">
        <v>226.05211617877598</v>
      </c>
      <c r="AR638" s="8">
        <v>194</v>
      </c>
      <c r="AS638" s="8">
        <v>1437.216494845361</v>
      </c>
      <c r="AT638">
        <v>3050</v>
      </c>
      <c r="AU638" s="20">
        <v>3681</v>
      </c>
      <c r="AV638" s="8">
        <v>62.687329700272478</v>
      </c>
      <c r="AW638" s="34">
        <v>1264</v>
      </c>
      <c r="AX638" s="34">
        <v>1191</v>
      </c>
    </row>
    <row r="639" spans="1:50" x14ac:dyDescent="0.25">
      <c r="A639" s="2" t="s">
        <v>295</v>
      </c>
      <c r="B639" s="3" t="s">
        <v>1311</v>
      </c>
      <c r="C639" s="4">
        <v>73283</v>
      </c>
      <c r="D639" s="2" t="s">
        <v>297</v>
      </c>
      <c r="E639" s="2" t="s">
        <v>1312</v>
      </c>
      <c r="F639" t="e">
        <v>#N/A</v>
      </c>
      <c r="G639" s="6" t="s">
        <v>2232</v>
      </c>
      <c r="H639" s="6">
        <v>12</v>
      </c>
      <c r="I639" s="6" t="s">
        <v>2238</v>
      </c>
      <c r="J639" s="6" t="s">
        <v>2238</v>
      </c>
      <c r="K639" s="34">
        <v>21837.399999999998</v>
      </c>
      <c r="L639" s="34">
        <v>4437</v>
      </c>
      <c r="M639" s="34">
        <v>3966</v>
      </c>
      <c r="N639" s="34">
        <v>81.139687342410497</v>
      </c>
      <c r="O639" s="35">
        <v>24.836381478945402</v>
      </c>
      <c r="P639" s="33">
        <v>2877</v>
      </c>
      <c r="Q639" s="33">
        <v>1087</v>
      </c>
      <c r="R639" s="33">
        <v>2</v>
      </c>
      <c r="S639" s="8">
        <v>16.686390074755838</v>
      </c>
      <c r="T639" s="33">
        <v>900.91027999999994</v>
      </c>
      <c r="U639" s="33">
        <v>105.13818000000001</v>
      </c>
      <c r="V639" s="33">
        <v>0</v>
      </c>
      <c r="W639" s="33">
        <v>20777.2</v>
      </c>
      <c r="X639" s="33">
        <v>0</v>
      </c>
      <c r="Y639" s="33">
        <v>0</v>
      </c>
      <c r="Z639" s="33">
        <v>2606.2267000000002</v>
      </c>
      <c r="AA639" s="33">
        <v>0</v>
      </c>
      <c r="AB639" s="33">
        <v>161.2115</v>
      </c>
      <c r="AC639" s="33">
        <v>19028.598000000002</v>
      </c>
      <c r="AD639" s="33">
        <v>135.65912</v>
      </c>
      <c r="AE639" s="33">
        <v>117.54013999999999</v>
      </c>
      <c r="AF639" s="33">
        <v>0</v>
      </c>
      <c r="AG639" s="33">
        <v>5506.8876</v>
      </c>
      <c r="AH639" s="33">
        <v>0</v>
      </c>
      <c r="AI639" s="33">
        <v>31.977694</v>
      </c>
      <c r="AJ639" s="33">
        <v>12278.648999999999</v>
      </c>
      <c r="AK639" s="33">
        <v>337.03336000000002</v>
      </c>
      <c r="AL639" s="33">
        <v>3659.6079</v>
      </c>
      <c r="AM639" s="33">
        <v>0</v>
      </c>
      <c r="AN639" s="33">
        <v>36.130252274812314</v>
      </c>
      <c r="AO639" s="10">
        <v>0.31064335426922424</v>
      </c>
      <c r="AP639" s="8">
        <v>0</v>
      </c>
      <c r="AQ639" s="8">
        <v>255.85</v>
      </c>
      <c r="AR639" s="8">
        <v>232</v>
      </c>
      <c r="AS639" s="8">
        <v>1102.8017241379309</v>
      </c>
      <c r="AT639">
        <v>1315</v>
      </c>
      <c r="AU639" s="20">
        <v>2186</v>
      </c>
      <c r="AV639" s="8">
        <v>55.118507312153298</v>
      </c>
      <c r="AW639" s="34">
        <v>590</v>
      </c>
      <c r="AX639" s="34">
        <v>530</v>
      </c>
    </row>
    <row r="640" spans="1:50" x14ac:dyDescent="0.25">
      <c r="A640" s="2" t="s">
        <v>576</v>
      </c>
      <c r="B640" s="3" t="s">
        <v>1313</v>
      </c>
      <c r="C640" s="4">
        <v>76275</v>
      </c>
      <c r="D640" s="2" t="s">
        <v>578</v>
      </c>
      <c r="E640" s="2" t="s">
        <v>1314</v>
      </c>
      <c r="F640" t="s">
        <v>2252</v>
      </c>
      <c r="G640" s="6" t="s">
        <v>2231</v>
      </c>
      <c r="H640" s="6">
        <v>0</v>
      </c>
      <c r="I640" s="6" t="s">
        <v>2239</v>
      </c>
      <c r="J640" s="6" t="s">
        <v>2239</v>
      </c>
      <c r="K640" s="34">
        <v>39020.000000000007</v>
      </c>
      <c r="L640" s="34">
        <v>2911</v>
      </c>
      <c r="M640" s="34">
        <v>2272</v>
      </c>
      <c r="N640" s="34">
        <v>80.281690140845072</v>
      </c>
      <c r="O640" s="35">
        <v>6.2568369227129841</v>
      </c>
      <c r="P640" s="33">
        <v>1439</v>
      </c>
      <c r="Q640" s="33">
        <v>819</v>
      </c>
      <c r="R640" s="33">
        <v>14</v>
      </c>
      <c r="S640" s="8">
        <v>40.183130625543157</v>
      </c>
      <c r="T640" s="33">
        <v>8982.2741999999998</v>
      </c>
      <c r="U640" s="33">
        <v>760.51761999999997</v>
      </c>
      <c r="V640" s="33">
        <v>6225.1103999999996</v>
      </c>
      <c r="W640" s="33">
        <v>20728.828000000001</v>
      </c>
      <c r="X640" s="33">
        <v>3430.3546999999999</v>
      </c>
      <c r="Y640" s="33">
        <v>0</v>
      </c>
      <c r="Z640" s="33">
        <v>222.07266999999999</v>
      </c>
      <c r="AA640" s="33">
        <v>13189.715</v>
      </c>
      <c r="AB640" s="33">
        <v>119.49642</v>
      </c>
      <c r="AC640" s="33">
        <v>26732.977999999999</v>
      </c>
      <c r="AD640" s="33">
        <v>214.47384</v>
      </c>
      <c r="AE640" s="33">
        <v>215.87222</v>
      </c>
      <c r="AF640" s="33">
        <v>0</v>
      </c>
      <c r="AG640" s="33">
        <v>7.5268265999999997</v>
      </c>
      <c r="AH640" s="33">
        <v>13189.715</v>
      </c>
      <c r="AI640" s="33">
        <v>499.36070000000001</v>
      </c>
      <c r="AJ640" s="33">
        <v>7267.2143999999998</v>
      </c>
      <c r="AK640" s="33">
        <v>3033.4196999999999</v>
      </c>
      <c r="AL640" s="33">
        <v>16265.627</v>
      </c>
      <c r="AM640" s="33">
        <v>0</v>
      </c>
      <c r="AN640" s="33">
        <v>143.9513812162368</v>
      </c>
      <c r="AO640" s="10">
        <v>0.35872793989166524</v>
      </c>
      <c r="AP640" s="8">
        <v>19.338619222587507</v>
      </c>
      <c r="AQ640" s="8">
        <v>122.28857098054935</v>
      </c>
      <c r="AR640" s="8">
        <v>413</v>
      </c>
      <c r="AS640" s="8">
        <v>301.82272053213075</v>
      </c>
      <c r="AT640">
        <v>1090</v>
      </c>
      <c r="AU640" s="20">
        <v>1150</v>
      </c>
      <c r="AV640" s="8">
        <v>50.616197183098585</v>
      </c>
      <c r="AW640" s="34">
        <v>626</v>
      </c>
      <c r="AX640" s="34">
        <v>579</v>
      </c>
    </row>
    <row r="641" spans="1:50" x14ac:dyDescent="0.25">
      <c r="A641" s="2" t="s">
        <v>661</v>
      </c>
      <c r="B641" s="3" t="s">
        <v>1315</v>
      </c>
      <c r="C641" s="4">
        <v>70124</v>
      </c>
      <c r="D641" s="2" t="s">
        <v>663</v>
      </c>
      <c r="E641" s="2" t="s">
        <v>1316</v>
      </c>
      <c r="F641" t="e">
        <v>#N/A</v>
      </c>
      <c r="G641" s="6" t="s">
        <v>2230</v>
      </c>
      <c r="H641" s="6">
        <v>0</v>
      </c>
      <c r="I641" s="6" t="s">
        <v>2239</v>
      </c>
      <c r="J641" s="6" t="s">
        <v>2239</v>
      </c>
      <c r="K641" s="34">
        <v>40156.199999999997</v>
      </c>
      <c r="L641" s="34">
        <v>870</v>
      </c>
      <c r="M641" s="34">
        <v>761</v>
      </c>
      <c r="N641" s="34">
        <v>52.431011826544015</v>
      </c>
      <c r="O641" s="35">
        <v>1.617035955765191</v>
      </c>
      <c r="P641" s="33">
        <v>152</v>
      </c>
      <c r="Q641" s="33">
        <v>608</v>
      </c>
      <c r="R641" s="33">
        <v>1</v>
      </c>
      <c r="S641" s="8">
        <v>22.08932346873393</v>
      </c>
      <c r="T641" s="33">
        <v>23047.85</v>
      </c>
      <c r="U641" s="33">
        <v>10.085584000000001</v>
      </c>
      <c r="V641" s="33">
        <v>6.1214629999999999E-2</v>
      </c>
      <c r="W641" s="33">
        <v>3848.6857</v>
      </c>
      <c r="X641" s="33">
        <v>10221.030000000001</v>
      </c>
      <c r="Y641" s="33">
        <v>7621.5761000000002</v>
      </c>
      <c r="Z641" s="33">
        <v>1089.6673000000001</v>
      </c>
      <c r="AA641" s="33">
        <v>0</v>
      </c>
      <c r="AB641" s="33">
        <v>5959.9416000000001</v>
      </c>
      <c r="AC641" s="33">
        <v>27735.447</v>
      </c>
      <c r="AD641" s="33">
        <v>259.17358999999999</v>
      </c>
      <c r="AE641" s="33">
        <v>100.52912999999999</v>
      </c>
      <c r="AF641" s="33">
        <v>158.64446000000001</v>
      </c>
      <c r="AG641" s="33">
        <v>6894.0977999999996</v>
      </c>
      <c r="AH641" s="33">
        <v>0</v>
      </c>
      <c r="AI641" s="33">
        <v>1204.4404999999999</v>
      </c>
      <c r="AJ641" s="33">
        <v>8422.3796999999995</v>
      </c>
      <c r="AK641" s="33">
        <v>16461.108</v>
      </c>
      <c r="AL641" s="33">
        <v>9424.6057000000001</v>
      </c>
      <c r="AM641" s="33">
        <v>0</v>
      </c>
      <c r="AN641" s="33">
        <v>95.796907395456003</v>
      </c>
      <c r="AO641" s="10">
        <v>0.64115523465703972</v>
      </c>
      <c r="AP641" s="8">
        <v>0</v>
      </c>
      <c r="AQ641" s="8">
        <v>128.02463611531803</v>
      </c>
      <c r="AR641" s="8">
        <v>436</v>
      </c>
      <c r="AS641" s="8">
        <v>299.22018348623851</v>
      </c>
      <c r="AT641">
        <v>275</v>
      </c>
      <c r="AU641" s="20">
        <v>755</v>
      </c>
      <c r="AV641" s="8">
        <v>99.211563731931676</v>
      </c>
      <c r="AW641" s="34">
        <v>25</v>
      </c>
      <c r="AX641" s="34">
        <v>11</v>
      </c>
    </row>
    <row r="642" spans="1:50" x14ac:dyDescent="0.25">
      <c r="A642" s="2" t="s">
        <v>321</v>
      </c>
      <c r="B642" s="3" t="s">
        <v>1317</v>
      </c>
      <c r="C642" s="4">
        <v>19392</v>
      </c>
      <c r="D642" s="2" t="s">
        <v>323</v>
      </c>
      <c r="E642" s="2" t="s">
        <v>1318</v>
      </c>
      <c r="F642" t="e">
        <v>#N/A</v>
      </c>
      <c r="G642" s="6" t="s">
        <v>2233</v>
      </c>
      <c r="H642" s="6">
        <v>22</v>
      </c>
      <c r="I642" s="6" t="s">
        <v>2238</v>
      </c>
      <c r="J642" s="6" t="s">
        <v>2238</v>
      </c>
      <c r="K642" s="34">
        <v>18950.7</v>
      </c>
      <c r="L642" s="34">
        <v>3013</v>
      </c>
      <c r="M642" s="34">
        <v>2585</v>
      </c>
      <c r="N642" s="34">
        <v>82.088974854932303</v>
      </c>
      <c r="O642" s="35">
        <v>15.080557894903421</v>
      </c>
      <c r="P642" s="33">
        <v>1697</v>
      </c>
      <c r="Q642" s="33">
        <v>883</v>
      </c>
      <c r="R642" s="33">
        <v>5</v>
      </c>
      <c r="S642" s="8">
        <v>28.08304848971818</v>
      </c>
      <c r="T642" s="33">
        <v>2222.5055000000002</v>
      </c>
      <c r="U642" s="33">
        <v>2159.7365</v>
      </c>
      <c r="V642" s="33">
        <v>421.58515</v>
      </c>
      <c r="W642" s="33">
        <v>15549.315000000001</v>
      </c>
      <c r="X642" s="33">
        <v>486.04345000000001</v>
      </c>
      <c r="Y642" s="33">
        <v>0</v>
      </c>
      <c r="Z642" s="33">
        <v>693.13473999999997</v>
      </c>
      <c r="AA642" s="33">
        <v>1566.7947999999999</v>
      </c>
      <c r="AB642" s="33">
        <v>142.00371999999999</v>
      </c>
      <c r="AC642" s="33">
        <v>18455.833999999999</v>
      </c>
      <c r="AD642" s="33">
        <v>7.7148827000000004</v>
      </c>
      <c r="AE642" s="33">
        <v>7.5576493999999999</v>
      </c>
      <c r="AF642" s="33">
        <v>0</v>
      </c>
      <c r="AG642" s="33">
        <v>1049.6119000000001</v>
      </c>
      <c r="AH642" s="33">
        <v>381.46485999999999</v>
      </c>
      <c r="AI642" s="33">
        <v>865.14351999999997</v>
      </c>
      <c r="AJ642" s="33">
        <v>11112.647000000001</v>
      </c>
      <c r="AK642" s="33">
        <v>1589.3905999999999</v>
      </c>
      <c r="AL642" s="33">
        <v>5859.6664000000001</v>
      </c>
      <c r="AM642" s="33">
        <v>0</v>
      </c>
      <c r="AN642" s="33">
        <v>29.406262172275202</v>
      </c>
      <c r="AO642" s="10">
        <v>0.43831553973902726</v>
      </c>
      <c r="AP642" s="8">
        <v>0</v>
      </c>
      <c r="AQ642" s="8">
        <v>97.728662166589714</v>
      </c>
      <c r="AR642" s="8">
        <v>203</v>
      </c>
      <c r="AS642" s="8">
        <v>657.52947000862071</v>
      </c>
      <c r="AT642">
        <v>1858</v>
      </c>
      <c r="AU642" s="20">
        <v>1635</v>
      </c>
      <c r="AV642" s="8">
        <v>63.249516441005802</v>
      </c>
      <c r="AW642" s="34">
        <v>457</v>
      </c>
      <c r="AX642" s="34">
        <v>378</v>
      </c>
    </row>
    <row r="643" spans="1:50" x14ac:dyDescent="0.25">
      <c r="A643" s="2" t="s">
        <v>772</v>
      </c>
      <c r="B643" s="3" t="s">
        <v>1319</v>
      </c>
      <c r="C643" s="4">
        <v>41615</v>
      </c>
      <c r="D643" s="2" t="s">
        <v>774</v>
      </c>
      <c r="E643" s="2" t="s">
        <v>1320</v>
      </c>
      <c r="F643" t="e">
        <v>#N/A</v>
      </c>
      <c r="G643" s="6" t="s">
        <v>2233</v>
      </c>
      <c r="H643" s="6">
        <v>0</v>
      </c>
      <c r="I643" s="6" t="s">
        <v>2239</v>
      </c>
      <c r="J643" s="6" t="s">
        <v>2239</v>
      </c>
      <c r="K643" s="34">
        <v>24879.599999999999</v>
      </c>
      <c r="L643" s="34">
        <v>4146</v>
      </c>
      <c r="M643" s="34">
        <v>2273</v>
      </c>
      <c r="N643" s="34">
        <v>69.203695556533219</v>
      </c>
      <c r="O643" s="35">
        <v>11.470488869741526</v>
      </c>
      <c r="P643" s="33">
        <v>1318</v>
      </c>
      <c r="Q643" s="33">
        <v>912</v>
      </c>
      <c r="R643" s="33">
        <v>43</v>
      </c>
      <c r="S643" s="8">
        <v>42.990049431628201</v>
      </c>
      <c r="T643" s="33">
        <v>12704.978999999999</v>
      </c>
      <c r="U643" s="33">
        <v>0</v>
      </c>
      <c r="V643" s="33">
        <v>0</v>
      </c>
      <c r="W643" s="33">
        <v>19715.457999999999</v>
      </c>
      <c r="X643" s="33">
        <v>1116.4775999999999</v>
      </c>
      <c r="Y643" s="33">
        <v>0</v>
      </c>
      <c r="Z643" s="33">
        <v>13395.201999999999</v>
      </c>
      <c r="AA643" s="33">
        <v>327.16322000000002</v>
      </c>
      <c r="AB643" s="33">
        <v>39.963926999999998</v>
      </c>
      <c r="AC643" s="33">
        <v>19854.496999999999</v>
      </c>
      <c r="AD643" s="33">
        <v>50.788204</v>
      </c>
      <c r="AE643" s="33">
        <v>72.470209999999994</v>
      </c>
      <c r="AF643" s="33">
        <v>0</v>
      </c>
      <c r="AG643" s="33">
        <v>2226.4715999999999</v>
      </c>
      <c r="AH643" s="33">
        <v>278.06815</v>
      </c>
      <c r="AI643" s="33">
        <v>6.2943176999999997</v>
      </c>
      <c r="AJ643" s="33">
        <v>5734.0654999999997</v>
      </c>
      <c r="AK643" s="33">
        <v>10876.493</v>
      </c>
      <c r="AL643" s="33">
        <v>14473.752</v>
      </c>
      <c r="AM643" s="33">
        <v>12221.0756303</v>
      </c>
      <c r="AN643" s="33">
        <v>182.66232055723998</v>
      </c>
      <c r="AO643" s="10">
        <v>0.22904368358913815</v>
      </c>
      <c r="AP643" s="8">
        <v>0</v>
      </c>
      <c r="AQ643" s="8">
        <v>181.32327588904397</v>
      </c>
      <c r="AR643" s="8">
        <v>404</v>
      </c>
      <c r="AS643" s="8">
        <v>553.58910891089113</v>
      </c>
      <c r="AT643">
        <v>1343</v>
      </c>
      <c r="AU643" s="20">
        <v>1713</v>
      </c>
      <c r="AV643" s="8">
        <v>75.362956445226573</v>
      </c>
      <c r="AW643" s="34">
        <v>231</v>
      </c>
      <c r="AX643" s="34">
        <v>202</v>
      </c>
    </row>
    <row r="644" spans="1:50" x14ac:dyDescent="0.25">
      <c r="A644" s="2" t="s">
        <v>530</v>
      </c>
      <c r="B644" s="3" t="s">
        <v>1321</v>
      </c>
      <c r="C644" s="4">
        <v>23570</v>
      </c>
      <c r="D644" s="2" t="s">
        <v>532</v>
      </c>
      <c r="E644" s="2" t="s">
        <v>1322</v>
      </c>
      <c r="F644" t="e">
        <v>#N/A</v>
      </c>
      <c r="G644" s="6" t="s">
        <v>2233</v>
      </c>
      <c r="H644" s="6">
        <v>11</v>
      </c>
      <c r="I644" s="6" t="s">
        <v>2238</v>
      </c>
      <c r="J644" s="6" t="s">
        <v>2238</v>
      </c>
      <c r="K644" s="34">
        <v>82984.7</v>
      </c>
      <c r="L644" s="34">
        <v>4156</v>
      </c>
      <c r="M644" s="34">
        <v>2888</v>
      </c>
      <c r="N644" s="34">
        <v>59.03739612188366</v>
      </c>
      <c r="O644" s="35">
        <v>3.5987686214721912</v>
      </c>
      <c r="P644" s="33">
        <v>834</v>
      </c>
      <c r="Q644" s="33">
        <v>2054</v>
      </c>
      <c r="R644" s="33">
        <v>0</v>
      </c>
      <c r="S644" s="8">
        <v>19.563736110548259</v>
      </c>
      <c r="T644" s="33">
        <v>34664.853999999999</v>
      </c>
      <c r="U644" s="33">
        <v>21246.982</v>
      </c>
      <c r="V644" s="33">
        <v>0</v>
      </c>
      <c r="W644" s="33">
        <v>4698.9872999999998</v>
      </c>
      <c r="X644" s="33">
        <v>17722.339</v>
      </c>
      <c r="Y644" s="33">
        <v>849.83492999999999</v>
      </c>
      <c r="Z644" s="33">
        <v>5164.9013000000004</v>
      </c>
      <c r="AA644" s="33">
        <v>1084.3714</v>
      </c>
      <c r="AB644" s="33">
        <v>1073.326</v>
      </c>
      <c r="AC644" s="33">
        <v>71238.644</v>
      </c>
      <c r="AD644" s="33">
        <v>147.85499999999999</v>
      </c>
      <c r="AE644" s="33">
        <v>219.34643</v>
      </c>
      <c r="AF644" s="33">
        <v>0</v>
      </c>
      <c r="AG644" s="33">
        <v>860.41084000000001</v>
      </c>
      <c r="AH644" s="33">
        <v>0</v>
      </c>
      <c r="AI644" s="33">
        <v>290.00434999999999</v>
      </c>
      <c r="AJ644" s="33">
        <v>35874.608</v>
      </c>
      <c r="AK644" s="33">
        <v>26749.813999999998</v>
      </c>
      <c r="AL644" s="33">
        <v>15564.749</v>
      </c>
      <c r="AM644" s="33">
        <v>0</v>
      </c>
      <c r="AN644" s="33">
        <v>159.08036078061281</v>
      </c>
      <c r="AO644" s="10">
        <v>0.557598137593321</v>
      </c>
      <c r="AP644" s="8">
        <v>0</v>
      </c>
      <c r="AQ644" s="8">
        <v>230.72826606173945</v>
      </c>
      <c r="AR644" s="8">
        <v>819</v>
      </c>
      <c r="AS644" s="8">
        <v>513.84615384615381</v>
      </c>
      <c r="AT644">
        <v>1828</v>
      </c>
      <c r="AU644" s="20">
        <v>2772.9999999999995</v>
      </c>
      <c r="AV644" s="8">
        <v>96.0180055401662</v>
      </c>
      <c r="AW644" s="34">
        <v>302</v>
      </c>
      <c r="AX644" s="34">
        <v>256</v>
      </c>
    </row>
    <row r="645" spans="1:50" x14ac:dyDescent="0.25">
      <c r="A645" s="2" t="s">
        <v>295</v>
      </c>
      <c r="B645" s="3" t="s">
        <v>1323</v>
      </c>
      <c r="C645" s="4">
        <v>73622</v>
      </c>
      <c r="D645" s="2" t="s">
        <v>297</v>
      </c>
      <c r="E645" s="2" t="s">
        <v>1324</v>
      </c>
      <c r="F645" t="e">
        <v>#N/A</v>
      </c>
      <c r="G645" s="6" t="s">
        <v>2230</v>
      </c>
      <c r="H645" s="6">
        <v>12</v>
      </c>
      <c r="I645" s="6" t="s">
        <v>2238</v>
      </c>
      <c r="J645" s="6" t="s">
        <v>2238</v>
      </c>
      <c r="K645" s="34">
        <v>78809.8</v>
      </c>
      <c r="L645" s="34">
        <v>1106</v>
      </c>
      <c r="M645" s="34">
        <v>967</v>
      </c>
      <c r="N645" s="34">
        <v>20.682523267838675</v>
      </c>
      <c r="O645" s="35">
        <v>0.62535572482369328</v>
      </c>
      <c r="P645" s="33">
        <v>187</v>
      </c>
      <c r="Q645" s="33">
        <v>767</v>
      </c>
      <c r="R645" s="33">
        <v>13</v>
      </c>
      <c r="S645" s="8">
        <v>54.144215297355601</v>
      </c>
      <c r="T645" s="33">
        <v>6050.2361000000001</v>
      </c>
      <c r="U645" s="33">
        <v>8024.0370000000003</v>
      </c>
      <c r="V645" s="33">
        <v>10793.222</v>
      </c>
      <c r="W645" s="33">
        <v>51619.444000000003</v>
      </c>
      <c r="X645" s="33">
        <v>0</v>
      </c>
      <c r="Y645" s="33">
        <v>0</v>
      </c>
      <c r="Z645" s="33">
        <v>25141.442999999999</v>
      </c>
      <c r="AA645" s="33">
        <v>5269.5968999999996</v>
      </c>
      <c r="AB645" s="33">
        <v>31.170753000000001</v>
      </c>
      <c r="AC645" s="33">
        <v>46583.644999999997</v>
      </c>
      <c r="AD645" s="33">
        <v>14.118435</v>
      </c>
      <c r="AE645" s="33">
        <v>28.982265000000002</v>
      </c>
      <c r="AF645" s="33">
        <v>0</v>
      </c>
      <c r="AG645" s="33">
        <v>2116.4418000000001</v>
      </c>
      <c r="AH645" s="33">
        <v>4654.9403000000002</v>
      </c>
      <c r="AI645" s="33">
        <v>157.53717</v>
      </c>
      <c r="AJ645" s="33">
        <v>27095.081999999999</v>
      </c>
      <c r="AK645" s="33">
        <v>1274.3507</v>
      </c>
      <c r="AL645" s="33">
        <v>41712.639999999999</v>
      </c>
      <c r="AM645" s="33">
        <v>0</v>
      </c>
      <c r="AN645" s="33">
        <v>160.92856213874998</v>
      </c>
      <c r="AO645" s="10">
        <v>0.51980198019801982</v>
      </c>
      <c r="AP645" s="8">
        <v>0</v>
      </c>
      <c r="AQ645" s="8">
        <v>295.97000000000003</v>
      </c>
      <c r="AR645" s="8">
        <v>790</v>
      </c>
      <c r="AS645" s="8">
        <v>374.64556962025318</v>
      </c>
      <c r="AT645">
        <v>515</v>
      </c>
      <c r="AU645" s="20">
        <v>813</v>
      </c>
      <c r="AV645" s="8">
        <v>84.074457083764216</v>
      </c>
      <c r="AW645" s="34">
        <v>227</v>
      </c>
      <c r="AX645" s="34">
        <v>208</v>
      </c>
    </row>
    <row r="646" spans="1:50" x14ac:dyDescent="0.25">
      <c r="A646" s="2" t="s">
        <v>204</v>
      </c>
      <c r="B646" s="3" t="s">
        <v>1325</v>
      </c>
      <c r="C646" s="4">
        <v>52378</v>
      </c>
      <c r="D646" s="2" t="s">
        <v>206</v>
      </c>
      <c r="E646" s="2" t="s">
        <v>1326</v>
      </c>
      <c r="F646" t="e">
        <v>#N/A</v>
      </c>
      <c r="G646" s="6" t="s">
        <v>2232</v>
      </c>
      <c r="H646" s="6">
        <v>22</v>
      </c>
      <c r="I646" s="6" t="s">
        <v>2238</v>
      </c>
      <c r="J646" s="6" t="s">
        <v>2238</v>
      </c>
      <c r="K646" s="34">
        <v>18710.000000000004</v>
      </c>
      <c r="L646" s="34">
        <v>2897</v>
      </c>
      <c r="M646" s="34">
        <v>2500</v>
      </c>
      <c r="N646" s="34">
        <v>80.800000000000011</v>
      </c>
      <c r="O646" s="35">
        <v>14.520146167005976</v>
      </c>
      <c r="P646" s="33">
        <v>1018</v>
      </c>
      <c r="Q646" s="33">
        <v>1459</v>
      </c>
      <c r="R646" s="33">
        <v>23</v>
      </c>
      <c r="S646" s="8">
        <v>45.712752035782998</v>
      </c>
      <c r="T646" s="33">
        <v>1846.6525999999999</v>
      </c>
      <c r="U646" s="33">
        <v>224.25357</v>
      </c>
      <c r="V646" s="33">
        <v>9282.1216999999997</v>
      </c>
      <c r="W646" s="33">
        <v>12561.026</v>
      </c>
      <c r="X646" s="33">
        <v>0</v>
      </c>
      <c r="Y646" s="33">
        <v>0</v>
      </c>
      <c r="Z646" s="33">
        <v>8536.4261000000006</v>
      </c>
      <c r="AA646" s="33">
        <v>38.046193000000002</v>
      </c>
      <c r="AB646" s="33">
        <v>0</v>
      </c>
      <c r="AC646" s="33">
        <v>15354.194</v>
      </c>
      <c r="AD646" s="33">
        <v>60.428204999999998</v>
      </c>
      <c r="AE646" s="33">
        <v>71.772514999999999</v>
      </c>
      <c r="AF646" s="33">
        <v>0</v>
      </c>
      <c r="AG646" s="33">
        <v>7174.6437999999998</v>
      </c>
      <c r="AH646" s="33">
        <v>0</v>
      </c>
      <c r="AI646" s="33">
        <v>94.031914</v>
      </c>
      <c r="AJ646" s="33">
        <v>4034.4560000000001</v>
      </c>
      <c r="AK646" s="33">
        <v>1648.1001000000001</v>
      </c>
      <c r="AL646" s="33">
        <v>10966.091</v>
      </c>
      <c r="AM646" s="33">
        <v>5420.7151306200003</v>
      </c>
      <c r="AN646" s="33">
        <v>26.882076872007602</v>
      </c>
      <c r="AO646" s="10">
        <v>0.46699944536882965</v>
      </c>
      <c r="AP646" s="8">
        <v>0</v>
      </c>
      <c r="AQ646" s="8">
        <v>102.75501300111698</v>
      </c>
      <c r="AR646" s="8">
        <v>237</v>
      </c>
      <c r="AS646" s="8">
        <v>481.43459915611817</v>
      </c>
      <c r="AT646">
        <v>1805</v>
      </c>
      <c r="AU646" s="20">
        <v>2373</v>
      </c>
      <c r="AV646" s="8">
        <v>94.92</v>
      </c>
      <c r="AW646" s="34">
        <v>319</v>
      </c>
      <c r="AX646" s="34">
        <v>290</v>
      </c>
    </row>
    <row r="647" spans="1:50" x14ac:dyDescent="0.25">
      <c r="A647" s="2" t="s">
        <v>500</v>
      </c>
      <c r="B647" s="3" t="s">
        <v>1327</v>
      </c>
      <c r="C647" s="4">
        <v>5101</v>
      </c>
      <c r="D647" s="2" t="s">
        <v>502</v>
      </c>
      <c r="E647" s="2" t="s">
        <v>1328</v>
      </c>
      <c r="F647" t="e">
        <v>#N/A</v>
      </c>
      <c r="G647" s="6" t="s">
        <v>2232</v>
      </c>
      <c r="H647" s="6">
        <v>0</v>
      </c>
      <c r="I647" s="6" t="s">
        <v>2239</v>
      </c>
      <c r="J647" s="6" t="s">
        <v>2239</v>
      </c>
      <c r="K647" s="34">
        <v>27625.1</v>
      </c>
      <c r="L647" s="34">
        <v>1708</v>
      </c>
      <c r="M647" s="34">
        <v>1427</v>
      </c>
      <c r="N647" s="34">
        <v>57.182901191310442</v>
      </c>
      <c r="O647" s="35">
        <v>5.6902872174269525</v>
      </c>
      <c r="P647" s="33">
        <v>1063</v>
      </c>
      <c r="Q647" s="33">
        <v>344</v>
      </c>
      <c r="R647" s="33">
        <v>20</v>
      </c>
      <c r="S647" s="8">
        <v>20.423579724693518</v>
      </c>
      <c r="T647" s="33">
        <v>2312.1464999999998</v>
      </c>
      <c r="U647" s="33">
        <v>0</v>
      </c>
      <c r="V647" s="33">
        <v>0</v>
      </c>
      <c r="W647" s="33">
        <v>25183.588</v>
      </c>
      <c r="X647" s="33">
        <v>0</v>
      </c>
      <c r="Y647" s="33">
        <v>0</v>
      </c>
      <c r="Z647" s="33">
        <v>4999.7705999999998</v>
      </c>
      <c r="AA647" s="33">
        <v>292.89803000000001</v>
      </c>
      <c r="AB647" s="33">
        <v>16.708496</v>
      </c>
      <c r="AC647" s="33">
        <v>22204.334999999999</v>
      </c>
      <c r="AD647" s="33">
        <v>103.4415</v>
      </c>
      <c r="AE647" s="33">
        <v>149.1387</v>
      </c>
      <c r="AF647" s="33">
        <v>0</v>
      </c>
      <c r="AG647" s="33">
        <v>2956.7950999999998</v>
      </c>
      <c r="AH647" s="33">
        <v>259.47417999999999</v>
      </c>
      <c r="AI647" s="33">
        <v>1523.8994</v>
      </c>
      <c r="AJ647" s="33">
        <v>15057.582</v>
      </c>
      <c r="AK647" s="33">
        <v>2029.8624</v>
      </c>
      <c r="AL647" s="33">
        <v>5640.4021000000002</v>
      </c>
      <c r="AM647" s="33">
        <v>7042.1427867700004</v>
      </c>
      <c r="AN647" s="33">
        <v>55.366992574805082</v>
      </c>
      <c r="AO647" s="10">
        <v>0.55413009227999099</v>
      </c>
      <c r="AP647" s="8">
        <v>0</v>
      </c>
      <c r="AQ647" s="8">
        <v>51.951058718157398</v>
      </c>
      <c r="AR647" s="8">
        <v>285</v>
      </c>
      <c r="AS647" s="8">
        <v>230.7017543859649</v>
      </c>
      <c r="AT647">
        <v>341</v>
      </c>
      <c r="AU647" s="20">
        <v>382</v>
      </c>
      <c r="AV647" s="8">
        <v>26.769446391030133</v>
      </c>
      <c r="AW647" s="34">
        <v>241</v>
      </c>
      <c r="AX647" s="34">
        <v>222</v>
      </c>
    </row>
    <row r="648" spans="1:50" x14ac:dyDescent="0.25">
      <c r="A648" s="2" t="s">
        <v>500</v>
      </c>
      <c r="B648" s="3" t="s">
        <v>1329</v>
      </c>
      <c r="C648" s="4">
        <v>5079</v>
      </c>
      <c r="D648" s="2" t="s">
        <v>502</v>
      </c>
      <c r="E648" s="2" t="s">
        <v>740</v>
      </c>
      <c r="F648" t="e">
        <v>#N/A</v>
      </c>
      <c r="G648" s="6" t="s">
        <v>2231</v>
      </c>
      <c r="H648" s="6">
        <v>0</v>
      </c>
      <c r="I648" s="6" t="s">
        <v>2239</v>
      </c>
      <c r="J648" s="6" t="s">
        <v>2239</v>
      </c>
      <c r="K648" s="34">
        <v>20720.600000000002</v>
      </c>
      <c r="L648" s="34">
        <v>9433</v>
      </c>
      <c r="M648" s="34">
        <v>6350</v>
      </c>
      <c r="N648" s="34">
        <v>90.661417322834652</v>
      </c>
      <c r="O648" s="35">
        <v>30.731526076637174</v>
      </c>
      <c r="P648" s="33">
        <v>1275</v>
      </c>
      <c r="Q648" s="33">
        <v>4582</v>
      </c>
      <c r="R648" s="33">
        <v>493</v>
      </c>
      <c r="S648" s="8">
        <v>10.731076074868939</v>
      </c>
      <c r="T648" s="33">
        <v>4147.0522000000001</v>
      </c>
      <c r="U648" s="33">
        <v>0</v>
      </c>
      <c r="V648" s="33">
        <v>0</v>
      </c>
      <c r="W648" s="33">
        <v>16306.93</v>
      </c>
      <c r="X648" s="33">
        <v>0</v>
      </c>
      <c r="Y648" s="33">
        <v>0</v>
      </c>
      <c r="Z648" s="33">
        <v>256.19090999999997</v>
      </c>
      <c r="AA648" s="33">
        <v>404.92808000000002</v>
      </c>
      <c r="AB648" s="33">
        <v>0</v>
      </c>
      <c r="AC648" s="33">
        <v>19776.928</v>
      </c>
      <c r="AD648" s="33">
        <v>199.42061000000001</v>
      </c>
      <c r="AE648" s="33">
        <v>170.17068</v>
      </c>
      <c r="AF648" s="33">
        <v>39.924458000000001</v>
      </c>
      <c r="AG648" s="33">
        <v>10728.253000000001</v>
      </c>
      <c r="AH648" s="33">
        <v>404.92809</v>
      </c>
      <c r="AI648" s="33">
        <v>0</v>
      </c>
      <c r="AJ648" s="33">
        <v>4803.8960999999999</v>
      </c>
      <c r="AK648" s="33">
        <v>2275.6723000000002</v>
      </c>
      <c r="AL648" s="33">
        <v>2214.6233000000002</v>
      </c>
      <c r="AM648" s="33">
        <v>0</v>
      </c>
      <c r="AN648" s="33">
        <v>29.643158471627199</v>
      </c>
      <c r="AO648" s="10">
        <v>0.31080745341614907</v>
      </c>
      <c r="AP648" s="8">
        <v>0</v>
      </c>
      <c r="AQ648" s="8">
        <v>53.768358110579626</v>
      </c>
      <c r="AR648" s="8">
        <v>208</v>
      </c>
      <c r="AS648" s="8">
        <v>327.16346153846155</v>
      </c>
      <c r="AT648">
        <v>2307</v>
      </c>
      <c r="AU648" s="20">
        <v>6055</v>
      </c>
      <c r="AV648" s="8">
        <v>95.354330708661422</v>
      </c>
      <c r="AW648" s="34">
        <v>57</v>
      </c>
      <c r="AX648" s="34">
        <v>36</v>
      </c>
    </row>
    <row r="649" spans="1:50" x14ac:dyDescent="0.25">
      <c r="A649" s="2" t="s">
        <v>27</v>
      </c>
      <c r="B649" s="3" t="s">
        <v>1330</v>
      </c>
      <c r="C649" s="4">
        <v>25898</v>
      </c>
      <c r="D649" s="2" t="s">
        <v>29</v>
      </c>
      <c r="E649" s="2" t="s">
        <v>1331</v>
      </c>
      <c r="F649" t="e">
        <v>#N/A</v>
      </c>
      <c r="G649" s="6" t="s">
        <v>2232</v>
      </c>
      <c r="H649" s="6">
        <v>11</v>
      </c>
      <c r="I649" s="6" t="s">
        <v>2238</v>
      </c>
      <c r="J649" s="6" t="s">
        <v>2238</v>
      </c>
      <c r="K649" s="34">
        <v>5433.0000000000009</v>
      </c>
      <c r="L649" s="34">
        <v>1146</v>
      </c>
      <c r="M649" s="34">
        <v>998</v>
      </c>
      <c r="N649" s="34">
        <v>82.06412825651303</v>
      </c>
      <c r="O649" s="35">
        <v>15.946031296492317</v>
      </c>
      <c r="P649" s="33">
        <v>199</v>
      </c>
      <c r="Q649" s="33">
        <v>700</v>
      </c>
      <c r="R649" s="33">
        <v>99</v>
      </c>
      <c r="S649" s="8">
        <v>72.653362806842978</v>
      </c>
      <c r="T649" s="33">
        <v>1381.0735</v>
      </c>
      <c r="U649" s="33">
        <v>3185.0688</v>
      </c>
      <c r="V649" s="33">
        <v>0</v>
      </c>
      <c r="W649" s="33">
        <v>984.51346000000001</v>
      </c>
      <c r="X649" s="33">
        <v>0</v>
      </c>
      <c r="Y649" s="33">
        <v>0</v>
      </c>
      <c r="Z649" s="33">
        <v>63.297280000000001</v>
      </c>
      <c r="AA649" s="33">
        <v>0</v>
      </c>
      <c r="AB649" s="33">
        <v>0</v>
      </c>
      <c r="AC649" s="33">
        <v>5489.5081</v>
      </c>
      <c r="AD649" s="33">
        <v>15.534215</v>
      </c>
      <c r="AE649" s="33">
        <v>26.20401</v>
      </c>
      <c r="AF649" s="33">
        <v>0</v>
      </c>
      <c r="AG649" s="33">
        <v>286.55193000000003</v>
      </c>
      <c r="AH649" s="33">
        <v>0</v>
      </c>
      <c r="AI649" s="33">
        <v>0</v>
      </c>
      <c r="AJ649" s="33">
        <v>741.92660000000001</v>
      </c>
      <c r="AK649" s="33">
        <v>468.07168000000001</v>
      </c>
      <c r="AL649" s="33">
        <v>4045.5853999999999</v>
      </c>
      <c r="AM649" s="33">
        <v>1283.3203104700001</v>
      </c>
      <c r="AN649" s="33">
        <v>7.424626894366801</v>
      </c>
      <c r="AO649" s="10">
        <v>0.16146230007616147</v>
      </c>
      <c r="AP649" s="8">
        <v>0</v>
      </c>
      <c r="AQ649" s="8">
        <v>28.561347211311858</v>
      </c>
      <c r="AR649" s="8">
        <v>55</v>
      </c>
      <c r="AS649" s="8">
        <v>708.72727272727286</v>
      </c>
      <c r="AT649">
        <v>401</v>
      </c>
      <c r="AU649" s="20">
        <v>942</v>
      </c>
      <c r="AV649" s="8">
        <v>94.388777555110224</v>
      </c>
      <c r="AW649" s="34">
        <v>12</v>
      </c>
      <c r="AX649" s="34">
        <v>9</v>
      </c>
    </row>
    <row r="650" spans="1:50" x14ac:dyDescent="0.25">
      <c r="A650" s="2" t="s">
        <v>741</v>
      </c>
      <c r="B650" s="3" t="s">
        <v>1332</v>
      </c>
      <c r="C650" s="4">
        <v>66383</v>
      </c>
      <c r="D650" s="2" t="s">
        <v>743</v>
      </c>
      <c r="E650" s="2" t="s">
        <v>1333</v>
      </c>
      <c r="F650" t="e">
        <v>#N/A</v>
      </c>
      <c r="G650" s="6" t="s">
        <v>2232</v>
      </c>
      <c r="H650" s="6">
        <v>11</v>
      </c>
      <c r="I650" s="6" t="s">
        <v>2238</v>
      </c>
      <c r="J650" s="6" t="s">
        <v>2238</v>
      </c>
      <c r="K650" s="34">
        <v>8919.5000000000018</v>
      </c>
      <c r="L650" s="34">
        <v>1501</v>
      </c>
      <c r="M650" s="34">
        <v>1341</v>
      </c>
      <c r="N650" s="34">
        <v>66.592095451155856</v>
      </c>
      <c r="O650" s="35">
        <v>21.704286725582133</v>
      </c>
      <c r="P650" s="33">
        <v>711</v>
      </c>
      <c r="Q650" s="33">
        <v>627</v>
      </c>
      <c r="R650" s="33">
        <v>3</v>
      </c>
      <c r="S650" s="8">
        <v>12.986681826605565</v>
      </c>
      <c r="T650" s="33">
        <v>35.901161999999999</v>
      </c>
      <c r="U650" s="33">
        <v>3.5164802000000002</v>
      </c>
      <c r="V650" s="33">
        <v>0</v>
      </c>
      <c r="W650" s="33">
        <v>9432.9478999999992</v>
      </c>
      <c r="X650" s="33">
        <v>0</v>
      </c>
      <c r="Y650" s="33">
        <v>0</v>
      </c>
      <c r="Z650" s="33">
        <v>1027.8615</v>
      </c>
      <c r="AA650" s="33">
        <v>719.87688000000003</v>
      </c>
      <c r="AB650" s="33">
        <v>0</v>
      </c>
      <c r="AC650" s="33">
        <v>7779.8645999999999</v>
      </c>
      <c r="AD650" s="33">
        <v>0</v>
      </c>
      <c r="AE650" s="33">
        <v>33.876998</v>
      </c>
      <c r="AF650" s="33">
        <v>0</v>
      </c>
      <c r="AG650" s="33">
        <v>3869.4079000000002</v>
      </c>
      <c r="AH650" s="33">
        <v>719.87688000000003</v>
      </c>
      <c r="AI650" s="33">
        <v>0</v>
      </c>
      <c r="AJ650" s="33">
        <v>3630.4548</v>
      </c>
      <c r="AK650" s="33">
        <v>36.669096000000003</v>
      </c>
      <c r="AL650" s="33">
        <v>1237.3173999999999</v>
      </c>
      <c r="AM650" s="33">
        <v>505.50348496800001</v>
      </c>
      <c r="AN650" s="33">
        <v>31.2019775678312</v>
      </c>
      <c r="AO650" s="10">
        <v>0.39987677141096734</v>
      </c>
      <c r="AP650" s="8">
        <v>0</v>
      </c>
      <c r="AQ650" s="8">
        <v>44.061322261756906</v>
      </c>
      <c r="AR650" s="8">
        <v>107</v>
      </c>
      <c r="AS650" s="8">
        <v>536.54205607476638</v>
      </c>
      <c r="AT650">
        <v>1184</v>
      </c>
      <c r="AU650" s="20">
        <v>553</v>
      </c>
      <c r="AV650" s="8">
        <v>41.237882177479491</v>
      </c>
      <c r="AW650" s="34">
        <v>432</v>
      </c>
      <c r="AX650" s="34">
        <v>382</v>
      </c>
    </row>
    <row r="651" spans="1:50" x14ac:dyDescent="0.25">
      <c r="A651" s="2" t="s">
        <v>901</v>
      </c>
      <c r="B651" s="3" t="s">
        <v>1334</v>
      </c>
      <c r="C651" s="4">
        <v>85230</v>
      </c>
      <c r="D651" s="2" t="s">
        <v>903</v>
      </c>
      <c r="E651" s="2" t="s">
        <v>1335</v>
      </c>
      <c r="F651" t="e">
        <v>#N/A</v>
      </c>
      <c r="G651" s="6" t="s">
        <v>2230</v>
      </c>
      <c r="H651" s="6">
        <v>10</v>
      </c>
      <c r="I651" s="6" t="s">
        <v>2238</v>
      </c>
      <c r="J651" s="6" t="s">
        <v>2238</v>
      </c>
      <c r="K651" s="34">
        <v>479538.30000000005</v>
      </c>
      <c r="L651" s="34">
        <v>1225</v>
      </c>
      <c r="M651" s="34">
        <v>940</v>
      </c>
      <c r="N651" s="34">
        <v>14.361702127659576</v>
      </c>
      <c r="O651" s="35">
        <v>8.230536026176026E-2</v>
      </c>
      <c r="P651" s="33">
        <v>593</v>
      </c>
      <c r="Q651" s="33">
        <v>347</v>
      </c>
      <c r="R651" s="33">
        <v>0</v>
      </c>
      <c r="S651" s="8">
        <v>72.977686667721571</v>
      </c>
      <c r="T651" s="33">
        <v>35958.699000000001</v>
      </c>
      <c r="U651" s="33">
        <v>0</v>
      </c>
      <c r="V651" s="33">
        <v>43425.565999999999</v>
      </c>
      <c r="W651" s="33">
        <v>0</v>
      </c>
      <c r="X651" s="33">
        <v>388006.54</v>
      </c>
      <c r="Y651" s="33">
        <v>59.062238999999998</v>
      </c>
      <c r="Z651" s="33">
        <v>52444.904999999999</v>
      </c>
      <c r="AA651" s="33">
        <v>18724.608</v>
      </c>
      <c r="AB651" s="33">
        <v>5665.5187999999998</v>
      </c>
      <c r="AC651" s="33">
        <v>395510.19</v>
      </c>
      <c r="AD651" s="33">
        <v>2056.3658</v>
      </c>
      <c r="AE651" s="33">
        <v>555.47127</v>
      </c>
      <c r="AF651" s="33">
        <v>0</v>
      </c>
      <c r="AG651" s="33">
        <v>2306.9805000000001</v>
      </c>
      <c r="AH651" s="33">
        <v>5614.0437000000002</v>
      </c>
      <c r="AI651" s="33">
        <v>14258.68</v>
      </c>
      <c r="AJ651" s="33">
        <v>13501.307000000001</v>
      </c>
      <c r="AK651" s="33">
        <v>91973.415999999997</v>
      </c>
      <c r="AL651" s="33">
        <v>346250.75</v>
      </c>
      <c r="AM651" s="33">
        <v>5576.5157252099998</v>
      </c>
      <c r="AN651" s="33">
        <v>104.95549068067598</v>
      </c>
      <c r="AO651" s="10">
        <v>0.58962693357597817</v>
      </c>
      <c r="AP651" s="8">
        <v>0</v>
      </c>
      <c r="AQ651" s="8">
        <v>369.27249685429075</v>
      </c>
      <c r="AR651" s="8">
        <v>4789</v>
      </c>
      <c r="AS651" s="8">
        <v>87.38985174357903</v>
      </c>
      <c r="AT651">
        <v>293</v>
      </c>
      <c r="AU651" s="20">
        <v>355</v>
      </c>
      <c r="AV651" s="8">
        <v>37.765957446808514</v>
      </c>
      <c r="AW651" s="34">
        <v>54</v>
      </c>
      <c r="AX651" s="34">
        <v>36</v>
      </c>
    </row>
    <row r="652" spans="1:50" x14ac:dyDescent="0.25">
      <c r="A652" s="2" t="s">
        <v>438</v>
      </c>
      <c r="B652" s="3" t="s">
        <v>1336</v>
      </c>
      <c r="C652" s="4">
        <v>17867</v>
      </c>
      <c r="D652" s="2" t="s">
        <v>237</v>
      </c>
      <c r="E652" s="2" t="s">
        <v>1337</v>
      </c>
      <c r="F652" t="e">
        <v>#N/A</v>
      </c>
      <c r="G652" s="6" t="s">
        <v>2233</v>
      </c>
      <c r="H652" s="6">
        <v>0</v>
      </c>
      <c r="I652" s="6" t="s">
        <v>2239</v>
      </c>
      <c r="J652" s="6" t="s">
        <v>2239</v>
      </c>
      <c r="K652" s="34">
        <v>57641.100000000006</v>
      </c>
      <c r="L652" s="34">
        <v>1679</v>
      </c>
      <c r="M652" s="34">
        <v>1398</v>
      </c>
      <c r="N652" s="34">
        <v>42.489270386266092</v>
      </c>
      <c r="O652" s="35">
        <v>2.1146016535353409</v>
      </c>
      <c r="P652" s="33">
        <v>527</v>
      </c>
      <c r="Q652" s="33">
        <v>825</v>
      </c>
      <c r="R652" s="33">
        <v>46</v>
      </c>
      <c r="S652" s="8">
        <v>47.463957082211614</v>
      </c>
      <c r="T652" s="33">
        <v>13136.308999999999</v>
      </c>
      <c r="U652" s="33">
        <v>117.12730000000001</v>
      </c>
      <c r="V652" s="33">
        <v>0</v>
      </c>
      <c r="W652" s="33">
        <v>44511.063999999998</v>
      </c>
      <c r="X652" s="33">
        <v>0</v>
      </c>
      <c r="Y652" s="33">
        <v>0</v>
      </c>
      <c r="Z652" s="33">
        <v>22445.86</v>
      </c>
      <c r="AA652" s="33">
        <v>0</v>
      </c>
      <c r="AB652" s="33">
        <v>248.82508999999999</v>
      </c>
      <c r="AC652" s="33">
        <v>35237.345000000001</v>
      </c>
      <c r="AD652" s="33">
        <v>101.56791</v>
      </c>
      <c r="AE652" s="33">
        <v>45.792479</v>
      </c>
      <c r="AF652" s="33">
        <v>8.8129428999999995</v>
      </c>
      <c r="AG652" s="33">
        <v>4028.3939</v>
      </c>
      <c r="AH652" s="33">
        <v>0</v>
      </c>
      <c r="AI652" s="33">
        <v>133.85076000000001</v>
      </c>
      <c r="AJ652" s="33">
        <v>19490.138999999999</v>
      </c>
      <c r="AK652" s="33">
        <v>6781.5793999999996</v>
      </c>
      <c r="AL652" s="33">
        <v>27545.028999999999</v>
      </c>
      <c r="AM652" s="33">
        <v>1296.6022775599999</v>
      </c>
      <c r="AN652" s="33">
        <v>61.889109110152006</v>
      </c>
      <c r="AO652" s="10">
        <v>0.42600536193029492</v>
      </c>
      <c r="AP652" s="8">
        <v>0</v>
      </c>
      <c r="AQ652" s="8">
        <v>181.18768625392093</v>
      </c>
      <c r="AR652" s="8">
        <v>577</v>
      </c>
      <c r="AS652" s="8">
        <v>350.46793760831889</v>
      </c>
      <c r="AT652">
        <v>519</v>
      </c>
      <c r="AU652" s="20">
        <v>1094.0000000000002</v>
      </c>
      <c r="AV652" s="8">
        <v>78.254649499284696</v>
      </c>
      <c r="AW652" s="34">
        <v>152</v>
      </c>
      <c r="AX652" s="34">
        <v>134</v>
      </c>
    </row>
    <row r="653" spans="1:50" x14ac:dyDescent="0.25">
      <c r="A653" s="2" t="s">
        <v>204</v>
      </c>
      <c r="B653" s="3" t="s">
        <v>1338</v>
      </c>
      <c r="C653" s="4">
        <v>52687</v>
      </c>
      <c r="D653" s="2" t="s">
        <v>206</v>
      </c>
      <c r="E653" s="2" t="s">
        <v>1339</v>
      </c>
      <c r="F653" t="e">
        <v>#N/A</v>
      </c>
      <c r="G653" s="6" t="s">
        <v>2233</v>
      </c>
      <c r="H653" s="6">
        <v>8</v>
      </c>
      <c r="I653" s="6" t="s">
        <v>2238</v>
      </c>
      <c r="J653" s="6" t="s">
        <v>2238</v>
      </c>
      <c r="K653" s="34">
        <v>24680.299999999996</v>
      </c>
      <c r="L653" s="34">
        <v>6224</v>
      </c>
      <c r="M653" s="34">
        <v>5277</v>
      </c>
      <c r="N653" s="34">
        <v>85.825279514875874</v>
      </c>
      <c r="O653" s="35">
        <v>23.644974440935766</v>
      </c>
      <c r="P653" s="33">
        <v>2962</v>
      </c>
      <c r="Q653" s="33">
        <v>2244</v>
      </c>
      <c r="R653" s="33">
        <v>71</v>
      </c>
      <c r="S653" s="8">
        <v>43.688717582224648</v>
      </c>
      <c r="T653" s="33">
        <v>2127.2339000000002</v>
      </c>
      <c r="U653" s="33">
        <v>1825.9882</v>
      </c>
      <c r="V653" s="33">
        <v>0</v>
      </c>
      <c r="W653" s="33">
        <v>20840.598999999998</v>
      </c>
      <c r="X653" s="33">
        <v>2.0831078000000001</v>
      </c>
      <c r="Y653" s="33">
        <v>0</v>
      </c>
      <c r="Z653" s="33">
        <v>2936.8674999999998</v>
      </c>
      <c r="AA653" s="33">
        <v>332.85840999999999</v>
      </c>
      <c r="AB653" s="33">
        <v>83.961138000000005</v>
      </c>
      <c r="AC653" s="33">
        <v>21470.787</v>
      </c>
      <c r="AD653" s="33">
        <v>22.753568999999999</v>
      </c>
      <c r="AE653" s="33">
        <v>22.753568999999999</v>
      </c>
      <c r="AF653" s="33">
        <v>0</v>
      </c>
      <c r="AG653" s="33">
        <v>5463.9722000000002</v>
      </c>
      <c r="AH653" s="33">
        <v>268.82798000000003</v>
      </c>
      <c r="AI653" s="33">
        <v>34.439185999999999</v>
      </c>
      <c r="AJ653" s="33">
        <v>6152.0132000000003</v>
      </c>
      <c r="AK653" s="33">
        <v>2049.7887999999998</v>
      </c>
      <c r="AL653" s="33">
        <v>10855.433000000001</v>
      </c>
      <c r="AM653" s="33">
        <v>0</v>
      </c>
      <c r="AN653" s="33">
        <v>18.21378181891048</v>
      </c>
      <c r="AO653" s="10">
        <v>0.44441565172324438</v>
      </c>
      <c r="AP653" s="8">
        <v>0</v>
      </c>
      <c r="AQ653" s="8">
        <v>55.655213001481414</v>
      </c>
      <c r="AR653" s="8">
        <v>267</v>
      </c>
      <c r="AS653" s="8">
        <v>231.46067415730337</v>
      </c>
      <c r="AT653">
        <v>3669</v>
      </c>
      <c r="AU653" s="20">
        <v>4715</v>
      </c>
      <c r="AV653" s="8">
        <v>89.35000947508054</v>
      </c>
      <c r="AW653" s="34">
        <v>1114</v>
      </c>
      <c r="AX653" s="34">
        <v>1044</v>
      </c>
    </row>
    <row r="654" spans="1:50" x14ac:dyDescent="0.25">
      <c r="A654" s="2" t="s">
        <v>88</v>
      </c>
      <c r="B654" s="3" t="s">
        <v>1340</v>
      </c>
      <c r="C654" s="4">
        <v>68385</v>
      </c>
      <c r="D654" s="2" t="s">
        <v>90</v>
      </c>
      <c r="E654" s="2" t="s">
        <v>1341</v>
      </c>
      <c r="F654" t="e">
        <v>#N/A</v>
      </c>
      <c r="G654" s="6" t="s">
        <v>2230</v>
      </c>
      <c r="H654" s="6">
        <v>11</v>
      </c>
      <c r="I654" s="6" t="s">
        <v>2238</v>
      </c>
      <c r="J654" s="6" t="s">
        <v>2238</v>
      </c>
      <c r="K654" s="34">
        <v>60455.9</v>
      </c>
      <c r="L654" s="34">
        <v>2393</v>
      </c>
      <c r="M654" s="34">
        <v>1967</v>
      </c>
      <c r="N654" s="34">
        <v>38.332486019318765</v>
      </c>
      <c r="O654" s="35">
        <v>2.6636965589122581</v>
      </c>
      <c r="P654" s="33">
        <v>1319</v>
      </c>
      <c r="Q654" s="33">
        <v>636</v>
      </c>
      <c r="R654" s="33">
        <v>12</v>
      </c>
      <c r="S654" s="8">
        <v>35.761108574757579</v>
      </c>
      <c r="T654" s="33">
        <v>8657.3202999999994</v>
      </c>
      <c r="U654" s="33">
        <v>8588.5537999999997</v>
      </c>
      <c r="V654" s="33">
        <v>0</v>
      </c>
      <c r="W654" s="33">
        <v>40638.781000000003</v>
      </c>
      <c r="X654" s="33">
        <v>990.45155</v>
      </c>
      <c r="Y654" s="33">
        <v>0</v>
      </c>
      <c r="Z654" s="33">
        <v>14453.156999999999</v>
      </c>
      <c r="AA654" s="33">
        <v>1299.1594</v>
      </c>
      <c r="AB654" s="33">
        <v>171.79127</v>
      </c>
      <c r="AC654" s="33">
        <v>43081.991999999998</v>
      </c>
      <c r="AD654" s="33">
        <v>22.104057999999998</v>
      </c>
      <c r="AE654" s="33">
        <v>34.926012999999998</v>
      </c>
      <c r="AF654" s="33">
        <v>0</v>
      </c>
      <c r="AG654" s="33">
        <v>264.99383</v>
      </c>
      <c r="AH654" s="33">
        <v>1299.1594</v>
      </c>
      <c r="AI654" s="33">
        <v>107.04768</v>
      </c>
      <c r="AJ654" s="33">
        <v>28379.093000000001</v>
      </c>
      <c r="AK654" s="33">
        <v>7833.8352000000004</v>
      </c>
      <c r="AL654" s="33">
        <v>21109.151999999998</v>
      </c>
      <c r="AM654" s="33">
        <v>49157.257896800002</v>
      </c>
      <c r="AN654" s="33">
        <v>298.11630345320395</v>
      </c>
      <c r="AO654" s="10">
        <v>0.44043321299638988</v>
      </c>
      <c r="AP654" s="8">
        <v>0</v>
      </c>
      <c r="AQ654" s="8">
        <v>78.4116415647065</v>
      </c>
      <c r="AR654" s="8">
        <v>626</v>
      </c>
      <c r="AS654" s="8">
        <v>234.10543130990416</v>
      </c>
      <c r="AT654">
        <v>457</v>
      </c>
      <c r="AU654" s="20">
        <v>1831</v>
      </c>
      <c r="AV654" s="8">
        <v>93.085917641077785</v>
      </c>
      <c r="AW654" s="34">
        <v>345</v>
      </c>
      <c r="AX654" s="34">
        <v>306</v>
      </c>
    </row>
    <row r="655" spans="1:50" x14ac:dyDescent="0.25">
      <c r="A655" s="2" t="s">
        <v>438</v>
      </c>
      <c r="B655" s="3" t="s">
        <v>1342</v>
      </c>
      <c r="C655" s="4">
        <v>17380</v>
      </c>
      <c r="D655" s="2" t="s">
        <v>237</v>
      </c>
      <c r="E655" s="2" t="s">
        <v>1343</v>
      </c>
      <c r="F655" t="e">
        <v>#N/A</v>
      </c>
      <c r="G655" s="6" t="s">
        <v>2232</v>
      </c>
      <c r="H655" s="6">
        <v>8</v>
      </c>
      <c r="I655" s="6" t="s">
        <v>2238</v>
      </c>
      <c r="J655" s="6" t="s">
        <v>2238</v>
      </c>
      <c r="K655" s="34">
        <v>50388.799999999996</v>
      </c>
      <c r="L655" s="34">
        <v>1327</v>
      </c>
      <c r="M655" s="34">
        <v>642</v>
      </c>
      <c r="N655" s="34">
        <v>32.398753894080997</v>
      </c>
      <c r="O655" s="35">
        <v>0.88070390924899955</v>
      </c>
      <c r="P655" s="33">
        <v>59</v>
      </c>
      <c r="Q655" s="33">
        <v>583</v>
      </c>
      <c r="R655" s="33">
        <v>0</v>
      </c>
      <c r="S655" s="8">
        <v>22.350153775215432</v>
      </c>
      <c r="T655" s="33">
        <v>23076.28</v>
      </c>
      <c r="U655" s="33">
        <v>0</v>
      </c>
      <c r="V655" s="33">
        <v>1175.5549000000001</v>
      </c>
      <c r="W655" s="33">
        <v>26260.984</v>
      </c>
      <c r="X655" s="33">
        <v>3.7859136000000002</v>
      </c>
      <c r="Y655" s="33">
        <v>294.32344999999998</v>
      </c>
      <c r="Z655" s="33">
        <v>5009.7480999999998</v>
      </c>
      <c r="AA655" s="33">
        <v>268.61604999999997</v>
      </c>
      <c r="AB655" s="33">
        <v>2052.9158000000002</v>
      </c>
      <c r="AC655" s="33">
        <v>45045.743000000002</v>
      </c>
      <c r="AD655" s="33">
        <v>639.84795999999994</v>
      </c>
      <c r="AE655" s="33">
        <v>684.04813999999999</v>
      </c>
      <c r="AF655" s="33">
        <v>0</v>
      </c>
      <c r="AG655" s="33">
        <v>15308.281000000001</v>
      </c>
      <c r="AH655" s="33">
        <v>0</v>
      </c>
      <c r="AI655" s="33">
        <v>321.68529000000001</v>
      </c>
      <c r="AJ655" s="33">
        <v>5333.4435000000003</v>
      </c>
      <c r="AK655" s="33">
        <v>19748.608</v>
      </c>
      <c r="AL655" s="33">
        <v>11915.128000000001</v>
      </c>
      <c r="AM655" s="33">
        <v>83.808763284199998</v>
      </c>
      <c r="AN655" s="33">
        <v>25.392147707483446</v>
      </c>
      <c r="AO655" s="10">
        <v>0.32192460317460314</v>
      </c>
      <c r="AP655" s="8">
        <v>0</v>
      </c>
      <c r="AQ655" s="8">
        <v>58.597936311969292</v>
      </c>
      <c r="AR655" s="8">
        <v>574</v>
      </c>
      <c r="AS655" s="8">
        <v>113.93728222996516</v>
      </c>
      <c r="AT655">
        <v>192</v>
      </c>
      <c r="AU655" s="20">
        <v>578</v>
      </c>
      <c r="AV655" s="8">
        <v>90.031152647975077</v>
      </c>
      <c r="AW655" s="34">
        <v>69</v>
      </c>
      <c r="AX655" s="34">
        <v>64</v>
      </c>
    </row>
    <row r="656" spans="1:50" x14ac:dyDescent="0.25">
      <c r="A656" s="2" t="s">
        <v>27</v>
      </c>
      <c r="B656" s="3" t="s">
        <v>1344</v>
      </c>
      <c r="C656" s="4">
        <v>25372</v>
      </c>
      <c r="D656" s="2" t="s">
        <v>29</v>
      </c>
      <c r="E656" s="2" t="s">
        <v>1345</v>
      </c>
      <c r="F656" t="e">
        <v>#N/A</v>
      </c>
      <c r="G656" s="6" t="s">
        <v>2230</v>
      </c>
      <c r="H656" s="6">
        <v>11</v>
      </c>
      <c r="I656" s="6" t="s">
        <v>2238</v>
      </c>
      <c r="J656" s="6" t="s">
        <v>2238</v>
      </c>
      <c r="K656" s="34">
        <v>33426.499999999993</v>
      </c>
      <c r="L656" s="34">
        <v>3550</v>
      </c>
      <c r="M656" s="34">
        <v>3349</v>
      </c>
      <c r="N656" s="34">
        <v>87.72767990444909</v>
      </c>
      <c r="O656" s="35">
        <v>12.421823466587584</v>
      </c>
      <c r="P656" s="33">
        <v>725</v>
      </c>
      <c r="Q656" s="33">
        <v>2552</v>
      </c>
      <c r="R656" s="33">
        <v>72</v>
      </c>
      <c r="S656" s="8">
        <v>62.436787958683013</v>
      </c>
      <c r="T656" s="33">
        <v>7793.6445000000003</v>
      </c>
      <c r="U656" s="33">
        <v>9912.3608000000004</v>
      </c>
      <c r="V656" s="33">
        <v>4621.8872000000001</v>
      </c>
      <c r="W656" s="33">
        <v>11647.135</v>
      </c>
      <c r="X656" s="33">
        <v>60.899192999999997</v>
      </c>
      <c r="Y656" s="33">
        <v>0</v>
      </c>
      <c r="Z656" s="33">
        <v>8748.1290000000008</v>
      </c>
      <c r="AA656" s="33">
        <v>0</v>
      </c>
      <c r="AB656" s="33">
        <v>341.3229</v>
      </c>
      <c r="AC656" s="33">
        <v>25160.663</v>
      </c>
      <c r="AD656" s="33">
        <v>17.26614</v>
      </c>
      <c r="AE656" s="33">
        <v>23.880067</v>
      </c>
      <c r="AF656" s="33">
        <v>0</v>
      </c>
      <c r="AG656" s="33">
        <v>357.79032999999998</v>
      </c>
      <c r="AH656" s="33">
        <v>0</v>
      </c>
      <c r="AI656" s="33">
        <v>1802.6011000000001</v>
      </c>
      <c r="AJ656" s="33">
        <v>6902.1833999999999</v>
      </c>
      <c r="AK656" s="33">
        <v>3785.4798000000001</v>
      </c>
      <c r="AL656" s="33">
        <v>21395.447</v>
      </c>
      <c r="AM656" s="33">
        <v>7094.2658103900003</v>
      </c>
      <c r="AN656" s="33">
        <v>35.101773980955194</v>
      </c>
      <c r="AO656" s="10">
        <v>0.37290811493527004</v>
      </c>
      <c r="AP656" s="8">
        <v>0</v>
      </c>
      <c r="AQ656" s="8">
        <v>39.713315003927725</v>
      </c>
      <c r="AR656" s="8">
        <v>337</v>
      </c>
      <c r="AS656" s="8">
        <v>160.83086053412464</v>
      </c>
      <c r="AT656">
        <v>1730</v>
      </c>
      <c r="AU656" s="20">
        <v>3223</v>
      </c>
      <c r="AV656" s="8">
        <v>96.237682890415044</v>
      </c>
      <c r="AW656" s="34">
        <v>120</v>
      </c>
      <c r="AX656" s="34">
        <v>103</v>
      </c>
    </row>
    <row r="657" spans="1:50" x14ac:dyDescent="0.25">
      <c r="A657" s="2" t="s">
        <v>772</v>
      </c>
      <c r="B657" s="3" t="s">
        <v>1346</v>
      </c>
      <c r="C657" s="4">
        <v>41298</v>
      </c>
      <c r="D657" s="2" t="s">
        <v>774</v>
      </c>
      <c r="E657" s="2" t="s">
        <v>1347</v>
      </c>
      <c r="F657" t="e">
        <v>#N/A</v>
      </c>
      <c r="G657" s="6" t="s">
        <v>2232</v>
      </c>
      <c r="H657" s="6">
        <v>6</v>
      </c>
      <c r="I657" s="6" t="s">
        <v>2238</v>
      </c>
      <c r="J657" s="6" t="s">
        <v>2238</v>
      </c>
      <c r="K657" s="34">
        <v>59861.9</v>
      </c>
      <c r="L657" s="34">
        <v>10703</v>
      </c>
      <c r="M657" s="34">
        <v>8057</v>
      </c>
      <c r="N657" s="34">
        <v>82.07769641305697</v>
      </c>
      <c r="O657" s="35">
        <v>20.562718987109381</v>
      </c>
      <c r="P657" s="33">
        <v>4105</v>
      </c>
      <c r="Q657" s="33">
        <v>3861</v>
      </c>
      <c r="R657" s="33">
        <v>91</v>
      </c>
      <c r="S657" s="8">
        <v>20.946477583718011</v>
      </c>
      <c r="T657" s="33">
        <v>13060.146000000001</v>
      </c>
      <c r="U657" s="33">
        <v>2400.2096999999999</v>
      </c>
      <c r="V657" s="33">
        <v>0</v>
      </c>
      <c r="W657" s="33">
        <v>43979.985999999997</v>
      </c>
      <c r="X657" s="33">
        <v>1226.6172999999999</v>
      </c>
      <c r="Y657" s="33">
        <v>0</v>
      </c>
      <c r="Z657" s="33">
        <v>7358.0366999999997</v>
      </c>
      <c r="AA657" s="33">
        <v>18469.125</v>
      </c>
      <c r="AB657" s="33">
        <v>317.17529000000002</v>
      </c>
      <c r="AC657" s="33">
        <v>34742.381999999998</v>
      </c>
      <c r="AD657" s="33">
        <v>230.88899000000001</v>
      </c>
      <c r="AE657" s="33">
        <v>255.20004</v>
      </c>
      <c r="AF657" s="33">
        <v>0</v>
      </c>
      <c r="AG657" s="33">
        <v>15.106472999999999</v>
      </c>
      <c r="AH657" s="33">
        <v>18469.125</v>
      </c>
      <c r="AI657" s="33">
        <v>365.60717</v>
      </c>
      <c r="AJ657" s="33">
        <v>20423.985000000001</v>
      </c>
      <c r="AK657" s="33">
        <v>8786.5867999999991</v>
      </c>
      <c r="AL657" s="33">
        <v>12801.996999999999</v>
      </c>
      <c r="AM657" s="33">
        <v>13796.358898799999</v>
      </c>
      <c r="AN657" s="33">
        <v>176.96068727800798</v>
      </c>
      <c r="AO657" s="10">
        <v>0.33432819911528006</v>
      </c>
      <c r="AP657" s="8">
        <v>0</v>
      </c>
      <c r="AQ657" s="8">
        <v>370.3162061036428</v>
      </c>
      <c r="AR657" s="8">
        <v>692</v>
      </c>
      <c r="AS657" s="8">
        <v>660.05780346820814</v>
      </c>
      <c r="AT657">
        <v>2256</v>
      </c>
      <c r="AU657" s="20">
        <v>4879</v>
      </c>
      <c r="AV657" s="8">
        <v>60.55603822762815</v>
      </c>
      <c r="AW657" s="34">
        <v>1127</v>
      </c>
      <c r="AX657" s="34">
        <v>997</v>
      </c>
    </row>
    <row r="658" spans="1:50" x14ac:dyDescent="0.25">
      <c r="A658" s="2" t="s">
        <v>500</v>
      </c>
      <c r="B658" s="3" t="s">
        <v>1348</v>
      </c>
      <c r="C658" s="4">
        <v>5125</v>
      </c>
      <c r="D658" s="2" t="s">
        <v>502</v>
      </c>
      <c r="E658" s="2" t="s">
        <v>1349</v>
      </c>
      <c r="F658" t="e">
        <v>#N/A</v>
      </c>
      <c r="G658" s="6" t="s">
        <v>2230</v>
      </c>
      <c r="H658" s="6">
        <v>13</v>
      </c>
      <c r="I658" s="6" t="s">
        <v>2238</v>
      </c>
      <c r="J658" s="6" t="s">
        <v>2238</v>
      </c>
      <c r="K658" s="34">
        <v>20718.3</v>
      </c>
      <c r="L658" s="34">
        <v>1995</v>
      </c>
      <c r="M658" s="34">
        <v>1954</v>
      </c>
      <c r="N658" s="34">
        <v>69.037871033776867</v>
      </c>
      <c r="O658" s="35">
        <v>12.984028659338524</v>
      </c>
      <c r="P658" s="33">
        <v>1002</v>
      </c>
      <c r="Q658" s="33">
        <v>930</v>
      </c>
      <c r="R658" s="33">
        <v>22</v>
      </c>
      <c r="S658" s="8">
        <v>37.140093985570459</v>
      </c>
      <c r="T658" s="33">
        <v>1320.972</v>
      </c>
      <c r="U658" s="33">
        <v>32.480863999999997</v>
      </c>
      <c r="V658" s="33">
        <v>938.67121999999995</v>
      </c>
      <c r="W658" s="33">
        <v>17112.834999999999</v>
      </c>
      <c r="X658" s="33">
        <v>0</v>
      </c>
      <c r="Y658" s="33">
        <v>0</v>
      </c>
      <c r="Z658" s="33">
        <v>5577.8600999999999</v>
      </c>
      <c r="AA658" s="33">
        <v>0</v>
      </c>
      <c r="AB658" s="33">
        <v>53.994325000000003</v>
      </c>
      <c r="AC658" s="33">
        <v>13780.013000000001</v>
      </c>
      <c r="AD658" s="33">
        <v>12.046234</v>
      </c>
      <c r="AE658" s="33">
        <v>19.249147000000001</v>
      </c>
      <c r="AF658" s="33">
        <v>0</v>
      </c>
      <c r="AG658" s="33">
        <v>944.53305999999998</v>
      </c>
      <c r="AH658" s="33">
        <v>0</v>
      </c>
      <c r="AI658" s="33">
        <v>668.27759000000003</v>
      </c>
      <c r="AJ658" s="33">
        <v>9512.3356000000003</v>
      </c>
      <c r="AK658" s="33">
        <v>1065.4649999999999</v>
      </c>
      <c r="AL658" s="33">
        <v>7214.0532999999996</v>
      </c>
      <c r="AM658" s="33">
        <v>0</v>
      </c>
      <c r="AN658" s="33">
        <v>44.715053371002234</v>
      </c>
      <c r="AO658" s="10">
        <v>0.5016995241332427</v>
      </c>
      <c r="AP658" s="8">
        <v>0</v>
      </c>
      <c r="AQ658" s="8">
        <v>58.074567540449713</v>
      </c>
      <c r="AR658" s="8">
        <v>224</v>
      </c>
      <c r="AS658" s="8">
        <v>328.125</v>
      </c>
      <c r="AT658">
        <v>339</v>
      </c>
      <c r="AU658" s="20">
        <v>955</v>
      </c>
      <c r="AV658" s="8">
        <v>48.874104401228252</v>
      </c>
      <c r="AW658" s="34">
        <v>349</v>
      </c>
      <c r="AX658" s="34">
        <v>308</v>
      </c>
    </row>
    <row r="659" spans="1:50" x14ac:dyDescent="0.25">
      <c r="A659" s="2" t="s">
        <v>295</v>
      </c>
      <c r="B659" s="3" t="s">
        <v>1350</v>
      </c>
      <c r="C659" s="4">
        <v>73854</v>
      </c>
      <c r="D659" s="2" t="s">
        <v>297</v>
      </c>
      <c r="E659" s="2" t="s">
        <v>1351</v>
      </c>
      <c r="F659" t="e">
        <v>#N/A</v>
      </c>
      <c r="G659" s="6" t="s">
        <v>2233</v>
      </c>
      <c r="H659" s="6">
        <v>12</v>
      </c>
      <c r="I659" s="6" t="s">
        <v>2238</v>
      </c>
      <c r="J659" s="6" t="s">
        <v>2238</v>
      </c>
      <c r="K659" s="34">
        <v>21828.000000000004</v>
      </c>
      <c r="L659" s="34">
        <v>789</v>
      </c>
      <c r="M659" s="34">
        <v>716</v>
      </c>
      <c r="N659" s="34">
        <v>36.871508379888269</v>
      </c>
      <c r="O659" s="35">
        <v>2.2273684116052053</v>
      </c>
      <c r="P659" s="33">
        <v>186</v>
      </c>
      <c r="Q659" s="33">
        <v>523</v>
      </c>
      <c r="R659" s="33">
        <v>7</v>
      </c>
      <c r="S659" s="8">
        <v>23.751226535305776</v>
      </c>
      <c r="T659" s="33">
        <v>4314.5101999999997</v>
      </c>
      <c r="U659" s="33">
        <v>0</v>
      </c>
      <c r="V659" s="33">
        <v>5363.4561999999996</v>
      </c>
      <c r="W659" s="33">
        <v>9889.9806000000008</v>
      </c>
      <c r="X659" s="33">
        <v>0</v>
      </c>
      <c r="Y659" s="33">
        <v>0</v>
      </c>
      <c r="Z659" s="33">
        <v>783.43808000000001</v>
      </c>
      <c r="AA659" s="33">
        <v>372.95265000000001</v>
      </c>
      <c r="AB659" s="33">
        <v>190.18867</v>
      </c>
      <c r="AC659" s="33">
        <v>18457.507000000001</v>
      </c>
      <c r="AD659" s="33">
        <v>21.723918000000001</v>
      </c>
      <c r="AE659" s="33">
        <v>47.821018000000002</v>
      </c>
      <c r="AF659" s="33">
        <v>0</v>
      </c>
      <c r="AG659" s="33">
        <v>1158.7199000000001</v>
      </c>
      <c r="AH659" s="33">
        <v>0</v>
      </c>
      <c r="AI659" s="33">
        <v>96.359352999999999</v>
      </c>
      <c r="AJ659" s="33">
        <v>10034.463</v>
      </c>
      <c r="AK659" s="33">
        <v>3779.5781999999999</v>
      </c>
      <c r="AL659" s="33">
        <v>4708.8692000000001</v>
      </c>
      <c r="AM659" s="33">
        <v>0</v>
      </c>
      <c r="AN659" s="33">
        <v>4.0224691102540007</v>
      </c>
      <c r="AO659" s="10">
        <v>0.31016042780748665</v>
      </c>
      <c r="AP659" s="8">
        <v>0</v>
      </c>
      <c r="AQ659" s="8">
        <v>198.25</v>
      </c>
      <c r="AR659" s="8">
        <v>198</v>
      </c>
      <c r="AS659" s="8">
        <v>1001.2626262626262</v>
      </c>
      <c r="AT659">
        <v>589</v>
      </c>
      <c r="AU659" s="20">
        <v>586</v>
      </c>
      <c r="AV659" s="8">
        <v>81.843575418994419</v>
      </c>
      <c r="AW659" s="34">
        <v>51</v>
      </c>
      <c r="AX659" s="34">
        <v>42</v>
      </c>
    </row>
    <row r="660" spans="1:50" x14ac:dyDescent="0.25">
      <c r="A660" s="2" t="s">
        <v>500</v>
      </c>
      <c r="B660" s="3" t="s">
        <v>1352</v>
      </c>
      <c r="C660" s="4">
        <v>5761</v>
      </c>
      <c r="D660" s="2" t="s">
        <v>502</v>
      </c>
      <c r="E660" s="2" t="s">
        <v>1353</v>
      </c>
      <c r="F660" t="e">
        <v>#N/A</v>
      </c>
      <c r="G660" s="6" t="s">
        <v>2232</v>
      </c>
      <c r="H660" s="6">
        <v>0</v>
      </c>
      <c r="I660" s="6" t="s">
        <v>2239</v>
      </c>
      <c r="J660" s="6" t="s">
        <v>2239</v>
      </c>
      <c r="K660" s="34">
        <v>21497.899999999998</v>
      </c>
      <c r="L660" s="34">
        <v>4106</v>
      </c>
      <c r="M660" s="34">
        <v>3517</v>
      </c>
      <c r="N660" s="34">
        <v>79.129940290019903</v>
      </c>
      <c r="O660" s="35">
        <v>17.920945622456706</v>
      </c>
      <c r="P660" s="33">
        <v>819</v>
      </c>
      <c r="Q660" s="33">
        <v>2684</v>
      </c>
      <c r="R660" s="33">
        <v>14</v>
      </c>
      <c r="S660" s="8">
        <v>31.07434862330043</v>
      </c>
      <c r="T660" s="33">
        <v>3490.3348000000001</v>
      </c>
      <c r="U660" s="33">
        <v>0</v>
      </c>
      <c r="V660" s="33">
        <v>2356.9728</v>
      </c>
      <c r="W660" s="33">
        <v>15183.597</v>
      </c>
      <c r="X660" s="33">
        <v>54.705575000000003</v>
      </c>
      <c r="Y660" s="33">
        <v>0</v>
      </c>
      <c r="Z660" s="33">
        <v>1020.3013999999999</v>
      </c>
      <c r="AA660" s="33">
        <v>209.37959000000001</v>
      </c>
      <c r="AB660" s="33">
        <v>51.670046999999997</v>
      </c>
      <c r="AC660" s="33">
        <v>20169.292000000001</v>
      </c>
      <c r="AD660" s="33">
        <v>45.576124</v>
      </c>
      <c r="AE660" s="33">
        <v>83.778639999999996</v>
      </c>
      <c r="AF660" s="33">
        <v>0</v>
      </c>
      <c r="AG660" s="33">
        <v>4503.4040999999997</v>
      </c>
      <c r="AH660" s="33">
        <v>36.062736999999998</v>
      </c>
      <c r="AI660" s="33">
        <v>13.371240999999999</v>
      </c>
      <c r="AJ660" s="33">
        <v>6883.0412999999999</v>
      </c>
      <c r="AK660" s="33">
        <v>3296.7568000000001</v>
      </c>
      <c r="AL660" s="33">
        <v>6679.8042999999998</v>
      </c>
      <c r="AM660" s="33">
        <v>2478.4893643</v>
      </c>
      <c r="AN660" s="33">
        <v>22.611271063676121</v>
      </c>
      <c r="AO660" s="10">
        <v>0.30885334534805137</v>
      </c>
      <c r="AP660" s="8">
        <v>0</v>
      </c>
      <c r="AQ660" s="8">
        <v>41.007755855093059</v>
      </c>
      <c r="AR660" s="8">
        <v>226</v>
      </c>
      <c r="AS660" s="8">
        <v>229.64601769911505</v>
      </c>
      <c r="AT660">
        <v>1470</v>
      </c>
      <c r="AU660" s="20">
        <v>2991</v>
      </c>
      <c r="AV660" s="8">
        <v>85.044071651976111</v>
      </c>
      <c r="AW660" s="34">
        <v>146</v>
      </c>
      <c r="AX660" s="34">
        <v>124</v>
      </c>
    </row>
    <row r="661" spans="1:50" x14ac:dyDescent="0.25">
      <c r="A661" s="2" t="s">
        <v>204</v>
      </c>
      <c r="B661" s="3" t="s">
        <v>1354</v>
      </c>
      <c r="C661" s="4">
        <v>52427</v>
      </c>
      <c r="D661" s="2" t="s">
        <v>206</v>
      </c>
      <c r="E661" s="2" t="s">
        <v>1355</v>
      </c>
      <c r="F661" t="s">
        <v>2255</v>
      </c>
      <c r="G661" s="6" t="s">
        <v>2230</v>
      </c>
      <c r="H661" s="6">
        <v>28</v>
      </c>
      <c r="I661" s="6" t="s">
        <v>2237</v>
      </c>
      <c r="J661" s="6" t="s">
        <v>2237</v>
      </c>
      <c r="K661" s="34">
        <v>178376.29999999996</v>
      </c>
      <c r="L661" s="34">
        <v>1763</v>
      </c>
      <c r="M661" s="34">
        <v>1721</v>
      </c>
      <c r="N661" s="34">
        <v>40.441603718768157</v>
      </c>
      <c r="O661" s="35">
        <v>0.86226709032821014</v>
      </c>
      <c r="P661" s="33">
        <v>0</v>
      </c>
      <c r="Q661" s="33">
        <v>0</v>
      </c>
      <c r="R661" s="33">
        <v>1721</v>
      </c>
      <c r="S661" s="8">
        <v>90.324205941047424</v>
      </c>
      <c r="T661" s="33">
        <v>43416.514000000003</v>
      </c>
      <c r="U661" s="33">
        <v>0</v>
      </c>
      <c r="V661" s="33">
        <v>0</v>
      </c>
      <c r="W661" s="33">
        <v>123302.25</v>
      </c>
      <c r="X661" s="33">
        <v>9876.5270999999993</v>
      </c>
      <c r="Y661" s="33">
        <v>980.71326999999997</v>
      </c>
      <c r="Z661" s="33">
        <v>156898.01999999999</v>
      </c>
      <c r="AA661" s="33">
        <v>233.24749</v>
      </c>
      <c r="AB661" s="33">
        <v>4646.5643</v>
      </c>
      <c r="AC661" s="33">
        <v>18041.056</v>
      </c>
      <c r="AD661" s="33">
        <v>128.72378</v>
      </c>
      <c r="AE661" s="33">
        <v>14.838673999999999</v>
      </c>
      <c r="AF661" s="33">
        <v>115.80112</v>
      </c>
      <c r="AG661" s="33">
        <v>1189.8579</v>
      </c>
      <c r="AH661" s="33">
        <v>158.59264999999999</v>
      </c>
      <c r="AI661" s="33">
        <v>1967.9891</v>
      </c>
      <c r="AJ661" s="33">
        <v>7739.6918999999998</v>
      </c>
      <c r="AK661" s="33">
        <v>6319.4354999999996</v>
      </c>
      <c r="AL661" s="33">
        <v>163422.12</v>
      </c>
      <c r="AM661" s="33">
        <v>0</v>
      </c>
      <c r="AN661" s="33">
        <v>810.91105286626396</v>
      </c>
      <c r="AO661" s="10">
        <v>0.79165974414354556</v>
      </c>
      <c r="AP661" s="8">
        <v>0</v>
      </c>
      <c r="AQ661" s="8">
        <v>9.3208973230636349</v>
      </c>
      <c r="AR661" s="8">
        <v>1745</v>
      </c>
      <c r="AS661" s="8">
        <v>5.9312320916905446</v>
      </c>
      <c r="AT661">
        <v>631</v>
      </c>
      <c r="AU661" s="20">
        <v>1606</v>
      </c>
      <c r="AV661" s="8">
        <v>93.317838466008126</v>
      </c>
      <c r="AW661" s="34">
        <v>19</v>
      </c>
      <c r="AX661" s="34">
        <v>11</v>
      </c>
    </row>
    <row r="662" spans="1:50" x14ac:dyDescent="0.25">
      <c r="A662" s="2" t="s">
        <v>295</v>
      </c>
      <c r="B662" s="3" t="s">
        <v>1356</v>
      </c>
      <c r="C662" s="4">
        <v>73001</v>
      </c>
      <c r="D662" s="2" t="s">
        <v>297</v>
      </c>
      <c r="E662" s="2" t="s">
        <v>1357</v>
      </c>
      <c r="F662" t="e">
        <v>#N/A</v>
      </c>
      <c r="G662" s="6" t="s">
        <v>2231</v>
      </c>
      <c r="H662" s="6">
        <v>0</v>
      </c>
      <c r="I662" s="6" t="s">
        <v>2239</v>
      </c>
      <c r="J662" s="6" t="s">
        <v>2239</v>
      </c>
      <c r="K662" s="34">
        <v>135199.5</v>
      </c>
      <c r="L662" s="34">
        <v>9868</v>
      </c>
      <c r="M662" s="34">
        <v>8001</v>
      </c>
      <c r="N662" s="34">
        <v>65.654293213348339</v>
      </c>
      <c r="O662" s="35">
        <v>7.5346506495886016</v>
      </c>
      <c r="P662" s="33">
        <v>3475</v>
      </c>
      <c r="Q662" s="33">
        <v>4456</v>
      </c>
      <c r="R662" s="33">
        <v>70</v>
      </c>
      <c r="S662" s="8">
        <v>43.291000136641799</v>
      </c>
      <c r="T662" s="33">
        <v>23766.027999999998</v>
      </c>
      <c r="U662" s="33">
        <v>458.37275</v>
      </c>
      <c r="V662" s="33">
        <v>18577.679</v>
      </c>
      <c r="W662" s="33">
        <v>85156.188999999998</v>
      </c>
      <c r="X662" s="33">
        <v>4952.9831999999997</v>
      </c>
      <c r="Y662" s="33">
        <v>0</v>
      </c>
      <c r="Z662" s="33">
        <v>32239.514999999999</v>
      </c>
      <c r="AA662" s="33">
        <v>14090.022999999999</v>
      </c>
      <c r="AB662" s="33">
        <v>124.02075000000001</v>
      </c>
      <c r="AC662" s="33">
        <v>88552.615000000005</v>
      </c>
      <c r="AD662" s="33">
        <v>3167.5925000000002</v>
      </c>
      <c r="AE662" s="33">
        <v>5002.1018999999997</v>
      </c>
      <c r="AF662" s="33">
        <v>0</v>
      </c>
      <c r="AG662" s="33">
        <v>4797.4197999999997</v>
      </c>
      <c r="AH662" s="33">
        <v>13646.642</v>
      </c>
      <c r="AI662" s="33">
        <v>517.47744</v>
      </c>
      <c r="AJ662" s="33">
        <v>48590.69</v>
      </c>
      <c r="AK662" s="33">
        <v>5802.6297999999997</v>
      </c>
      <c r="AL662" s="33">
        <v>59816.805999999997</v>
      </c>
      <c r="AM662" s="33">
        <v>8420.9476900200007</v>
      </c>
      <c r="AN662" s="33">
        <v>148.56803128867199</v>
      </c>
      <c r="AO662" s="10">
        <v>0.44477793727434867</v>
      </c>
      <c r="AP662" s="8">
        <v>0</v>
      </c>
      <c r="AQ662" s="8">
        <v>500.95</v>
      </c>
      <c r="AR662" s="8">
        <v>1439</v>
      </c>
      <c r="AS662" s="8">
        <v>348.12369701181376</v>
      </c>
      <c r="AT662">
        <v>2453</v>
      </c>
      <c r="AU662" s="20">
        <v>5222.0000000000009</v>
      </c>
      <c r="AV662" s="8">
        <v>65.266841644794411</v>
      </c>
      <c r="AW662" s="34">
        <v>970</v>
      </c>
      <c r="AX662" s="34">
        <v>851</v>
      </c>
    </row>
    <row r="663" spans="1:50" x14ac:dyDescent="0.25">
      <c r="A663" s="2" t="s">
        <v>184</v>
      </c>
      <c r="B663" s="3" t="s">
        <v>1358</v>
      </c>
      <c r="C663" s="4">
        <v>8634</v>
      </c>
      <c r="D663" s="2" t="s">
        <v>186</v>
      </c>
      <c r="E663" s="2" t="s">
        <v>1359</v>
      </c>
      <c r="F663" t="e">
        <v>#N/A</v>
      </c>
      <c r="G663" s="6" t="s">
        <v>2231</v>
      </c>
      <c r="H663" s="6">
        <v>13</v>
      </c>
      <c r="I663" s="6" t="s">
        <v>2238</v>
      </c>
      <c r="J663" s="6" t="s">
        <v>2238</v>
      </c>
      <c r="K663" s="34">
        <v>4166</v>
      </c>
      <c r="L663" s="34">
        <v>586</v>
      </c>
      <c r="M663" s="34">
        <v>380</v>
      </c>
      <c r="N663" s="34">
        <v>68.15789473684211</v>
      </c>
      <c r="O663" s="35">
        <v>13.676955472302932</v>
      </c>
      <c r="P663" s="33">
        <v>45</v>
      </c>
      <c r="Q663" s="33">
        <v>335</v>
      </c>
      <c r="R663" s="33">
        <v>0</v>
      </c>
      <c r="S663" s="8">
        <v>32.072881939584761</v>
      </c>
      <c r="T663" s="33">
        <v>1391.7382</v>
      </c>
      <c r="U663" s="33">
        <v>0</v>
      </c>
      <c r="V663" s="33">
        <v>0</v>
      </c>
      <c r="W663" s="33">
        <v>0</v>
      </c>
      <c r="X663" s="33">
        <v>1998.5479</v>
      </c>
      <c r="Y663" s="33">
        <v>136.53583</v>
      </c>
      <c r="Z663" s="33">
        <v>66.462986000000001</v>
      </c>
      <c r="AA663" s="33">
        <v>0</v>
      </c>
      <c r="AB663" s="33">
        <v>458.38238999999999</v>
      </c>
      <c r="AC663" s="33">
        <v>3303.9490999999998</v>
      </c>
      <c r="AD663" s="33">
        <v>162.90925999999999</v>
      </c>
      <c r="AE663" s="33">
        <v>186.97425000000001</v>
      </c>
      <c r="AF663" s="33">
        <v>0</v>
      </c>
      <c r="AG663" s="33">
        <v>181.63606999999999</v>
      </c>
      <c r="AH663" s="33">
        <v>0</v>
      </c>
      <c r="AI663" s="33">
        <v>53.416634000000002</v>
      </c>
      <c r="AJ663" s="33">
        <v>1019.7303000000001</v>
      </c>
      <c r="AK663" s="33">
        <v>1362.4366</v>
      </c>
      <c r="AL663" s="33">
        <v>1324.0456999999999</v>
      </c>
      <c r="AM663" s="33">
        <v>0</v>
      </c>
      <c r="AN663" s="33">
        <v>0</v>
      </c>
      <c r="AO663" s="10">
        <v>0.45172031076581576</v>
      </c>
      <c r="AP663" s="8">
        <v>0</v>
      </c>
      <c r="AQ663" s="8">
        <v>13.68511646694493</v>
      </c>
      <c r="AR663" s="8">
        <v>43</v>
      </c>
      <c r="AS663" s="8">
        <v>375.58139534883719</v>
      </c>
      <c r="AT663">
        <v>338</v>
      </c>
      <c r="AU663" s="20">
        <v>351</v>
      </c>
      <c r="AV663" s="8">
        <v>92.368421052631575</v>
      </c>
      <c r="AW663" s="34">
        <v>39</v>
      </c>
      <c r="AX663" s="34">
        <v>32</v>
      </c>
    </row>
    <row r="664" spans="1:50" x14ac:dyDescent="0.25">
      <c r="A664" s="2" t="s">
        <v>500</v>
      </c>
      <c r="B664" s="3" t="s">
        <v>1360</v>
      </c>
      <c r="C664" s="4">
        <v>5088</v>
      </c>
      <c r="D664" s="2" t="s">
        <v>502</v>
      </c>
      <c r="E664" s="2" t="s">
        <v>1361</v>
      </c>
      <c r="F664" t="e">
        <v>#N/A</v>
      </c>
      <c r="G664" s="6" t="s">
        <v>2231</v>
      </c>
      <c r="H664" s="6">
        <v>0</v>
      </c>
      <c r="I664" s="6" t="s">
        <v>2239</v>
      </c>
      <c r="J664" s="6" t="s">
        <v>2239</v>
      </c>
      <c r="K664" s="34">
        <v>12133</v>
      </c>
      <c r="L664" s="34">
        <v>2480</v>
      </c>
      <c r="M664" s="34">
        <v>1496</v>
      </c>
      <c r="N664" s="34">
        <v>79.81283422459893</v>
      </c>
      <c r="O664" s="35">
        <v>10.312210160301422</v>
      </c>
      <c r="P664" s="33">
        <v>147</v>
      </c>
      <c r="Q664" s="33">
        <v>1308</v>
      </c>
      <c r="R664" s="33">
        <v>41</v>
      </c>
      <c r="S664" s="8">
        <v>17.860467847558255</v>
      </c>
      <c r="T664" s="33">
        <v>4746.2514000000001</v>
      </c>
      <c r="U664" s="33">
        <v>365.40100000000001</v>
      </c>
      <c r="V664" s="33">
        <v>472.82848000000001</v>
      </c>
      <c r="W664" s="33">
        <v>7994.8642</v>
      </c>
      <c r="X664" s="33">
        <v>0</v>
      </c>
      <c r="Y664" s="33">
        <v>0</v>
      </c>
      <c r="Z664" s="33">
        <v>992.09294999999997</v>
      </c>
      <c r="AA664" s="33">
        <v>92.746645000000001</v>
      </c>
      <c r="AB664" s="33">
        <v>70.114329999999995</v>
      </c>
      <c r="AC664" s="33">
        <v>12187.335999999999</v>
      </c>
      <c r="AD664" s="33">
        <v>1496.9907000000001</v>
      </c>
      <c r="AE664" s="33">
        <v>1456.0416</v>
      </c>
      <c r="AF664" s="33">
        <v>0</v>
      </c>
      <c r="AG664" s="33">
        <v>1495.6185</v>
      </c>
      <c r="AH664" s="33">
        <v>7.3677334999999999</v>
      </c>
      <c r="AI664" s="33">
        <v>43.391308000000002</v>
      </c>
      <c r="AJ664" s="33">
        <v>6448.7277000000004</v>
      </c>
      <c r="AK664" s="33">
        <v>2737.7678999999998</v>
      </c>
      <c r="AL664" s="33">
        <v>2650.3661999999999</v>
      </c>
      <c r="AM664" s="33">
        <v>3083.0179864800002</v>
      </c>
      <c r="AN664" s="33">
        <v>25.446613382282798</v>
      </c>
      <c r="AO664" s="10">
        <v>0.16246498599439774</v>
      </c>
      <c r="AP664" s="8">
        <v>2.6901969224147209</v>
      </c>
      <c r="AQ664" s="8">
        <v>9.8766271327295421</v>
      </c>
      <c r="AR664" s="8">
        <v>151</v>
      </c>
      <c r="AS664" s="8">
        <v>82.78145695364239</v>
      </c>
      <c r="AT664">
        <v>337</v>
      </c>
      <c r="AU664" s="20">
        <v>1306.9999999999998</v>
      </c>
      <c r="AV664" s="8">
        <v>87.366310160427801</v>
      </c>
      <c r="AW664" s="34">
        <v>52</v>
      </c>
      <c r="AX664" s="34">
        <v>46</v>
      </c>
    </row>
    <row r="665" spans="1:50" x14ac:dyDescent="0.25">
      <c r="A665" s="2" t="s">
        <v>888</v>
      </c>
      <c r="B665" s="3" t="s">
        <v>1362</v>
      </c>
      <c r="C665" s="4">
        <v>27491</v>
      </c>
      <c r="D665" s="2" t="s">
        <v>890</v>
      </c>
      <c r="E665" s="2" t="s">
        <v>1363</v>
      </c>
      <c r="F665" t="s">
        <v>2253</v>
      </c>
      <c r="G665" s="6" t="s">
        <v>2230</v>
      </c>
      <c r="H665" s="6">
        <v>28</v>
      </c>
      <c r="I665" s="6" t="s">
        <v>2237</v>
      </c>
      <c r="J665" s="6" t="s">
        <v>2238</v>
      </c>
      <c r="K665" s="34">
        <v>95696.700000000012</v>
      </c>
      <c r="L665" s="34">
        <v>945</v>
      </c>
      <c r="M665" s="34">
        <v>850</v>
      </c>
      <c r="N665" s="34">
        <v>48.352941176470587</v>
      </c>
      <c r="O665" s="35">
        <v>0.92351849975323208</v>
      </c>
      <c r="P665" s="33">
        <v>0</v>
      </c>
      <c r="Q665" s="33">
        <v>0</v>
      </c>
      <c r="R665" s="33">
        <v>850</v>
      </c>
      <c r="S665" s="8">
        <v>70.437840853689067</v>
      </c>
      <c r="T665" s="33">
        <v>35370.813999999998</v>
      </c>
      <c r="U665" s="33">
        <v>4191.6945999999998</v>
      </c>
      <c r="V665" s="33">
        <v>0</v>
      </c>
      <c r="W665" s="33">
        <v>53616.101999999999</v>
      </c>
      <c r="X665" s="33">
        <v>0</v>
      </c>
      <c r="Y665" s="33">
        <v>27.752880999999999</v>
      </c>
      <c r="Z665" s="33">
        <v>63171.665000000001</v>
      </c>
      <c r="AA665" s="33">
        <v>23535.235000000001</v>
      </c>
      <c r="AB665" s="33">
        <v>753.62644</v>
      </c>
      <c r="AC665" s="33">
        <v>7186.5535</v>
      </c>
      <c r="AD665" s="33">
        <v>43.346820999999998</v>
      </c>
      <c r="AE665" s="33">
        <v>22.754899999999999</v>
      </c>
      <c r="AF665" s="33">
        <v>20.591912000000001</v>
      </c>
      <c r="AG665" s="33">
        <v>751.48014000000001</v>
      </c>
      <c r="AH665" s="33">
        <v>23535.238000000001</v>
      </c>
      <c r="AI665" s="33">
        <v>445.29165999999998</v>
      </c>
      <c r="AJ665" s="33">
        <v>2890.4726000000001</v>
      </c>
      <c r="AK665" s="33">
        <v>334.98032000000001</v>
      </c>
      <c r="AL665" s="33">
        <v>66717.370999999999</v>
      </c>
      <c r="AM665" s="33">
        <v>0</v>
      </c>
      <c r="AN665" s="33">
        <v>171.38619914096</v>
      </c>
      <c r="AO665" s="10">
        <v>0.6478686788456447</v>
      </c>
      <c r="AP665" s="8">
        <v>0</v>
      </c>
      <c r="AQ665" s="8">
        <v>7.7138219999337547</v>
      </c>
      <c r="AR665" s="8">
        <v>1158</v>
      </c>
      <c r="AS665" s="8">
        <v>6.9084628670120898</v>
      </c>
      <c r="AT665">
        <v>393</v>
      </c>
      <c r="AU665" s="20">
        <v>758</v>
      </c>
      <c r="AV665" s="8">
        <v>89.17647058823529</v>
      </c>
      <c r="AW665" s="34">
        <v>2</v>
      </c>
      <c r="AX665" s="34">
        <v>0</v>
      </c>
    </row>
    <row r="666" spans="1:50" x14ac:dyDescent="0.25">
      <c r="A666" s="2" t="s">
        <v>295</v>
      </c>
      <c r="B666" s="3" t="s">
        <v>1364</v>
      </c>
      <c r="C666" s="4">
        <v>73408</v>
      </c>
      <c r="D666" s="2" t="s">
        <v>297</v>
      </c>
      <c r="E666" s="2" t="s">
        <v>1365</v>
      </c>
      <c r="F666" t="e">
        <v>#N/A</v>
      </c>
      <c r="G666" s="6" t="s">
        <v>2232</v>
      </c>
      <c r="H666" s="6">
        <v>8</v>
      </c>
      <c r="I666" s="6" t="s">
        <v>2238</v>
      </c>
      <c r="J666" s="6" t="s">
        <v>2238</v>
      </c>
      <c r="K666" s="34">
        <v>25715.600000000002</v>
      </c>
      <c r="L666" s="34">
        <v>1178</v>
      </c>
      <c r="M666" s="34">
        <v>899</v>
      </c>
      <c r="N666" s="34">
        <v>48.275862068965516</v>
      </c>
      <c r="O666" s="35">
        <v>4.7032782470871695</v>
      </c>
      <c r="P666" s="33">
        <v>421</v>
      </c>
      <c r="Q666" s="33">
        <v>478</v>
      </c>
      <c r="R666" s="33">
        <v>0</v>
      </c>
      <c r="S666" s="8">
        <v>29.267964297345888</v>
      </c>
      <c r="T666" s="33">
        <v>6803.0672000000004</v>
      </c>
      <c r="U666" s="33">
        <v>4755.8914999999997</v>
      </c>
      <c r="V666" s="33">
        <v>0</v>
      </c>
      <c r="W666" s="33">
        <v>14816.159</v>
      </c>
      <c r="X666" s="33">
        <v>664.19713999999999</v>
      </c>
      <c r="Y666" s="33">
        <v>0</v>
      </c>
      <c r="Z666" s="33">
        <v>158.65609000000001</v>
      </c>
      <c r="AA666" s="33">
        <v>0</v>
      </c>
      <c r="AB666" s="33">
        <v>16.006658999999999</v>
      </c>
      <c r="AC666" s="33">
        <v>26770.841</v>
      </c>
      <c r="AD666" s="33">
        <v>260.60039999999998</v>
      </c>
      <c r="AE666" s="33">
        <v>174.36010999999999</v>
      </c>
      <c r="AF666" s="33">
        <v>0</v>
      </c>
      <c r="AG666" s="33">
        <v>1164.2036000000001</v>
      </c>
      <c r="AH666" s="33">
        <v>0</v>
      </c>
      <c r="AI666" s="33">
        <v>0.64599627000000004</v>
      </c>
      <c r="AJ666" s="33">
        <v>15013.504999999999</v>
      </c>
      <c r="AK666" s="33">
        <v>2890.7130999999999</v>
      </c>
      <c r="AL666" s="33">
        <v>7962.6756999999998</v>
      </c>
      <c r="AM666" s="33">
        <v>0</v>
      </c>
      <c r="AN666" s="33">
        <v>2.3971008126859199</v>
      </c>
      <c r="AO666" s="10">
        <v>0.28824476650563607</v>
      </c>
      <c r="AP666" s="8">
        <v>0</v>
      </c>
      <c r="AQ666" s="8">
        <v>65.650000000000006</v>
      </c>
      <c r="AR666" s="8">
        <v>281</v>
      </c>
      <c r="AS666" s="8">
        <v>233.62989323843416</v>
      </c>
      <c r="AT666">
        <v>295</v>
      </c>
      <c r="AU666" s="20">
        <v>768.99999999999989</v>
      </c>
      <c r="AV666" s="8">
        <v>85.539488320355943</v>
      </c>
      <c r="AW666" s="34">
        <v>108</v>
      </c>
      <c r="AX666" s="34">
        <v>101</v>
      </c>
    </row>
    <row r="667" spans="1:50" x14ac:dyDescent="0.25">
      <c r="A667" s="2" t="s">
        <v>295</v>
      </c>
      <c r="B667" s="3" t="s">
        <v>1366</v>
      </c>
      <c r="C667" s="4">
        <v>73870</v>
      </c>
      <c r="D667" s="2" t="s">
        <v>297</v>
      </c>
      <c r="E667" s="2" t="s">
        <v>1367</v>
      </c>
      <c r="F667" t="e">
        <v>#N/A</v>
      </c>
      <c r="G667" s="6" t="s">
        <v>2233</v>
      </c>
      <c r="H667" s="6">
        <v>8</v>
      </c>
      <c r="I667" s="6" t="s">
        <v>2238</v>
      </c>
      <c r="J667" s="6" t="s">
        <v>2238</v>
      </c>
      <c r="K667" s="34">
        <v>28022.799999999999</v>
      </c>
      <c r="L667" s="34">
        <v>2604</v>
      </c>
      <c r="M667" s="34">
        <v>2273</v>
      </c>
      <c r="N667" s="34">
        <v>68.235811702595683</v>
      </c>
      <c r="O667" s="35">
        <v>11.126209872502594</v>
      </c>
      <c r="P667" s="33">
        <v>1748</v>
      </c>
      <c r="Q667" s="33">
        <v>524</v>
      </c>
      <c r="R667" s="33">
        <v>1</v>
      </c>
      <c r="S667" s="8">
        <v>40.368967311223599</v>
      </c>
      <c r="T667" s="33">
        <v>353.61232999999999</v>
      </c>
      <c r="U667" s="33">
        <v>102.42127000000001</v>
      </c>
      <c r="V667" s="33">
        <v>3260.7853</v>
      </c>
      <c r="W667" s="33">
        <v>23495.149000000001</v>
      </c>
      <c r="X667" s="33">
        <v>0</v>
      </c>
      <c r="Y667" s="33">
        <v>0</v>
      </c>
      <c r="Z667" s="33">
        <v>7364.8101999999999</v>
      </c>
      <c r="AA667" s="33">
        <v>798.88292999999999</v>
      </c>
      <c r="AB667" s="33">
        <v>326.19596000000001</v>
      </c>
      <c r="AC667" s="33">
        <v>18714.587</v>
      </c>
      <c r="AD667" s="33">
        <v>33.000565999999999</v>
      </c>
      <c r="AE667" s="33">
        <v>22.809716000000002</v>
      </c>
      <c r="AF667" s="33">
        <v>0</v>
      </c>
      <c r="AG667" s="33">
        <v>4753.6778999999997</v>
      </c>
      <c r="AH667" s="33">
        <v>0</v>
      </c>
      <c r="AI667" s="33">
        <v>3576.7260000000001</v>
      </c>
      <c r="AJ667" s="33">
        <v>7808.2493000000004</v>
      </c>
      <c r="AK667" s="33">
        <v>80.535987000000006</v>
      </c>
      <c r="AL667" s="33">
        <v>10995.477999999999</v>
      </c>
      <c r="AM667" s="33">
        <v>2135.86067594</v>
      </c>
      <c r="AN667" s="33">
        <v>9.1418718657452001</v>
      </c>
      <c r="AO667" s="10">
        <v>0.51619273301737756</v>
      </c>
      <c r="AP667" s="8">
        <v>0</v>
      </c>
      <c r="AQ667" s="8">
        <v>53.7</v>
      </c>
      <c r="AR667" s="8">
        <v>285</v>
      </c>
      <c r="AS667" s="8">
        <v>188.42105263157896</v>
      </c>
      <c r="AT667">
        <v>923</v>
      </c>
      <c r="AU667" s="20">
        <v>957</v>
      </c>
      <c r="AV667" s="8">
        <v>42.102947646282445</v>
      </c>
      <c r="AW667" s="34">
        <v>230</v>
      </c>
      <c r="AX667" s="34">
        <v>208</v>
      </c>
    </row>
    <row r="668" spans="1:50" x14ac:dyDescent="0.25">
      <c r="A668" s="2" t="s">
        <v>772</v>
      </c>
      <c r="B668" s="3" t="s">
        <v>1368</v>
      </c>
      <c r="C668" s="4">
        <v>41378</v>
      </c>
      <c r="D668" s="2" t="s">
        <v>774</v>
      </c>
      <c r="E668" s="2" t="s">
        <v>1369</v>
      </c>
      <c r="F668" t="e">
        <v>#N/A</v>
      </c>
      <c r="G668" s="6" t="s">
        <v>2233</v>
      </c>
      <c r="H668" s="6">
        <v>9</v>
      </c>
      <c r="I668" s="6" t="s">
        <v>2238</v>
      </c>
      <c r="J668" s="6" t="s">
        <v>2238</v>
      </c>
      <c r="K668" s="34">
        <v>32276.600000000002</v>
      </c>
      <c r="L668" s="34">
        <v>2144</v>
      </c>
      <c r="M668" s="34">
        <v>1943</v>
      </c>
      <c r="N668" s="34">
        <v>68.399382398353055</v>
      </c>
      <c r="O668" s="35">
        <v>7.7096879710563293</v>
      </c>
      <c r="P668" s="33">
        <v>1152</v>
      </c>
      <c r="Q668" s="33">
        <v>761</v>
      </c>
      <c r="R668" s="33">
        <v>30</v>
      </c>
      <c r="S668" s="8">
        <v>33.389543604815309</v>
      </c>
      <c r="T668" s="33">
        <v>8215.8274000000001</v>
      </c>
      <c r="U668" s="33">
        <v>2686.0360999999998</v>
      </c>
      <c r="V668" s="33">
        <v>2215.1251000000002</v>
      </c>
      <c r="W668" s="33">
        <v>21432.785</v>
      </c>
      <c r="X668" s="33">
        <v>969.29841999999996</v>
      </c>
      <c r="Y668" s="33">
        <v>0</v>
      </c>
      <c r="Z668" s="33">
        <v>7988.0288</v>
      </c>
      <c r="AA668" s="33">
        <v>18041.526999999998</v>
      </c>
      <c r="AB668" s="33">
        <v>0</v>
      </c>
      <c r="AC668" s="33">
        <v>9631.1818999999996</v>
      </c>
      <c r="AD668" s="33">
        <v>55.197043000000001</v>
      </c>
      <c r="AE668" s="33">
        <v>63.474719999999998</v>
      </c>
      <c r="AF668" s="33">
        <v>0</v>
      </c>
      <c r="AG668" s="33">
        <v>69.583040999999994</v>
      </c>
      <c r="AH668" s="33">
        <v>18035.363000000001</v>
      </c>
      <c r="AI668" s="33">
        <v>0</v>
      </c>
      <c r="AJ668" s="33">
        <v>4251.4484000000002</v>
      </c>
      <c r="AK668" s="33">
        <v>1370.7209</v>
      </c>
      <c r="AL668" s="33">
        <v>11925.346</v>
      </c>
      <c r="AM668" s="33">
        <v>17146.425146000001</v>
      </c>
      <c r="AN668" s="33">
        <v>83.182771264310389</v>
      </c>
      <c r="AO668" s="10">
        <v>0.3965026433509557</v>
      </c>
      <c r="AP668" s="8">
        <v>0</v>
      </c>
      <c r="AQ668" s="8">
        <v>137.3808589286765</v>
      </c>
      <c r="AR668" s="8">
        <v>390</v>
      </c>
      <c r="AS668" s="8">
        <v>434.4871794871795</v>
      </c>
      <c r="AT668">
        <v>1022</v>
      </c>
      <c r="AU668" s="20">
        <v>1043</v>
      </c>
      <c r="AV668" s="8">
        <v>53.679876479670611</v>
      </c>
      <c r="AW668" s="34">
        <v>349</v>
      </c>
      <c r="AX668" s="34">
        <v>301</v>
      </c>
    </row>
    <row r="669" spans="1:50" x14ac:dyDescent="0.25">
      <c r="A669" s="2" t="s">
        <v>576</v>
      </c>
      <c r="B669" s="3" t="s">
        <v>1370</v>
      </c>
      <c r="C669" s="4">
        <v>76250</v>
      </c>
      <c r="D669" s="2" t="s">
        <v>578</v>
      </c>
      <c r="E669" s="2" t="s">
        <v>1371</v>
      </c>
      <c r="F669" t="e">
        <v>#N/A</v>
      </c>
      <c r="G669" s="6" t="s">
        <v>2233</v>
      </c>
      <c r="H669" s="6">
        <v>11</v>
      </c>
      <c r="I669" s="6" t="s">
        <v>2238</v>
      </c>
      <c r="J669" s="6" t="s">
        <v>2238</v>
      </c>
      <c r="K669" s="34">
        <v>24682.5</v>
      </c>
      <c r="L669" s="34">
        <v>1365</v>
      </c>
      <c r="M669" s="34">
        <v>1129</v>
      </c>
      <c r="N669" s="34">
        <v>89.371124889282555</v>
      </c>
      <c r="O669" s="35">
        <v>3.7280795887749041</v>
      </c>
      <c r="P669" s="33">
        <v>530</v>
      </c>
      <c r="Q669" s="33">
        <v>564</v>
      </c>
      <c r="R669" s="33">
        <v>35</v>
      </c>
      <c r="S669" s="8">
        <v>26.183683560050685</v>
      </c>
      <c r="T669" s="33">
        <v>912.94872999999995</v>
      </c>
      <c r="U669" s="33">
        <v>0</v>
      </c>
      <c r="V669" s="33">
        <v>0</v>
      </c>
      <c r="W669" s="33">
        <v>19777.785</v>
      </c>
      <c r="X669" s="33">
        <v>0</v>
      </c>
      <c r="Y669" s="33">
        <v>0</v>
      </c>
      <c r="Z669" s="33">
        <v>4755.9413000000004</v>
      </c>
      <c r="AA669" s="33">
        <v>439.84685000000002</v>
      </c>
      <c r="AB669" s="33">
        <v>188.03122999999999</v>
      </c>
      <c r="AC669" s="33">
        <v>15184.611000000001</v>
      </c>
      <c r="AD669" s="33">
        <v>187.80600000000001</v>
      </c>
      <c r="AE669" s="33">
        <v>176.94535999999999</v>
      </c>
      <c r="AF669" s="33">
        <v>0</v>
      </c>
      <c r="AG669" s="33">
        <v>0</v>
      </c>
      <c r="AH669" s="33">
        <v>439.84688</v>
      </c>
      <c r="AI669" s="33">
        <v>188.03120000000001</v>
      </c>
      <c r="AJ669" s="33">
        <v>13811.611000000001</v>
      </c>
      <c r="AK669" s="33">
        <v>705.06521999999995</v>
      </c>
      <c r="AL669" s="33">
        <v>5434.7371000000003</v>
      </c>
      <c r="AM669" s="33">
        <v>10.9790923708</v>
      </c>
      <c r="AN669" s="33">
        <v>24.3186677819204</v>
      </c>
      <c r="AO669" s="10">
        <v>0.57681793329688358</v>
      </c>
      <c r="AP669" s="8">
        <v>0</v>
      </c>
      <c r="AQ669" s="8">
        <v>103.00852964699895</v>
      </c>
      <c r="AR669" s="8">
        <v>297</v>
      </c>
      <c r="AS669" s="8">
        <v>353.53535353535352</v>
      </c>
      <c r="AT669">
        <v>328</v>
      </c>
      <c r="AU669" s="20">
        <v>923.99999999999989</v>
      </c>
      <c r="AV669" s="8">
        <v>81.842338352524351</v>
      </c>
      <c r="AW669" s="34">
        <v>121</v>
      </c>
      <c r="AX669" s="34">
        <v>103</v>
      </c>
    </row>
    <row r="670" spans="1:50" x14ac:dyDescent="0.25">
      <c r="A670" s="2" t="s">
        <v>204</v>
      </c>
      <c r="B670" s="3" t="s">
        <v>1372</v>
      </c>
      <c r="C670" s="4">
        <v>52051</v>
      </c>
      <c r="D670" s="2" t="s">
        <v>206</v>
      </c>
      <c r="E670" s="2" t="s">
        <v>1373</v>
      </c>
      <c r="F670" t="e">
        <v>#N/A</v>
      </c>
      <c r="G670" s="6" t="s">
        <v>2232</v>
      </c>
      <c r="H670" s="6">
        <v>9</v>
      </c>
      <c r="I670" s="6" t="s">
        <v>2238</v>
      </c>
      <c r="J670" s="6" t="s">
        <v>2238</v>
      </c>
      <c r="K670" s="34">
        <v>5925.0999999999995</v>
      </c>
      <c r="L670" s="34">
        <v>2286</v>
      </c>
      <c r="M670" s="34">
        <v>1943</v>
      </c>
      <c r="N670" s="34">
        <v>87.390633041688119</v>
      </c>
      <c r="O670" s="35">
        <v>40.984455134954104</v>
      </c>
      <c r="P670" s="33">
        <v>1053</v>
      </c>
      <c r="Q670" s="33">
        <v>841</v>
      </c>
      <c r="R670" s="33">
        <v>49</v>
      </c>
      <c r="S670" s="8">
        <v>28.000350931586176</v>
      </c>
      <c r="T670" s="33">
        <v>111.97141999999999</v>
      </c>
      <c r="U670" s="33">
        <v>333.15962999999999</v>
      </c>
      <c r="V670" s="33">
        <v>0</v>
      </c>
      <c r="W670" s="33">
        <v>5518.9606999999996</v>
      </c>
      <c r="X670" s="33">
        <v>0</v>
      </c>
      <c r="Y670" s="33">
        <v>0</v>
      </c>
      <c r="Z670" s="33">
        <v>772.30814999999996</v>
      </c>
      <c r="AA670" s="33">
        <v>70.007783000000003</v>
      </c>
      <c r="AB670" s="33">
        <v>26.374374</v>
      </c>
      <c r="AC670" s="33">
        <v>5093.4821000000002</v>
      </c>
      <c r="AD670" s="33">
        <v>25.204457000000001</v>
      </c>
      <c r="AE670" s="33">
        <v>21.709399999999999</v>
      </c>
      <c r="AF670" s="33">
        <v>0</v>
      </c>
      <c r="AG670" s="33">
        <v>3424.7557999999999</v>
      </c>
      <c r="AH670" s="33">
        <v>0</v>
      </c>
      <c r="AI670" s="33">
        <v>4.9422025999999999</v>
      </c>
      <c r="AJ670" s="33">
        <v>701.87735999999995</v>
      </c>
      <c r="AK670" s="33">
        <v>157.60608999999999</v>
      </c>
      <c r="AL670" s="33">
        <v>1676.4860000000001</v>
      </c>
      <c r="AM670" s="33">
        <v>0</v>
      </c>
      <c r="AN670" s="33">
        <v>4.9692754484280002</v>
      </c>
      <c r="AO670" s="10">
        <v>0.44074650077760497</v>
      </c>
      <c r="AP670" s="8">
        <v>0</v>
      </c>
      <c r="AQ670" s="8">
        <v>120.31612389964266</v>
      </c>
      <c r="AR670" s="8">
        <v>63</v>
      </c>
      <c r="AS670" s="8">
        <v>2120.6349206349205</v>
      </c>
      <c r="AT670">
        <v>1792</v>
      </c>
      <c r="AU670" s="20">
        <v>1707</v>
      </c>
      <c r="AV670" s="8">
        <v>87.853834276891405</v>
      </c>
      <c r="AW670" s="34">
        <v>519</v>
      </c>
      <c r="AX670" s="34">
        <v>452</v>
      </c>
    </row>
    <row r="671" spans="1:50" x14ac:dyDescent="0.25">
      <c r="A671" s="2" t="s">
        <v>295</v>
      </c>
      <c r="B671" s="3" t="s">
        <v>1374</v>
      </c>
      <c r="C671" s="4">
        <v>73152</v>
      </c>
      <c r="D671" s="2" t="s">
        <v>297</v>
      </c>
      <c r="E671" s="2" t="s">
        <v>1375</v>
      </c>
      <c r="F671" t="e">
        <v>#N/A</v>
      </c>
      <c r="G671" s="6" t="s">
        <v>2233</v>
      </c>
      <c r="H671" s="6">
        <v>8</v>
      </c>
      <c r="I671" s="6" t="s">
        <v>2238</v>
      </c>
      <c r="J671" s="6" t="s">
        <v>2238</v>
      </c>
      <c r="K671" s="34">
        <v>17720.100000000002</v>
      </c>
      <c r="L671" s="34">
        <v>1649</v>
      </c>
      <c r="M671" s="34">
        <v>1469</v>
      </c>
      <c r="N671" s="34">
        <v>69.707283866575892</v>
      </c>
      <c r="O671" s="35">
        <v>11.571177173652723</v>
      </c>
      <c r="P671" s="33">
        <v>1233</v>
      </c>
      <c r="Q671" s="33">
        <v>235</v>
      </c>
      <c r="R671" s="33">
        <v>1</v>
      </c>
      <c r="S671" s="8">
        <v>46.117548823940361</v>
      </c>
      <c r="T671" s="33">
        <v>23.587598</v>
      </c>
      <c r="U671" s="33">
        <v>681.59619999999995</v>
      </c>
      <c r="V671" s="33">
        <v>5139.4474</v>
      </c>
      <c r="W671" s="33">
        <v>11924.267</v>
      </c>
      <c r="X671" s="33">
        <v>0</v>
      </c>
      <c r="Y671" s="33">
        <v>0</v>
      </c>
      <c r="Z671" s="33">
        <v>3928.9711000000002</v>
      </c>
      <c r="AA671" s="33">
        <v>1261.7340999999999</v>
      </c>
      <c r="AB671" s="33">
        <v>132.91485</v>
      </c>
      <c r="AC671" s="33">
        <v>12438.495999999999</v>
      </c>
      <c r="AD671" s="33">
        <v>17.645961</v>
      </c>
      <c r="AE671" s="33">
        <v>10.863834000000001</v>
      </c>
      <c r="AF671" s="33">
        <v>0</v>
      </c>
      <c r="AG671" s="33">
        <v>3964.6077</v>
      </c>
      <c r="AH671" s="33">
        <v>0</v>
      </c>
      <c r="AI671" s="33">
        <v>1634.5003999999999</v>
      </c>
      <c r="AJ671" s="33">
        <v>3923.163</v>
      </c>
      <c r="AK671" s="33">
        <v>47.049672999999999</v>
      </c>
      <c r="AL671" s="33">
        <v>8199.5769999999993</v>
      </c>
      <c r="AM671" s="33">
        <v>1574.7636102199999</v>
      </c>
      <c r="AN671" s="33">
        <v>35.085239207004001</v>
      </c>
      <c r="AO671" s="10">
        <v>0.4656509695290858</v>
      </c>
      <c r="AP671" s="8">
        <v>0</v>
      </c>
      <c r="AQ671" s="8">
        <v>151.34</v>
      </c>
      <c r="AR671" s="8">
        <v>123</v>
      </c>
      <c r="AS671" s="8">
        <v>1230.4065040650407</v>
      </c>
      <c r="AT671">
        <v>1374</v>
      </c>
      <c r="AU671" s="20">
        <v>643</v>
      </c>
      <c r="AV671" s="8">
        <v>43.771272974812796</v>
      </c>
      <c r="AW671" s="34">
        <v>330</v>
      </c>
      <c r="AX671" s="34">
        <v>297</v>
      </c>
    </row>
    <row r="672" spans="1:50" x14ac:dyDescent="0.25">
      <c r="A672" s="2" t="s">
        <v>204</v>
      </c>
      <c r="B672" s="3" t="s">
        <v>1376</v>
      </c>
      <c r="C672" s="4">
        <v>52621</v>
      </c>
      <c r="D672" s="2" t="s">
        <v>206</v>
      </c>
      <c r="E672" s="2" t="s">
        <v>1377</v>
      </c>
      <c r="F672" t="s">
        <v>2255</v>
      </c>
      <c r="G672" s="6" t="s">
        <v>2230</v>
      </c>
      <c r="H672" s="6">
        <v>28</v>
      </c>
      <c r="I672" s="6" t="s">
        <v>2237</v>
      </c>
      <c r="J672" s="6" t="s">
        <v>2238</v>
      </c>
      <c r="K672" s="34">
        <v>144545.69999999998</v>
      </c>
      <c r="L672" s="34">
        <v>2899</v>
      </c>
      <c r="M672" s="34">
        <v>2856</v>
      </c>
      <c r="N672" s="34">
        <v>57.878151260504204</v>
      </c>
      <c r="O672" s="35">
        <v>2.2463407773053334</v>
      </c>
      <c r="P672" s="33">
        <v>0</v>
      </c>
      <c r="Q672" s="33">
        <v>0</v>
      </c>
      <c r="R672" s="33">
        <v>2856</v>
      </c>
      <c r="S672" s="8">
        <v>79.860544240902229</v>
      </c>
      <c r="T672" s="33">
        <v>486.58307000000002</v>
      </c>
      <c r="U672" s="33">
        <v>0</v>
      </c>
      <c r="V672" s="33">
        <v>0</v>
      </c>
      <c r="W672" s="33">
        <v>102826.56</v>
      </c>
      <c r="X672" s="33">
        <v>32023.916000000001</v>
      </c>
      <c r="Y672" s="33">
        <v>6772.5571</v>
      </c>
      <c r="Z672" s="33">
        <v>107422.7</v>
      </c>
      <c r="AA672" s="33">
        <v>3505.6172000000001</v>
      </c>
      <c r="AB672" s="33">
        <v>5972.8855999999996</v>
      </c>
      <c r="AC672" s="33">
        <v>22132.714</v>
      </c>
      <c r="AD672" s="33">
        <v>17.289663999999998</v>
      </c>
      <c r="AE672" s="33">
        <v>4.0007808999999996</v>
      </c>
      <c r="AF672" s="33">
        <v>0</v>
      </c>
      <c r="AG672" s="33">
        <v>6562.0964999999997</v>
      </c>
      <c r="AH672" s="33">
        <v>3505.6172000000001</v>
      </c>
      <c r="AI672" s="33">
        <v>2223.2770999999998</v>
      </c>
      <c r="AJ672" s="33">
        <v>15995.165999999999</v>
      </c>
      <c r="AK672" s="33">
        <v>1077.9576</v>
      </c>
      <c r="AL672" s="33">
        <v>116455.65</v>
      </c>
      <c r="AM672" s="33">
        <v>0</v>
      </c>
      <c r="AN672" s="33">
        <v>1032.6597385277198</v>
      </c>
      <c r="AO672" s="10">
        <v>0.78410041841004186</v>
      </c>
      <c r="AP672" s="8">
        <v>33.579583613163202</v>
      </c>
      <c r="AQ672" s="8">
        <v>50.431908221407106</v>
      </c>
      <c r="AR672" s="8">
        <v>1342</v>
      </c>
      <c r="AS672" s="8">
        <v>41.728763040238448</v>
      </c>
      <c r="AT672">
        <v>1049</v>
      </c>
      <c r="AU672" s="20">
        <v>2514</v>
      </c>
      <c r="AV672" s="8">
        <v>88.025210084033617</v>
      </c>
      <c r="AW672" s="34">
        <v>48</v>
      </c>
      <c r="AX672" s="34">
        <v>19</v>
      </c>
    </row>
    <row r="673" spans="1:50" x14ac:dyDescent="0.25">
      <c r="A673" s="2" t="s">
        <v>295</v>
      </c>
      <c r="B673" s="3" t="s">
        <v>1378</v>
      </c>
      <c r="C673" s="4">
        <v>73686</v>
      </c>
      <c r="D673" s="2" t="s">
        <v>297</v>
      </c>
      <c r="E673" s="2" t="s">
        <v>1379</v>
      </c>
      <c r="F673" t="e">
        <v>#N/A</v>
      </c>
      <c r="G673" s="6" t="s">
        <v>2233</v>
      </c>
      <c r="H673" s="6">
        <v>12</v>
      </c>
      <c r="I673" s="6" t="s">
        <v>2238</v>
      </c>
      <c r="J673" s="6" t="s">
        <v>2238</v>
      </c>
      <c r="K673" s="34">
        <v>27443.999999999996</v>
      </c>
      <c r="L673" s="34">
        <v>1361</v>
      </c>
      <c r="M673" s="34">
        <v>1144</v>
      </c>
      <c r="N673" s="34">
        <v>63.111888111888113</v>
      </c>
      <c r="O673" s="35">
        <v>5.4811672219680956</v>
      </c>
      <c r="P673" s="33">
        <v>678</v>
      </c>
      <c r="Q673" s="33">
        <v>465</v>
      </c>
      <c r="R673" s="33">
        <v>1</v>
      </c>
      <c r="S673" s="8">
        <v>43.574848712002783</v>
      </c>
      <c r="T673" s="33">
        <v>94.315841000000006</v>
      </c>
      <c r="U673" s="33">
        <v>228.88571999999999</v>
      </c>
      <c r="V673" s="33">
        <v>11459.161</v>
      </c>
      <c r="W673" s="33">
        <v>14994.856</v>
      </c>
      <c r="X673" s="33">
        <v>0</v>
      </c>
      <c r="Y673" s="33">
        <v>93.164435999999995</v>
      </c>
      <c r="Z673" s="33">
        <v>10.590021</v>
      </c>
      <c r="AA673" s="33">
        <v>347.37157999999999</v>
      </c>
      <c r="AB673" s="33">
        <v>0</v>
      </c>
      <c r="AC673" s="33">
        <v>26333.024000000001</v>
      </c>
      <c r="AD673" s="33">
        <v>17.559099</v>
      </c>
      <c r="AE673" s="33">
        <v>12.833614000000001</v>
      </c>
      <c r="AF673" s="33">
        <v>0</v>
      </c>
      <c r="AG673" s="33">
        <v>304.42599999999999</v>
      </c>
      <c r="AH673" s="33">
        <v>0</v>
      </c>
      <c r="AI673" s="33">
        <v>5944.3221000000003</v>
      </c>
      <c r="AJ673" s="33">
        <v>8780.6615999999995</v>
      </c>
      <c r="AK673" s="33">
        <v>80.704672000000002</v>
      </c>
      <c r="AL673" s="33">
        <v>11678.761</v>
      </c>
      <c r="AM673" s="33">
        <v>4025.5780484500001</v>
      </c>
      <c r="AN673" s="33">
        <v>4.0507308948163994</v>
      </c>
      <c r="AO673" s="10">
        <v>0.41735918744228995</v>
      </c>
      <c r="AP673" s="8">
        <v>0</v>
      </c>
      <c r="AQ673" s="8">
        <v>174.55</v>
      </c>
      <c r="AR673" s="8">
        <v>271</v>
      </c>
      <c r="AS673" s="8">
        <v>644.09594095940963</v>
      </c>
      <c r="AT673">
        <v>595</v>
      </c>
      <c r="AU673" s="20">
        <v>718</v>
      </c>
      <c r="AV673" s="8">
        <v>62.76223776223776</v>
      </c>
      <c r="AW673" s="34">
        <v>158</v>
      </c>
      <c r="AX673" s="34">
        <v>133</v>
      </c>
    </row>
    <row r="674" spans="1:50" x14ac:dyDescent="0.25">
      <c r="A674" s="2" t="s">
        <v>772</v>
      </c>
      <c r="B674" s="3" t="s">
        <v>1380</v>
      </c>
      <c r="C674" s="4">
        <v>41132</v>
      </c>
      <c r="D674" s="2" t="s">
        <v>774</v>
      </c>
      <c r="E674" s="2" t="s">
        <v>1381</v>
      </c>
      <c r="F674" t="e">
        <v>#N/A</v>
      </c>
      <c r="G674" s="6" t="s">
        <v>2232</v>
      </c>
      <c r="H674" s="6">
        <v>7</v>
      </c>
      <c r="I674" s="6" t="s">
        <v>2238</v>
      </c>
      <c r="J674" s="6" t="s">
        <v>2238</v>
      </c>
      <c r="K674" s="34">
        <v>47066.3</v>
      </c>
      <c r="L674" s="34">
        <v>4429</v>
      </c>
      <c r="M674" s="34">
        <v>3357</v>
      </c>
      <c r="N674" s="34">
        <v>46.85731307715222</v>
      </c>
      <c r="O674" s="35">
        <v>7.1987977066875581</v>
      </c>
      <c r="P674" s="33">
        <v>1369</v>
      </c>
      <c r="Q674" s="33">
        <v>1914</v>
      </c>
      <c r="R674" s="33">
        <v>74</v>
      </c>
      <c r="S674" s="8">
        <v>46.895569655907316</v>
      </c>
      <c r="T674" s="33">
        <v>16263.984</v>
      </c>
      <c r="U674" s="33">
        <v>0</v>
      </c>
      <c r="V674" s="33">
        <v>0</v>
      </c>
      <c r="W674" s="33">
        <v>24846.786</v>
      </c>
      <c r="X674" s="33">
        <v>3933.7274000000002</v>
      </c>
      <c r="Y674" s="33">
        <v>0</v>
      </c>
      <c r="Z674" s="33">
        <v>11172.675999999999</v>
      </c>
      <c r="AA674" s="33">
        <v>1971.7625</v>
      </c>
      <c r="AB674" s="33">
        <v>1235.4094</v>
      </c>
      <c r="AC674" s="33">
        <v>31675.601999999999</v>
      </c>
      <c r="AD674" s="33">
        <v>124.54396</v>
      </c>
      <c r="AE674" s="33">
        <v>123.19032</v>
      </c>
      <c r="AF674" s="33">
        <v>0</v>
      </c>
      <c r="AG674" s="33">
        <v>6942.0946999999996</v>
      </c>
      <c r="AH674" s="33">
        <v>1971.7625</v>
      </c>
      <c r="AI674" s="33">
        <v>1063.3018</v>
      </c>
      <c r="AJ674" s="33">
        <v>7329.8483999999999</v>
      </c>
      <c r="AK674" s="33">
        <v>7093.4147999999996</v>
      </c>
      <c r="AL674" s="33">
        <v>21656.382000000001</v>
      </c>
      <c r="AM674" s="33">
        <v>2949.3887627300001</v>
      </c>
      <c r="AN674" s="33">
        <v>120.404114791352</v>
      </c>
      <c r="AO674" s="10">
        <v>0.34521903653034491</v>
      </c>
      <c r="AP674" s="8">
        <v>0</v>
      </c>
      <c r="AQ674" s="8">
        <v>233.04885157301894</v>
      </c>
      <c r="AR674" s="8">
        <v>485</v>
      </c>
      <c r="AS674" s="8">
        <v>592.68041237113403</v>
      </c>
      <c r="AT674">
        <v>1946</v>
      </c>
      <c r="AU674" s="20">
        <v>2381</v>
      </c>
      <c r="AV674" s="8">
        <v>70.926422400953243</v>
      </c>
      <c r="AW674" s="34">
        <v>690</v>
      </c>
      <c r="AX674" s="34">
        <v>641</v>
      </c>
    </row>
    <row r="675" spans="1:50" x14ac:dyDescent="0.25">
      <c r="A675" s="2" t="s">
        <v>27</v>
      </c>
      <c r="B675" s="3" t="s">
        <v>1382</v>
      </c>
      <c r="C675" s="4">
        <v>25807</v>
      </c>
      <c r="D675" s="2" t="s">
        <v>29</v>
      </c>
      <c r="E675" s="2" t="s">
        <v>1383</v>
      </c>
      <c r="F675" t="e">
        <v>#N/A</v>
      </c>
      <c r="G675" s="6" t="s">
        <v>2233</v>
      </c>
      <c r="H675" s="6">
        <v>12</v>
      </c>
      <c r="I675" s="6" t="s">
        <v>2238</v>
      </c>
      <c r="J675" s="6" t="s">
        <v>2238</v>
      </c>
      <c r="K675" s="34">
        <v>5628.9000000000005</v>
      </c>
      <c r="L675" s="34">
        <v>2885</v>
      </c>
      <c r="M675" s="34">
        <v>1832</v>
      </c>
      <c r="N675" s="34">
        <v>92.521834061135365</v>
      </c>
      <c r="O675" s="35">
        <v>43.086101603280696</v>
      </c>
      <c r="P675" s="33">
        <v>449</v>
      </c>
      <c r="Q675" s="33">
        <v>1348</v>
      </c>
      <c r="R675" s="33">
        <v>35</v>
      </c>
      <c r="S675" s="8">
        <v>40.771878319332174</v>
      </c>
      <c r="T675" s="33">
        <v>1480.0043000000001</v>
      </c>
      <c r="U675" s="33">
        <v>2146.0180999999998</v>
      </c>
      <c r="V675" s="33">
        <v>1.8648663000000001</v>
      </c>
      <c r="W675" s="33">
        <v>1908.3242</v>
      </c>
      <c r="X675" s="33">
        <v>0</v>
      </c>
      <c r="Y675" s="33">
        <v>0</v>
      </c>
      <c r="Z675" s="33">
        <v>431.47523000000001</v>
      </c>
      <c r="AA675" s="33">
        <v>0</v>
      </c>
      <c r="AB675" s="33">
        <v>15.860849</v>
      </c>
      <c r="AC675" s="33">
        <v>5083.5150999999996</v>
      </c>
      <c r="AD675" s="33">
        <v>21.918158999999999</v>
      </c>
      <c r="AE675" s="33">
        <v>25.223421999999999</v>
      </c>
      <c r="AF675" s="33">
        <v>0</v>
      </c>
      <c r="AG675" s="33">
        <v>184.03731999999999</v>
      </c>
      <c r="AH675" s="33">
        <v>0</v>
      </c>
      <c r="AI675" s="33">
        <v>15.860851</v>
      </c>
      <c r="AJ675" s="33">
        <v>2322.1405</v>
      </c>
      <c r="AK675" s="33">
        <v>741.53859</v>
      </c>
      <c r="AL675" s="33">
        <v>2263.9686000000002</v>
      </c>
      <c r="AM675" s="33">
        <v>0</v>
      </c>
      <c r="AN675" s="33">
        <v>22.148423263611999</v>
      </c>
      <c r="AO675" s="10">
        <v>0.22517207472959685</v>
      </c>
      <c r="AP675" s="8">
        <v>0</v>
      </c>
      <c r="AQ675" s="8">
        <v>94.154261586802818</v>
      </c>
      <c r="AR675" s="8">
        <v>57</v>
      </c>
      <c r="AS675" s="8">
        <v>2254.3859649122805</v>
      </c>
      <c r="AT675">
        <v>617</v>
      </c>
      <c r="AU675" s="20">
        <v>1761</v>
      </c>
      <c r="AV675" s="8">
        <v>96.124454148471614</v>
      </c>
      <c r="AW675" s="34">
        <v>73</v>
      </c>
      <c r="AX675" s="34">
        <v>56</v>
      </c>
    </row>
    <row r="676" spans="1:50" x14ac:dyDescent="0.25">
      <c r="A676" s="2" t="s">
        <v>576</v>
      </c>
      <c r="B676" s="3" t="s">
        <v>1384</v>
      </c>
      <c r="C676" s="4">
        <v>76834</v>
      </c>
      <c r="D676" s="2" t="s">
        <v>578</v>
      </c>
      <c r="E676" s="2" t="s">
        <v>1385</v>
      </c>
      <c r="F676" t="e">
        <v>#N/A</v>
      </c>
      <c r="G676" s="6" t="s">
        <v>2231</v>
      </c>
      <c r="H676" s="6">
        <v>8</v>
      </c>
      <c r="I676" s="6" t="s">
        <v>2238</v>
      </c>
      <c r="J676" s="6" t="s">
        <v>2238</v>
      </c>
      <c r="K676" s="34">
        <v>89469.900000000009</v>
      </c>
      <c r="L676" s="34">
        <v>7729</v>
      </c>
      <c r="M676" s="34">
        <v>4014</v>
      </c>
      <c r="N676" s="34">
        <v>67.61335326357748</v>
      </c>
      <c r="O676" s="35">
        <v>4.7706589257966439</v>
      </c>
      <c r="P676" s="33">
        <v>2306</v>
      </c>
      <c r="Q676" s="33">
        <v>1687</v>
      </c>
      <c r="R676" s="33">
        <v>21</v>
      </c>
      <c r="S676" s="8">
        <v>26.181283502082898</v>
      </c>
      <c r="T676" s="33">
        <v>12698.361000000001</v>
      </c>
      <c r="U676" s="33">
        <v>1688.6086</v>
      </c>
      <c r="V676" s="33">
        <v>3935.6801</v>
      </c>
      <c r="W676" s="33">
        <v>66990.879000000001</v>
      </c>
      <c r="X676" s="33">
        <v>4151.3244999999997</v>
      </c>
      <c r="Y676" s="33">
        <v>0</v>
      </c>
      <c r="Z676" s="33">
        <v>8870.1885000000002</v>
      </c>
      <c r="AA676" s="33">
        <v>16905.224999999999</v>
      </c>
      <c r="AB676" s="33">
        <v>287.68185</v>
      </c>
      <c r="AC676" s="33">
        <v>63618.95</v>
      </c>
      <c r="AD676" s="33">
        <v>1127.8208</v>
      </c>
      <c r="AE676" s="33">
        <v>1241.0961</v>
      </c>
      <c r="AF676" s="33">
        <v>0</v>
      </c>
      <c r="AG676" s="33">
        <v>3268.2932000000001</v>
      </c>
      <c r="AH676" s="33">
        <v>16902.91</v>
      </c>
      <c r="AI676" s="33">
        <v>1078.2868000000001</v>
      </c>
      <c r="AJ676" s="33">
        <v>39810.987999999998</v>
      </c>
      <c r="AK676" s="33">
        <v>4733.1224000000002</v>
      </c>
      <c r="AL676" s="33">
        <v>23775.169000000002</v>
      </c>
      <c r="AM676" s="33">
        <v>2182.5952973799999</v>
      </c>
      <c r="AN676" s="33">
        <v>158.749929566128</v>
      </c>
      <c r="AO676" s="10">
        <v>0.20013819653521545</v>
      </c>
      <c r="AP676" s="8">
        <v>0</v>
      </c>
      <c r="AQ676" s="8">
        <v>260.91470010300134</v>
      </c>
      <c r="AR676" s="8">
        <v>818</v>
      </c>
      <c r="AS676" s="8">
        <v>325.13322779448657</v>
      </c>
      <c r="AT676">
        <v>873</v>
      </c>
      <c r="AU676" s="20">
        <v>2292</v>
      </c>
      <c r="AV676" s="8">
        <v>57.100149476831085</v>
      </c>
      <c r="AW676" s="34">
        <v>1010</v>
      </c>
      <c r="AX676" s="34">
        <v>926</v>
      </c>
    </row>
    <row r="677" spans="1:50" x14ac:dyDescent="0.25">
      <c r="A677" s="2" t="s">
        <v>661</v>
      </c>
      <c r="B677" s="3" t="s">
        <v>1386</v>
      </c>
      <c r="C677" s="4">
        <v>70429</v>
      </c>
      <c r="D677" s="2" t="s">
        <v>663</v>
      </c>
      <c r="E677" s="2" t="s">
        <v>1387</v>
      </c>
      <c r="F677" t="e">
        <v>#N/A</v>
      </c>
      <c r="G677" s="6" t="s">
        <v>2233</v>
      </c>
      <c r="H677" s="6">
        <v>6</v>
      </c>
      <c r="I677" s="6" t="s">
        <v>2238</v>
      </c>
      <c r="J677" s="6" t="s">
        <v>2238</v>
      </c>
      <c r="K677" s="34">
        <v>88278.6</v>
      </c>
      <c r="L677" s="34">
        <v>4479</v>
      </c>
      <c r="M677" s="34">
        <v>3533</v>
      </c>
      <c r="N677" s="34">
        <v>54.457967732804981</v>
      </c>
      <c r="O677" s="35">
        <v>2.838917358531563</v>
      </c>
      <c r="P677" s="33">
        <v>1101</v>
      </c>
      <c r="Q677" s="33">
        <v>2428</v>
      </c>
      <c r="R677" s="33">
        <v>4</v>
      </c>
      <c r="S677" s="8">
        <v>22.703013824544996</v>
      </c>
      <c r="T677" s="33">
        <v>30327.234</v>
      </c>
      <c r="U677" s="33">
        <v>0</v>
      </c>
      <c r="V677" s="33">
        <v>0</v>
      </c>
      <c r="W677" s="33">
        <v>0</v>
      </c>
      <c r="X677" s="33">
        <v>65912.282000000007</v>
      </c>
      <c r="Y677" s="33">
        <v>38860.809000000001</v>
      </c>
      <c r="Z677" s="33">
        <v>548.85230999999999</v>
      </c>
      <c r="AA677" s="33">
        <v>0</v>
      </c>
      <c r="AB677" s="33">
        <v>528.82965999999999</v>
      </c>
      <c r="AC677" s="33">
        <v>57183.004999999997</v>
      </c>
      <c r="AD677" s="33">
        <v>69.234763000000001</v>
      </c>
      <c r="AE677" s="33">
        <v>7.5048833999999998</v>
      </c>
      <c r="AF677" s="33">
        <v>0</v>
      </c>
      <c r="AG677" s="33">
        <v>39023.447999999997</v>
      </c>
      <c r="AH677" s="33">
        <v>0</v>
      </c>
      <c r="AI677" s="33">
        <v>124.12693</v>
      </c>
      <c r="AJ677" s="33">
        <v>10136.129000000001</v>
      </c>
      <c r="AK677" s="33">
        <v>25834.297999999999</v>
      </c>
      <c r="AL677" s="33">
        <v>22065.223999999998</v>
      </c>
      <c r="AM677" s="33">
        <v>0</v>
      </c>
      <c r="AN677" s="33">
        <v>266.790358222956</v>
      </c>
      <c r="AO677" s="10">
        <v>0.61325028312570784</v>
      </c>
      <c r="AP677" s="8">
        <v>27.107617240444561</v>
      </c>
      <c r="AQ677" s="8">
        <v>140.33054548896581</v>
      </c>
      <c r="AR677" s="8">
        <v>959</v>
      </c>
      <c r="AS677" s="8">
        <v>149.11366006256517</v>
      </c>
      <c r="AT677">
        <v>2903</v>
      </c>
      <c r="AU677" s="20">
        <v>3373</v>
      </c>
      <c r="AV677" s="8">
        <v>95.471270874610809</v>
      </c>
      <c r="AW677" s="34">
        <v>326</v>
      </c>
      <c r="AX677" s="34">
        <v>166</v>
      </c>
    </row>
    <row r="678" spans="1:50" x14ac:dyDescent="0.25">
      <c r="A678" s="2" t="s">
        <v>888</v>
      </c>
      <c r="B678" s="3" t="s">
        <v>1388</v>
      </c>
      <c r="C678" s="4">
        <v>27580</v>
      </c>
      <c r="D678" s="2" t="s">
        <v>890</v>
      </c>
      <c r="E678" s="2" t="s">
        <v>1389</v>
      </c>
      <c r="F678" t="e">
        <v>#N/A</v>
      </c>
      <c r="G678" s="6" t="s">
        <v>2230</v>
      </c>
      <c r="H678" s="6">
        <v>28</v>
      </c>
      <c r="I678" s="6" t="s">
        <v>2237</v>
      </c>
      <c r="J678" s="6" t="s">
        <v>2237</v>
      </c>
      <c r="K678" s="34">
        <v>32510.799999999999</v>
      </c>
      <c r="L678" s="34">
        <v>472</v>
      </c>
      <c r="M678" s="34">
        <v>467</v>
      </c>
      <c r="N678" s="34">
        <v>73.44753747323341</v>
      </c>
      <c r="O678" s="35">
        <v>1.3319338824024813</v>
      </c>
      <c r="P678" s="33">
        <v>0</v>
      </c>
      <c r="Q678" s="33">
        <v>0</v>
      </c>
      <c r="R678" s="33">
        <v>467</v>
      </c>
      <c r="S678" s="8">
        <v>74.022991043790768</v>
      </c>
      <c r="T678" s="33">
        <v>2739.1545999999998</v>
      </c>
      <c r="U678" s="33">
        <v>366.17151999999999</v>
      </c>
      <c r="V678" s="33">
        <v>0</v>
      </c>
      <c r="W678" s="33">
        <v>25743.806</v>
      </c>
      <c r="X678" s="33">
        <v>0</v>
      </c>
      <c r="Y678" s="33">
        <v>0</v>
      </c>
      <c r="Z678" s="33">
        <v>17231.776999999998</v>
      </c>
      <c r="AA678" s="33">
        <v>2032.8855000000001</v>
      </c>
      <c r="AB678" s="33">
        <v>286.40804000000003</v>
      </c>
      <c r="AC678" s="33">
        <v>9432.4053999999996</v>
      </c>
      <c r="AD678" s="33">
        <v>137.21394000000001</v>
      </c>
      <c r="AE678" s="33">
        <v>4.5332612000000001</v>
      </c>
      <c r="AF678" s="33">
        <v>137.21395000000001</v>
      </c>
      <c r="AG678" s="33">
        <v>1157.0977</v>
      </c>
      <c r="AH678" s="33">
        <v>2032.8855000000001</v>
      </c>
      <c r="AI678" s="33">
        <v>190.59403</v>
      </c>
      <c r="AJ678" s="33">
        <v>3512.0365000000002</v>
      </c>
      <c r="AK678" s="33">
        <v>530.31541000000004</v>
      </c>
      <c r="AL678" s="33">
        <v>21556.013999999999</v>
      </c>
      <c r="AM678" s="33">
        <v>0</v>
      </c>
      <c r="AN678" s="33">
        <v>39.374751488574809</v>
      </c>
      <c r="AO678" s="10">
        <v>0.59919028340080971</v>
      </c>
      <c r="AP678" s="8">
        <v>0</v>
      </c>
      <c r="AQ678" s="8">
        <v>47.440005299592592</v>
      </c>
      <c r="AR678" s="8">
        <v>304</v>
      </c>
      <c r="AS678" s="8">
        <v>161.84210526315789</v>
      </c>
      <c r="AT678">
        <v>136</v>
      </c>
      <c r="AU678" s="20">
        <v>448</v>
      </c>
      <c r="AV678" s="8">
        <v>95.931477516059957</v>
      </c>
      <c r="AW678" s="34">
        <v>7</v>
      </c>
      <c r="AX678" s="34">
        <v>5</v>
      </c>
    </row>
    <row r="679" spans="1:50" x14ac:dyDescent="0.25">
      <c r="A679" s="2" t="s">
        <v>772</v>
      </c>
      <c r="B679" s="3" t="s">
        <v>1390</v>
      </c>
      <c r="C679" s="4">
        <v>41797</v>
      </c>
      <c r="D679" s="2" t="s">
        <v>774</v>
      </c>
      <c r="E679" s="2" t="s">
        <v>1391</v>
      </c>
      <c r="F679" t="e">
        <v>#N/A</v>
      </c>
      <c r="G679" s="6" t="s">
        <v>2233</v>
      </c>
      <c r="H679" s="6">
        <v>22</v>
      </c>
      <c r="I679" s="6" t="s">
        <v>2238</v>
      </c>
      <c r="J679" s="6" t="s">
        <v>2238</v>
      </c>
      <c r="K679" s="34">
        <v>36620.800000000003</v>
      </c>
      <c r="L679" s="34">
        <v>1919</v>
      </c>
      <c r="M679" s="34">
        <v>1696</v>
      </c>
      <c r="N679" s="34">
        <v>55.12971698113207</v>
      </c>
      <c r="O679" s="35">
        <v>4.7002620858562976</v>
      </c>
      <c r="P679" s="33">
        <v>818</v>
      </c>
      <c r="Q679" s="33">
        <v>857</v>
      </c>
      <c r="R679" s="33">
        <v>21</v>
      </c>
      <c r="S679" s="8">
        <v>25.256246110414811</v>
      </c>
      <c r="T679" s="33">
        <v>11530.553</v>
      </c>
      <c r="U679" s="33">
        <v>1066.1251999999999</v>
      </c>
      <c r="V679" s="33">
        <v>0</v>
      </c>
      <c r="W679" s="33">
        <v>23289.525000000001</v>
      </c>
      <c r="X679" s="33">
        <v>2032.5495000000001</v>
      </c>
      <c r="Y679" s="33">
        <v>45.723970000000001</v>
      </c>
      <c r="Z679" s="33">
        <v>308.73444000000001</v>
      </c>
      <c r="AA679" s="33">
        <v>1986.3145</v>
      </c>
      <c r="AB679" s="33">
        <v>299.12963999999999</v>
      </c>
      <c r="AC679" s="33">
        <v>35609.067000000003</v>
      </c>
      <c r="AD679" s="33">
        <v>54.756006999999997</v>
      </c>
      <c r="AE679" s="33">
        <v>69.853263999999996</v>
      </c>
      <c r="AF679" s="33">
        <v>0</v>
      </c>
      <c r="AG679" s="33">
        <v>1512.3839</v>
      </c>
      <c r="AH679" s="33">
        <v>1743.9786999999999</v>
      </c>
      <c r="AI679" s="33">
        <v>337.98642000000001</v>
      </c>
      <c r="AJ679" s="33">
        <v>16486.732</v>
      </c>
      <c r="AK679" s="33">
        <v>8478.6990000000005</v>
      </c>
      <c r="AL679" s="33">
        <v>9674.0925000000007</v>
      </c>
      <c r="AM679" s="33">
        <v>0</v>
      </c>
      <c r="AN679" s="33">
        <v>69.699932403180838</v>
      </c>
      <c r="AO679" s="10">
        <v>0.46717600452744767</v>
      </c>
      <c r="AP679" s="8">
        <v>0</v>
      </c>
      <c r="AQ679" s="8">
        <v>157.06657527950091</v>
      </c>
      <c r="AR679" s="8">
        <v>369</v>
      </c>
      <c r="AS679" s="8">
        <v>525.01626016260172</v>
      </c>
      <c r="AT679">
        <v>1032</v>
      </c>
      <c r="AU679" s="20">
        <v>1182</v>
      </c>
      <c r="AV679" s="8">
        <v>69.693396226415089</v>
      </c>
      <c r="AW679" s="34">
        <v>407</v>
      </c>
      <c r="AX679" s="34">
        <v>378</v>
      </c>
    </row>
    <row r="680" spans="1:50" x14ac:dyDescent="0.25">
      <c r="A680" s="2" t="s">
        <v>96</v>
      </c>
      <c r="B680" s="3" t="s">
        <v>1392</v>
      </c>
      <c r="C680" s="4">
        <v>44078</v>
      </c>
      <c r="D680" s="2" t="s">
        <v>98</v>
      </c>
      <c r="E680" s="2" t="s">
        <v>1393</v>
      </c>
      <c r="F680" t="e">
        <v>#N/A</v>
      </c>
      <c r="G680" s="6" t="s">
        <v>2233</v>
      </c>
      <c r="H680" s="6">
        <v>14</v>
      </c>
      <c r="I680" s="6" t="s">
        <v>2238</v>
      </c>
      <c r="J680" s="6" t="s">
        <v>2238</v>
      </c>
      <c r="K680" s="34">
        <v>79985.2</v>
      </c>
      <c r="L680" s="34">
        <v>2430</v>
      </c>
      <c r="M680" s="34">
        <v>2048</v>
      </c>
      <c r="N680" s="34">
        <v>62.3046875</v>
      </c>
      <c r="O680" s="35">
        <v>1.8109351109793312</v>
      </c>
      <c r="P680" s="33">
        <v>584</v>
      </c>
      <c r="Q680" s="33">
        <v>1449</v>
      </c>
      <c r="R680" s="33">
        <v>15</v>
      </c>
      <c r="S680" s="8">
        <v>40.89496519870314</v>
      </c>
      <c r="T680" s="33">
        <v>5742.1151</v>
      </c>
      <c r="U680" s="33">
        <v>2920.7725</v>
      </c>
      <c r="V680" s="33">
        <v>10597.329</v>
      </c>
      <c r="W680" s="33">
        <v>46260.792000000001</v>
      </c>
      <c r="X680" s="33">
        <v>10572.501</v>
      </c>
      <c r="Y680" s="33">
        <v>0</v>
      </c>
      <c r="Z680" s="33">
        <v>2206.2258000000002</v>
      </c>
      <c r="AA680" s="33">
        <v>5053.1720999999998</v>
      </c>
      <c r="AB680" s="33">
        <v>0</v>
      </c>
      <c r="AC680" s="33">
        <v>67526.270999999993</v>
      </c>
      <c r="AD680" s="33">
        <v>3558.7035999999998</v>
      </c>
      <c r="AE680" s="33">
        <v>550.62327000000005</v>
      </c>
      <c r="AF680" s="33">
        <v>3178.4142000000002</v>
      </c>
      <c r="AG680" s="33">
        <v>235.31326000000001</v>
      </c>
      <c r="AH680" s="33">
        <v>5376.3307000000004</v>
      </c>
      <c r="AI680" s="33">
        <v>276.72053</v>
      </c>
      <c r="AJ680" s="33">
        <v>26795.167000000001</v>
      </c>
      <c r="AK680" s="33">
        <v>10870.744000000001</v>
      </c>
      <c r="AL680" s="33">
        <v>32712.561000000002</v>
      </c>
      <c r="AM680" s="33">
        <v>14599.2553506</v>
      </c>
      <c r="AN680" s="33">
        <v>41.016992851677763</v>
      </c>
      <c r="AO680" s="10">
        <v>0.57951482479784366</v>
      </c>
      <c r="AP680" s="8">
        <v>0</v>
      </c>
      <c r="AQ680" s="8">
        <v>92.904111987941121</v>
      </c>
      <c r="AR680" s="8">
        <v>793</v>
      </c>
      <c r="AS680" s="8">
        <v>225.59899117276163</v>
      </c>
      <c r="AT680">
        <v>1593</v>
      </c>
      <c r="AU680" s="20">
        <v>1921</v>
      </c>
      <c r="AV680" s="8">
        <v>93.798828125</v>
      </c>
      <c r="AW680" s="34">
        <v>49</v>
      </c>
      <c r="AX680" s="34">
        <v>40</v>
      </c>
    </row>
    <row r="681" spans="1:50" x14ac:dyDescent="0.25">
      <c r="A681" s="2" t="s">
        <v>576</v>
      </c>
      <c r="B681" s="3" t="s">
        <v>1394</v>
      </c>
      <c r="C681" s="4">
        <v>76606</v>
      </c>
      <c r="D681" s="2" t="s">
        <v>578</v>
      </c>
      <c r="E681" s="2" t="s">
        <v>1395</v>
      </c>
      <c r="F681" t="e">
        <v>#N/A</v>
      </c>
      <c r="G681" s="6" t="s">
        <v>2232</v>
      </c>
      <c r="H681" s="6">
        <v>10</v>
      </c>
      <c r="I681" s="6" t="s">
        <v>2238</v>
      </c>
      <c r="J681" s="6" t="s">
        <v>2238</v>
      </c>
      <c r="K681" s="34">
        <v>20134.3</v>
      </c>
      <c r="L681" s="34">
        <v>1598</v>
      </c>
      <c r="M681" s="34">
        <v>1101</v>
      </c>
      <c r="N681" s="34">
        <v>65.304268846503177</v>
      </c>
      <c r="O681" s="35">
        <v>5.764416036373829</v>
      </c>
      <c r="P681" s="33">
        <v>309</v>
      </c>
      <c r="Q681" s="33">
        <v>771</v>
      </c>
      <c r="R681" s="33">
        <v>21</v>
      </c>
      <c r="S681" s="8">
        <v>39.037082754343984</v>
      </c>
      <c r="T681" s="33">
        <v>975.83367999999996</v>
      </c>
      <c r="U681" s="33">
        <v>0</v>
      </c>
      <c r="V681" s="33">
        <v>1073.8101999999999</v>
      </c>
      <c r="W681" s="33">
        <v>11477.526</v>
      </c>
      <c r="X681" s="33">
        <v>0</v>
      </c>
      <c r="Y681" s="33">
        <v>7.4292810999999999</v>
      </c>
      <c r="Z681" s="33">
        <v>2509.1365999999998</v>
      </c>
      <c r="AA681" s="33">
        <v>0</v>
      </c>
      <c r="AB681" s="33">
        <v>0</v>
      </c>
      <c r="AC681" s="33">
        <v>10979.998</v>
      </c>
      <c r="AD681" s="33">
        <v>82.560762999999994</v>
      </c>
      <c r="AE681" s="33">
        <v>71.063297000000006</v>
      </c>
      <c r="AF681" s="33">
        <v>0</v>
      </c>
      <c r="AG681" s="33">
        <v>523.36614999999995</v>
      </c>
      <c r="AH681" s="33">
        <v>0</v>
      </c>
      <c r="AI681" s="33">
        <v>0</v>
      </c>
      <c r="AJ681" s="33">
        <v>7293.1036999999997</v>
      </c>
      <c r="AK681" s="33">
        <v>390.69895000000002</v>
      </c>
      <c r="AL681" s="33">
        <v>5300.8931000000002</v>
      </c>
      <c r="AM681" s="33">
        <v>0</v>
      </c>
      <c r="AN681" s="33">
        <v>4.3581670595759991</v>
      </c>
      <c r="AO681" s="10">
        <v>0.25986148750376392</v>
      </c>
      <c r="AP681" s="8">
        <v>0</v>
      </c>
      <c r="AQ681" s="8">
        <v>59.313292404357689</v>
      </c>
      <c r="AR681" s="8">
        <v>248</v>
      </c>
      <c r="AS681" s="8">
        <v>243.79032258064518</v>
      </c>
      <c r="AT681">
        <v>474</v>
      </c>
      <c r="AU681" s="20">
        <v>861</v>
      </c>
      <c r="AV681" s="8">
        <v>78.201634877384194</v>
      </c>
      <c r="AW681" s="34">
        <v>84</v>
      </c>
      <c r="AX681" s="34">
        <v>67</v>
      </c>
    </row>
    <row r="682" spans="1:50" x14ac:dyDescent="0.25">
      <c r="A682" s="2" t="s">
        <v>500</v>
      </c>
      <c r="B682" s="3" t="s">
        <v>1396</v>
      </c>
      <c r="C682" s="4">
        <v>5376</v>
      </c>
      <c r="D682" s="2" t="s">
        <v>502</v>
      </c>
      <c r="E682" s="2" t="s">
        <v>1397</v>
      </c>
      <c r="F682" t="e">
        <v>#N/A</v>
      </c>
      <c r="G682" s="6" t="s">
        <v>2232</v>
      </c>
      <c r="H682" s="6">
        <v>0</v>
      </c>
      <c r="I682" s="6" t="s">
        <v>2239</v>
      </c>
      <c r="J682" s="6" t="s">
        <v>2239</v>
      </c>
      <c r="K682" s="34">
        <v>12590.5</v>
      </c>
      <c r="L682" s="34">
        <v>2779</v>
      </c>
      <c r="M682" s="34">
        <v>2295</v>
      </c>
      <c r="N682" s="34">
        <v>80.087145969498906</v>
      </c>
      <c r="O682" s="35">
        <v>19.756848026699597</v>
      </c>
      <c r="P682" s="33">
        <v>1075</v>
      </c>
      <c r="Q682" s="33">
        <v>1185</v>
      </c>
      <c r="R682" s="33">
        <v>35</v>
      </c>
      <c r="S682" s="8">
        <v>24.706009119914949</v>
      </c>
      <c r="T682" s="33">
        <v>6064.5344999999998</v>
      </c>
      <c r="U682" s="33">
        <v>0</v>
      </c>
      <c r="V682" s="33">
        <v>0</v>
      </c>
      <c r="W682" s="33">
        <v>7192.2485999999999</v>
      </c>
      <c r="X682" s="33">
        <v>0</v>
      </c>
      <c r="Y682" s="33">
        <v>0</v>
      </c>
      <c r="Z682" s="33">
        <v>1299.3359</v>
      </c>
      <c r="AA682" s="33">
        <v>0</v>
      </c>
      <c r="AB682" s="33">
        <v>10.140295999999999</v>
      </c>
      <c r="AC682" s="33">
        <v>11778.566000000001</v>
      </c>
      <c r="AD682" s="33">
        <v>434.37984999999998</v>
      </c>
      <c r="AE682" s="33">
        <v>445.85656999999998</v>
      </c>
      <c r="AF682" s="33">
        <v>0</v>
      </c>
      <c r="AG682" s="33">
        <v>1377.5426</v>
      </c>
      <c r="AH682" s="33">
        <v>0</v>
      </c>
      <c r="AI682" s="33">
        <v>0</v>
      </c>
      <c r="AJ682" s="33">
        <v>4974.4852000000001</v>
      </c>
      <c r="AK682" s="33">
        <v>3383.6855999999998</v>
      </c>
      <c r="AL682" s="33">
        <v>3340.8517000000002</v>
      </c>
      <c r="AM682" s="33">
        <v>0</v>
      </c>
      <c r="AN682" s="33">
        <v>18.0893232323996</v>
      </c>
      <c r="AO682" s="10">
        <v>0.28920421299005267</v>
      </c>
      <c r="AP682" s="8">
        <v>0</v>
      </c>
      <c r="AQ682" s="8">
        <v>78.270294701455086</v>
      </c>
      <c r="AR682" s="8">
        <v>133</v>
      </c>
      <c r="AS682" s="8">
        <v>744.81203007518798</v>
      </c>
      <c r="AT682">
        <v>608</v>
      </c>
      <c r="AU682" s="20">
        <v>1644</v>
      </c>
      <c r="AV682" s="8">
        <v>71.633986928104576</v>
      </c>
      <c r="AW682" s="34">
        <v>284</v>
      </c>
      <c r="AX682" s="34">
        <v>263</v>
      </c>
    </row>
    <row r="683" spans="1:50" x14ac:dyDescent="0.25">
      <c r="A683" s="2" t="s">
        <v>295</v>
      </c>
      <c r="B683" s="3" t="s">
        <v>1398</v>
      </c>
      <c r="C683" s="4">
        <v>73520</v>
      </c>
      <c r="D683" s="2" t="s">
        <v>297</v>
      </c>
      <c r="E683" s="2" t="s">
        <v>1399</v>
      </c>
      <c r="F683" t="e">
        <v>#N/A</v>
      </c>
      <c r="G683" s="6" t="s">
        <v>2232</v>
      </c>
      <c r="H683" s="6">
        <v>17</v>
      </c>
      <c r="I683" s="6" t="s">
        <v>2238</v>
      </c>
      <c r="J683" s="6" t="s">
        <v>2238</v>
      </c>
      <c r="K683" s="34">
        <v>6317.2999999999993</v>
      </c>
      <c r="L683" s="34">
        <v>2713</v>
      </c>
      <c r="M683" s="34">
        <v>2436</v>
      </c>
      <c r="N683" s="34">
        <v>89.860426929392446</v>
      </c>
      <c r="O683" s="35">
        <v>51.134386497268771</v>
      </c>
      <c r="P683" s="33">
        <v>1722</v>
      </c>
      <c r="Q683" s="33">
        <v>709</v>
      </c>
      <c r="R683" s="33">
        <v>5</v>
      </c>
      <c r="S683" s="8">
        <v>11.716757885236591</v>
      </c>
      <c r="T683" s="33">
        <v>0</v>
      </c>
      <c r="U683" s="33">
        <v>0</v>
      </c>
      <c r="V683" s="33">
        <v>0</v>
      </c>
      <c r="W683" s="33">
        <v>6849.5123000000003</v>
      </c>
      <c r="X683" s="33">
        <v>0</v>
      </c>
      <c r="Y683" s="33">
        <v>0</v>
      </c>
      <c r="Z683" s="33">
        <v>610.68005000000005</v>
      </c>
      <c r="AA683" s="33">
        <v>0</v>
      </c>
      <c r="AB683" s="33">
        <v>22.501380000000001</v>
      </c>
      <c r="AC683" s="33">
        <v>6223.9372000000003</v>
      </c>
      <c r="AD683" s="33">
        <v>30.448633000000001</v>
      </c>
      <c r="AE683" s="33">
        <v>28.296755999999998</v>
      </c>
      <c r="AF683" s="33">
        <v>0</v>
      </c>
      <c r="AG683" s="33">
        <v>777.04169999999999</v>
      </c>
      <c r="AH683" s="33">
        <v>0</v>
      </c>
      <c r="AI683" s="33">
        <v>0</v>
      </c>
      <c r="AJ683" s="33">
        <v>5275.2295999999997</v>
      </c>
      <c r="AK683" s="33">
        <v>0</v>
      </c>
      <c r="AL683" s="33">
        <v>806.99917000000005</v>
      </c>
      <c r="AM683" s="33">
        <v>22.613784941700001</v>
      </c>
      <c r="AN683" s="33">
        <v>11.522214767427759</v>
      </c>
      <c r="AO683" s="10">
        <v>0.38121881143202785</v>
      </c>
      <c r="AP683" s="8">
        <v>0</v>
      </c>
      <c r="AQ683" s="8">
        <v>103.7</v>
      </c>
      <c r="AR683" s="8">
        <v>65</v>
      </c>
      <c r="AS683" s="8">
        <v>1595.3846153846155</v>
      </c>
      <c r="AT683">
        <v>1798</v>
      </c>
      <c r="AU683" s="20">
        <v>1261</v>
      </c>
      <c r="AV683" s="8">
        <v>51.765188834154351</v>
      </c>
      <c r="AW683" s="34">
        <v>612</v>
      </c>
      <c r="AX683" s="34">
        <v>555</v>
      </c>
    </row>
    <row r="684" spans="1:50" x14ac:dyDescent="0.25">
      <c r="A684" s="2" t="s">
        <v>204</v>
      </c>
      <c r="B684" s="3" t="s">
        <v>1400</v>
      </c>
      <c r="C684" s="4">
        <v>52788</v>
      </c>
      <c r="D684" s="2" t="s">
        <v>206</v>
      </c>
      <c r="E684" s="2" t="s">
        <v>1401</v>
      </c>
      <c r="F684" t="e">
        <v>#N/A</v>
      </c>
      <c r="G684" s="6" t="s">
        <v>2230</v>
      </c>
      <c r="H684" s="6">
        <v>18</v>
      </c>
      <c r="I684" s="6" t="s">
        <v>2238</v>
      </c>
      <c r="J684" s="6" t="s">
        <v>2238</v>
      </c>
      <c r="K684" s="34">
        <v>20701.599999999999</v>
      </c>
      <c r="L684" s="34">
        <v>5914</v>
      </c>
      <c r="M684" s="34">
        <v>4804</v>
      </c>
      <c r="N684" s="34">
        <v>90.299750208159864</v>
      </c>
      <c r="O684" s="35">
        <v>29.762300633054235</v>
      </c>
      <c r="P684" s="33">
        <v>883</v>
      </c>
      <c r="Q684" s="33">
        <v>3870</v>
      </c>
      <c r="R684" s="33">
        <v>51</v>
      </c>
      <c r="S684" s="8">
        <v>37.581143216661673</v>
      </c>
      <c r="T684" s="33">
        <v>6221.1729999999998</v>
      </c>
      <c r="U684" s="33">
        <v>3126.4719</v>
      </c>
      <c r="V684" s="33">
        <v>6144.6462000000001</v>
      </c>
      <c r="W684" s="33">
        <v>6215.7461000000003</v>
      </c>
      <c r="X684" s="33">
        <v>133.0224</v>
      </c>
      <c r="Y684" s="33">
        <v>0</v>
      </c>
      <c r="Z684" s="33">
        <v>3290.6556999999998</v>
      </c>
      <c r="AA684" s="33">
        <v>621.84640000000002</v>
      </c>
      <c r="AB684" s="33">
        <v>111.48425</v>
      </c>
      <c r="AC684" s="33">
        <v>17785.087</v>
      </c>
      <c r="AD684" s="33">
        <v>44.337747999999998</v>
      </c>
      <c r="AE684" s="33">
        <v>44.337736999999997</v>
      </c>
      <c r="AF684" s="33">
        <v>0</v>
      </c>
      <c r="AG684" s="33">
        <v>3615.4014999999999</v>
      </c>
      <c r="AH684" s="33">
        <v>621.84640000000002</v>
      </c>
      <c r="AI684" s="33">
        <v>1750.5099</v>
      </c>
      <c r="AJ684" s="33">
        <v>4153.8280000000004</v>
      </c>
      <c r="AK684" s="33">
        <v>3454.7226000000001</v>
      </c>
      <c r="AL684" s="33">
        <v>8212.7649000000001</v>
      </c>
      <c r="AM684" s="33">
        <v>634.26126382100006</v>
      </c>
      <c r="AN684" s="33">
        <v>29.695361691410007</v>
      </c>
      <c r="AO684" s="10">
        <v>0.3951789627465303</v>
      </c>
      <c r="AP684" s="8">
        <v>0</v>
      </c>
      <c r="AQ684" s="8">
        <v>154.17754799115886</v>
      </c>
      <c r="AR684" s="8">
        <v>239</v>
      </c>
      <c r="AS684" s="8">
        <v>716.31799163179915</v>
      </c>
      <c r="AT684">
        <v>3813</v>
      </c>
      <c r="AU684" s="20">
        <v>4655</v>
      </c>
      <c r="AV684" s="8">
        <v>96.898417985012486</v>
      </c>
      <c r="AW684" s="34">
        <v>458</v>
      </c>
      <c r="AX684" s="34">
        <v>432</v>
      </c>
    </row>
    <row r="685" spans="1:50" x14ac:dyDescent="0.25">
      <c r="A685" s="2" t="s">
        <v>576</v>
      </c>
      <c r="B685" s="3" t="s">
        <v>1402</v>
      </c>
      <c r="C685" s="4">
        <v>76054</v>
      </c>
      <c r="D685" s="2" t="s">
        <v>578</v>
      </c>
      <c r="E685" s="2" t="s">
        <v>1403</v>
      </c>
      <c r="F685" t="e">
        <v>#N/A</v>
      </c>
      <c r="G685" s="6" t="s">
        <v>2232</v>
      </c>
      <c r="H685" s="6">
        <v>0</v>
      </c>
      <c r="I685" s="6" t="s">
        <v>2239</v>
      </c>
      <c r="J685" s="6" t="s">
        <v>2239</v>
      </c>
      <c r="K685" s="34">
        <v>9006.1</v>
      </c>
      <c r="L685" s="34">
        <v>959</v>
      </c>
      <c r="M685" s="34">
        <v>805</v>
      </c>
      <c r="N685" s="34">
        <v>55.527950310559007</v>
      </c>
      <c r="O685" s="35">
        <v>11.890770695660754</v>
      </c>
      <c r="P685" s="33">
        <v>541</v>
      </c>
      <c r="Q685" s="33">
        <v>257</v>
      </c>
      <c r="R685" s="33">
        <v>7</v>
      </c>
      <c r="S685" s="8">
        <v>3.8141635830984706</v>
      </c>
      <c r="T685" s="33">
        <v>56.523412999999998</v>
      </c>
      <c r="U685" s="33">
        <v>0</v>
      </c>
      <c r="V685" s="33">
        <v>0</v>
      </c>
      <c r="W685" s="33">
        <v>9990.0182999999997</v>
      </c>
      <c r="X685" s="33">
        <v>0</v>
      </c>
      <c r="Y685" s="33">
        <v>0</v>
      </c>
      <c r="Z685" s="33">
        <v>206.50596999999999</v>
      </c>
      <c r="AA685" s="33">
        <v>3610.9041999999999</v>
      </c>
      <c r="AB685" s="33">
        <v>5.1107088999999997</v>
      </c>
      <c r="AC685" s="33">
        <v>6260.0337</v>
      </c>
      <c r="AD685" s="33">
        <v>17.695170999999998</v>
      </c>
      <c r="AE685" s="33">
        <v>51.276001999999998</v>
      </c>
      <c r="AF685" s="33">
        <v>0</v>
      </c>
      <c r="AG685" s="33">
        <v>732.93215999999995</v>
      </c>
      <c r="AH685" s="33">
        <v>3598.4982</v>
      </c>
      <c r="AI685" s="33">
        <v>5.0196189000000002</v>
      </c>
      <c r="AJ685" s="33">
        <v>5271.0253000000002</v>
      </c>
      <c r="AK685" s="33">
        <v>56.258214000000002</v>
      </c>
      <c r="AL685" s="33">
        <v>385.24029000000002</v>
      </c>
      <c r="AM685" s="33">
        <v>0</v>
      </c>
      <c r="AN685" s="33">
        <v>22.228513711724801</v>
      </c>
      <c r="AO685" s="10">
        <v>0.58271322266742986</v>
      </c>
      <c r="AP685" s="8">
        <v>0</v>
      </c>
      <c r="AQ685" s="8">
        <v>103.4990464548418</v>
      </c>
      <c r="AR685" s="8">
        <v>88</v>
      </c>
      <c r="AS685" s="8">
        <v>1198.8636363636363</v>
      </c>
      <c r="AT685">
        <v>50</v>
      </c>
      <c r="AU685" s="20">
        <v>317</v>
      </c>
      <c r="AV685" s="8">
        <v>39.378881987577643</v>
      </c>
      <c r="AW685" s="34">
        <v>173</v>
      </c>
      <c r="AX685" s="34">
        <v>157</v>
      </c>
    </row>
    <row r="686" spans="1:50" x14ac:dyDescent="0.25">
      <c r="A686" s="2" t="s">
        <v>530</v>
      </c>
      <c r="B686" s="3" t="s">
        <v>1404</v>
      </c>
      <c r="C686" s="4">
        <v>23300</v>
      </c>
      <c r="D686" s="2" t="s">
        <v>532</v>
      </c>
      <c r="E686" s="2" t="s">
        <v>1405</v>
      </c>
      <c r="F686" t="e">
        <v>#N/A</v>
      </c>
      <c r="G686" s="6" t="s">
        <v>2232</v>
      </c>
      <c r="H686" s="6">
        <v>0</v>
      </c>
      <c r="I686" s="6" t="s">
        <v>2239</v>
      </c>
      <c r="J686" s="6" t="s">
        <v>2239</v>
      </c>
      <c r="K686" s="34">
        <v>8438.9</v>
      </c>
      <c r="L686" s="34">
        <v>2367</v>
      </c>
      <c r="M686" s="34">
        <v>2137</v>
      </c>
      <c r="N686" s="34">
        <v>87.459054749649042</v>
      </c>
      <c r="O686" s="35">
        <v>24.587495996412422</v>
      </c>
      <c r="P686" s="33">
        <v>800</v>
      </c>
      <c r="Q686" s="33">
        <v>1336</v>
      </c>
      <c r="R686" s="33">
        <v>1</v>
      </c>
      <c r="S686" s="8">
        <v>30.17564224525205</v>
      </c>
      <c r="T686" s="33">
        <v>8587.1681000000008</v>
      </c>
      <c r="U686" s="33">
        <v>0</v>
      </c>
      <c r="V686" s="33">
        <v>0</v>
      </c>
      <c r="W686" s="33">
        <v>0</v>
      </c>
      <c r="X686" s="33">
        <v>0</v>
      </c>
      <c r="Y686" s="33">
        <v>611.18709999999999</v>
      </c>
      <c r="Z686" s="33">
        <v>0</v>
      </c>
      <c r="AA686" s="33">
        <v>0</v>
      </c>
      <c r="AB686" s="33">
        <v>30.546009999999999</v>
      </c>
      <c r="AC686" s="33">
        <v>7818.4337999999998</v>
      </c>
      <c r="AD686" s="33">
        <v>279.15152999999998</v>
      </c>
      <c r="AE686" s="33">
        <v>292.44229999999999</v>
      </c>
      <c r="AF686" s="33">
        <v>0</v>
      </c>
      <c r="AG686" s="33">
        <v>558.69587999999999</v>
      </c>
      <c r="AH686" s="33">
        <v>0</v>
      </c>
      <c r="AI686" s="33">
        <v>17.211971999999999</v>
      </c>
      <c r="AJ686" s="33">
        <v>0</v>
      </c>
      <c r="AK686" s="33">
        <v>5233.8217999999997</v>
      </c>
      <c r="AL686" s="33">
        <v>2637.1466</v>
      </c>
      <c r="AM686" s="33">
        <v>8874.4915282900001</v>
      </c>
      <c r="AN686" s="33">
        <v>1.624727124624</v>
      </c>
      <c r="AO686" s="10">
        <v>0.31247069854664794</v>
      </c>
      <c r="AP686" s="8">
        <v>73.583517292126558</v>
      </c>
      <c r="AQ686" s="8">
        <v>85.061996196840937</v>
      </c>
      <c r="AR686" s="8">
        <v>79</v>
      </c>
      <c r="AS686" s="8">
        <v>1963.9240506328929</v>
      </c>
      <c r="AT686">
        <v>1330</v>
      </c>
      <c r="AU686" s="20">
        <v>1837</v>
      </c>
      <c r="AV686" s="8">
        <v>85.961628451099671</v>
      </c>
      <c r="AW686" s="34">
        <v>143</v>
      </c>
      <c r="AX686" s="34">
        <v>130</v>
      </c>
    </row>
    <row r="687" spans="1:50" x14ac:dyDescent="0.25">
      <c r="A687" s="2" t="s">
        <v>500</v>
      </c>
      <c r="B687" s="3" t="s">
        <v>1406</v>
      </c>
      <c r="C687" s="4">
        <v>5306</v>
      </c>
      <c r="D687" s="2" t="s">
        <v>502</v>
      </c>
      <c r="E687" s="2" t="s">
        <v>1407</v>
      </c>
      <c r="F687" t="e">
        <v>#N/A</v>
      </c>
      <c r="G687" s="6" t="s">
        <v>2233</v>
      </c>
      <c r="H687" s="6">
        <v>9</v>
      </c>
      <c r="I687" s="6" t="s">
        <v>2238</v>
      </c>
      <c r="J687" s="6" t="s">
        <v>2239</v>
      </c>
      <c r="K687" s="34">
        <v>9079.5</v>
      </c>
      <c r="L687" s="34">
        <v>1376</v>
      </c>
      <c r="M687" s="34">
        <v>1071</v>
      </c>
      <c r="N687" s="34">
        <v>73.576097105508879</v>
      </c>
      <c r="O687" s="35">
        <v>18.918285525775929</v>
      </c>
      <c r="P687" s="33">
        <v>773</v>
      </c>
      <c r="Q687" s="33">
        <v>296</v>
      </c>
      <c r="R687" s="33">
        <v>2</v>
      </c>
      <c r="S687" s="8">
        <v>33.932287896493641</v>
      </c>
      <c r="T687" s="33">
        <v>47.498978000000001</v>
      </c>
      <c r="U687" s="33">
        <v>0</v>
      </c>
      <c r="V687" s="33">
        <v>48.274078000000003</v>
      </c>
      <c r="W687" s="33">
        <v>12628.582</v>
      </c>
      <c r="X687" s="33">
        <v>0</v>
      </c>
      <c r="Y687" s="33">
        <v>0</v>
      </c>
      <c r="Z687" s="33">
        <v>2319.6052</v>
      </c>
      <c r="AA687" s="33">
        <v>27.473655000000001</v>
      </c>
      <c r="AB687" s="33">
        <v>0.99311041</v>
      </c>
      <c r="AC687" s="33">
        <v>10382.883</v>
      </c>
      <c r="AD687" s="33">
        <v>20.423601999999999</v>
      </c>
      <c r="AE687" s="33">
        <v>31.006941999999999</v>
      </c>
      <c r="AF687" s="33">
        <v>0</v>
      </c>
      <c r="AG687" s="33">
        <v>1.1717465</v>
      </c>
      <c r="AH687" s="33">
        <v>0</v>
      </c>
      <c r="AI687" s="33">
        <v>0.99310566</v>
      </c>
      <c r="AJ687" s="33">
        <v>8348.4431000000004</v>
      </c>
      <c r="AK687" s="33">
        <v>42.928210999999997</v>
      </c>
      <c r="AL687" s="33">
        <v>4326.8355000000001</v>
      </c>
      <c r="AM687" s="33">
        <v>1034.3658822499999</v>
      </c>
      <c r="AN687" s="33">
        <v>3.5177721657383598</v>
      </c>
      <c r="AO687" s="10">
        <v>0.41330998248686512</v>
      </c>
      <c r="AP687" s="8">
        <v>0</v>
      </c>
      <c r="AQ687" s="8">
        <v>40.257132193005617</v>
      </c>
      <c r="AR687" s="8">
        <v>97</v>
      </c>
      <c r="AS687" s="8">
        <v>525.25773195876286</v>
      </c>
      <c r="AT687">
        <v>463</v>
      </c>
      <c r="AU687" s="20">
        <v>562</v>
      </c>
      <c r="AV687" s="8">
        <v>52.474323062558362</v>
      </c>
      <c r="AW687" s="34">
        <v>155</v>
      </c>
      <c r="AX687" s="34">
        <v>150</v>
      </c>
    </row>
    <row r="688" spans="1:50" x14ac:dyDescent="0.25">
      <c r="A688" s="2" t="s">
        <v>301</v>
      </c>
      <c r="B688" s="3" t="s">
        <v>1408</v>
      </c>
      <c r="C688" s="4">
        <v>13268</v>
      </c>
      <c r="D688" s="2" t="s">
        <v>303</v>
      </c>
      <c r="E688" s="2" t="s">
        <v>265</v>
      </c>
      <c r="F688" t="e">
        <v>#N/A</v>
      </c>
      <c r="G688" s="6" t="s">
        <v>2233</v>
      </c>
      <c r="H688" s="6">
        <v>0</v>
      </c>
      <c r="I688" s="6" t="s">
        <v>2239</v>
      </c>
      <c r="J688" s="6" t="s">
        <v>2239</v>
      </c>
      <c r="K688" s="34">
        <v>30992.899999999998</v>
      </c>
      <c r="L688" s="34">
        <v>526</v>
      </c>
      <c r="M688" s="34">
        <v>470</v>
      </c>
      <c r="N688" s="34">
        <v>36.808510638297868</v>
      </c>
      <c r="O688" s="35">
        <v>1.8168814850213397</v>
      </c>
      <c r="P688" s="33">
        <v>253</v>
      </c>
      <c r="Q688" s="33">
        <v>215</v>
      </c>
      <c r="R688" s="33">
        <v>2</v>
      </c>
      <c r="S688" s="8">
        <v>39.896547145899412</v>
      </c>
      <c r="T688" s="33">
        <v>11057.201999999999</v>
      </c>
      <c r="U688" s="33">
        <v>0</v>
      </c>
      <c r="V688" s="33">
        <v>0</v>
      </c>
      <c r="W688" s="33">
        <v>1711.2974999999999</v>
      </c>
      <c r="X688" s="33">
        <v>13090.758</v>
      </c>
      <c r="Y688" s="33">
        <v>12646.859</v>
      </c>
      <c r="Z688" s="33">
        <v>5094.3684999999996</v>
      </c>
      <c r="AA688" s="33">
        <v>84.377201999999997</v>
      </c>
      <c r="AB688" s="33">
        <v>2395.4045999999998</v>
      </c>
      <c r="AC688" s="33">
        <v>11340.936</v>
      </c>
      <c r="AD688" s="33">
        <v>59.403635999999999</v>
      </c>
      <c r="AE688" s="33">
        <v>103.35483000000001</v>
      </c>
      <c r="AF688" s="33">
        <v>0</v>
      </c>
      <c r="AG688" s="33">
        <v>10318.653</v>
      </c>
      <c r="AH688" s="33">
        <v>84.377195</v>
      </c>
      <c r="AI688" s="33">
        <v>253.32332</v>
      </c>
      <c r="AJ688" s="33">
        <v>2954.6102000000001</v>
      </c>
      <c r="AK688" s="33">
        <v>5291.2043000000003</v>
      </c>
      <c r="AL688" s="33">
        <v>12615.825999999999</v>
      </c>
      <c r="AM688" s="33">
        <v>0</v>
      </c>
      <c r="AN688" s="33">
        <v>9.4982491263524</v>
      </c>
      <c r="AO688" s="10">
        <v>0.69747899159663862</v>
      </c>
      <c r="AP688" s="8">
        <v>82.576383154417826</v>
      </c>
      <c r="AQ688" s="8">
        <v>44.151420445705682</v>
      </c>
      <c r="AR688" s="8">
        <v>327</v>
      </c>
      <c r="AS688" s="8">
        <v>222.32415902140673</v>
      </c>
      <c r="AT688">
        <v>387</v>
      </c>
      <c r="AU688" s="20">
        <v>433</v>
      </c>
      <c r="AV688" s="8">
        <v>92.127659574468083</v>
      </c>
      <c r="AW688" s="34">
        <v>123</v>
      </c>
      <c r="AX688" s="34">
        <v>111</v>
      </c>
    </row>
    <row r="689" spans="1:50" x14ac:dyDescent="0.25">
      <c r="A689" s="2" t="s">
        <v>741</v>
      </c>
      <c r="B689" s="3" t="s">
        <v>1409</v>
      </c>
      <c r="C689" s="4">
        <v>66075</v>
      </c>
      <c r="D689" s="2" t="s">
        <v>743</v>
      </c>
      <c r="E689" s="2" t="s">
        <v>1410</v>
      </c>
      <c r="F689" t="e">
        <v>#N/A</v>
      </c>
      <c r="G689" s="6" t="s">
        <v>2230</v>
      </c>
      <c r="H689" s="6">
        <v>11</v>
      </c>
      <c r="I689" s="6" t="s">
        <v>2238</v>
      </c>
      <c r="J689" s="6" t="s">
        <v>2238</v>
      </c>
      <c r="K689" s="34">
        <v>12302.8</v>
      </c>
      <c r="L689" s="34">
        <v>1268</v>
      </c>
      <c r="M689" s="34">
        <v>1082</v>
      </c>
      <c r="N689" s="34">
        <v>60.720887245841041</v>
      </c>
      <c r="O689" s="35">
        <v>11.273554466948243</v>
      </c>
      <c r="P689" s="33">
        <v>623</v>
      </c>
      <c r="Q689" s="33">
        <v>451</v>
      </c>
      <c r="R689" s="33">
        <v>8</v>
      </c>
      <c r="S689" s="8">
        <v>20.924119856380823</v>
      </c>
      <c r="T689" s="33">
        <v>2773.9931999999999</v>
      </c>
      <c r="U689" s="33">
        <v>21.646736000000001</v>
      </c>
      <c r="V689" s="33">
        <v>0</v>
      </c>
      <c r="W689" s="33">
        <v>9091.1609000000008</v>
      </c>
      <c r="X689" s="33">
        <v>0</v>
      </c>
      <c r="Y689" s="33">
        <v>0</v>
      </c>
      <c r="Z689" s="33">
        <v>111.2118</v>
      </c>
      <c r="AA689" s="33">
        <v>790.39894000000004</v>
      </c>
      <c r="AB689" s="33">
        <v>66.339084</v>
      </c>
      <c r="AC689" s="33">
        <v>10981.599</v>
      </c>
      <c r="AD689" s="33">
        <v>58.369208999999998</v>
      </c>
      <c r="AE689" s="33">
        <v>49.144632999999999</v>
      </c>
      <c r="AF689" s="33">
        <v>0</v>
      </c>
      <c r="AG689" s="33">
        <v>4135.6580999999996</v>
      </c>
      <c r="AH689" s="33">
        <v>788.97391000000005</v>
      </c>
      <c r="AI689" s="33">
        <v>28.325282999999999</v>
      </c>
      <c r="AJ689" s="33">
        <v>3605.8467000000001</v>
      </c>
      <c r="AK689" s="33">
        <v>887.41525999999999</v>
      </c>
      <c r="AL689" s="33">
        <v>2512.5538000000001</v>
      </c>
      <c r="AM689" s="33">
        <v>137.66534315800001</v>
      </c>
      <c r="AN689" s="33">
        <v>24.177128090579998</v>
      </c>
      <c r="AO689" s="10">
        <v>0.31694185211773152</v>
      </c>
      <c r="AP689" s="8">
        <v>0</v>
      </c>
      <c r="AQ689" s="8">
        <v>120.1651493907556</v>
      </c>
      <c r="AR689" s="8">
        <v>138</v>
      </c>
      <c r="AS689" s="8">
        <v>1134.5652173913043</v>
      </c>
      <c r="AT689">
        <v>924</v>
      </c>
      <c r="AU689" s="20">
        <v>459</v>
      </c>
      <c r="AV689" s="8">
        <v>42.421441774491683</v>
      </c>
      <c r="AW689" s="34">
        <v>260</v>
      </c>
      <c r="AX689" s="34">
        <v>236</v>
      </c>
    </row>
    <row r="690" spans="1:50" x14ac:dyDescent="0.25">
      <c r="A690" s="2" t="s">
        <v>1149</v>
      </c>
      <c r="B690" s="3" t="s">
        <v>1411</v>
      </c>
      <c r="C690" s="4">
        <v>20787</v>
      </c>
      <c r="D690" s="2" t="s">
        <v>1151</v>
      </c>
      <c r="E690" s="2" t="s">
        <v>1412</v>
      </c>
      <c r="F690" t="e">
        <v>#N/A</v>
      </c>
      <c r="G690" s="6" t="s">
        <v>2233</v>
      </c>
      <c r="H690" s="6">
        <v>6</v>
      </c>
      <c r="I690" s="6" t="s">
        <v>2238</v>
      </c>
      <c r="J690" s="6" t="s">
        <v>2238</v>
      </c>
      <c r="K690" s="34">
        <v>52409.1</v>
      </c>
      <c r="L690" s="34">
        <v>692</v>
      </c>
      <c r="M690" s="34">
        <v>625</v>
      </c>
      <c r="N690" s="34">
        <v>15.2</v>
      </c>
      <c r="O690" s="35">
        <v>0.39383319304123132</v>
      </c>
      <c r="P690" s="33">
        <v>107</v>
      </c>
      <c r="Q690" s="33">
        <v>517</v>
      </c>
      <c r="R690" s="33">
        <v>1</v>
      </c>
      <c r="S690" s="8">
        <v>37.261336821859082</v>
      </c>
      <c r="T690" s="33">
        <v>30985.715</v>
      </c>
      <c r="U690" s="33">
        <v>3912.3892999999998</v>
      </c>
      <c r="V690" s="33">
        <v>0</v>
      </c>
      <c r="W690" s="33">
        <v>1625.9988000000001</v>
      </c>
      <c r="X690" s="33">
        <v>5342.3963000000003</v>
      </c>
      <c r="Y690" s="33">
        <v>9660.1764000000003</v>
      </c>
      <c r="Z690" s="33">
        <v>2112.9852000000001</v>
      </c>
      <c r="AA690" s="33">
        <v>657.23594000000003</v>
      </c>
      <c r="AB690" s="33">
        <v>5414.9267</v>
      </c>
      <c r="AC690" s="33">
        <v>30732.483</v>
      </c>
      <c r="AD690" s="33">
        <v>310.61417999999998</v>
      </c>
      <c r="AE690" s="33">
        <v>516.45417999999995</v>
      </c>
      <c r="AF690" s="33">
        <v>0</v>
      </c>
      <c r="AG690" s="33">
        <v>8153.8109000000004</v>
      </c>
      <c r="AH690" s="33">
        <v>61.313062000000002</v>
      </c>
      <c r="AI690" s="33">
        <v>1402.845</v>
      </c>
      <c r="AJ690" s="33">
        <v>10786.903</v>
      </c>
      <c r="AK690" s="33">
        <v>9750.6116999999995</v>
      </c>
      <c r="AL690" s="33">
        <v>18216.483</v>
      </c>
      <c r="AM690" s="33">
        <v>0</v>
      </c>
      <c r="AN690" s="33">
        <v>20.750162723579997</v>
      </c>
      <c r="AO690" s="10">
        <v>0.46300211416490489</v>
      </c>
      <c r="AP690" s="8">
        <v>0</v>
      </c>
      <c r="AQ690" s="8">
        <v>103</v>
      </c>
      <c r="AR690" s="8">
        <v>512</v>
      </c>
      <c r="AS690" s="8">
        <v>201.171875</v>
      </c>
      <c r="AT690">
        <v>161</v>
      </c>
      <c r="AU690" s="20">
        <v>557</v>
      </c>
      <c r="AV690" s="8">
        <v>89.12</v>
      </c>
      <c r="AW690" s="34">
        <v>21</v>
      </c>
      <c r="AX690" s="34">
        <v>8</v>
      </c>
    </row>
    <row r="691" spans="1:50" x14ac:dyDescent="0.25">
      <c r="A691" s="2" t="s">
        <v>661</v>
      </c>
      <c r="B691" s="3" t="s">
        <v>1413</v>
      </c>
      <c r="C691" s="4">
        <v>70233</v>
      </c>
      <c r="D691" s="2" t="s">
        <v>663</v>
      </c>
      <c r="E691" s="2" t="s">
        <v>1414</v>
      </c>
      <c r="F691" t="e">
        <v>#N/A</v>
      </c>
      <c r="G691" s="6" t="s">
        <v>2232</v>
      </c>
      <c r="H691" s="6">
        <v>15</v>
      </c>
      <c r="I691" s="6" t="s">
        <v>2238</v>
      </c>
      <c r="J691" s="6" t="s">
        <v>2238</v>
      </c>
      <c r="K691" s="34">
        <v>19636.500000000004</v>
      </c>
      <c r="L691" s="34">
        <v>1122</v>
      </c>
      <c r="M691" s="34">
        <v>1116</v>
      </c>
      <c r="N691" s="34">
        <v>59.408602150537639</v>
      </c>
      <c r="O691" s="35">
        <v>6.7434997998747024</v>
      </c>
      <c r="P691" s="33">
        <v>100</v>
      </c>
      <c r="Q691" s="33">
        <v>1016</v>
      </c>
      <c r="R691" s="33">
        <v>0</v>
      </c>
      <c r="S691" s="8">
        <v>8.8749609008474089</v>
      </c>
      <c r="T691" s="33">
        <v>11569.732</v>
      </c>
      <c r="U691" s="33">
        <v>974.01990000000001</v>
      </c>
      <c r="V691" s="33">
        <v>437.70265000000001</v>
      </c>
      <c r="W691" s="33">
        <v>7284.1796000000004</v>
      </c>
      <c r="X691" s="33">
        <v>0</v>
      </c>
      <c r="Y691" s="33">
        <v>0</v>
      </c>
      <c r="Z691" s="33">
        <v>525.55043999999998</v>
      </c>
      <c r="AA691" s="33">
        <v>402.30099999999999</v>
      </c>
      <c r="AB691" s="33">
        <v>0</v>
      </c>
      <c r="AC691" s="33">
        <v>19284.169000000002</v>
      </c>
      <c r="AD691" s="33">
        <v>53.614685999999999</v>
      </c>
      <c r="AE691" s="33">
        <v>48.506977999999997</v>
      </c>
      <c r="AF691" s="33">
        <v>0</v>
      </c>
      <c r="AG691" s="33">
        <v>398.58506999999997</v>
      </c>
      <c r="AH691" s="33">
        <v>0</v>
      </c>
      <c r="AI691" s="33">
        <v>102.66818000000001</v>
      </c>
      <c r="AJ691" s="33">
        <v>8123.8842000000004</v>
      </c>
      <c r="AK691" s="33">
        <v>9793.4241999999995</v>
      </c>
      <c r="AL691" s="33">
        <v>1798.5664999999999</v>
      </c>
      <c r="AM691" s="33">
        <v>46.217687944600002</v>
      </c>
      <c r="AN691" s="33">
        <v>6.2186357656883198</v>
      </c>
      <c r="AO691" s="10">
        <v>0.47872340425531917</v>
      </c>
      <c r="AP691" s="8">
        <v>0</v>
      </c>
      <c r="AQ691" s="8">
        <v>78.781371971008227</v>
      </c>
      <c r="AR691" s="8">
        <v>201</v>
      </c>
      <c r="AS691" s="8">
        <v>399.40298507462688</v>
      </c>
      <c r="AT691">
        <v>845</v>
      </c>
      <c r="AU691" s="20">
        <v>1089</v>
      </c>
      <c r="AV691" s="8">
        <v>97.58064516129032</v>
      </c>
      <c r="AW691" s="34">
        <v>63</v>
      </c>
      <c r="AX691" s="34">
        <v>57</v>
      </c>
    </row>
    <row r="692" spans="1:50" x14ac:dyDescent="0.25">
      <c r="A692" s="2" t="s">
        <v>741</v>
      </c>
      <c r="B692" s="3" t="s">
        <v>1415</v>
      </c>
      <c r="C692" s="4">
        <v>66456</v>
      </c>
      <c r="D692" s="2" t="s">
        <v>743</v>
      </c>
      <c r="E692" s="2" t="s">
        <v>1416</v>
      </c>
      <c r="F692" t="e">
        <v>#N/A</v>
      </c>
      <c r="G692" s="6" t="s">
        <v>2230</v>
      </c>
      <c r="H692" s="6">
        <v>11</v>
      </c>
      <c r="I692" s="6" t="s">
        <v>2238</v>
      </c>
      <c r="J692" s="6" t="s">
        <v>2238</v>
      </c>
      <c r="K692" s="34">
        <v>56195.199999999997</v>
      </c>
      <c r="L692" s="34">
        <v>3082</v>
      </c>
      <c r="M692" s="34">
        <v>2620</v>
      </c>
      <c r="N692" s="34">
        <v>87.900763358778619</v>
      </c>
      <c r="O692" s="35">
        <v>5.3818091842733748</v>
      </c>
      <c r="P692" s="33">
        <v>1724</v>
      </c>
      <c r="Q692" s="33">
        <v>892</v>
      </c>
      <c r="R692" s="33">
        <v>4</v>
      </c>
      <c r="S692" s="8">
        <v>61.945713140057144</v>
      </c>
      <c r="T692" s="33">
        <v>33.362679999999997</v>
      </c>
      <c r="U692" s="33">
        <v>0</v>
      </c>
      <c r="V692" s="33">
        <v>878.67039</v>
      </c>
      <c r="W692" s="33">
        <v>55124.834999999999</v>
      </c>
      <c r="X692" s="33">
        <v>0</v>
      </c>
      <c r="Y692" s="33">
        <v>0</v>
      </c>
      <c r="Z692" s="33">
        <v>32598.155999999999</v>
      </c>
      <c r="AA692" s="33">
        <v>5135.5884999999998</v>
      </c>
      <c r="AB692" s="33">
        <v>136.90609000000001</v>
      </c>
      <c r="AC692" s="33">
        <v>18204.786</v>
      </c>
      <c r="AD692" s="33">
        <v>22.830096999999999</v>
      </c>
      <c r="AE692" s="33">
        <v>51.921010000000003</v>
      </c>
      <c r="AF692" s="33">
        <v>0</v>
      </c>
      <c r="AG692" s="33">
        <v>6117.3451999999997</v>
      </c>
      <c r="AH692" s="33">
        <v>5135.5884999999998</v>
      </c>
      <c r="AI692" s="33">
        <v>109.51647</v>
      </c>
      <c r="AJ692" s="33">
        <v>9900.0557000000008</v>
      </c>
      <c r="AK692" s="33">
        <v>33.362682999999997</v>
      </c>
      <c r="AL692" s="33">
        <v>34750.476999999999</v>
      </c>
      <c r="AM692" s="33">
        <v>3885.5348962600001</v>
      </c>
      <c r="AN692" s="33">
        <v>113.188978854794</v>
      </c>
      <c r="AO692" s="10">
        <v>0.65796160361377753</v>
      </c>
      <c r="AP692" s="8">
        <v>90.826521344232518</v>
      </c>
      <c r="AQ692" s="8">
        <v>211.48053212379577</v>
      </c>
      <c r="AR692" s="8">
        <v>755</v>
      </c>
      <c r="AS692" s="8">
        <v>364.96688741721846</v>
      </c>
      <c r="AT692">
        <v>2086</v>
      </c>
      <c r="AU692" s="20">
        <v>1847.9999999999995</v>
      </c>
      <c r="AV692" s="8">
        <v>70.534351145038158</v>
      </c>
      <c r="AW692" s="34">
        <v>317</v>
      </c>
      <c r="AX692" s="34">
        <v>277</v>
      </c>
    </row>
    <row r="693" spans="1:50" x14ac:dyDescent="0.25">
      <c r="A693" s="2" t="s">
        <v>301</v>
      </c>
      <c r="B693" s="3" t="s">
        <v>1417</v>
      </c>
      <c r="C693" s="4">
        <v>13549</v>
      </c>
      <c r="D693" s="2" t="s">
        <v>303</v>
      </c>
      <c r="E693" s="2" t="s">
        <v>1418</v>
      </c>
      <c r="F693" t="e">
        <v>#N/A</v>
      </c>
      <c r="G693" s="6" t="s">
        <v>2230</v>
      </c>
      <c r="H693" s="6">
        <v>0</v>
      </c>
      <c r="I693" s="6" t="s">
        <v>2239</v>
      </c>
      <c r="J693" s="6" t="s">
        <v>2238</v>
      </c>
      <c r="K693" s="34">
        <v>35832.199999999997</v>
      </c>
      <c r="L693" s="34">
        <v>2005</v>
      </c>
      <c r="M693" s="34">
        <v>1846</v>
      </c>
      <c r="N693" s="34">
        <v>58.559046587215605</v>
      </c>
      <c r="O693" s="35">
        <v>6.2636991344311568</v>
      </c>
      <c r="P693" s="33">
        <v>862</v>
      </c>
      <c r="Q693" s="33">
        <v>980</v>
      </c>
      <c r="R693" s="33">
        <v>4</v>
      </c>
      <c r="S693" s="8">
        <v>37.471489458220297</v>
      </c>
      <c r="T693" s="33">
        <v>21280.055</v>
      </c>
      <c r="U693" s="33">
        <v>276.01087000000001</v>
      </c>
      <c r="V693" s="33">
        <v>0</v>
      </c>
      <c r="W693" s="33">
        <v>0</v>
      </c>
      <c r="X693" s="33">
        <v>31277.670999999998</v>
      </c>
      <c r="Y693" s="33">
        <v>14279.172</v>
      </c>
      <c r="Z693" s="33">
        <v>3560.0405000000001</v>
      </c>
      <c r="AA693" s="33">
        <v>0</v>
      </c>
      <c r="AB693" s="33">
        <v>26176.050999999999</v>
      </c>
      <c r="AC693" s="33">
        <v>33014.192999999999</v>
      </c>
      <c r="AD693" s="33">
        <v>109.44651</v>
      </c>
      <c r="AE693" s="33">
        <v>142.38262</v>
      </c>
      <c r="AF693" s="33">
        <v>0</v>
      </c>
      <c r="AG693" s="33">
        <v>10952.263000000001</v>
      </c>
      <c r="AH693" s="33">
        <v>0</v>
      </c>
      <c r="AI693" s="33">
        <v>8666.7924999999996</v>
      </c>
      <c r="AJ693" s="33">
        <v>1689.6104</v>
      </c>
      <c r="AK693" s="33">
        <v>26782.767</v>
      </c>
      <c r="AL693" s="33">
        <v>28905.088</v>
      </c>
      <c r="AM693" s="33">
        <v>0</v>
      </c>
      <c r="AN693" s="33">
        <v>89.177482451146005</v>
      </c>
      <c r="AO693" s="10">
        <v>0.71011092150170652</v>
      </c>
      <c r="AP693" s="8">
        <v>58.719906048150321</v>
      </c>
      <c r="AQ693" s="8">
        <v>120.67245175463162</v>
      </c>
      <c r="AR693" s="8">
        <v>741</v>
      </c>
      <c r="AS693" s="8">
        <v>268.15114709851554</v>
      </c>
      <c r="AT693">
        <v>1062</v>
      </c>
      <c r="AU693" s="20">
        <v>1711</v>
      </c>
      <c r="AV693" s="8">
        <v>92.686890574214516</v>
      </c>
      <c r="AW693" s="34">
        <v>192</v>
      </c>
      <c r="AX693" s="34">
        <v>136</v>
      </c>
    </row>
    <row r="694" spans="1:50" x14ac:dyDescent="0.25">
      <c r="A694" s="2" t="s">
        <v>814</v>
      </c>
      <c r="B694" s="3" t="s">
        <v>1419</v>
      </c>
      <c r="C694" s="4">
        <v>63111</v>
      </c>
      <c r="D694" s="2" t="s">
        <v>816</v>
      </c>
      <c r="E694" s="2" t="s">
        <v>940</v>
      </c>
      <c r="F694" t="e">
        <v>#N/A</v>
      </c>
      <c r="G694" s="6" t="s">
        <v>2232</v>
      </c>
      <c r="H694" s="6">
        <v>0</v>
      </c>
      <c r="I694" s="6" t="s">
        <v>2239</v>
      </c>
      <c r="J694" s="6" t="s">
        <v>2239</v>
      </c>
      <c r="K694" s="34">
        <v>3813.7</v>
      </c>
      <c r="L694" s="34">
        <v>406</v>
      </c>
      <c r="M694" s="34">
        <v>329</v>
      </c>
      <c r="N694" s="34">
        <v>62.310030395136771</v>
      </c>
      <c r="O694" s="35">
        <v>10.025632383498014</v>
      </c>
      <c r="P694" s="33">
        <v>34</v>
      </c>
      <c r="Q694" s="33">
        <v>294</v>
      </c>
      <c r="R694" s="33">
        <v>1</v>
      </c>
      <c r="S694" s="8">
        <v>12.036626274239774</v>
      </c>
      <c r="T694" s="33">
        <v>603.67868999999996</v>
      </c>
      <c r="U694" s="33">
        <v>0</v>
      </c>
      <c r="V694" s="33">
        <v>0</v>
      </c>
      <c r="W694" s="33">
        <v>3083.6669999999999</v>
      </c>
      <c r="X694" s="33">
        <v>0</v>
      </c>
      <c r="Y694" s="33">
        <v>0</v>
      </c>
      <c r="Z694" s="33">
        <v>86.447299999999998</v>
      </c>
      <c r="AA694" s="33">
        <v>493.79599999999999</v>
      </c>
      <c r="AB694" s="33">
        <v>0</v>
      </c>
      <c r="AC694" s="33">
        <v>3126.0524</v>
      </c>
      <c r="AD694" s="33">
        <v>0</v>
      </c>
      <c r="AE694" s="33">
        <v>16.827842</v>
      </c>
      <c r="AF694" s="33">
        <v>0</v>
      </c>
      <c r="AG694" s="33">
        <v>2.1222585</v>
      </c>
      <c r="AH694" s="33">
        <v>490.81844999999998</v>
      </c>
      <c r="AI694" s="33">
        <v>0</v>
      </c>
      <c r="AJ694" s="33">
        <v>2558.5884000000001</v>
      </c>
      <c r="AK694" s="33">
        <v>191.82588000000001</v>
      </c>
      <c r="AL694" s="33">
        <v>446.11291</v>
      </c>
      <c r="AM694" s="33">
        <v>0</v>
      </c>
      <c r="AN694" s="33">
        <v>19.801581325258802</v>
      </c>
      <c r="AO694" s="10">
        <v>0.42226148409893993</v>
      </c>
      <c r="AP694" s="8">
        <v>0</v>
      </c>
      <c r="AQ694" s="8">
        <v>61.960288530105494</v>
      </c>
      <c r="AR694" s="8">
        <v>39</v>
      </c>
      <c r="AS694" s="8">
        <v>1690.5128205128201</v>
      </c>
      <c r="AT694">
        <v>279</v>
      </c>
      <c r="AU694" s="20">
        <v>197.00000000000003</v>
      </c>
      <c r="AV694" s="8">
        <v>59.878419452887542</v>
      </c>
      <c r="AW694" s="34">
        <v>59</v>
      </c>
      <c r="AX694" s="34">
        <v>54</v>
      </c>
    </row>
    <row r="695" spans="1:50" x14ac:dyDescent="0.25">
      <c r="A695" s="2" t="s">
        <v>500</v>
      </c>
      <c r="B695" s="3" t="s">
        <v>1420</v>
      </c>
      <c r="C695" s="4">
        <v>5142</v>
      </c>
      <c r="D695" s="2" t="s">
        <v>502</v>
      </c>
      <c r="E695" s="2" t="s">
        <v>1421</v>
      </c>
      <c r="F695" t="e">
        <v>#N/A</v>
      </c>
      <c r="G695" s="6" t="s">
        <v>2233</v>
      </c>
      <c r="H695" s="6">
        <v>9</v>
      </c>
      <c r="I695" s="6" t="s">
        <v>2238</v>
      </c>
      <c r="J695" s="6" t="s">
        <v>2238</v>
      </c>
      <c r="K695" s="34">
        <v>27741.200000000001</v>
      </c>
      <c r="L695" s="34">
        <v>566</v>
      </c>
      <c r="M695" s="34">
        <v>484</v>
      </c>
      <c r="N695" s="34">
        <v>38.636363636363633</v>
      </c>
      <c r="O695" s="35">
        <v>0.9544570156165546</v>
      </c>
      <c r="P695" s="33">
        <v>149</v>
      </c>
      <c r="Q695" s="33">
        <v>332</v>
      </c>
      <c r="R695" s="33">
        <v>3</v>
      </c>
      <c r="S695" s="8">
        <v>50.901277882569495</v>
      </c>
      <c r="T695" s="33">
        <v>3750.4249</v>
      </c>
      <c r="U695" s="33">
        <v>0</v>
      </c>
      <c r="V695" s="33">
        <v>0</v>
      </c>
      <c r="W695" s="33">
        <v>21761.542000000001</v>
      </c>
      <c r="X695" s="33">
        <v>683.58096999999998</v>
      </c>
      <c r="Y695" s="33">
        <v>0</v>
      </c>
      <c r="Z695" s="33">
        <v>2013.1379999999999</v>
      </c>
      <c r="AA695" s="33">
        <v>980.81354999999996</v>
      </c>
      <c r="AB695" s="33">
        <v>73.585285999999996</v>
      </c>
      <c r="AC695" s="33">
        <v>23292.65</v>
      </c>
      <c r="AD695" s="33">
        <v>16.443677000000001</v>
      </c>
      <c r="AE695" s="33">
        <v>18.596164000000002</v>
      </c>
      <c r="AF695" s="33">
        <v>0</v>
      </c>
      <c r="AG695" s="33">
        <v>2360.6529999999998</v>
      </c>
      <c r="AH695" s="33">
        <v>980.81350999999995</v>
      </c>
      <c r="AI695" s="33">
        <v>0.59856151999999996</v>
      </c>
      <c r="AJ695" s="33">
        <v>7705.4696999999996</v>
      </c>
      <c r="AK695" s="33">
        <v>1884.4536000000001</v>
      </c>
      <c r="AL695" s="33">
        <v>13426.046</v>
      </c>
      <c r="AM695" s="33">
        <v>0</v>
      </c>
      <c r="AN695" s="33">
        <v>58.624239988711999</v>
      </c>
      <c r="AO695" s="10">
        <v>0.37729816147082329</v>
      </c>
      <c r="AP695" s="8">
        <v>0</v>
      </c>
      <c r="AQ695" s="8">
        <v>78.222886891217982</v>
      </c>
      <c r="AR695" s="8">
        <v>263</v>
      </c>
      <c r="AS695" s="8">
        <v>376.42585551330797</v>
      </c>
      <c r="AT695">
        <v>133</v>
      </c>
      <c r="AU695" s="20">
        <v>395</v>
      </c>
      <c r="AV695" s="8">
        <v>81.611570247933884</v>
      </c>
      <c r="AW695" s="34">
        <v>37</v>
      </c>
      <c r="AX695" s="34">
        <v>33</v>
      </c>
    </row>
    <row r="696" spans="1:50" x14ac:dyDescent="0.25">
      <c r="A696" s="2" t="s">
        <v>376</v>
      </c>
      <c r="B696" s="3" t="s">
        <v>1422</v>
      </c>
      <c r="C696" s="4">
        <v>47570</v>
      </c>
      <c r="D696" s="2" t="s">
        <v>378</v>
      </c>
      <c r="E696" s="2" t="s">
        <v>1423</v>
      </c>
      <c r="F696" t="e">
        <v>#N/A</v>
      </c>
      <c r="G696" s="6" t="s">
        <v>2233</v>
      </c>
      <c r="H696" s="6">
        <v>8</v>
      </c>
      <c r="I696" s="6" t="s">
        <v>2238</v>
      </c>
      <c r="J696" s="6" t="s">
        <v>2238</v>
      </c>
      <c r="K696" s="34">
        <v>26670.1</v>
      </c>
      <c r="L696" s="34">
        <v>902</v>
      </c>
      <c r="M696" s="34">
        <v>737</v>
      </c>
      <c r="N696" s="34">
        <v>72.998643147896885</v>
      </c>
      <c r="O696" s="35">
        <v>1.3504235959330901</v>
      </c>
      <c r="P696" s="33">
        <v>96</v>
      </c>
      <c r="Q696" s="33">
        <v>609</v>
      </c>
      <c r="R696" s="33">
        <v>32</v>
      </c>
      <c r="S696" s="8">
        <v>90.828038710215665</v>
      </c>
      <c r="T696" s="33">
        <v>6441.8019000000004</v>
      </c>
      <c r="U696" s="33">
        <v>0</v>
      </c>
      <c r="V696" s="33">
        <v>14242.289000000001</v>
      </c>
      <c r="W696" s="33">
        <v>0</v>
      </c>
      <c r="X696" s="33">
        <v>2621.7534999999998</v>
      </c>
      <c r="Y696" s="33">
        <v>8609.3155999999999</v>
      </c>
      <c r="Z696" s="33">
        <v>3955.6808999999998</v>
      </c>
      <c r="AA696" s="33">
        <v>275.30135000000001</v>
      </c>
      <c r="AB696" s="33">
        <v>43667.883000000002</v>
      </c>
      <c r="AC696" s="33">
        <v>11093.882</v>
      </c>
      <c r="AD696" s="33">
        <v>3.5033167000000001</v>
      </c>
      <c r="AE696" s="33">
        <v>51.257685000000002</v>
      </c>
      <c r="AF696" s="33">
        <v>0</v>
      </c>
      <c r="AG696" s="33">
        <v>883.19165999999996</v>
      </c>
      <c r="AH696" s="33">
        <v>0</v>
      </c>
      <c r="AI696" s="33">
        <v>34.866729999999997</v>
      </c>
      <c r="AJ696" s="33">
        <v>1301.6415</v>
      </c>
      <c r="AK696" s="33">
        <v>3624.6381999999999</v>
      </c>
      <c r="AL696" s="33">
        <v>61463.277999999998</v>
      </c>
      <c r="AM696" s="33">
        <v>2769.0041785499998</v>
      </c>
      <c r="AN696" s="33">
        <v>86.822400372059604</v>
      </c>
      <c r="AO696" s="10">
        <v>0.69064748201438841</v>
      </c>
      <c r="AP696" s="8">
        <v>25.920165889061689</v>
      </c>
      <c r="AQ696" s="8">
        <v>92.258266454818283</v>
      </c>
      <c r="AR696" s="8">
        <v>691</v>
      </c>
      <c r="AS696" s="8">
        <v>163.53111432706223</v>
      </c>
      <c r="AT696">
        <v>655</v>
      </c>
      <c r="AU696" s="20">
        <v>652</v>
      </c>
      <c r="AV696" s="8">
        <v>88.466757123473542</v>
      </c>
      <c r="AW696" s="34">
        <v>76</v>
      </c>
      <c r="AX696" s="34">
        <v>68</v>
      </c>
    </row>
    <row r="697" spans="1:50" x14ac:dyDescent="0.25">
      <c r="A697" s="2" t="s">
        <v>88</v>
      </c>
      <c r="B697" s="3" t="s">
        <v>1424</v>
      </c>
      <c r="C697" s="4">
        <v>68406</v>
      </c>
      <c r="D697" s="2" t="s">
        <v>90</v>
      </c>
      <c r="E697" s="2" t="s">
        <v>1425</v>
      </c>
      <c r="F697" t="e">
        <v>#N/A</v>
      </c>
      <c r="G697" s="6" t="s">
        <v>2232</v>
      </c>
      <c r="H697" s="6">
        <v>0</v>
      </c>
      <c r="I697" s="6" t="s">
        <v>2239</v>
      </c>
      <c r="J697" s="6" t="s">
        <v>2239</v>
      </c>
      <c r="K697" s="34">
        <v>54467.899999999994</v>
      </c>
      <c r="L697" s="34">
        <v>2350</v>
      </c>
      <c r="M697" s="34">
        <v>1971</v>
      </c>
      <c r="N697" s="34">
        <v>51.243023845763567</v>
      </c>
      <c r="O697" s="35">
        <v>3.8475776554226346</v>
      </c>
      <c r="P697" s="33">
        <v>952</v>
      </c>
      <c r="Q697" s="33">
        <v>1011</v>
      </c>
      <c r="R697" s="33">
        <v>8</v>
      </c>
      <c r="S697" s="8">
        <v>23.074879527795286</v>
      </c>
      <c r="T697" s="33">
        <v>12689.027</v>
      </c>
      <c r="U697" s="33">
        <v>0</v>
      </c>
      <c r="V697" s="33">
        <v>3196.7750999999998</v>
      </c>
      <c r="W697" s="33">
        <v>37180.819000000003</v>
      </c>
      <c r="X697" s="33">
        <v>1147.2129</v>
      </c>
      <c r="Y697" s="33">
        <v>0</v>
      </c>
      <c r="Z697" s="33">
        <v>1101.2748999999999</v>
      </c>
      <c r="AA697" s="33">
        <v>763.98548000000005</v>
      </c>
      <c r="AB697" s="33">
        <v>210.15163999999999</v>
      </c>
      <c r="AC697" s="33">
        <v>52254.298999999999</v>
      </c>
      <c r="AD697" s="33">
        <v>148.37424999999999</v>
      </c>
      <c r="AE697" s="33">
        <v>150.02753999999999</v>
      </c>
      <c r="AF697" s="33">
        <v>0</v>
      </c>
      <c r="AG697" s="33">
        <v>12653.366</v>
      </c>
      <c r="AH697" s="33">
        <v>763.9855</v>
      </c>
      <c r="AI697" s="33">
        <v>118.42046000000001</v>
      </c>
      <c r="AJ697" s="33">
        <v>18428.201000000001</v>
      </c>
      <c r="AK697" s="33">
        <v>9793.3597000000009</v>
      </c>
      <c r="AL697" s="33">
        <v>12570.725</v>
      </c>
      <c r="AM697" s="33">
        <v>0</v>
      </c>
      <c r="AN697" s="33">
        <v>82.060583080692012</v>
      </c>
      <c r="AO697" s="10">
        <v>0.28205459956009832</v>
      </c>
      <c r="AP697" s="8">
        <v>0</v>
      </c>
      <c r="AQ697" s="8">
        <v>83.574878283228614</v>
      </c>
      <c r="AR697" s="8">
        <v>541</v>
      </c>
      <c r="AS697" s="8">
        <v>288.72458410351203</v>
      </c>
      <c r="AT697">
        <v>634</v>
      </c>
      <c r="AU697" s="20">
        <v>1542</v>
      </c>
      <c r="AV697" s="8">
        <v>78.234398782343987</v>
      </c>
      <c r="AW697" s="34">
        <v>213</v>
      </c>
      <c r="AX697" s="34">
        <v>186</v>
      </c>
    </row>
    <row r="698" spans="1:50" x14ac:dyDescent="0.25">
      <c r="A698" s="2" t="s">
        <v>88</v>
      </c>
      <c r="B698" s="3" t="s">
        <v>1426</v>
      </c>
      <c r="C698" s="4">
        <v>68444</v>
      </c>
      <c r="D698" s="2" t="s">
        <v>90</v>
      </c>
      <c r="E698" s="2" t="s">
        <v>1427</v>
      </c>
      <c r="F698" t="e">
        <v>#N/A</v>
      </c>
      <c r="G698" s="6" t="s">
        <v>2230</v>
      </c>
      <c r="H698" s="6">
        <v>9</v>
      </c>
      <c r="I698" s="6" t="s">
        <v>2238</v>
      </c>
      <c r="J698" s="6" t="s">
        <v>2238</v>
      </c>
      <c r="K698" s="34">
        <v>24146.000000000004</v>
      </c>
      <c r="L698" s="34">
        <v>1421</v>
      </c>
      <c r="M698" s="34">
        <v>1262</v>
      </c>
      <c r="N698" s="34">
        <v>46.117274167987318</v>
      </c>
      <c r="O698" s="35">
        <v>6.0548074725869361</v>
      </c>
      <c r="P698" s="33">
        <v>378</v>
      </c>
      <c r="Q698" s="33">
        <v>829</v>
      </c>
      <c r="R698" s="33">
        <v>55</v>
      </c>
      <c r="S698" s="8">
        <v>26.977748668370928</v>
      </c>
      <c r="T698" s="33">
        <v>38.356489000000003</v>
      </c>
      <c r="U698" s="33">
        <v>0</v>
      </c>
      <c r="V698" s="33">
        <v>2954.3998999999999</v>
      </c>
      <c r="W698" s="33">
        <v>8095.1436999999996</v>
      </c>
      <c r="X698" s="33">
        <v>0</v>
      </c>
      <c r="Y698" s="33">
        <v>0</v>
      </c>
      <c r="Z698" s="33">
        <v>1836.4564</v>
      </c>
      <c r="AA698" s="33">
        <v>77.123261999999997</v>
      </c>
      <c r="AB698" s="33">
        <v>23.211925999999998</v>
      </c>
      <c r="AC698" s="33">
        <v>9158.7350999999999</v>
      </c>
      <c r="AD698" s="33">
        <v>18.593443000000001</v>
      </c>
      <c r="AE698" s="33">
        <v>26.219947000000001</v>
      </c>
      <c r="AF698" s="33">
        <v>0</v>
      </c>
      <c r="AG698" s="33">
        <v>4060.0839999999998</v>
      </c>
      <c r="AH698" s="33">
        <v>77.123275000000007</v>
      </c>
      <c r="AI698" s="33">
        <v>0</v>
      </c>
      <c r="AJ698" s="33">
        <v>3909.0138999999999</v>
      </c>
      <c r="AK698" s="33">
        <v>43.337663999999997</v>
      </c>
      <c r="AL698" s="33">
        <v>2998.3411999999998</v>
      </c>
      <c r="AM698" s="33">
        <v>0</v>
      </c>
      <c r="AN698" s="33">
        <v>124.49313394736758</v>
      </c>
      <c r="AO698" s="10">
        <v>0.28195282501371366</v>
      </c>
      <c r="AP698" s="8">
        <v>0</v>
      </c>
      <c r="AQ698" s="8">
        <v>69.690319439119889</v>
      </c>
      <c r="AR698" s="8">
        <v>113</v>
      </c>
      <c r="AS698" s="8">
        <v>1152.6548672566371</v>
      </c>
      <c r="AT698">
        <v>648</v>
      </c>
      <c r="AU698" s="20">
        <v>943</v>
      </c>
      <c r="AV698" s="8">
        <v>74.722662440570517</v>
      </c>
      <c r="AW698" s="34">
        <v>68</v>
      </c>
      <c r="AX698" s="34">
        <v>60</v>
      </c>
    </row>
    <row r="699" spans="1:50" x14ac:dyDescent="0.25">
      <c r="A699" s="2" t="s">
        <v>901</v>
      </c>
      <c r="B699" s="3" t="s">
        <v>1428</v>
      </c>
      <c r="C699" s="4">
        <v>85010</v>
      </c>
      <c r="D699" s="2" t="s">
        <v>903</v>
      </c>
      <c r="E699" s="2" t="s">
        <v>1429</v>
      </c>
      <c r="F699" t="e">
        <v>#N/A</v>
      </c>
      <c r="G699" s="6" t="s">
        <v>2232</v>
      </c>
      <c r="H699" s="6">
        <v>0</v>
      </c>
      <c r="I699" s="6" t="s">
        <v>2239</v>
      </c>
      <c r="J699" s="6" t="s">
        <v>2239</v>
      </c>
      <c r="K699" s="34">
        <v>145245.29999999999</v>
      </c>
      <c r="L699" s="34">
        <v>2470</v>
      </c>
      <c r="M699" s="34">
        <v>1889</v>
      </c>
      <c r="N699" s="34">
        <v>19.957649550026467</v>
      </c>
      <c r="O699" s="35">
        <v>0.58934552724143974</v>
      </c>
      <c r="P699" s="33">
        <v>1035</v>
      </c>
      <c r="Q699" s="33">
        <v>849</v>
      </c>
      <c r="R699" s="33">
        <v>5</v>
      </c>
      <c r="S699" s="8">
        <v>38.29817444344048</v>
      </c>
      <c r="T699" s="33">
        <v>38031.391000000003</v>
      </c>
      <c r="U699" s="33">
        <v>1170.4584</v>
      </c>
      <c r="V699" s="33">
        <v>4785.8072000000002</v>
      </c>
      <c r="W699" s="33">
        <v>55648.826999999997</v>
      </c>
      <c r="X699" s="33">
        <v>41715.135000000002</v>
      </c>
      <c r="Y699" s="33">
        <v>204.26615000000001</v>
      </c>
      <c r="Z699" s="33">
        <v>33809.205999999998</v>
      </c>
      <c r="AA699" s="33">
        <v>495.35210999999998</v>
      </c>
      <c r="AB699" s="33">
        <v>3657.2882</v>
      </c>
      <c r="AC699" s="33">
        <v>105424.4</v>
      </c>
      <c r="AD699" s="33">
        <v>373.00491</v>
      </c>
      <c r="AE699" s="33">
        <v>311.3202</v>
      </c>
      <c r="AF699" s="33">
        <v>61.003484999999998</v>
      </c>
      <c r="AG699" s="33">
        <v>4945.9282000000003</v>
      </c>
      <c r="AH699" s="33">
        <v>1.9296945000000001</v>
      </c>
      <c r="AI699" s="33">
        <v>2263.7222999999999</v>
      </c>
      <c r="AJ699" s="33">
        <v>31941.39</v>
      </c>
      <c r="AK699" s="33">
        <v>49302.858999999997</v>
      </c>
      <c r="AL699" s="33">
        <v>55135.362999999998</v>
      </c>
      <c r="AM699" s="33">
        <v>3248.8962733499998</v>
      </c>
      <c r="AN699" s="33">
        <v>147.65280758873598</v>
      </c>
      <c r="AO699" s="10">
        <v>0.37172261700563586</v>
      </c>
      <c r="AP699" s="8">
        <v>0</v>
      </c>
      <c r="AQ699" s="8">
        <v>226.32289656907977</v>
      </c>
      <c r="AR699" s="8">
        <v>1455</v>
      </c>
      <c r="AS699" s="8">
        <v>176.28865979381445</v>
      </c>
      <c r="AT699">
        <v>1108</v>
      </c>
      <c r="AU699" s="20">
        <v>936</v>
      </c>
      <c r="AV699" s="8">
        <v>49.550026469031231</v>
      </c>
      <c r="AW699" s="34">
        <v>147</v>
      </c>
      <c r="AX699" s="34">
        <v>136</v>
      </c>
    </row>
    <row r="700" spans="1:50" x14ac:dyDescent="0.25">
      <c r="A700" s="2" t="s">
        <v>301</v>
      </c>
      <c r="B700" s="3" t="s">
        <v>1430</v>
      </c>
      <c r="C700" s="4">
        <v>13433</v>
      </c>
      <c r="D700" s="2" t="s">
        <v>303</v>
      </c>
      <c r="E700" s="2" t="s">
        <v>1431</v>
      </c>
      <c r="F700" t="e">
        <v>#N/A</v>
      </c>
      <c r="G700" s="6" t="s">
        <v>2232</v>
      </c>
      <c r="H700" s="6">
        <v>7</v>
      </c>
      <c r="I700" s="6" t="s">
        <v>2238</v>
      </c>
      <c r="J700" s="6" t="s">
        <v>2238</v>
      </c>
      <c r="K700" s="34">
        <v>43425.299999999996</v>
      </c>
      <c r="L700" s="34">
        <v>2565</v>
      </c>
      <c r="M700" s="34">
        <v>2493</v>
      </c>
      <c r="N700" s="34">
        <v>72.081829121540309</v>
      </c>
      <c r="O700" s="35">
        <v>6.4554254631382353</v>
      </c>
      <c r="P700" s="33">
        <v>555</v>
      </c>
      <c r="Q700" s="33">
        <v>1800</v>
      </c>
      <c r="R700" s="33">
        <v>138</v>
      </c>
      <c r="S700" s="8">
        <v>25.056426988427216</v>
      </c>
      <c r="T700" s="33">
        <v>26361.352999999999</v>
      </c>
      <c r="U700" s="33">
        <v>0</v>
      </c>
      <c r="V700" s="33">
        <v>0</v>
      </c>
      <c r="W700" s="33">
        <v>8273.5149000000001</v>
      </c>
      <c r="X700" s="33">
        <v>4632.3618999999999</v>
      </c>
      <c r="Y700" s="33">
        <v>912.82875999999999</v>
      </c>
      <c r="Z700" s="33">
        <v>2702.9686999999999</v>
      </c>
      <c r="AA700" s="33">
        <v>0</v>
      </c>
      <c r="AB700" s="33">
        <v>3223.9317999999998</v>
      </c>
      <c r="AC700" s="33">
        <v>35254.720999999998</v>
      </c>
      <c r="AD700" s="33">
        <v>359.36011000000002</v>
      </c>
      <c r="AE700" s="33">
        <v>595.08326999999997</v>
      </c>
      <c r="AF700" s="33">
        <v>0</v>
      </c>
      <c r="AG700" s="33">
        <v>903.27862000000005</v>
      </c>
      <c r="AH700" s="33">
        <v>0</v>
      </c>
      <c r="AI700" s="33">
        <v>746.82281</v>
      </c>
      <c r="AJ700" s="33">
        <v>10267.761</v>
      </c>
      <c r="AK700" s="33">
        <v>19303.458999999999</v>
      </c>
      <c r="AL700" s="33">
        <v>10637.406000000001</v>
      </c>
      <c r="AM700" s="33">
        <v>0</v>
      </c>
      <c r="AN700" s="33">
        <v>105.58207978599839</v>
      </c>
      <c r="AO700" s="10">
        <v>0.51266308518802761</v>
      </c>
      <c r="AP700" s="8">
        <v>37.678975131876413</v>
      </c>
      <c r="AQ700" s="8">
        <v>49.738670350801868</v>
      </c>
      <c r="AR700" s="8">
        <v>430</v>
      </c>
      <c r="AS700" s="8">
        <v>190.46511627906978</v>
      </c>
      <c r="AT700">
        <v>1797</v>
      </c>
      <c r="AU700" s="20">
        <v>2429</v>
      </c>
      <c r="AV700" s="8">
        <v>97.432811873245086</v>
      </c>
      <c r="AW700" s="34">
        <v>85</v>
      </c>
      <c r="AX700" s="34">
        <v>53</v>
      </c>
    </row>
    <row r="701" spans="1:50" x14ac:dyDescent="0.25">
      <c r="A701" s="2" t="s">
        <v>27</v>
      </c>
      <c r="B701" s="3" t="s">
        <v>1432</v>
      </c>
      <c r="C701" s="4">
        <v>25426</v>
      </c>
      <c r="D701" s="2" t="s">
        <v>29</v>
      </c>
      <c r="E701" s="2" t="s">
        <v>1433</v>
      </c>
      <c r="F701" t="e">
        <v>#N/A</v>
      </c>
      <c r="G701" s="6" t="s">
        <v>2230</v>
      </c>
      <c r="H701" s="6">
        <v>11</v>
      </c>
      <c r="I701" s="6" t="s">
        <v>2238</v>
      </c>
      <c r="J701" s="6" t="s">
        <v>2238</v>
      </c>
      <c r="K701" s="34">
        <v>22487.9</v>
      </c>
      <c r="L701" s="34">
        <v>1315</v>
      </c>
      <c r="M701" s="34">
        <v>1227</v>
      </c>
      <c r="N701" s="34">
        <v>87.693561532192348</v>
      </c>
      <c r="O701" s="35">
        <v>6.0492466537561542</v>
      </c>
      <c r="P701" s="33">
        <v>105</v>
      </c>
      <c r="Q701" s="33">
        <v>1091</v>
      </c>
      <c r="R701" s="33">
        <v>31</v>
      </c>
      <c r="S701" s="8">
        <v>54.911158392130929</v>
      </c>
      <c r="T701" s="33">
        <v>5213.3494000000001</v>
      </c>
      <c r="U701" s="33">
        <v>6714.8383999999996</v>
      </c>
      <c r="V701" s="33">
        <v>1462.9888000000001</v>
      </c>
      <c r="W701" s="33">
        <v>9363.5139999999992</v>
      </c>
      <c r="X701" s="33">
        <v>0</v>
      </c>
      <c r="Y701" s="33">
        <v>0</v>
      </c>
      <c r="Z701" s="33">
        <v>4042.3618000000001</v>
      </c>
      <c r="AA701" s="33">
        <v>1068.8324</v>
      </c>
      <c r="AB701" s="33">
        <v>108.70367</v>
      </c>
      <c r="AC701" s="33">
        <v>17505.698</v>
      </c>
      <c r="AD701" s="33">
        <v>50.643701</v>
      </c>
      <c r="AE701" s="33">
        <v>54.082732999999998</v>
      </c>
      <c r="AF701" s="33">
        <v>0</v>
      </c>
      <c r="AG701" s="33">
        <v>735.71244000000002</v>
      </c>
      <c r="AH701" s="33">
        <v>1068.8324</v>
      </c>
      <c r="AI701" s="33">
        <v>136.65785</v>
      </c>
      <c r="AJ701" s="33">
        <v>6662.8847999999998</v>
      </c>
      <c r="AK701" s="33">
        <v>1611.3782000000001</v>
      </c>
      <c r="AL701" s="33">
        <v>12506.691000000001</v>
      </c>
      <c r="AM701" s="33">
        <v>1997.0327155099999</v>
      </c>
      <c r="AN701" s="33">
        <v>34.441580482987362</v>
      </c>
      <c r="AO701" s="10">
        <v>0.31863186318631864</v>
      </c>
      <c r="AP701" s="8">
        <v>0</v>
      </c>
      <c r="AQ701" s="8">
        <v>57.357164179104466</v>
      </c>
      <c r="AR701" s="8">
        <v>224</v>
      </c>
      <c r="AS701" s="8">
        <v>349.46428571428572</v>
      </c>
      <c r="AT701">
        <v>646</v>
      </c>
      <c r="AU701" s="20">
        <v>1200</v>
      </c>
      <c r="AV701" s="8">
        <v>97.799511002444987</v>
      </c>
      <c r="AW701" s="34">
        <v>37</v>
      </c>
      <c r="AX701" s="34">
        <v>31</v>
      </c>
    </row>
    <row r="702" spans="1:50" x14ac:dyDescent="0.25">
      <c r="A702" s="2" t="s">
        <v>134</v>
      </c>
      <c r="B702" s="3" t="s">
        <v>1434</v>
      </c>
      <c r="C702" s="4">
        <v>54001</v>
      </c>
      <c r="D702" s="2" t="s">
        <v>136</v>
      </c>
      <c r="E702" s="2" t="s">
        <v>1435</v>
      </c>
      <c r="F702" t="e">
        <v>#N/A</v>
      </c>
      <c r="G702" s="6" t="s">
        <v>2231</v>
      </c>
      <c r="H702" s="6">
        <v>0</v>
      </c>
      <c r="I702" s="6" t="s">
        <v>2239</v>
      </c>
      <c r="J702" s="6" t="s">
        <v>2239</v>
      </c>
      <c r="K702" s="34">
        <v>105510.2</v>
      </c>
      <c r="L702" s="34">
        <v>3428</v>
      </c>
      <c r="M702" s="34">
        <v>2846</v>
      </c>
      <c r="N702" s="34">
        <v>26.669009135628951</v>
      </c>
      <c r="O702" s="35">
        <v>1.6527959835860604</v>
      </c>
      <c r="P702" s="33">
        <v>1048</v>
      </c>
      <c r="Q702" s="33">
        <v>1688</v>
      </c>
      <c r="R702" s="33">
        <v>110</v>
      </c>
      <c r="S702" s="8">
        <v>47.163820714674436</v>
      </c>
      <c r="T702" s="33">
        <v>37314.565999999999</v>
      </c>
      <c r="U702" s="33">
        <v>0</v>
      </c>
      <c r="V702" s="33">
        <v>13767.782999999999</v>
      </c>
      <c r="W702" s="33">
        <v>43973.019</v>
      </c>
      <c r="X702" s="33">
        <v>12560.924999999999</v>
      </c>
      <c r="Y702" s="33">
        <v>0</v>
      </c>
      <c r="Z702" s="33">
        <v>18857.585999999999</v>
      </c>
      <c r="AA702" s="33">
        <v>456.65478999999999</v>
      </c>
      <c r="AB702" s="33">
        <v>1162.4272000000001</v>
      </c>
      <c r="AC702" s="33">
        <v>82779.953999999998</v>
      </c>
      <c r="AD702" s="33">
        <v>8606.4032999999999</v>
      </c>
      <c r="AE702" s="33">
        <v>5266.3284999999996</v>
      </c>
      <c r="AF702" s="33">
        <v>3913.3193000000001</v>
      </c>
      <c r="AG702" s="33">
        <v>10238.448</v>
      </c>
      <c r="AH702" s="33">
        <v>111.94862000000001</v>
      </c>
      <c r="AI702" s="33">
        <v>630.5258</v>
      </c>
      <c r="AJ702" s="33">
        <v>13502.822</v>
      </c>
      <c r="AK702" s="33">
        <v>26383.177</v>
      </c>
      <c r="AL702" s="33">
        <v>53615.650999999998</v>
      </c>
      <c r="AM702" s="33">
        <v>0</v>
      </c>
      <c r="AN702" s="33">
        <v>698.96427674756012</v>
      </c>
      <c r="AO702" s="10">
        <v>0.43930635838150289</v>
      </c>
      <c r="AP702" s="8">
        <v>1.7842804888928541</v>
      </c>
      <c r="AQ702" s="8">
        <v>109.23722005378768</v>
      </c>
      <c r="AR702" s="8">
        <v>1098</v>
      </c>
      <c r="AS702" s="8">
        <v>146.02003642987248</v>
      </c>
      <c r="AT702">
        <v>1679</v>
      </c>
      <c r="AU702" s="20">
        <v>2760.0000000000005</v>
      </c>
      <c r="AV702" s="8">
        <v>96.978215038650745</v>
      </c>
      <c r="AW702" s="34">
        <v>223</v>
      </c>
      <c r="AX702" s="34">
        <v>183</v>
      </c>
    </row>
    <row r="703" spans="1:50" x14ac:dyDescent="0.25">
      <c r="A703" s="2" t="s">
        <v>204</v>
      </c>
      <c r="B703" s="3" t="s">
        <v>1436</v>
      </c>
      <c r="C703" s="4">
        <v>52520</v>
      </c>
      <c r="D703" s="2" t="s">
        <v>206</v>
      </c>
      <c r="E703" s="2" t="s">
        <v>1437</v>
      </c>
      <c r="F703" t="s">
        <v>2255</v>
      </c>
      <c r="G703" s="6" t="s">
        <v>2233</v>
      </c>
      <c r="H703" s="6">
        <v>28</v>
      </c>
      <c r="I703" s="6" t="s">
        <v>2237</v>
      </c>
      <c r="J703" s="6" t="s">
        <v>2238</v>
      </c>
      <c r="K703" s="34">
        <v>54770.7</v>
      </c>
      <c r="L703" s="34">
        <v>1921</v>
      </c>
      <c r="M703" s="34">
        <v>1839</v>
      </c>
      <c r="N703" s="34">
        <v>29.146275149537793</v>
      </c>
      <c r="O703" s="35">
        <v>2.4781850667898944</v>
      </c>
      <c r="P703" s="33">
        <v>0</v>
      </c>
      <c r="Q703" s="33">
        <v>0</v>
      </c>
      <c r="R703" s="33">
        <v>1839</v>
      </c>
      <c r="S703" s="8">
        <v>89.680272536851703</v>
      </c>
      <c r="T703" s="33">
        <v>865.89134999999999</v>
      </c>
      <c r="U703" s="33">
        <v>0</v>
      </c>
      <c r="V703" s="33">
        <v>12317.014999999999</v>
      </c>
      <c r="W703" s="33">
        <v>32015.433000000001</v>
      </c>
      <c r="X703" s="33">
        <v>3130.3155000000002</v>
      </c>
      <c r="Y703" s="33">
        <v>1157.6772000000001</v>
      </c>
      <c r="Z703" s="33">
        <v>39636.425000000003</v>
      </c>
      <c r="AA703" s="33">
        <v>1894.9591</v>
      </c>
      <c r="AB703" s="33">
        <v>1780.1749</v>
      </c>
      <c r="AC703" s="33">
        <v>7225.8986999999997</v>
      </c>
      <c r="AD703" s="33">
        <v>24.313682</v>
      </c>
      <c r="AE703" s="33">
        <v>28.874105</v>
      </c>
      <c r="AF703" s="33">
        <v>0</v>
      </c>
      <c r="AG703" s="33">
        <v>1766.2397000000001</v>
      </c>
      <c r="AH703" s="33">
        <v>1915.7387000000001</v>
      </c>
      <c r="AI703" s="33">
        <v>282.07362000000001</v>
      </c>
      <c r="AJ703" s="33">
        <v>1291.6316999999999</v>
      </c>
      <c r="AK703" s="33">
        <v>14.602221</v>
      </c>
      <c r="AL703" s="33">
        <v>46277.5</v>
      </c>
      <c r="AM703" s="33">
        <v>0</v>
      </c>
      <c r="AN703" s="33">
        <v>254.93155720308397</v>
      </c>
      <c r="AO703" s="10">
        <v>0.6092540754157747</v>
      </c>
      <c r="AP703" s="8">
        <v>0</v>
      </c>
      <c r="AQ703" s="8">
        <v>0</v>
      </c>
      <c r="AR703" s="8">
        <v>956</v>
      </c>
      <c r="AS703" s="8">
        <v>0</v>
      </c>
      <c r="AT703">
        <v>728</v>
      </c>
      <c r="AU703" s="20">
        <v>1306</v>
      </c>
      <c r="AV703" s="8">
        <v>71.016856987493199</v>
      </c>
      <c r="AW703" s="34">
        <v>173</v>
      </c>
      <c r="AX703" s="34">
        <v>157</v>
      </c>
    </row>
    <row r="704" spans="1:50" x14ac:dyDescent="0.25">
      <c r="A704" s="2" t="s">
        <v>500</v>
      </c>
      <c r="B704" s="3" t="s">
        <v>1438</v>
      </c>
      <c r="C704" s="4">
        <v>5658</v>
      </c>
      <c r="D704" s="2" t="s">
        <v>502</v>
      </c>
      <c r="E704" s="2" t="s">
        <v>1439</v>
      </c>
      <c r="F704" t="e">
        <v>#N/A</v>
      </c>
      <c r="G704" s="6" t="s">
        <v>2233</v>
      </c>
      <c r="H704" s="6">
        <v>11</v>
      </c>
      <c r="I704" s="6" t="s">
        <v>2238</v>
      </c>
      <c r="J704" s="6" t="s">
        <v>2238</v>
      </c>
      <c r="K704" s="34">
        <v>12815.9</v>
      </c>
      <c r="L704" s="34">
        <v>524</v>
      </c>
      <c r="M704" s="34">
        <v>513</v>
      </c>
      <c r="N704" s="34">
        <v>85.575048732943472</v>
      </c>
      <c r="O704" s="35">
        <v>5.3245736050249901</v>
      </c>
      <c r="P704" s="33">
        <v>12</v>
      </c>
      <c r="Q704" s="33">
        <v>499</v>
      </c>
      <c r="R704" s="33">
        <v>2</v>
      </c>
      <c r="S704" s="8">
        <v>13.761970999715482</v>
      </c>
      <c r="T704" s="33">
        <v>3581.1655999999998</v>
      </c>
      <c r="U704" s="33">
        <v>534.4579</v>
      </c>
      <c r="V704" s="33">
        <v>326.30471</v>
      </c>
      <c r="W704" s="33">
        <v>8162.7676000000001</v>
      </c>
      <c r="X704" s="33">
        <v>0</v>
      </c>
      <c r="Y704" s="33">
        <v>0</v>
      </c>
      <c r="Z704" s="33">
        <v>1328.6124</v>
      </c>
      <c r="AA704" s="33">
        <v>2407.8427000000001</v>
      </c>
      <c r="AB704" s="33">
        <v>0</v>
      </c>
      <c r="AC704" s="33">
        <v>8859.5930000000008</v>
      </c>
      <c r="AD704" s="33">
        <v>26.153680000000001</v>
      </c>
      <c r="AE704" s="33">
        <v>31.262134</v>
      </c>
      <c r="AF704" s="33">
        <v>0</v>
      </c>
      <c r="AG704" s="33">
        <v>64.547078999999997</v>
      </c>
      <c r="AH704" s="33">
        <v>2407.8427000000001</v>
      </c>
      <c r="AI704" s="33">
        <v>0</v>
      </c>
      <c r="AJ704" s="33">
        <v>7355.9916000000003</v>
      </c>
      <c r="AK704" s="33">
        <v>1025.4951000000001</v>
      </c>
      <c r="AL704" s="33">
        <v>1737.0633</v>
      </c>
      <c r="AM704" s="33">
        <v>4912.5734767499998</v>
      </c>
      <c r="AN704" s="33">
        <v>8.1099945872920003</v>
      </c>
      <c r="AO704" s="10">
        <v>0.39555202541699763</v>
      </c>
      <c r="AP704" s="8">
        <v>0</v>
      </c>
      <c r="AQ704" s="8">
        <v>31.858048479332414</v>
      </c>
      <c r="AR704" s="8">
        <v>173</v>
      </c>
      <c r="AS704" s="8">
        <v>233.06358381502889</v>
      </c>
      <c r="AT704">
        <v>49</v>
      </c>
      <c r="AU704" s="20">
        <v>384</v>
      </c>
      <c r="AV704" s="8">
        <v>74.853801169590639</v>
      </c>
      <c r="AW704" s="34">
        <v>72</v>
      </c>
      <c r="AX704" s="34">
        <v>64</v>
      </c>
    </row>
    <row r="705" spans="1:50" x14ac:dyDescent="0.25">
      <c r="A705" s="2" t="s">
        <v>500</v>
      </c>
      <c r="B705" s="3" t="s">
        <v>1440</v>
      </c>
      <c r="C705" s="4">
        <v>5579</v>
      </c>
      <c r="D705" s="2" t="s">
        <v>502</v>
      </c>
      <c r="E705" s="2" t="s">
        <v>1441</v>
      </c>
      <c r="F705" t="e">
        <v>#N/A</v>
      </c>
      <c r="G705" s="6" t="s">
        <v>2232</v>
      </c>
      <c r="H705" s="6">
        <v>10</v>
      </c>
      <c r="I705" s="6" t="s">
        <v>2238</v>
      </c>
      <c r="J705" s="6" t="s">
        <v>2238</v>
      </c>
      <c r="K705" s="34">
        <v>117839</v>
      </c>
      <c r="L705" s="34">
        <v>1526</v>
      </c>
      <c r="M705" s="34">
        <v>965</v>
      </c>
      <c r="N705" s="34">
        <v>62.694300518134717</v>
      </c>
      <c r="O705" s="35">
        <v>0.67770322841483499</v>
      </c>
      <c r="P705" s="33">
        <v>122</v>
      </c>
      <c r="Q705" s="33">
        <v>835</v>
      </c>
      <c r="R705" s="33">
        <v>8</v>
      </c>
      <c r="S705" s="8">
        <v>37.038045223942703</v>
      </c>
      <c r="T705" s="33">
        <v>47522.372000000003</v>
      </c>
      <c r="U705" s="33">
        <v>929.04174999999998</v>
      </c>
      <c r="V705" s="33">
        <v>0</v>
      </c>
      <c r="W705" s="33">
        <v>61082.97</v>
      </c>
      <c r="X705" s="33">
        <v>8753.5794999999998</v>
      </c>
      <c r="Y705" s="33">
        <v>705.37800000000004</v>
      </c>
      <c r="Z705" s="33">
        <v>36597.599999999999</v>
      </c>
      <c r="AA705" s="33">
        <v>408.87114000000003</v>
      </c>
      <c r="AB705" s="33">
        <v>3105.7782000000002</v>
      </c>
      <c r="AC705" s="33">
        <v>81336.274000000005</v>
      </c>
      <c r="AD705" s="33">
        <v>249.32396</v>
      </c>
      <c r="AE705" s="33">
        <v>192.04276999999999</v>
      </c>
      <c r="AF705" s="33">
        <v>70.550697</v>
      </c>
      <c r="AG705" s="33">
        <v>4470.0609000000004</v>
      </c>
      <c r="AH705" s="33">
        <v>0</v>
      </c>
      <c r="AI705" s="33">
        <v>367.89174000000003</v>
      </c>
      <c r="AJ705" s="33">
        <v>41087.194000000003</v>
      </c>
      <c r="AK705" s="33">
        <v>30879.756000000001</v>
      </c>
      <c r="AL705" s="33">
        <v>45335.728000000003</v>
      </c>
      <c r="AM705" s="33">
        <v>1979.3733436699999</v>
      </c>
      <c r="AN705" s="33">
        <v>477.75426827855995</v>
      </c>
      <c r="AO705" s="10">
        <v>0.38138242445293502</v>
      </c>
      <c r="AP705" s="8">
        <v>0</v>
      </c>
      <c r="AQ705" s="8">
        <v>189.98679952518549</v>
      </c>
      <c r="AR705" s="8">
        <v>1198</v>
      </c>
      <c r="AS705" s="8">
        <v>200.70951585976627</v>
      </c>
      <c r="AT705">
        <v>207</v>
      </c>
      <c r="AU705" s="20">
        <v>854</v>
      </c>
      <c r="AV705" s="8">
        <v>88.497409326424872</v>
      </c>
      <c r="AW705" s="34">
        <v>89</v>
      </c>
      <c r="AX705" s="34">
        <v>74</v>
      </c>
    </row>
    <row r="706" spans="1:50" x14ac:dyDescent="0.25">
      <c r="A706" s="2" t="s">
        <v>376</v>
      </c>
      <c r="B706" s="3" t="s">
        <v>1442</v>
      </c>
      <c r="C706" s="4">
        <v>47245</v>
      </c>
      <c r="D706" s="2" t="s">
        <v>378</v>
      </c>
      <c r="E706" s="2" t="s">
        <v>1443</v>
      </c>
      <c r="F706" t="e">
        <v>#N/A</v>
      </c>
      <c r="G706" s="6" t="s">
        <v>2232</v>
      </c>
      <c r="H706" s="6">
        <v>0</v>
      </c>
      <c r="I706" s="6" t="s">
        <v>2239</v>
      </c>
      <c r="J706" s="6" t="s">
        <v>2239</v>
      </c>
      <c r="K706" s="34">
        <v>63790.900000000009</v>
      </c>
      <c r="L706" s="34">
        <v>1032</v>
      </c>
      <c r="M706" s="34">
        <v>912</v>
      </c>
      <c r="N706" s="34">
        <v>27.192982456140353</v>
      </c>
      <c r="O706" s="35">
        <v>0.9579824264382234</v>
      </c>
      <c r="P706" s="33">
        <v>29</v>
      </c>
      <c r="Q706" s="33">
        <v>879</v>
      </c>
      <c r="R706" s="33">
        <v>4</v>
      </c>
      <c r="S706" s="8">
        <v>39.958382628306062</v>
      </c>
      <c r="T706" s="33">
        <v>30297.06</v>
      </c>
      <c r="U706" s="33">
        <v>1323.2936999999999</v>
      </c>
      <c r="V706" s="33">
        <v>0</v>
      </c>
      <c r="W706" s="33">
        <v>695.24798999999996</v>
      </c>
      <c r="X706" s="33">
        <v>26015.422999999999</v>
      </c>
      <c r="Y706" s="33">
        <v>15254.352000000001</v>
      </c>
      <c r="Z706" s="33">
        <v>1230.8626999999999</v>
      </c>
      <c r="AA706" s="33">
        <v>1914.5374999999999</v>
      </c>
      <c r="AB706" s="33">
        <v>23718.188999999998</v>
      </c>
      <c r="AC706" s="33">
        <v>40597.966999999997</v>
      </c>
      <c r="AD706" s="33">
        <v>529.56841999999995</v>
      </c>
      <c r="AE706" s="33">
        <v>901.16341</v>
      </c>
      <c r="AF706" s="33">
        <v>0</v>
      </c>
      <c r="AG706" s="33">
        <v>13382.777</v>
      </c>
      <c r="AH706" s="33">
        <v>99.420991999999998</v>
      </c>
      <c r="AI706" s="33">
        <v>1852.8235</v>
      </c>
      <c r="AJ706" s="33">
        <v>5288.2587000000003</v>
      </c>
      <c r="AK706" s="33">
        <v>28457.453000000001</v>
      </c>
      <c r="AL706" s="33">
        <v>33263.58</v>
      </c>
      <c r="AM706" s="33">
        <v>0</v>
      </c>
      <c r="AN706" s="33">
        <v>19.713586923473201</v>
      </c>
      <c r="AO706" s="10">
        <v>0.64386792452830188</v>
      </c>
      <c r="AP706" s="8">
        <v>29.316915860451481</v>
      </c>
      <c r="AQ706" s="8">
        <v>169.41230344579463</v>
      </c>
      <c r="AR706" s="8">
        <v>816</v>
      </c>
      <c r="AS706" s="8">
        <v>254.2892156862745</v>
      </c>
      <c r="AT706">
        <v>757</v>
      </c>
      <c r="AU706" s="20">
        <v>907</v>
      </c>
      <c r="AV706" s="8">
        <v>99.451754385964904</v>
      </c>
      <c r="AW706" s="34">
        <v>5</v>
      </c>
      <c r="AX706" s="34">
        <v>2</v>
      </c>
    </row>
    <row r="707" spans="1:50" x14ac:dyDescent="0.25">
      <c r="A707" s="2" t="s">
        <v>88</v>
      </c>
      <c r="B707" s="3" t="s">
        <v>1444</v>
      </c>
      <c r="C707" s="4">
        <v>68745</v>
      </c>
      <c r="D707" s="2" t="s">
        <v>90</v>
      </c>
      <c r="E707" s="2" t="s">
        <v>1445</v>
      </c>
      <c r="F707" t="e">
        <v>#N/A</v>
      </c>
      <c r="G707" s="6" t="s">
        <v>2230</v>
      </c>
      <c r="H707" s="6">
        <v>8</v>
      </c>
      <c r="I707" s="6" t="s">
        <v>2238</v>
      </c>
      <c r="J707" s="6" t="s">
        <v>2238</v>
      </c>
      <c r="K707" s="34">
        <v>90780.800000000003</v>
      </c>
      <c r="L707" s="34">
        <v>3317</v>
      </c>
      <c r="M707" s="34">
        <v>2943</v>
      </c>
      <c r="N707" s="34">
        <v>45.361875637104994</v>
      </c>
      <c r="O707" s="35">
        <v>2.1568700354209378</v>
      </c>
      <c r="P707" s="33">
        <v>1116</v>
      </c>
      <c r="Q707" s="33">
        <v>1815</v>
      </c>
      <c r="R707" s="33">
        <v>12</v>
      </c>
      <c r="S707" s="8">
        <v>40.258950994157445</v>
      </c>
      <c r="T707" s="33">
        <v>17114.425999999999</v>
      </c>
      <c r="U707" s="33">
        <v>6840.3804</v>
      </c>
      <c r="V707" s="33">
        <v>473.07139999999998</v>
      </c>
      <c r="W707" s="33">
        <v>59232.712</v>
      </c>
      <c r="X707" s="33">
        <v>10595.433000000001</v>
      </c>
      <c r="Y707" s="33">
        <v>2340.0529999999999</v>
      </c>
      <c r="Z707" s="33">
        <v>28814.562999999998</v>
      </c>
      <c r="AA707" s="33">
        <v>3867.0988000000002</v>
      </c>
      <c r="AB707" s="33">
        <v>2028.7933</v>
      </c>
      <c r="AC707" s="33">
        <v>59530.998</v>
      </c>
      <c r="AD707" s="33">
        <v>22.665583000000002</v>
      </c>
      <c r="AE707" s="33">
        <v>34.675483999999997</v>
      </c>
      <c r="AF707" s="33">
        <v>0</v>
      </c>
      <c r="AG707" s="33">
        <v>7989.0468000000001</v>
      </c>
      <c r="AH707" s="33">
        <v>3744.2453</v>
      </c>
      <c r="AI707" s="33">
        <v>308.22298999999998</v>
      </c>
      <c r="AJ707" s="33">
        <v>24404.912</v>
      </c>
      <c r="AK707" s="33">
        <v>21231.224999999999</v>
      </c>
      <c r="AL707" s="33">
        <v>38891.843000000001</v>
      </c>
      <c r="AM707" s="33">
        <v>41993.842877000003</v>
      </c>
      <c r="AN707" s="33">
        <v>665.69376370956002</v>
      </c>
      <c r="AO707" s="10">
        <v>0.36253152946571887</v>
      </c>
      <c r="AP707" s="8">
        <v>0</v>
      </c>
      <c r="AQ707" s="8">
        <v>78.598909217709888</v>
      </c>
      <c r="AR707" s="8">
        <v>982</v>
      </c>
      <c r="AS707" s="8">
        <v>149.59266802443992</v>
      </c>
      <c r="AT707">
        <v>1078</v>
      </c>
      <c r="AU707" s="20">
        <v>2420</v>
      </c>
      <c r="AV707" s="8">
        <v>82.229018008834515</v>
      </c>
      <c r="AW707" s="34">
        <v>315</v>
      </c>
      <c r="AX707" s="34">
        <v>291</v>
      </c>
    </row>
    <row r="708" spans="1:50" x14ac:dyDescent="0.25">
      <c r="A708" s="2" t="s">
        <v>134</v>
      </c>
      <c r="B708" s="3" t="s">
        <v>1446</v>
      </c>
      <c r="C708" s="4">
        <v>54385</v>
      </c>
      <c r="D708" s="2" t="s">
        <v>136</v>
      </c>
      <c r="E708" s="2" t="s">
        <v>1447</v>
      </c>
      <c r="F708" t="e">
        <v>#N/A</v>
      </c>
      <c r="G708" s="6" t="s">
        <v>2230</v>
      </c>
      <c r="H708" s="6">
        <v>11</v>
      </c>
      <c r="I708" s="6" t="s">
        <v>2238</v>
      </c>
      <c r="J708" s="6" t="s">
        <v>2238</v>
      </c>
      <c r="K708" s="34">
        <v>62869.099999999991</v>
      </c>
      <c r="L708" s="34">
        <v>854</v>
      </c>
      <c r="M708" s="34">
        <v>708</v>
      </c>
      <c r="N708" s="34">
        <v>17.655367231638419</v>
      </c>
      <c r="O708" s="35">
        <v>0.59443246399251248</v>
      </c>
      <c r="P708" s="33">
        <v>324</v>
      </c>
      <c r="Q708" s="33">
        <v>382</v>
      </c>
      <c r="R708" s="33">
        <v>2</v>
      </c>
      <c r="S708" s="8">
        <v>26.678821878427168</v>
      </c>
      <c r="T708" s="33">
        <v>25063.063999999998</v>
      </c>
      <c r="U708" s="33">
        <v>561.77404000000001</v>
      </c>
      <c r="V708" s="33">
        <v>0</v>
      </c>
      <c r="W708" s="33">
        <v>37286.917000000001</v>
      </c>
      <c r="X708" s="33">
        <v>1589.7062000000001</v>
      </c>
      <c r="Y708" s="33">
        <v>246.50157999999999</v>
      </c>
      <c r="Z708" s="33">
        <v>6432.7525999999998</v>
      </c>
      <c r="AA708" s="33">
        <v>105.19207</v>
      </c>
      <c r="AB708" s="33">
        <v>378.30281000000002</v>
      </c>
      <c r="AC708" s="33">
        <v>57308.218999999997</v>
      </c>
      <c r="AD708" s="33">
        <v>42.631686999999999</v>
      </c>
      <c r="AE708" s="33">
        <v>43.631152</v>
      </c>
      <c r="AF708" s="33">
        <v>0</v>
      </c>
      <c r="AG708" s="33">
        <v>1014.3634</v>
      </c>
      <c r="AH708" s="33">
        <v>105.19207</v>
      </c>
      <c r="AI708" s="33">
        <v>423.55178000000001</v>
      </c>
      <c r="AJ708" s="33">
        <v>29407.428</v>
      </c>
      <c r="AK708" s="33">
        <v>16307.938</v>
      </c>
      <c r="AL708" s="33">
        <v>17211.494999999999</v>
      </c>
      <c r="AM708" s="33">
        <v>0</v>
      </c>
      <c r="AN708" s="33">
        <v>84.308592152288</v>
      </c>
      <c r="AO708" s="10">
        <v>0.55394691485694592</v>
      </c>
      <c r="AP708" s="8">
        <v>0</v>
      </c>
      <c r="AQ708" s="8">
        <v>148.05244132531695</v>
      </c>
      <c r="AR708" s="8">
        <v>666</v>
      </c>
      <c r="AS708" s="8">
        <v>326.27627627627629</v>
      </c>
      <c r="AT708">
        <v>164</v>
      </c>
      <c r="AU708" s="20">
        <v>647</v>
      </c>
      <c r="AV708" s="8">
        <v>91.384180790960457</v>
      </c>
      <c r="AW708" s="34">
        <v>45</v>
      </c>
      <c r="AX708" s="34">
        <v>42</v>
      </c>
    </row>
    <row r="709" spans="1:50" x14ac:dyDescent="0.25">
      <c r="A709" s="2" t="s">
        <v>321</v>
      </c>
      <c r="B709" s="3" t="s">
        <v>1448</v>
      </c>
      <c r="C709" s="4">
        <v>19455</v>
      </c>
      <c r="D709" s="2" t="s">
        <v>323</v>
      </c>
      <c r="E709" s="2" t="s">
        <v>1449</v>
      </c>
      <c r="F709" t="s">
        <v>2252</v>
      </c>
      <c r="G709" s="6" t="s">
        <v>2232</v>
      </c>
      <c r="H709" s="6">
        <v>0</v>
      </c>
      <c r="I709" s="6" t="s">
        <v>2239</v>
      </c>
      <c r="J709" s="6" t="s">
        <v>2239</v>
      </c>
      <c r="K709" s="34">
        <v>20669.5</v>
      </c>
      <c r="L709" s="34">
        <v>2478</v>
      </c>
      <c r="M709" s="34">
        <v>1820</v>
      </c>
      <c r="N709" s="34">
        <v>84.890109890109883</v>
      </c>
      <c r="O709" s="35">
        <v>4.3181401782482505</v>
      </c>
      <c r="P709" s="33">
        <v>1364</v>
      </c>
      <c r="Q709" s="33">
        <v>342</v>
      </c>
      <c r="R709" s="33">
        <v>114</v>
      </c>
      <c r="S709" s="8">
        <v>54.332785476673607</v>
      </c>
      <c r="T709" s="33">
        <v>9160.9020999999993</v>
      </c>
      <c r="U709" s="33">
        <v>0</v>
      </c>
      <c r="V709" s="33">
        <v>1247.9922999999999</v>
      </c>
      <c r="W709" s="33">
        <v>8418.9572000000007</v>
      </c>
      <c r="X709" s="33">
        <v>0</v>
      </c>
      <c r="Y709" s="33">
        <v>0</v>
      </c>
      <c r="Z709" s="33">
        <v>178.07149999999999</v>
      </c>
      <c r="AA709" s="33">
        <v>5026.9417000000003</v>
      </c>
      <c r="AB709" s="33">
        <v>0</v>
      </c>
      <c r="AC709" s="33">
        <v>13533.544</v>
      </c>
      <c r="AD709" s="33">
        <v>183.25156999999999</v>
      </c>
      <c r="AE709" s="33">
        <v>208.26625999999999</v>
      </c>
      <c r="AF709" s="33">
        <v>0</v>
      </c>
      <c r="AG709" s="33">
        <v>0</v>
      </c>
      <c r="AH709" s="33">
        <v>5026.9417000000003</v>
      </c>
      <c r="AI709" s="33">
        <v>0.99823497000000005</v>
      </c>
      <c r="AJ709" s="33">
        <v>2613.2022000000002</v>
      </c>
      <c r="AK709" s="33">
        <v>791.67046000000005</v>
      </c>
      <c r="AL709" s="33">
        <v>10280.73</v>
      </c>
      <c r="AM709" s="33">
        <v>0</v>
      </c>
      <c r="AN709" s="33">
        <v>55.00076563502121</v>
      </c>
      <c r="AO709" s="10">
        <v>0.46104129263913829</v>
      </c>
      <c r="AP709" s="8">
        <v>0</v>
      </c>
      <c r="AQ709" s="8">
        <v>72.132230287879722</v>
      </c>
      <c r="AR709" s="8">
        <v>212</v>
      </c>
      <c r="AS709" s="8">
        <v>464.71084338096694</v>
      </c>
      <c r="AT709">
        <v>883</v>
      </c>
      <c r="AU709" s="20">
        <v>1186</v>
      </c>
      <c r="AV709" s="8">
        <v>65.164835164835168</v>
      </c>
      <c r="AW709" s="34">
        <v>460</v>
      </c>
      <c r="AX709" s="34">
        <v>394</v>
      </c>
    </row>
    <row r="710" spans="1:50" x14ac:dyDescent="0.25">
      <c r="A710" s="2" t="s">
        <v>888</v>
      </c>
      <c r="B710" s="3" t="s">
        <v>1450</v>
      </c>
      <c r="C710" s="4">
        <v>27050</v>
      </c>
      <c r="D710" s="2" t="s">
        <v>890</v>
      </c>
      <c r="E710" s="2" t="s">
        <v>1451</v>
      </c>
      <c r="F710" t="e">
        <v>#N/A</v>
      </c>
      <c r="G710" s="6" t="s">
        <v>2233</v>
      </c>
      <c r="H710" s="6">
        <v>28</v>
      </c>
      <c r="I710" s="6" t="s">
        <v>2237</v>
      </c>
      <c r="J710" s="6" t="s">
        <v>2238</v>
      </c>
      <c r="K710" s="34">
        <v>42156.7</v>
      </c>
      <c r="L710" s="34">
        <v>823</v>
      </c>
      <c r="M710" s="34">
        <v>775</v>
      </c>
      <c r="N710" s="34">
        <v>59.096774193548384</v>
      </c>
      <c r="O710" s="35">
        <v>2.5142260456001817</v>
      </c>
      <c r="P710" s="33">
        <v>0</v>
      </c>
      <c r="Q710" s="33">
        <v>0</v>
      </c>
      <c r="R710" s="33">
        <v>775</v>
      </c>
      <c r="S710" s="8">
        <v>75.773855955695581</v>
      </c>
      <c r="T710" s="33">
        <v>17658.136999999999</v>
      </c>
      <c r="U710" s="33">
        <v>5827.2840999999999</v>
      </c>
      <c r="V710" s="33">
        <v>0</v>
      </c>
      <c r="W710" s="33">
        <v>18072.539000000001</v>
      </c>
      <c r="X710" s="33">
        <v>304.95060000000001</v>
      </c>
      <c r="Y710" s="33">
        <v>186.06541000000001</v>
      </c>
      <c r="Z710" s="33">
        <v>32093.576000000001</v>
      </c>
      <c r="AA710" s="33">
        <v>9270.2320999999993</v>
      </c>
      <c r="AB710" s="33">
        <v>692.42727000000002</v>
      </c>
      <c r="AC710" s="33">
        <v>993.24860000000001</v>
      </c>
      <c r="AD710" s="33">
        <v>0</v>
      </c>
      <c r="AE710" s="33">
        <v>7.1315191000000002</v>
      </c>
      <c r="AF710" s="33">
        <v>0</v>
      </c>
      <c r="AG710" s="33">
        <v>219.34472</v>
      </c>
      <c r="AH710" s="33">
        <v>9270.232</v>
      </c>
      <c r="AI710" s="33">
        <v>190.88539</v>
      </c>
      <c r="AJ710" s="33">
        <v>0</v>
      </c>
      <c r="AK710" s="33">
        <v>786.70381999999995</v>
      </c>
      <c r="AL710" s="33">
        <v>32761.252</v>
      </c>
      <c r="AM710" s="33">
        <v>0</v>
      </c>
      <c r="AN710" s="33">
        <v>80.115604145864793</v>
      </c>
      <c r="AO710" s="10">
        <v>0.54518072289156627</v>
      </c>
      <c r="AP710" s="8">
        <v>0</v>
      </c>
      <c r="AQ710" s="8">
        <v>24.992783279785368</v>
      </c>
      <c r="AR710" s="8">
        <v>415</v>
      </c>
      <c r="AS710" s="8">
        <v>62.457831325301207</v>
      </c>
      <c r="AT710">
        <v>230</v>
      </c>
      <c r="AU710" s="20">
        <v>511.00000000000006</v>
      </c>
      <c r="AV710" s="8">
        <v>65.935483870967744</v>
      </c>
      <c r="AW710" s="34">
        <v>93</v>
      </c>
      <c r="AX710" s="34">
        <v>74</v>
      </c>
    </row>
    <row r="711" spans="1:50" x14ac:dyDescent="0.25">
      <c r="A711" s="2" t="s">
        <v>27</v>
      </c>
      <c r="B711" s="3" t="s">
        <v>1452</v>
      </c>
      <c r="C711" s="4">
        <v>25324</v>
      </c>
      <c r="D711" s="2" t="s">
        <v>29</v>
      </c>
      <c r="E711" s="2" t="s">
        <v>1453</v>
      </c>
      <c r="F711" t="e">
        <v>#N/A</v>
      </c>
      <c r="G711" s="6" t="s">
        <v>2233</v>
      </c>
      <c r="H711" s="6">
        <v>11</v>
      </c>
      <c r="I711" s="6" t="s">
        <v>2238</v>
      </c>
      <c r="J711" s="6" t="s">
        <v>2238</v>
      </c>
      <c r="K711" s="34">
        <v>9832.5</v>
      </c>
      <c r="L711" s="34">
        <v>511</v>
      </c>
      <c r="M711" s="34">
        <v>434</v>
      </c>
      <c r="N711" s="34">
        <v>51.152073732718897</v>
      </c>
      <c r="O711" s="35">
        <v>3.5691057950273941</v>
      </c>
      <c r="P711" s="33">
        <v>184</v>
      </c>
      <c r="Q711" s="33">
        <v>249</v>
      </c>
      <c r="R711" s="33">
        <v>1</v>
      </c>
      <c r="S711" s="8">
        <v>40.151025735848862</v>
      </c>
      <c r="T711" s="33">
        <v>1545.4870000000001</v>
      </c>
      <c r="U711" s="33">
        <v>623.57033000000001</v>
      </c>
      <c r="V711" s="33">
        <v>0</v>
      </c>
      <c r="W711" s="33">
        <v>6443.1148999999996</v>
      </c>
      <c r="X711" s="33">
        <v>0</v>
      </c>
      <c r="Y711" s="33">
        <v>0</v>
      </c>
      <c r="Z711" s="33">
        <v>383.63567</v>
      </c>
      <c r="AA711" s="33">
        <v>0</v>
      </c>
      <c r="AB711" s="33">
        <v>272.00268999999997</v>
      </c>
      <c r="AC711" s="33">
        <v>8247.0630999999994</v>
      </c>
      <c r="AD711" s="33">
        <v>34.974694999999997</v>
      </c>
      <c r="AE711" s="33">
        <v>34.221510000000002</v>
      </c>
      <c r="AF711" s="33">
        <v>0</v>
      </c>
      <c r="AG711" s="33">
        <v>493.34095000000002</v>
      </c>
      <c r="AH711" s="33">
        <v>0</v>
      </c>
      <c r="AI711" s="33">
        <v>37.325848999999998</v>
      </c>
      <c r="AJ711" s="33">
        <v>3063.8818999999999</v>
      </c>
      <c r="AK711" s="33">
        <v>1720.3369</v>
      </c>
      <c r="AL711" s="33">
        <v>3588.569</v>
      </c>
      <c r="AM711" s="33">
        <v>0</v>
      </c>
      <c r="AN711" s="33">
        <v>2.1013357233888001</v>
      </c>
      <c r="AO711" s="10">
        <v>0.3381578947368421</v>
      </c>
      <c r="AP711" s="8">
        <v>0</v>
      </c>
      <c r="AQ711" s="8">
        <v>11.650216025137468</v>
      </c>
      <c r="AR711" s="8">
        <v>91</v>
      </c>
      <c r="AS711" s="8">
        <v>174.72527472527472</v>
      </c>
      <c r="AT711">
        <v>380</v>
      </c>
      <c r="AU711" s="20">
        <v>406</v>
      </c>
      <c r="AV711" s="8">
        <v>93.548387096774192</v>
      </c>
      <c r="AW711" s="34">
        <v>70</v>
      </c>
      <c r="AX711" s="34">
        <v>63</v>
      </c>
    </row>
    <row r="712" spans="1:50" x14ac:dyDescent="0.25">
      <c r="A712" s="2" t="s">
        <v>88</v>
      </c>
      <c r="B712" s="3" t="s">
        <v>1454</v>
      </c>
      <c r="C712" s="4">
        <v>68013</v>
      </c>
      <c r="D712" s="2" t="s">
        <v>90</v>
      </c>
      <c r="E712" s="2" t="s">
        <v>1455</v>
      </c>
      <c r="F712" t="e">
        <v>#N/A</v>
      </c>
      <c r="G712" s="6" t="s">
        <v>2230</v>
      </c>
      <c r="H712" s="6">
        <v>6</v>
      </c>
      <c r="I712" s="6" t="s">
        <v>2238</v>
      </c>
      <c r="J712" s="6" t="s">
        <v>2238</v>
      </c>
      <c r="K712" s="34">
        <v>7449.5</v>
      </c>
      <c r="L712" s="34">
        <v>971</v>
      </c>
      <c r="M712" s="34">
        <v>918</v>
      </c>
      <c r="N712" s="34">
        <v>61.111111111111114</v>
      </c>
      <c r="O712" s="35">
        <v>15.599392990750005</v>
      </c>
      <c r="P712" s="33">
        <v>240</v>
      </c>
      <c r="Q712" s="33">
        <v>671</v>
      </c>
      <c r="R712" s="33">
        <v>7</v>
      </c>
      <c r="S712" s="8">
        <v>35.4377375429588</v>
      </c>
      <c r="T712" s="33">
        <v>161.43203</v>
      </c>
      <c r="U712" s="33">
        <v>2079.3325</v>
      </c>
      <c r="V712" s="33">
        <v>0</v>
      </c>
      <c r="W712" s="33">
        <v>3597.1590999999999</v>
      </c>
      <c r="X712" s="33">
        <v>50.588980999999997</v>
      </c>
      <c r="Y712" s="33">
        <v>0</v>
      </c>
      <c r="Z712" s="33">
        <v>129.97233</v>
      </c>
      <c r="AA712" s="33">
        <v>188.68340000000001</v>
      </c>
      <c r="AB712" s="33">
        <v>32.517356999999997</v>
      </c>
      <c r="AC712" s="33">
        <v>5593.5276999999996</v>
      </c>
      <c r="AD712" s="33">
        <v>0</v>
      </c>
      <c r="AE712" s="33">
        <v>13.402059</v>
      </c>
      <c r="AF712" s="33">
        <v>0</v>
      </c>
      <c r="AG712" s="33">
        <v>1609.3809000000001</v>
      </c>
      <c r="AH712" s="33">
        <v>188.68339</v>
      </c>
      <c r="AI712" s="33">
        <v>0.93782902999999995</v>
      </c>
      <c r="AJ712" s="33">
        <v>1845.8474000000001</v>
      </c>
      <c r="AK712" s="33">
        <v>179.78197</v>
      </c>
      <c r="AL712" s="33">
        <v>2106.6671999999999</v>
      </c>
      <c r="AM712" s="33">
        <v>2022.20122178</v>
      </c>
      <c r="AN712" s="33">
        <v>14.2335408170308</v>
      </c>
      <c r="AO712" s="10">
        <v>0.41929824561403511</v>
      </c>
      <c r="AP712" s="8">
        <v>0</v>
      </c>
      <c r="AQ712" s="8">
        <v>53.692311368258586</v>
      </c>
      <c r="AR712" s="8">
        <v>41</v>
      </c>
      <c r="AS712" s="8">
        <v>2447.560975609756</v>
      </c>
      <c r="AT712">
        <v>451</v>
      </c>
      <c r="AU712" s="20">
        <v>861</v>
      </c>
      <c r="AV712" s="8">
        <v>93.790849673202615</v>
      </c>
      <c r="AW712" s="34">
        <v>23</v>
      </c>
      <c r="AX712" s="34">
        <v>21</v>
      </c>
    </row>
    <row r="713" spans="1:50" x14ac:dyDescent="0.25">
      <c r="A713" s="2" t="s">
        <v>1456</v>
      </c>
      <c r="B713" s="3" t="s">
        <v>1457</v>
      </c>
      <c r="C713" s="4">
        <v>86760</v>
      </c>
      <c r="D713" s="2" t="s">
        <v>1458</v>
      </c>
      <c r="E713" s="2" t="s">
        <v>658</v>
      </c>
      <c r="F713" t="e">
        <v>#N/A</v>
      </c>
      <c r="G713" s="6" t="s">
        <v>2233</v>
      </c>
      <c r="H713" s="6">
        <v>11</v>
      </c>
      <c r="I713" s="6" t="s">
        <v>2238</v>
      </c>
      <c r="J713" s="6" t="s">
        <v>2238</v>
      </c>
      <c r="K713" s="34">
        <v>33359.399999999994</v>
      </c>
      <c r="L713" s="34">
        <v>2084</v>
      </c>
      <c r="M713" s="34">
        <v>1910</v>
      </c>
      <c r="N713" s="34">
        <v>79.895287958115176</v>
      </c>
      <c r="O713" s="35">
        <v>5.5285896984235006</v>
      </c>
      <c r="P713" s="33">
        <v>0</v>
      </c>
      <c r="Q713" s="33">
        <v>0</v>
      </c>
      <c r="R713" s="33">
        <v>1910</v>
      </c>
      <c r="S713" s="8">
        <v>70.840079031142764</v>
      </c>
      <c r="T713" s="33">
        <v>6016.9087</v>
      </c>
      <c r="U713" s="33">
        <v>1889.4091000000001</v>
      </c>
      <c r="V713" s="33">
        <v>654.80502999999999</v>
      </c>
      <c r="W713" s="33">
        <v>24160.013999999999</v>
      </c>
      <c r="X713" s="33">
        <v>1056.1379999999999</v>
      </c>
      <c r="Y713" s="33">
        <v>0</v>
      </c>
      <c r="Z713" s="33">
        <v>22657.745999999999</v>
      </c>
      <c r="AA713" s="33">
        <v>5426.3197</v>
      </c>
      <c r="AB713" s="33">
        <v>0</v>
      </c>
      <c r="AC713" s="33">
        <v>5891.9964</v>
      </c>
      <c r="AD713" s="33">
        <v>45.084217000000002</v>
      </c>
      <c r="AE713" s="33">
        <v>54.496398999999997</v>
      </c>
      <c r="AF713" s="33">
        <v>0</v>
      </c>
      <c r="AG713" s="33">
        <v>353.79959000000002</v>
      </c>
      <c r="AH713" s="33">
        <v>5426.3197</v>
      </c>
      <c r="AI713" s="33">
        <v>38.299379999999999</v>
      </c>
      <c r="AJ713" s="33">
        <v>2691.5897</v>
      </c>
      <c r="AK713" s="33">
        <v>1356.0318</v>
      </c>
      <c r="AL713" s="33">
        <v>24100.61</v>
      </c>
      <c r="AM713" s="33">
        <v>0</v>
      </c>
      <c r="AN713" s="33">
        <v>70.123138690119617</v>
      </c>
      <c r="AO713" s="10">
        <v>0.1983663943990665</v>
      </c>
      <c r="AP713" s="8">
        <v>0</v>
      </c>
      <c r="AQ713" s="8">
        <v>63.217783746936519</v>
      </c>
      <c r="AR713" s="8">
        <v>445</v>
      </c>
      <c r="AS713" s="8">
        <v>146.49438202247191</v>
      </c>
      <c r="AT713">
        <v>897</v>
      </c>
      <c r="AU713" s="20">
        <v>1747</v>
      </c>
      <c r="AV713" s="8">
        <v>91.465968586387433</v>
      </c>
      <c r="AW713" s="34">
        <v>309</v>
      </c>
      <c r="AX713" s="34">
        <v>289</v>
      </c>
    </row>
    <row r="714" spans="1:50" x14ac:dyDescent="0.25">
      <c r="A714" s="2" t="s">
        <v>1149</v>
      </c>
      <c r="B714" s="3" t="s">
        <v>1459</v>
      </c>
      <c r="C714" s="4">
        <v>20175</v>
      </c>
      <c r="D714" s="2" t="s">
        <v>1151</v>
      </c>
      <c r="E714" s="2" t="s">
        <v>1460</v>
      </c>
      <c r="F714" t="e">
        <v>#N/A</v>
      </c>
      <c r="G714" s="6" t="s">
        <v>2233</v>
      </c>
      <c r="H714" s="6">
        <v>7</v>
      </c>
      <c r="I714" s="6" t="s">
        <v>2238</v>
      </c>
      <c r="J714" s="6" t="s">
        <v>2238</v>
      </c>
      <c r="K714" s="34">
        <v>137142.6</v>
      </c>
      <c r="L714" s="34">
        <v>2067</v>
      </c>
      <c r="M714" s="34">
        <v>1302</v>
      </c>
      <c r="N714" s="34">
        <v>13.13364055299539</v>
      </c>
      <c r="O714" s="35">
        <v>0.54234070038969562</v>
      </c>
      <c r="P714" s="33">
        <v>115</v>
      </c>
      <c r="Q714" s="33">
        <v>1178</v>
      </c>
      <c r="R714" s="33">
        <v>9</v>
      </c>
      <c r="S714" s="8">
        <v>35.075003598709081</v>
      </c>
      <c r="T714" s="33">
        <v>61279.42</v>
      </c>
      <c r="U714" s="33">
        <v>11680.495000000001</v>
      </c>
      <c r="V714" s="33">
        <v>0</v>
      </c>
      <c r="W714" s="33">
        <v>24746.563999999998</v>
      </c>
      <c r="X714" s="33">
        <v>13868.518</v>
      </c>
      <c r="Y714" s="33">
        <v>8720.8811999999998</v>
      </c>
      <c r="Z714" s="33">
        <v>8650.9976999999999</v>
      </c>
      <c r="AA714" s="33">
        <v>1786.1894</v>
      </c>
      <c r="AB714" s="33">
        <v>23459.017</v>
      </c>
      <c r="AC714" s="33">
        <v>94824.198999999993</v>
      </c>
      <c r="AD714" s="33">
        <v>300.30691999999999</v>
      </c>
      <c r="AE714" s="33">
        <v>467.02685000000002</v>
      </c>
      <c r="AF714" s="33">
        <v>0</v>
      </c>
      <c r="AG714" s="33">
        <v>6158.7897000000003</v>
      </c>
      <c r="AH714" s="33">
        <v>1118.8909000000001</v>
      </c>
      <c r="AI714" s="33">
        <v>1658.0161000000001</v>
      </c>
      <c r="AJ714" s="33">
        <v>41871.567999999999</v>
      </c>
      <c r="AK714" s="33">
        <v>38154.430999999997</v>
      </c>
      <c r="AL714" s="33">
        <v>48312.87</v>
      </c>
      <c r="AM714" s="33">
        <v>0</v>
      </c>
      <c r="AN714" s="33">
        <v>132.44773730551199</v>
      </c>
      <c r="AO714" s="10">
        <v>0.59862778730703259</v>
      </c>
      <c r="AP714" s="8">
        <v>0</v>
      </c>
      <c r="AQ714" s="8">
        <v>53.3</v>
      </c>
      <c r="AR714" s="8">
        <v>1425</v>
      </c>
      <c r="AS714" s="8">
        <v>37.403508771929822</v>
      </c>
      <c r="AT714">
        <v>443</v>
      </c>
      <c r="AU714" s="20">
        <v>1283</v>
      </c>
      <c r="AV714" s="8">
        <v>98.540706605222738</v>
      </c>
      <c r="AW714" s="34">
        <v>62</v>
      </c>
      <c r="AX714" s="34">
        <v>53</v>
      </c>
    </row>
    <row r="715" spans="1:50" x14ac:dyDescent="0.25">
      <c r="A715" s="2" t="s">
        <v>772</v>
      </c>
      <c r="B715" s="3" t="s">
        <v>1461</v>
      </c>
      <c r="C715" s="4">
        <v>41349</v>
      </c>
      <c r="D715" s="2" t="s">
        <v>774</v>
      </c>
      <c r="E715" s="2" t="s">
        <v>1462</v>
      </c>
      <c r="F715" t="e">
        <v>#N/A</v>
      </c>
      <c r="G715" s="6" t="s">
        <v>2233</v>
      </c>
      <c r="H715" s="6">
        <v>23</v>
      </c>
      <c r="I715" s="6" t="s">
        <v>2238</v>
      </c>
      <c r="J715" s="6" t="s">
        <v>2238</v>
      </c>
      <c r="K715" s="34">
        <v>18763.400000000001</v>
      </c>
      <c r="L715" s="34">
        <v>990</v>
      </c>
      <c r="M715" s="34">
        <v>924</v>
      </c>
      <c r="N715" s="34">
        <v>83.116883116883116</v>
      </c>
      <c r="O715" s="35">
        <v>4.6715910888988477</v>
      </c>
      <c r="P715" s="33">
        <v>390</v>
      </c>
      <c r="Q715" s="33">
        <v>530</v>
      </c>
      <c r="R715" s="33">
        <v>4</v>
      </c>
      <c r="S715" s="8">
        <v>14.952994377710757</v>
      </c>
      <c r="T715" s="33">
        <v>5062.9789000000001</v>
      </c>
      <c r="U715" s="33">
        <v>0</v>
      </c>
      <c r="V715" s="33">
        <v>0</v>
      </c>
      <c r="W715" s="33">
        <v>12568.531999999999</v>
      </c>
      <c r="X715" s="33">
        <v>276.12914000000001</v>
      </c>
      <c r="Y715" s="33">
        <v>0</v>
      </c>
      <c r="Z715" s="33">
        <v>1895.9911</v>
      </c>
      <c r="AA715" s="33">
        <v>1129.0427</v>
      </c>
      <c r="AB715" s="33">
        <v>1675.4813999999999</v>
      </c>
      <c r="AC715" s="33">
        <v>14728.744000000001</v>
      </c>
      <c r="AD715" s="33">
        <v>48.532986000000001</v>
      </c>
      <c r="AE715" s="33">
        <v>58.962868999999998</v>
      </c>
      <c r="AF715" s="33">
        <v>0</v>
      </c>
      <c r="AG715" s="33">
        <v>3541.5481</v>
      </c>
      <c r="AH715" s="33">
        <v>1129.0427999999999</v>
      </c>
      <c r="AI715" s="33">
        <v>1682.1855</v>
      </c>
      <c r="AJ715" s="33">
        <v>8035.6580000000004</v>
      </c>
      <c r="AK715" s="33">
        <v>2117.8827000000001</v>
      </c>
      <c r="AL715" s="33">
        <v>2912.5120999999999</v>
      </c>
      <c r="AM715" s="33">
        <v>0</v>
      </c>
      <c r="AN715" s="33">
        <v>63.983598550881219</v>
      </c>
      <c r="AO715" s="10">
        <v>0.41288433382137624</v>
      </c>
      <c r="AP715" s="8">
        <v>0</v>
      </c>
      <c r="AQ715" s="8">
        <v>70.697025072768298</v>
      </c>
      <c r="AR715" s="8">
        <v>217</v>
      </c>
      <c r="AS715" s="8">
        <v>401.84331797235018</v>
      </c>
      <c r="AT715">
        <v>634</v>
      </c>
      <c r="AU715" s="20">
        <v>712</v>
      </c>
      <c r="AV715" s="8">
        <v>77.056277056277054</v>
      </c>
      <c r="AW715" s="34">
        <v>254</v>
      </c>
      <c r="AX715" s="34">
        <v>234</v>
      </c>
    </row>
    <row r="716" spans="1:50" x14ac:dyDescent="0.25">
      <c r="A716" s="2" t="s">
        <v>741</v>
      </c>
      <c r="B716" s="3" t="s">
        <v>1463</v>
      </c>
      <c r="C716" s="4">
        <v>66594</v>
      </c>
      <c r="D716" s="2" t="s">
        <v>743</v>
      </c>
      <c r="E716" s="2" t="s">
        <v>1464</v>
      </c>
      <c r="F716" t="e">
        <v>#N/A</v>
      </c>
      <c r="G716" s="6" t="s">
        <v>2232</v>
      </c>
      <c r="H716" s="6">
        <v>6</v>
      </c>
      <c r="I716" s="6" t="s">
        <v>2238</v>
      </c>
      <c r="J716" s="6" t="s">
        <v>2238</v>
      </c>
      <c r="K716" s="34">
        <v>17261.7</v>
      </c>
      <c r="L716" s="34">
        <v>10147</v>
      </c>
      <c r="M716" s="34">
        <v>7612</v>
      </c>
      <c r="N716" s="34">
        <v>99.86862848134524</v>
      </c>
      <c r="O716" s="35">
        <v>19.906187349383931</v>
      </c>
      <c r="P716" s="33">
        <v>4771</v>
      </c>
      <c r="Q716" s="33">
        <v>2775</v>
      </c>
      <c r="R716" s="33">
        <v>66</v>
      </c>
      <c r="S716" s="8">
        <v>9.4812562110025667</v>
      </c>
      <c r="T716" s="33">
        <v>2072.7325000000001</v>
      </c>
      <c r="U716" s="33">
        <v>0</v>
      </c>
      <c r="V716" s="33">
        <v>0</v>
      </c>
      <c r="W716" s="33">
        <v>12935.655000000001</v>
      </c>
      <c r="X716" s="33">
        <v>0</v>
      </c>
      <c r="Y716" s="33">
        <v>0</v>
      </c>
      <c r="Z716" s="33">
        <v>514.87509999999997</v>
      </c>
      <c r="AA716" s="33">
        <v>256.82573000000002</v>
      </c>
      <c r="AB716" s="33">
        <v>32.906914</v>
      </c>
      <c r="AC716" s="33">
        <v>14274.198</v>
      </c>
      <c r="AD716" s="33">
        <v>96.657999000000004</v>
      </c>
      <c r="AE716" s="33">
        <v>101.34107</v>
      </c>
      <c r="AF716" s="33">
        <v>0</v>
      </c>
      <c r="AG716" s="33">
        <v>4345.1612999999998</v>
      </c>
      <c r="AH716" s="33">
        <v>256.82571999999999</v>
      </c>
      <c r="AI716" s="33">
        <v>2.4237076000000002</v>
      </c>
      <c r="AJ716" s="33">
        <v>8172.1283999999996</v>
      </c>
      <c r="AK716" s="33">
        <v>858.75734999999997</v>
      </c>
      <c r="AL716" s="33">
        <v>1438.8257000000001</v>
      </c>
      <c r="AM716" s="33">
        <v>272.12258454099998</v>
      </c>
      <c r="AN716" s="33">
        <v>8.8680245459243991</v>
      </c>
      <c r="AO716" s="10">
        <v>0.39039821362113886</v>
      </c>
      <c r="AP716" s="8">
        <v>0</v>
      </c>
      <c r="AQ716" s="8">
        <v>184.00456387835254</v>
      </c>
      <c r="AR716" s="8">
        <v>163</v>
      </c>
      <c r="AS716" s="8">
        <v>1470.8588957055215</v>
      </c>
      <c r="AT716">
        <v>5408</v>
      </c>
      <c r="AU716" s="20">
        <v>4047.9999999999995</v>
      </c>
      <c r="AV716" s="8">
        <v>53.179190751445084</v>
      </c>
      <c r="AW716" s="34">
        <v>1377</v>
      </c>
      <c r="AX716" s="34">
        <v>1215</v>
      </c>
    </row>
    <row r="717" spans="1:50" x14ac:dyDescent="0.25">
      <c r="A717" s="2" t="s">
        <v>321</v>
      </c>
      <c r="B717" s="3" t="s">
        <v>1465</v>
      </c>
      <c r="C717" s="4">
        <v>19698</v>
      </c>
      <c r="D717" s="2" t="s">
        <v>323</v>
      </c>
      <c r="E717" s="2" t="s">
        <v>1466</v>
      </c>
      <c r="F717" t="s">
        <v>2252</v>
      </c>
      <c r="G717" s="6" t="s">
        <v>2232</v>
      </c>
      <c r="H717" s="6">
        <v>0</v>
      </c>
      <c r="I717" s="6" t="s">
        <v>2239</v>
      </c>
      <c r="J717" s="6" t="s">
        <v>2239</v>
      </c>
      <c r="K717" s="34">
        <v>35064.600000000006</v>
      </c>
      <c r="L717" s="34">
        <v>7990</v>
      </c>
      <c r="M717" s="34">
        <v>5275</v>
      </c>
      <c r="N717" s="34">
        <v>84.322274881516591</v>
      </c>
      <c r="O717" s="35">
        <v>17.338062303950931</v>
      </c>
      <c r="P717" s="33">
        <v>4254</v>
      </c>
      <c r="Q717" s="33">
        <v>1009</v>
      </c>
      <c r="R717" s="33">
        <v>12</v>
      </c>
      <c r="S717" s="8">
        <v>21.976342364833272</v>
      </c>
      <c r="T717" s="33">
        <v>21767.573</v>
      </c>
      <c r="U717" s="33">
        <v>2326.1172999999999</v>
      </c>
      <c r="V717" s="33">
        <v>578.62581</v>
      </c>
      <c r="W717" s="33">
        <v>26271.152999999998</v>
      </c>
      <c r="X717" s="33">
        <v>322.64418000000001</v>
      </c>
      <c r="Y717" s="33">
        <v>0</v>
      </c>
      <c r="Z717" s="33">
        <v>1033.0721000000001</v>
      </c>
      <c r="AA717" s="33">
        <v>4876.9889999999996</v>
      </c>
      <c r="AB717" s="33">
        <v>102.5115</v>
      </c>
      <c r="AC717" s="33">
        <v>45230.232000000004</v>
      </c>
      <c r="AD717" s="33">
        <v>296.10201000000001</v>
      </c>
      <c r="AE717" s="33">
        <v>309.32270999999997</v>
      </c>
      <c r="AF717" s="33">
        <v>0</v>
      </c>
      <c r="AG717" s="33">
        <v>115.53901</v>
      </c>
      <c r="AH717" s="33">
        <v>4435.7271000000001</v>
      </c>
      <c r="AI717" s="33">
        <v>494.06876999999997</v>
      </c>
      <c r="AJ717" s="33">
        <v>22287.824000000001</v>
      </c>
      <c r="AK717" s="33">
        <v>12570.058000000001</v>
      </c>
      <c r="AL717" s="33">
        <v>11326.367</v>
      </c>
      <c r="AM717" s="33">
        <v>12.7207552768</v>
      </c>
      <c r="AN717" s="33">
        <v>116.63913110994159</v>
      </c>
      <c r="AO717" s="10">
        <v>0.44007227464364584</v>
      </c>
      <c r="AP717" s="8">
        <v>0</v>
      </c>
      <c r="AQ717" s="8">
        <v>147.09063106781721</v>
      </c>
      <c r="AR717" s="8">
        <v>444</v>
      </c>
      <c r="AS717" s="8">
        <v>452.47162340013961</v>
      </c>
      <c r="AT717">
        <v>2360</v>
      </c>
      <c r="AU717" s="20">
        <v>3098.0000000000005</v>
      </c>
      <c r="AV717" s="8">
        <v>58.72985781990522</v>
      </c>
      <c r="AW717" s="34">
        <v>1076</v>
      </c>
      <c r="AX717" s="34">
        <v>976</v>
      </c>
    </row>
    <row r="718" spans="1:50" x14ac:dyDescent="0.25">
      <c r="A718" s="2" t="s">
        <v>204</v>
      </c>
      <c r="B718" s="3" t="s">
        <v>1467</v>
      </c>
      <c r="C718" s="4">
        <v>52480</v>
      </c>
      <c r="D718" s="2" t="s">
        <v>206</v>
      </c>
      <c r="E718" s="2" t="s">
        <v>206</v>
      </c>
      <c r="F718" t="e">
        <v>#N/A</v>
      </c>
      <c r="G718" s="6" t="s">
        <v>2231</v>
      </c>
      <c r="H718" s="6">
        <v>9</v>
      </c>
      <c r="I718" s="6" t="s">
        <v>2238</v>
      </c>
      <c r="J718" s="6" t="s">
        <v>2238</v>
      </c>
      <c r="K718" s="34">
        <v>2520.8000000000002</v>
      </c>
      <c r="L718" s="34">
        <v>881</v>
      </c>
      <c r="M718" s="34">
        <v>810</v>
      </c>
      <c r="N718" s="34">
        <v>98.395061728395063</v>
      </c>
      <c r="O718" s="35">
        <v>8.8106608296277145</v>
      </c>
      <c r="P718" s="33">
        <v>206</v>
      </c>
      <c r="Q718" s="33">
        <v>589</v>
      </c>
      <c r="R718" s="33">
        <v>15</v>
      </c>
      <c r="S718" s="8">
        <v>31.058153343423616</v>
      </c>
      <c r="T718" s="33">
        <v>1548.3255999999999</v>
      </c>
      <c r="U718" s="33">
        <v>704.68123000000003</v>
      </c>
      <c r="V718" s="33">
        <v>288.55198999999999</v>
      </c>
      <c r="W718" s="33">
        <v>1202.4775</v>
      </c>
      <c r="X718" s="33">
        <v>1214.9690000000001</v>
      </c>
      <c r="Y718" s="33">
        <v>0</v>
      </c>
      <c r="Z718" s="33">
        <v>511.77809999999999</v>
      </c>
      <c r="AA718" s="33">
        <v>236.92331999999999</v>
      </c>
      <c r="AB718" s="33">
        <v>8.8939500000000005E-2</v>
      </c>
      <c r="AC718" s="33">
        <v>4189.9278999999997</v>
      </c>
      <c r="AD718" s="33">
        <v>20.287192000000001</v>
      </c>
      <c r="AE718" s="33">
        <v>0.54725263999999996</v>
      </c>
      <c r="AF718" s="33">
        <v>0</v>
      </c>
      <c r="AG718" s="33">
        <v>481.05784999999997</v>
      </c>
      <c r="AH718" s="33">
        <v>224.60929999999999</v>
      </c>
      <c r="AI718" s="33">
        <v>15.257339</v>
      </c>
      <c r="AJ718" s="33">
        <v>1228.4688000000001</v>
      </c>
      <c r="AK718" s="33">
        <v>1468.8896</v>
      </c>
      <c r="AL718" s="33">
        <v>1540.1751999999999</v>
      </c>
      <c r="AM718" s="33">
        <v>295.44144814499998</v>
      </c>
      <c r="AN718" s="33">
        <v>3.2739795589696796</v>
      </c>
      <c r="AO718" s="10">
        <v>0.26198083067092653</v>
      </c>
      <c r="AP718" s="8">
        <v>0</v>
      </c>
      <c r="AQ718" s="8">
        <v>5.1332478011075091</v>
      </c>
      <c r="AR718" s="8">
        <v>50</v>
      </c>
      <c r="AS718" s="8">
        <v>114</v>
      </c>
      <c r="AT718">
        <v>531</v>
      </c>
      <c r="AU718" s="20">
        <v>690</v>
      </c>
      <c r="AV718" s="8">
        <v>85.18518518518519</v>
      </c>
      <c r="AW718" s="34">
        <v>131</v>
      </c>
      <c r="AX718" s="34">
        <v>121</v>
      </c>
    </row>
    <row r="719" spans="1:50" x14ac:dyDescent="0.25">
      <c r="A719" s="2" t="s">
        <v>1149</v>
      </c>
      <c r="B719" s="3" t="s">
        <v>1468</v>
      </c>
      <c r="C719" s="4">
        <v>20710</v>
      </c>
      <c r="D719" s="2" t="s">
        <v>1151</v>
      </c>
      <c r="E719" s="2" t="s">
        <v>1469</v>
      </c>
      <c r="F719" t="e">
        <v>#N/A</v>
      </c>
      <c r="G719" s="6" t="s">
        <v>2233</v>
      </c>
      <c r="H719" s="6">
        <v>0</v>
      </c>
      <c r="I719" s="6" t="s">
        <v>2239</v>
      </c>
      <c r="J719" s="6" t="s">
        <v>2239</v>
      </c>
      <c r="K719" s="34">
        <v>60262.200000000004</v>
      </c>
      <c r="L719" s="34">
        <v>562</v>
      </c>
      <c r="M719" s="34">
        <v>473</v>
      </c>
      <c r="N719" s="34">
        <v>8.8794926004228341</v>
      </c>
      <c r="O719" s="35">
        <v>0.18959708236083958</v>
      </c>
      <c r="P719" s="33">
        <v>74</v>
      </c>
      <c r="Q719" s="33">
        <v>397</v>
      </c>
      <c r="R719" s="33">
        <v>2</v>
      </c>
      <c r="S719" s="8">
        <v>28.258438440800195</v>
      </c>
      <c r="T719" s="33">
        <v>34973.531000000003</v>
      </c>
      <c r="U719" s="33">
        <v>2162.5266000000001</v>
      </c>
      <c r="V719" s="33">
        <v>0</v>
      </c>
      <c r="W719" s="33">
        <v>17756.769</v>
      </c>
      <c r="X719" s="33">
        <v>83.918012000000004</v>
      </c>
      <c r="Y719" s="33">
        <v>426.76159999999999</v>
      </c>
      <c r="Z719" s="33">
        <v>4829.0065000000004</v>
      </c>
      <c r="AA719" s="33">
        <v>479.39107000000001</v>
      </c>
      <c r="AB719" s="33">
        <v>311.56301000000002</v>
      </c>
      <c r="AC719" s="33">
        <v>48928.936000000002</v>
      </c>
      <c r="AD719" s="33">
        <v>110.58202</v>
      </c>
      <c r="AE719" s="33">
        <v>119.50602000000001</v>
      </c>
      <c r="AF719" s="33">
        <v>0</v>
      </c>
      <c r="AG719" s="33">
        <v>2706.55</v>
      </c>
      <c r="AH719" s="33">
        <v>345.38891000000001</v>
      </c>
      <c r="AI719" s="33">
        <v>278.04786999999999</v>
      </c>
      <c r="AJ719" s="33">
        <v>25166.884999999998</v>
      </c>
      <c r="AK719" s="33">
        <v>10903.329</v>
      </c>
      <c r="AL719" s="33">
        <v>15566.532999999999</v>
      </c>
      <c r="AM719" s="33">
        <v>0</v>
      </c>
      <c r="AN719" s="33">
        <v>64.787393753330392</v>
      </c>
      <c r="AO719" s="10">
        <v>0.27337110481586402</v>
      </c>
      <c r="AP719" s="8">
        <v>39.984006397441021</v>
      </c>
      <c r="AQ719" s="8">
        <v>27.01</v>
      </c>
      <c r="AR719" s="8">
        <v>568</v>
      </c>
      <c r="AS719" s="8">
        <v>47.552816901408448</v>
      </c>
      <c r="AT719">
        <v>102</v>
      </c>
      <c r="AU719" s="20">
        <v>397</v>
      </c>
      <c r="AV719" s="8">
        <v>83.93234672304439</v>
      </c>
      <c r="AW719" s="34">
        <v>15</v>
      </c>
      <c r="AX719" s="34">
        <v>14</v>
      </c>
    </row>
    <row r="720" spans="1:50" x14ac:dyDescent="0.25">
      <c r="A720" s="2" t="s">
        <v>96</v>
      </c>
      <c r="B720" s="3" t="s">
        <v>1470</v>
      </c>
      <c r="C720" s="4">
        <v>44855</v>
      </c>
      <c r="D720" s="2" t="s">
        <v>98</v>
      </c>
      <c r="E720" s="2" t="s">
        <v>1471</v>
      </c>
      <c r="F720" t="e">
        <v>#N/A</v>
      </c>
      <c r="G720" s="6" t="s">
        <v>2232</v>
      </c>
      <c r="H720" s="6">
        <v>9</v>
      </c>
      <c r="I720" s="6" t="s">
        <v>2238</v>
      </c>
      <c r="J720" s="6" t="s">
        <v>2238</v>
      </c>
      <c r="K720" s="34">
        <v>24072.799999999999</v>
      </c>
      <c r="L720" s="34">
        <v>628</v>
      </c>
      <c r="M720" s="34">
        <v>612</v>
      </c>
      <c r="N720" s="34">
        <v>20.098039215686274</v>
      </c>
      <c r="O720" s="35">
        <v>1.1103168316097927</v>
      </c>
      <c r="P720" s="33">
        <v>299</v>
      </c>
      <c r="Q720" s="33">
        <v>312</v>
      </c>
      <c r="R720" s="33">
        <v>1</v>
      </c>
      <c r="S720" s="8">
        <v>35.038221704714722</v>
      </c>
      <c r="T720" s="33">
        <v>1345.8706</v>
      </c>
      <c r="U720" s="33">
        <v>302.41910000000001</v>
      </c>
      <c r="V720" s="33">
        <v>1058.8312000000001</v>
      </c>
      <c r="W720" s="33">
        <v>19758.659</v>
      </c>
      <c r="X720" s="33">
        <v>2070.2348000000002</v>
      </c>
      <c r="Y720" s="33">
        <v>0</v>
      </c>
      <c r="Z720" s="33">
        <v>5837.8125</v>
      </c>
      <c r="AA720" s="33">
        <v>257.12306000000001</v>
      </c>
      <c r="AB720" s="33">
        <v>0</v>
      </c>
      <c r="AC720" s="33">
        <v>18220.509999999998</v>
      </c>
      <c r="AD720" s="33">
        <v>118.7208</v>
      </c>
      <c r="AE720" s="33">
        <v>155.92752999999999</v>
      </c>
      <c r="AF720" s="33">
        <v>0</v>
      </c>
      <c r="AG720" s="33">
        <v>65.042646000000005</v>
      </c>
      <c r="AH720" s="33">
        <v>212.24620999999999</v>
      </c>
      <c r="AI720" s="33">
        <v>44.876849</v>
      </c>
      <c r="AJ720" s="33">
        <v>13770.621999999999</v>
      </c>
      <c r="AK720" s="33">
        <v>1852.4907000000001</v>
      </c>
      <c r="AL720" s="33">
        <v>8654.6002000000008</v>
      </c>
      <c r="AM720" s="33">
        <v>0</v>
      </c>
      <c r="AN720" s="33">
        <v>8.7705659164560004</v>
      </c>
      <c r="AO720" s="10">
        <v>0.57097791798107256</v>
      </c>
      <c r="AP720" s="8">
        <v>0</v>
      </c>
      <c r="AQ720" s="8">
        <v>79.557909203759536</v>
      </c>
      <c r="AR720" s="8">
        <v>249</v>
      </c>
      <c r="AS720" s="8">
        <v>615.26104417670683</v>
      </c>
      <c r="AT720">
        <v>409</v>
      </c>
      <c r="AU720" s="20">
        <v>522</v>
      </c>
      <c r="AV720" s="8">
        <v>85.294117647058826</v>
      </c>
      <c r="AW720" s="34">
        <v>65</v>
      </c>
      <c r="AX720" s="34">
        <v>51</v>
      </c>
    </row>
    <row r="721" spans="1:50" x14ac:dyDescent="0.25">
      <c r="A721" s="2" t="s">
        <v>204</v>
      </c>
      <c r="B721" s="3" t="s">
        <v>1472</v>
      </c>
      <c r="C721" s="4">
        <v>52036</v>
      </c>
      <c r="D721" s="2" t="s">
        <v>206</v>
      </c>
      <c r="E721" s="2" t="s">
        <v>1473</v>
      </c>
      <c r="F721" t="e">
        <v>#N/A</v>
      </c>
      <c r="G721" s="6" t="s">
        <v>2233</v>
      </c>
      <c r="H721" s="6">
        <v>23</v>
      </c>
      <c r="I721" s="6" t="s">
        <v>2238</v>
      </c>
      <c r="J721" s="6" t="s">
        <v>2238</v>
      </c>
      <c r="K721" s="34">
        <v>6804.3999999999987</v>
      </c>
      <c r="L721" s="34">
        <v>5455</v>
      </c>
      <c r="M721" s="34">
        <v>4749</v>
      </c>
      <c r="N721" s="34">
        <v>99.64202990103179</v>
      </c>
      <c r="O721" s="35">
        <v>22.890872202315879</v>
      </c>
      <c r="P721" s="33">
        <v>2293</v>
      </c>
      <c r="Q721" s="33">
        <v>2422</v>
      </c>
      <c r="R721" s="33">
        <v>34</v>
      </c>
      <c r="S721" s="8">
        <v>6.7928197192912778</v>
      </c>
      <c r="T721" s="33">
        <v>485.87231000000003</v>
      </c>
      <c r="U721" s="33">
        <v>213.15624</v>
      </c>
      <c r="V721" s="33">
        <v>0</v>
      </c>
      <c r="W721" s="33">
        <v>6171.3155999999999</v>
      </c>
      <c r="X721" s="33">
        <v>0</v>
      </c>
      <c r="Y721" s="33">
        <v>0</v>
      </c>
      <c r="Z721" s="33">
        <v>0</v>
      </c>
      <c r="AA721" s="33">
        <v>1239.8728000000001</v>
      </c>
      <c r="AB721" s="33">
        <v>30.969956</v>
      </c>
      <c r="AC721" s="33">
        <v>5606.759</v>
      </c>
      <c r="AD721" s="33">
        <v>18.729403000000001</v>
      </c>
      <c r="AE721" s="33">
        <v>0</v>
      </c>
      <c r="AF721" s="33">
        <v>0</v>
      </c>
      <c r="AG721" s="33">
        <v>480.30793999999997</v>
      </c>
      <c r="AH721" s="33">
        <v>1239.8726999999999</v>
      </c>
      <c r="AI721" s="33">
        <v>8.6662622000000002</v>
      </c>
      <c r="AJ721" s="33">
        <v>4319.4544999999998</v>
      </c>
      <c r="AK721" s="33">
        <v>379.5745</v>
      </c>
      <c r="AL721" s="33">
        <v>468.45528000000002</v>
      </c>
      <c r="AM721" s="33">
        <v>0</v>
      </c>
      <c r="AN721" s="33">
        <v>3.2504560463983996</v>
      </c>
      <c r="AO721" s="10">
        <v>0.23466160657811511</v>
      </c>
      <c r="AP721" s="8">
        <v>0</v>
      </c>
      <c r="AQ721" s="8">
        <v>33.501196175649007</v>
      </c>
      <c r="AR721" s="8">
        <v>73</v>
      </c>
      <c r="AS721" s="8">
        <v>509.58904109589042</v>
      </c>
      <c r="AT721">
        <v>4279</v>
      </c>
      <c r="AU721" s="20">
        <v>4602</v>
      </c>
      <c r="AV721" s="8">
        <v>96.904611497157305</v>
      </c>
      <c r="AW721" s="34">
        <v>581</v>
      </c>
      <c r="AX721" s="34">
        <v>544</v>
      </c>
    </row>
    <row r="722" spans="1:50" x14ac:dyDescent="0.25">
      <c r="A722" s="2" t="s">
        <v>96</v>
      </c>
      <c r="B722" s="3" t="s">
        <v>1474</v>
      </c>
      <c r="C722" s="4">
        <v>44035</v>
      </c>
      <c r="D722" s="2" t="s">
        <v>98</v>
      </c>
      <c r="E722" s="2" t="s">
        <v>203</v>
      </c>
      <c r="F722" t="e">
        <v>#N/A</v>
      </c>
      <c r="G722" s="6" t="s">
        <v>2233</v>
      </c>
      <c r="H722" s="6">
        <v>0</v>
      </c>
      <c r="I722" s="6" t="s">
        <v>2239</v>
      </c>
      <c r="J722" s="6" t="s">
        <v>2239</v>
      </c>
      <c r="K722" s="34">
        <v>54144.7</v>
      </c>
      <c r="L722" s="34">
        <v>1829</v>
      </c>
      <c r="M722" s="34">
        <v>1046</v>
      </c>
      <c r="N722" s="34">
        <v>79.158699808795404</v>
      </c>
      <c r="O722" s="35">
        <v>2.824139215533505</v>
      </c>
      <c r="P722" s="33">
        <v>630</v>
      </c>
      <c r="Q722" s="33">
        <v>408</v>
      </c>
      <c r="R722" s="33">
        <v>8</v>
      </c>
      <c r="S722" s="8">
        <v>26.852562465136675</v>
      </c>
      <c r="T722" s="33">
        <v>22954.791000000001</v>
      </c>
      <c r="U722" s="33">
        <v>6940.8235000000004</v>
      </c>
      <c r="V722" s="33">
        <v>6987.7928000000002</v>
      </c>
      <c r="W722" s="33">
        <v>1287.0995</v>
      </c>
      <c r="X722" s="33">
        <v>14967.800999999999</v>
      </c>
      <c r="Y722" s="33">
        <v>0</v>
      </c>
      <c r="Z722" s="33">
        <v>671.00313000000006</v>
      </c>
      <c r="AA722" s="33">
        <v>734.70826</v>
      </c>
      <c r="AB722" s="33">
        <v>0</v>
      </c>
      <c r="AC722" s="33">
        <v>50391.646000000001</v>
      </c>
      <c r="AD722" s="33">
        <v>2414.7239</v>
      </c>
      <c r="AE722" s="33">
        <v>626.28499999999997</v>
      </c>
      <c r="AF722" s="33">
        <v>1846.2797</v>
      </c>
      <c r="AG722" s="33">
        <v>61.836323</v>
      </c>
      <c r="AH722" s="33">
        <v>657.03984000000003</v>
      </c>
      <c r="AI722" s="33">
        <v>124.69441999999999</v>
      </c>
      <c r="AJ722" s="33">
        <v>6835.4465</v>
      </c>
      <c r="AK722" s="33">
        <v>29699.17</v>
      </c>
      <c r="AL722" s="33">
        <v>14626.369000000001</v>
      </c>
      <c r="AM722" s="33">
        <v>1434.2176775099999</v>
      </c>
      <c r="AN722" s="33">
        <v>172.54383259652406</v>
      </c>
      <c r="AO722" s="10">
        <v>0.83088136050749084</v>
      </c>
      <c r="AP722" s="8">
        <v>28.760425654299681</v>
      </c>
      <c r="AQ722" s="8">
        <v>12.982687533250578</v>
      </c>
      <c r="AR722" s="8">
        <v>545</v>
      </c>
      <c r="AS722" s="8">
        <v>45.871559633027523</v>
      </c>
      <c r="AT722">
        <v>869</v>
      </c>
      <c r="AU722" s="20">
        <v>941.00000000000011</v>
      </c>
      <c r="AV722" s="8">
        <v>89.961759082217981</v>
      </c>
      <c r="AW722" s="34">
        <v>73</v>
      </c>
      <c r="AX722" s="34">
        <v>41</v>
      </c>
    </row>
    <row r="723" spans="1:50" x14ac:dyDescent="0.25">
      <c r="A723" s="2" t="s">
        <v>772</v>
      </c>
      <c r="B723" s="3" t="s">
        <v>1475</v>
      </c>
      <c r="C723" s="4">
        <v>41791</v>
      </c>
      <c r="D723" s="2" t="s">
        <v>774</v>
      </c>
      <c r="E723" s="2" t="s">
        <v>1476</v>
      </c>
      <c r="F723" t="e">
        <v>#N/A</v>
      </c>
      <c r="G723" s="6" t="s">
        <v>2233</v>
      </c>
      <c r="H723" s="6">
        <v>8</v>
      </c>
      <c r="I723" s="6" t="s">
        <v>2238</v>
      </c>
      <c r="J723" s="6" t="s">
        <v>2238</v>
      </c>
      <c r="K723" s="34">
        <v>34279.599999999999</v>
      </c>
      <c r="L723" s="34">
        <v>3973</v>
      </c>
      <c r="M723" s="34">
        <v>3446</v>
      </c>
      <c r="N723" s="34">
        <v>73.331398723157278</v>
      </c>
      <c r="O723" s="35">
        <v>12.364860414650861</v>
      </c>
      <c r="P723" s="33">
        <v>1832</v>
      </c>
      <c r="Q723" s="33">
        <v>1559</v>
      </c>
      <c r="R723" s="33">
        <v>55</v>
      </c>
      <c r="S723" s="8">
        <v>6.1534589332463367</v>
      </c>
      <c r="T723" s="33">
        <v>7609.0195999999996</v>
      </c>
      <c r="U723" s="33">
        <v>343.21501999999998</v>
      </c>
      <c r="V723" s="33">
        <v>783.20086000000003</v>
      </c>
      <c r="W723" s="33">
        <v>25512.620999999999</v>
      </c>
      <c r="X723" s="33">
        <v>1953.8733</v>
      </c>
      <c r="Y723" s="33">
        <v>0</v>
      </c>
      <c r="Z723" s="33">
        <v>1214.1391000000001</v>
      </c>
      <c r="AA723" s="33">
        <v>17472.035</v>
      </c>
      <c r="AB723" s="33">
        <v>229.95340999999999</v>
      </c>
      <c r="AC723" s="33">
        <v>17488.056</v>
      </c>
      <c r="AD723" s="33">
        <v>66.025233</v>
      </c>
      <c r="AE723" s="33">
        <v>59.125943999999997</v>
      </c>
      <c r="AF723" s="33">
        <v>0</v>
      </c>
      <c r="AG723" s="33">
        <v>0</v>
      </c>
      <c r="AH723" s="33">
        <v>17437.088</v>
      </c>
      <c r="AI723" s="33">
        <v>271.46188999999998</v>
      </c>
      <c r="AJ723" s="33">
        <v>11714.897000000001</v>
      </c>
      <c r="AK723" s="33">
        <v>4743.4560000000001</v>
      </c>
      <c r="AL723" s="33">
        <v>2244.1806999999999</v>
      </c>
      <c r="AM723" s="33">
        <v>8040.2846673200002</v>
      </c>
      <c r="AN723" s="33">
        <v>36.526344150393598</v>
      </c>
      <c r="AO723" s="10">
        <v>0.32893466366269714</v>
      </c>
      <c r="AP723" s="8">
        <v>0</v>
      </c>
      <c r="AQ723" s="8">
        <v>126.07095640843433</v>
      </c>
      <c r="AR723" s="8">
        <v>347</v>
      </c>
      <c r="AS723" s="8">
        <v>448.12680115273776</v>
      </c>
      <c r="AT723">
        <v>2121</v>
      </c>
      <c r="AU723" s="20">
        <v>2113</v>
      </c>
      <c r="AV723" s="8">
        <v>61.317469529889721</v>
      </c>
      <c r="AW723" s="34">
        <v>516</v>
      </c>
      <c r="AX723" s="34">
        <v>479</v>
      </c>
    </row>
    <row r="724" spans="1:50" x14ac:dyDescent="0.25">
      <c r="A724" s="2" t="s">
        <v>772</v>
      </c>
      <c r="B724" s="3" t="s">
        <v>1477</v>
      </c>
      <c r="C724" s="4">
        <v>41530</v>
      </c>
      <c r="D724" s="2" t="s">
        <v>774</v>
      </c>
      <c r="E724" s="2" t="s">
        <v>877</v>
      </c>
      <c r="F724" t="e">
        <v>#N/A</v>
      </c>
      <c r="G724" s="6" t="s">
        <v>2233</v>
      </c>
      <c r="H724" s="6">
        <v>9</v>
      </c>
      <c r="I724" s="6" t="s">
        <v>2238</v>
      </c>
      <c r="J724" s="6" t="s">
        <v>2238</v>
      </c>
      <c r="K724" s="34">
        <v>22789.100000000002</v>
      </c>
      <c r="L724" s="34">
        <v>3123</v>
      </c>
      <c r="M724" s="34">
        <v>2719</v>
      </c>
      <c r="N724" s="34">
        <v>79.91908789996323</v>
      </c>
      <c r="O724" s="35">
        <v>16.538700158351361</v>
      </c>
      <c r="P724" s="33">
        <v>2063</v>
      </c>
      <c r="Q724" s="33">
        <v>549</v>
      </c>
      <c r="R724" s="33">
        <v>107</v>
      </c>
      <c r="S724" s="8">
        <v>52.961942428701846</v>
      </c>
      <c r="T724" s="33">
        <v>3510.1131999999998</v>
      </c>
      <c r="U724" s="33">
        <v>7.083526</v>
      </c>
      <c r="V724" s="33">
        <v>0</v>
      </c>
      <c r="W724" s="33">
        <v>13643.075000000001</v>
      </c>
      <c r="X724" s="33">
        <v>0</v>
      </c>
      <c r="Y724" s="33">
        <v>0</v>
      </c>
      <c r="Z724" s="33">
        <v>6352.2790999999997</v>
      </c>
      <c r="AA724" s="33">
        <v>1586.567</v>
      </c>
      <c r="AB724" s="33">
        <v>0</v>
      </c>
      <c r="AC724" s="33">
        <v>9235.1021999999994</v>
      </c>
      <c r="AD724" s="33">
        <v>14.280760000000001</v>
      </c>
      <c r="AE724" s="33">
        <v>27.338249000000001</v>
      </c>
      <c r="AF724" s="33">
        <v>0</v>
      </c>
      <c r="AG724" s="33">
        <v>1293.2382</v>
      </c>
      <c r="AH724" s="33">
        <v>1586.5671</v>
      </c>
      <c r="AI724" s="33">
        <v>0</v>
      </c>
      <c r="AJ724" s="33">
        <v>4537.8752999999997</v>
      </c>
      <c r="AK724" s="33">
        <v>639.99414000000002</v>
      </c>
      <c r="AL724" s="33">
        <v>9103.2162000000008</v>
      </c>
      <c r="AM724" s="33">
        <v>6204.1320053700001</v>
      </c>
      <c r="AN724" s="33">
        <v>64.314772637658592</v>
      </c>
      <c r="AO724" s="10">
        <v>0.35758968466743268</v>
      </c>
      <c r="AP724" s="8">
        <v>0</v>
      </c>
      <c r="AQ724" s="8">
        <v>114.40432578002681</v>
      </c>
      <c r="AR724" s="8">
        <v>220</v>
      </c>
      <c r="AS724" s="8">
        <v>641.40909090909088</v>
      </c>
      <c r="AT724">
        <v>656</v>
      </c>
      <c r="AU724" s="20">
        <v>962.99999999999989</v>
      </c>
      <c r="AV724" s="8">
        <v>35.417432879735195</v>
      </c>
      <c r="AW724" s="34">
        <v>741</v>
      </c>
      <c r="AX724" s="34">
        <v>657</v>
      </c>
    </row>
    <row r="725" spans="1:50" x14ac:dyDescent="0.25">
      <c r="A725" s="2" t="s">
        <v>204</v>
      </c>
      <c r="B725" s="3" t="s">
        <v>1478</v>
      </c>
      <c r="C725" s="4">
        <v>52260</v>
      </c>
      <c r="D725" s="2" t="s">
        <v>206</v>
      </c>
      <c r="E725" s="2" t="s">
        <v>1479</v>
      </c>
      <c r="F725" t="e">
        <v>#N/A</v>
      </c>
      <c r="G725" s="6" t="s">
        <v>2233</v>
      </c>
      <c r="H725" s="6">
        <v>9</v>
      </c>
      <c r="I725" s="6" t="s">
        <v>2238</v>
      </c>
      <c r="J725" s="6" t="s">
        <v>2238</v>
      </c>
      <c r="K725" s="34">
        <v>24431.8</v>
      </c>
      <c r="L725" s="34">
        <v>5440</v>
      </c>
      <c r="M725" s="34">
        <v>4970</v>
      </c>
      <c r="N725" s="34">
        <v>83.903420523138834</v>
      </c>
      <c r="O725" s="35">
        <v>23.742751718134318</v>
      </c>
      <c r="P725" s="33">
        <v>1768</v>
      </c>
      <c r="Q725" s="33">
        <v>3103</v>
      </c>
      <c r="R725" s="33">
        <v>99</v>
      </c>
      <c r="S725" s="8">
        <v>52.140723564330749</v>
      </c>
      <c r="T725" s="33">
        <v>1145.854</v>
      </c>
      <c r="U725" s="33">
        <v>1558.7208000000001</v>
      </c>
      <c r="V725" s="33">
        <v>0</v>
      </c>
      <c r="W725" s="33">
        <v>21991.644</v>
      </c>
      <c r="X725" s="33">
        <v>26.865549000000001</v>
      </c>
      <c r="Y725" s="33">
        <v>0</v>
      </c>
      <c r="Z725" s="33">
        <v>285.69502</v>
      </c>
      <c r="AA725" s="33">
        <v>667.30879000000004</v>
      </c>
      <c r="AB725" s="33">
        <v>122.17567</v>
      </c>
      <c r="AC725" s="33">
        <v>23716.244999999999</v>
      </c>
      <c r="AD725" s="33">
        <v>58.913781999999998</v>
      </c>
      <c r="AE725" s="33">
        <v>7.7915514999999997</v>
      </c>
      <c r="AF725" s="33">
        <v>0</v>
      </c>
      <c r="AG725" s="33">
        <v>2344.3625000000002</v>
      </c>
      <c r="AH725" s="33">
        <v>0</v>
      </c>
      <c r="AI725" s="33">
        <v>36.805112999999999</v>
      </c>
      <c r="AJ725" s="33">
        <v>7872.2824000000001</v>
      </c>
      <c r="AK725" s="33">
        <v>1631.9456</v>
      </c>
      <c r="AL725" s="33">
        <v>12957.151</v>
      </c>
      <c r="AM725" s="33">
        <v>0</v>
      </c>
      <c r="AN725" s="33">
        <v>61.046627454400003</v>
      </c>
      <c r="AO725" s="10">
        <v>0.3951706910907577</v>
      </c>
      <c r="AP725" s="8">
        <v>0</v>
      </c>
      <c r="AQ725" s="8">
        <v>115.63316099336916</v>
      </c>
      <c r="AR725" s="8">
        <v>282</v>
      </c>
      <c r="AS725" s="8">
        <v>455.31914893617022</v>
      </c>
      <c r="AT725">
        <v>3341</v>
      </c>
      <c r="AU725" s="20">
        <v>4635</v>
      </c>
      <c r="AV725" s="8">
        <v>93.259557344064376</v>
      </c>
      <c r="AW725" s="34">
        <v>659</v>
      </c>
      <c r="AX725" s="34">
        <v>619</v>
      </c>
    </row>
    <row r="726" spans="1:50" x14ac:dyDescent="0.25">
      <c r="A726" s="2" t="s">
        <v>530</v>
      </c>
      <c r="B726" s="3" t="s">
        <v>1480</v>
      </c>
      <c r="C726" s="4">
        <v>23555</v>
      </c>
      <c r="D726" s="2" t="s">
        <v>532</v>
      </c>
      <c r="E726" s="2" t="s">
        <v>1481</v>
      </c>
      <c r="F726" t="e">
        <v>#N/A</v>
      </c>
      <c r="G726" s="6" t="s">
        <v>2232</v>
      </c>
      <c r="H726" s="6">
        <v>9</v>
      </c>
      <c r="I726" s="6" t="s">
        <v>2238</v>
      </c>
      <c r="J726" s="6" t="s">
        <v>2239</v>
      </c>
      <c r="K726" s="34">
        <v>113720.09999999999</v>
      </c>
      <c r="L726" s="34">
        <v>1789</v>
      </c>
      <c r="M726" s="34">
        <v>1376</v>
      </c>
      <c r="N726" s="34">
        <v>19.040697674418606</v>
      </c>
      <c r="O726" s="35">
        <v>0.54443949479962184</v>
      </c>
      <c r="P726" s="33">
        <v>264</v>
      </c>
      <c r="Q726" s="33">
        <v>1110</v>
      </c>
      <c r="R726" s="33">
        <v>2</v>
      </c>
      <c r="S726" s="8">
        <v>17.111379739155488</v>
      </c>
      <c r="T726" s="33">
        <v>69781.827000000005</v>
      </c>
      <c r="U726" s="33">
        <v>13345.591</v>
      </c>
      <c r="V726" s="33">
        <v>0</v>
      </c>
      <c r="W726" s="33">
        <v>18960.150000000001</v>
      </c>
      <c r="X726" s="33">
        <v>17584.267</v>
      </c>
      <c r="Y726" s="33">
        <v>0</v>
      </c>
      <c r="Z726" s="33">
        <v>3201.1291999999999</v>
      </c>
      <c r="AA726" s="33">
        <v>2096.3615</v>
      </c>
      <c r="AB726" s="33">
        <v>50.616546999999997</v>
      </c>
      <c r="AC726" s="33">
        <v>114306.75</v>
      </c>
      <c r="AD726" s="33">
        <v>518.44404999999995</v>
      </c>
      <c r="AE726" s="33">
        <v>574.30195000000003</v>
      </c>
      <c r="AF726" s="33">
        <v>0</v>
      </c>
      <c r="AG726" s="33">
        <v>5.5235912999999996</v>
      </c>
      <c r="AH726" s="33">
        <v>2077.5569</v>
      </c>
      <c r="AI726" s="33">
        <v>50.616560999999997</v>
      </c>
      <c r="AJ726" s="33">
        <v>38741.83</v>
      </c>
      <c r="AK726" s="33">
        <v>58160.127</v>
      </c>
      <c r="AL726" s="33">
        <v>20563.348999999998</v>
      </c>
      <c r="AM726" s="33">
        <v>182.81079542200001</v>
      </c>
      <c r="AN726" s="33">
        <v>57.956014141936805</v>
      </c>
      <c r="AO726" s="10">
        <v>0.57722903546569437</v>
      </c>
      <c r="AP726" s="8">
        <v>43.28379743182802</v>
      </c>
      <c r="AQ726" s="8">
        <v>235.21848680844994</v>
      </c>
      <c r="AR726" s="8">
        <v>1188</v>
      </c>
      <c r="AS726" s="8">
        <v>361.13636363636363</v>
      </c>
      <c r="AT726">
        <v>750</v>
      </c>
      <c r="AU726" s="20">
        <v>1270.0000000000002</v>
      </c>
      <c r="AV726" s="8">
        <v>92.29651162790698</v>
      </c>
      <c r="AW726" s="34">
        <v>136</v>
      </c>
      <c r="AX726" s="34">
        <v>120</v>
      </c>
    </row>
    <row r="727" spans="1:50" x14ac:dyDescent="0.25">
      <c r="A727" s="2" t="s">
        <v>321</v>
      </c>
      <c r="B727" s="3" t="s">
        <v>1482</v>
      </c>
      <c r="C727" s="4">
        <v>19807</v>
      </c>
      <c r="D727" s="2" t="s">
        <v>323</v>
      </c>
      <c r="E727" s="2" t="s">
        <v>1483</v>
      </c>
      <c r="F727" t="e">
        <v>#N/A</v>
      </c>
      <c r="G727" s="6" t="s">
        <v>2232</v>
      </c>
      <c r="H727" s="6">
        <v>0</v>
      </c>
      <c r="I727" s="6" t="s">
        <v>2239</v>
      </c>
      <c r="J727" s="6" t="s">
        <v>2239</v>
      </c>
      <c r="K727" s="34">
        <v>17902.199999999997</v>
      </c>
      <c r="L727" s="34">
        <v>7767</v>
      </c>
      <c r="M727" s="34">
        <v>5849</v>
      </c>
      <c r="N727" s="34">
        <v>88.596341254915373</v>
      </c>
      <c r="O727" s="35">
        <v>36.078621082323551</v>
      </c>
      <c r="P727" s="33">
        <v>4489</v>
      </c>
      <c r="Q727" s="33">
        <v>1339</v>
      </c>
      <c r="R727" s="33">
        <v>21</v>
      </c>
      <c r="S727" s="8">
        <v>40.03775887160046</v>
      </c>
      <c r="T727" s="33">
        <v>3319.1559999999999</v>
      </c>
      <c r="U727" s="33">
        <v>1472.3037999999999</v>
      </c>
      <c r="V727" s="33">
        <v>3.0551048000000001</v>
      </c>
      <c r="W727" s="33">
        <v>14564.125</v>
      </c>
      <c r="X727" s="33">
        <v>723.12292000000002</v>
      </c>
      <c r="Y727" s="33">
        <v>0</v>
      </c>
      <c r="Z727" s="33">
        <v>965.68150000000003</v>
      </c>
      <c r="AA727" s="33">
        <v>288.43486999999999</v>
      </c>
      <c r="AB727" s="33">
        <v>18.378063999999998</v>
      </c>
      <c r="AC727" s="33">
        <v>18923.899000000001</v>
      </c>
      <c r="AD727" s="33">
        <v>53.287612000000003</v>
      </c>
      <c r="AE727" s="33">
        <v>109.74347</v>
      </c>
      <c r="AF727" s="33">
        <v>0</v>
      </c>
      <c r="AG727" s="33">
        <v>4021.6682000000001</v>
      </c>
      <c r="AH727" s="33">
        <v>0</v>
      </c>
      <c r="AI727" s="33">
        <v>287.64729</v>
      </c>
      <c r="AJ727" s="33">
        <v>5036.74</v>
      </c>
      <c r="AK727" s="33">
        <v>2686.3587000000002</v>
      </c>
      <c r="AL727" s="33">
        <v>8107.5239000000001</v>
      </c>
      <c r="AM727" s="33">
        <v>9.0284119678299994</v>
      </c>
      <c r="AN727" s="33">
        <v>61.183011476122395</v>
      </c>
      <c r="AO727" s="10">
        <v>0.27897565984175876</v>
      </c>
      <c r="AP727" s="8">
        <v>0</v>
      </c>
      <c r="AQ727" s="8">
        <v>75.717967336413096</v>
      </c>
      <c r="AR727" s="8">
        <v>169</v>
      </c>
      <c r="AS727" s="8">
        <v>611.9297233539645</v>
      </c>
      <c r="AT727">
        <v>3204</v>
      </c>
      <c r="AU727" s="20">
        <v>3370</v>
      </c>
      <c r="AV727" s="8">
        <v>57.616686613096256</v>
      </c>
      <c r="AW727" s="34">
        <v>1378</v>
      </c>
      <c r="AX727" s="34">
        <v>1245</v>
      </c>
    </row>
    <row r="728" spans="1:50" x14ac:dyDescent="0.25">
      <c r="A728" s="2" t="s">
        <v>295</v>
      </c>
      <c r="B728" s="3" t="s">
        <v>1484</v>
      </c>
      <c r="C728" s="4">
        <v>73124</v>
      </c>
      <c r="D728" s="2" t="s">
        <v>297</v>
      </c>
      <c r="E728" s="2" t="s">
        <v>1485</v>
      </c>
      <c r="F728" t="e">
        <v>#N/A</v>
      </c>
      <c r="G728" s="6" t="s">
        <v>2233</v>
      </c>
      <c r="H728" s="6">
        <v>9</v>
      </c>
      <c r="I728" s="6" t="s">
        <v>2238</v>
      </c>
      <c r="J728" s="6" t="s">
        <v>2238</v>
      </c>
      <c r="K728" s="34">
        <v>51100.9</v>
      </c>
      <c r="L728" s="34">
        <v>2817</v>
      </c>
      <c r="M728" s="34">
        <v>2315</v>
      </c>
      <c r="N728" s="34">
        <v>56.112311015118784</v>
      </c>
      <c r="O728" s="35">
        <v>5.5270309677587681</v>
      </c>
      <c r="P728" s="33">
        <v>816</v>
      </c>
      <c r="Q728" s="33">
        <v>1478</v>
      </c>
      <c r="R728" s="33">
        <v>21</v>
      </c>
      <c r="S728" s="8">
        <v>46.637099105103431</v>
      </c>
      <c r="T728" s="33">
        <v>434.06295</v>
      </c>
      <c r="U728" s="33">
        <v>0</v>
      </c>
      <c r="V728" s="33">
        <v>2819.3951000000002</v>
      </c>
      <c r="W728" s="33">
        <v>48248.75</v>
      </c>
      <c r="X728" s="33">
        <v>0</v>
      </c>
      <c r="Y728" s="33">
        <v>0</v>
      </c>
      <c r="Z728" s="33">
        <v>20132.691999999999</v>
      </c>
      <c r="AA728" s="33">
        <v>1425.8779</v>
      </c>
      <c r="AB728" s="33">
        <v>0</v>
      </c>
      <c r="AC728" s="33">
        <v>29952.605</v>
      </c>
      <c r="AD728" s="33">
        <v>53.057609999999997</v>
      </c>
      <c r="AE728" s="33">
        <v>61.890318999999998</v>
      </c>
      <c r="AF728" s="33">
        <v>0</v>
      </c>
      <c r="AG728" s="33">
        <v>1133.8349000000001</v>
      </c>
      <c r="AH728" s="33">
        <v>1425.8779</v>
      </c>
      <c r="AI728" s="33">
        <v>133.5951</v>
      </c>
      <c r="AJ728" s="33">
        <v>24627.741000000002</v>
      </c>
      <c r="AK728" s="33">
        <v>133.24959000000001</v>
      </c>
      <c r="AL728" s="33">
        <v>24048.043000000001</v>
      </c>
      <c r="AM728" s="33">
        <v>0</v>
      </c>
      <c r="AN728" s="33">
        <v>158.66867328967319</v>
      </c>
      <c r="AO728" s="10">
        <v>0.58735545500251385</v>
      </c>
      <c r="AP728" s="8">
        <v>0</v>
      </c>
      <c r="AQ728" s="8">
        <v>367</v>
      </c>
      <c r="AR728" s="8">
        <v>520</v>
      </c>
      <c r="AS728" s="8">
        <v>705.76923076923072</v>
      </c>
      <c r="AT728">
        <v>576</v>
      </c>
      <c r="AU728" s="20">
        <v>1856.0000000000002</v>
      </c>
      <c r="AV728" s="8">
        <v>80.172786177105834</v>
      </c>
      <c r="AW728" s="34">
        <v>478</v>
      </c>
      <c r="AX728" s="34">
        <v>430</v>
      </c>
    </row>
    <row r="729" spans="1:50" x14ac:dyDescent="0.25">
      <c r="A729" s="2" t="s">
        <v>134</v>
      </c>
      <c r="B729" s="3" t="s">
        <v>1486</v>
      </c>
      <c r="C729" s="4">
        <v>54553</v>
      </c>
      <c r="D729" s="2" t="s">
        <v>136</v>
      </c>
      <c r="E729" s="2" t="s">
        <v>1487</v>
      </c>
      <c r="F729" t="e">
        <v>#N/A</v>
      </c>
      <c r="G729" s="6" t="s">
        <v>2232</v>
      </c>
      <c r="H729" s="6">
        <v>12</v>
      </c>
      <c r="I729" s="6" t="s">
        <v>2238</v>
      </c>
      <c r="J729" s="6" t="s">
        <v>2238</v>
      </c>
      <c r="K729" s="34">
        <v>3996.2000000000003</v>
      </c>
      <c r="L729" s="34">
        <v>416</v>
      </c>
      <c r="M729" s="34">
        <v>155</v>
      </c>
      <c r="N729" s="34">
        <v>36.774193548387096</v>
      </c>
      <c r="O729" s="35">
        <v>2.1552219492426974</v>
      </c>
      <c r="P729" s="33">
        <v>101</v>
      </c>
      <c r="Q729" s="33">
        <v>54</v>
      </c>
      <c r="R729" s="33">
        <v>0</v>
      </c>
      <c r="S729" s="8">
        <v>78.565010930464155</v>
      </c>
      <c r="T729" s="33">
        <v>4157.1701999999996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39.193821</v>
      </c>
      <c r="AA729" s="33">
        <v>0</v>
      </c>
      <c r="AB729" s="33">
        <v>141.08280999999999</v>
      </c>
      <c r="AC729" s="33">
        <v>3760.2127999999998</v>
      </c>
      <c r="AD729" s="33">
        <v>18.241852999999999</v>
      </c>
      <c r="AE729" s="33">
        <v>50.021417999999997</v>
      </c>
      <c r="AF729" s="33">
        <v>0</v>
      </c>
      <c r="AG729" s="33">
        <v>67.840652000000006</v>
      </c>
      <c r="AH729" s="33">
        <v>0</v>
      </c>
      <c r="AI729" s="33">
        <v>94.393805</v>
      </c>
      <c r="AJ729" s="33">
        <v>0</v>
      </c>
      <c r="AK729" s="33">
        <v>715.11918000000003</v>
      </c>
      <c r="AL729" s="33">
        <v>3401.6705999999999</v>
      </c>
      <c r="AM729" s="33">
        <v>0</v>
      </c>
      <c r="AN729" s="33">
        <v>12.1913546740528</v>
      </c>
      <c r="AO729" s="10">
        <v>0.62228260869565222</v>
      </c>
      <c r="AP729" s="8">
        <v>0</v>
      </c>
      <c r="AQ729" s="8">
        <v>20.031025195417936</v>
      </c>
      <c r="AR729" s="8">
        <v>44</v>
      </c>
      <c r="AS729" s="8">
        <v>668.18181818181813</v>
      </c>
      <c r="AT729">
        <v>57</v>
      </c>
      <c r="AU729" s="20">
        <v>129.00000000000003</v>
      </c>
      <c r="AV729" s="8">
        <v>83.225806451612911</v>
      </c>
      <c r="AW729" s="34">
        <v>20</v>
      </c>
      <c r="AX729" s="34">
        <v>16</v>
      </c>
    </row>
    <row r="730" spans="1:50" x14ac:dyDescent="0.25">
      <c r="A730" s="2" t="s">
        <v>901</v>
      </c>
      <c r="B730" s="3" t="s">
        <v>1488</v>
      </c>
      <c r="C730" s="4">
        <v>85410</v>
      </c>
      <c r="D730" s="2" t="s">
        <v>903</v>
      </c>
      <c r="E730" s="2" t="s">
        <v>1489</v>
      </c>
      <c r="F730" t="e">
        <v>#N/A</v>
      </c>
      <c r="G730" s="6" t="s">
        <v>2230</v>
      </c>
      <c r="H730" s="6">
        <v>0</v>
      </c>
      <c r="I730" s="6" t="s">
        <v>2239</v>
      </c>
      <c r="J730" s="6" t="s">
        <v>2239</v>
      </c>
      <c r="K730" s="34">
        <v>245320.00000000003</v>
      </c>
      <c r="L730" s="34">
        <v>1994</v>
      </c>
      <c r="M730" s="34">
        <v>1637</v>
      </c>
      <c r="N730" s="34">
        <v>13.072693952351862</v>
      </c>
      <c r="O730" s="35">
        <v>0.19610712106625217</v>
      </c>
      <c r="P730" s="33">
        <v>357</v>
      </c>
      <c r="Q730" s="33">
        <v>1266</v>
      </c>
      <c r="R730" s="33">
        <v>14</v>
      </c>
      <c r="S730" s="8">
        <v>33.695924291495167</v>
      </c>
      <c r="T730" s="33">
        <v>33059.375</v>
      </c>
      <c r="U730" s="33">
        <v>37.116694000000003</v>
      </c>
      <c r="V730" s="33">
        <v>14105.692999999999</v>
      </c>
      <c r="W730" s="33">
        <v>39514.464999999997</v>
      </c>
      <c r="X730" s="33">
        <v>145390.6</v>
      </c>
      <c r="Y730" s="33">
        <v>1273.7127</v>
      </c>
      <c r="Z730" s="33">
        <v>40134.006000000001</v>
      </c>
      <c r="AA730" s="33">
        <v>14071.48</v>
      </c>
      <c r="AB730" s="33">
        <v>4664.7259000000004</v>
      </c>
      <c r="AC730" s="33">
        <v>176591.01</v>
      </c>
      <c r="AD730" s="33">
        <v>538.14585999999997</v>
      </c>
      <c r="AE730" s="33">
        <v>228.46469999999999</v>
      </c>
      <c r="AF730" s="33">
        <v>325.82440000000003</v>
      </c>
      <c r="AG730" s="33">
        <v>8250.8428000000004</v>
      </c>
      <c r="AH730" s="33">
        <v>11875.282999999999</v>
      </c>
      <c r="AI730" s="33">
        <v>3595.7194</v>
      </c>
      <c r="AJ730" s="33">
        <v>53662.017</v>
      </c>
      <c r="AK730" s="33">
        <v>79383.653000000006</v>
      </c>
      <c r="AL730" s="33">
        <v>79951.278999999995</v>
      </c>
      <c r="AM730" s="33">
        <v>0</v>
      </c>
      <c r="AN730" s="33">
        <v>471.45772063269192</v>
      </c>
      <c r="AO730" s="10">
        <v>0.37376543209876545</v>
      </c>
      <c r="AP730" s="8">
        <v>0</v>
      </c>
      <c r="AQ730" s="8">
        <v>237.08757235131279</v>
      </c>
      <c r="AR730" s="8">
        <v>2391</v>
      </c>
      <c r="AS730" s="8">
        <v>112.3797574236721</v>
      </c>
      <c r="AT730">
        <v>787</v>
      </c>
      <c r="AU730" s="20">
        <v>1388.0000000000002</v>
      </c>
      <c r="AV730" s="8">
        <v>84.789248625534526</v>
      </c>
      <c r="AW730" s="34">
        <v>113</v>
      </c>
      <c r="AX730" s="34">
        <v>107</v>
      </c>
    </row>
    <row r="731" spans="1:50" x14ac:dyDescent="0.25">
      <c r="A731" s="2" t="s">
        <v>530</v>
      </c>
      <c r="B731" s="3" t="s">
        <v>1490</v>
      </c>
      <c r="C731" s="4">
        <v>23079</v>
      </c>
      <c r="D731" s="2" t="s">
        <v>532</v>
      </c>
      <c r="E731" s="2" t="s">
        <v>940</v>
      </c>
      <c r="F731" t="e">
        <v>#N/A</v>
      </c>
      <c r="G731" s="6" t="s">
        <v>2233</v>
      </c>
      <c r="H731" s="6">
        <v>0</v>
      </c>
      <c r="I731" s="6" t="s">
        <v>2239</v>
      </c>
      <c r="J731" s="6" t="s">
        <v>2239</v>
      </c>
      <c r="K731" s="34">
        <v>83942.299999999988</v>
      </c>
      <c r="L731" s="34">
        <v>1165</v>
      </c>
      <c r="M731" s="34">
        <v>842</v>
      </c>
      <c r="N731" s="34">
        <v>28.859857482185276</v>
      </c>
      <c r="O731" s="35">
        <v>0.57046600696864225</v>
      </c>
      <c r="P731" s="33">
        <v>111</v>
      </c>
      <c r="Q731" s="33">
        <v>730</v>
      </c>
      <c r="R731" s="33">
        <v>1</v>
      </c>
      <c r="S731" s="8">
        <v>44.033963184617328</v>
      </c>
      <c r="T731" s="33">
        <v>14006.933000000001</v>
      </c>
      <c r="U731" s="33">
        <v>1675.3918000000001</v>
      </c>
      <c r="V731" s="33">
        <v>0</v>
      </c>
      <c r="W731" s="33">
        <v>9699.7121999999999</v>
      </c>
      <c r="X731" s="33">
        <v>56223.455000000002</v>
      </c>
      <c r="Y731" s="33">
        <v>2069.3193999999999</v>
      </c>
      <c r="Z731" s="33">
        <v>1977.6958</v>
      </c>
      <c r="AA731" s="33">
        <v>974.24193000000002</v>
      </c>
      <c r="AB731" s="33">
        <v>1023.1387999999999</v>
      </c>
      <c r="AC731" s="33">
        <v>76555.11</v>
      </c>
      <c r="AD731" s="33">
        <v>186.37412</v>
      </c>
      <c r="AE731" s="33">
        <v>82.603568999999993</v>
      </c>
      <c r="AF731" s="33">
        <v>55.169189000000003</v>
      </c>
      <c r="AG731" s="33">
        <v>2172.8813</v>
      </c>
      <c r="AH731" s="33">
        <v>665.75383999999997</v>
      </c>
      <c r="AI731" s="33">
        <v>398.39152000000001</v>
      </c>
      <c r="AJ731" s="33">
        <v>13613.398999999999</v>
      </c>
      <c r="AK731" s="33">
        <v>29343.75</v>
      </c>
      <c r="AL731" s="33">
        <v>36453.932000000001</v>
      </c>
      <c r="AM731" s="33">
        <v>0</v>
      </c>
      <c r="AN731" s="33">
        <v>115.45040184423961</v>
      </c>
      <c r="AO731" s="10">
        <v>0.45381526104417669</v>
      </c>
      <c r="AP731" s="8">
        <v>0</v>
      </c>
      <c r="AQ731" s="8">
        <v>186.38355321811338</v>
      </c>
      <c r="AR731" s="8">
        <v>847</v>
      </c>
      <c r="AS731" s="8">
        <v>401.36582054309315</v>
      </c>
      <c r="AT731">
        <v>463</v>
      </c>
      <c r="AU731" s="20">
        <v>814.99999999999989</v>
      </c>
      <c r="AV731" s="8">
        <v>96.793349168646074</v>
      </c>
      <c r="AW731" s="34">
        <v>28</v>
      </c>
      <c r="AX731" s="34">
        <v>20</v>
      </c>
    </row>
    <row r="732" spans="1:50" x14ac:dyDescent="0.25">
      <c r="A732" s="2" t="s">
        <v>134</v>
      </c>
      <c r="B732" s="3" t="s">
        <v>1491</v>
      </c>
      <c r="C732" s="4">
        <v>54398</v>
      </c>
      <c r="D732" s="2" t="s">
        <v>136</v>
      </c>
      <c r="E732" s="2" t="s">
        <v>1492</v>
      </c>
      <c r="F732" t="e">
        <v>#N/A</v>
      </c>
      <c r="G732" s="6" t="s">
        <v>2230</v>
      </c>
      <c r="H732" s="6">
        <v>10</v>
      </c>
      <c r="I732" s="6" t="s">
        <v>2238</v>
      </c>
      <c r="J732" s="6" t="s">
        <v>2238</v>
      </c>
      <c r="K732" s="34">
        <v>24107.9</v>
      </c>
      <c r="L732" s="34">
        <v>1241</v>
      </c>
      <c r="M732" s="34">
        <v>884</v>
      </c>
      <c r="N732" s="34">
        <v>50.339366515837099</v>
      </c>
      <c r="O732" s="35">
        <v>3.5264595732667097</v>
      </c>
      <c r="P732" s="33">
        <v>343</v>
      </c>
      <c r="Q732" s="33">
        <v>526</v>
      </c>
      <c r="R732" s="33">
        <v>15</v>
      </c>
      <c r="S732" s="8">
        <v>50.017637933667288</v>
      </c>
      <c r="T732" s="33">
        <v>707.06826000000001</v>
      </c>
      <c r="U732" s="33">
        <v>0</v>
      </c>
      <c r="V732" s="33">
        <v>12484.119000000001</v>
      </c>
      <c r="W732" s="33">
        <v>10500.483</v>
      </c>
      <c r="X732" s="33">
        <v>475.31270000000001</v>
      </c>
      <c r="Y732" s="33">
        <v>0</v>
      </c>
      <c r="Z732" s="33">
        <v>3465.5983999999999</v>
      </c>
      <c r="AA732" s="33">
        <v>4405.4155000000001</v>
      </c>
      <c r="AB732" s="33">
        <v>26.554490000000001</v>
      </c>
      <c r="AC732" s="33">
        <v>16268.135</v>
      </c>
      <c r="AD732" s="33">
        <v>44.782820999999998</v>
      </c>
      <c r="AE732" s="33">
        <v>44.529108000000001</v>
      </c>
      <c r="AF732" s="33">
        <v>0</v>
      </c>
      <c r="AG732" s="33">
        <v>5660.4467000000004</v>
      </c>
      <c r="AH732" s="33">
        <v>69.628568000000001</v>
      </c>
      <c r="AI732" s="33">
        <v>22.601897999999998</v>
      </c>
      <c r="AJ732" s="33">
        <v>6009.0140000000001</v>
      </c>
      <c r="AK732" s="33">
        <v>294.75045999999998</v>
      </c>
      <c r="AL732" s="33">
        <v>12109.516</v>
      </c>
      <c r="AM732" s="33">
        <v>1066.07737995</v>
      </c>
      <c r="AN732" s="33">
        <v>24.529250764227999</v>
      </c>
      <c r="AO732" s="10">
        <v>0.59414483821263486</v>
      </c>
      <c r="AP732" s="8">
        <v>0</v>
      </c>
      <c r="AQ732" s="8">
        <v>206.14241439202891</v>
      </c>
      <c r="AR732" s="8">
        <v>248</v>
      </c>
      <c r="AS732" s="8">
        <v>1219.9999999999998</v>
      </c>
      <c r="AT732">
        <v>658</v>
      </c>
      <c r="AU732" s="20">
        <v>780</v>
      </c>
      <c r="AV732" s="8">
        <v>88.235294117647058</v>
      </c>
      <c r="AW732" s="34">
        <v>157</v>
      </c>
      <c r="AX732" s="34">
        <v>148</v>
      </c>
    </row>
    <row r="733" spans="1:50" x14ac:dyDescent="0.25">
      <c r="A733" s="2" t="s">
        <v>758</v>
      </c>
      <c r="B733" s="3" t="s">
        <v>1493</v>
      </c>
      <c r="C733" s="4">
        <v>50318</v>
      </c>
      <c r="D733" s="2" t="s">
        <v>760</v>
      </c>
      <c r="E733" s="2" t="s">
        <v>547</v>
      </c>
      <c r="F733" t="e">
        <v>#N/A</v>
      </c>
      <c r="G733" s="6" t="s">
        <v>2233</v>
      </c>
      <c r="H733" s="6">
        <v>8</v>
      </c>
      <c r="I733" s="6" t="s">
        <v>2238</v>
      </c>
      <c r="J733" s="6" t="s">
        <v>2238</v>
      </c>
      <c r="K733" s="34">
        <v>62292.4</v>
      </c>
      <c r="L733" s="34">
        <v>1932</v>
      </c>
      <c r="M733" s="34">
        <v>1533</v>
      </c>
      <c r="N733" s="34">
        <v>90.476190476190482</v>
      </c>
      <c r="O733" s="35">
        <v>0.61011367122699467</v>
      </c>
      <c r="P733" s="33">
        <v>234</v>
      </c>
      <c r="Q733" s="33">
        <v>1279</v>
      </c>
      <c r="R733" s="33">
        <v>20</v>
      </c>
      <c r="S733" s="8">
        <v>79.879641273106046</v>
      </c>
      <c r="T733" s="33">
        <v>10166.315000000001</v>
      </c>
      <c r="U733" s="33">
        <v>377.78638999999998</v>
      </c>
      <c r="V733" s="33">
        <v>2038.7696000000001</v>
      </c>
      <c r="W733" s="33">
        <v>46563.434000000001</v>
      </c>
      <c r="X733" s="33">
        <v>1250.7095999999999</v>
      </c>
      <c r="Y733" s="33">
        <v>0</v>
      </c>
      <c r="Z733" s="33">
        <v>22183.348999999998</v>
      </c>
      <c r="AA733" s="33">
        <v>3.4961809000000001</v>
      </c>
      <c r="AB733" s="33">
        <v>1421.2107000000001</v>
      </c>
      <c r="AC733" s="33">
        <v>36715.644999999997</v>
      </c>
      <c r="AD733" s="33">
        <v>73.313248999999999</v>
      </c>
      <c r="AE733" s="33">
        <v>73.313238999999996</v>
      </c>
      <c r="AF733" s="33">
        <v>0</v>
      </c>
      <c r="AG733" s="33">
        <v>927.92943000000002</v>
      </c>
      <c r="AH733" s="33">
        <v>0</v>
      </c>
      <c r="AI733" s="33">
        <v>223.55590000000001</v>
      </c>
      <c r="AJ733" s="33">
        <v>1421.4852000000001</v>
      </c>
      <c r="AK733" s="33">
        <v>9505.9048999999995</v>
      </c>
      <c r="AL733" s="33">
        <v>48244.826000000001</v>
      </c>
      <c r="AM733" s="33">
        <v>36823.250499900001</v>
      </c>
      <c r="AN733" s="33">
        <v>53.83762593826561</v>
      </c>
      <c r="AO733" s="10">
        <v>0.16373396957948105</v>
      </c>
      <c r="AP733" s="8">
        <v>0</v>
      </c>
      <c r="AQ733" s="8">
        <v>63.855829488593244</v>
      </c>
      <c r="AR733" s="8">
        <v>638</v>
      </c>
      <c r="AS733" s="8">
        <v>103.29153605015674</v>
      </c>
      <c r="AT733">
        <v>579</v>
      </c>
      <c r="AU733" s="20">
        <v>1407.0000000000002</v>
      </c>
      <c r="AV733" s="8">
        <v>91.780821917808225</v>
      </c>
      <c r="AW733" s="34">
        <v>110</v>
      </c>
      <c r="AX733" s="34">
        <v>81</v>
      </c>
    </row>
    <row r="734" spans="1:50" x14ac:dyDescent="0.25">
      <c r="A734" s="2" t="s">
        <v>530</v>
      </c>
      <c r="B734" s="3" t="s">
        <v>1494</v>
      </c>
      <c r="C734" s="4">
        <v>23090</v>
      </c>
      <c r="D734" s="2" t="s">
        <v>532</v>
      </c>
      <c r="E734" s="2" t="s">
        <v>1495</v>
      </c>
      <c r="F734" t="e">
        <v>#N/A</v>
      </c>
      <c r="G734" s="6" t="s">
        <v>2233</v>
      </c>
      <c r="H734" s="6">
        <v>8</v>
      </c>
      <c r="I734" s="6" t="s">
        <v>2238</v>
      </c>
      <c r="J734" s="6" t="s">
        <v>2238</v>
      </c>
      <c r="K734" s="34">
        <v>38205.599999999999</v>
      </c>
      <c r="L734" s="34">
        <v>1371</v>
      </c>
      <c r="M734" s="34">
        <v>1021</v>
      </c>
      <c r="N734" s="34">
        <v>59.157688540646426</v>
      </c>
      <c r="O734" s="35">
        <v>2.6834711322056717</v>
      </c>
      <c r="P734" s="33">
        <v>773</v>
      </c>
      <c r="Q734" s="33">
        <v>246</v>
      </c>
      <c r="R734" s="33">
        <v>2</v>
      </c>
      <c r="S734" s="8">
        <v>16.376080223719285</v>
      </c>
      <c r="T734" s="33">
        <v>22325.022000000001</v>
      </c>
      <c r="U734" s="33">
        <v>3694.2004999999999</v>
      </c>
      <c r="V734" s="33">
        <v>0</v>
      </c>
      <c r="W734" s="33">
        <v>10930.037</v>
      </c>
      <c r="X734" s="33">
        <v>0</v>
      </c>
      <c r="Y734" s="33">
        <v>0</v>
      </c>
      <c r="Z734" s="33">
        <v>0</v>
      </c>
      <c r="AA734" s="33">
        <v>7618.9524000000001</v>
      </c>
      <c r="AB734" s="33">
        <v>0</v>
      </c>
      <c r="AC734" s="33">
        <v>29374.178</v>
      </c>
      <c r="AD734" s="33">
        <v>30.841981000000001</v>
      </c>
      <c r="AE734" s="33">
        <v>41.799365000000002</v>
      </c>
      <c r="AF734" s="33">
        <v>0</v>
      </c>
      <c r="AG734" s="33">
        <v>15.388382</v>
      </c>
      <c r="AH734" s="33">
        <v>7583.732</v>
      </c>
      <c r="AI734" s="33">
        <v>0</v>
      </c>
      <c r="AJ734" s="33">
        <v>11361.397999999999</v>
      </c>
      <c r="AK734" s="33">
        <v>11958.575999999999</v>
      </c>
      <c r="AL734" s="33">
        <v>6063.0778</v>
      </c>
      <c r="AM734" s="33">
        <v>0</v>
      </c>
      <c r="AN734" s="33">
        <v>47.041132408474404</v>
      </c>
      <c r="AO734" s="10">
        <v>0.67431617987946224</v>
      </c>
      <c r="AP734" s="8">
        <v>0</v>
      </c>
      <c r="AQ734" s="8">
        <v>151.7573995957834</v>
      </c>
      <c r="AR734" s="8">
        <v>394</v>
      </c>
      <c r="AS734" s="8">
        <v>702.53807106598981</v>
      </c>
      <c r="AT734">
        <v>570</v>
      </c>
      <c r="AU734" s="20">
        <v>801</v>
      </c>
      <c r="AV734" s="8">
        <v>78.45249755142018</v>
      </c>
      <c r="AW734" s="34">
        <v>176</v>
      </c>
      <c r="AX734" s="34">
        <v>120</v>
      </c>
    </row>
    <row r="735" spans="1:50" x14ac:dyDescent="0.25">
      <c r="A735" s="2" t="s">
        <v>772</v>
      </c>
      <c r="B735" s="3" t="s">
        <v>1496</v>
      </c>
      <c r="C735" s="4">
        <v>41006</v>
      </c>
      <c r="D735" s="2" t="s">
        <v>774</v>
      </c>
      <c r="E735" s="2" t="s">
        <v>1497</v>
      </c>
      <c r="F735" t="e">
        <v>#N/A</v>
      </c>
      <c r="G735" s="6" t="s">
        <v>2230</v>
      </c>
      <c r="H735" s="6">
        <v>28</v>
      </c>
      <c r="I735" s="6" t="s">
        <v>2237</v>
      </c>
      <c r="J735" s="6" t="s">
        <v>2238</v>
      </c>
      <c r="K735" s="34">
        <v>52770.399999999994</v>
      </c>
      <c r="L735" s="34">
        <v>2724</v>
      </c>
      <c r="M735" s="34">
        <v>2298</v>
      </c>
      <c r="N735" s="34">
        <v>92.167101827676248</v>
      </c>
      <c r="O735" s="35">
        <v>3.4537518387743056</v>
      </c>
      <c r="P735" s="33">
        <v>1958</v>
      </c>
      <c r="Q735" s="33">
        <v>327</v>
      </c>
      <c r="R735" s="33">
        <v>13</v>
      </c>
      <c r="S735" s="8">
        <v>58.553235642952693</v>
      </c>
      <c r="T735" s="33">
        <v>2636.4551000000001</v>
      </c>
      <c r="U735" s="33">
        <v>5903.9557000000004</v>
      </c>
      <c r="V735" s="33">
        <v>0</v>
      </c>
      <c r="W735" s="33">
        <v>41480.160000000003</v>
      </c>
      <c r="X735" s="33">
        <v>3829.2046999999998</v>
      </c>
      <c r="Y735" s="33">
        <v>0</v>
      </c>
      <c r="Z735" s="33">
        <v>25426.075000000001</v>
      </c>
      <c r="AA735" s="33">
        <v>0</v>
      </c>
      <c r="AB735" s="33">
        <v>249.07642999999999</v>
      </c>
      <c r="AC735" s="33">
        <v>28278.646000000001</v>
      </c>
      <c r="AD735" s="33">
        <v>41.263855</v>
      </c>
      <c r="AE735" s="33">
        <v>60.784632999999999</v>
      </c>
      <c r="AF735" s="33">
        <v>0</v>
      </c>
      <c r="AG735" s="33">
        <v>0</v>
      </c>
      <c r="AH735" s="33">
        <v>0</v>
      </c>
      <c r="AI735" s="33">
        <v>272.79709000000003</v>
      </c>
      <c r="AJ735" s="33">
        <v>19363.556</v>
      </c>
      <c r="AK735" s="33">
        <v>2682.1024000000002</v>
      </c>
      <c r="AL735" s="33">
        <v>31615.82</v>
      </c>
      <c r="AM735" s="33">
        <v>13548.414840900001</v>
      </c>
      <c r="AN735" s="33">
        <v>99.353477450295998</v>
      </c>
      <c r="AO735" s="10">
        <v>0.49352243283785624</v>
      </c>
      <c r="AP735" s="8">
        <v>0</v>
      </c>
      <c r="AQ735" s="8">
        <v>134.90808454253036</v>
      </c>
      <c r="AR735" s="8">
        <v>700</v>
      </c>
      <c r="AS735" s="8">
        <v>237.71428571428572</v>
      </c>
      <c r="AT735">
        <v>872</v>
      </c>
      <c r="AU735" s="20">
        <v>1400</v>
      </c>
      <c r="AV735" s="8">
        <v>60.922541340295908</v>
      </c>
      <c r="AW735" s="34">
        <v>670</v>
      </c>
      <c r="AX735" s="34">
        <v>631</v>
      </c>
    </row>
    <row r="736" spans="1:50" x14ac:dyDescent="0.25">
      <c r="A736" s="2" t="s">
        <v>741</v>
      </c>
      <c r="B736" s="3" t="s">
        <v>1498</v>
      </c>
      <c r="C736" s="4">
        <v>66687</v>
      </c>
      <c r="D736" s="2" t="s">
        <v>743</v>
      </c>
      <c r="E736" s="2" t="s">
        <v>1499</v>
      </c>
      <c r="F736" t="e">
        <v>#N/A</v>
      </c>
      <c r="G736" s="6" t="s">
        <v>2232</v>
      </c>
      <c r="H736" s="6">
        <v>11</v>
      </c>
      <c r="I736" s="6" t="s">
        <v>2238</v>
      </c>
      <c r="J736" s="6" t="s">
        <v>2238</v>
      </c>
      <c r="K736" s="34">
        <v>17625.5</v>
      </c>
      <c r="L736" s="34">
        <v>1915</v>
      </c>
      <c r="M736" s="34">
        <v>1458</v>
      </c>
      <c r="N736" s="34">
        <v>59.876543209876544</v>
      </c>
      <c r="O736" s="35">
        <v>9.652769356232124</v>
      </c>
      <c r="P736" s="33">
        <v>734</v>
      </c>
      <c r="Q736" s="33">
        <v>676</v>
      </c>
      <c r="R736" s="33">
        <v>48</v>
      </c>
      <c r="S736" s="8">
        <v>37.970212622072872</v>
      </c>
      <c r="T736" s="33">
        <v>1303.3161</v>
      </c>
      <c r="U736" s="33">
        <v>0</v>
      </c>
      <c r="V736" s="33">
        <v>0</v>
      </c>
      <c r="W736" s="33">
        <v>18000.643</v>
      </c>
      <c r="X736" s="33">
        <v>0</v>
      </c>
      <c r="Y736" s="33">
        <v>0</v>
      </c>
      <c r="Z736" s="33">
        <v>4370.8311999999996</v>
      </c>
      <c r="AA736" s="33">
        <v>35.724645000000002</v>
      </c>
      <c r="AB736" s="33">
        <v>30.09141</v>
      </c>
      <c r="AC736" s="33">
        <v>14978.558999999999</v>
      </c>
      <c r="AD736" s="33">
        <v>42.504269000000001</v>
      </c>
      <c r="AE736" s="33">
        <v>77.978035000000006</v>
      </c>
      <c r="AF736" s="33">
        <v>0</v>
      </c>
      <c r="AG736" s="33">
        <v>5620.1388999999999</v>
      </c>
      <c r="AH736" s="33">
        <v>0</v>
      </c>
      <c r="AI736" s="33">
        <v>14.356128999999999</v>
      </c>
      <c r="AJ736" s="33">
        <v>6138.2862999999998</v>
      </c>
      <c r="AK736" s="33">
        <v>218.82588999999999</v>
      </c>
      <c r="AL736" s="33">
        <v>7388.1256999999996</v>
      </c>
      <c r="AM736" s="33">
        <v>4197.5312923600004</v>
      </c>
      <c r="AN736" s="33">
        <v>60.214909861116404</v>
      </c>
      <c r="AO736" s="10">
        <v>0.32549595885378396</v>
      </c>
      <c r="AP736" s="8">
        <v>0</v>
      </c>
      <c r="AQ736" s="8">
        <v>75.259593467825866</v>
      </c>
      <c r="AR736" s="8">
        <v>226</v>
      </c>
      <c r="AS736" s="8">
        <v>433.89380530973449</v>
      </c>
      <c r="AT736">
        <v>1144</v>
      </c>
      <c r="AU736" s="20">
        <v>622</v>
      </c>
      <c r="AV736" s="8">
        <v>42.661179698216735</v>
      </c>
      <c r="AW736" s="34">
        <v>319</v>
      </c>
      <c r="AX736" s="34">
        <v>274</v>
      </c>
    </row>
    <row r="737" spans="1:50" x14ac:dyDescent="0.25">
      <c r="A737" s="2" t="s">
        <v>295</v>
      </c>
      <c r="B737" s="3" t="s">
        <v>1500</v>
      </c>
      <c r="C737" s="4">
        <v>73352</v>
      </c>
      <c r="D737" s="2" t="s">
        <v>297</v>
      </c>
      <c r="E737" s="2" t="s">
        <v>1501</v>
      </c>
      <c r="F737" t="e">
        <v>#N/A</v>
      </c>
      <c r="G737" s="6" t="s">
        <v>2232</v>
      </c>
      <c r="H737" s="6">
        <v>22</v>
      </c>
      <c r="I737" s="6" t="s">
        <v>2238</v>
      </c>
      <c r="J737" s="6" t="s">
        <v>2238</v>
      </c>
      <c r="K737" s="34">
        <v>21471.4</v>
      </c>
      <c r="L737" s="34">
        <v>4080</v>
      </c>
      <c r="M737" s="34">
        <v>3107</v>
      </c>
      <c r="N737" s="34">
        <v>73.189571934341814</v>
      </c>
      <c r="O737" s="35">
        <v>23.329589475964482</v>
      </c>
      <c r="P737" s="33">
        <v>1109</v>
      </c>
      <c r="Q737" s="33">
        <v>1937</v>
      </c>
      <c r="R737" s="33">
        <v>61</v>
      </c>
      <c r="S737" s="8">
        <v>11.37477006108664</v>
      </c>
      <c r="T737" s="33">
        <v>2920.5023000000001</v>
      </c>
      <c r="U737" s="33">
        <v>3.1597528000000001</v>
      </c>
      <c r="V737" s="33">
        <v>2764.1473000000001</v>
      </c>
      <c r="W737" s="33">
        <v>15591.734</v>
      </c>
      <c r="X737" s="33">
        <v>0</v>
      </c>
      <c r="Y737" s="33">
        <v>0</v>
      </c>
      <c r="Z737" s="33">
        <v>142.06888000000001</v>
      </c>
      <c r="AA737" s="33">
        <v>3239.9810000000002</v>
      </c>
      <c r="AB737" s="33">
        <v>0</v>
      </c>
      <c r="AC737" s="33">
        <v>17964.223999999998</v>
      </c>
      <c r="AD737" s="33">
        <v>32.179769999999998</v>
      </c>
      <c r="AE737" s="33">
        <v>36.040517999999999</v>
      </c>
      <c r="AF737" s="33">
        <v>0</v>
      </c>
      <c r="AG737" s="33">
        <v>1752.3081999999999</v>
      </c>
      <c r="AH737" s="33">
        <v>3227.9328</v>
      </c>
      <c r="AI737" s="33">
        <v>0</v>
      </c>
      <c r="AJ737" s="33">
        <v>12650.661</v>
      </c>
      <c r="AK737" s="33">
        <v>1279.7619999999999</v>
      </c>
      <c r="AL737" s="33">
        <v>2431.7489</v>
      </c>
      <c r="AM737" s="33">
        <v>0</v>
      </c>
      <c r="AN737" s="33">
        <v>15.81956986493808</v>
      </c>
      <c r="AO737" s="10">
        <v>0.32756933115823811</v>
      </c>
      <c r="AP737" s="8">
        <v>0</v>
      </c>
      <c r="AQ737" s="8">
        <v>233.15</v>
      </c>
      <c r="AR737" s="8">
        <v>220</v>
      </c>
      <c r="AS737" s="8">
        <v>1059.7727272727273</v>
      </c>
      <c r="AT737">
        <v>965</v>
      </c>
      <c r="AU737" s="20">
        <v>2406</v>
      </c>
      <c r="AV737" s="8">
        <v>77.438043128419693</v>
      </c>
      <c r="AW737" s="34">
        <v>373</v>
      </c>
      <c r="AX737" s="34">
        <v>329</v>
      </c>
    </row>
    <row r="738" spans="1:50" x14ac:dyDescent="0.25">
      <c r="A738" s="2" t="s">
        <v>772</v>
      </c>
      <c r="B738" s="3" t="s">
        <v>1502</v>
      </c>
      <c r="C738" s="4">
        <v>41020</v>
      </c>
      <c r="D738" s="2" t="s">
        <v>774</v>
      </c>
      <c r="E738" s="2" t="s">
        <v>1503</v>
      </c>
      <c r="F738" t="s">
        <v>2254</v>
      </c>
      <c r="G738" s="6" t="s">
        <v>2233</v>
      </c>
      <c r="H738" s="6">
        <v>28</v>
      </c>
      <c r="I738" s="6" t="s">
        <v>2237</v>
      </c>
      <c r="J738" s="6" t="s">
        <v>2238</v>
      </c>
      <c r="K738" s="34">
        <v>58439.200000000004</v>
      </c>
      <c r="L738" s="34">
        <v>3054</v>
      </c>
      <c r="M738" s="34">
        <v>2799</v>
      </c>
      <c r="N738" s="34">
        <v>51.589853519113973</v>
      </c>
      <c r="O738" s="35">
        <v>6.6407821773707685</v>
      </c>
      <c r="P738" s="33">
        <v>1799</v>
      </c>
      <c r="Q738" s="33">
        <v>1000</v>
      </c>
      <c r="R738" s="33">
        <v>0</v>
      </c>
      <c r="S738" s="8">
        <v>49.042889504458401</v>
      </c>
      <c r="T738" s="33">
        <v>2304.3033999999998</v>
      </c>
      <c r="U738" s="33">
        <v>4732.7668999999996</v>
      </c>
      <c r="V738" s="33">
        <v>0</v>
      </c>
      <c r="W738" s="33">
        <v>52361.131999999998</v>
      </c>
      <c r="X738" s="33">
        <v>0</v>
      </c>
      <c r="Y738" s="33">
        <v>0</v>
      </c>
      <c r="Z738" s="33">
        <v>26914.276999999998</v>
      </c>
      <c r="AA738" s="33">
        <v>13348.197</v>
      </c>
      <c r="AB738" s="33">
        <v>0</v>
      </c>
      <c r="AC738" s="33">
        <v>19129.325000000001</v>
      </c>
      <c r="AD738" s="33">
        <v>95.116590000000002</v>
      </c>
      <c r="AE738" s="33">
        <v>102.60404</v>
      </c>
      <c r="AF738" s="33">
        <v>0</v>
      </c>
      <c r="AG738" s="33">
        <v>2490.0245</v>
      </c>
      <c r="AH738" s="33">
        <v>13348.197</v>
      </c>
      <c r="AI738" s="33">
        <v>0</v>
      </c>
      <c r="AJ738" s="33">
        <v>14022.888000000001</v>
      </c>
      <c r="AK738" s="33">
        <v>349.03836999999999</v>
      </c>
      <c r="AL738" s="33">
        <v>29174.164000000001</v>
      </c>
      <c r="AM738" s="33">
        <v>13845.9701525</v>
      </c>
      <c r="AN738" s="33">
        <v>134.86636376980201</v>
      </c>
      <c r="AO738" s="10">
        <v>0.50735781519289402</v>
      </c>
      <c r="AP738" s="8">
        <v>0</v>
      </c>
      <c r="AQ738" s="8">
        <v>430.70865332463495</v>
      </c>
      <c r="AR738" s="8">
        <v>672</v>
      </c>
      <c r="AS738" s="8">
        <v>790.55059523809518</v>
      </c>
      <c r="AT738">
        <v>889</v>
      </c>
      <c r="AU738" s="20">
        <v>1189</v>
      </c>
      <c r="AV738" s="8">
        <v>42.479456948910325</v>
      </c>
      <c r="AW738" s="34">
        <v>775</v>
      </c>
      <c r="AX738" s="34">
        <v>678</v>
      </c>
    </row>
    <row r="739" spans="1:50" x14ac:dyDescent="0.25">
      <c r="A739" s="2" t="s">
        <v>376</v>
      </c>
      <c r="B739" s="3" t="s">
        <v>1504</v>
      </c>
      <c r="C739" s="4">
        <v>47541</v>
      </c>
      <c r="D739" s="2" t="s">
        <v>378</v>
      </c>
      <c r="E739" s="2" t="s">
        <v>1505</v>
      </c>
      <c r="F739" t="e">
        <v>#N/A</v>
      </c>
      <c r="G739" s="6" t="s">
        <v>2233</v>
      </c>
      <c r="H739" s="6">
        <v>6</v>
      </c>
      <c r="I739" s="6" t="s">
        <v>2238</v>
      </c>
      <c r="J739" s="6" t="s">
        <v>2239</v>
      </c>
      <c r="K739" s="34">
        <v>25446.400000000001</v>
      </c>
      <c r="L739" s="34">
        <v>1322</v>
      </c>
      <c r="M739" s="34">
        <v>1300</v>
      </c>
      <c r="N739" s="34">
        <v>37.38461538461538</v>
      </c>
      <c r="O739" s="35">
        <v>4.9778540675658123</v>
      </c>
      <c r="P739" s="33">
        <v>383</v>
      </c>
      <c r="Q739" s="33">
        <v>916</v>
      </c>
      <c r="R739" s="33">
        <v>1</v>
      </c>
      <c r="S739" s="8">
        <v>28.325738659983447</v>
      </c>
      <c r="T739" s="33">
        <v>12831.272999999999</v>
      </c>
      <c r="U739" s="33">
        <v>9671.6761999999999</v>
      </c>
      <c r="V739" s="33">
        <v>0</v>
      </c>
      <c r="W739" s="33">
        <v>263.48392000000001</v>
      </c>
      <c r="X739" s="33">
        <v>1850.2353000000001</v>
      </c>
      <c r="Y739" s="33">
        <v>448.56209999999999</v>
      </c>
      <c r="Z739" s="33">
        <v>358.62119000000001</v>
      </c>
      <c r="AA739" s="33">
        <v>0</v>
      </c>
      <c r="AB739" s="33">
        <v>7514.4387999999999</v>
      </c>
      <c r="AC739" s="33">
        <v>23352.98</v>
      </c>
      <c r="AD739" s="33">
        <v>75.095369000000005</v>
      </c>
      <c r="AE739" s="33">
        <v>119.78592999999999</v>
      </c>
      <c r="AF739" s="33">
        <v>0</v>
      </c>
      <c r="AG739" s="33">
        <v>788.10474999999997</v>
      </c>
      <c r="AH739" s="33">
        <v>0</v>
      </c>
      <c r="AI739" s="33">
        <v>835.77583000000004</v>
      </c>
      <c r="AJ739" s="33">
        <v>11984.49</v>
      </c>
      <c r="AK739" s="33">
        <v>9028.1993000000002</v>
      </c>
      <c r="AL739" s="33">
        <v>8993.3415000000005</v>
      </c>
      <c r="AM739" s="33">
        <v>0</v>
      </c>
      <c r="AN739" s="33">
        <v>9.5842467102960001</v>
      </c>
      <c r="AO739" s="10">
        <v>0.53539823008849563</v>
      </c>
      <c r="AP739" s="8">
        <v>115.07479861910241</v>
      </c>
      <c r="AQ739" s="8">
        <v>60.784318031515234</v>
      </c>
      <c r="AR739" s="8">
        <v>312</v>
      </c>
      <c r="AS739" s="8">
        <v>238.62179487179486</v>
      </c>
      <c r="AT739">
        <v>1207</v>
      </c>
      <c r="AU739" s="20">
        <v>1223</v>
      </c>
      <c r="AV739" s="8">
        <v>94.07692307692308</v>
      </c>
      <c r="AW739" s="34">
        <v>178</v>
      </c>
      <c r="AX739" s="34">
        <v>112</v>
      </c>
    </row>
    <row r="740" spans="1:50" x14ac:dyDescent="0.25">
      <c r="A740" s="2" t="s">
        <v>772</v>
      </c>
      <c r="B740" s="3" t="s">
        <v>1506</v>
      </c>
      <c r="C740" s="4">
        <v>41660</v>
      </c>
      <c r="D740" s="2" t="s">
        <v>774</v>
      </c>
      <c r="E740" s="2" t="s">
        <v>1507</v>
      </c>
      <c r="F740" t="e">
        <v>#N/A</v>
      </c>
      <c r="G740" s="6" t="s">
        <v>2230</v>
      </c>
      <c r="H740" s="6">
        <v>9</v>
      </c>
      <c r="I740" s="6" t="s">
        <v>2238</v>
      </c>
      <c r="J740" s="6" t="s">
        <v>2238</v>
      </c>
      <c r="K740" s="34">
        <v>41909.9</v>
      </c>
      <c r="L740" s="34">
        <v>2695</v>
      </c>
      <c r="M740" s="34">
        <v>2283</v>
      </c>
      <c r="N740" s="34">
        <v>76.784932106876909</v>
      </c>
      <c r="O740" s="35">
        <v>6.8674488493457293</v>
      </c>
      <c r="P740" s="33">
        <v>1468</v>
      </c>
      <c r="Q740" s="33">
        <v>785</v>
      </c>
      <c r="R740" s="33">
        <v>30</v>
      </c>
      <c r="S740" s="8">
        <v>58.205096161128047</v>
      </c>
      <c r="T740" s="33">
        <v>7472.47</v>
      </c>
      <c r="U740" s="33">
        <v>6030.9996000000001</v>
      </c>
      <c r="V740" s="33">
        <v>1278.9554000000001</v>
      </c>
      <c r="W740" s="33">
        <v>29108.544000000002</v>
      </c>
      <c r="X740" s="33">
        <v>2829.0131000000001</v>
      </c>
      <c r="Y740" s="33">
        <v>0</v>
      </c>
      <c r="Z740" s="33">
        <v>22220.553</v>
      </c>
      <c r="AA740" s="33">
        <v>11676.623</v>
      </c>
      <c r="AB740" s="33">
        <v>47.738528000000002</v>
      </c>
      <c r="AC740" s="33">
        <v>12810.895</v>
      </c>
      <c r="AD740" s="33">
        <v>23.671809</v>
      </c>
      <c r="AE740" s="33">
        <v>19.413712</v>
      </c>
      <c r="AF740" s="33">
        <v>0</v>
      </c>
      <c r="AG740" s="33">
        <v>0</v>
      </c>
      <c r="AH740" s="33">
        <v>11663.806</v>
      </c>
      <c r="AI740" s="33">
        <v>51.323</v>
      </c>
      <c r="AJ740" s="33">
        <v>7102.8613999999998</v>
      </c>
      <c r="AK740" s="33">
        <v>714.06933000000004</v>
      </c>
      <c r="AL740" s="33">
        <v>27228.008000000002</v>
      </c>
      <c r="AM740" s="33">
        <v>12459.972098300001</v>
      </c>
      <c r="AN740" s="33">
        <v>101.651053420648</v>
      </c>
      <c r="AO740" s="10">
        <v>0.44979674796747965</v>
      </c>
      <c r="AP740" s="8">
        <v>0</v>
      </c>
      <c r="AQ740" s="8">
        <v>82.777136008367478</v>
      </c>
      <c r="AR740" s="8">
        <v>290</v>
      </c>
      <c r="AS740" s="8">
        <v>352.06896551724139</v>
      </c>
      <c r="AT740">
        <v>1015</v>
      </c>
      <c r="AU740" s="20">
        <v>1030</v>
      </c>
      <c r="AV740" s="8">
        <v>45.116075339465617</v>
      </c>
      <c r="AW740" s="34">
        <v>376</v>
      </c>
      <c r="AX740" s="34">
        <v>350</v>
      </c>
    </row>
    <row r="741" spans="1:50" x14ac:dyDescent="0.25">
      <c r="A741" s="2" t="s">
        <v>321</v>
      </c>
      <c r="B741" s="3" t="s">
        <v>1508</v>
      </c>
      <c r="C741" s="4">
        <v>19100</v>
      </c>
      <c r="D741" s="2" t="s">
        <v>323</v>
      </c>
      <c r="E741" s="2" t="s">
        <v>303</v>
      </c>
      <c r="F741" t="e">
        <v>#N/A</v>
      </c>
      <c r="G741" s="6" t="s">
        <v>2233</v>
      </c>
      <c r="H741" s="6">
        <v>23</v>
      </c>
      <c r="I741" s="6" t="s">
        <v>2238</v>
      </c>
      <c r="J741" s="6" t="s">
        <v>2238</v>
      </c>
      <c r="K741" s="34">
        <v>75628.5</v>
      </c>
      <c r="L741" s="34">
        <v>24478</v>
      </c>
      <c r="M741" s="34">
        <v>23205</v>
      </c>
      <c r="N741" s="34">
        <v>89.816849816849825</v>
      </c>
      <c r="O741" s="35">
        <v>29.482485477280584</v>
      </c>
      <c r="P741" s="33">
        <v>6844</v>
      </c>
      <c r="Q741" s="33">
        <v>16106</v>
      </c>
      <c r="R741" s="33">
        <v>255</v>
      </c>
      <c r="S741" s="8">
        <v>28.441265719020727</v>
      </c>
      <c r="T741" s="33">
        <v>6958.2831999999999</v>
      </c>
      <c r="U741" s="33">
        <v>7834.2790000000005</v>
      </c>
      <c r="V741" s="33">
        <v>13668.2</v>
      </c>
      <c r="W741" s="33">
        <v>50751.983999999997</v>
      </c>
      <c r="X741" s="33">
        <v>0</v>
      </c>
      <c r="Y741" s="33">
        <v>0</v>
      </c>
      <c r="Z741" s="33">
        <v>5336.1103000000003</v>
      </c>
      <c r="AA741" s="33">
        <v>3956.3157000000001</v>
      </c>
      <c r="AB741" s="33">
        <v>744.23266000000001</v>
      </c>
      <c r="AC741" s="33">
        <v>69584.413</v>
      </c>
      <c r="AD741" s="33">
        <v>34.053063000000002</v>
      </c>
      <c r="AE741" s="33">
        <v>72.386947000000006</v>
      </c>
      <c r="AF741" s="33">
        <v>0</v>
      </c>
      <c r="AG741" s="33">
        <v>5399.3031000000001</v>
      </c>
      <c r="AH741" s="33">
        <v>1897.6913</v>
      </c>
      <c r="AI741" s="33">
        <v>1416.2918999999999</v>
      </c>
      <c r="AJ741" s="33">
        <v>42408.608</v>
      </c>
      <c r="AK741" s="33">
        <v>5805.9206000000004</v>
      </c>
      <c r="AL741" s="33">
        <v>22654.922999999999</v>
      </c>
      <c r="AM741" s="33">
        <v>604.91330670000002</v>
      </c>
      <c r="AN741" s="33">
        <v>56.891347689155999</v>
      </c>
      <c r="AO741" s="10">
        <v>0.5341818181818182</v>
      </c>
      <c r="AP741" s="8">
        <v>0</v>
      </c>
      <c r="AQ741" s="8">
        <v>185.13074415278425</v>
      </c>
      <c r="AR741" s="8">
        <v>717</v>
      </c>
      <c r="AS741" s="8">
        <v>352.65390547096234</v>
      </c>
      <c r="AT741">
        <v>18107</v>
      </c>
      <c r="AU741" s="20">
        <v>21798.999999999996</v>
      </c>
      <c r="AV741" s="8">
        <v>93.940960999784522</v>
      </c>
      <c r="AW741" s="34">
        <v>537</v>
      </c>
      <c r="AX741" s="34">
        <v>466</v>
      </c>
    </row>
    <row r="742" spans="1:50" x14ac:dyDescent="0.25">
      <c r="A742" s="2" t="s">
        <v>500</v>
      </c>
      <c r="B742" s="3" t="s">
        <v>1509</v>
      </c>
      <c r="C742" s="4">
        <v>5134</v>
      </c>
      <c r="D742" s="2" t="s">
        <v>502</v>
      </c>
      <c r="E742" s="2" t="s">
        <v>1510</v>
      </c>
      <c r="F742" t="e">
        <v>#N/A</v>
      </c>
      <c r="G742" s="6" t="s">
        <v>2233</v>
      </c>
      <c r="H742" s="6">
        <v>7</v>
      </c>
      <c r="I742" s="6" t="s">
        <v>2238</v>
      </c>
      <c r="J742" s="6" t="s">
        <v>2238</v>
      </c>
      <c r="K742" s="34">
        <v>24794.600000000002</v>
      </c>
      <c r="L742" s="34">
        <v>868</v>
      </c>
      <c r="M742" s="34">
        <v>703</v>
      </c>
      <c r="N742" s="34">
        <v>39.402560455192031</v>
      </c>
      <c r="O742" s="35">
        <v>2.3518366952376422</v>
      </c>
      <c r="P742" s="33">
        <v>96</v>
      </c>
      <c r="Q742" s="33">
        <v>582</v>
      </c>
      <c r="R742" s="33">
        <v>25</v>
      </c>
      <c r="S742" s="8">
        <v>26.450699980284178</v>
      </c>
      <c r="T742" s="33">
        <v>257.75223</v>
      </c>
      <c r="U742" s="33">
        <v>0</v>
      </c>
      <c r="V742" s="33">
        <v>0</v>
      </c>
      <c r="W742" s="33">
        <v>19832.161</v>
      </c>
      <c r="X742" s="33">
        <v>0</v>
      </c>
      <c r="Y742" s="33">
        <v>0</v>
      </c>
      <c r="Z742" s="33">
        <v>1385.6505</v>
      </c>
      <c r="AA742" s="33">
        <v>49.099172000000003</v>
      </c>
      <c r="AB742" s="33">
        <v>91.381889000000001</v>
      </c>
      <c r="AC742" s="33">
        <v>18705.395</v>
      </c>
      <c r="AD742" s="33">
        <v>66.772067000000007</v>
      </c>
      <c r="AE742" s="33">
        <v>11.493183999999999</v>
      </c>
      <c r="AF742" s="33">
        <v>45.739241</v>
      </c>
      <c r="AG742" s="33">
        <v>8390.1792000000005</v>
      </c>
      <c r="AH742" s="33">
        <v>49.099164999999999</v>
      </c>
      <c r="AI742" s="33">
        <v>20.270054999999999</v>
      </c>
      <c r="AJ742" s="33">
        <v>6193.7428</v>
      </c>
      <c r="AK742" s="33">
        <v>218.73167000000001</v>
      </c>
      <c r="AL742" s="33">
        <v>5369.0433000000003</v>
      </c>
      <c r="AM742" s="33">
        <v>0</v>
      </c>
      <c r="AN742" s="33">
        <v>34.404696159150802</v>
      </c>
      <c r="AO742" s="10">
        <v>0.63133097762073032</v>
      </c>
      <c r="AP742" s="8">
        <v>0</v>
      </c>
      <c r="AQ742" s="8">
        <v>59.25976279637726</v>
      </c>
      <c r="AR742" s="8">
        <v>202</v>
      </c>
      <c r="AS742" s="8">
        <v>371.28712871287127</v>
      </c>
      <c r="AT742">
        <v>366</v>
      </c>
      <c r="AU742" s="20">
        <v>637</v>
      </c>
      <c r="AV742" s="8">
        <v>90.611664295874832</v>
      </c>
      <c r="AW742" s="34">
        <v>34</v>
      </c>
      <c r="AX742" s="34">
        <v>30</v>
      </c>
    </row>
    <row r="743" spans="1:50" x14ac:dyDescent="0.25">
      <c r="A743" s="2" t="s">
        <v>500</v>
      </c>
      <c r="B743" s="3" t="s">
        <v>1511</v>
      </c>
      <c r="C743" s="4">
        <v>5148</v>
      </c>
      <c r="D743" s="2" t="s">
        <v>502</v>
      </c>
      <c r="E743" s="2" t="s">
        <v>1512</v>
      </c>
      <c r="F743" t="e">
        <v>#N/A</v>
      </c>
      <c r="G743" s="6" t="s">
        <v>2232</v>
      </c>
      <c r="H743" s="6">
        <v>0</v>
      </c>
      <c r="I743" s="6" t="s">
        <v>2239</v>
      </c>
      <c r="J743" s="6" t="s">
        <v>2238</v>
      </c>
      <c r="K743" s="34">
        <v>40904.299999999996</v>
      </c>
      <c r="L743" s="34">
        <v>7273</v>
      </c>
      <c r="M743" s="34">
        <v>4261</v>
      </c>
      <c r="N743" s="34">
        <v>75.662989908472184</v>
      </c>
      <c r="O743" s="35">
        <v>10.317816475876404</v>
      </c>
      <c r="P743" s="33">
        <v>1264</v>
      </c>
      <c r="Q743" s="33">
        <v>2391</v>
      </c>
      <c r="R743" s="33">
        <v>606</v>
      </c>
      <c r="S743" s="8">
        <v>51.128503165872907</v>
      </c>
      <c r="T743" s="33">
        <v>9278.44</v>
      </c>
      <c r="U743" s="33">
        <v>0</v>
      </c>
      <c r="V743" s="33">
        <v>0</v>
      </c>
      <c r="W743" s="33">
        <v>34497.309000000001</v>
      </c>
      <c r="X743" s="33">
        <v>0</v>
      </c>
      <c r="Y743" s="33">
        <v>0</v>
      </c>
      <c r="Z743" s="33">
        <v>18990.006000000001</v>
      </c>
      <c r="AA743" s="33">
        <v>67.855040000000002</v>
      </c>
      <c r="AB743" s="33">
        <v>58.349559999999997</v>
      </c>
      <c r="AC743" s="33">
        <v>24760.102999999999</v>
      </c>
      <c r="AD743" s="33">
        <v>131.31289000000001</v>
      </c>
      <c r="AE743" s="33">
        <v>161.5318</v>
      </c>
      <c r="AF743" s="33">
        <v>8.7114519999999995</v>
      </c>
      <c r="AG743" s="33">
        <v>3471.8119999999999</v>
      </c>
      <c r="AH743" s="33">
        <v>67.855041999999997</v>
      </c>
      <c r="AI743" s="33">
        <v>40.349530000000001</v>
      </c>
      <c r="AJ743" s="33">
        <v>13239.955</v>
      </c>
      <c r="AK743" s="33">
        <v>4516.9582</v>
      </c>
      <c r="AL743" s="33">
        <v>22500.454000000002</v>
      </c>
      <c r="AM743" s="33">
        <v>0</v>
      </c>
      <c r="AN743" s="33">
        <v>52.197977330333202</v>
      </c>
      <c r="AO743" s="10">
        <v>0.22083771205524699</v>
      </c>
      <c r="AP743" s="8">
        <v>0</v>
      </c>
      <c r="AQ743" s="8">
        <v>163.91250389477949</v>
      </c>
      <c r="AR743" s="8">
        <v>453</v>
      </c>
      <c r="AS743" s="8">
        <v>457.94701986754967</v>
      </c>
      <c r="AT743">
        <v>631</v>
      </c>
      <c r="AU743" s="20">
        <v>3873</v>
      </c>
      <c r="AV743" s="8">
        <v>90.894156301337716</v>
      </c>
      <c r="AW743" s="34">
        <v>282</v>
      </c>
      <c r="AX743" s="34">
        <v>253</v>
      </c>
    </row>
    <row r="744" spans="1:50" x14ac:dyDescent="0.25">
      <c r="A744" s="2" t="s">
        <v>301</v>
      </c>
      <c r="B744" s="3" t="s">
        <v>1513</v>
      </c>
      <c r="C744" s="4">
        <v>13600</v>
      </c>
      <c r="D744" s="2" t="s">
        <v>303</v>
      </c>
      <c r="E744" s="2" t="s">
        <v>1514</v>
      </c>
      <c r="F744" t="e">
        <v>#N/A</v>
      </c>
      <c r="G744" s="6" t="s">
        <v>2233</v>
      </c>
      <c r="H744" s="6">
        <v>0</v>
      </c>
      <c r="I744" s="6" t="s">
        <v>2239</v>
      </c>
      <c r="J744" s="6" t="s">
        <v>2239</v>
      </c>
      <c r="K744" s="34">
        <v>83991.099999999991</v>
      </c>
      <c r="L744" s="34">
        <v>773</v>
      </c>
      <c r="M744" s="34">
        <v>678</v>
      </c>
      <c r="N744" s="34">
        <v>6.0471976401179939</v>
      </c>
      <c r="O744" s="35">
        <v>0.14883475516760808</v>
      </c>
      <c r="P744" s="33">
        <v>358</v>
      </c>
      <c r="Q744" s="33">
        <v>319</v>
      </c>
      <c r="R744" s="33">
        <v>1</v>
      </c>
      <c r="S744" s="8">
        <v>52.832003332509302</v>
      </c>
      <c r="T744" s="33">
        <v>14316.181</v>
      </c>
      <c r="U744" s="33">
        <v>0</v>
      </c>
      <c r="V744" s="33">
        <v>0</v>
      </c>
      <c r="W744" s="33">
        <v>37488.459000000003</v>
      </c>
      <c r="X744" s="33">
        <v>26118.51</v>
      </c>
      <c r="Y744" s="33">
        <v>14539.834999999999</v>
      </c>
      <c r="Z744" s="33">
        <v>35857.171999999999</v>
      </c>
      <c r="AA744" s="33">
        <v>2095.9567999999999</v>
      </c>
      <c r="AB744" s="33">
        <v>4985.3793999999998</v>
      </c>
      <c r="AC744" s="33">
        <v>28250.621999999999</v>
      </c>
      <c r="AD744" s="33">
        <v>36.928839000000004</v>
      </c>
      <c r="AE744" s="33">
        <v>57.890672000000002</v>
      </c>
      <c r="AF744" s="33">
        <v>0</v>
      </c>
      <c r="AG744" s="33">
        <v>12723.933999999999</v>
      </c>
      <c r="AH744" s="33">
        <v>2056.8935999999999</v>
      </c>
      <c r="AI744" s="33">
        <v>663.17183</v>
      </c>
      <c r="AJ744" s="33">
        <v>9508.0591000000004</v>
      </c>
      <c r="AK744" s="33">
        <v>15444.227000000001</v>
      </c>
      <c r="AL744" s="33">
        <v>45311.718000000001</v>
      </c>
      <c r="AM744" s="33">
        <v>0</v>
      </c>
      <c r="AN744" s="33">
        <v>165.56522720197961</v>
      </c>
      <c r="AO744" s="10">
        <v>0.66496598639455784</v>
      </c>
      <c r="AP744" s="8">
        <v>0</v>
      </c>
      <c r="AQ744" s="8">
        <v>118.5468675516059</v>
      </c>
      <c r="AR744" s="8">
        <v>829</v>
      </c>
      <c r="AS744" s="8">
        <v>235.46441495778046</v>
      </c>
      <c r="AT744">
        <v>458</v>
      </c>
      <c r="AU744" s="20">
        <v>502</v>
      </c>
      <c r="AV744" s="8">
        <v>74.041297935103245</v>
      </c>
      <c r="AW744" s="34">
        <v>104</v>
      </c>
      <c r="AX744" s="34">
        <v>52</v>
      </c>
    </row>
    <row r="745" spans="1:50" x14ac:dyDescent="0.25">
      <c r="A745" s="2" t="s">
        <v>96</v>
      </c>
      <c r="B745" s="3" t="s">
        <v>1515</v>
      </c>
      <c r="C745" s="4">
        <v>44420</v>
      </c>
      <c r="D745" s="2" t="s">
        <v>98</v>
      </c>
      <c r="E745" s="2" t="s">
        <v>1516</v>
      </c>
      <c r="F745" t="e">
        <v>#N/A</v>
      </c>
      <c r="G745" s="6" t="s">
        <v>2233</v>
      </c>
      <c r="H745" s="6">
        <v>0</v>
      </c>
      <c r="I745" s="6" t="s">
        <v>2239</v>
      </c>
      <c r="J745" s="6" t="s">
        <v>2239</v>
      </c>
      <c r="K745" s="34">
        <v>17716.599999999999</v>
      </c>
      <c r="L745" s="34">
        <v>362</v>
      </c>
      <c r="M745" s="34">
        <v>335</v>
      </c>
      <c r="N745" s="34">
        <v>24.17910447761194</v>
      </c>
      <c r="O745" s="35">
        <v>0.90064189284888141</v>
      </c>
      <c r="P745" s="33">
        <v>107</v>
      </c>
      <c r="Q745" s="33">
        <v>227</v>
      </c>
      <c r="R745" s="33">
        <v>1</v>
      </c>
      <c r="S745" s="8">
        <v>60.445740054420185</v>
      </c>
      <c r="T745" s="33">
        <v>910.07209999999998</v>
      </c>
      <c r="U745" s="33">
        <v>1250.7804000000001</v>
      </c>
      <c r="V745" s="33">
        <v>1334.9584</v>
      </c>
      <c r="W745" s="33">
        <v>9422.8737000000001</v>
      </c>
      <c r="X745" s="33">
        <v>4747.0568000000003</v>
      </c>
      <c r="Y745" s="33">
        <v>0</v>
      </c>
      <c r="Z745" s="33">
        <v>3428.5230999999999</v>
      </c>
      <c r="AA745" s="33">
        <v>333.02672000000001</v>
      </c>
      <c r="AB745" s="33">
        <v>0</v>
      </c>
      <c r="AC745" s="33">
        <v>13904.144</v>
      </c>
      <c r="AD745" s="33">
        <v>26.136939000000002</v>
      </c>
      <c r="AE745" s="33">
        <v>24.652228999999998</v>
      </c>
      <c r="AF745" s="33">
        <v>0</v>
      </c>
      <c r="AG745" s="33">
        <v>20.794378999999999</v>
      </c>
      <c r="AH745" s="33">
        <v>0</v>
      </c>
      <c r="AI745" s="33">
        <v>0</v>
      </c>
      <c r="AJ745" s="33">
        <v>3825.9647</v>
      </c>
      <c r="AK745" s="33">
        <v>3161.9484000000002</v>
      </c>
      <c r="AL745" s="33">
        <v>10724.646000000001</v>
      </c>
      <c r="AM745" s="33">
        <v>0</v>
      </c>
      <c r="AN745" s="33">
        <v>6.3596939959027994</v>
      </c>
      <c r="AO745" s="10">
        <v>0.50342465753424659</v>
      </c>
      <c r="AP745" s="8">
        <v>0</v>
      </c>
      <c r="AQ745" s="8">
        <v>51.502840751906376</v>
      </c>
      <c r="AR745" s="8">
        <v>183</v>
      </c>
      <c r="AS745" s="8">
        <v>541.94535519125679</v>
      </c>
      <c r="AT745">
        <v>148</v>
      </c>
      <c r="AU745" s="20">
        <v>323</v>
      </c>
      <c r="AV745" s="8">
        <v>96.417910447761187</v>
      </c>
      <c r="AW745" s="34">
        <v>27</v>
      </c>
      <c r="AX745" s="34">
        <v>25</v>
      </c>
    </row>
    <row r="746" spans="1:50" x14ac:dyDescent="0.25">
      <c r="A746" s="2" t="s">
        <v>888</v>
      </c>
      <c r="B746" s="3" t="s">
        <v>1517</v>
      </c>
      <c r="C746" s="4">
        <v>27495</v>
      </c>
      <c r="D746" s="2" t="s">
        <v>890</v>
      </c>
      <c r="E746" s="2" t="s">
        <v>1518</v>
      </c>
      <c r="F746" t="e">
        <v>#N/A</v>
      </c>
      <c r="G746" s="6" t="s">
        <v>2230</v>
      </c>
      <c r="H746" s="6">
        <v>0</v>
      </c>
      <c r="I746" s="6" t="s">
        <v>2239</v>
      </c>
      <c r="J746" s="6" t="s">
        <v>2239</v>
      </c>
      <c r="K746" s="34">
        <v>72525.2</v>
      </c>
      <c r="L746" s="34">
        <v>1035</v>
      </c>
      <c r="M746" s="34">
        <v>1028</v>
      </c>
      <c r="N746" s="34">
        <v>48.832684824902721</v>
      </c>
      <c r="O746" s="35">
        <v>1.41362173753418</v>
      </c>
      <c r="P746" s="33">
        <v>0</v>
      </c>
      <c r="Q746" s="33">
        <v>0</v>
      </c>
      <c r="R746" s="33">
        <v>1028</v>
      </c>
      <c r="S746" s="8">
        <v>84.307958483468653</v>
      </c>
      <c r="T746" s="33">
        <v>3292.8652999999999</v>
      </c>
      <c r="U746" s="33">
        <v>1268.8226</v>
      </c>
      <c r="V746" s="33">
        <v>911.44484999999997</v>
      </c>
      <c r="W746" s="33">
        <v>60950.212</v>
      </c>
      <c r="X746" s="33">
        <v>774.07902000000001</v>
      </c>
      <c r="Y746" s="33">
        <v>200.88720000000001</v>
      </c>
      <c r="Z746" s="33">
        <v>57927.487000000001</v>
      </c>
      <c r="AA746" s="33">
        <v>7552.7316000000001</v>
      </c>
      <c r="AB746" s="33">
        <v>738.97909000000004</v>
      </c>
      <c r="AC746" s="33">
        <v>5633.6536999999998</v>
      </c>
      <c r="AD746" s="33">
        <v>75.772200999999995</v>
      </c>
      <c r="AE746" s="33">
        <v>67.029392999999999</v>
      </c>
      <c r="AF746" s="33">
        <v>0</v>
      </c>
      <c r="AG746" s="33">
        <v>1305.0813000000001</v>
      </c>
      <c r="AH746" s="33">
        <v>7388.6826000000001</v>
      </c>
      <c r="AI746" s="33">
        <v>212.98929999999999</v>
      </c>
      <c r="AJ746" s="33">
        <v>2244.3483999999999</v>
      </c>
      <c r="AK746" s="33">
        <v>0</v>
      </c>
      <c r="AL746" s="33">
        <v>60308.692000000003</v>
      </c>
      <c r="AM746" s="33">
        <v>7914.61265215</v>
      </c>
      <c r="AN746" s="33">
        <v>149.55498880533605</v>
      </c>
      <c r="AO746" s="10">
        <v>0.67252894033837929</v>
      </c>
      <c r="AP746" s="8">
        <v>0</v>
      </c>
      <c r="AQ746" s="8">
        <v>13.017074624888211</v>
      </c>
      <c r="AR746" s="8">
        <v>1033</v>
      </c>
      <c r="AS746" s="8">
        <v>13.068731848983543</v>
      </c>
      <c r="AT746">
        <v>391</v>
      </c>
      <c r="AU746" s="20">
        <v>916</v>
      </c>
      <c r="AV746" s="8">
        <v>89.105058365758765</v>
      </c>
      <c r="AW746" s="34">
        <v>13</v>
      </c>
      <c r="AX746" s="34">
        <v>11</v>
      </c>
    </row>
    <row r="747" spans="1:50" x14ac:dyDescent="0.25">
      <c r="A747" s="2" t="s">
        <v>204</v>
      </c>
      <c r="B747" s="3" t="s">
        <v>1519</v>
      </c>
      <c r="C747" s="4">
        <v>52207</v>
      </c>
      <c r="D747" s="2" t="s">
        <v>206</v>
      </c>
      <c r="E747" s="2" t="s">
        <v>1520</v>
      </c>
      <c r="F747" t="e">
        <v>#N/A</v>
      </c>
      <c r="G747" s="6" t="s">
        <v>2233</v>
      </c>
      <c r="H747" s="6">
        <v>23</v>
      </c>
      <c r="I747" s="6" t="s">
        <v>2238</v>
      </c>
      <c r="J747" s="6" t="s">
        <v>2238</v>
      </c>
      <c r="K747" s="34">
        <v>12034.6</v>
      </c>
      <c r="L747" s="34">
        <v>4296</v>
      </c>
      <c r="M747" s="34">
        <v>3878</v>
      </c>
      <c r="N747" s="34">
        <v>93.476018566271264</v>
      </c>
      <c r="O747" s="35">
        <v>26.616252301832009</v>
      </c>
      <c r="P747" s="33">
        <v>2600</v>
      </c>
      <c r="Q747" s="33">
        <v>1217</v>
      </c>
      <c r="R747" s="33">
        <v>61</v>
      </c>
      <c r="S747" s="8">
        <v>54.914031768536006</v>
      </c>
      <c r="T747" s="33">
        <v>3238.5592999999999</v>
      </c>
      <c r="U747" s="33">
        <v>627.64961000000005</v>
      </c>
      <c r="V747" s="33">
        <v>2867.3901000000001</v>
      </c>
      <c r="W747" s="33">
        <v>3793.5088000000001</v>
      </c>
      <c r="X747" s="33">
        <v>1270.7782</v>
      </c>
      <c r="Y747" s="33">
        <v>0</v>
      </c>
      <c r="Z747" s="33">
        <v>3326.4749999999999</v>
      </c>
      <c r="AA747" s="33">
        <v>212.85816</v>
      </c>
      <c r="AB747" s="33">
        <v>40.434443999999999</v>
      </c>
      <c r="AC747" s="33">
        <v>8242.6641</v>
      </c>
      <c r="AD747" s="33">
        <v>43.806272999999997</v>
      </c>
      <c r="AE747" s="33">
        <v>43.806274999999999</v>
      </c>
      <c r="AF747" s="33">
        <v>0</v>
      </c>
      <c r="AG747" s="33">
        <v>2084.4928</v>
      </c>
      <c r="AH747" s="33">
        <v>0</v>
      </c>
      <c r="AI747" s="33">
        <v>5.5205006000000001</v>
      </c>
      <c r="AJ747" s="33">
        <v>1439.5767000000001</v>
      </c>
      <c r="AK747" s="33">
        <v>1776.6076</v>
      </c>
      <c r="AL747" s="33">
        <v>6516.2340999999997</v>
      </c>
      <c r="AM747" s="33">
        <v>3929.3190981399998</v>
      </c>
      <c r="AN747" s="33">
        <v>52.333556207606009</v>
      </c>
      <c r="AO747" s="10">
        <v>0.30771999280187151</v>
      </c>
      <c r="AP747" s="8">
        <v>0</v>
      </c>
      <c r="AQ747" s="8">
        <v>20.749127953950353</v>
      </c>
      <c r="AR747" s="8">
        <v>132</v>
      </c>
      <c r="AS747" s="8">
        <v>174.54545454545453</v>
      </c>
      <c r="AT747">
        <v>3183</v>
      </c>
      <c r="AU747" s="20">
        <v>3372</v>
      </c>
      <c r="AV747" s="8">
        <v>86.952037132542543</v>
      </c>
      <c r="AW747" s="34">
        <v>853</v>
      </c>
      <c r="AX747" s="34">
        <v>805</v>
      </c>
    </row>
    <row r="748" spans="1:50" x14ac:dyDescent="0.25">
      <c r="A748" s="2" t="s">
        <v>204</v>
      </c>
      <c r="B748" s="3" t="s">
        <v>1521</v>
      </c>
      <c r="C748" s="4">
        <v>52224</v>
      </c>
      <c r="D748" s="2" t="s">
        <v>206</v>
      </c>
      <c r="E748" s="2" t="s">
        <v>1522</v>
      </c>
      <c r="F748" t="e">
        <v>#N/A</v>
      </c>
      <c r="G748" s="6" t="s">
        <v>2232</v>
      </c>
      <c r="H748" s="6">
        <v>19</v>
      </c>
      <c r="I748" s="6" t="s">
        <v>2238</v>
      </c>
      <c r="J748" s="6" t="s">
        <v>2238</v>
      </c>
      <c r="K748" s="34">
        <v>5562</v>
      </c>
      <c r="L748" s="34">
        <v>3924</v>
      </c>
      <c r="M748" s="34">
        <v>3504</v>
      </c>
      <c r="N748" s="34">
        <v>95.148401826484019</v>
      </c>
      <c r="O748" s="35">
        <v>53.202629705178076</v>
      </c>
      <c r="P748" s="33">
        <v>1047</v>
      </c>
      <c r="Q748" s="33">
        <v>2455</v>
      </c>
      <c r="R748" s="33">
        <v>2</v>
      </c>
      <c r="S748" s="8">
        <v>19.535591910319098</v>
      </c>
      <c r="T748" s="33">
        <v>4354.7866000000004</v>
      </c>
      <c r="U748" s="33">
        <v>622.10672</v>
      </c>
      <c r="V748" s="33">
        <v>0</v>
      </c>
      <c r="W748" s="33">
        <v>688.88721999999996</v>
      </c>
      <c r="X748" s="33">
        <v>15.582164000000001</v>
      </c>
      <c r="Y748" s="33">
        <v>0</v>
      </c>
      <c r="Z748" s="33">
        <v>0</v>
      </c>
      <c r="AA748" s="33">
        <v>0</v>
      </c>
      <c r="AB748" s="33">
        <v>14.531159000000001</v>
      </c>
      <c r="AC748" s="33">
        <v>5563.0275000000001</v>
      </c>
      <c r="AD748" s="33">
        <v>24.328320000000001</v>
      </c>
      <c r="AE748" s="33">
        <v>77.896499000000006</v>
      </c>
      <c r="AF748" s="33">
        <v>0</v>
      </c>
      <c r="AG748" s="33">
        <v>651.91983000000005</v>
      </c>
      <c r="AH748" s="33">
        <v>2.1326993999999999</v>
      </c>
      <c r="AI748" s="33">
        <v>495.13126999999997</v>
      </c>
      <c r="AJ748" s="33">
        <v>2190.1889999999999</v>
      </c>
      <c r="AK748" s="33">
        <v>1213.1944000000001</v>
      </c>
      <c r="AL748" s="33">
        <v>1125.5197000000001</v>
      </c>
      <c r="AM748" s="33">
        <v>0</v>
      </c>
      <c r="AN748" s="33">
        <v>5.1177135930056004</v>
      </c>
      <c r="AO748" s="10">
        <v>0.54707764864409636</v>
      </c>
      <c r="AP748" s="8">
        <v>0</v>
      </c>
      <c r="AQ748" s="8">
        <v>21.118361567714224</v>
      </c>
      <c r="AR748" s="8">
        <v>48</v>
      </c>
      <c r="AS748" s="8">
        <v>488.54166666666669</v>
      </c>
      <c r="AT748">
        <v>2103</v>
      </c>
      <c r="AU748" s="20">
        <v>3011</v>
      </c>
      <c r="AV748" s="8">
        <v>85.930365296803657</v>
      </c>
      <c r="AW748" s="34">
        <v>916</v>
      </c>
      <c r="AX748" s="34">
        <v>871</v>
      </c>
    </row>
    <row r="749" spans="1:50" x14ac:dyDescent="0.25">
      <c r="A749" s="2" t="s">
        <v>576</v>
      </c>
      <c r="B749" s="3" t="s">
        <v>1523</v>
      </c>
      <c r="C749" s="4">
        <v>76126</v>
      </c>
      <c r="D749" s="2" t="s">
        <v>578</v>
      </c>
      <c r="E749" s="2" t="s">
        <v>1524</v>
      </c>
      <c r="F749" t="e">
        <v>#N/A</v>
      </c>
      <c r="G749" s="6" t="s">
        <v>2233</v>
      </c>
      <c r="H749" s="6">
        <v>11</v>
      </c>
      <c r="I749" s="6" t="s">
        <v>2238</v>
      </c>
      <c r="J749" s="6" t="s">
        <v>2238</v>
      </c>
      <c r="K749" s="34">
        <v>63614.700000000004</v>
      </c>
      <c r="L749" s="34">
        <v>1596</v>
      </c>
      <c r="M749" s="34">
        <v>646</v>
      </c>
      <c r="N749" s="34">
        <v>75.38699690402477</v>
      </c>
      <c r="O749" s="35">
        <v>0.98383746886097501</v>
      </c>
      <c r="P749" s="33">
        <v>221</v>
      </c>
      <c r="Q749" s="33">
        <v>414</v>
      </c>
      <c r="R749" s="33">
        <v>11</v>
      </c>
      <c r="S749" s="8">
        <v>78.755660274893586</v>
      </c>
      <c r="T749" s="33">
        <v>4310.9062999999996</v>
      </c>
      <c r="U749" s="33">
        <v>0</v>
      </c>
      <c r="V749" s="33">
        <v>2.5653752999999999</v>
      </c>
      <c r="W749" s="33">
        <v>73991.945000000007</v>
      </c>
      <c r="X749" s="33">
        <v>89.505747</v>
      </c>
      <c r="Y749" s="33">
        <v>42.748502999999999</v>
      </c>
      <c r="Z749" s="33">
        <v>58503.343999999997</v>
      </c>
      <c r="AA749" s="33">
        <v>2816.5479999999998</v>
      </c>
      <c r="AB749" s="33">
        <v>2212.6271000000002</v>
      </c>
      <c r="AC749" s="33">
        <v>17045.435000000001</v>
      </c>
      <c r="AD749" s="33">
        <v>117.25557000000001</v>
      </c>
      <c r="AE749" s="33">
        <v>104.67009</v>
      </c>
      <c r="AF749" s="33">
        <v>0</v>
      </c>
      <c r="AG749" s="33">
        <v>138.27755999999999</v>
      </c>
      <c r="AH749" s="33">
        <v>2815.1781999999998</v>
      </c>
      <c r="AI749" s="33">
        <v>284.54074000000003</v>
      </c>
      <c r="AJ749" s="33">
        <v>12516.975</v>
      </c>
      <c r="AK749" s="33">
        <v>1292.7017000000001</v>
      </c>
      <c r="AL749" s="33">
        <v>63585.618999999999</v>
      </c>
      <c r="AM749" s="33">
        <v>8806.7858695699997</v>
      </c>
      <c r="AN749" s="33">
        <v>147.44195605782639</v>
      </c>
      <c r="AO749" s="10">
        <v>0.16192560175054704</v>
      </c>
      <c r="AP749" s="8">
        <v>0</v>
      </c>
      <c r="AQ749" s="8">
        <v>104.65666612135094</v>
      </c>
      <c r="AR749" s="8">
        <v>930</v>
      </c>
      <c r="AS749" s="8">
        <v>114.70967741935483</v>
      </c>
      <c r="AT749">
        <v>193</v>
      </c>
      <c r="AU749" s="20">
        <v>551.99999999999989</v>
      </c>
      <c r="AV749" s="8">
        <v>85.448916408668723</v>
      </c>
      <c r="AW749" s="34">
        <v>44</v>
      </c>
      <c r="AX749" s="34">
        <v>35</v>
      </c>
    </row>
    <row r="750" spans="1:50" x14ac:dyDescent="0.25">
      <c r="A750" s="2" t="s">
        <v>500</v>
      </c>
      <c r="B750" s="3" t="s">
        <v>1525</v>
      </c>
      <c r="C750" s="4">
        <v>5890</v>
      </c>
      <c r="D750" s="2" t="s">
        <v>502</v>
      </c>
      <c r="E750" s="2" t="s">
        <v>1526</v>
      </c>
      <c r="F750" t="e">
        <v>#N/A</v>
      </c>
      <c r="G750" s="6" t="s">
        <v>2233</v>
      </c>
      <c r="H750" s="6">
        <v>10</v>
      </c>
      <c r="I750" s="6" t="s">
        <v>2238</v>
      </c>
      <c r="J750" s="6" t="s">
        <v>2238</v>
      </c>
      <c r="K750" s="34">
        <v>93007.8</v>
      </c>
      <c r="L750" s="34">
        <v>2073</v>
      </c>
      <c r="M750" s="34">
        <v>1793</v>
      </c>
      <c r="N750" s="34">
        <v>43.558282208588956</v>
      </c>
      <c r="O750" s="35">
        <v>1.5470195802110989</v>
      </c>
      <c r="P750" s="33">
        <v>492</v>
      </c>
      <c r="Q750" s="33">
        <v>1283</v>
      </c>
      <c r="R750" s="33">
        <v>18</v>
      </c>
      <c r="S750" s="8">
        <v>30.17100338820682</v>
      </c>
      <c r="T750" s="33">
        <v>32758.196</v>
      </c>
      <c r="U750" s="33">
        <v>446.46526</v>
      </c>
      <c r="V750" s="33">
        <v>0</v>
      </c>
      <c r="W750" s="33">
        <v>63293.997000000003</v>
      </c>
      <c r="X750" s="33">
        <v>2507.7828</v>
      </c>
      <c r="Y750" s="33">
        <v>0</v>
      </c>
      <c r="Z750" s="33">
        <v>17937.478999999999</v>
      </c>
      <c r="AA750" s="33">
        <v>8676.0846999999994</v>
      </c>
      <c r="AB750" s="33">
        <v>71.370855000000006</v>
      </c>
      <c r="AC750" s="33">
        <v>72605.854999999996</v>
      </c>
      <c r="AD750" s="33">
        <v>76.549848999999995</v>
      </c>
      <c r="AE750" s="33">
        <v>99.732059000000007</v>
      </c>
      <c r="AF750" s="33">
        <v>0</v>
      </c>
      <c r="AG750" s="33">
        <v>10280.681</v>
      </c>
      <c r="AH750" s="33">
        <v>8675.9549000000006</v>
      </c>
      <c r="AI750" s="33">
        <v>29.577258</v>
      </c>
      <c r="AJ750" s="33">
        <v>24998.174999999999</v>
      </c>
      <c r="AK750" s="33">
        <v>25303.097000000002</v>
      </c>
      <c r="AL750" s="33">
        <v>29980.12</v>
      </c>
      <c r="AM750" s="33">
        <v>376.01253099299998</v>
      </c>
      <c r="AN750" s="33">
        <v>323.70447002608</v>
      </c>
      <c r="AO750" s="10">
        <v>0.51534842034505934</v>
      </c>
      <c r="AP750" s="8">
        <v>0</v>
      </c>
      <c r="AQ750" s="8">
        <v>177.6212623550081</v>
      </c>
      <c r="AR750" s="8">
        <v>952</v>
      </c>
      <c r="AS750" s="8">
        <v>236.1344537815126</v>
      </c>
      <c r="AT750">
        <v>742</v>
      </c>
      <c r="AU750" s="20">
        <v>1642</v>
      </c>
      <c r="AV750" s="8">
        <v>91.578360290016732</v>
      </c>
      <c r="AW750" s="34">
        <v>49</v>
      </c>
      <c r="AX750" s="34">
        <v>41</v>
      </c>
    </row>
    <row r="751" spans="1:50" x14ac:dyDescent="0.25">
      <c r="A751" s="2" t="s">
        <v>204</v>
      </c>
      <c r="B751" s="3" t="s">
        <v>1527</v>
      </c>
      <c r="C751" s="4">
        <v>52381</v>
      </c>
      <c r="D751" s="2" t="s">
        <v>206</v>
      </c>
      <c r="E751" s="2" t="s">
        <v>1528</v>
      </c>
      <c r="F751" t="e">
        <v>#N/A</v>
      </c>
      <c r="G751" s="6" t="s">
        <v>2233</v>
      </c>
      <c r="H751" s="6">
        <v>7</v>
      </c>
      <c r="I751" s="6" t="s">
        <v>2238</v>
      </c>
      <c r="J751" s="6" t="s">
        <v>2238</v>
      </c>
      <c r="K751" s="34">
        <v>13382.3</v>
      </c>
      <c r="L751" s="34">
        <v>5650</v>
      </c>
      <c r="M751" s="34">
        <v>4992</v>
      </c>
      <c r="N751" s="34">
        <v>91.887019230769226</v>
      </c>
      <c r="O751" s="35">
        <v>40.101397536724612</v>
      </c>
      <c r="P751" s="33">
        <v>1486</v>
      </c>
      <c r="Q751" s="33">
        <v>3471</v>
      </c>
      <c r="R751" s="33">
        <v>35</v>
      </c>
      <c r="S751" s="8">
        <v>25.987438777579939</v>
      </c>
      <c r="T751" s="33">
        <v>1449.0458000000001</v>
      </c>
      <c r="U751" s="33">
        <v>1880.1030000000001</v>
      </c>
      <c r="V751" s="33">
        <v>798.55430999999999</v>
      </c>
      <c r="W751" s="33">
        <v>6340.8631999999998</v>
      </c>
      <c r="X751" s="33">
        <v>2944.2456000000002</v>
      </c>
      <c r="Y751" s="33">
        <v>0</v>
      </c>
      <c r="Z751" s="33">
        <v>929.73557000000005</v>
      </c>
      <c r="AA751" s="33">
        <v>14.678329</v>
      </c>
      <c r="AB751" s="33">
        <v>25.271198999999999</v>
      </c>
      <c r="AC751" s="33">
        <v>12424.888000000001</v>
      </c>
      <c r="AD751" s="33">
        <v>18.239235000000001</v>
      </c>
      <c r="AE751" s="33">
        <v>10.850099</v>
      </c>
      <c r="AF751" s="33">
        <v>0</v>
      </c>
      <c r="AG751" s="33">
        <v>3184.8822</v>
      </c>
      <c r="AH751" s="33">
        <v>0</v>
      </c>
      <c r="AI751" s="33">
        <v>13.050566999999999</v>
      </c>
      <c r="AJ751" s="33">
        <v>5338.6778000000004</v>
      </c>
      <c r="AK751" s="33">
        <v>1379.7017000000001</v>
      </c>
      <c r="AL751" s="33">
        <v>3485.6496000000002</v>
      </c>
      <c r="AM751" s="33">
        <v>506.22681603900003</v>
      </c>
      <c r="AN751" s="33">
        <v>46.658319468193824</v>
      </c>
      <c r="AO751" s="10">
        <v>0.40860624523990863</v>
      </c>
      <c r="AP751" s="8">
        <v>0</v>
      </c>
      <c r="AQ751" s="8">
        <v>115.45304703543555</v>
      </c>
      <c r="AR751" s="8">
        <v>143</v>
      </c>
      <c r="AS751" s="8">
        <v>896.50349650349642</v>
      </c>
      <c r="AT751">
        <v>4095</v>
      </c>
      <c r="AU751" s="20">
        <v>4738</v>
      </c>
      <c r="AV751" s="8">
        <v>94.911858974358978</v>
      </c>
      <c r="AW751" s="34">
        <v>440</v>
      </c>
      <c r="AX751" s="34">
        <v>396</v>
      </c>
    </row>
    <row r="752" spans="1:50" x14ac:dyDescent="0.25">
      <c r="A752" s="2" t="s">
        <v>301</v>
      </c>
      <c r="B752" s="3" t="s">
        <v>1529</v>
      </c>
      <c r="C752" s="4">
        <v>13580</v>
      </c>
      <c r="D752" s="2" t="s">
        <v>303</v>
      </c>
      <c r="E752" s="2" t="s">
        <v>1530</v>
      </c>
      <c r="F752" t="e">
        <v>#N/A</v>
      </c>
      <c r="G752" s="6" t="s">
        <v>2232</v>
      </c>
      <c r="H752" s="6">
        <v>0</v>
      </c>
      <c r="I752" s="6" t="s">
        <v>2239</v>
      </c>
      <c r="J752" s="6" t="s">
        <v>2239</v>
      </c>
      <c r="K752" s="34">
        <v>22717</v>
      </c>
      <c r="L752" s="34">
        <v>202</v>
      </c>
      <c r="M752" s="34">
        <v>200</v>
      </c>
      <c r="N752" s="34">
        <v>6.5</v>
      </c>
      <c r="O752" s="35">
        <v>0.1948851287377221</v>
      </c>
      <c r="P752" s="33">
        <v>126</v>
      </c>
      <c r="Q752" s="33">
        <v>74</v>
      </c>
      <c r="R752" s="33">
        <v>0</v>
      </c>
      <c r="S752" s="8">
        <v>36.941444408304058</v>
      </c>
      <c r="T752" s="33">
        <v>8751.8608000000004</v>
      </c>
      <c r="U752" s="33">
        <v>0</v>
      </c>
      <c r="V752" s="33">
        <v>0</v>
      </c>
      <c r="W752" s="33">
        <v>0</v>
      </c>
      <c r="X752" s="33">
        <v>6938.1052</v>
      </c>
      <c r="Y752" s="33">
        <v>1422.7046</v>
      </c>
      <c r="Z752" s="33">
        <v>2684.0016000000001</v>
      </c>
      <c r="AA752" s="33">
        <v>67.870009999999994</v>
      </c>
      <c r="AB752" s="33">
        <v>994.46429000000001</v>
      </c>
      <c r="AC752" s="33">
        <v>12185.276</v>
      </c>
      <c r="AD752" s="33">
        <v>48.407499999999999</v>
      </c>
      <c r="AE752" s="33">
        <v>60.282589000000002</v>
      </c>
      <c r="AF752" s="33">
        <v>0</v>
      </c>
      <c r="AG752" s="33">
        <v>1681.5541000000001</v>
      </c>
      <c r="AH752" s="33">
        <v>0</v>
      </c>
      <c r="AI752" s="33">
        <v>101.13814000000001</v>
      </c>
      <c r="AJ752" s="33">
        <v>3897.7968999999998</v>
      </c>
      <c r="AK752" s="33">
        <v>5233.1345000000001</v>
      </c>
      <c r="AL752" s="33">
        <v>6428.8179</v>
      </c>
      <c r="AM752" s="33">
        <v>0</v>
      </c>
      <c r="AN752" s="33">
        <v>2.4378627662352002</v>
      </c>
      <c r="AO752" s="10">
        <v>0.46788990825688076</v>
      </c>
      <c r="AP752" s="8">
        <v>0</v>
      </c>
      <c r="AQ752" s="8">
        <v>42.08656721990927</v>
      </c>
      <c r="AR752" s="8">
        <v>180</v>
      </c>
      <c r="AS752" s="8">
        <v>385</v>
      </c>
      <c r="AT752">
        <v>121</v>
      </c>
      <c r="AU752" s="20">
        <v>102</v>
      </c>
      <c r="AV752" s="8">
        <v>51</v>
      </c>
      <c r="AW752" s="34">
        <v>16</v>
      </c>
      <c r="AX752" s="34">
        <v>11</v>
      </c>
    </row>
    <row r="753" spans="1:50" x14ac:dyDescent="0.25">
      <c r="A753" s="2" t="s">
        <v>741</v>
      </c>
      <c r="B753" s="3" t="s">
        <v>1531</v>
      </c>
      <c r="C753" s="4">
        <v>66318</v>
      </c>
      <c r="D753" s="2" t="s">
        <v>743</v>
      </c>
      <c r="E753" s="2" t="s">
        <v>1532</v>
      </c>
      <c r="F753" t="e">
        <v>#N/A</v>
      </c>
      <c r="G753" s="6" t="s">
        <v>2232</v>
      </c>
      <c r="H753" s="6">
        <v>11</v>
      </c>
      <c r="I753" s="6" t="s">
        <v>2238</v>
      </c>
      <c r="J753" s="6" t="s">
        <v>2238</v>
      </c>
      <c r="K753" s="34">
        <v>11010.699999999999</v>
      </c>
      <c r="L753" s="34">
        <v>2898</v>
      </c>
      <c r="M753" s="34">
        <v>2428</v>
      </c>
      <c r="N753" s="34">
        <v>80.93080724876441</v>
      </c>
      <c r="O753" s="35">
        <v>28.393732586164816</v>
      </c>
      <c r="P753" s="33">
        <v>1414</v>
      </c>
      <c r="Q753" s="33">
        <v>1012</v>
      </c>
      <c r="R753" s="33">
        <v>2</v>
      </c>
      <c r="S753" s="8">
        <v>20.527084456109122</v>
      </c>
      <c r="T753" s="33">
        <v>1039.2438</v>
      </c>
      <c r="U753" s="33">
        <v>0</v>
      </c>
      <c r="V753" s="33">
        <v>0</v>
      </c>
      <c r="W753" s="33">
        <v>8909.6237000000001</v>
      </c>
      <c r="X753" s="33">
        <v>0</v>
      </c>
      <c r="Y753" s="33">
        <v>0</v>
      </c>
      <c r="Z753" s="33">
        <v>1328.3308</v>
      </c>
      <c r="AA753" s="33">
        <v>50.589950000000002</v>
      </c>
      <c r="AB753" s="33">
        <v>0</v>
      </c>
      <c r="AC753" s="33">
        <v>8568.7270000000008</v>
      </c>
      <c r="AD753" s="33">
        <v>38.993279999999999</v>
      </c>
      <c r="AE753" s="33">
        <v>44.942523999999999</v>
      </c>
      <c r="AF753" s="33">
        <v>0</v>
      </c>
      <c r="AG753" s="33">
        <v>396.34350999999998</v>
      </c>
      <c r="AH753" s="33">
        <v>50.589942999999998</v>
      </c>
      <c r="AI753" s="33">
        <v>0</v>
      </c>
      <c r="AJ753" s="33">
        <v>7167.1241</v>
      </c>
      <c r="AK753" s="33">
        <v>277.67565999999999</v>
      </c>
      <c r="AL753" s="33">
        <v>2049.9652999999998</v>
      </c>
      <c r="AM753" s="33">
        <v>2234.6116864400001</v>
      </c>
      <c r="AN753" s="33">
        <v>18.05869185865928</v>
      </c>
      <c r="AO753" s="10">
        <v>0.15132827324478179</v>
      </c>
      <c r="AP753" s="8">
        <v>0</v>
      </c>
      <c r="AQ753" s="8">
        <v>90.225553824980707</v>
      </c>
      <c r="AR753" s="8">
        <v>114</v>
      </c>
      <c r="AS753" s="8">
        <v>1031.2280701754387</v>
      </c>
      <c r="AT753">
        <v>1725</v>
      </c>
      <c r="AU753" s="20">
        <v>1271</v>
      </c>
      <c r="AV753" s="8">
        <v>52.34761120263591</v>
      </c>
      <c r="AW753" s="34">
        <v>549</v>
      </c>
      <c r="AX753" s="34">
        <v>503</v>
      </c>
    </row>
    <row r="754" spans="1:50" x14ac:dyDescent="0.25">
      <c r="A754" s="2" t="s">
        <v>88</v>
      </c>
      <c r="B754" s="3" t="s">
        <v>1533</v>
      </c>
      <c r="C754" s="4">
        <v>68575</v>
      </c>
      <c r="D754" s="2" t="s">
        <v>90</v>
      </c>
      <c r="E754" s="2" t="s">
        <v>1534</v>
      </c>
      <c r="F754" t="e">
        <v>#N/A</v>
      </c>
      <c r="G754" s="6" t="s">
        <v>2233</v>
      </c>
      <c r="H754" s="6">
        <v>11</v>
      </c>
      <c r="I754" s="6" t="s">
        <v>2238</v>
      </c>
      <c r="J754" s="6" t="s">
        <v>2238</v>
      </c>
      <c r="K754" s="34">
        <v>145251.4</v>
      </c>
      <c r="L754" s="34">
        <v>1482</v>
      </c>
      <c r="M754" s="34">
        <v>1418</v>
      </c>
      <c r="N754" s="34">
        <v>29.125528913963329</v>
      </c>
      <c r="O754" s="35">
        <v>0.49540558109411509</v>
      </c>
      <c r="P754" s="33">
        <v>661</v>
      </c>
      <c r="Q754" s="33">
        <v>732</v>
      </c>
      <c r="R754" s="33">
        <v>25</v>
      </c>
      <c r="S754" s="8">
        <v>32.385113117767297</v>
      </c>
      <c r="T754" s="33">
        <v>51727.002</v>
      </c>
      <c r="U754" s="33">
        <v>8022.2830000000004</v>
      </c>
      <c r="V754" s="33">
        <v>0</v>
      </c>
      <c r="W754" s="33">
        <v>5238.5015999999996</v>
      </c>
      <c r="X754" s="33">
        <v>72024.713000000003</v>
      </c>
      <c r="Y754" s="33">
        <v>21400.050999999999</v>
      </c>
      <c r="Z754" s="33">
        <v>2588.9811</v>
      </c>
      <c r="AA754" s="33">
        <v>1115.6977999999999</v>
      </c>
      <c r="AB754" s="33">
        <v>11440.833000000001</v>
      </c>
      <c r="AC754" s="33">
        <v>115988.24</v>
      </c>
      <c r="AD754" s="33">
        <v>246.55535</v>
      </c>
      <c r="AE754" s="33">
        <v>256.81391000000002</v>
      </c>
      <c r="AF754" s="33">
        <v>0</v>
      </c>
      <c r="AG754" s="33">
        <v>20104.155999999999</v>
      </c>
      <c r="AH754" s="33">
        <v>360.18092999999999</v>
      </c>
      <c r="AI754" s="33">
        <v>1896.3857</v>
      </c>
      <c r="AJ754" s="33">
        <v>21532.839</v>
      </c>
      <c r="AK754" s="33">
        <v>59151.930999999997</v>
      </c>
      <c r="AL754" s="33">
        <v>49478.055999999997</v>
      </c>
      <c r="AM754" s="33">
        <v>0</v>
      </c>
      <c r="AN754" s="33">
        <v>523.73502075349609</v>
      </c>
      <c r="AO754" s="10">
        <v>0.5272895467160037</v>
      </c>
      <c r="AP754" s="8">
        <v>0</v>
      </c>
      <c r="AQ754" s="8">
        <v>43.852733829023158</v>
      </c>
      <c r="AR754" s="8">
        <v>1588</v>
      </c>
      <c r="AS754" s="8">
        <v>51.612090680100756</v>
      </c>
      <c r="AT754">
        <v>298</v>
      </c>
      <c r="AU754" s="20">
        <v>799</v>
      </c>
      <c r="AV754" s="8">
        <v>56.346967559943586</v>
      </c>
      <c r="AW754" s="34">
        <v>165</v>
      </c>
      <c r="AX754" s="34">
        <v>110</v>
      </c>
    </row>
    <row r="755" spans="1:50" x14ac:dyDescent="0.25">
      <c r="A755" s="2" t="s">
        <v>772</v>
      </c>
      <c r="B755" s="3" t="s">
        <v>1535</v>
      </c>
      <c r="C755" s="4">
        <v>41001</v>
      </c>
      <c r="D755" s="2" t="s">
        <v>774</v>
      </c>
      <c r="E755" s="2" t="s">
        <v>1536</v>
      </c>
      <c r="F755" t="e">
        <v>#N/A</v>
      </c>
      <c r="G755" s="6" t="s">
        <v>2231</v>
      </c>
      <c r="H755" s="6">
        <v>0</v>
      </c>
      <c r="I755" s="6" t="s">
        <v>2239</v>
      </c>
      <c r="J755" s="6" t="s">
        <v>2239</v>
      </c>
      <c r="K755" s="34">
        <v>118619.2</v>
      </c>
      <c r="L755" s="34">
        <v>6926</v>
      </c>
      <c r="M755" s="34">
        <v>5337</v>
      </c>
      <c r="N755" s="34">
        <v>51.489600899381671</v>
      </c>
      <c r="O755" s="35">
        <v>4.4187322846178194</v>
      </c>
      <c r="P755" s="33">
        <v>2630</v>
      </c>
      <c r="Q755" s="33">
        <v>2587</v>
      </c>
      <c r="R755" s="33">
        <v>120</v>
      </c>
      <c r="S755" s="8">
        <v>46.300651684956776</v>
      </c>
      <c r="T755" s="33">
        <v>11460.232</v>
      </c>
      <c r="U755" s="33">
        <v>0</v>
      </c>
      <c r="V755" s="33">
        <v>312.53352000000001</v>
      </c>
      <c r="W755" s="33">
        <v>100948.1</v>
      </c>
      <c r="X755" s="33">
        <v>4748.5756000000001</v>
      </c>
      <c r="Y755" s="33">
        <v>0</v>
      </c>
      <c r="Z755" s="33">
        <v>19840.524000000001</v>
      </c>
      <c r="AA755" s="33">
        <v>6142.1117999999997</v>
      </c>
      <c r="AB755" s="33">
        <v>591.52445999999998</v>
      </c>
      <c r="AC755" s="33">
        <v>92207.982000000004</v>
      </c>
      <c r="AD755" s="33">
        <v>2256.2116999999998</v>
      </c>
      <c r="AE755" s="33">
        <v>2831.7465000000002</v>
      </c>
      <c r="AF755" s="33">
        <v>32.340943000000003</v>
      </c>
      <c r="AG755" s="33">
        <v>2256.2840000000001</v>
      </c>
      <c r="AH755" s="33">
        <v>1307.6813</v>
      </c>
      <c r="AI755" s="33">
        <v>159.58287999999999</v>
      </c>
      <c r="AJ755" s="33">
        <v>48598.499000000003</v>
      </c>
      <c r="AK755" s="33">
        <v>9810.6736000000001</v>
      </c>
      <c r="AL755" s="33">
        <v>56041.546000000002</v>
      </c>
      <c r="AM755" s="33">
        <v>11867.1933998</v>
      </c>
      <c r="AN755" s="33">
        <v>310.21455551294724</v>
      </c>
      <c r="AO755" s="10">
        <v>0.44321045263649089</v>
      </c>
      <c r="AP755" s="8">
        <v>0</v>
      </c>
      <c r="AQ755" s="8">
        <v>290.49018444464321</v>
      </c>
      <c r="AR755" s="8">
        <v>1468</v>
      </c>
      <c r="AS755" s="8">
        <v>244.07356948228883</v>
      </c>
      <c r="AT755">
        <v>2955</v>
      </c>
      <c r="AU755" s="20">
        <v>3597.9999999999995</v>
      </c>
      <c r="AV755" s="8">
        <v>67.416151395915307</v>
      </c>
      <c r="AW755" s="34">
        <v>710</v>
      </c>
      <c r="AX755" s="34">
        <v>644</v>
      </c>
    </row>
    <row r="756" spans="1:50" x14ac:dyDescent="0.25">
      <c r="A756" s="2" t="s">
        <v>888</v>
      </c>
      <c r="B756" s="3" t="s">
        <v>1537</v>
      </c>
      <c r="C756" s="4">
        <v>27600</v>
      </c>
      <c r="D756" s="2" t="s">
        <v>890</v>
      </c>
      <c r="E756" s="2" t="s">
        <v>1538</v>
      </c>
      <c r="F756" t="e">
        <v>#N/A</v>
      </c>
      <c r="G756" s="6" t="s">
        <v>2230</v>
      </c>
      <c r="H756" s="6">
        <v>28</v>
      </c>
      <c r="I756" s="6" t="s">
        <v>2237</v>
      </c>
      <c r="J756" s="6" t="s">
        <v>2238</v>
      </c>
      <c r="K756" s="34">
        <v>69898.900000000009</v>
      </c>
      <c r="L756" s="34">
        <v>1316</v>
      </c>
      <c r="M756" s="34">
        <v>1247</v>
      </c>
      <c r="N756" s="34">
        <v>76.182838813151562</v>
      </c>
      <c r="O756" s="35">
        <v>2.1387022048712838</v>
      </c>
      <c r="P756" s="33">
        <v>0</v>
      </c>
      <c r="Q756" s="33">
        <v>0</v>
      </c>
      <c r="R756" s="33">
        <v>1247</v>
      </c>
      <c r="S756" s="8">
        <v>83.468647493457766</v>
      </c>
      <c r="T756" s="33">
        <v>17986.493999999999</v>
      </c>
      <c r="U756" s="33">
        <v>9231.2854000000007</v>
      </c>
      <c r="V756" s="33">
        <v>0</v>
      </c>
      <c r="W756" s="33">
        <v>35518.817000000003</v>
      </c>
      <c r="X756" s="33">
        <v>4966.9038</v>
      </c>
      <c r="Y756" s="33">
        <v>118.57829</v>
      </c>
      <c r="Z756" s="33">
        <v>56515.239000000001</v>
      </c>
      <c r="AA756" s="33">
        <v>8367.3816999999999</v>
      </c>
      <c r="AB756" s="33">
        <v>773.05084999999997</v>
      </c>
      <c r="AC756" s="33">
        <v>3351.2855</v>
      </c>
      <c r="AD756" s="33">
        <v>0</v>
      </c>
      <c r="AE756" s="33">
        <v>14.219219000000001</v>
      </c>
      <c r="AF756" s="33">
        <v>0</v>
      </c>
      <c r="AG756" s="33">
        <v>289.42631</v>
      </c>
      <c r="AH756" s="33">
        <v>8365.6722000000009</v>
      </c>
      <c r="AI756" s="33">
        <v>395.54716000000002</v>
      </c>
      <c r="AJ756" s="33">
        <v>1602.133</v>
      </c>
      <c r="AK756" s="33">
        <v>760.37999000000002</v>
      </c>
      <c r="AL756" s="33">
        <v>57698.156999999999</v>
      </c>
      <c r="AM756" s="33">
        <v>0</v>
      </c>
      <c r="AN756" s="33">
        <v>48.443225690471991</v>
      </c>
      <c r="AO756" s="10">
        <v>0.62249761677788373</v>
      </c>
      <c r="AP756" s="8">
        <v>0</v>
      </c>
      <c r="AQ756" s="8">
        <v>8.1959358749296136</v>
      </c>
      <c r="AR756" s="8">
        <v>700</v>
      </c>
      <c r="AS756" s="8">
        <v>12.142857142857142</v>
      </c>
      <c r="AT756">
        <v>697</v>
      </c>
      <c r="AU756" s="20">
        <v>1112.0000000000002</v>
      </c>
      <c r="AV756" s="8">
        <v>89.174017642341624</v>
      </c>
      <c r="AW756" s="34">
        <v>42</v>
      </c>
      <c r="AX756" s="34">
        <v>27</v>
      </c>
    </row>
    <row r="757" spans="1:50" x14ac:dyDescent="0.25">
      <c r="A757" s="2" t="s">
        <v>27</v>
      </c>
      <c r="B757" s="3" t="s">
        <v>1539</v>
      </c>
      <c r="C757" s="4">
        <v>25436</v>
      </c>
      <c r="D757" s="2" t="s">
        <v>29</v>
      </c>
      <c r="E757" s="2" t="s">
        <v>1540</v>
      </c>
      <c r="F757" t="e">
        <v>#N/A</v>
      </c>
      <c r="G757" s="6" t="s">
        <v>2230</v>
      </c>
      <c r="H757" s="6">
        <v>12</v>
      </c>
      <c r="I757" s="6" t="s">
        <v>2238</v>
      </c>
      <c r="J757" s="6" t="s">
        <v>2238</v>
      </c>
      <c r="K757" s="34">
        <v>10553.9</v>
      </c>
      <c r="L757" s="34">
        <v>4728</v>
      </c>
      <c r="M757" s="34">
        <v>4533</v>
      </c>
      <c r="N757" s="34">
        <v>95.96293845135672</v>
      </c>
      <c r="O757" s="35">
        <v>32.501729256321426</v>
      </c>
      <c r="P757" s="33">
        <v>866</v>
      </c>
      <c r="Q757" s="33">
        <v>3616</v>
      </c>
      <c r="R757" s="33">
        <v>51</v>
      </c>
      <c r="S757" s="8">
        <v>42.187749932109426</v>
      </c>
      <c r="T757" s="33">
        <v>3676.6423</v>
      </c>
      <c r="U757" s="33">
        <v>5214.8095000000003</v>
      </c>
      <c r="V757" s="33">
        <v>0</v>
      </c>
      <c r="W757" s="33">
        <v>1957.2655999999999</v>
      </c>
      <c r="X757" s="33">
        <v>0</v>
      </c>
      <c r="Y757" s="33">
        <v>0</v>
      </c>
      <c r="Z757" s="33">
        <v>1130.1621</v>
      </c>
      <c r="AA757" s="33">
        <v>0</v>
      </c>
      <c r="AB757" s="33">
        <v>232.60674</v>
      </c>
      <c r="AC757" s="33">
        <v>9478.9035999999996</v>
      </c>
      <c r="AD757" s="33">
        <v>17.832816000000001</v>
      </c>
      <c r="AE757" s="33">
        <v>20.192720000000001</v>
      </c>
      <c r="AF757" s="33">
        <v>0</v>
      </c>
      <c r="AG757" s="33">
        <v>470.60714000000002</v>
      </c>
      <c r="AH757" s="33">
        <v>0</v>
      </c>
      <c r="AI757" s="33">
        <v>304.23493999999999</v>
      </c>
      <c r="AJ757" s="33">
        <v>3227.1037999999999</v>
      </c>
      <c r="AK757" s="33">
        <v>2255.9859000000001</v>
      </c>
      <c r="AL757" s="33">
        <v>4581.3807999999999</v>
      </c>
      <c r="AM757" s="33">
        <v>0</v>
      </c>
      <c r="AN757" s="33">
        <v>57.874573626338396</v>
      </c>
      <c r="AO757" s="10">
        <v>0.27012383900928794</v>
      </c>
      <c r="AP757" s="8">
        <v>0</v>
      </c>
      <c r="AQ757" s="8">
        <v>42.68082285938727</v>
      </c>
      <c r="AR757" s="8">
        <v>103</v>
      </c>
      <c r="AS757" s="8">
        <v>565.53398058252424</v>
      </c>
      <c r="AT757">
        <v>1988</v>
      </c>
      <c r="AU757" s="20">
        <v>4207</v>
      </c>
      <c r="AV757" s="8">
        <v>92.808294727553502</v>
      </c>
      <c r="AW757" s="34">
        <v>205</v>
      </c>
      <c r="AX757" s="34">
        <v>183</v>
      </c>
    </row>
    <row r="758" spans="1:50" x14ac:dyDescent="0.25">
      <c r="A758" s="2" t="s">
        <v>576</v>
      </c>
      <c r="B758" s="3" t="s">
        <v>1541</v>
      </c>
      <c r="C758" s="4">
        <v>76670</v>
      </c>
      <c r="D758" s="2" t="s">
        <v>578</v>
      </c>
      <c r="E758" s="2" t="s">
        <v>898</v>
      </c>
      <c r="F758" t="e">
        <v>#N/A</v>
      </c>
      <c r="G758" s="6" t="s">
        <v>2232</v>
      </c>
      <c r="H758" s="6">
        <v>10</v>
      </c>
      <c r="I758" s="6" t="s">
        <v>2238</v>
      </c>
      <c r="J758" s="6" t="s">
        <v>2238</v>
      </c>
      <c r="K758" s="34">
        <v>19524.600000000002</v>
      </c>
      <c r="L758" s="34">
        <v>1268</v>
      </c>
      <c r="M758" s="34">
        <v>788</v>
      </c>
      <c r="N758" s="34">
        <v>48.857868020304565</v>
      </c>
      <c r="O758" s="35">
        <v>4.6049765583519235</v>
      </c>
      <c r="P758" s="33">
        <v>375</v>
      </c>
      <c r="Q758" s="33">
        <v>412</v>
      </c>
      <c r="R758" s="33">
        <v>1</v>
      </c>
      <c r="S758" s="8">
        <v>25.45815706650535</v>
      </c>
      <c r="T758" s="33">
        <v>5337.7160000000003</v>
      </c>
      <c r="U758" s="33">
        <v>695.12663999999995</v>
      </c>
      <c r="V758" s="33">
        <v>2210.2921000000001</v>
      </c>
      <c r="W758" s="33">
        <v>9221.5905000000002</v>
      </c>
      <c r="X758" s="33">
        <v>2379.3544000000002</v>
      </c>
      <c r="Y758" s="33">
        <v>0</v>
      </c>
      <c r="Z758" s="33">
        <v>476.55221999999998</v>
      </c>
      <c r="AA758" s="33">
        <v>4282.3564999999999</v>
      </c>
      <c r="AB758" s="33">
        <v>87.138953999999998</v>
      </c>
      <c r="AC758" s="33">
        <v>15050.338</v>
      </c>
      <c r="AD758" s="33">
        <v>118.55713</v>
      </c>
      <c r="AE758" s="33">
        <v>157.37745000000001</v>
      </c>
      <c r="AF758" s="33">
        <v>0</v>
      </c>
      <c r="AG758" s="33">
        <v>8.4591548000000003</v>
      </c>
      <c r="AH758" s="33">
        <v>4241.4052000000001</v>
      </c>
      <c r="AI758" s="33">
        <v>23.296271000000001</v>
      </c>
      <c r="AJ758" s="33">
        <v>9024.6846000000005</v>
      </c>
      <c r="AK758" s="33">
        <v>1464.2951</v>
      </c>
      <c r="AL758" s="33">
        <v>5095.4250000000002</v>
      </c>
      <c r="AM758" s="33">
        <v>0</v>
      </c>
      <c r="AN758" s="33">
        <v>10.501914954676002</v>
      </c>
      <c r="AO758" s="10">
        <v>0.35001525785779675</v>
      </c>
      <c r="AP758" s="8">
        <v>0</v>
      </c>
      <c r="AQ758" s="8">
        <v>84.888838765283992</v>
      </c>
      <c r="AR758" s="8">
        <v>197</v>
      </c>
      <c r="AS758" s="8">
        <v>439.23857868020303</v>
      </c>
      <c r="AT758">
        <v>250</v>
      </c>
      <c r="AU758" s="20">
        <v>440</v>
      </c>
      <c r="AV758" s="8">
        <v>55.837563451776653</v>
      </c>
      <c r="AW758" s="34">
        <v>226</v>
      </c>
      <c r="AX758" s="34">
        <v>209</v>
      </c>
    </row>
    <row r="759" spans="1:50" x14ac:dyDescent="0.25">
      <c r="A759" s="2" t="s">
        <v>321</v>
      </c>
      <c r="B759" s="3" t="s">
        <v>1542</v>
      </c>
      <c r="C759" s="4">
        <v>19622</v>
      </c>
      <c r="D759" s="2" t="s">
        <v>323</v>
      </c>
      <c r="E759" s="2" t="s">
        <v>1543</v>
      </c>
      <c r="F759" t="e">
        <v>#N/A</v>
      </c>
      <c r="G759" s="6" t="s">
        <v>2232</v>
      </c>
      <c r="H759" s="6">
        <v>14</v>
      </c>
      <c r="I759" s="6" t="s">
        <v>2238</v>
      </c>
      <c r="J759" s="6" t="s">
        <v>2238</v>
      </c>
      <c r="K759" s="34">
        <v>15867.7</v>
      </c>
      <c r="L759" s="34">
        <v>4295</v>
      </c>
      <c r="M759" s="34">
        <v>3426</v>
      </c>
      <c r="N759" s="34">
        <v>84.384121424401641</v>
      </c>
      <c r="O759" s="35">
        <v>26.268690244288727</v>
      </c>
      <c r="P759" s="33">
        <v>2059</v>
      </c>
      <c r="Q759" s="33">
        <v>1353</v>
      </c>
      <c r="R759" s="33">
        <v>14</v>
      </c>
      <c r="S759" s="8">
        <v>23.85428758280954</v>
      </c>
      <c r="T759" s="33">
        <v>2720.8537999999999</v>
      </c>
      <c r="U759" s="33">
        <v>788.63936000000001</v>
      </c>
      <c r="V759" s="33">
        <v>0</v>
      </c>
      <c r="W759" s="33">
        <v>13478.964</v>
      </c>
      <c r="X759" s="33">
        <v>0</v>
      </c>
      <c r="Y759" s="33">
        <v>0</v>
      </c>
      <c r="Z759" s="33">
        <v>400.11358999999999</v>
      </c>
      <c r="AA759" s="33">
        <v>762.47149000000002</v>
      </c>
      <c r="AB759" s="33">
        <v>45.833067999999997</v>
      </c>
      <c r="AC759" s="33">
        <v>15810.733</v>
      </c>
      <c r="AD759" s="33">
        <v>22.233284999999999</v>
      </c>
      <c r="AE759" s="33">
        <v>36.767814999999999</v>
      </c>
      <c r="AF759" s="33">
        <v>0</v>
      </c>
      <c r="AG759" s="33">
        <v>2324.2622000000001</v>
      </c>
      <c r="AH759" s="33">
        <v>271.67266000000001</v>
      </c>
      <c r="AI759" s="33">
        <v>439.99569000000002</v>
      </c>
      <c r="AJ759" s="33">
        <v>8524.9830999999995</v>
      </c>
      <c r="AK759" s="33">
        <v>1378.6033</v>
      </c>
      <c r="AL759" s="33">
        <v>4065.0992999999999</v>
      </c>
      <c r="AM759" s="33">
        <v>0</v>
      </c>
      <c r="AN759" s="33">
        <v>26.175757165541203</v>
      </c>
      <c r="AO759" s="10">
        <v>0.46966854283927456</v>
      </c>
      <c r="AP759" s="8">
        <v>0</v>
      </c>
      <c r="AQ759" s="8">
        <v>86.688396980437545</v>
      </c>
      <c r="AR759" s="8">
        <v>130</v>
      </c>
      <c r="AS759" s="8">
        <v>910.76624535515384</v>
      </c>
      <c r="AT759">
        <v>2336</v>
      </c>
      <c r="AU759" s="20">
        <v>2253</v>
      </c>
      <c r="AV759" s="8">
        <v>65.76182136602452</v>
      </c>
      <c r="AW759" s="34">
        <v>556</v>
      </c>
      <c r="AX759" s="34">
        <v>524</v>
      </c>
    </row>
    <row r="760" spans="1:50" x14ac:dyDescent="0.25">
      <c r="A760" s="2" t="s">
        <v>500</v>
      </c>
      <c r="B760" s="3" t="s">
        <v>1544</v>
      </c>
      <c r="C760" s="4">
        <v>5736</v>
      </c>
      <c r="D760" s="2" t="s">
        <v>502</v>
      </c>
      <c r="E760" s="2" t="s">
        <v>1545</v>
      </c>
      <c r="F760" t="s">
        <v>2257</v>
      </c>
      <c r="G760" s="6" t="s">
        <v>2232</v>
      </c>
      <c r="H760" s="6">
        <v>9</v>
      </c>
      <c r="I760" s="6" t="s">
        <v>2238</v>
      </c>
      <c r="J760" s="6" t="s">
        <v>2238</v>
      </c>
      <c r="K760" s="34">
        <v>127675.40000000001</v>
      </c>
      <c r="L760" s="34">
        <v>402</v>
      </c>
      <c r="M760" s="34">
        <v>325</v>
      </c>
      <c r="N760" s="34">
        <v>16</v>
      </c>
      <c r="O760" s="35">
        <v>7.9190677890841513E-2</v>
      </c>
      <c r="P760" s="33">
        <v>58</v>
      </c>
      <c r="Q760" s="33">
        <v>263</v>
      </c>
      <c r="R760" s="33">
        <v>4</v>
      </c>
      <c r="S760" s="8">
        <v>75.469062324562444</v>
      </c>
      <c r="T760" s="33">
        <v>32831.417000000001</v>
      </c>
      <c r="U760" s="33">
        <v>20848.433000000001</v>
      </c>
      <c r="V760" s="33">
        <v>0</v>
      </c>
      <c r="W760" s="33">
        <v>54349.695</v>
      </c>
      <c r="X760" s="33">
        <v>1971.9347</v>
      </c>
      <c r="Y760" s="33">
        <v>0</v>
      </c>
      <c r="Z760" s="33">
        <v>79575.051000000007</v>
      </c>
      <c r="AA760" s="33">
        <v>261.80963000000003</v>
      </c>
      <c r="AB760" s="33">
        <v>238.28766999999999</v>
      </c>
      <c r="AC760" s="33">
        <v>30004.892</v>
      </c>
      <c r="AD760" s="33">
        <v>263.90530000000001</v>
      </c>
      <c r="AE760" s="33">
        <v>70.383201</v>
      </c>
      <c r="AF760" s="33">
        <v>165.28056000000001</v>
      </c>
      <c r="AG760" s="33">
        <v>166.27811</v>
      </c>
      <c r="AH760" s="33">
        <v>261.80964</v>
      </c>
      <c r="AI760" s="33">
        <v>199.21994000000001</v>
      </c>
      <c r="AJ760" s="33">
        <v>16254.32</v>
      </c>
      <c r="AK760" s="33">
        <v>9951.0282000000007</v>
      </c>
      <c r="AL760" s="33">
        <v>83275.62</v>
      </c>
      <c r="AM760" s="33">
        <v>0</v>
      </c>
      <c r="AN760" s="33">
        <v>581.32519022431995</v>
      </c>
      <c r="AO760" s="10">
        <v>0.62616154395997137</v>
      </c>
      <c r="AP760" s="8">
        <v>23.518344308560678</v>
      </c>
      <c r="AQ760" s="8">
        <v>39.74354758210368</v>
      </c>
      <c r="AR760" s="8">
        <v>1246</v>
      </c>
      <c r="AS760" s="8">
        <v>40.369181380417338</v>
      </c>
      <c r="AT760">
        <v>41</v>
      </c>
      <c r="AU760" s="20">
        <v>301</v>
      </c>
      <c r="AV760" s="8">
        <v>92.615384615384613</v>
      </c>
      <c r="AW760" s="34">
        <v>25</v>
      </c>
      <c r="AX760" s="34">
        <v>21</v>
      </c>
    </row>
    <row r="761" spans="1:50" x14ac:dyDescent="0.25">
      <c r="A761" s="2" t="s">
        <v>758</v>
      </c>
      <c r="B761" s="3" t="s">
        <v>1546</v>
      </c>
      <c r="C761" s="4">
        <v>50573</v>
      </c>
      <c r="D761" s="2" t="s">
        <v>760</v>
      </c>
      <c r="E761" s="2" t="s">
        <v>1547</v>
      </c>
      <c r="F761" t="e">
        <v>#N/A</v>
      </c>
      <c r="G761" s="6" t="s">
        <v>2230</v>
      </c>
      <c r="H761" s="6">
        <v>0</v>
      </c>
      <c r="I761" s="6" t="s">
        <v>2239</v>
      </c>
      <c r="J761" s="6" t="s">
        <v>2239</v>
      </c>
      <c r="K761" s="34">
        <v>670584.6</v>
      </c>
      <c r="L761" s="34">
        <v>2539</v>
      </c>
      <c r="M761" s="34">
        <v>2345</v>
      </c>
      <c r="N761" s="34">
        <v>25.159914712153519</v>
      </c>
      <c r="O761" s="35">
        <v>0.13254644681829664</v>
      </c>
      <c r="P761" s="33">
        <v>535</v>
      </c>
      <c r="Q761" s="33">
        <v>1793</v>
      </c>
      <c r="R761" s="33">
        <v>17</v>
      </c>
      <c r="S761" s="8">
        <v>28.942412733116544</v>
      </c>
      <c r="T761" s="33">
        <v>216531.75</v>
      </c>
      <c r="U761" s="33">
        <v>7761.1917000000003</v>
      </c>
      <c r="V761" s="33">
        <v>82422.967000000004</v>
      </c>
      <c r="W761" s="33">
        <v>307019.08</v>
      </c>
      <c r="X761" s="33">
        <v>69575.433999999994</v>
      </c>
      <c r="Y761" s="33">
        <v>4584.4071000000004</v>
      </c>
      <c r="Z761" s="33">
        <v>124222.76</v>
      </c>
      <c r="AA761" s="33">
        <v>12088.526</v>
      </c>
      <c r="AB761" s="33">
        <v>9949.0313000000006</v>
      </c>
      <c r="AC761" s="33">
        <v>536395.30000000005</v>
      </c>
      <c r="AD761" s="33">
        <v>696.77674999999999</v>
      </c>
      <c r="AE761" s="33">
        <v>240.90898999999999</v>
      </c>
      <c r="AF761" s="33">
        <v>0</v>
      </c>
      <c r="AG761" s="33">
        <v>16373.48</v>
      </c>
      <c r="AH761" s="33">
        <v>2162.8669</v>
      </c>
      <c r="AI761" s="33">
        <v>13617.602999999999</v>
      </c>
      <c r="AJ761" s="33">
        <v>22046.062000000002</v>
      </c>
      <c r="AK761" s="33">
        <v>434390.44</v>
      </c>
      <c r="AL761" s="33">
        <v>199105.44</v>
      </c>
      <c r="AM761" s="33">
        <v>397.21225554599999</v>
      </c>
      <c r="AN761" s="33">
        <v>645.04944326631198</v>
      </c>
      <c r="AO761" s="10">
        <v>0.50367647058823528</v>
      </c>
      <c r="AP761" s="8">
        <v>0</v>
      </c>
      <c r="AQ761" s="8">
        <v>273.06845687678998</v>
      </c>
      <c r="AR761" s="8">
        <v>6239</v>
      </c>
      <c r="AS761" s="8">
        <v>45.169097611796765</v>
      </c>
      <c r="AT761">
        <v>633</v>
      </c>
      <c r="AU761" s="20">
        <v>2084</v>
      </c>
      <c r="AV761" s="8">
        <v>88.869936034115142</v>
      </c>
      <c r="AW761" s="34">
        <v>216</v>
      </c>
      <c r="AX761" s="34">
        <v>188</v>
      </c>
    </row>
    <row r="762" spans="1:50" x14ac:dyDescent="0.25">
      <c r="A762" s="2" t="s">
        <v>27</v>
      </c>
      <c r="B762" s="3" t="s">
        <v>1548</v>
      </c>
      <c r="C762" s="4">
        <v>25299</v>
      </c>
      <c r="D762" s="2" t="s">
        <v>29</v>
      </c>
      <c r="E762" s="2" t="s">
        <v>1549</v>
      </c>
      <c r="F762" t="e">
        <v>#N/A</v>
      </c>
      <c r="G762" s="6" t="s">
        <v>2230</v>
      </c>
      <c r="H762" s="6">
        <v>12</v>
      </c>
      <c r="I762" s="6" t="s">
        <v>2238</v>
      </c>
      <c r="J762" s="6" t="s">
        <v>2238</v>
      </c>
      <c r="K762" s="34">
        <v>10640.900000000001</v>
      </c>
      <c r="L762" s="34">
        <v>2501</v>
      </c>
      <c r="M762" s="34">
        <v>2406</v>
      </c>
      <c r="N762" s="34">
        <v>82.917705735660846</v>
      </c>
      <c r="O762" s="35">
        <v>29.035884520388588</v>
      </c>
      <c r="P762" s="33">
        <v>568</v>
      </c>
      <c r="Q762" s="33">
        <v>1772</v>
      </c>
      <c r="R762" s="33">
        <v>66</v>
      </c>
      <c r="S762" s="8">
        <v>45.934069738794122</v>
      </c>
      <c r="T762" s="33">
        <v>1629.9561000000001</v>
      </c>
      <c r="U762" s="33">
        <v>1680.0940000000001</v>
      </c>
      <c r="V762" s="33">
        <v>0</v>
      </c>
      <c r="W762" s="33">
        <v>7341.9985999999999</v>
      </c>
      <c r="X762" s="33">
        <v>0</v>
      </c>
      <c r="Y762" s="33">
        <v>0</v>
      </c>
      <c r="Z762" s="33">
        <v>2713.1154000000001</v>
      </c>
      <c r="AA762" s="33">
        <v>371.66926999999998</v>
      </c>
      <c r="AB762" s="33">
        <v>404.64614</v>
      </c>
      <c r="AC762" s="33">
        <v>7399.0174999999999</v>
      </c>
      <c r="AD762" s="33">
        <v>10.869445000000001</v>
      </c>
      <c r="AE762" s="33">
        <v>11.405594000000001</v>
      </c>
      <c r="AF762" s="33">
        <v>0</v>
      </c>
      <c r="AG762" s="33">
        <v>2703.6842999999999</v>
      </c>
      <c r="AH762" s="33">
        <v>0</v>
      </c>
      <c r="AI762" s="33">
        <v>106.63809000000001</v>
      </c>
      <c r="AJ762" s="33">
        <v>2197.5776000000001</v>
      </c>
      <c r="AK762" s="33">
        <v>873.51238999999998</v>
      </c>
      <c r="AL762" s="33">
        <v>5006.4997999999996</v>
      </c>
      <c r="AM762" s="33">
        <v>0</v>
      </c>
      <c r="AN762" s="33">
        <v>49.387832606076444</v>
      </c>
      <c r="AO762" s="10">
        <v>0.40464839094159716</v>
      </c>
      <c r="AP762" s="8">
        <v>0</v>
      </c>
      <c r="AQ762" s="8">
        <v>47.883120581303992</v>
      </c>
      <c r="AR762" s="8">
        <v>107</v>
      </c>
      <c r="AS762" s="8">
        <v>610.74766355140184</v>
      </c>
      <c r="AT762">
        <v>945</v>
      </c>
      <c r="AU762" s="20">
        <v>2328</v>
      </c>
      <c r="AV762" s="8">
        <v>96.758104738154614</v>
      </c>
      <c r="AW762" s="34">
        <v>28</v>
      </c>
      <c r="AX762" s="34">
        <v>25</v>
      </c>
    </row>
    <row r="763" spans="1:50" x14ac:dyDescent="0.25">
      <c r="A763" s="2" t="s">
        <v>500</v>
      </c>
      <c r="B763" s="3" t="s">
        <v>1550</v>
      </c>
      <c r="C763" s="4">
        <v>5347</v>
      </c>
      <c r="D763" s="2" t="s">
        <v>502</v>
      </c>
      <c r="E763" s="2" t="s">
        <v>1551</v>
      </c>
      <c r="F763" t="e">
        <v>#N/A</v>
      </c>
      <c r="G763" s="6" t="s">
        <v>2232</v>
      </c>
      <c r="H763" s="6">
        <v>10</v>
      </c>
      <c r="I763" s="6" t="s">
        <v>2238</v>
      </c>
      <c r="J763" s="6" t="s">
        <v>2239</v>
      </c>
      <c r="K763" s="34">
        <v>11362</v>
      </c>
      <c r="L763" s="34">
        <v>1228</v>
      </c>
      <c r="M763" s="34">
        <v>1049</v>
      </c>
      <c r="N763" s="34">
        <v>82.554814108674918</v>
      </c>
      <c r="O763" s="35">
        <v>8.6803121528802958</v>
      </c>
      <c r="P763" s="33">
        <v>637</v>
      </c>
      <c r="Q763" s="33">
        <v>410</v>
      </c>
      <c r="R763" s="33">
        <v>2</v>
      </c>
      <c r="S763" s="8">
        <v>16.832879750417014</v>
      </c>
      <c r="T763" s="33">
        <v>484.46942000000001</v>
      </c>
      <c r="U763" s="33">
        <v>0</v>
      </c>
      <c r="V763" s="33">
        <v>0</v>
      </c>
      <c r="W763" s="33">
        <v>10957.343999999999</v>
      </c>
      <c r="X763" s="33">
        <v>0</v>
      </c>
      <c r="Y763" s="33">
        <v>0</v>
      </c>
      <c r="Z763" s="33">
        <v>1471.0360000000001</v>
      </c>
      <c r="AA763" s="33">
        <v>0</v>
      </c>
      <c r="AB763" s="33">
        <v>0</v>
      </c>
      <c r="AC763" s="33">
        <v>10022.392</v>
      </c>
      <c r="AD763" s="33">
        <v>23.588463000000001</v>
      </c>
      <c r="AE763" s="33">
        <v>75.203225000000003</v>
      </c>
      <c r="AF763" s="33">
        <v>0</v>
      </c>
      <c r="AG763" s="33">
        <v>10.929981</v>
      </c>
      <c r="AH763" s="33">
        <v>0</v>
      </c>
      <c r="AI763" s="33">
        <v>0</v>
      </c>
      <c r="AJ763" s="33">
        <v>9172.8448000000008</v>
      </c>
      <c r="AK763" s="33">
        <v>319.39082999999999</v>
      </c>
      <c r="AL763" s="33">
        <v>1938.6478</v>
      </c>
      <c r="AM763" s="33">
        <v>2526.9244414700001</v>
      </c>
      <c r="AN763" s="33">
        <v>30.3893921627796</v>
      </c>
      <c r="AO763" s="10">
        <v>0.3057630736392743</v>
      </c>
      <c r="AP763" s="8">
        <v>0</v>
      </c>
      <c r="AQ763" s="8">
        <v>22.518709862623357</v>
      </c>
      <c r="AR763" s="8">
        <v>118</v>
      </c>
      <c r="AS763" s="8">
        <v>241.52542372881356</v>
      </c>
      <c r="AT763">
        <v>337</v>
      </c>
      <c r="AU763" s="20">
        <v>604</v>
      </c>
      <c r="AV763" s="8">
        <v>57.578646329837945</v>
      </c>
      <c r="AW763" s="34">
        <v>118</v>
      </c>
      <c r="AX763" s="34">
        <v>102</v>
      </c>
    </row>
    <row r="764" spans="1:50" x14ac:dyDescent="0.25">
      <c r="A764" s="2" t="s">
        <v>530</v>
      </c>
      <c r="B764" s="3" t="s">
        <v>1552</v>
      </c>
      <c r="C764" s="4">
        <v>23419</v>
      </c>
      <c r="D764" s="2" t="s">
        <v>532</v>
      </c>
      <c r="E764" s="2" t="s">
        <v>1553</v>
      </c>
      <c r="F764" t="e">
        <v>#N/A</v>
      </c>
      <c r="G764" s="6" t="s">
        <v>2233</v>
      </c>
      <c r="H764" s="6">
        <v>6</v>
      </c>
      <c r="I764" s="6" t="s">
        <v>2238</v>
      </c>
      <c r="J764" s="6" t="s">
        <v>2239</v>
      </c>
      <c r="K764" s="34">
        <v>32443.500000000004</v>
      </c>
      <c r="L764" s="34">
        <v>1887</v>
      </c>
      <c r="M764" s="34">
        <v>1727</v>
      </c>
      <c r="N764" s="34">
        <v>74.11696583671106</v>
      </c>
      <c r="O764" s="35">
        <v>4.7852687000295022</v>
      </c>
      <c r="P764" s="33">
        <v>904</v>
      </c>
      <c r="Q764" s="33">
        <v>822</v>
      </c>
      <c r="R764" s="33">
        <v>1</v>
      </c>
      <c r="S764" s="8">
        <v>20.048082018134807</v>
      </c>
      <c r="T764" s="33">
        <v>29839.742999999999</v>
      </c>
      <c r="U764" s="33">
        <v>3370.2528000000002</v>
      </c>
      <c r="V764" s="33">
        <v>0</v>
      </c>
      <c r="W764" s="33">
        <v>8144.3913000000002</v>
      </c>
      <c r="X764" s="33">
        <v>0</v>
      </c>
      <c r="Y764" s="33">
        <v>0</v>
      </c>
      <c r="Z764" s="33">
        <v>258.96715</v>
      </c>
      <c r="AA764" s="33">
        <v>7972.1094999999996</v>
      </c>
      <c r="AB764" s="33">
        <v>7.4597451000000001</v>
      </c>
      <c r="AC764" s="33">
        <v>33128.466999999997</v>
      </c>
      <c r="AD764" s="33">
        <v>19.505490999999999</v>
      </c>
      <c r="AE764" s="33">
        <v>33.300234000000003</v>
      </c>
      <c r="AF764" s="33">
        <v>0</v>
      </c>
      <c r="AG764" s="33">
        <v>7.6181916999999997</v>
      </c>
      <c r="AH764" s="33">
        <v>7971.0950000000003</v>
      </c>
      <c r="AI764" s="33">
        <v>5.7137605000000002</v>
      </c>
      <c r="AJ764" s="33">
        <v>10239.205</v>
      </c>
      <c r="AK764" s="33">
        <v>14828.924000000001</v>
      </c>
      <c r="AL764" s="33">
        <v>8296.3258000000005</v>
      </c>
      <c r="AM764" s="33">
        <v>403.26687078399999</v>
      </c>
      <c r="AN764" s="33">
        <v>6.3559071671080005</v>
      </c>
      <c r="AO764" s="10">
        <v>0.60573199070487993</v>
      </c>
      <c r="AP764" s="8">
        <v>0</v>
      </c>
      <c r="AQ764" s="8">
        <v>86.410707190359176</v>
      </c>
      <c r="AR764" s="8">
        <v>430</v>
      </c>
      <c r="AS764" s="8">
        <v>366.53488372093022</v>
      </c>
      <c r="AT764">
        <v>1243</v>
      </c>
      <c r="AU764" s="20">
        <v>1583</v>
      </c>
      <c r="AV764" s="8">
        <v>91.661841343370014</v>
      </c>
      <c r="AW764" s="34">
        <v>344</v>
      </c>
      <c r="AX764" s="34">
        <v>291</v>
      </c>
    </row>
    <row r="765" spans="1:50" x14ac:dyDescent="0.25">
      <c r="A765" s="2" t="s">
        <v>1149</v>
      </c>
      <c r="B765" s="3" t="s">
        <v>1554</v>
      </c>
      <c r="C765" s="4">
        <v>20032</v>
      </c>
      <c r="D765" s="2" t="s">
        <v>1151</v>
      </c>
      <c r="E765" s="2" t="s">
        <v>1555</v>
      </c>
      <c r="F765" t="e">
        <v>#N/A</v>
      </c>
      <c r="G765" s="6" t="s">
        <v>2233</v>
      </c>
      <c r="H765" s="6">
        <v>9</v>
      </c>
      <c r="I765" s="6" t="s">
        <v>2238</v>
      </c>
      <c r="J765" s="6" t="s">
        <v>2238</v>
      </c>
      <c r="K765" s="34">
        <v>55935</v>
      </c>
      <c r="L765" s="34">
        <v>766</v>
      </c>
      <c r="M765" s="34">
        <v>704</v>
      </c>
      <c r="N765" s="34">
        <v>11.931818181818182</v>
      </c>
      <c r="O765" s="35">
        <v>0.36475908820663194</v>
      </c>
      <c r="P765" s="33">
        <v>52</v>
      </c>
      <c r="Q765" s="33">
        <v>652</v>
      </c>
      <c r="R765" s="33">
        <v>0</v>
      </c>
      <c r="S765" s="8">
        <v>10.662819730232167</v>
      </c>
      <c r="T765" s="33">
        <v>56895.42</v>
      </c>
      <c r="U765" s="33">
        <v>4018.5859</v>
      </c>
      <c r="V765" s="33">
        <v>0</v>
      </c>
      <c r="W765" s="33">
        <v>3471.1412</v>
      </c>
      <c r="X765" s="33">
        <v>4133.5077000000001</v>
      </c>
      <c r="Y765" s="33">
        <v>234.27162999999999</v>
      </c>
      <c r="Z765" s="33">
        <v>3481.4203000000002</v>
      </c>
      <c r="AA765" s="33">
        <v>2125.0632000000001</v>
      </c>
      <c r="AB765" s="33">
        <v>41.579192999999997</v>
      </c>
      <c r="AC765" s="33">
        <v>62548.442999999999</v>
      </c>
      <c r="AD765" s="33">
        <v>325.69932999999997</v>
      </c>
      <c r="AE765" s="33">
        <v>216.42776000000001</v>
      </c>
      <c r="AF765" s="33">
        <v>162.9511</v>
      </c>
      <c r="AG765" s="33">
        <v>246.56496000000001</v>
      </c>
      <c r="AH765" s="33">
        <v>1452.2539999999999</v>
      </c>
      <c r="AI765" s="33">
        <v>26.344761999999999</v>
      </c>
      <c r="AJ765" s="33">
        <v>15064.564</v>
      </c>
      <c r="AK765" s="33">
        <v>44255.985999999997</v>
      </c>
      <c r="AL765" s="33">
        <v>7331.3914000000004</v>
      </c>
      <c r="AM765" s="33">
        <v>0</v>
      </c>
      <c r="AN765" s="33">
        <v>17.907736664002719</v>
      </c>
      <c r="AO765" s="10">
        <v>0.59533771667662883</v>
      </c>
      <c r="AP765" s="8">
        <v>37.835792659856224</v>
      </c>
      <c r="AQ765" s="8">
        <v>37.35</v>
      </c>
      <c r="AR765" s="8">
        <v>583</v>
      </c>
      <c r="AS765" s="8">
        <v>64.065180102915946</v>
      </c>
      <c r="AT765">
        <v>534</v>
      </c>
      <c r="AU765" s="20">
        <v>683</v>
      </c>
      <c r="AV765" s="8">
        <v>97.017045454545453</v>
      </c>
      <c r="AW765" s="34">
        <v>75</v>
      </c>
      <c r="AX765" s="34">
        <v>56</v>
      </c>
    </row>
    <row r="766" spans="1:50" x14ac:dyDescent="0.25">
      <c r="A766" s="2" t="s">
        <v>500</v>
      </c>
      <c r="B766" s="3" t="s">
        <v>1556</v>
      </c>
      <c r="C766" s="4">
        <v>5440</v>
      </c>
      <c r="D766" s="2" t="s">
        <v>502</v>
      </c>
      <c r="E766" s="2" t="s">
        <v>1557</v>
      </c>
      <c r="F766" t="e">
        <v>#N/A</v>
      </c>
      <c r="G766" s="6" t="s">
        <v>2232</v>
      </c>
      <c r="H766" s="6">
        <v>6</v>
      </c>
      <c r="I766" s="6" t="s">
        <v>2238</v>
      </c>
      <c r="J766" s="6" t="s">
        <v>2239</v>
      </c>
      <c r="K766" s="34">
        <v>10490.1</v>
      </c>
      <c r="L766" s="34">
        <v>4901</v>
      </c>
      <c r="M766" s="34">
        <v>2607</v>
      </c>
      <c r="N766" s="34">
        <v>88.108937476026085</v>
      </c>
      <c r="O766" s="35">
        <v>36.09627847920018</v>
      </c>
      <c r="P766" s="33">
        <v>1438</v>
      </c>
      <c r="Q766" s="33">
        <v>1138</v>
      </c>
      <c r="R766" s="33">
        <v>31</v>
      </c>
      <c r="S766" s="8">
        <v>4.0018864186905825</v>
      </c>
      <c r="T766" s="33">
        <v>7556.3517000000002</v>
      </c>
      <c r="U766" s="33">
        <v>0</v>
      </c>
      <c r="V766" s="33">
        <v>0</v>
      </c>
      <c r="W766" s="33">
        <v>3661.8395999999998</v>
      </c>
      <c r="X766" s="33">
        <v>0</v>
      </c>
      <c r="Y766" s="33">
        <v>0</v>
      </c>
      <c r="Z766" s="33">
        <v>0</v>
      </c>
      <c r="AA766" s="33">
        <v>0</v>
      </c>
      <c r="AB766" s="33">
        <v>0</v>
      </c>
      <c r="AC766" s="33">
        <v>11196.291999999999</v>
      </c>
      <c r="AD766" s="33">
        <v>241.02204</v>
      </c>
      <c r="AE766" s="33">
        <v>265.82134000000002</v>
      </c>
      <c r="AF766" s="33">
        <v>0</v>
      </c>
      <c r="AG766" s="33">
        <v>65.026673000000002</v>
      </c>
      <c r="AH766" s="33">
        <v>0</v>
      </c>
      <c r="AI766" s="33">
        <v>0</v>
      </c>
      <c r="AJ766" s="33">
        <v>5537.1139000000003</v>
      </c>
      <c r="AK766" s="33">
        <v>5111.6435000000001</v>
      </c>
      <c r="AL766" s="33">
        <v>457.70873999999998</v>
      </c>
      <c r="AM766" s="33">
        <v>23.896989071899998</v>
      </c>
      <c r="AN766" s="33">
        <v>12.751899392552399</v>
      </c>
      <c r="AO766" s="10">
        <v>0.22514015933903805</v>
      </c>
      <c r="AP766" s="8">
        <v>0</v>
      </c>
      <c r="AQ766" s="8">
        <v>114.82961769596675</v>
      </c>
      <c r="AR766" s="8">
        <v>116</v>
      </c>
      <c r="AS766" s="8">
        <v>1252.8448275862067</v>
      </c>
      <c r="AT766">
        <v>613</v>
      </c>
      <c r="AU766" s="20">
        <v>2305</v>
      </c>
      <c r="AV766" s="8">
        <v>88.415803605677027</v>
      </c>
      <c r="AW766" s="34">
        <v>341</v>
      </c>
      <c r="AX766" s="34">
        <v>301</v>
      </c>
    </row>
    <row r="767" spans="1:50" x14ac:dyDescent="0.25">
      <c r="A767" s="2" t="s">
        <v>772</v>
      </c>
      <c r="B767" s="3" t="s">
        <v>1558</v>
      </c>
      <c r="C767" s="4">
        <v>41078</v>
      </c>
      <c r="D767" s="2" t="s">
        <v>774</v>
      </c>
      <c r="E767" s="2" t="s">
        <v>1559</v>
      </c>
      <c r="F767" t="e">
        <v>#N/A</v>
      </c>
      <c r="G767" s="6" t="s">
        <v>2233</v>
      </c>
      <c r="H767" s="6">
        <v>21</v>
      </c>
      <c r="I767" s="6" t="s">
        <v>2238</v>
      </c>
      <c r="J767" s="6" t="s">
        <v>2239</v>
      </c>
      <c r="K767" s="34">
        <v>71444.5</v>
      </c>
      <c r="L767" s="34">
        <v>1639</v>
      </c>
      <c r="M767" s="34">
        <v>1485</v>
      </c>
      <c r="N767" s="34">
        <v>40.26936026936027</v>
      </c>
      <c r="O767" s="35">
        <v>1.6982334825465912</v>
      </c>
      <c r="P767" s="33">
        <v>599</v>
      </c>
      <c r="Q767" s="33">
        <v>880</v>
      </c>
      <c r="R767" s="33">
        <v>6</v>
      </c>
      <c r="S767" s="8">
        <v>16.867940818539516</v>
      </c>
      <c r="T767" s="33">
        <v>8885.3443000000007</v>
      </c>
      <c r="U767" s="33">
        <v>0</v>
      </c>
      <c r="V767" s="33">
        <v>8675.8351000000002</v>
      </c>
      <c r="W767" s="33">
        <v>56506.811000000002</v>
      </c>
      <c r="X767" s="33">
        <v>2453.3164999999999</v>
      </c>
      <c r="Y767" s="33">
        <v>0</v>
      </c>
      <c r="Z767" s="33">
        <v>5696.6498000000001</v>
      </c>
      <c r="AA767" s="33">
        <v>19051.810000000001</v>
      </c>
      <c r="AB767" s="33">
        <v>135.72515999999999</v>
      </c>
      <c r="AC767" s="33">
        <v>51641.101999999999</v>
      </c>
      <c r="AD767" s="33">
        <v>88.490983999999997</v>
      </c>
      <c r="AE767" s="33">
        <v>43.539518000000001</v>
      </c>
      <c r="AF767" s="33">
        <v>20.210971000000001</v>
      </c>
      <c r="AG767" s="33">
        <v>1605.4685999999999</v>
      </c>
      <c r="AH767" s="33">
        <v>16365.98</v>
      </c>
      <c r="AI767" s="33">
        <v>93.413238000000007</v>
      </c>
      <c r="AJ767" s="33">
        <v>36398.525000000001</v>
      </c>
      <c r="AK767" s="33">
        <v>9163.4907000000003</v>
      </c>
      <c r="AL767" s="33">
        <v>12923.15</v>
      </c>
      <c r="AM767" s="33">
        <v>5345.6467878200001</v>
      </c>
      <c r="AN767" s="33">
        <v>343.19578432696687</v>
      </c>
      <c r="AO767" s="10">
        <v>0.47175324675324676</v>
      </c>
      <c r="AP767" s="8">
        <v>0</v>
      </c>
      <c r="AQ767" s="8">
        <v>288.02551751550084</v>
      </c>
      <c r="AR767" s="8">
        <v>737</v>
      </c>
      <c r="AS767" s="8">
        <v>482.03527815468112</v>
      </c>
      <c r="AT767">
        <v>878</v>
      </c>
      <c r="AU767" s="20">
        <v>1070</v>
      </c>
      <c r="AV767" s="8">
        <v>72.053872053872055</v>
      </c>
      <c r="AW767" s="34">
        <v>284</v>
      </c>
      <c r="AX767" s="34">
        <v>269</v>
      </c>
    </row>
    <row r="768" spans="1:50" x14ac:dyDescent="0.25">
      <c r="A768" s="2" t="s">
        <v>901</v>
      </c>
      <c r="B768" s="3" t="s">
        <v>1560</v>
      </c>
      <c r="C768" s="4">
        <v>85125</v>
      </c>
      <c r="D768" s="2" t="s">
        <v>903</v>
      </c>
      <c r="E768" s="2" t="s">
        <v>1561</v>
      </c>
      <c r="F768" t="e">
        <v>#N/A</v>
      </c>
      <c r="G768" s="6" t="s">
        <v>2230</v>
      </c>
      <c r="H768" s="6">
        <v>12</v>
      </c>
      <c r="I768" s="6" t="s">
        <v>2238</v>
      </c>
      <c r="J768" s="6" t="s">
        <v>2238</v>
      </c>
      <c r="K768" s="34">
        <v>546852.69999999995</v>
      </c>
      <c r="L768" s="34">
        <v>1501</v>
      </c>
      <c r="M768" s="34">
        <v>1276</v>
      </c>
      <c r="N768" s="34">
        <v>22.413793103448278</v>
      </c>
      <c r="O768" s="35">
        <v>0.10573385861133242</v>
      </c>
      <c r="P768" s="33">
        <v>463</v>
      </c>
      <c r="Q768" s="33">
        <v>813</v>
      </c>
      <c r="R768" s="33">
        <v>0</v>
      </c>
      <c r="S768" s="8">
        <v>36.92748217889141</v>
      </c>
      <c r="T768" s="33">
        <v>70575.357999999993</v>
      </c>
      <c r="U768" s="33">
        <v>3319.3371999999999</v>
      </c>
      <c r="V768" s="33">
        <v>97572.733999999997</v>
      </c>
      <c r="W768" s="33">
        <v>24194.093000000001</v>
      </c>
      <c r="X768" s="33">
        <v>342077.52</v>
      </c>
      <c r="Y768" s="33">
        <v>13526.216</v>
      </c>
      <c r="Z768" s="33">
        <v>101890.9</v>
      </c>
      <c r="AA768" s="33">
        <v>57546.887999999999</v>
      </c>
      <c r="AB768" s="33">
        <v>10569.076999999999</v>
      </c>
      <c r="AC768" s="33">
        <v>364793.23</v>
      </c>
      <c r="AD768" s="33">
        <v>302.99529000000001</v>
      </c>
      <c r="AE768" s="33">
        <v>132.18010000000001</v>
      </c>
      <c r="AF768" s="33">
        <v>0</v>
      </c>
      <c r="AG768" s="33">
        <v>17879.988000000001</v>
      </c>
      <c r="AH768" s="33">
        <v>53974.398999999998</v>
      </c>
      <c r="AI768" s="33">
        <v>12165.912</v>
      </c>
      <c r="AJ768" s="33">
        <v>9107.1782999999996</v>
      </c>
      <c r="AK768" s="33">
        <v>252773.53</v>
      </c>
      <c r="AL768" s="33">
        <v>202596.12</v>
      </c>
      <c r="AM768" s="33">
        <v>9900.9817677699994</v>
      </c>
      <c r="AN768" s="33">
        <v>497.87339520960012</v>
      </c>
      <c r="AO768" s="10">
        <v>0.53665158371040722</v>
      </c>
      <c r="AP768" s="8">
        <v>0</v>
      </c>
      <c r="AQ768" s="8">
        <v>324.26379917792133</v>
      </c>
      <c r="AR768" s="8">
        <v>5581</v>
      </c>
      <c r="AS768" s="8">
        <v>65.84841426267694</v>
      </c>
      <c r="AT768">
        <v>731</v>
      </c>
      <c r="AU768" s="20">
        <v>1229.9999999999998</v>
      </c>
      <c r="AV768" s="8">
        <v>96.3949843260188</v>
      </c>
      <c r="AW768" s="34">
        <v>145</v>
      </c>
      <c r="AX768" s="34">
        <v>122</v>
      </c>
    </row>
    <row r="769" spans="1:50" x14ac:dyDescent="0.25">
      <c r="A769" s="2" t="s">
        <v>772</v>
      </c>
      <c r="B769" s="3" t="s">
        <v>1562</v>
      </c>
      <c r="C769" s="4">
        <v>41359</v>
      </c>
      <c r="D769" s="2" t="s">
        <v>774</v>
      </c>
      <c r="E769" s="2" t="s">
        <v>1563</v>
      </c>
      <c r="F769" t="e">
        <v>#N/A</v>
      </c>
      <c r="G769" s="6" t="s">
        <v>2230</v>
      </c>
      <c r="H769" s="6">
        <v>7</v>
      </c>
      <c r="I769" s="6" t="s">
        <v>2238</v>
      </c>
      <c r="J769" s="6" t="s">
        <v>2238</v>
      </c>
      <c r="K769" s="34">
        <v>39545.5</v>
      </c>
      <c r="L769" s="34">
        <v>7625</v>
      </c>
      <c r="M769" s="34">
        <v>7123</v>
      </c>
      <c r="N769" s="34">
        <v>83.321634142917304</v>
      </c>
      <c r="O769" s="35">
        <v>21.922006143898461</v>
      </c>
      <c r="P769" s="33">
        <v>2523</v>
      </c>
      <c r="Q769" s="33">
        <v>4514</v>
      </c>
      <c r="R769" s="33">
        <v>86</v>
      </c>
      <c r="S769" s="8">
        <v>36.485508677508975</v>
      </c>
      <c r="T769" s="33">
        <v>11752.716</v>
      </c>
      <c r="U769" s="33">
        <v>15283.550999999999</v>
      </c>
      <c r="V769" s="33">
        <v>499.80671000000001</v>
      </c>
      <c r="W769" s="33">
        <v>9413.7077000000008</v>
      </c>
      <c r="X769" s="33">
        <v>2594.2501999999999</v>
      </c>
      <c r="Y769" s="33">
        <v>0</v>
      </c>
      <c r="Z769" s="33">
        <v>7134.6801999999998</v>
      </c>
      <c r="AA769" s="33">
        <v>9066.2077000000008</v>
      </c>
      <c r="AB769" s="33">
        <v>118.66357000000001</v>
      </c>
      <c r="AC769" s="33">
        <v>23308.855</v>
      </c>
      <c r="AD769" s="33">
        <v>46.465542999999997</v>
      </c>
      <c r="AE769" s="33">
        <v>71.509687999999997</v>
      </c>
      <c r="AF769" s="33">
        <v>0</v>
      </c>
      <c r="AG769" s="33">
        <v>0</v>
      </c>
      <c r="AH769" s="33">
        <v>9042.1913999999997</v>
      </c>
      <c r="AI769" s="33">
        <v>138.53616</v>
      </c>
      <c r="AJ769" s="33">
        <v>5300.3756999999996</v>
      </c>
      <c r="AK769" s="33">
        <v>10646.714</v>
      </c>
      <c r="AL769" s="33">
        <v>14475.546</v>
      </c>
      <c r="AM769" s="33">
        <v>7628.5859209</v>
      </c>
      <c r="AN769" s="33">
        <v>62.870183103703205</v>
      </c>
      <c r="AO769" s="10">
        <v>0.39933122140091515</v>
      </c>
      <c r="AP769" s="8">
        <v>0</v>
      </c>
      <c r="AQ769" s="8">
        <v>154.32544406653039</v>
      </c>
      <c r="AR769" s="8">
        <v>697</v>
      </c>
      <c r="AS769" s="8">
        <v>273.09899569583933</v>
      </c>
      <c r="AT769">
        <v>2722</v>
      </c>
      <c r="AU769" s="20">
        <v>5527</v>
      </c>
      <c r="AV769" s="8">
        <v>77.593710515232345</v>
      </c>
      <c r="AW769" s="34">
        <v>1068</v>
      </c>
      <c r="AX769" s="34">
        <v>961</v>
      </c>
    </row>
    <row r="770" spans="1:50" x14ac:dyDescent="0.25">
      <c r="A770" s="2" t="s">
        <v>758</v>
      </c>
      <c r="B770" s="3" t="s">
        <v>1564</v>
      </c>
      <c r="C770" s="4">
        <v>50680</v>
      </c>
      <c r="D770" s="2" t="s">
        <v>760</v>
      </c>
      <c r="E770" s="2" t="s">
        <v>1565</v>
      </c>
      <c r="F770" t="e">
        <v>#N/A</v>
      </c>
      <c r="G770" s="6" t="s">
        <v>2233</v>
      </c>
      <c r="H770" s="6">
        <v>15</v>
      </c>
      <c r="I770" s="6" t="s">
        <v>2238</v>
      </c>
      <c r="J770" s="6" t="s">
        <v>2238</v>
      </c>
      <c r="K770" s="34">
        <v>79904.399999999994</v>
      </c>
      <c r="L770" s="34">
        <v>515</v>
      </c>
      <c r="M770" s="34">
        <v>304</v>
      </c>
      <c r="N770" s="34">
        <v>12.828947368421053</v>
      </c>
      <c r="O770" s="35">
        <v>9.4021106904225812E-2</v>
      </c>
      <c r="P770" s="33">
        <v>176</v>
      </c>
      <c r="Q770" s="33">
        <v>127</v>
      </c>
      <c r="R770" s="33">
        <v>1</v>
      </c>
      <c r="S770" s="8">
        <v>43.539230625228228</v>
      </c>
      <c r="T770" s="33">
        <v>80206.808000000005</v>
      </c>
      <c r="U770" s="33">
        <v>0</v>
      </c>
      <c r="V770" s="33">
        <v>1317.8631</v>
      </c>
      <c r="W770" s="33">
        <v>0.8172758</v>
      </c>
      <c r="X770" s="33">
        <v>0</v>
      </c>
      <c r="Y770" s="33">
        <v>422.69337000000002</v>
      </c>
      <c r="Z770" s="33">
        <v>7446.9213</v>
      </c>
      <c r="AA770" s="33">
        <v>128.66475</v>
      </c>
      <c r="AB770" s="33">
        <v>2662.5308</v>
      </c>
      <c r="AC770" s="33">
        <v>70824.107999999993</v>
      </c>
      <c r="AD770" s="33">
        <v>100.6185</v>
      </c>
      <c r="AE770" s="33">
        <v>100.6185</v>
      </c>
      <c r="AF770" s="33">
        <v>0</v>
      </c>
      <c r="AG770" s="33">
        <v>1164.8934999999999</v>
      </c>
      <c r="AH770" s="33">
        <v>0</v>
      </c>
      <c r="AI770" s="33">
        <v>2109.3679000000002</v>
      </c>
      <c r="AJ770" s="33">
        <v>0</v>
      </c>
      <c r="AK770" s="33">
        <v>42688.972999999998</v>
      </c>
      <c r="AL770" s="33">
        <v>35521.692000000003</v>
      </c>
      <c r="AM770" s="33">
        <v>0</v>
      </c>
      <c r="AN770" s="33">
        <v>126.138003434806</v>
      </c>
      <c r="AO770" s="10">
        <v>0.419063270336894</v>
      </c>
      <c r="AP770" s="8">
        <v>0</v>
      </c>
      <c r="AQ770" s="8">
        <v>63.952727560654836</v>
      </c>
      <c r="AR770" s="8">
        <v>814</v>
      </c>
      <c r="AS770" s="8">
        <v>81.081081081081081</v>
      </c>
      <c r="AT770">
        <v>98</v>
      </c>
      <c r="AU770" s="20">
        <v>148</v>
      </c>
      <c r="AV770" s="8">
        <v>48.684210526315788</v>
      </c>
      <c r="AW770" s="34">
        <v>33</v>
      </c>
      <c r="AX770" s="34">
        <v>27</v>
      </c>
    </row>
    <row r="771" spans="1:50" x14ac:dyDescent="0.25">
      <c r="A771" s="2" t="s">
        <v>500</v>
      </c>
      <c r="B771" s="3" t="s">
        <v>1566</v>
      </c>
      <c r="C771" s="4">
        <v>5604</v>
      </c>
      <c r="D771" s="2" t="s">
        <v>502</v>
      </c>
      <c r="E771" s="2" t="s">
        <v>1567</v>
      </c>
      <c r="F771" t="s">
        <v>2257</v>
      </c>
      <c r="G771" s="5" t="s">
        <v>2233</v>
      </c>
      <c r="H771" s="6">
        <v>7</v>
      </c>
      <c r="I771" s="6" t="s">
        <v>2238</v>
      </c>
      <c r="J771" s="6" t="s">
        <v>2239</v>
      </c>
      <c r="K771" s="34">
        <v>199476</v>
      </c>
      <c r="L771" s="34">
        <v>1912</v>
      </c>
      <c r="M771" s="34">
        <v>1293</v>
      </c>
      <c r="N771" s="34">
        <v>15.390564578499614</v>
      </c>
      <c r="O771" s="35">
        <v>0.15040222279853765</v>
      </c>
      <c r="P771" s="33">
        <v>126</v>
      </c>
      <c r="Q771" s="33">
        <v>1154</v>
      </c>
      <c r="R771" s="33">
        <v>13</v>
      </c>
      <c r="S771" s="8">
        <v>49.919585567051321</v>
      </c>
      <c r="T771" s="33">
        <v>95601.991999999998</v>
      </c>
      <c r="U771" s="33">
        <v>27268.606</v>
      </c>
      <c r="V771" s="33">
        <v>0</v>
      </c>
      <c r="W771" s="33">
        <v>72231.616999999998</v>
      </c>
      <c r="X771" s="33">
        <v>4062.6927000000001</v>
      </c>
      <c r="Y771" s="33">
        <v>0</v>
      </c>
      <c r="Z771" s="33">
        <v>88665.048999999999</v>
      </c>
      <c r="AA771" s="33">
        <v>18229.093000000001</v>
      </c>
      <c r="AB771" s="33">
        <v>69.689794000000006</v>
      </c>
      <c r="AC771" s="33">
        <v>92805.288</v>
      </c>
      <c r="AD771" s="33">
        <v>82.578642000000002</v>
      </c>
      <c r="AE771" s="33">
        <v>22.841103</v>
      </c>
      <c r="AF771" s="33">
        <v>0</v>
      </c>
      <c r="AG771" s="33">
        <v>886.65605000000005</v>
      </c>
      <c r="AH771" s="33">
        <v>18229.093000000001</v>
      </c>
      <c r="AI771" s="33">
        <v>66.872829999999993</v>
      </c>
      <c r="AJ771" s="33">
        <v>43822.392</v>
      </c>
      <c r="AK771" s="33">
        <v>37058.534</v>
      </c>
      <c r="AL771" s="33">
        <v>99765.322</v>
      </c>
      <c r="AM771" s="33">
        <v>0</v>
      </c>
      <c r="AN771" s="33">
        <v>1425.8238851388001</v>
      </c>
      <c r="AO771" s="10">
        <v>0.57221101181896805</v>
      </c>
      <c r="AP771" s="8">
        <v>0</v>
      </c>
      <c r="AQ771" s="8">
        <v>251.41942029076324</v>
      </c>
      <c r="AR771" s="8">
        <v>2008</v>
      </c>
      <c r="AS771" s="8">
        <v>158.46613545816734</v>
      </c>
      <c r="AT771">
        <v>128</v>
      </c>
      <c r="AU771" s="20">
        <v>1240</v>
      </c>
      <c r="AV771" s="8">
        <v>95.901005413766441</v>
      </c>
      <c r="AW771" s="34">
        <v>76</v>
      </c>
      <c r="AX771" s="34">
        <v>60</v>
      </c>
    </row>
    <row r="772" spans="1:50" x14ac:dyDescent="0.25">
      <c r="A772" s="2" t="s">
        <v>134</v>
      </c>
      <c r="B772" s="3" t="s">
        <v>1568</v>
      </c>
      <c r="C772" s="4">
        <v>54418</v>
      </c>
      <c r="D772" s="2" t="s">
        <v>136</v>
      </c>
      <c r="E772" s="2" t="s">
        <v>1569</v>
      </c>
      <c r="F772" t="e">
        <v>#N/A</v>
      </c>
      <c r="G772" s="6" t="s">
        <v>2233</v>
      </c>
      <c r="H772" s="6">
        <v>8</v>
      </c>
      <c r="I772" s="6" t="s">
        <v>2238</v>
      </c>
      <c r="J772" s="6" t="s">
        <v>2238</v>
      </c>
      <c r="K772" s="34">
        <v>8736.2999999999993</v>
      </c>
      <c r="L772" s="34">
        <v>640</v>
      </c>
      <c r="M772" s="34">
        <v>577</v>
      </c>
      <c r="N772" s="34">
        <v>31.369150779896017</v>
      </c>
      <c r="O772" s="35">
        <v>5.2347326351426116</v>
      </c>
      <c r="P772" s="33">
        <v>322</v>
      </c>
      <c r="Q772" s="33">
        <v>253</v>
      </c>
      <c r="R772" s="33">
        <v>2</v>
      </c>
      <c r="S772" s="8">
        <v>43.98113612539337</v>
      </c>
      <c r="T772" s="33">
        <v>0</v>
      </c>
      <c r="U772" s="33">
        <v>2136.6073999999999</v>
      </c>
      <c r="V772" s="33">
        <v>0</v>
      </c>
      <c r="W772" s="33">
        <v>6764.2803000000004</v>
      </c>
      <c r="X772" s="33">
        <v>0</v>
      </c>
      <c r="Y772" s="33">
        <v>0</v>
      </c>
      <c r="Z772" s="33">
        <v>1930.9464</v>
      </c>
      <c r="AA772" s="33">
        <v>0</v>
      </c>
      <c r="AB772" s="33">
        <v>0</v>
      </c>
      <c r="AC772" s="33">
        <v>6969.4328999999998</v>
      </c>
      <c r="AD772" s="33">
        <v>9.5282201000000004</v>
      </c>
      <c r="AE772" s="33">
        <v>12.529724</v>
      </c>
      <c r="AF772" s="33">
        <v>0</v>
      </c>
      <c r="AG772" s="33">
        <v>2269.4947000000002</v>
      </c>
      <c r="AH772" s="33">
        <v>0</v>
      </c>
      <c r="AI772" s="33">
        <v>0</v>
      </c>
      <c r="AJ772" s="33">
        <v>2647.9220999999998</v>
      </c>
      <c r="AK772" s="33">
        <v>61.280898999999998</v>
      </c>
      <c r="AL772" s="33">
        <v>3918.6801</v>
      </c>
      <c r="AM772" s="33">
        <v>0</v>
      </c>
      <c r="AN772" s="33">
        <v>46.900131040415992</v>
      </c>
      <c r="AO772" s="10">
        <v>0.62595419847328249</v>
      </c>
      <c r="AP772" s="8">
        <v>0</v>
      </c>
      <c r="AQ772" s="8">
        <v>32.022387217164734</v>
      </c>
      <c r="AR772" s="8">
        <v>86</v>
      </c>
      <c r="AS772" s="8">
        <v>546.51162790697674</v>
      </c>
      <c r="AT772">
        <v>287</v>
      </c>
      <c r="AU772" s="20">
        <v>531.00000000000011</v>
      </c>
      <c r="AV772" s="8">
        <v>92.027729636048534</v>
      </c>
      <c r="AW772" s="34">
        <v>54</v>
      </c>
      <c r="AX772" s="34">
        <v>47</v>
      </c>
    </row>
    <row r="773" spans="1:50" x14ac:dyDescent="0.25">
      <c r="A773" s="2" t="s">
        <v>500</v>
      </c>
      <c r="B773" s="3" t="s">
        <v>1570</v>
      </c>
      <c r="C773" s="4">
        <v>5001</v>
      </c>
      <c r="D773" s="2" t="s">
        <v>502</v>
      </c>
      <c r="E773" s="2" t="s">
        <v>1571</v>
      </c>
      <c r="F773" t="e">
        <v>#N/A</v>
      </c>
      <c r="G773" s="6" t="s">
        <v>2231</v>
      </c>
      <c r="H773" s="6">
        <v>0</v>
      </c>
      <c r="I773" s="6" t="s">
        <v>2239</v>
      </c>
      <c r="J773" s="6" t="s">
        <v>2239</v>
      </c>
      <c r="K773" s="34">
        <v>25627.9</v>
      </c>
      <c r="L773" s="34">
        <v>10160</v>
      </c>
      <c r="M773" s="34">
        <v>5564</v>
      </c>
      <c r="N773" s="34">
        <v>88.066139468008629</v>
      </c>
      <c r="O773" s="35">
        <v>17.238755719885511</v>
      </c>
      <c r="P773" s="33">
        <v>1095</v>
      </c>
      <c r="Q773" s="33">
        <v>4002</v>
      </c>
      <c r="R773" s="33">
        <v>467</v>
      </c>
      <c r="S773" s="8">
        <v>20.328075862514311</v>
      </c>
      <c r="T773" s="33">
        <v>3992.4722999999999</v>
      </c>
      <c r="U773" s="33">
        <v>244.23940999999999</v>
      </c>
      <c r="V773" s="33">
        <v>2360.3254999999999</v>
      </c>
      <c r="W773" s="33">
        <v>20309.136999999999</v>
      </c>
      <c r="X773" s="33">
        <v>0</v>
      </c>
      <c r="Y773" s="33">
        <v>0</v>
      </c>
      <c r="Z773" s="33">
        <v>5779.8130000000001</v>
      </c>
      <c r="AA773" s="33">
        <v>342.12725999999998</v>
      </c>
      <c r="AB773" s="33">
        <v>118.40187</v>
      </c>
      <c r="AC773" s="33">
        <v>20923.11</v>
      </c>
      <c r="AD773" s="33">
        <v>9699.3958000000002</v>
      </c>
      <c r="AE773" s="33">
        <v>10443.144</v>
      </c>
      <c r="AF773" s="33">
        <v>0</v>
      </c>
      <c r="AG773" s="33">
        <v>1907.9754</v>
      </c>
      <c r="AH773" s="33">
        <v>301.21746999999999</v>
      </c>
      <c r="AI773" s="33">
        <v>0</v>
      </c>
      <c r="AJ773" s="33">
        <v>14140.986999999999</v>
      </c>
      <c r="AK773" s="33">
        <v>2576.0164</v>
      </c>
      <c r="AL773" s="33">
        <v>7493.5075999999999</v>
      </c>
      <c r="AM773" s="33">
        <v>16571.027266699999</v>
      </c>
      <c r="AN773" s="33">
        <v>70.613348678563995</v>
      </c>
      <c r="AO773" s="10">
        <v>0.22550953320184089</v>
      </c>
      <c r="AP773" s="8">
        <v>0</v>
      </c>
      <c r="AQ773" s="8">
        <v>5.9259762796377258</v>
      </c>
      <c r="AR773" s="8">
        <v>387</v>
      </c>
      <c r="AS773" s="8">
        <v>19.379844961240309</v>
      </c>
      <c r="AT773">
        <v>1979</v>
      </c>
      <c r="AU773" s="20">
        <v>5152</v>
      </c>
      <c r="AV773" s="8">
        <v>92.595255212077646</v>
      </c>
      <c r="AW773" s="34">
        <v>112</v>
      </c>
      <c r="AX773" s="34">
        <v>85</v>
      </c>
    </row>
    <row r="774" spans="1:50" x14ac:dyDescent="0.25">
      <c r="A774" s="2" t="s">
        <v>204</v>
      </c>
      <c r="B774" s="3" t="s">
        <v>1572</v>
      </c>
      <c r="C774" s="4">
        <v>52215</v>
      </c>
      <c r="D774" s="2" t="s">
        <v>206</v>
      </c>
      <c r="E774" s="2" t="s">
        <v>532</v>
      </c>
      <c r="F774" t="e">
        <v>#N/A</v>
      </c>
      <c r="G774" s="6" t="s">
        <v>2230</v>
      </c>
      <c r="H774" s="6">
        <v>24</v>
      </c>
      <c r="I774" s="6" t="s">
        <v>2238</v>
      </c>
      <c r="J774" s="6" t="s">
        <v>2238</v>
      </c>
      <c r="K774" s="34">
        <v>30263.1</v>
      </c>
      <c r="L774" s="34">
        <v>8590</v>
      </c>
      <c r="M774" s="34">
        <v>8314</v>
      </c>
      <c r="N774" s="34">
        <v>99.891748857349043</v>
      </c>
      <c r="O774" s="35">
        <v>1.5054301919157174</v>
      </c>
      <c r="P774" s="33">
        <v>4396</v>
      </c>
      <c r="Q774" s="33">
        <v>2884</v>
      </c>
      <c r="R774" s="33">
        <v>1034</v>
      </c>
      <c r="S774" s="8">
        <v>82.726366106246203</v>
      </c>
      <c r="T774" s="33">
        <v>2856.7885000000001</v>
      </c>
      <c r="U774" s="33">
        <v>1552.8141000000001</v>
      </c>
      <c r="V774" s="33">
        <v>7048.5284000000001</v>
      </c>
      <c r="W774" s="33">
        <v>18303.933000000001</v>
      </c>
      <c r="X774" s="33">
        <v>614.27910999999995</v>
      </c>
      <c r="Y774" s="33">
        <v>0</v>
      </c>
      <c r="Z774" s="33">
        <v>20782.175999999999</v>
      </c>
      <c r="AA774" s="33">
        <v>0</v>
      </c>
      <c r="AB774" s="33">
        <v>71.986249000000001</v>
      </c>
      <c r="AC774" s="33">
        <v>9524.6908000000003</v>
      </c>
      <c r="AD774" s="33">
        <v>41.102048000000003</v>
      </c>
      <c r="AE774" s="33">
        <v>58.689011999999998</v>
      </c>
      <c r="AF774" s="33">
        <v>0</v>
      </c>
      <c r="AG774" s="33">
        <v>2034.808</v>
      </c>
      <c r="AH774" s="33">
        <v>0</v>
      </c>
      <c r="AI774" s="33">
        <v>30.667439999999999</v>
      </c>
      <c r="AJ774" s="33">
        <v>2430.6622000000002</v>
      </c>
      <c r="AK774" s="33">
        <v>699.77832999999998</v>
      </c>
      <c r="AL774" s="33">
        <v>25165.35</v>
      </c>
      <c r="AM774" s="33">
        <v>0</v>
      </c>
      <c r="AN774" s="33">
        <v>102.9817798820108</v>
      </c>
      <c r="AO774" s="10">
        <v>0.38414036463438544</v>
      </c>
      <c r="AP774" s="8">
        <v>0</v>
      </c>
      <c r="AQ774" s="8">
        <v>32.240398470113824</v>
      </c>
      <c r="AR774" s="8">
        <v>282</v>
      </c>
      <c r="AS774" s="8">
        <v>126.95035460992908</v>
      </c>
      <c r="AT774">
        <v>3827</v>
      </c>
      <c r="AU774" s="20">
        <v>7816</v>
      </c>
      <c r="AV774" s="8">
        <v>94.010103439980753</v>
      </c>
      <c r="AW774" s="34">
        <v>1860</v>
      </c>
      <c r="AX774" s="34">
        <v>1770</v>
      </c>
    </row>
    <row r="775" spans="1:50" x14ac:dyDescent="0.25">
      <c r="A775" s="2" t="s">
        <v>758</v>
      </c>
      <c r="B775" s="3" t="s">
        <v>1573</v>
      </c>
      <c r="C775" s="4">
        <v>50450</v>
      </c>
      <c r="D775" s="2" t="s">
        <v>760</v>
      </c>
      <c r="E775" s="2" t="s">
        <v>1574</v>
      </c>
      <c r="F775" t="s">
        <v>2251</v>
      </c>
      <c r="G775" s="6" t="s">
        <v>2233</v>
      </c>
      <c r="H775" s="6">
        <v>0</v>
      </c>
      <c r="I775" s="6" t="s">
        <v>2239</v>
      </c>
      <c r="J775" s="6" t="s">
        <v>2239</v>
      </c>
      <c r="K775" s="34">
        <v>124972.49999999999</v>
      </c>
      <c r="L775" s="34">
        <v>1246</v>
      </c>
      <c r="M775" s="34">
        <v>1153</v>
      </c>
      <c r="N775" s="34">
        <v>15.95836947094536</v>
      </c>
      <c r="O775" s="35">
        <v>0.33826136710464078</v>
      </c>
      <c r="P775" s="33">
        <v>652</v>
      </c>
      <c r="Q775" s="33">
        <v>494</v>
      </c>
      <c r="R775" s="33">
        <v>7</v>
      </c>
      <c r="S775" s="8">
        <v>55.521471760935235</v>
      </c>
      <c r="T775" s="33">
        <v>81943.406000000003</v>
      </c>
      <c r="U775" s="33">
        <v>0</v>
      </c>
      <c r="V775" s="33">
        <v>10052.52</v>
      </c>
      <c r="W775" s="33">
        <v>23788.501</v>
      </c>
      <c r="X775" s="33">
        <v>7400.9994999999999</v>
      </c>
      <c r="Y775" s="33">
        <v>0</v>
      </c>
      <c r="Z775" s="33">
        <v>61299.67</v>
      </c>
      <c r="AA775" s="33">
        <v>4596.2982000000002</v>
      </c>
      <c r="AB775" s="33">
        <v>3747.9645999999998</v>
      </c>
      <c r="AC775" s="33">
        <v>54271.578000000001</v>
      </c>
      <c r="AD775" s="33">
        <v>1550.0092</v>
      </c>
      <c r="AE775" s="33">
        <v>1085.4666999999999</v>
      </c>
      <c r="AF775" s="33">
        <v>0</v>
      </c>
      <c r="AG775" s="33">
        <v>693.63548000000003</v>
      </c>
      <c r="AH775" s="33">
        <v>0</v>
      </c>
      <c r="AI775" s="33">
        <v>5878.2834000000003</v>
      </c>
      <c r="AJ775" s="33">
        <v>2064.7894000000001</v>
      </c>
      <c r="AK775" s="33">
        <v>46083.014999999999</v>
      </c>
      <c r="AL775" s="33">
        <v>69660.38</v>
      </c>
      <c r="AM775" s="33">
        <v>4406.9354418200001</v>
      </c>
      <c r="AN775" s="33">
        <v>453.51537609131958</v>
      </c>
      <c r="AO775" s="10">
        <v>0.4889663182346109</v>
      </c>
      <c r="AP775" s="8">
        <v>0</v>
      </c>
      <c r="AQ775" s="8">
        <v>54.456716498618214</v>
      </c>
      <c r="AR775" s="8">
        <v>1298</v>
      </c>
      <c r="AS775" s="8">
        <v>43.29738058551618</v>
      </c>
      <c r="AT775">
        <v>548</v>
      </c>
      <c r="AU775" s="20">
        <v>517</v>
      </c>
      <c r="AV775" s="8">
        <v>44.839549002601906</v>
      </c>
      <c r="AW775" s="34">
        <v>98</v>
      </c>
      <c r="AX775" s="34">
        <v>89</v>
      </c>
    </row>
    <row r="776" spans="1:50" x14ac:dyDescent="0.25">
      <c r="A776" s="2" t="s">
        <v>901</v>
      </c>
      <c r="B776" s="3" t="s">
        <v>1575</v>
      </c>
      <c r="C776" s="4">
        <v>85440</v>
      </c>
      <c r="D776" s="2" t="s">
        <v>903</v>
      </c>
      <c r="E776" s="2" t="s">
        <v>167</v>
      </c>
      <c r="F776" t="e">
        <v>#N/A</v>
      </c>
      <c r="G776" s="6" t="s">
        <v>2233</v>
      </c>
      <c r="H776" s="6">
        <v>14</v>
      </c>
      <c r="I776" s="6" t="s">
        <v>2238</v>
      </c>
      <c r="J776" s="6" t="s">
        <v>2238</v>
      </c>
      <c r="K776" s="34">
        <v>93309.9</v>
      </c>
      <c r="L776" s="34">
        <v>838</v>
      </c>
      <c r="M776" s="34">
        <v>651</v>
      </c>
      <c r="N776" s="34">
        <v>14.90015360983103</v>
      </c>
      <c r="O776" s="35">
        <v>0.2969672551686523</v>
      </c>
      <c r="P776" s="33">
        <v>351</v>
      </c>
      <c r="Q776" s="33">
        <v>300</v>
      </c>
      <c r="R776" s="33">
        <v>0</v>
      </c>
      <c r="S776" s="8">
        <v>45.905198652865465</v>
      </c>
      <c r="T776" s="33">
        <v>41957.178999999996</v>
      </c>
      <c r="U776" s="33">
        <v>276.86201</v>
      </c>
      <c r="V776" s="33">
        <v>3123.9234999999999</v>
      </c>
      <c r="W776" s="33">
        <v>2196.6383000000001</v>
      </c>
      <c r="X776" s="33">
        <v>31928.853999999999</v>
      </c>
      <c r="Y776" s="33">
        <v>483.82220999999998</v>
      </c>
      <c r="Z776" s="33">
        <v>12634.844999999999</v>
      </c>
      <c r="AA776" s="33">
        <v>1092.5522000000001</v>
      </c>
      <c r="AB776" s="33">
        <v>2797.9675999999999</v>
      </c>
      <c r="AC776" s="33">
        <v>65428.374000000003</v>
      </c>
      <c r="AD776" s="33">
        <v>258.59077000000002</v>
      </c>
      <c r="AE776" s="33">
        <v>254.95393000000001</v>
      </c>
      <c r="AF776" s="33">
        <v>0</v>
      </c>
      <c r="AG776" s="33">
        <v>2856.3959</v>
      </c>
      <c r="AH776" s="33">
        <v>0</v>
      </c>
      <c r="AI776" s="33">
        <v>1495.5717</v>
      </c>
      <c r="AJ776" s="33">
        <v>8823.3433999999997</v>
      </c>
      <c r="AK776" s="33">
        <v>31304.005000000001</v>
      </c>
      <c r="AL776" s="33">
        <v>37961.881999999998</v>
      </c>
      <c r="AM776" s="33">
        <v>0</v>
      </c>
      <c r="AN776" s="33">
        <v>186.04176049009598</v>
      </c>
      <c r="AO776" s="10">
        <v>0.34138411518810963</v>
      </c>
      <c r="AP776" s="8">
        <v>0</v>
      </c>
      <c r="AQ776" s="8">
        <v>101.7350096468417</v>
      </c>
      <c r="AR776" s="8">
        <v>803</v>
      </c>
      <c r="AS776" s="8">
        <v>143.58655043586549</v>
      </c>
      <c r="AT776">
        <v>255</v>
      </c>
      <c r="AU776" s="20">
        <v>347</v>
      </c>
      <c r="AV776" s="8">
        <v>53.302611367127497</v>
      </c>
      <c r="AW776" s="34">
        <v>102</v>
      </c>
      <c r="AX776" s="34">
        <v>94</v>
      </c>
    </row>
    <row r="777" spans="1:50" x14ac:dyDescent="0.25">
      <c r="A777" s="2" t="s">
        <v>901</v>
      </c>
      <c r="B777" s="3" t="s">
        <v>1576</v>
      </c>
      <c r="C777" s="4">
        <v>85250</v>
      </c>
      <c r="D777" s="2" t="s">
        <v>903</v>
      </c>
      <c r="E777" s="2" t="s">
        <v>1577</v>
      </c>
      <c r="F777" t="e">
        <v>#N/A</v>
      </c>
      <c r="G777" s="6" t="s">
        <v>2230</v>
      </c>
      <c r="H777" s="6">
        <v>11</v>
      </c>
      <c r="I777" s="6" t="s">
        <v>2238</v>
      </c>
      <c r="J777" s="6" t="s">
        <v>2238</v>
      </c>
      <c r="K777" s="34">
        <v>1177859.0999999999</v>
      </c>
      <c r="L777" s="34">
        <v>2651</v>
      </c>
      <c r="M777" s="34">
        <v>1991</v>
      </c>
      <c r="N777" s="34">
        <v>25.715720743345056</v>
      </c>
      <c r="O777" s="35">
        <v>0.11082334111375308</v>
      </c>
      <c r="P777" s="33">
        <v>593</v>
      </c>
      <c r="Q777" s="33">
        <v>1398</v>
      </c>
      <c r="R777" s="33">
        <v>0</v>
      </c>
      <c r="S777" s="8">
        <v>54.234956440867641</v>
      </c>
      <c r="T777" s="33">
        <v>113261.58</v>
      </c>
      <c r="U777" s="33">
        <v>146.22345000000001</v>
      </c>
      <c r="V777" s="33">
        <v>176395.56</v>
      </c>
      <c r="W777" s="33">
        <v>13332.567999999999</v>
      </c>
      <c r="X777" s="33">
        <v>892311.36</v>
      </c>
      <c r="Y777" s="33">
        <v>113528.94</v>
      </c>
      <c r="Z777" s="33">
        <v>153744</v>
      </c>
      <c r="AA777" s="33">
        <v>40038.241999999998</v>
      </c>
      <c r="AB777" s="33">
        <v>15470.405000000001</v>
      </c>
      <c r="AC777" s="33">
        <v>890157.14</v>
      </c>
      <c r="AD777" s="33">
        <v>2109.4560999999999</v>
      </c>
      <c r="AE777" s="33">
        <v>1090.4476</v>
      </c>
      <c r="AF777" s="33">
        <v>0</v>
      </c>
      <c r="AG777" s="33">
        <v>48585.010999999999</v>
      </c>
      <c r="AH777" s="33">
        <v>20611.306</v>
      </c>
      <c r="AI777" s="33">
        <v>33562.396999999997</v>
      </c>
      <c r="AJ777" s="33">
        <v>20807.657999999999</v>
      </c>
      <c r="AK777" s="33">
        <v>431406.69</v>
      </c>
      <c r="AL777" s="33">
        <v>658984.67000000004</v>
      </c>
      <c r="AM777" s="33">
        <v>1908.8405280500001</v>
      </c>
      <c r="AN777" s="33">
        <v>535.52337598940005</v>
      </c>
      <c r="AO777" s="10">
        <v>0.54818797291915566</v>
      </c>
      <c r="AP777" s="8">
        <v>0</v>
      </c>
      <c r="AQ777" s="8">
        <v>436.14583927522858</v>
      </c>
      <c r="AR777" s="8">
        <v>12114</v>
      </c>
      <c r="AS777" s="8">
        <v>40.80402839689615</v>
      </c>
      <c r="AT777">
        <v>838</v>
      </c>
      <c r="AU777" s="20">
        <v>1910.9999999999998</v>
      </c>
      <c r="AV777" s="8">
        <v>95.981918633852331</v>
      </c>
      <c r="AW777" s="34">
        <v>175</v>
      </c>
      <c r="AX777" s="34">
        <v>163</v>
      </c>
    </row>
    <row r="778" spans="1:50" x14ac:dyDescent="0.25">
      <c r="A778" s="2" t="s">
        <v>500</v>
      </c>
      <c r="B778" s="3" t="s">
        <v>1578</v>
      </c>
      <c r="C778" s="4">
        <v>5642</v>
      </c>
      <c r="D778" s="2" t="s">
        <v>502</v>
      </c>
      <c r="E778" s="2" t="s">
        <v>1579</v>
      </c>
      <c r="F778" t="e">
        <v>#N/A</v>
      </c>
      <c r="G778" s="6" t="s">
        <v>2233</v>
      </c>
      <c r="H778" s="6">
        <v>9</v>
      </c>
      <c r="I778" s="6" t="s">
        <v>2238</v>
      </c>
      <c r="J778" s="6" t="s">
        <v>2238</v>
      </c>
      <c r="K778" s="34">
        <v>26738.400000000001</v>
      </c>
      <c r="L778" s="34">
        <v>3231</v>
      </c>
      <c r="M778" s="34">
        <v>2544</v>
      </c>
      <c r="N778" s="34">
        <v>70.715408805031444</v>
      </c>
      <c r="O778" s="35">
        <v>13.482689378152562</v>
      </c>
      <c r="P778" s="33">
        <v>1884</v>
      </c>
      <c r="Q778" s="33">
        <v>648</v>
      </c>
      <c r="R778" s="33">
        <v>12</v>
      </c>
      <c r="S778" s="8">
        <v>17.653654877057402</v>
      </c>
      <c r="T778" s="33">
        <v>1158.4793</v>
      </c>
      <c r="U778" s="33">
        <v>26.048065000000001</v>
      </c>
      <c r="V778" s="33">
        <v>0</v>
      </c>
      <c r="W778" s="33">
        <v>28221.600999999999</v>
      </c>
      <c r="X778" s="33">
        <v>136.90208999999999</v>
      </c>
      <c r="Y778" s="33">
        <v>0</v>
      </c>
      <c r="Z778" s="33">
        <v>3351.924</v>
      </c>
      <c r="AA778" s="33">
        <v>77.919432</v>
      </c>
      <c r="AB778" s="33">
        <v>78.182203999999999</v>
      </c>
      <c r="AC778" s="33">
        <v>26077.736000000001</v>
      </c>
      <c r="AD778" s="33">
        <v>43.580756999999998</v>
      </c>
      <c r="AE778" s="33">
        <v>57.701216000000002</v>
      </c>
      <c r="AF778" s="33">
        <v>0</v>
      </c>
      <c r="AG778" s="33">
        <v>4557.7076999999999</v>
      </c>
      <c r="AH778" s="33">
        <v>0</v>
      </c>
      <c r="AI778" s="33">
        <v>309.89085999999998</v>
      </c>
      <c r="AJ778" s="33">
        <v>18505.618999999999</v>
      </c>
      <c r="AK778" s="33">
        <v>967.77233000000001</v>
      </c>
      <c r="AL778" s="33">
        <v>5230.6514999999999</v>
      </c>
      <c r="AM778" s="33">
        <v>6338.5272598600004</v>
      </c>
      <c r="AN778" s="33">
        <v>72.056291164554892</v>
      </c>
      <c r="AO778" s="10">
        <v>0.61514145724672042</v>
      </c>
      <c r="AP778" s="8">
        <v>0</v>
      </c>
      <c r="AQ778" s="8">
        <v>24.731074340354777</v>
      </c>
      <c r="AR778" s="8">
        <v>423</v>
      </c>
      <c r="AS778" s="8">
        <v>73.995271867612288</v>
      </c>
      <c r="AT778">
        <v>1149</v>
      </c>
      <c r="AU778" s="20">
        <v>754</v>
      </c>
      <c r="AV778" s="8">
        <v>29.638364779874216</v>
      </c>
      <c r="AW778" s="34">
        <v>405</v>
      </c>
      <c r="AX778" s="34">
        <v>353</v>
      </c>
    </row>
    <row r="779" spans="1:50" x14ac:dyDescent="0.25">
      <c r="A779" s="2" t="s">
        <v>295</v>
      </c>
      <c r="B779" s="3" t="s">
        <v>1580</v>
      </c>
      <c r="C779" s="4">
        <v>73024</v>
      </c>
      <c r="D779" s="2" t="s">
        <v>297</v>
      </c>
      <c r="E779" s="2" t="s">
        <v>1581</v>
      </c>
      <c r="F779" t="e">
        <v>#N/A</v>
      </c>
      <c r="G779" s="6" t="s">
        <v>2230</v>
      </c>
      <c r="H779" s="6">
        <v>8</v>
      </c>
      <c r="I779" s="6" t="s">
        <v>2238</v>
      </c>
      <c r="J779" s="6" t="s">
        <v>2238</v>
      </c>
      <c r="K779" s="34">
        <v>50675.100000000006</v>
      </c>
      <c r="L779" s="34">
        <v>2069</v>
      </c>
      <c r="M779" s="34">
        <v>1937</v>
      </c>
      <c r="N779" s="34">
        <v>55.911202891068669</v>
      </c>
      <c r="O779" s="35">
        <v>3.7237852346913174</v>
      </c>
      <c r="P779" s="33">
        <v>972</v>
      </c>
      <c r="Q779" s="33">
        <v>949</v>
      </c>
      <c r="R779" s="33">
        <v>16</v>
      </c>
      <c r="S779" s="8">
        <v>11.364795202529313</v>
      </c>
      <c r="T779" s="33">
        <v>14317.574000000001</v>
      </c>
      <c r="U779" s="33">
        <v>0</v>
      </c>
      <c r="V779" s="33">
        <v>29152.15</v>
      </c>
      <c r="W779" s="33">
        <v>6644.9069</v>
      </c>
      <c r="X779" s="33">
        <v>101.72785</v>
      </c>
      <c r="Y779" s="33">
        <v>0</v>
      </c>
      <c r="Z779" s="33">
        <v>963.17292999999995</v>
      </c>
      <c r="AA779" s="33">
        <v>8190.4831000000004</v>
      </c>
      <c r="AB779" s="33">
        <v>323.70409000000001</v>
      </c>
      <c r="AC779" s="33">
        <v>41118.485999999997</v>
      </c>
      <c r="AD779" s="33">
        <v>46.599241999999997</v>
      </c>
      <c r="AE779" s="33">
        <v>69.232913999999994</v>
      </c>
      <c r="AF779" s="33">
        <v>0</v>
      </c>
      <c r="AG779" s="33">
        <v>21869.562999999998</v>
      </c>
      <c r="AH779" s="33">
        <v>7613.8261000000002</v>
      </c>
      <c r="AI779" s="33">
        <v>75.539373999999995</v>
      </c>
      <c r="AJ779" s="33">
        <v>9614.0458999999992</v>
      </c>
      <c r="AK779" s="33">
        <v>5644.8316000000004</v>
      </c>
      <c r="AL779" s="33">
        <v>5755.4062000000004</v>
      </c>
      <c r="AM779" s="33">
        <v>0</v>
      </c>
      <c r="AN779" s="33">
        <v>288.29871407137597</v>
      </c>
      <c r="AO779" s="10">
        <v>0.35451977401129947</v>
      </c>
      <c r="AP779" s="8">
        <v>0</v>
      </c>
      <c r="AQ779" s="8">
        <v>194.05</v>
      </c>
      <c r="AR779" s="8">
        <v>517</v>
      </c>
      <c r="AS779" s="8">
        <v>375.33849129593813</v>
      </c>
      <c r="AT779">
        <v>1272</v>
      </c>
      <c r="AU779" s="20">
        <v>1209</v>
      </c>
      <c r="AV779" s="8">
        <v>62.416107382550337</v>
      </c>
      <c r="AW779" s="34">
        <v>263</v>
      </c>
      <c r="AX779" s="34">
        <v>249</v>
      </c>
    </row>
    <row r="780" spans="1:50" x14ac:dyDescent="0.25">
      <c r="A780" s="2" t="s">
        <v>295</v>
      </c>
      <c r="B780" s="3" t="s">
        <v>1582</v>
      </c>
      <c r="C780" s="4">
        <v>73483</v>
      </c>
      <c r="D780" s="2" t="s">
        <v>297</v>
      </c>
      <c r="E780" s="2" t="s">
        <v>1583</v>
      </c>
      <c r="F780" t="e">
        <v>#N/A</v>
      </c>
      <c r="G780" s="6" t="s">
        <v>2233</v>
      </c>
      <c r="H780" s="6">
        <v>12</v>
      </c>
      <c r="I780" s="6" t="s">
        <v>2238</v>
      </c>
      <c r="J780" s="6" t="s">
        <v>2238</v>
      </c>
      <c r="K780" s="34">
        <v>84801.1</v>
      </c>
      <c r="L780" s="34">
        <v>2925</v>
      </c>
      <c r="M780" s="34">
        <v>2408</v>
      </c>
      <c r="N780" s="34">
        <v>64.950166112956808</v>
      </c>
      <c r="O780" s="35">
        <v>2.8360892376818954</v>
      </c>
      <c r="P780" s="33">
        <v>542</v>
      </c>
      <c r="Q780" s="33">
        <v>1829</v>
      </c>
      <c r="R780" s="33">
        <v>37</v>
      </c>
      <c r="S780" s="8">
        <v>37.152426013978577</v>
      </c>
      <c r="T780" s="33">
        <v>23082.580999999998</v>
      </c>
      <c r="U780" s="33">
        <v>3529.7224999999999</v>
      </c>
      <c r="V780" s="33">
        <v>18166.055</v>
      </c>
      <c r="W780" s="33">
        <v>38639.743999999999</v>
      </c>
      <c r="X780" s="33">
        <v>5.2946321000000003</v>
      </c>
      <c r="Y780" s="33">
        <v>0</v>
      </c>
      <c r="Z780" s="33">
        <v>828.46325000000002</v>
      </c>
      <c r="AA780" s="33">
        <v>6746.2662</v>
      </c>
      <c r="AB780" s="33">
        <v>2024.8272999999999</v>
      </c>
      <c r="AC780" s="33">
        <v>75515.452999999994</v>
      </c>
      <c r="AD780" s="33">
        <v>221.43149</v>
      </c>
      <c r="AE780" s="33">
        <v>234.86275000000001</v>
      </c>
      <c r="AF780" s="33">
        <v>0</v>
      </c>
      <c r="AG780" s="33">
        <v>12980.434999999999</v>
      </c>
      <c r="AH780" s="33">
        <v>2591.9787000000001</v>
      </c>
      <c r="AI780" s="33">
        <v>832.43344000000002</v>
      </c>
      <c r="AJ780" s="33">
        <v>24527.026000000002</v>
      </c>
      <c r="AK780" s="33">
        <v>12465.187</v>
      </c>
      <c r="AL780" s="33">
        <v>31704.519</v>
      </c>
      <c r="AM780" s="33">
        <v>0</v>
      </c>
      <c r="AN780" s="33">
        <v>198.19347705412002</v>
      </c>
      <c r="AO780" s="10">
        <v>0.34264232008592915</v>
      </c>
      <c r="AP780" s="8">
        <v>53.590568060021432</v>
      </c>
      <c r="AQ780" s="8">
        <v>74.84</v>
      </c>
      <c r="AR780" s="8">
        <v>862</v>
      </c>
      <c r="AS780" s="8">
        <v>86.821345707656619</v>
      </c>
      <c r="AT780">
        <v>1777</v>
      </c>
      <c r="AU780" s="20">
        <v>2239</v>
      </c>
      <c r="AV780" s="8">
        <v>92.981727574750835</v>
      </c>
      <c r="AW780" s="34">
        <v>166</v>
      </c>
      <c r="AX780" s="34">
        <v>149</v>
      </c>
    </row>
    <row r="781" spans="1:50" x14ac:dyDescent="0.25">
      <c r="A781" s="2" t="s">
        <v>295</v>
      </c>
      <c r="B781" s="3" t="s">
        <v>1584</v>
      </c>
      <c r="C781" s="4">
        <v>73873</v>
      </c>
      <c r="D781" s="2" t="s">
        <v>297</v>
      </c>
      <c r="E781" s="2" t="s">
        <v>1585</v>
      </c>
      <c r="F781" t="e">
        <v>#N/A</v>
      </c>
      <c r="G781" s="5" t="s">
        <v>2233</v>
      </c>
      <c r="H781" s="6">
        <v>28</v>
      </c>
      <c r="I781" s="6" t="s">
        <v>2237</v>
      </c>
      <c r="J781" s="6" t="s">
        <v>2238</v>
      </c>
      <c r="K781" s="34">
        <v>41668.799999999996</v>
      </c>
      <c r="L781" s="34">
        <v>1477</v>
      </c>
      <c r="M781" s="34">
        <v>1405</v>
      </c>
      <c r="N781" s="34">
        <v>98.647686832740206</v>
      </c>
      <c r="O781" s="35">
        <v>0.9607970336557301</v>
      </c>
      <c r="P781" s="33">
        <v>659</v>
      </c>
      <c r="Q781" s="33">
        <v>701</v>
      </c>
      <c r="R781" s="33">
        <v>45</v>
      </c>
      <c r="S781" s="8">
        <v>30.835620143653465</v>
      </c>
      <c r="T781" s="33">
        <v>1636.5433</v>
      </c>
      <c r="U781" s="33">
        <v>22414.508000000002</v>
      </c>
      <c r="V781" s="33">
        <v>0</v>
      </c>
      <c r="W781" s="33">
        <v>19104.489000000001</v>
      </c>
      <c r="X781" s="33">
        <v>0</v>
      </c>
      <c r="Y781" s="33">
        <v>0</v>
      </c>
      <c r="Z781" s="33">
        <v>9282.3155999999999</v>
      </c>
      <c r="AA781" s="33">
        <v>17205.238000000001</v>
      </c>
      <c r="AB781" s="33">
        <v>0</v>
      </c>
      <c r="AC781" s="33">
        <v>16727.214</v>
      </c>
      <c r="AD781" s="33">
        <v>37.055759000000002</v>
      </c>
      <c r="AE781" s="33">
        <v>59.636015999999998</v>
      </c>
      <c r="AF781" s="33">
        <v>0</v>
      </c>
      <c r="AG781" s="33">
        <v>238.92398</v>
      </c>
      <c r="AH781" s="33">
        <v>17061.601999999999</v>
      </c>
      <c r="AI781" s="33">
        <v>0</v>
      </c>
      <c r="AJ781" s="33">
        <v>12341.726000000001</v>
      </c>
      <c r="AK781" s="33">
        <v>212.96596</v>
      </c>
      <c r="AL781" s="33">
        <v>13336.968999999999</v>
      </c>
      <c r="AM781" s="33">
        <v>0</v>
      </c>
      <c r="AN781" s="33">
        <v>31.9400853821788</v>
      </c>
      <c r="AO781" s="10">
        <v>0.37933753943217657</v>
      </c>
      <c r="AP781" s="8">
        <v>0</v>
      </c>
      <c r="AQ781" s="8">
        <v>308.5</v>
      </c>
      <c r="AR781" s="8">
        <v>445</v>
      </c>
      <c r="AS781" s="8">
        <v>693.25842696629218</v>
      </c>
      <c r="AT781">
        <v>608</v>
      </c>
      <c r="AU781" s="20">
        <v>1256</v>
      </c>
      <c r="AV781" s="8">
        <v>89.395017793594306</v>
      </c>
      <c r="AW781" s="34">
        <v>208</v>
      </c>
      <c r="AX781" s="34">
        <v>188</v>
      </c>
    </row>
    <row r="782" spans="1:50" x14ac:dyDescent="0.25">
      <c r="A782" s="2" t="s">
        <v>500</v>
      </c>
      <c r="B782" s="3" t="s">
        <v>1586</v>
      </c>
      <c r="C782" s="4">
        <v>5190</v>
      </c>
      <c r="D782" s="2" t="s">
        <v>502</v>
      </c>
      <c r="E782" s="2" t="s">
        <v>1587</v>
      </c>
      <c r="F782" t="e">
        <v>#N/A</v>
      </c>
      <c r="G782" s="6" t="s">
        <v>2232</v>
      </c>
      <c r="H782" s="6">
        <v>0</v>
      </c>
      <c r="I782" s="6" t="s">
        <v>2239</v>
      </c>
      <c r="J782" s="6" t="s">
        <v>2239</v>
      </c>
      <c r="K782" s="34">
        <v>4653.2000000000007</v>
      </c>
      <c r="L782" s="34">
        <v>779</v>
      </c>
      <c r="M782" s="34">
        <v>702</v>
      </c>
      <c r="N782" s="34">
        <v>75.498575498575491</v>
      </c>
      <c r="O782" s="35">
        <v>15.559462810588501</v>
      </c>
      <c r="P782" s="33">
        <v>382</v>
      </c>
      <c r="Q782" s="33">
        <v>318</v>
      </c>
      <c r="R782" s="33">
        <v>2</v>
      </c>
      <c r="S782" s="8">
        <v>20.612686021614373</v>
      </c>
      <c r="T782" s="33">
        <v>654.03219000000001</v>
      </c>
      <c r="U782" s="33">
        <v>0</v>
      </c>
      <c r="V782" s="33">
        <v>0</v>
      </c>
      <c r="W782" s="33">
        <v>3916.0277999999998</v>
      </c>
      <c r="X782" s="33">
        <v>7.3245975000000003</v>
      </c>
      <c r="Y782" s="33">
        <v>0</v>
      </c>
      <c r="Z782" s="33">
        <v>0</v>
      </c>
      <c r="AA782" s="33">
        <v>0</v>
      </c>
      <c r="AB782" s="33">
        <v>0</v>
      </c>
      <c r="AC782" s="33">
        <v>4587.2022999999999</v>
      </c>
      <c r="AD782" s="33">
        <v>38.883043000000001</v>
      </c>
      <c r="AE782" s="33">
        <v>46.597335999999999</v>
      </c>
      <c r="AF782" s="33">
        <v>0</v>
      </c>
      <c r="AG782" s="33">
        <v>1777.1003000000001</v>
      </c>
      <c r="AH782" s="33">
        <v>0</v>
      </c>
      <c r="AI782" s="33">
        <v>0</v>
      </c>
      <c r="AJ782" s="33">
        <v>1330.4219000000001</v>
      </c>
      <c r="AK782" s="33">
        <v>518.40575999999999</v>
      </c>
      <c r="AL782" s="33">
        <v>953.56002000000001</v>
      </c>
      <c r="AM782" s="33">
        <v>0</v>
      </c>
      <c r="AN782" s="33">
        <v>5.7558860188080008</v>
      </c>
      <c r="AO782" s="10">
        <v>0.49554655870445347</v>
      </c>
      <c r="AP782" s="8">
        <v>0</v>
      </c>
      <c r="AQ782" s="8">
        <v>45.290261379844594</v>
      </c>
      <c r="AR782" s="8">
        <v>47</v>
      </c>
      <c r="AS782" s="8">
        <v>1219.5744680851064</v>
      </c>
      <c r="AT782">
        <v>289</v>
      </c>
      <c r="AU782" s="20">
        <v>621.99999999999989</v>
      </c>
      <c r="AV782" s="8">
        <v>88.603988603988597</v>
      </c>
      <c r="AW782" s="34">
        <v>61</v>
      </c>
      <c r="AX782" s="34">
        <v>51</v>
      </c>
    </row>
    <row r="783" spans="1:50" x14ac:dyDescent="0.25">
      <c r="A783" s="2" t="s">
        <v>88</v>
      </c>
      <c r="B783" s="3" t="s">
        <v>1588</v>
      </c>
      <c r="C783" s="4">
        <v>68344</v>
      </c>
      <c r="D783" s="2" t="s">
        <v>90</v>
      </c>
      <c r="E783" s="2" t="s">
        <v>1589</v>
      </c>
      <c r="F783" t="e">
        <v>#N/A</v>
      </c>
      <c r="G783" s="6" t="s">
        <v>2233</v>
      </c>
      <c r="H783" s="6">
        <v>0</v>
      </c>
      <c r="I783" s="6" t="s">
        <v>2239</v>
      </c>
      <c r="J783" s="6" t="s">
        <v>2239</v>
      </c>
      <c r="K783" s="34">
        <v>16706.699999999997</v>
      </c>
      <c r="L783" s="34">
        <v>887</v>
      </c>
      <c r="M783" s="34">
        <v>865</v>
      </c>
      <c r="N783" s="34">
        <v>65.086705202312132</v>
      </c>
      <c r="O783" s="35">
        <v>5.1751240813375521</v>
      </c>
      <c r="P783" s="33">
        <v>565</v>
      </c>
      <c r="Q783" s="33">
        <v>274</v>
      </c>
      <c r="R783" s="33">
        <v>26</v>
      </c>
      <c r="S783" s="8">
        <v>27.468054113847977</v>
      </c>
      <c r="T783" s="33">
        <v>908.74866999999995</v>
      </c>
      <c r="U783" s="33">
        <v>0</v>
      </c>
      <c r="V783" s="33">
        <v>808.12779</v>
      </c>
      <c r="W783" s="33">
        <v>15300.486000000001</v>
      </c>
      <c r="X783" s="33">
        <v>0</v>
      </c>
      <c r="Y783" s="33">
        <v>0</v>
      </c>
      <c r="Z783" s="33">
        <v>3777.5297999999998</v>
      </c>
      <c r="AA783" s="33">
        <v>3481.9371000000001</v>
      </c>
      <c r="AB783" s="33">
        <v>0</v>
      </c>
      <c r="AC783" s="33">
        <v>9777.1074000000008</v>
      </c>
      <c r="AD783" s="33">
        <v>6.9995734000000001</v>
      </c>
      <c r="AE783" s="33">
        <v>26.211255000000001</v>
      </c>
      <c r="AF783" s="33">
        <v>0</v>
      </c>
      <c r="AG783" s="33">
        <v>6283.8495999999996</v>
      </c>
      <c r="AH783" s="33">
        <v>3481.9371000000001</v>
      </c>
      <c r="AI783" s="33">
        <v>0</v>
      </c>
      <c r="AJ783" s="33">
        <v>2435.0567999999998</v>
      </c>
      <c r="AK783" s="33">
        <v>134.98333</v>
      </c>
      <c r="AL783" s="33">
        <v>4681.5357000000004</v>
      </c>
      <c r="AM783" s="33">
        <v>16993.722757399999</v>
      </c>
      <c r="AN783" s="33">
        <v>48.819087994820954</v>
      </c>
      <c r="AO783" s="10">
        <v>0.39210950080515306</v>
      </c>
      <c r="AP783" s="8">
        <v>0</v>
      </c>
      <c r="AQ783" s="8">
        <v>35.901884332936234</v>
      </c>
      <c r="AR783" s="8">
        <v>172</v>
      </c>
      <c r="AS783" s="8">
        <v>390.11627906976742</v>
      </c>
      <c r="AT783">
        <v>459</v>
      </c>
      <c r="AU783" s="20">
        <v>519</v>
      </c>
      <c r="AV783" s="8">
        <v>60</v>
      </c>
      <c r="AW783" s="34">
        <v>119</v>
      </c>
      <c r="AX783" s="34">
        <v>116</v>
      </c>
    </row>
    <row r="784" spans="1:50" x14ac:dyDescent="0.25">
      <c r="A784" s="2" t="s">
        <v>901</v>
      </c>
      <c r="B784" s="3" t="s">
        <v>1590</v>
      </c>
      <c r="C784" s="4">
        <v>85162</v>
      </c>
      <c r="D784" s="2" t="s">
        <v>903</v>
      </c>
      <c r="E784" s="2" t="s">
        <v>1591</v>
      </c>
      <c r="F784" t="e">
        <v>#N/A</v>
      </c>
      <c r="G784" s="6" t="s">
        <v>2233</v>
      </c>
      <c r="H784" s="6">
        <v>10</v>
      </c>
      <c r="I784" s="6" t="s">
        <v>2238</v>
      </c>
      <c r="J784" s="6" t="s">
        <v>2238</v>
      </c>
      <c r="K784" s="34">
        <v>76518.7</v>
      </c>
      <c r="L784" s="34">
        <v>1082</v>
      </c>
      <c r="M784" s="34">
        <v>960</v>
      </c>
      <c r="N784" s="34">
        <v>18.020833333333332</v>
      </c>
      <c r="O784" s="35">
        <v>0.5255530452636884</v>
      </c>
      <c r="P784" s="33">
        <v>410</v>
      </c>
      <c r="Q784" s="33">
        <v>535</v>
      </c>
      <c r="R784" s="33">
        <v>15</v>
      </c>
      <c r="S784" s="8">
        <v>35.928771438751347</v>
      </c>
      <c r="T784" s="33">
        <v>21202.219000000001</v>
      </c>
      <c r="U784" s="33">
        <v>3788.3901999999998</v>
      </c>
      <c r="V784" s="33">
        <v>1172.2212999999999</v>
      </c>
      <c r="W784" s="33">
        <v>29994.55</v>
      </c>
      <c r="X784" s="33">
        <v>20008.742999999999</v>
      </c>
      <c r="Y784" s="33">
        <v>206.67184</v>
      </c>
      <c r="Z784" s="33">
        <v>11350.986000000001</v>
      </c>
      <c r="AA784" s="33">
        <v>102.10214000000001</v>
      </c>
      <c r="AB784" s="33">
        <v>1905.8964000000001</v>
      </c>
      <c r="AC784" s="33">
        <v>64377.434000000001</v>
      </c>
      <c r="AD784" s="33">
        <v>219.08170000000001</v>
      </c>
      <c r="AE784" s="33">
        <v>190.18453</v>
      </c>
      <c r="AF784" s="33">
        <v>0</v>
      </c>
      <c r="AG784" s="33">
        <v>5325.2357000000002</v>
      </c>
      <c r="AH784" s="33">
        <v>0</v>
      </c>
      <c r="AI784" s="33">
        <v>1071.9147</v>
      </c>
      <c r="AJ784" s="33">
        <v>17719.077000000001</v>
      </c>
      <c r="AK784" s="33">
        <v>25773.075000000001</v>
      </c>
      <c r="AL784" s="33">
        <v>28082.686000000002</v>
      </c>
      <c r="AM784" s="33">
        <v>0</v>
      </c>
      <c r="AN784" s="33">
        <v>117.67533619589197</v>
      </c>
      <c r="AO784" s="10">
        <v>0.36523929471032746</v>
      </c>
      <c r="AP784" s="8">
        <v>0</v>
      </c>
      <c r="AQ784" s="8">
        <v>167.1357091267511</v>
      </c>
      <c r="AR784" s="8">
        <v>759</v>
      </c>
      <c r="AS784" s="8">
        <v>249.566534914361</v>
      </c>
      <c r="AT784">
        <v>457</v>
      </c>
      <c r="AU784" s="20">
        <v>573</v>
      </c>
      <c r="AV784" s="8">
        <v>59.687500000000007</v>
      </c>
      <c r="AW784" s="34">
        <v>112</v>
      </c>
      <c r="AX784" s="34">
        <v>102</v>
      </c>
    </row>
    <row r="785" spans="1:50" x14ac:dyDescent="0.25">
      <c r="A785" s="2" t="s">
        <v>134</v>
      </c>
      <c r="B785" s="3" t="s">
        <v>1592</v>
      </c>
      <c r="C785" s="4">
        <v>54261</v>
      </c>
      <c r="D785" s="2" t="s">
        <v>136</v>
      </c>
      <c r="E785" s="2" t="s">
        <v>1593</v>
      </c>
      <c r="F785" t="e">
        <v>#N/A</v>
      </c>
      <c r="G785" s="6" t="s">
        <v>2233</v>
      </c>
      <c r="H785" s="6">
        <v>10</v>
      </c>
      <c r="I785" s="6" t="s">
        <v>2238</v>
      </c>
      <c r="J785" s="6" t="s">
        <v>2238</v>
      </c>
      <c r="K785" s="34">
        <v>49170</v>
      </c>
      <c r="L785" s="34">
        <v>2443</v>
      </c>
      <c r="M785" s="34">
        <v>1731</v>
      </c>
      <c r="N785" s="34">
        <v>92.143269786250727</v>
      </c>
      <c r="O785" s="35">
        <v>2.8096573620608112</v>
      </c>
      <c r="P785" s="33">
        <v>905</v>
      </c>
      <c r="Q785" s="33">
        <v>819</v>
      </c>
      <c r="R785" s="33">
        <v>7</v>
      </c>
      <c r="S785" s="8">
        <v>49.651610784243459</v>
      </c>
      <c r="T785" s="33">
        <v>7227.5352999999996</v>
      </c>
      <c r="U785" s="33">
        <v>3151.6835000000001</v>
      </c>
      <c r="V785" s="33">
        <v>0</v>
      </c>
      <c r="W785" s="33">
        <v>35724.046000000002</v>
      </c>
      <c r="X785" s="33">
        <v>3788.7231000000002</v>
      </c>
      <c r="Y785" s="33">
        <v>0</v>
      </c>
      <c r="Z785" s="33">
        <v>7584.5982999999997</v>
      </c>
      <c r="AA785" s="33">
        <v>937.49716000000001</v>
      </c>
      <c r="AB785" s="33">
        <v>201.23186999999999</v>
      </c>
      <c r="AC785" s="33">
        <v>41324.896999999997</v>
      </c>
      <c r="AD785" s="33">
        <v>141.52170000000001</v>
      </c>
      <c r="AE785" s="33">
        <v>98.989065999999994</v>
      </c>
      <c r="AF785" s="33">
        <v>53.840995999999997</v>
      </c>
      <c r="AG785" s="33">
        <v>4418.2699000000002</v>
      </c>
      <c r="AH785" s="33">
        <v>0</v>
      </c>
      <c r="AI785" s="33">
        <v>140.3005</v>
      </c>
      <c r="AJ785" s="33">
        <v>14975.088</v>
      </c>
      <c r="AK785" s="33">
        <v>5583.2317999999996</v>
      </c>
      <c r="AL785" s="33">
        <v>24920.025000000001</v>
      </c>
      <c r="AM785" s="33">
        <v>0</v>
      </c>
      <c r="AN785" s="33">
        <v>238.74078634034001</v>
      </c>
      <c r="AO785" s="10">
        <v>0.43203774432711756</v>
      </c>
      <c r="AP785" s="8">
        <v>0</v>
      </c>
      <c r="AQ785" s="8">
        <v>47.624784393187554</v>
      </c>
      <c r="AR785" s="8">
        <v>528</v>
      </c>
      <c r="AS785" s="8">
        <v>132.38636363636363</v>
      </c>
      <c r="AT785">
        <v>906</v>
      </c>
      <c r="AU785" s="20">
        <v>1331.0000000000002</v>
      </c>
      <c r="AV785" s="8">
        <v>76.891969959560953</v>
      </c>
      <c r="AW785" s="34">
        <v>348</v>
      </c>
      <c r="AX785" s="34">
        <v>305</v>
      </c>
    </row>
    <row r="786" spans="1:50" x14ac:dyDescent="0.25">
      <c r="A786" s="2" t="s">
        <v>500</v>
      </c>
      <c r="B786" s="3" t="s">
        <v>1594</v>
      </c>
      <c r="C786" s="4">
        <v>5154</v>
      </c>
      <c r="D786" s="2" t="s">
        <v>502</v>
      </c>
      <c r="E786" s="2" t="s">
        <v>1595</v>
      </c>
      <c r="F786" t="s">
        <v>2257</v>
      </c>
      <c r="G786" s="6" t="s">
        <v>2231</v>
      </c>
      <c r="H786" s="6">
        <v>11</v>
      </c>
      <c r="I786" s="6" t="s">
        <v>2238</v>
      </c>
      <c r="J786" s="6" t="s">
        <v>2238</v>
      </c>
      <c r="K786" s="34">
        <v>142467.70000000001</v>
      </c>
      <c r="L786" s="34">
        <v>1103</v>
      </c>
      <c r="M786" s="34">
        <v>996</v>
      </c>
      <c r="N786" s="34">
        <v>20.682730923694777</v>
      </c>
      <c r="O786" s="35">
        <v>0.2799422471205143</v>
      </c>
      <c r="P786" s="33">
        <v>266</v>
      </c>
      <c r="Q786" s="33">
        <v>730</v>
      </c>
      <c r="R786" s="33">
        <v>0</v>
      </c>
      <c r="S786" s="8">
        <v>10.488117138569251</v>
      </c>
      <c r="T786" s="33">
        <v>123184.25</v>
      </c>
      <c r="U786" s="33">
        <v>1352.5866000000001</v>
      </c>
      <c r="V786" s="33">
        <v>0</v>
      </c>
      <c r="W786" s="33">
        <v>0</v>
      </c>
      <c r="X786" s="33">
        <v>11460.088</v>
      </c>
      <c r="Y786" s="33">
        <v>4247.6369000000004</v>
      </c>
      <c r="Z786" s="33">
        <v>5560.4629000000004</v>
      </c>
      <c r="AA786" s="33">
        <v>468.84509000000003</v>
      </c>
      <c r="AB786" s="33">
        <v>2087.8076000000001</v>
      </c>
      <c r="AC786" s="33">
        <v>124201.64</v>
      </c>
      <c r="AD786" s="33">
        <v>2205.4920999999999</v>
      </c>
      <c r="AE786" s="33">
        <v>563.98672999999997</v>
      </c>
      <c r="AF786" s="33">
        <v>1799.5373999999999</v>
      </c>
      <c r="AG786" s="33">
        <v>4607.3329999999996</v>
      </c>
      <c r="AH786" s="33">
        <v>314.31554999999997</v>
      </c>
      <c r="AI786" s="33">
        <v>494.9212</v>
      </c>
      <c r="AJ786" s="33">
        <v>44535.315999999999</v>
      </c>
      <c r="AK786" s="33">
        <v>71901.922000000006</v>
      </c>
      <c r="AL786" s="33">
        <v>14554.548000000001</v>
      </c>
      <c r="AM786" s="33">
        <v>0</v>
      </c>
      <c r="AN786" s="33">
        <v>156.39928056055999</v>
      </c>
      <c r="AO786" s="10">
        <v>0.59842059081602805</v>
      </c>
      <c r="AP786" s="8">
        <v>8.3015108749792468</v>
      </c>
      <c r="AQ786" s="8">
        <v>140.48514433594502</v>
      </c>
      <c r="AR786" s="8">
        <v>1058</v>
      </c>
      <c r="AS786" s="8">
        <v>168.05293005671078</v>
      </c>
      <c r="AT786">
        <v>238</v>
      </c>
      <c r="AU786" s="20">
        <v>790</v>
      </c>
      <c r="AV786" s="8">
        <v>79.317269076305223</v>
      </c>
      <c r="AW786" s="34">
        <v>74</v>
      </c>
      <c r="AX786" s="34">
        <v>57</v>
      </c>
    </row>
    <row r="787" spans="1:50" x14ac:dyDescent="0.25">
      <c r="A787" s="2" t="s">
        <v>901</v>
      </c>
      <c r="B787" s="3" t="s">
        <v>1596</v>
      </c>
      <c r="C787" s="4">
        <v>85001</v>
      </c>
      <c r="D787" s="2" t="s">
        <v>903</v>
      </c>
      <c r="E787" s="2" t="s">
        <v>1597</v>
      </c>
      <c r="F787" t="e">
        <v>#N/A</v>
      </c>
      <c r="G787" s="6" t="s">
        <v>2231</v>
      </c>
      <c r="H787" s="6">
        <v>7</v>
      </c>
      <c r="I787" s="6" t="s">
        <v>2238</v>
      </c>
      <c r="J787" s="6" t="s">
        <v>2238</v>
      </c>
      <c r="K787" s="34">
        <v>245954.40000000002</v>
      </c>
      <c r="L787" s="34">
        <v>3706</v>
      </c>
      <c r="M787" s="34">
        <v>2838</v>
      </c>
      <c r="N787" s="34">
        <v>21.529245947850598</v>
      </c>
      <c r="O787" s="35">
        <v>0.55634948608143076</v>
      </c>
      <c r="P787" s="33">
        <v>779</v>
      </c>
      <c r="Q787" s="33">
        <v>2052</v>
      </c>
      <c r="R787" s="33">
        <v>7</v>
      </c>
      <c r="S787" s="8">
        <v>37.066361718063057</v>
      </c>
      <c r="T787" s="33">
        <v>56264.686000000002</v>
      </c>
      <c r="U787" s="33">
        <v>5982.3388000000004</v>
      </c>
      <c r="V787" s="33">
        <v>21090.933000000001</v>
      </c>
      <c r="W787" s="33">
        <v>49162.648000000001</v>
      </c>
      <c r="X787" s="33">
        <v>112140.44</v>
      </c>
      <c r="Y787" s="33">
        <v>0</v>
      </c>
      <c r="Z787" s="33">
        <v>50188.089</v>
      </c>
      <c r="AA787" s="33">
        <v>985.08235999999999</v>
      </c>
      <c r="AB787" s="33">
        <v>2863.5976999999998</v>
      </c>
      <c r="AC787" s="33">
        <v>193497.3</v>
      </c>
      <c r="AD787" s="33">
        <v>1049.6016999999999</v>
      </c>
      <c r="AE787" s="33">
        <v>1045.8849</v>
      </c>
      <c r="AF787" s="33">
        <v>0</v>
      </c>
      <c r="AG787" s="33">
        <v>9266.4815999999992</v>
      </c>
      <c r="AH787" s="33">
        <v>379.75110999999998</v>
      </c>
      <c r="AI787" s="33">
        <v>1954.1366</v>
      </c>
      <c r="AJ787" s="33">
        <v>31454.034</v>
      </c>
      <c r="AK787" s="33">
        <v>112342.52</v>
      </c>
      <c r="AL787" s="33">
        <v>92140.857000000004</v>
      </c>
      <c r="AM787" s="33">
        <v>2727.38792749</v>
      </c>
      <c r="AN787" s="33">
        <v>106.38765934063481</v>
      </c>
      <c r="AO787" s="10">
        <v>0.46319339458076519</v>
      </c>
      <c r="AP787" s="8">
        <v>0</v>
      </c>
      <c r="AQ787" s="8">
        <v>451.74579565472698</v>
      </c>
      <c r="AR787" s="8">
        <v>2532</v>
      </c>
      <c r="AS787" s="8">
        <v>202.2037914691943</v>
      </c>
      <c r="AT787">
        <v>1396</v>
      </c>
      <c r="AU787" s="20">
        <v>2423</v>
      </c>
      <c r="AV787" s="8">
        <v>85.377026074700495</v>
      </c>
      <c r="AW787" s="34">
        <v>278</v>
      </c>
      <c r="AX787" s="34">
        <v>236</v>
      </c>
    </row>
    <row r="788" spans="1:50" x14ac:dyDescent="0.25">
      <c r="A788" s="2" t="s">
        <v>758</v>
      </c>
      <c r="B788" s="3" t="s">
        <v>1598</v>
      </c>
      <c r="C788" s="4">
        <v>50150</v>
      </c>
      <c r="D788" s="2" t="s">
        <v>760</v>
      </c>
      <c r="E788" s="2" t="s">
        <v>1599</v>
      </c>
      <c r="F788" t="e">
        <v>#N/A</v>
      </c>
      <c r="G788" s="6" t="s">
        <v>2233</v>
      </c>
      <c r="H788" s="6">
        <v>8</v>
      </c>
      <c r="I788" s="6" t="s">
        <v>2238</v>
      </c>
      <c r="J788" s="6" t="s">
        <v>2238</v>
      </c>
      <c r="K788" s="34">
        <v>48282.30000000001</v>
      </c>
      <c r="L788" s="34">
        <v>724</v>
      </c>
      <c r="M788" s="34">
        <v>622</v>
      </c>
      <c r="N788" s="34">
        <v>29.7427652733119</v>
      </c>
      <c r="O788" s="35">
        <v>0.7878534782609482</v>
      </c>
      <c r="P788" s="33">
        <v>225</v>
      </c>
      <c r="Q788" s="33">
        <v>395</v>
      </c>
      <c r="R788" s="33">
        <v>2</v>
      </c>
      <c r="S788" s="8">
        <v>37.003550958617851</v>
      </c>
      <c r="T788" s="33">
        <v>48447.216999999997</v>
      </c>
      <c r="U788" s="33">
        <v>0</v>
      </c>
      <c r="V788" s="33">
        <v>2416.1752000000001</v>
      </c>
      <c r="W788" s="33">
        <v>0</v>
      </c>
      <c r="X788" s="33">
        <v>0</v>
      </c>
      <c r="Y788" s="33">
        <v>53.473106999999999</v>
      </c>
      <c r="Z788" s="33">
        <v>3458.8447999999999</v>
      </c>
      <c r="AA788" s="33">
        <v>86.642190999999997</v>
      </c>
      <c r="AB788" s="33">
        <v>1897.2965999999999</v>
      </c>
      <c r="AC788" s="33">
        <v>45350.807999999997</v>
      </c>
      <c r="AD788" s="33">
        <v>16.334886999999998</v>
      </c>
      <c r="AE788" s="33">
        <v>16.334886999999998</v>
      </c>
      <c r="AF788" s="33">
        <v>0</v>
      </c>
      <c r="AG788" s="33">
        <v>1349.9431999999999</v>
      </c>
      <c r="AH788" s="33">
        <v>0</v>
      </c>
      <c r="AI788" s="33">
        <v>1017.0359</v>
      </c>
      <c r="AJ788" s="33">
        <v>0</v>
      </c>
      <c r="AK788" s="33">
        <v>29658.797999999999</v>
      </c>
      <c r="AL788" s="33">
        <v>18821.28</v>
      </c>
      <c r="AM788" s="33">
        <v>0</v>
      </c>
      <c r="AN788" s="33">
        <v>74.567845250814472</v>
      </c>
      <c r="AO788" s="10">
        <v>0.22688655672163918</v>
      </c>
      <c r="AP788" s="8">
        <v>0</v>
      </c>
      <c r="AQ788" s="8">
        <v>32.799997392850997</v>
      </c>
      <c r="AR788" s="8">
        <v>503</v>
      </c>
      <c r="AS788" s="8">
        <v>67.296222664015886</v>
      </c>
      <c r="AT788">
        <v>177</v>
      </c>
      <c r="AU788" s="20">
        <v>394</v>
      </c>
      <c r="AV788" s="8">
        <v>63.344051446945336</v>
      </c>
      <c r="AW788" s="34">
        <v>33</v>
      </c>
      <c r="AX788" s="34">
        <v>31</v>
      </c>
    </row>
    <row r="789" spans="1:50" x14ac:dyDescent="0.25">
      <c r="A789" s="2" t="s">
        <v>27</v>
      </c>
      <c r="B789" s="3" t="s">
        <v>1600</v>
      </c>
      <c r="C789" s="4">
        <v>25368</v>
      </c>
      <c r="D789" s="2" t="s">
        <v>29</v>
      </c>
      <c r="E789" s="2" t="s">
        <v>1601</v>
      </c>
      <c r="F789" t="e">
        <v>#N/A</v>
      </c>
      <c r="G789" s="6" t="s">
        <v>2230</v>
      </c>
      <c r="H789" s="6">
        <v>13</v>
      </c>
      <c r="I789" s="6" t="s">
        <v>2238</v>
      </c>
      <c r="J789" s="6" t="s">
        <v>2238</v>
      </c>
      <c r="K789" s="34">
        <v>22072.199999999997</v>
      </c>
      <c r="L789" s="34">
        <v>757</v>
      </c>
      <c r="M789" s="34">
        <v>638</v>
      </c>
      <c r="N789" s="34">
        <v>37.147335423197489</v>
      </c>
      <c r="O789" s="35">
        <v>2.3002890581878499</v>
      </c>
      <c r="P789" s="33">
        <v>100</v>
      </c>
      <c r="Q789" s="33">
        <v>526</v>
      </c>
      <c r="R789" s="33">
        <v>12</v>
      </c>
      <c r="S789" s="8">
        <v>25.934158002419288</v>
      </c>
      <c r="T789" s="33">
        <v>5711.3423000000003</v>
      </c>
      <c r="U789" s="33">
        <v>4844.2473</v>
      </c>
      <c r="V789" s="33">
        <v>0</v>
      </c>
      <c r="W789" s="33">
        <v>11651.223</v>
      </c>
      <c r="X789" s="33">
        <v>0</v>
      </c>
      <c r="Y789" s="33">
        <v>0</v>
      </c>
      <c r="Z789" s="33">
        <v>2465.1608999999999</v>
      </c>
      <c r="AA789" s="33">
        <v>64.560299999999998</v>
      </c>
      <c r="AB789" s="33">
        <v>0</v>
      </c>
      <c r="AC789" s="33">
        <v>19857.47</v>
      </c>
      <c r="AD789" s="33">
        <v>14.40696</v>
      </c>
      <c r="AE789" s="33">
        <v>14.406962</v>
      </c>
      <c r="AF789" s="33">
        <v>0</v>
      </c>
      <c r="AG789" s="33">
        <v>2469.4153000000001</v>
      </c>
      <c r="AH789" s="33">
        <v>0</v>
      </c>
      <c r="AI789" s="33">
        <v>0</v>
      </c>
      <c r="AJ789" s="33">
        <v>8470.9274999999998</v>
      </c>
      <c r="AK789" s="33">
        <v>5637.1846999999998</v>
      </c>
      <c r="AL789" s="33">
        <v>5809.6638999999996</v>
      </c>
      <c r="AM789" s="33">
        <v>0</v>
      </c>
      <c r="AN789" s="33">
        <v>3.7275195326367996</v>
      </c>
      <c r="AO789" s="10">
        <v>0.46109839816933645</v>
      </c>
      <c r="AP789" s="8">
        <v>0</v>
      </c>
      <c r="AQ789" s="8">
        <v>15.899980361351137</v>
      </c>
      <c r="AR789" s="8">
        <v>236</v>
      </c>
      <c r="AS789" s="8">
        <v>91.949152542372886</v>
      </c>
      <c r="AT789">
        <v>558</v>
      </c>
      <c r="AU789" s="20">
        <v>574</v>
      </c>
      <c r="AV789" s="8">
        <v>89.968652037617559</v>
      </c>
      <c r="AW789" s="34">
        <v>50</v>
      </c>
      <c r="AX789" s="34">
        <v>42</v>
      </c>
    </row>
    <row r="790" spans="1:50" x14ac:dyDescent="0.25">
      <c r="A790" s="2" t="s">
        <v>500</v>
      </c>
      <c r="B790" s="3" t="s">
        <v>1602</v>
      </c>
      <c r="C790" s="4">
        <v>5390</v>
      </c>
      <c r="D790" s="2" t="s">
        <v>502</v>
      </c>
      <c r="E790" s="2" t="s">
        <v>1603</v>
      </c>
      <c r="F790" t="e">
        <v>#N/A</v>
      </c>
      <c r="G790" s="6" t="s">
        <v>2232</v>
      </c>
      <c r="H790" s="6">
        <v>0</v>
      </c>
      <c r="I790" s="6" t="s">
        <v>2239</v>
      </c>
      <c r="J790" s="6" t="s">
        <v>2239</v>
      </c>
      <c r="K790" s="34">
        <v>5184.3</v>
      </c>
      <c r="L790" s="34">
        <v>197</v>
      </c>
      <c r="M790" s="34">
        <v>106</v>
      </c>
      <c r="N790" s="34">
        <v>69.811320754716974</v>
      </c>
      <c r="O790" s="35">
        <v>1.961667968293902</v>
      </c>
      <c r="P790" s="33">
        <v>17</v>
      </c>
      <c r="Q790" s="33">
        <v>89</v>
      </c>
      <c r="R790" s="33">
        <v>0</v>
      </c>
      <c r="S790" s="8">
        <v>9.5092412410960581</v>
      </c>
      <c r="T790" s="33">
        <v>2171.3941</v>
      </c>
      <c r="U790" s="33">
        <v>0</v>
      </c>
      <c r="V790" s="33">
        <v>0</v>
      </c>
      <c r="W790" s="33">
        <v>2958.6509000000001</v>
      </c>
      <c r="X790" s="33">
        <v>33.636184</v>
      </c>
      <c r="Y790" s="33">
        <v>0</v>
      </c>
      <c r="Z790" s="33">
        <v>327.77897000000002</v>
      </c>
      <c r="AA790" s="33">
        <v>56.222673999999998</v>
      </c>
      <c r="AB790" s="33">
        <v>157.35858999999999</v>
      </c>
      <c r="AC790" s="33">
        <v>4840.8599000000004</v>
      </c>
      <c r="AD790" s="33">
        <v>42.101118</v>
      </c>
      <c r="AE790" s="33">
        <v>50.177751999999998</v>
      </c>
      <c r="AF790" s="33">
        <v>0</v>
      </c>
      <c r="AG790" s="33">
        <v>248.79510999999999</v>
      </c>
      <c r="AH790" s="33">
        <v>0</v>
      </c>
      <c r="AI790" s="33">
        <v>39.641337999999998</v>
      </c>
      <c r="AJ790" s="33">
        <v>3679.8966999999998</v>
      </c>
      <c r="AK790" s="33">
        <v>889.99859000000004</v>
      </c>
      <c r="AL790" s="33">
        <v>515.81169</v>
      </c>
      <c r="AM790" s="33">
        <v>0</v>
      </c>
      <c r="AN790" s="33">
        <v>2.4251940774960001</v>
      </c>
      <c r="AO790" s="10">
        <v>0.34955752212389379</v>
      </c>
      <c r="AP790" s="8">
        <v>0</v>
      </c>
      <c r="AQ790" s="8">
        <v>2.2123644777314175</v>
      </c>
      <c r="AR790" s="8">
        <v>55</v>
      </c>
      <c r="AS790" s="8">
        <v>50.909090909090907</v>
      </c>
      <c r="AT790">
        <v>27</v>
      </c>
      <c r="AU790" s="20">
        <v>98</v>
      </c>
      <c r="AV790" s="8">
        <v>92.452830188679243</v>
      </c>
      <c r="AW790" s="34">
        <v>0</v>
      </c>
      <c r="AX790" s="34">
        <v>0</v>
      </c>
    </row>
    <row r="791" spans="1:50" x14ac:dyDescent="0.25">
      <c r="A791" s="2" t="s">
        <v>1145</v>
      </c>
      <c r="B791" s="3" t="s">
        <v>1604</v>
      </c>
      <c r="C791" s="4">
        <v>18753</v>
      </c>
      <c r="D791" s="2" t="s">
        <v>1147</v>
      </c>
      <c r="E791" s="2" t="s">
        <v>1605</v>
      </c>
      <c r="F791" t="s">
        <v>2254</v>
      </c>
      <c r="G791" s="5" t="s">
        <v>2233</v>
      </c>
      <c r="H791" s="6">
        <v>0</v>
      </c>
      <c r="I791" s="6" t="s">
        <v>2239</v>
      </c>
      <c r="J791" s="6" t="s">
        <v>2239</v>
      </c>
      <c r="K791" s="34">
        <v>781821.79999999993</v>
      </c>
      <c r="L791" s="34">
        <v>139</v>
      </c>
      <c r="M791" s="34">
        <v>125</v>
      </c>
      <c r="N791" s="34">
        <v>27.200000000000003</v>
      </c>
      <c r="O791" s="35">
        <v>5.7058473592679878E-3</v>
      </c>
      <c r="P791" s="33">
        <v>0</v>
      </c>
      <c r="Q791" s="33">
        <v>0</v>
      </c>
      <c r="R791" s="33">
        <v>125</v>
      </c>
      <c r="S791" s="8">
        <v>86.52242634228358</v>
      </c>
      <c r="T791" s="33">
        <v>277207.82</v>
      </c>
      <c r="U791" s="33">
        <v>8508.4531999999999</v>
      </c>
      <c r="V791" s="33">
        <v>800.20145000000002</v>
      </c>
      <c r="W791" s="33">
        <v>1366471.3</v>
      </c>
      <c r="X791" s="33">
        <v>112396.62</v>
      </c>
      <c r="Y791" s="33">
        <v>3762.5149000000001</v>
      </c>
      <c r="Z791" s="33">
        <v>1316772.2</v>
      </c>
      <c r="AA791" s="33">
        <v>21121.42</v>
      </c>
      <c r="AB791" s="33">
        <v>5649.7713999999996</v>
      </c>
      <c r="AC791" s="33">
        <v>418078.21</v>
      </c>
      <c r="AD791" s="33">
        <v>184.52594999999999</v>
      </c>
      <c r="AE791" s="33">
        <v>129.91734</v>
      </c>
      <c r="AF791" s="33">
        <v>0</v>
      </c>
      <c r="AG791" s="33">
        <v>13892.376</v>
      </c>
      <c r="AH791" s="33">
        <v>21121.42</v>
      </c>
      <c r="AI791" s="33">
        <v>5648.1511</v>
      </c>
      <c r="AJ791" s="33">
        <v>185292.41</v>
      </c>
      <c r="AK791" s="33">
        <v>11866.99</v>
      </c>
      <c r="AL791" s="33">
        <v>1527617.5</v>
      </c>
      <c r="AM791" s="33">
        <v>91529.220666499998</v>
      </c>
      <c r="AN791" s="33">
        <v>10489.6800235388</v>
      </c>
      <c r="AO791" s="10">
        <v>0.87037037037037035</v>
      </c>
      <c r="AP791" s="8">
        <v>12.32741617357002</v>
      </c>
      <c r="AQ791" s="8">
        <v>750.89178902530693</v>
      </c>
      <c r="AR791" s="8">
        <v>17873</v>
      </c>
      <c r="AS791" s="8">
        <v>60.588597325574888</v>
      </c>
      <c r="AT791">
        <v>51</v>
      </c>
      <c r="AU791" s="20">
        <v>123.00000000000001</v>
      </c>
      <c r="AV791" s="8">
        <v>98.4</v>
      </c>
      <c r="AW791" s="34">
        <v>0</v>
      </c>
      <c r="AX791" s="34">
        <v>0</v>
      </c>
    </row>
    <row r="792" spans="1:50" x14ac:dyDescent="0.25">
      <c r="A792" s="2" t="s">
        <v>376</v>
      </c>
      <c r="B792" s="3" t="s">
        <v>1606</v>
      </c>
      <c r="C792" s="4">
        <v>47161</v>
      </c>
      <c r="D792" s="2" t="s">
        <v>378</v>
      </c>
      <c r="E792" s="2" t="s">
        <v>1607</v>
      </c>
      <c r="F792" t="e">
        <v>#N/A</v>
      </c>
      <c r="G792" s="6" t="s">
        <v>2233</v>
      </c>
      <c r="H792" s="6">
        <v>11</v>
      </c>
      <c r="I792" s="6" t="s">
        <v>2238</v>
      </c>
      <c r="J792" s="6" t="s">
        <v>2238</v>
      </c>
      <c r="K792" s="34">
        <v>12921.6</v>
      </c>
      <c r="L792" s="34">
        <v>881</v>
      </c>
      <c r="M792" s="34">
        <v>759</v>
      </c>
      <c r="N792" s="34">
        <v>50.329380764163375</v>
      </c>
      <c r="O792" s="35">
        <v>6.2834019573743642</v>
      </c>
      <c r="P792" s="33">
        <v>232</v>
      </c>
      <c r="Q792" s="33">
        <v>527</v>
      </c>
      <c r="R792" s="33">
        <v>0</v>
      </c>
      <c r="S792" s="8">
        <v>25.785917730025133</v>
      </c>
      <c r="T792" s="33">
        <v>7651.4724999999999</v>
      </c>
      <c r="U792" s="33">
        <v>0</v>
      </c>
      <c r="V792" s="33">
        <v>0</v>
      </c>
      <c r="W792" s="33">
        <v>0</v>
      </c>
      <c r="X792" s="33">
        <v>5084.6018000000004</v>
      </c>
      <c r="Y792" s="33">
        <v>809.46082999999999</v>
      </c>
      <c r="Z792" s="33">
        <v>94.547948000000005</v>
      </c>
      <c r="AA792" s="33">
        <v>0</v>
      </c>
      <c r="AB792" s="33">
        <v>4380.9058999999997</v>
      </c>
      <c r="AC792" s="33">
        <v>11643.875</v>
      </c>
      <c r="AD792" s="33">
        <v>84.819517000000005</v>
      </c>
      <c r="AE792" s="33">
        <v>91.204682000000005</v>
      </c>
      <c r="AF792" s="33">
        <v>0</v>
      </c>
      <c r="AG792" s="33">
        <v>2851.3850000000002</v>
      </c>
      <c r="AH792" s="33">
        <v>0</v>
      </c>
      <c r="AI792" s="33">
        <v>610.95811000000003</v>
      </c>
      <c r="AJ792" s="33">
        <v>1608.1650999999999</v>
      </c>
      <c r="AK792" s="33">
        <v>7464.7870000000003</v>
      </c>
      <c r="AL792" s="33">
        <v>4387.1095999999998</v>
      </c>
      <c r="AM792" s="33">
        <v>0</v>
      </c>
      <c r="AN792" s="33">
        <v>7.3874431457272003</v>
      </c>
      <c r="AO792" s="10">
        <v>0.4838709677419355</v>
      </c>
      <c r="AP792" s="8">
        <v>0</v>
      </c>
      <c r="AQ792" s="8">
        <v>64.597115415090471</v>
      </c>
      <c r="AR792" s="8">
        <v>184</v>
      </c>
      <c r="AS792" s="8">
        <v>430</v>
      </c>
      <c r="AT792">
        <v>706</v>
      </c>
      <c r="AU792" s="20">
        <v>743</v>
      </c>
      <c r="AV792" s="8">
        <v>97.891963109354421</v>
      </c>
      <c r="AW792" s="34">
        <v>100</v>
      </c>
      <c r="AX792" s="34">
        <v>83</v>
      </c>
    </row>
    <row r="793" spans="1:50" x14ac:dyDescent="0.25">
      <c r="A793" s="2" t="s">
        <v>295</v>
      </c>
      <c r="B793" s="3" t="s">
        <v>1608</v>
      </c>
      <c r="C793" s="4">
        <v>73226</v>
      </c>
      <c r="D793" s="2" t="s">
        <v>297</v>
      </c>
      <c r="E793" s="2" t="s">
        <v>1609</v>
      </c>
      <c r="F793" t="e">
        <v>#N/A</v>
      </c>
      <c r="G793" s="6" t="s">
        <v>2230</v>
      </c>
      <c r="H793" s="6">
        <v>11</v>
      </c>
      <c r="I793" s="6" t="s">
        <v>2238</v>
      </c>
      <c r="J793" s="6" t="s">
        <v>2238</v>
      </c>
      <c r="K793" s="34">
        <v>50919.199999999997</v>
      </c>
      <c r="L793" s="34">
        <v>2780</v>
      </c>
      <c r="M793" s="34">
        <v>2470</v>
      </c>
      <c r="N793" s="34">
        <v>47.48987854251012</v>
      </c>
      <c r="O793" s="35">
        <v>5.1015831633816173</v>
      </c>
      <c r="P793" s="33">
        <v>839</v>
      </c>
      <c r="Q793" s="33">
        <v>1577</v>
      </c>
      <c r="R793" s="33">
        <v>54</v>
      </c>
      <c r="S793" s="8">
        <v>28.408729698835511</v>
      </c>
      <c r="T793" s="33">
        <v>11016.602999999999</v>
      </c>
      <c r="U793" s="33">
        <v>4170.1180000000004</v>
      </c>
      <c r="V793" s="33">
        <v>13570.135</v>
      </c>
      <c r="W793" s="33">
        <v>21731.635999999999</v>
      </c>
      <c r="X793" s="33">
        <v>0</v>
      </c>
      <c r="Y793" s="33">
        <v>0</v>
      </c>
      <c r="Z793" s="33">
        <v>881.14076</v>
      </c>
      <c r="AA793" s="33">
        <v>1966.4837</v>
      </c>
      <c r="AB793" s="33">
        <v>86.482104000000007</v>
      </c>
      <c r="AC793" s="33">
        <v>47915.006000000001</v>
      </c>
      <c r="AD793" s="33">
        <v>53.41534</v>
      </c>
      <c r="AE793" s="33">
        <v>76.053464000000005</v>
      </c>
      <c r="AF793" s="33">
        <v>0</v>
      </c>
      <c r="AG793" s="33">
        <v>9872.8251999999993</v>
      </c>
      <c r="AH793" s="33">
        <v>1872.4771000000001</v>
      </c>
      <c r="AI793" s="33">
        <v>6.6984899999999996</v>
      </c>
      <c r="AJ793" s="33">
        <v>21756.057000000001</v>
      </c>
      <c r="AK793" s="33">
        <v>2857.6635999999999</v>
      </c>
      <c r="AL793" s="33">
        <v>14460.754000000001</v>
      </c>
      <c r="AM793" s="33">
        <v>0</v>
      </c>
      <c r="AN793" s="33">
        <v>29.943074376589202</v>
      </c>
      <c r="AO793" s="10">
        <v>0.4500343013949234</v>
      </c>
      <c r="AP793" s="8">
        <v>0</v>
      </c>
      <c r="AQ793" s="8">
        <v>327.74999999999994</v>
      </c>
      <c r="AR793" s="8">
        <v>518</v>
      </c>
      <c r="AS793" s="8">
        <v>632.72200772200756</v>
      </c>
      <c r="AT793">
        <v>1440</v>
      </c>
      <c r="AU793" s="20">
        <v>2028</v>
      </c>
      <c r="AV793" s="8">
        <v>82.10526315789474</v>
      </c>
      <c r="AW793" s="34">
        <v>193</v>
      </c>
      <c r="AX793" s="34">
        <v>168</v>
      </c>
    </row>
    <row r="794" spans="1:50" x14ac:dyDescent="0.25">
      <c r="A794" s="2" t="s">
        <v>321</v>
      </c>
      <c r="B794" s="3" t="s">
        <v>1610</v>
      </c>
      <c r="C794" s="4">
        <v>19532</v>
      </c>
      <c r="D794" s="2" t="s">
        <v>323</v>
      </c>
      <c r="E794" s="2" t="s">
        <v>1611</v>
      </c>
      <c r="F794" t="s">
        <v>2252</v>
      </c>
      <c r="G794" s="6" t="s">
        <v>2233</v>
      </c>
      <c r="H794" s="6">
        <v>0</v>
      </c>
      <c r="I794" s="6" t="s">
        <v>2239</v>
      </c>
      <c r="J794" s="6" t="s">
        <v>2239</v>
      </c>
      <c r="K794" s="34">
        <v>72337</v>
      </c>
      <c r="L794" s="34">
        <v>5411</v>
      </c>
      <c r="M794" s="34">
        <v>4770</v>
      </c>
      <c r="N794" s="34">
        <v>60.691823899371066</v>
      </c>
      <c r="O794" s="35">
        <v>6.5029644764293488</v>
      </c>
      <c r="P794" s="33">
        <v>1598</v>
      </c>
      <c r="Q794" s="33">
        <v>3158</v>
      </c>
      <c r="R794" s="33">
        <v>14</v>
      </c>
      <c r="S794" s="8">
        <v>27.540850758611729</v>
      </c>
      <c r="T794" s="33">
        <v>20381.601999999999</v>
      </c>
      <c r="U794" s="33">
        <v>6032.3620000000001</v>
      </c>
      <c r="V794" s="33">
        <v>19296.589</v>
      </c>
      <c r="W794" s="33">
        <v>28091.274000000001</v>
      </c>
      <c r="X794" s="33">
        <v>981.60132999999996</v>
      </c>
      <c r="Y794" s="33">
        <v>0</v>
      </c>
      <c r="Z794" s="33">
        <v>2313.5508</v>
      </c>
      <c r="AA794" s="33">
        <v>4680.5855000000001</v>
      </c>
      <c r="AB794" s="33">
        <v>734.87420999999995</v>
      </c>
      <c r="AC794" s="33">
        <v>67641.474000000002</v>
      </c>
      <c r="AD794" s="33">
        <v>119.82845</v>
      </c>
      <c r="AE794" s="33">
        <v>232.44978</v>
      </c>
      <c r="AF794" s="33">
        <v>0</v>
      </c>
      <c r="AG794" s="33">
        <v>332.63623999999999</v>
      </c>
      <c r="AH794" s="33">
        <v>0</v>
      </c>
      <c r="AI794" s="33">
        <v>1273.8442</v>
      </c>
      <c r="AJ794" s="33">
        <v>35121.317000000003</v>
      </c>
      <c r="AK794" s="33">
        <v>17739.395</v>
      </c>
      <c r="AL794" s="33">
        <v>20790.670999999998</v>
      </c>
      <c r="AM794" s="33">
        <v>0</v>
      </c>
      <c r="AN794" s="33">
        <v>85.391278762276002</v>
      </c>
      <c r="AO794" s="10">
        <v>0.3976510067114094</v>
      </c>
      <c r="AP794" s="8">
        <v>0</v>
      </c>
      <c r="AQ794" s="8">
        <v>199.30096853660606</v>
      </c>
      <c r="AR794" s="8">
        <v>723</v>
      </c>
      <c r="AS794" s="8">
        <v>376.49604515724764</v>
      </c>
      <c r="AT794">
        <v>3739</v>
      </c>
      <c r="AU794" s="20">
        <v>4122</v>
      </c>
      <c r="AV794" s="8">
        <v>86.415094339622641</v>
      </c>
      <c r="AW794" s="34">
        <v>428</v>
      </c>
      <c r="AX794" s="34">
        <v>344</v>
      </c>
    </row>
    <row r="795" spans="1:50" x14ac:dyDescent="0.25">
      <c r="A795" s="2" t="s">
        <v>204</v>
      </c>
      <c r="B795" s="3" t="s">
        <v>1612</v>
      </c>
      <c r="C795" s="4">
        <v>52254</v>
      </c>
      <c r="D795" s="2" t="s">
        <v>206</v>
      </c>
      <c r="E795" s="2" t="s">
        <v>1613</v>
      </c>
      <c r="F795" t="e">
        <v>#N/A</v>
      </c>
      <c r="G795" s="6" t="s">
        <v>2233</v>
      </c>
      <c r="H795" s="6">
        <v>9</v>
      </c>
      <c r="I795" s="6" t="s">
        <v>2238</v>
      </c>
      <c r="J795" s="6" t="s">
        <v>2238</v>
      </c>
      <c r="K795" s="34">
        <v>11882.1</v>
      </c>
      <c r="L795" s="34">
        <v>2621</v>
      </c>
      <c r="M795" s="34">
        <v>2470</v>
      </c>
      <c r="N795" s="34">
        <v>90.566801619433207</v>
      </c>
      <c r="O795" s="35">
        <v>16.857328206373033</v>
      </c>
      <c r="P795" s="33">
        <v>1411</v>
      </c>
      <c r="Q795" s="33">
        <v>1007</v>
      </c>
      <c r="R795" s="33">
        <v>52</v>
      </c>
      <c r="S795" s="8">
        <v>76.436334560856452</v>
      </c>
      <c r="T795" s="33">
        <v>496.62727000000001</v>
      </c>
      <c r="U795" s="33">
        <v>694.46331999999995</v>
      </c>
      <c r="V795" s="33">
        <v>0</v>
      </c>
      <c r="W795" s="33">
        <v>10702.014999999999</v>
      </c>
      <c r="X795" s="33">
        <v>78.644865999999993</v>
      </c>
      <c r="Y795" s="33">
        <v>0</v>
      </c>
      <c r="Z795" s="33">
        <v>161.91322</v>
      </c>
      <c r="AA795" s="33">
        <v>460.02533</v>
      </c>
      <c r="AB795" s="33">
        <v>135.36503999999999</v>
      </c>
      <c r="AC795" s="33">
        <v>11375.493</v>
      </c>
      <c r="AD795" s="33">
        <v>9.2366834999999998</v>
      </c>
      <c r="AE795" s="33">
        <v>0</v>
      </c>
      <c r="AF795" s="33">
        <v>0</v>
      </c>
      <c r="AG795" s="33">
        <v>528.39201000000003</v>
      </c>
      <c r="AH795" s="33">
        <v>0</v>
      </c>
      <c r="AI795" s="33">
        <v>27.331333000000001</v>
      </c>
      <c r="AJ795" s="33">
        <v>989.16598999999997</v>
      </c>
      <c r="AK795" s="33">
        <v>1316.2189000000001</v>
      </c>
      <c r="AL795" s="33">
        <v>9280.9251000000004</v>
      </c>
      <c r="AM795" s="33">
        <v>0</v>
      </c>
      <c r="AN795" s="33">
        <v>8.8601685439587996</v>
      </c>
      <c r="AO795" s="10">
        <v>0.37390417940876658</v>
      </c>
      <c r="AP795" s="8">
        <v>0</v>
      </c>
      <c r="AQ795" s="8">
        <v>18.73185162509407</v>
      </c>
      <c r="AR795" s="8">
        <v>121</v>
      </c>
      <c r="AS795" s="8">
        <v>171.900826446281</v>
      </c>
      <c r="AT795">
        <v>2121</v>
      </c>
      <c r="AU795" s="20">
        <v>2017.0000000000002</v>
      </c>
      <c r="AV795" s="8">
        <v>81.659919028340084</v>
      </c>
      <c r="AW795" s="34">
        <v>279</v>
      </c>
      <c r="AX795" s="34">
        <v>259</v>
      </c>
    </row>
    <row r="796" spans="1:50" x14ac:dyDescent="0.25">
      <c r="A796" s="2" t="s">
        <v>500</v>
      </c>
      <c r="B796" s="3" t="s">
        <v>1614</v>
      </c>
      <c r="C796" s="4">
        <v>5887</v>
      </c>
      <c r="D796" s="2" t="s">
        <v>502</v>
      </c>
      <c r="E796" s="2" t="s">
        <v>1615</v>
      </c>
      <c r="F796" t="e">
        <v>#N/A</v>
      </c>
      <c r="G796" s="6" t="s">
        <v>2232</v>
      </c>
      <c r="H796" s="6">
        <v>0</v>
      </c>
      <c r="I796" s="6" t="s">
        <v>2239</v>
      </c>
      <c r="J796" s="6" t="s">
        <v>2239</v>
      </c>
      <c r="K796" s="34">
        <v>70303.900000000009</v>
      </c>
      <c r="L796" s="34">
        <v>2028</v>
      </c>
      <c r="M796" s="34">
        <v>1705</v>
      </c>
      <c r="N796" s="34">
        <v>35.0733137829912</v>
      </c>
      <c r="O796" s="35">
        <v>1.6089227557335435</v>
      </c>
      <c r="P796" s="33">
        <v>222</v>
      </c>
      <c r="Q796" s="33">
        <v>1475</v>
      </c>
      <c r="R796" s="33">
        <v>8</v>
      </c>
      <c r="S796" s="8">
        <v>20.791274127790061</v>
      </c>
      <c r="T796" s="33">
        <v>12314.075000000001</v>
      </c>
      <c r="U796" s="33">
        <v>0</v>
      </c>
      <c r="V796" s="33">
        <v>0</v>
      </c>
      <c r="W796" s="33">
        <v>60401.845999999998</v>
      </c>
      <c r="X796" s="33">
        <v>12.68094</v>
      </c>
      <c r="Y796" s="33">
        <v>0</v>
      </c>
      <c r="Z796" s="33">
        <v>11957.548000000001</v>
      </c>
      <c r="AA796" s="33">
        <v>7521.0027</v>
      </c>
      <c r="AB796" s="33">
        <v>10.242044999999999</v>
      </c>
      <c r="AC796" s="33">
        <v>53229.099000000002</v>
      </c>
      <c r="AD796" s="33">
        <v>206.72495000000001</v>
      </c>
      <c r="AE796" s="33">
        <v>202.29373000000001</v>
      </c>
      <c r="AF796" s="33">
        <v>0</v>
      </c>
      <c r="AG796" s="33">
        <v>11440.636</v>
      </c>
      <c r="AH796" s="33">
        <v>7459.8575000000001</v>
      </c>
      <c r="AI796" s="33">
        <v>0.18771984</v>
      </c>
      <c r="AJ796" s="33">
        <v>31853.646000000001</v>
      </c>
      <c r="AK796" s="33">
        <v>6806.0346</v>
      </c>
      <c r="AL796" s="33">
        <v>15161.962</v>
      </c>
      <c r="AM796" s="33">
        <v>0</v>
      </c>
      <c r="AN796" s="33">
        <v>82.979299415588017</v>
      </c>
      <c r="AO796" s="10">
        <v>0.52425054837923468</v>
      </c>
      <c r="AP796" s="8">
        <v>0</v>
      </c>
      <c r="AQ796" s="8">
        <v>156.44577378243596</v>
      </c>
      <c r="AR796" s="8">
        <v>733</v>
      </c>
      <c r="AS796" s="8">
        <v>270.12278308321964</v>
      </c>
      <c r="AT796">
        <v>262</v>
      </c>
      <c r="AU796" s="20">
        <v>1509</v>
      </c>
      <c r="AV796" s="8">
        <v>88.504398826979468</v>
      </c>
      <c r="AW796" s="34">
        <v>148</v>
      </c>
      <c r="AX796" s="34">
        <v>135</v>
      </c>
    </row>
    <row r="797" spans="1:50" x14ac:dyDescent="0.25">
      <c r="A797" s="2" t="s">
        <v>301</v>
      </c>
      <c r="B797" s="3" t="s">
        <v>1616</v>
      </c>
      <c r="C797" s="4">
        <v>13655</v>
      </c>
      <c r="D797" s="2" t="s">
        <v>303</v>
      </c>
      <c r="E797" s="2" t="s">
        <v>1617</v>
      </c>
      <c r="F797" t="e">
        <v>#N/A</v>
      </c>
      <c r="G797" s="6" t="s">
        <v>2230</v>
      </c>
      <c r="H797" s="6">
        <v>0</v>
      </c>
      <c r="I797" s="6" t="s">
        <v>2239</v>
      </c>
      <c r="J797" s="6" t="s">
        <v>2239</v>
      </c>
      <c r="K797" s="34">
        <v>54769.9</v>
      </c>
      <c r="L797" s="34">
        <v>1155</v>
      </c>
      <c r="M797" s="34">
        <v>1112</v>
      </c>
      <c r="N797" s="34">
        <v>26.798561151079138</v>
      </c>
      <c r="O797" s="35">
        <v>1.5093968995599691</v>
      </c>
      <c r="P797" s="33">
        <v>821</v>
      </c>
      <c r="Q797" s="33">
        <v>285</v>
      </c>
      <c r="R797" s="33">
        <v>6</v>
      </c>
      <c r="S797" s="8">
        <v>45.640388333800026</v>
      </c>
      <c r="T797" s="33">
        <v>23083.419000000002</v>
      </c>
      <c r="U797" s="33">
        <v>845.70128</v>
      </c>
      <c r="V797" s="33">
        <v>0</v>
      </c>
      <c r="W797" s="33">
        <v>10548.19</v>
      </c>
      <c r="X797" s="33">
        <v>17955.325000000001</v>
      </c>
      <c r="Y797" s="33">
        <v>5025.8044</v>
      </c>
      <c r="Z797" s="33">
        <v>9770.9158000000007</v>
      </c>
      <c r="AA797" s="33">
        <v>193.47896</v>
      </c>
      <c r="AB797" s="33">
        <v>4355.5460999999996</v>
      </c>
      <c r="AC797" s="33">
        <v>37331.81</v>
      </c>
      <c r="AD797" s="33">
        <v>41.523178000000001</v>
      </c>
      <c r="AE797" s="33">
        <v>57.523102000000002</v>
      </c>
      <c r="AF797" s="33">
        <v>0</v>
      </c>
      <c r="AG797" s="33">
        <v>5248.8369000000002</v>
      </c>
      <c r="AH797" s="33">
        <v>0</v>
      </c>
      <c r="AI797" s="33">
        <v>1043.7054000000001</v>
      </c>
      <c r="AJ797" s="33">
        <v>9570.5146999999997</v>
      </c>
      <c r="AK797" s="33">
        <v>14911.662</v>
      </c>
      <c r="AL797" s="33">
        <v>25886.837</v>
      </c>
      <c r="AM797" s="33">
        <v>0</v>
      </c>
      <c r="AN797" s="33">
        <v>237.92845195151597</v>
      </c>
      <c r="AO797" s="10">
        <v>0.67556468172484596</v>
      </c>
      <c r="AP797" s="8">
        <v>0</v>
      </c>
      <c r="AQ797" s="8">
        <v>145.51142144141789</v>
      </c>
      <c r="AR797" s="8">
        <v>428</v>
      </c>
      <c r="AS797" s="8">
        <v>559.81308411214957</v>
      </c>
      <c r="AT797">
        <v>575</v>
      </c>
      <c r="AU797" s="20">
        <v>1043</v>
      </c>
      <c r="AV797" s="8">
        <v>93.794964028776988</v>
      </c>
      <c r="AW797" s="34">
        <v>166</v>
      </c>
      <c r="AX797" s="34">
        <v>127</v>
      </c>
    </row>
    <row r="798" spans="1:50" x14ac:dyDescent="0.25">
      <c r="A798" s="2" t="s">
        <v>134</v>
      </c>
      <c r="B798" s="3" t="s">
        <v>1618</v>
      </c>
      <c r="C798" s="4">
        <v>54109</v>
      </c>
      <c r="D798" s="2" t="s">
        <v>136</v>
      </c>
      <c r="E798" s="2" t="s">
        <v>1619</v>
      </c>
      <c r="F798" t="e">
        <v>#N/A</v>
      </c>
      <c r="G798" s="6" t="s">
        <v>2230</v>
      </c>
      <c r="H798" s="6">
        <v>8</v>
      </c>
      <c r="I798" s="6" t="s">
        <v>2238</v>
      </c>
      <c r="J798" s="6" t="s">
        <v>2238</v>
      </c>
      <c r="K798" s="34">
        <v>27172.500000000004</v>
      </c>
      <c r="L798" s="34">
        <v>1305</v>
      </c>
      <c r="M798" s="34">
        <v>1079</v>
      </c>
      <c r="N798" s="34">
        <v>43.929564411492123</v>
      </c>
      <c r="O798" s="35">
        <v>4.7584784251168086</v>
      </c>
      <c r="P798" s="33">
        <v>673</v>
      </c>
      <c r="Q798" s="33">
        <v>403</v>
      </c>
      <c r="R798" s="33">
        <v>3</v>
      </c>
      <c r="S798" s="8">
        <v>45.186382655106158</v>
      </c>
      <c r="T798" s="33">
        <v>0</v>
      </c>
      <c r="U798" s="33">
        <v>0</v>
      </c>
      <c r="V798" s="33">
        <v>0</v>
      </c>
      <c r="W798" s="33">
        <v>27055.474999999999</v>
      </c>
      <c r="X798" s="33">
        <v>0</v>
      </c>
      <c r="Y798" s="33">
        <v>0</v>
      </c>
      <c r="Z798" s="33">
        <v>7996.7449999999999</v>
      </c>
      <c r="AA798" s="33">
        <v>0</v>
      </c>
      <c r="AB798" s="33">
        <v>0</v>
      </c>
      <c r="AC798" s="33">
        <v>19068.161</v>
      </c>
      <c r="AD798" s="33">
        <v>0</v>
      </c>
      <c r="AE798" s="33">
        <v>9.4309118999999999</v>
      </c>
      <c r="AF798" s="33">
        <v>0</v>
      </c>
      <c r="AG798" s="33">
        <v>5127.0034999999998</v>
      </c>
      <c r="AH798" s="33">
        <v>0</v>
      </c>
      <c r="AI798" s="33">
        <v>0</v>
      </c>
      <c r="AJ798" s="33">
        <v>9698.8225999999995</v>
      </c>
      <c r="AK798" s="33">
        <v>0</v>
      </c>
      <c r="AL798" s="33">
        <v>12229.648999999999</v>
      </c>
      <c r="AM798" s="33">
        <v>0</v>
      </c>
      <c r="AN798" s="33">
        <v>82.155789137108002</v>
      </c>
      <c r="AO798" s="10">
        <v>0.66188801731133351</v>
      </c>
      <c r="AP798" s="8">
        <v>0</v>
      </c>
      <c r="AQ798" s="8">
        <v>20.780485321777114</v>
      </c>
      <c r="AR798" s="8">
        <v>263</v>
      </c>
      <c r="AS798" s="8">
        <v>115.96958174904942</v>
      </c>
      <c r="AT798">
        <v>347</v>
      </c>
      <c r="AU798" s="20">
        <v>864</v>
      </c>
      <c r="AV798" s="8">
        <v>80.07414272474513</v>
      </c>
      <c r="AW798" s="34">
        <v>196</v>
      </c>
      <c r="AX798" s="34">
        <v>180</v>
      </c>
    </row>
    <row r="799" spans="1:50" x14ac:dyDescent="0.25">
      <c r="A799" s="2" t="s">
        <v>204</v>
      </c>
      <c r="B799" s="3" t="s">
        <v>1620</v>
      </c>
      <c r="C799" s="4">
        <v>52390</v>
      </c>
      <c r="D799" s="2" t="s">
        <v>206</v>
      </c>
      <c r="E799" s="2" t="s">
        <v>1621</v>
      </c>
      <c r="F799" t="s">
        <v>2255</v>
      </c>
      <c r="G799" s="6" t="s">
        <v>2233</v>
      </c>
      <c r="H799" s="6">
        <v>28</v>
      </c>
      <c r="I799" s="6" t="s">
        <v>2237</v>
      </c>
      <c r="J799" s="6" t="s">
        <v>2238</v>
      </c>
      <c r="K799" s="34">
        <v>41711.600000000006</v>
      </c>
      <c r="L799" s="34">
        <v>1928</v>
      </c>
      <c r="M799" s="34">
        <v>1806</v>
      </c>
      <c r="N799" s="34">
        <v>59.46843853820598</v>
      </c>
      <c r="O799" s="35">
        <v>4.1143216622494814</v>
      </c>
      <c r="P799" s="33">
        <v>0</v>
      </c>
      <c r="Q799" s="33">
        <v>0</v>
      </c>
      <c r="R799" s="33">
        <v>1806</v>
      </c>
      <c r="S799" s="8">
        <v>93.579718940439577</v>
      </c>
      <c r="T799" s="33">
        <v>366.51726000000002</v>
      </c>
      <c r="U799" s="33">
        <v>0</v>
      </c>
      <c r="V799" s="33">
        <v>14556.777</v>
      </c>
      <c r="W799" s="33">
        <v>18746.464</v>
      </c>
      <c r="X799" s="33">
        <v>0</v>
      </c>
      <c r="Y799" s="33">
        <v>1988.7058</v>
      </c>
      <c r="Z799" s="33">
        <v>30673.305</v>
      </c>
      <c r="AA799" s="33">
        <v>223.46386000000001</v>
      </c>
      <c r="AB799" s="33">
        <v>4747.1742000000004</v>
      </c>
      <c r="AC799" s="33">
        <v>2085.6689999999999</v>
      </c>
      <c r="AD799" s="33">
        <v>27.280812999999998</v>
      </c>
      <c r="AE799" s="33">
        <v>3.0950188999999999</v>
      </c>
      <c r="AF799" s="33">
        <v>0</v>
      </c>
      <c r="AG799" s="33">
        <v>1482.2710999999999</v>
      </c>
      <c r="AH799" s="33">
        <v>226.24272999999999</v>
      </c>
      <c r="AI799" s="33">
        <v>77.098408000000006</v>
      </c>
      <c r="AJ799" s="33">
        <v>761.94632000000001</v>
      </c>
      <c r="AK799" s="33">
        <v>0</v>
      </c>
      <c r="AL799" s="33">
        <v>37177.375</v>
      </c>
      <c r="AM799" s="33">
        <v>14810.1394392</v>
      </c>
      <c r="AN799" s="33">
        <v>117.49939599227999</v>
      </c>
      <c r="AO799" s="10">
        <v>0.6349031690140845</v>
      </c>
      <c r="AP799" s="8">
        <v>0</v>
      </c>
      <c r="AQ799" s="8">
        <v>0</v>
      </c>
      <c r="AR799" s="8">
        <v>459</v>
      </c>
      <c r="AS799" s="8">
        <v>0</v>
      </c>
      <c r="AT799">
        <v>1053</v>
      </c>
      <c r="AU799" s="20">
        <v>1473</v>
      </c>
      <c r="AV799" s="8">
        <v>81.561461794019934</v>
      </c>
      <c r="AW799" s="34">
        <v>112</v>
      </c>
      <c r="AX799" s="34">
        <v>96</v>
      </c>
    </row>
    <row r="800" spans="1:50" x14ac:dyDescent="0.25">
      <c r="A800" s="2" t="s">
        <v>500</v>
      </c>
      <c r="B800" s="3" t="s">
        <v>1622</v>
      </c>
      <c r="C800" s="4">
        <v>5091</v>
      </c>
      <c r="D800" s="2" t="s">
        <v>502</v>
      </c>
      <c r="E800" s="2" t="s">
        <v>1623</v>
      </c>
      <c r="F800" t="e">
        <v>#N/A</v>
      </c>
      <c r="G800" s="6" t="s">
        <v>2232</v>
      </c>
      <c r="H800" s="6">
        <v>0</v>
      </c>
      <c r="I800" s="6" t="s">
        <v>2239</v>
      </c>
      <c r="J800" s="6" t="s">
        <v>2239</v>
      </c>
      <c r="K800" s="34">
        <v>17933.800000000003</v>
      </c>
      <c r="L800" s="34">
        <v>886</v>
      </c>
      <c r="M800" s="34">
        <v>721</v>
      </c>
      <c r="N800" s="34">
        <v>58.252427184466015</v>
      </c>
      <c r="O800" s="35">
        <v>5.3400877591633797</v>
      </c>
      <c r="P800" s="33">
        <v>628</v>
      </c>
      <c r="Q800" s="33">
        <v>87</v>
      </c>
      <c r="R800" s="33">
        <v>6</v>
      </c>
      <c r="S800" s="8">
        <v>39.882156621392781</v>
      </c>
      <c r="T800" s="33">
        <v>1241.6034</v>
      </c>
      <c r="U800" s="33">
        <v>0</v>
      </c>
      <c r="V800" s="33">
        <v>0</v>
      </c>
      <c r="W800" s="33">
        <v>16034.593999999999</v>
      </c>
      <c r="X800" s="33">
        <v>0</v>
      </c>
      <c r="Y800" s="33">
        <v>0</v>
      </c>
      <c r="Z800" s="33">
        <v>5367.9363000000003</v>
      </c>
      <c r="AA800" s="33">
        <v>86.563143999999994</v>
      </c>
      <c r="AB800" s="33">
        <v>17.543569999999999</v>
      </c>
      <c r="AC800" s="33">
        <v>11838.04</v>
      </c>
      <c r="AD800" s="33">
        <v>20.434139999999999</v>
      </c>
      <c r="AE800" s="33">
        <v>23.466405000000002</v>
      </c>
      <c r="AF800" s="33">
        <v>0</v>
      </c>
      <c r="AG800" s="33">
        <v>22.459329</v>
      </c>
      <c r="AH800" s="33">
        <v>74.401681999999994</v>
      </c>
      <c r="AI800" s="33">
        <v>137.62615</v>
      </c>
      <c r="AJ800" s="33">
        <v>9056.2685000000001</v>
      </c>
      <c r="AK800" s="33">
        <v>1104.5256999999999</v>
      </c>
      <c r="AL800" s="33">
        <v>6911.7691999999997</v>
      </c>
      <c r="AM800" s="33">
        <v>7105.9449193399996</v>
      </c>
      <c r="AN800" s="33">
        <v>56.093067589571717</v>
      </c>
      <c r="AO800" s="10">
        <v>0.56114081996434939</v>
      </c>
      <c r="AP800" s="8">
        <v>0</v>
      </c>
      <c r="AQ800" s="8">
        <v>65.422778127200488</v>
      </c>
      <c r="AR800" s="8">
        <v>170</v>
      </c>
      <c r="AS800" s="8">
        <v>487.05882352941177</v>
      </c>
      <c r="AT800">
        <v>117</v>
      </c>
      <c r="AU800" s="20">
        <v>89</v>
      </c>
      <c r="AV800" s="8">
        <v>12.343966712898752</v>
      </c>
      <c r="AW800" s="34">
        <v>168</v>
      </c>
      <c r="AX800" s="34">
        <v>149</v>
      </c>
    </row>
    <row r="801" spans="1:50" x14ac:dyDescent="0.25">
      <c r="A801" s="2" t="s">
        <v>376</v>
      </c>
      <c r="B801" s="3" t="s">
        <v>1624</v>
      </c>
      <c r="C801" s="4">
        <v>47745</v>
      </c>
      <c r="D801" s="2" t="s">
        <v>378</v>
      </c>
      <c r="E801" s="2" t="s">
        <v>1625</v>
      </c>
      <c r="F801" t="e">
        <v>#N/A</v>
      </c>
      <c r="G801" s="6" t="s">
        <v>2233</v>
      </c>
      <c r="H801" s="6">
        <v>8</v>
      </c>
      <c r="I801" s="6" t="s">
        <v>2238</v>
      </c>
      <c r="J801" s="6" t="s">
        <v>2238</v>
      </c>
      <c r="K801" s="34">
        <v>73388</v>
      </c>
      <c r="L801" s="34">
        <v>1490</v>
      </c>
      <c r="M801" s="34">
        <v>1227</v>
      </c>
      <c r="N801" s="34">
        <v>56.39771801140995</v>
      </c>
      <c r="O801" s="35">
        <v>2.1085239495658152</v>
      </c>
      <c r="P801" s="33">
        <v>620</v>
      </c>
      <c r="Q801" s="33">
        <v>601</v>
      </c>
      <c r="R801" s="33">
        <v>6</v>
      </c>
      <c r="S801" s="8">
        <v>64.400034199218226</v>
      </c>
      <c r="T801" s="33">
        <v>15453.132</v>
      </c>
      <c r="U801" s="33">
        <v>0</v>
      </c>
      <c r="V801" s="33">
        <v>0</v>
      </c>
      <c r="W801" s="33">
        <v>0</v>
      </c>
      <c r="X801" s="33">
        <v>39130.703999999998</v>
      </c>
      <c r="Y801" s="33">
        <v>20701.442999999999</v>
      </c>
      <c r="Z801" s="33">
        <v>13993.199000000001</v>
      </c>
      <c r="AA801" s="33">
        <v>6280.3669</v>
      </c>
      <c r="AB801" s="33">
        <v>33042.171999999999</v>
      </c>
      <c r="AC801" s="33">
        <v>21586.725999999999</v>
      </c>
      <c r="AD801" s="33">
        <v>401.91464000000002</v>
      </c>
      <c r="AE801" s="33">
        <v>148.22011000000001</v>
      </c>
      <c r="AF801" s="33">
        <v>164.74170000000001</v>
      </c>
      <c r="AG801" s="33">
        <v>25093.126</v>
      </c>
      <c r="AH801" s="33">
        <v>1.1168807000000001</v>
      </c>
      <c r="AI801" s="33">
        <v>951.80534999999998</v>
      </c>
      <c r="AJ801" s="33">
        <v>3102.4429</v>
      </c>
      <c r="AK801" s="33">
        <v>4665.9395999999997</v>
      </c>
      <c r="AL801" s="33">
        <v>61827.237999999998</v>
      </c>
      <c r="AM801" s="33">
        <v>32475.733997300002</v>
      </c>
      <c r="AN801" s="33">
        <v>147.74019366915599</v>
      </c>
      <c r="AO801" s="10">
        <v>0.78131634819532925</v>
      </c>
      <c r="AP801" s="8">
        <v>0</v>
      </c>
      <c r="AQ801" s="8">
        <v>105.44385055433435</v>
      </c>
      <c r="AR801" s="8">
        <v>967</v>
      </c>
      <c r="AS801" s="8">
        <v>133.55739400206826</v>
      </c>
      <c r="AT801">
        <v>840</v>
      </c>
      <c r="AU801" s="20">
        <v>1186</v>
      </c>
      <c r="AV801" s="8">
        <v>96.658516707416467</v>
      </c>
      <c r="AW801" s="34">
        <v>82</v>
      </c>
      <c r="AX801" s="34">
        <v>68</v>
      </c>
    </row>
    <row r="802" spans="1:50" x14ac:dyDescent="0.25">
      <c r="A802" s="2" t="s">
        <v>758</v>
      </c>
      <c r="B802" s="3" t="s">
        <v>1626</v>
      </c>
      <c r="C802" s="4">
        <v>50001</v>
      </c>
      <c r="D802" s="2" t="s">
        <v>760</v>
      </c>
      <c r="E802" s="2" t="s">
        <v>1627</v>
      </c>
      <c r="F802" t="e">
        <v>#N/A</v>
      </c>
      <c r="G802" s="6" t="s">
        <v>2231</v>
      </c>
      <c r="H802" s="6">
        <v>8</v>
      </c>
      <c r="I802" s="6" t="s">
        <v>2238</v>
      </c>
      <c r="J802" s="6" t="s">
        <v>2239</v>
      </c>
      <c r="K802" s="34">
        <v>125551</v>
      </c>
      <c r="L802" s="34">
        <v>14388</v>
      </c>
      <c r="M802" s="34">
        <v>3348</v>
      </c>
      <c r="N802" s="34">
        <v>48.267622461170852</v>
      </c>
      <c r="O802" s="35">
        <v>2.0817372723865644</v>
      </c>
      <c r="P802" s="33">
        <v>602</v>
      </c>
      <c r="Q802" s="33">
        <v>2609</v>
      </c>
      <c r="R802" s="33">
        <v>137</v>
      </c>
      <c r="S802" s="8">
        <v>28.507743226105632</v>
      </c>
      <c r="T802" s="33">
        <v>97839.907999999996</v>
      </c>
      <c r="U802" s="33">
        <v>5873.7112999999999</v>
      </c>
      <c r="V802" s="33">
        <v>5493.0517</v>
      </c>
      <c r="W802" s="33">
        <v>21009.677</v>
      </c>
      <c r="X802" s="33">
        <v>0</v>
      </c>
      <c r="Y802" s="33">
        <v>330.44049999999999</v>
      </c>
      <c r="Z802" s="33">
        <v>21612.78</v>
      </c>
      <c r="AA802" s="33">
        <v>237.43732</v>
      </c>
      <c r="AB802" s="33">
        <v>5213.4530999999997</v>
      </c>
      <c r="AC802" s="33">
        <v>101116.44</v>
      </c>
      <c r="AD802" s="33">
        <v>2731.0185000000001</v>
      </c>
      <c r="AE802" s="33">
        <v>2745.5165999999999</v>
      </c>
      <c r="AF802" s="33">
        <v>0</v>
      </c>
      <c r="AG802" s="33">
        <v>2782.5214999999998</v>
      </c>
      <c r="AH802" s="33">
        <v>0</v>
      </c>
      <c r="AI802" s="33">
        <v>2427.9490999999998</v>
      </c>
      <c r="AJ802" s="33">
        <v>6036.7925999999998</v>
      </c>
      <c r="AK802" s="33">
        <v>79834.982000000004</v>
      </c>
      <c r="AL802" s="33">
        <v>37413.805999999997</v>
      </c>
      <c r="AM802" s="33">
        <v>2385.9033340400001</v>
      </c>
      <c r="AN802" s="33">
        <v>139.1923503176948</v>
      </c>
      <c r="AO802" s="10">
        <v>0.26745535961081318</v>
      </c>
      <c r="AP802" s="8">
        <v>0</v>
      </c>
      <c r="AQ802" s="8">
        <v>177.3913005231679</v>
      </c>
      <c r="AR802" s="8">
        <v>1328</v>
      </c>
      <c r="AS802" s="8">
        <v>137.85391566265059</v>
      </c>
      <c r="AT802">
        <v>717</v>
      </c>
      <c r="AU802" s="20">
        <v>3089</v>
      </c>
      <c r="AV802" s="8">
        <v>92.264038231780162</v>
      </c>
      <c r="AW802" s="34">
        <v>119</v>
      </c>
      <c r="AX802" s="34">
        <v>88</v>
      </c>
    </row>
    <row r="803" spans="1:50" x14ac:dyDescent="0.25">
      <c r="A803" s="2" t="s">
        <v>204</v>
      </c>
      <c r="B803" s="3" t="s">
        <v>1628</v>
      </c>
      <c r="C803" s="4">
        <v>52435</v>
      </c>
      <c r="D803" s="2" t="s">
        <v>206</v>
      </c>
      <c r="E803" s="2" t="s">
        <v>1629</v>
      </c>
      <c r="F803" t="e">
        <v>#N/A</v>
      </c>
      <c r="G803" s="6" t="s">
        <v>2230</v>
      </c>
      <c r="H803" s="6">
        <v>28</v>
      </c>
      <c r="I803" s="6" t="s">
        <v>2237</v>
      </c>
      <c r="J803" s="6" t="s">
        <v>2238</v>
      </c>
      <c r="K803" s="34">
        <v>56576.5</v>
      </c>
      <c r="L803" s="34">
        <v>3561</v>
      </c>
      <c r="M803" s="34">
        <v>2393</v>
      </c>
      <c r="N803" s="34">
        <v>74.926870037609689</v>
      </c>
      <c r="O803" s="35">
        <v>3.9853293528251363</v>
      </c>
      <c r="P803" s="33">
        <v>1065</v>
      </c>
      <c r="Q803" s="33">
        <v>1224</v>
      </c>
      <c r="R803" s="33">
        <v>104</v>
      </c>
      <c r="S803" s="8">
        <v>78.51642436352067</v>
      </c>
      <c r="T803" s="33">
        <v>2592.8649</v>
      </c>
      <c r="U803" s="33">
        <v>8853.4611999999997</v>
      </c>
      <c r="V803" s="33">
        <v>8526.7327999999998</v>
      </c>
      <c r="W803" s="33">
        <v>36971.184999999998</v>
      </c>
      <c r="X803" s="33">
        <v>2.0316359999999999E-2</v>
      </c>
      <c r="Y803" s="33">
        <v>32.606831999999997</v>
      </c>
      <c r="Z803" s="33">
        <v>27045.572</v>
      </c>
      <c r="AA803" s="33">
        <v>251.32578000000001</v>
      </c>
      <c r="AB803" s="33">
        <v>189.34987000000001</v>
      </c>
      <c r="AC803" s="33">
        <v>29443.891</v>
      </c>
      <c r="AD803" s="33">
        <v>20.853453999999999</v>
      </c>
      <c r="AE803" s="33">
        <v>25.848046</v>
      </c>
      <c r="AF803" s="33">
        <v>0</v>
      </c>
      <c r="AG803" s="33">
        <v>5771.5263000000004</v>
      </c>
      <c r="AH803" s="33">
        <v>251.32578000000001</v>
      </c>
      <c r="AI803" s="33">
        <v>781.28336999999999</v>
      </c>
      <c r="AJ803" s="33">
        <v>3976.3416000000002</v>
      </c>
      <c r="AK803" s="33">
        <v>1435.7963999999999</v>
      </c>
      <c r="AL803" s="33">
        <v>44741.476999999999</v>
      </c>
      <c r="AM803" s="33">
        <v>754.74395984199998</v>
      </c>
      <c r="AN803" s="33">
        <v>171.22879300307838</v>
      </c>
      <c r="AO803" s="10">
        <v>0.32482352941176473</v>
      </c>
      <c r="AP803" s="8">
        <v>0</v>
      </c>
      <c r="AQ803" s="8">
        <v>49.621395410705922</v>
      </c>
      <c r="AR803" s="8">
        <v>531</v>
      </c>
      <c r="AS803" s="8">
        <v>103.76647834274952</v>
      </c>
      <c r="AT803">
        <v>1394</v>
      </c>
      <c r="AU803" s="20">
        <v>2232.9999999999995</v>
      </c>
      <c r="AV803" s="8">
        <v>93.313832010029245</v>
      </c>
      <c r="AW803" s="34">
        <v>339</v>
      </c>
      <c r="AX803" s="34">
        <v>315</v>
      </c>
    </row>
    <row r="804" spans="1:50" x14ac:dyDescent="0.25">
      <c r="A804" s="2" t="s">
        <v>576</v>
      </c>
      <c r="B804" s="3" t="s">
        <v>1630</v>
      </c>
      <c r="C804" s="4">
        <v>76828</v>
      </c>
      <c r="D804" s="2" t="s">
        <v>578</v>
      </c>
      <c r="E804" s="2" t="s">
        <v>1631</v>
      </c>
      <c r="F804" t="e">
        <v>#N/A</v>
      </c>
      <c r="G804" s="6" t="s">
        <v>2232</v>
      </c>
      <c r="H804" s="6">
        <v>8</v>
      </c>
      <c r="I804" s="6" t="s">
        <v>2238</v>
      </c>
      <c r="J804" s="6" t="s">
        <v>2238</v>
      </c>
      <c r="K804" s="34">
        <v>27285.200000000001</v>
      </c>
      <c r="L804" s="34">
        <v>1747</v>
      </c>
      <c r="M804" s="34">
        <v>1569</v>
      </c>
      <c r="N804" s="34">
        <v>59.273422562141484</v>
      </c>
      <c r="O804" s="35">
        <v>7.9759740889700295</v>
      </c>
      <c r="P804" s="33">
        <v>993</v>
      </c>
      <c r="Q804" s="33">
        <v>571</v>
      </c>
      <c r="R804" s="33">
        <v>5</v>
      </c>
      <c r="S804" s="8">
        <v>20.276142305453675</v>
      </c>
      <c r="T804" s="33">
        <v>2760.6574000000001</v>
      </c>
      <c r="U804" s="33">
        <v>462.04885999999999</v>
      </c>
      <c r="V804" s="33">
        <v>3722.2485000000001</v>
      </c>
      <c r="W804" s="33">
        <v>26522.062999999998</v>
      </c>
      <c r="X804" s="33">
        <v>131.22664</v>
      </c>
      <c r="Y804" s="33">
        <v>0</v>
      </c>
      <c r="Z804" s="33">
        <v>5090.9821000000002</v>
      </c>
      <c r="AA804" s="33">
        <v>7063.5079999999998</v>
      </c>
      <c r="AB804" s="33">
        <v>101.5031</v>
      </c>
      <c r="AC804" s="33">
        <v>21388.514999999999</v>
      </c>
      <c r="AD804" s="33">
        <v>152.46315000000001</v>
      </c>
      <c r="AE804" s="33">
        <v>125.15148000000001</v>
      </c>
      <c r="AF804" s="33">
        <v>0</v>
      </c>
      <c r="AG804" s="33">
        <v>1572.1058</v>
      </c>
      <c r="AH804" s="33">
        <v>7056.4444000000003</v>
      </c>
      <c r="AI804" s="33">
        <v>27.012270000000001</v>
      </c>
      <c r="AJ804" s="33">
        <v>17326.544000000002</v>
      </c>
      <c r="AK804" s="33">
        <v>837.00046999999995</v>
      </c>
      <c r="AL804" s="33">
        <v>6852.7128000000002</v>
      </c>
      <c r="AM804" s="33">
        <v>1859.52618919</v>
      </c>
      <c r="AN804" s="33">
        <v>51.228730040958808</v>
      </c>
      <c r="AO804" s="10">
        <v>0.45808636748518206</v>
      </c>
      <c r="AP804" s="8">
        <v>0</v>
      </c>
      <c r="AQ804" s="8">
        <v>85.073986690650827</v>
      </c>
      <c r="AR804" s="8">
        <v>232</v>
      </c>
      <c r="AS804" s="8">
        <v>373.78761811120688</v>
      </c>
      <c r="AT804">
        <v>416</v>
      </c>
      <c r="AU804" s="20">
        <v>609.99999999999989</v>
      </c>
      <c r="AV804" s="8">
        <v>38.878266411727211</v>
      </c>
      <c r="AW804" s="34">
        <v>484</v>
      </c>
      <c r="AX804" s="34">
        <v>441</v>
      </c>
    </row>
    <row r="805" spans="1:50" x14ac:dyDescent="0.25">
      <c r="A805" s="2" t="s">
        <v>27</v>
      </c>
      <c r="B805" s="3" t="s">
        <v>1632</v>
      </c>
      <c r="C805" s="4">
        <v>25653</v>
      </c>
      <c r="D805" s="2" t="s">
        <v>29</v>
      </c>
      <c r="E805" s="2" t="s">
        <v>835</v>
      </c>
      <c r="F805" t="e">
        <v>#N/A</v>
      </c>
      <c r="G805" s="6" t="s">
        <v>2230</v>
      </c>
      <c r="H805" s="6">
        <v>13</v>
      </c>
      <c r="I805" s="6" t="s">
        <v>2238</v>
      </c>
      <c r="J805" s="6" t="s">
        <v>2238</v>
      </c>
      <c r="K805" s="34">
        <v>29674.399999999998</v>
      </c>
      <c r="L805" s="34">
        <v>2398</v>
      </c>
      <c r="M805" s="34">
        <v>2200</v>
      </c>
      <c r="N805" s="34">
        <v>58.045454545454547</v>
      </c>
      <c r="O805" s="35">
        <v>8.1632777966090746</v>
      </c>
      <c r="P805" s="33">
        <v>647</v>
      </c>
      <c r="Q805" s="33">
        <v>1545</v>
      </c>
      <c r="R805" s="33">
        <v>8</v>
      </c>
      <c r="S805" s="8">
        <v>13.911194867526358</v>
      </c>
      <c r="T805" s="33">
        <v>6238.7323999999999</v>
      </c>
      <c r="U805" s="33">
        <v>3536.7883999999999</v>
      </c>
      <c r="V805" s="33">
        <v>997.82784000000004</v>
      </c>
      <c r="W805" s="33">
        <v>18386.922999999999</v>
      </c>
      <c r="X805" s="33">
        <v>0</v>
      </c>
      <c r="Y805" s="33">
        <v>0</v>
      </c>
      <c r="Z805" s="33">
        <v>0</v>
      </c>
      <c r="AA805" s="33">
        <v>16699.571</v>
      </c>
      <c r="AB805" s="33">
        <v>0</v>
      </c>
      <c r="AC805" s="33">
        <v>12469.779</v>
      </c>
      <c r="AD805" s="33">
        <v>0</v>
      </c>
      <c r="AE805" s="33">
        <v>9.0341091000000002</v>
      </c>
      <c r="AF805" s="33">
        <v>0</v>
      </c>
      <c r="AG805" s="33">
        <v>1825.2070000000001</v>
      </c>
      <c r="AH805" s="33">
        <v>16639.803</v>
      </c>
      <c r="AI805" s="33">
        <v>986.39621999999997</v>
      </c>
      <c r="AJ805" s="33">
        <v>4837.4402</v>
      </c>
      <c r="AK805" s="33">
        <v>813.65801999999996</v>
      </c>
      <c r="AL805" s="33">
        <v>4057.8112000000001</v>
      </c>
      <c r="AM805" s="33">
        <v>428.04013656799998</v>
      </c>
      <c r="AN805" s="33">
        <v>60.040754102893999</v>
      </c>
      <c r="AO805" s="10">
        <v>0.38066023955594508</v>
      </c>
      <c r="AP805" s="8">
        <v>0</v>
      </c>
      <c r="AQ805" s="8">
        <v>166.32698350353493</v>
      </c>
      <c r="AR805" s="8">
        <v>297</v>
      </c>
      <c r="AS805" s="8">
        <v>764.30976430976432</v>
      </c>
      <c r="AT805">
        <v>1002</v>
      </c>
      <c r="AU805" s="20">
        <v>1763</v>
      </c>
      <c r="AV805" s="8">
        <v>80.13636363636364</v>
      </c>
      <c r="AW805" s="34">
        <v>322</v>
      </c>
      <c r="AX805" s="34">
        <v>293</v>
      </c>
    </row>
    <row r="806" spans="1:50" x14ac:dyDescent="0.25">
      <c r="A806" s="2" t="s">
        <v>301</v>
      </c>
      <c r="B806" s="3" t="s">
        <v>1633</v>
      </c>
      <c r="C806" s="4">
        <v>13873</v>
      </c>
      <c r="D806" s="2" t="s">
        <v>303</v>
      </c>
      <c r="E806" s="2" t="s">
        <v>167</v>
      </c>
      <c r="F806" t="e">
        <v>#N/A</v>
      </c>
      <c r="G806" s="6" t="s">
        <v>2231</v>
      </c>
      <c r="H806" s="6">
        <v>11</v>
      </c>
      <c r="I806" s="6" t="s">
        <v>2238</v>
      </c>
      <c r="J806" s="6" t="s">
        <v>2238</v>
      </c>
      <c r="K806" s="34">
        <v>13633.3</v>
      </c>
      <c r="L806" s="34">
        <v>852</v>
      </c>
      <c r="M806" s="34">
        <v>739</v>
      </c>
      <c r="N806" s="34">
        <v>37.347767253044658</v>
      </c>
      <c r="O806" s="35">
        <v>4.8282884230047571</v>
      </c>
      <c r="P806" s="33">
        <v>125</v>
      </c>
      <c r="Q806" s="33">
        <v>613</v>
      </c>
      <c r="R806" s="33">
        <v>1</v>
      </c>
      <c r="S806" s="8">
        <v>8.3660318748944835</v>
      </c>
      <c r="T806" s="33">
        <v>5976.5608000000002</v>
      </c>
      <c r="U806" s="33">
        <v>0</v>
      </c>
      <c r="V806" s="33">
        <v>0</v>
      </c>
      <c r="W806" s="33">
        <v>7999.2833000000001</v>
      </c>
      <c r="X806" s="33">
        <v>0</v>
      </c>
      <c r="Y806" s="33">
        <v>0</v>
      </c>
      <c r="Z806" s="33">
        <v>558.43190000000004</v>
      </c>
      <c r="AA806" s="33">
        <v>0</v>
      </c>
      <c r="AB806" s="33">
        <v>0</v>
      </c>
      <c r="AC806" s="33">
        <v>13412.016</v>
      </c>
      <c r="AD806" s="33">
        <v>131.93065999999999</v>
      </c>
      <c r="AE806" s="33">
        <v>143.76872</v>
      </c>
      <c r="AF806" s="33">
        <v>0</v>
      </c>
      <c r="AG806" s="33">
        <v>0</v>
      </c>
      <c r="AH806" s="33">
        <v>0</v>
      </c>
      <c r="AI806" s="33">
        <v>0</v>
      </c>
      <c r="AJ806" s="33">
        <v>8225.2281999999996</v>
      </c>
      <c r="AK806" s="33">
        <v>4553.5725000000002</v>
      </c>
      <c r="AL806" s="33">
        <v>1179.8089</v>
      </c>
      <c r="AM806" s="33">
        <v>0</v>
      </c>
      <c r="AN806" s="33">
        <v>76.886355064748017</v>
      </c>
      <c r="AO806" s="10">
        <v>0.60092807424593964</v>
      </c>
      <c r="AP806" s="8">
        <v>98.231827111984273</v>
      </c>
      <c r="AQ806" s="8">
        <v>12.206926423090568</v>
      </c>
      <c r="AR806" s="8">
        <v>134</v>
      </c>
      <c r="AS806" s="8">
        <v>150</v>
      </c>
      <c r="AT806">
        <v>655</v>
      </c>
      <c r="AU806" s="20">
        <v>726</v>
      </c>
      <c r="AV806" s="8">
        <v>98.240866035182677</v>
      </c>
      <c r="AW806" s="34">
        <v>33</v>
      </c>
      <c r="AX806" s="34">
        <v>21</v>
      </c>
    </row>
    <row r="807" spans="1:50" x14ac:dyDescent="0.25">
      <c r="A807" s="2" t="s">
        <v>901</v>
      </c>
      <c r="B807" s="3" t="s">
        <v>1634</v>
      </c>
      <c r="C807" s="4">
        <v>85300</v>
      </c>
      <c r="D807" s="2" t="s">
        <v>903</v>
      </c>
      <c r="E807" s="2" t="s">
        <v>519</v>
      </c>
      <c r="F807" t="e">
        <v>#N/A</v>
      </c>
      <c r="G807" s="6" t="s">
        <v>2230</v>
      </c>
      <c r="H807" s="6">
        <v>12</v>
      </c>
      <c r="I807" s="6" t="s">
        <v>2238</v>
      </c>
      <c r="J807" s="6" t="s">
        <v>2238</v>
      </c>
      <c r="K807" s="34">
        <v>39940.9</v>
      </c>
      <c r="L807" s="34">
        <v>656</v>
      </c>
      <c r="M807" s="34">
        <v>560</v>
      </c>
      <c r="N807" s="34">
        <v>11.25</v>
      </c>
      <c r="O807" s="35">
        <v>0.308212705702267</v>
      </c>
      <c r="P807" s="33">
        <v>147</v>
      </c>
      <c r="Q807" s="33">
        <v>410</v>
      </c>
      <c r="R807" s="33">
        <v>3</v>
      </c>
      <c r="S807" s="8">
        <v>41.040128920939281</v>
      </c>
      <c r="T807" s="33">
        <v>13591.864</v>
      </c>
      <c r="U807" s="33">
        <v>2749.3247000000001</v>
      </c>
      <c r="V807" s="33">
        <v>5505.1277</v>
      </c>
      <c r="W807" s="33">
        <v>16650.218000000001</v>
      </c>
      <c r="X807" s="33">
        <v>2076.4735999999998</v>
      </c>
      <c r="Y807" s="33">
        <v>54.833508000000002</v>
      </c>
      <c r="Z807" s="33">
        <v>9496.2919999999995</v>
      </c>
      <c r="AA807" s="33">
        <v>25.98273</v>
      </c>
      <c r="AB807" s="33">
        <v>1085.6474000000001</v>
      </c>
      <c r="AC807" s="33">
        <v>30462.502</v>
      </c>
      <c r="AD807" s="33">
        <v>181.12801999999999</v>
      </c>
      <c r="AE807" s="33">
        <v>59.160857</v>
      </c>
      <c r="AF807" s="33">
        <v>122.27779</v>
      </c>
      <c r="AG807" s="33">
        <v>2792.9564</v>
      </c>
      <c r="AH807" s="33">
        <v>0</v>
      </c>
      <c r="AI807" s="33">
        <v>505.77451000000002</v>
      </c>
      <c r="AJ807" s="33">
        <v>11931.498</v>
      </c>
      <c r="AK807" s="33">
        <v>8942.5329999999994</v>
      </c>
      <c r="AL807" s="33">
        <v>16952.185000000001</v>
      </c>
      <c r="AM807" s="33">
        <v>0</v>
      </c>
      <c r="AN807" s="33">
        <v>118.41911116715519</v>
      </c>
      <c r="AO807" s="10">
        <v>0.39240506329113922</v>
      </c>
      <c r="AP807" s="8">
        <v>0</v>
      </c>
      <c r="AQ807" s="8">
        <v>144.8113597852529</v>
      </c>
      <c r="AR807" s="8">
        <v>408</v>
      </c>
      <c r="AS807" s="8">
        <v>402.25490196078425</v>
      </c>
      <c r="AT807">
        <v>136</v>
      </c>
      <c r="AU807" s="20">
        <v>532</v>
      </c>
      <c r="AV807" s="8">
        <v>95</v>
      </c>
      <c r="AW807" s="34">
        <v>93</v>
      </c>
      <c r="AX807" s="34">
        <v>82</v>
      </c>
    </row>
    <row r="808" spans="1:50" x14ac:dyDescent="0.25">
      <c r="A808" s="2" t="s">
        <v>295</v>
      </c>
      <c r="B808" s="3" t="s">
        <v>1635</v>
      </c>
      <c r="C808" s="4">
        <v>73675</v>
      </c>
      <c r="D808" s="2" t="s">
        <v>297</v>
      </c>
      <c r="E808" s="2" t="s">
        <v>1636</v>
      </c>
      <c r="F808" t="e">
        <v>#N/A</v>
      </c>
      <c r="G808" s="6" t="s">
        <v>2230</v>
      </c>
      <c r="H808" s="6">
        <v>6</v>
      </c>
      <c r="I808" s="6" t="s">
        <v>2238</v>
      </c>
      <c r="J808" s="6" t="s">
        <v>2238</v>
      </c>
      <c r="K808" s="34">
        <v>38814.099999999991</v>
      </c>
      <c r="L808" s="34">
        <v>4380</v>
      </c>
      <c r="M808" s="34">
        <v>3951</v>
      </c>
      <c r="N808" s="34">
        <v>68.56492027334852</v>
      </c>
      <c r="O808" s="35">
        <v>12.961609795554899</v>
      </c>
      <c r="P808" s="33">
        <v>2581</v>
      </c>
      <c r="Q808" s="33">
        <v>1341</v>
      </c>
      <c r="R808" s="33">
        <v>29</v>
      </c>
      <c r="S808" s="8">
        <v>27.233128573574973</v>
      </c>
      <c r="T808" s="33">
        <v>2762.509</v>
      </c>
      <c r="U808" s="33">
        <v>0</v>
      </c>
      <c r="V808" s="33">
        <v>222.68135000000001</v>
      </c>
      <c r="W808" s="33">
        <v>36178.483999999997</v>
      </c>
      <c r="X808" s="33">
        <v>0</v>
      </c>
      <c r="Y808" s="33">
        <v>0</v>
      </c>
      <c r="Z808" s="33">
        <v>4685.1571999999996</v>
      </c>
      <c r="AA808" s="33">
        <v>2412.1374999999998</v>
      </c>
      <c r="AB808" s="33">
        <v>143.59434999999999</v>
      </c>
      <c r="AC808" s="33">
        <v>32143.673999999999</v>
      </c>
      <c r="AD808" s="33">
        <v>44.564042999999998</v>
      </c>
      <c r="AE808" s="33">
        <v>43.581772999999998</v>
      </c>
      <c r="AF808" s="33">
        <v>0</v>
      </c>
      <c r="AG808" s="33">
        <v>6236.3661000000002</v>
      </c>
      <c r="AH808" s="33">
        <v>2214.7233000000001</v>
      </c>
      <c r="AI808" s="33">
        <v>228.42402000000001</v>
      </c>
      <c r="AJ808" s="33">
        <v>19685.401999999998</v>
      </c>
      <c r="AK808" s="33">
        <v>282.85894999999999</v>
      </c>
      <c r="AL808" s="33">
        <v>10737.771000000001</v>
      </c>
      <c r="AM808" s="33">
        <v>0</v>
      </c>
      <c r="AN808" s="33">
        <v>140.7635167149208</v>
      </c>
      <c r="AO808" s="10">
        <v>0.51727885242338623</v>
      </c>
      <c r="AP808" s="8">
        <v>0</v>
      </c>
      <c r="AQ808" s="8">
        <v>126.65</v>
      </c>
      <c r="AR808" s="8">
        <v>407</v>
      </c>
      <c r="AS808" s="8">
        <v>311.17936117936119</v>
      </c>
      <c r="AT808">
        <v>1680</v>
      </c>
      <c r="AU808" s="20">
        <v>2124</v>
      </c>
      <c r="AV808" s="8">
        <v>53.758542141230073</v>
      </c>
      <c r="AW808" s="34">
        <v>718</v>
      </c>
      <c r="AX808" s="34">
        <v>649</v>
      </c>
    </row>
    <row r="809" spans="1:50" x14ac:dyDescent="0.25">
      <c r="A809" s="2" t="s">
        <v>530</v>
      </c>
      <c r="B809" s="3" t="s">
        <v>1637</v>
      </c>
      <c r="C809" s="4">
        <v>23001</v>
      </c>
      <c r="D809" s="2" t="s">
        <v>532</v>
      </c>
      <c r="E809" s="2" t="s">
        <v>1638</v>
      </c>
      <c r="F809" t="e">
        <v>#N/A</v>
      </c>
      <c r="G809" s="6" t="s">
        <v>2231</v>
      </c>
      <c r="H809" s="6">
        <v>0</v>
      </c>
      <c r="I809" s="6" t="s">
        <v>2239</v>
      </c>
      <c r="J809" s="6" t="s">
        <v>2239</v>
      </c>
      <c r="K809" s="34">
        <v>307892</v>
      </c>
      <c r="L809" s="34">
        <v>11638</v>
      </c>
      <c r="M809" s="34">
        <v>6038</v>
      </c>
      <c r="N809" s="34">
        <v>50.811526995693931</v>
      </c>
      <c r="O809" s="35">
        <v>1.685199888385833</v>
      </c>
      <c r="P809" s="33">
        <v>1473</v>
      </c>
      <c r="Q809" s="33">
        <v>4564</v>
      </c>
      <c r="R809" s="33">
        <v>1</v>
      </c>
      <c r="S809" s="8">
        <v>8.4534959755512773</v>
      </c>
      <c r="T809" s="33">
        <v>239955.14</v>
      </c>
      <c r="U809" s="33">
        <v>13097.121999999999</v>
      </c>
      <c r="V809" s="33">
        <v>7810.4368999999997</v>
      </c>
      <c r="W809" s="33">
        <v>25817.651999999998</v>
      </c>
      <c r="X809" s="33">
        <v>9010.4336000000003</v>
      </c>
      <c r="Y809" s="33">
        <v>5251.1913999999997</v>
      </c>
      <c r="Z809" s="33">
        <v>2629.8177000000001</v>
      </c>
      <c r="AA809" s="33">
        <v>5483.6845999999996</v>
      </c>
      <c r="AB809" s="33">
        <v>3576.4151999999999</v>
      </c>
      <c r="AC809" s="33">
        <v>285812.46999999997</v>
      </c>
      <c r="AD809" s="33">
        <v>2731.2375000000002</v>
      </c>
      <c r="AE809" s="33">
        <v>3305.4908999999998</v>
      </c>
      <c r="AF809" s="33">
        <v>0</v>
      </c>
      <c r="AG809" s="33">
        <v>15566.124</v>
      </c>
      <c r="AH809" s="33">
        <v>4759.7791999999999</v>
      </c>
      <c r="AI809" s="33">
        <v>984.51874999999995</v>
      </c>
      <c r="AJ809" s="33">
        <v>63852.464999999997</v>
      </c>
      <c r="AK809" s="33">
        <v>191192.31</v>
      </c>
      <c r="AL809" s="33">
        <v>25824.133000000002</v>
      </c>
      <c r="AM809" s="33">
        <v>0</v>
      </c>
      <c r="AN809" s="33">
        <v>81.664869402870806</v>
      </c>
      <c r="AO809" s="10">
        <v>0.49530138622086078</v>
      </c>
      <c r="AP809" s="8">
        <v>4.9382716049382713</v>
      </c>
      <c r="AQ809" s="8">
        <v>293.19661183465689</v>
      </c>
      <c r="AR809" s="8">
        <v>3043</v>
      </c>
      <c r="AS809" s="8">
        <v>175.74104502136049</v>
      </c>
      <c r="AT809">
        <v>2659</v>
      </c>
      <c r="AU809" s="20">
        <v>5812.9999999999991</v>
      </c>
      <c r="AV809" s="8">
        <v>96.273600529976804</v>
      </c>
      <c r="AW809" s="34">
        <v>210</v>
      </c>
      <c r="AX809" s="34">
        <v>168</v>
      </c>
    </row>
    <row r="810" spans="1:50" x14ac:dyDescent="0.25">
      <c r="A810" s="2" t="s">
        <v>204</v>
      </c>
      <c r="B810" s="3" t="s">
        <v>1639</v>
      </c>
      <c r="C810" s="4">
        <v>52490</v>
      </c>
      <c r="D810" s="2" t="s">
        <v>206</v>
      </c>
      <c r="E810" s="2" t="s">
        <v>1640</v>
      </c>
      <c r="F810" t="s">
        <v>2255</v>
      </c>
      <c r="G810" s="6" t="s">
        <v>2233</v>
      </c>
      <c r="H810" s="6">
        <v>28</v>
      </c>
      <c r="I810" s="6" t="s">
        <v>2237</v>
      </c>
      <c r="J810" s="6" t="s">
        <v>2238</v>
      </c>
      <c r="K810" s="34">
        <v>99586.699999999983</v>
      </c>
      <c r="L810" s="34">
        <v>2841</v>
      </c>
      <c r="M810" s="34">
        <v>2756</v>
      </c>
      <c r="N810" s="34">
        <v>58.018867924528308</v>
      </c>
      <c r="O810" s="35">
        <v>3.3926595611635415</v>
      </c>
      <c r="P810" s="33">
        <v>0</v>
      </c>
      <c r="Q810" s="33">
        <v>0</v>
      </c>
      <c r="R810" s="33">
        <v>2756</v>
      </c>
      <c r="S810" s="8">
        <v>89.389595872341118</v>
      </c>
      <c r="T810" s="33">
        <v>21.671911999999999</v>
      </c>
      <c r="U810" s="33">
        <v>0</v>
      </c>
      <c r="V810" s="33">
        <v>14269.295</v>
      </c>
      <c r="W810" s="33">
        <v>67359.745999999999</v>
      </c>
      <c r="X810" s="33">
        <v>4487.6372000000001</v>
      </c>
      <c r="Y810" s="33">
        <v>4474.7421000000004</v>
      </c>
      <c r="Z810" s="33">
        <v>74575.035999999993</v>
      </c>
      <c r="AA810" s="33">
        <v>2410.3386</v>
      </c>
      <c r="AB810" s="33">
        <v>8240.4444000000003</v>
      </c>
      <c r="AC810" s="33">
        <v>8334.5290999999997</v>
      </c>
      <c r="AD810" s="33">
        <v>80.541055</v>
      </c>
      <c r="AE810" s="33">
        <v>7.6863555000000003</v>
      </c>
      <c r="AF810" s="33">
        <v>0</v>
      </c>
      <c r="AG810" s="33">
        <v>1362.8672999999999</v>
      </c>
      <c r="AH810" s="33">
        <v>2410.3386999999998</v>
      </c>
      <c r="AI810" s="33">
        <v>190.73639</v>
      </c>
      <c r="AJ810" s="33">
        <v>6101.6477000000004</v>
      </c>
      <c r="AK810" s="33">
        <v>337.18385000000001</v>
      </c>
      <c r="AL810" s="33">
        <v>87705.172000000006</v>
      </c>
      <c r="AM810" s="33">
        <v>20393.296441499999</v>
      </c>
      <c r="AN810" s="33">
        <v>348.20571216291995</v>
      </c>
      <c r="AO810" s="10">
        <v>0.72132577409507193</v>
      </c>
      <c r="AP810" s="8">
        <v>45.745654162854528</v>
      </c>
      <c r="AQ810" s="8">
        <v>0</v>
      </c>
      <c r="AR810" s="8">
        <v>990</v>
      </c>
      <c r="AS810" s="8">
        <v>0</v>
      </c>
      <c r="AT810">
        <v>1537</v>
      </c>
      <c r="AU810" s="20">
        <v>2638.0000000000005</v>
      </c>
      <c r="AV810" s="8">
        <v>95.71843251088535</v>
      </c>
      <c r="AW810" s="34">
        <v>100</v>
      </c>
      <c r="AX810" s="34">
        <v>76</v>
      </c>
    </row>
    <row r="811" spans="1:50" x14ac:dyDescent="0.25">
      <c r="A811" s="2" t="s">
        <v>27</v>
      </c>
      <c r="B811" s="3" t="s">
        <v>1641</v>
      </c>
      <c r="C811" s="4">
        <v>25288</v>
      </c>
      <c r="D811" s="2" t="s">
        <v>29</v>
      </c>
      <c r="E811" s="2" t="s">
        <v>1642</v>
      </c>
      <c r="F811" t="e">
        <v>#N/A</v>
      </c>
      <c r="G811" s="6" t="s">
        <v>2233</v>
      </c>
      <c r="H811" s="6">
        <v>13</v>
      </c>
      <c r="I811" s="6" t="s">
        <v>2238</v>
      </c>
      <c r="J811" s="6" t="s">
        <v>2238</v>
      </c>
      <c r="K811" s="34">
        <v>7802.2999999999993</v>
      </c>
      <c r="L811" s="34">
        <v>2947</v>
      </c>
      <c r="M811" s="34">
        <v>2843</v>
      </c>
      <c r="N811" s="34">
        <v>92.965177629264858</v>
      </c>
      <c r="O811" s="35">
        <v>37.572669160233573</v>
      </c>
      <c r="P811" s="33">
        <v>248</v>
      </c>
      <c r="Q811" s="33">
        <v>2341</v>
      </c>
      <c r="R811" s="33">
        <v>254</v>
      </c>
      <c r="S811" s="8">
        <v>47.658664844787666</v>
      </c>
      <c r="T811" s="33">
        <v>3847.1374000000001</v>
      </c>
      <c r="U811" s="33">
        <v>1005.6536</v>
      </c>
      <c r="V811" s="33">
        <v>0</v>
      </c>
      <c r="W811" s="33">
        <v>1510.3689999999999</v>
      </c>
      <c r="X811" s="33">
        <v>1.5661265</v>
      </c>
      <c r="Y811" s="33">
        <v>1314.2309</v>
      </c>
      <c r="Z811" s="33">
        <v>0</v>
      </c>
      <c r="AA811" s="33">
        <v>1442.7743</v>
      </c>
      <c r="AB811" s="33">
        <v>702.91876000000002</v>
      </c>
      <c r="AC811" s="33">
        <v>4958.8644000000004</v>
      </c>
      <c r="AD811" s="33">
        <v>0</v>
      </c>
      <c r="AE811" s="33">
        <v>27.909976</v>
      </c>
      <c r="AF811" s="33">
        <v>0</v>
      </c>
      <c r="AG811" s="33">
        <v>248.41302999999999</v>
      </c>
      <c r="AH811" s="33">
        <v>0</v>
      </c>
      <c r="AI811" s="33">
        <v>89.478764999999996</v>
      </c>
      <c r="AJ811" s="33">
        <v>1125.9331999999999</v>
      </c>
      <c r="AK811" s="33">
        <v>2914.7696000000001</v>
      </c>
      <c r="AL811" s="33">
        <v>4012.2838999999999</v>
      </c>
      <c r="AM811" s="33">
        <v>0</v>
      </c>
      <c r="AN811" s="33">
        <v>0.74927093018356006</v>
      </c>
      <c r="AO811" s="10">
        <v>0.22626418988648089</v>
      </c>
      <c r="AP811" s="8">
        <v>0</v>
      </c>
      <c r="AQ811" s="8">
        <v>36.562627651217596</v>
      </c>
      <c r="AR811" s="8">
        <v>87</v>
      </c>
      <c r="AS811" s="8">
        <v>573.56321839080465</v>
      </c>
      <c r="AT811">
        <v>1890</v>
      </c>
      <c r="AU811" s="20">
        <v>2723.0000000000005</v>
      </c>
      <c r="AV811" s="8">
        <v>95.77910657755892</v>
      </c>
      <c r="AW811" s="34">
        <v>273</v>
      </c>
      <c r="AX811" s="34">
        <v>239</v>
      </c>
    </row>
    <row r="812" spans="1:50" x14ac:dyDescent="0.25">
      <c r="A812" s="2" t="s">
        <v>626</v>
      </c>
      <c r="B812" s="3" t="s">
        <v>1643</v>
      </c>
      <c r="C812" s="4">
        <v>95015</v>
      </c>
      <c r="D812" s="2" t="s">
        <v>628</v>
      </c>
      <c r="E812" s="2" t="s">
        <v>697</v>
      </c>
      <c r="F812" t="s">
        <v>2251</v>
      </c>
      <c r="G812" s="6" t="s">
        <v>2230</v>
      </c>
      <c r="H812" s="6">
        <v>28</v>
      </c>
      <c r="I812" s="6" t="s">
        <v>2237</v>
      </c>
      <c r="J812" s="6" t="s">
        <v>2238</v>
      </c>
      <c r="K812" s="34">
        <v>1371564.9</v>
      </c>
      <c r="L812" s="34">
        <v>855</v>
      </c>
      <c r="M812" s="34">
        <v>727</v>
      </c>
      <c r="N812" s="34">
        <v>5.3645116918844566</v>
      </c>
      <c r="O812" s="35">
        <v>6.0999919594366394E-3</v>
      </c>
      <c r="P812" s="33">
        <v>0</v>
      </c>
      <c r="Q812" s="33">
        <v>0</v>
      </c>
      <c r="R812" s="33">
        <v>727</v>
      </c>
      <c r="S812" s="8">
        <v>97.433701084008291</v>
      </c>
      <c r="T812" s="33">
        <v>462581.99</v>
      </c>
      <c r="U812" s="33">
        <v>7256.6471000000001</v>
      </c>
      <c r="V812" s="33">
        <v>0</v>
      </c>
      <c r="W812" s="33">
        <v>600578.29</v>
      </c>
      <c r="X812" s="33">
        <v>285937.93</v>
      </c>
      <c r="Y812" s="33">
        <v>98.339793</v>
      </c>
      <c r="Z812" s="33">
        <v>1266847.5</v>
      </c>
      <c r="AA812" s="33">
        <v>4292.1067999999996</v>
      </c>
      <c r="AB812" s="33">
        <v>4468.2101000000002</v>
      </c>
      <c r="AC812" s="33">
        <v>83867.832999999999</v>
      </c>
      <c r="AD812" s="33">
        <v>0</v>
      </c>
      <c r="AE812" s="33">
        <v>42.108429999999998</v>
      </c>
      <c r="AF812" s="33">
        <v>0</v>
      </c>
      <c r="AG812" s="33">
        <v>99.221971999999994</v>
      </c>
      <c r="AH812" s="33">
        <v>4117.1090000000004</v>
      </c>
      <c r="AI812" s="33">
        <v>2103.7253999999998</v>
      </c>
      <c r="AJ812" s="33">
        <v>26897.713</v>
      </c>
      <c r="AK812" s="33">
        <v>1631.2074</v>
      </c>
      <c r="AL812" s="33">
        <v>1324681.1000000001</v>
      </c>
      <c r="AM812" s="33">
        <v>418608.20782200003</v>
      </c>
      <c r="AN812" s="33">
        <v>1747.1886232241602</v>
      </c>
      <c r="AO812" s="10">
        <v>0.55231014338821027</v>
      </c>
      <c r="AP812" s="8">
        <v>0</v>
      </c>
      <c r="AQ812" s="8">
        <v>28.40260478112387</v>
      </c>
      <c r="AR812" s="8">
        <v>16200</v>
      </c>
      <c r="AS812" s="8">
        <v>2.5648148148148149</v>
      </c>
      <c r="AT812">
        <v>208</v>
      </c>
      <c r="AU812" s="20">
        <v>635</v>
      </c>
      <c r="AV812" s="8">
        <v>87.345254470426411</v>
      </c>
      <c r="AW812" s="34">
        <v>57</v>
      </c>
      <c r="AX812" s="34">
        <v>42</v>
      </c>
    </row>
    <row r="813" spans="1:50" x14ac:dyDescent="0.25">
      <c r="A813" s="2" t="s">
        <v>1456</v>
      </c>
      <c r="B813" s="3" t="s">
        <v>1644</v>
      </c>
      <c r="C813" s="4">
        <v>86571</v>
      </c>
      <c r="D813" s="2" t="s">
        <v>1458</v>
      </c>
      <c r="E813" s="2" t="s">
        <v>1645</v>
      </c>
      <c r="F813" t="s">
        <v>2258</v>
      </c>
      <c r="G813" s="6" t="s">
        <v>2230</v>
      </c>
      <c r="H813" s="6">
        <v>14</v>
      </c>
      <c r="I813" s="6" t="s">
        <v>2238</v>
      </c>
      <c r="J813" s="6" t="s">
        <v>2238</v>
      </c>
      <c r="K813" s="34">
        <v>332694.89999999997</v>
      </c>
      <c r="L813" s="34">
        <v>736</v>
      </c>
      <c r="M813" s="34">
        <v>694</v>
      </c>
      <c r="N813" s="34">
        <v>59.221902017291065</v>
      </c>
      <c r="O813" s="35">
        <v>0.26054214287858063</v>
      </c>
      <c r="P813" s="33">
        <v>0</v>
      </c>
      <c r="Q813" s="33">
        <v>0</v>
      </c>
      <c r="R813" s="33">
        <v>694</v>
      </c>
      <c r="S813" s="8">
        <v>87.136111908652381</v>
      </c>
      <c r="T813" s="33">
        <v>30025.918000000001</v>
      </c>
      <c r="U813" s="33">
        <v>52784.258000000002</v>
      </c>
      <c r="V813" s="33">
        <v>0</v>
      </c>
      <c r="W813" s="33">
        <v>284423.32</v>
      </c>
      <c r="X813" s="33">
        <v>66337.945000000007</v>
      </c>
      <c r="Y813" s="33">
        <v>869.46847000000002</v>
      </c>
      <c r="Z813" s="33">
        <v>330597.69</v>
      </c>
      <c r="AA813" s="33">
        <v>0</v>
      </c>
      <c r="AB813" s="33">
        <v>5435.3230999999996</v>
      </c>
      <c r="AC813" s="33">
        <v>117238.68</v>
      </c>
      <c r="AD813" s="33">
        <v>40.738911999999999</v>
      </c>
      <c r="AE813" s="33">
        <v>40.151978999999997</v>
      </c>
      <c r="AF813" s="33">
        <v>0</v>
      </c>
      <c r="AG813" s="33">
        <v>1950.2972</v>
      </c>
      <c r="AH813" s="33">
        <v>0</v>
      </c>
      <c r="AI813" s="33">
        <v>944.03542000000004</v>
      </c>
      <c r="AJ813" s="33">
        <v>54589.885999999999</v>
      </c>
      <c r="AK813" s="33">
        <v>901.04912999999999</v>
      </c>
      <c r="AL813" s="33">
        <v>395756.48</v>
      </c>
      <c r="AM813" s="33">
        <v>0</v>
      </c>
      <c r="AN813" s="33">
        <v>2878.4018718235998</v>
      </c>
      <c r="AO813" s="10">
        <v>0.46206896551724136</v>
      </c>
      <c r="AP813" s="8">
        <v>0</v>
      </c>
      <c r="AQ813" s="8">
        <v>56.759271095385714</v>
      </c>
      <c r="AR813" s="8">
        <v>4340</v>
      </c>
      <c r="AS813" s="8">
        <v>13.486175115207374</v>
      </c>
      <c r="AT813">
        <v>169</v>
      </c>
      <c r="AU813" s="20">
        <v>684</v>
      </c>
      <c r="AV813" s="8">
        <v>98.559077809798268</v>
      </c>
      <c r="AW813" s="34">
        <v>23</v>
      </c>
      <c r="AX813" s="34">
        <v>19</v>
      </c>
    </row>
    <row r="814" spans="1:50" x14ac:dyDescent="0.25">
      <c r="A814" s="2" t="s">
        <v>500</v>
      </c>
      <c r="B814" s="3" t="s">
        <v>1646</v>
      </c>
      <c r="C814" s="4">
        <v>5895</v>
      </c>
      <c r="D814" s="2" t="s">
        <v>502</v>
      </c>
      <c r="E814" s="2" t="s">
        <v>1647</v>
      </c>
      <c r="F814" t="s">
        <v>2257</v>
      </c>
      <c r="G814" s="6" t="s">
        <v>2233</v>
      </c>
      <c r="H814" s="6">
        <v>0</v>
      </c>
      <c r="I814" s="6" t="s">
        <v>2239</v>
      </c>
      <c r="J814" s="6" t="s">
        <v>2239</v>
      </c>
      <c r="K814" s="34">
        <v>101271.19999999998</v>
      </c>
      <c r="L814" s="34">
        <v>1162</v>
      </c>
      <c r="M814" s="34">
        <v>820</v>
      </c>
      <c r="N814" s="34">
        <v>17.804878048780488</v>
      </c>
      <c r="O814" s="35">
        <v>0.23304497059692519</v>
      </c>
      <c r="P814" s="33">
        <v>229</v>
      </c>
      <c r="Q814" s="33">
        <v>579</v>
      </c>
      <c r="R814" s="33">
        <v>12</v>
      </c>
      <c r="S814" s="8">
        <v>37.475174252418029</v>
      </c>
      <c r="T814" s="33">
        <v>83923.565000000002</v>
      </c>
      <c r="U814" s="33">
        <v>3494.8766999999998</v>
      </c>
      <c r="V814" s="33">
        <v>0</v>
      </c>
      <c r="W814" s="33">
        <v>22320.32</v>
      </c>
      <c r="X814" s="33">
        <v>5954.7782999999999</v>
      </c>
      <c r="Y814" s="33">
        <v>3115.6008999999999</v>
      </c>
      <c r="Z814" s="33">
        <v>44597.718999999997</v>
      </c>
      <c r="AA814" s="33">
        <v>43.780566</v>
      </c>
      <c r="AB814" s="33">
        <v>2144.2779999999998</v>
      </c>
      <c r="AC814" s="33">
        <v>62522.197</v>
      </c>
      <c r="AD814" s="33">
        <v>5217.9306999999999</v>
      </c>
      <c r="AE814" s="33">
        <v>128.29838000000001</v>
      </c>
      <c r="AF814" s="33">
        <v>5072.2236999999996</v>
      </c>
      <c r="AG814" s="33">
        <v>3542.98</v>
      </c>
      <c r="AH814" s="33">
        <v>43.780563000000001</v>
      </c>
      <c r="AI814" s="33">
        <v>1235.5916</v>
      </c>
      <c r="AJ814" s="33">
        <v>20847.975999999999</v>
      </c>
      <c r="AK814" s="33">
        <v>42684.267</v>
      </c>
      <c r="AL814" s="33">
        <v>44086.383999999998</v>
      </c>
      <c r="AM814" s="33">
        <v>0</v>
      </c>
      <c r="AN814" s="33">
        <v>630.7050366502001</v>
      </c>
      <c r="AO814" s="10">
        <v>0.69106783075889855</v>
      </c>
      <c r="AP814" s="8">
        <v>28.522532800912717</v>
      </c>
      <c r="AQ814" s="8">
        <v>217.28579692004993</v>
      </c>
      <c r="AR814" s="8">
        <v>1077</v>
      </c>
      <c r="AS814" s="8">
        <v>255.338904363974</v>
      </c>
      <c r="AT814">
        <v>384</v>
      </c>
      <c r="AU814" s="20">
        <v>774</v>
      </c>
      <c r="AV814" s="8">
        <v>94.390243902439025</v>
      </c>
      <c r="AW814" s="34">
        <v>51</v>
      </c>
      <c r="AX814" s="34">
        <v>35</v>
      </c>
    </row>
    <row r="815" spans="1:50" x14ac:dyDescent="0.25">
      <c r="A815" s="2" t="s">
        <v>772</v>
      </c>
      <c r="B815" s="3" t="s">
        <v>1648</v>
      </c>
      <c r="C815" s="4">
        <v>41770</v>
      </c>
      <c r="D815" s="2" t="s">
        <v>774</v>
      </c>
      <c r="E815" s="2" t="s">
        <v>1649</v>
      </c>
      <c r="F815" t="e">
        <v>#N/A</v>
      </c>
      <c r="G815" s="6" t="s">
        <v>2230</v>
      </c>
      <c r="H815" s="6">
        <v>17</v>
      </c>
      <c r="I815" s="6" t="s">
        <v>2238</v>
      </c>
      <c r="J815" s="6" t="s">
        <v>2238</v>
      </c>
      <c r="K815" s="34">
        <v>43401.4</v>
      </c>
      <c r="L815" s="34">
        <v>6764</v>
      </c>
      <c r="M815" s="34">
        <v>5068</v>
      </c>
      <c r="N815" s="34">
        <v>69.711917916337811</v>
      </c>
      <c r="O815" s="35">
        <v>13.774547682760193</v>
      </c>
      <c r="P815" s="33">
        <v>3191</v>
      </c>
      <c r="Q815" s="33">
        <v>1832</v>
      </c>
      <c r="R815" s="33">
        <v>45</v>
      </c>
      <c r="S815" s="8">
        <v>28.663636694076107</v>
      </c>
      <c r="T815" s="33">
        <v>5698.2843000000003</v>
      </c>
      <c r="U815" s="33">
        <v>2524.1972999999998</v>
      </c>
      <c r="V815" s="33">
        <v>0</v>
      </c>
      <c r="W815" s="33">
        <v>34841.165999999997</v>
      </c>
      <c r="X815" s="33">
        <v>0</v>
      </c>
      <c r="Y815" s="33">
        <v>0</v>
      </c>
      <c r="Z815" s="33">
        <v>8114.4606000000003</v>
      </c>
      <c r="AA815" s="33">
        <v>812.22934999999995</v>
      </c>
      <c r="AB815" s="33">
        <v>259.88893000000002</v>
      </c>
      <c r="AC815" s="33">
        <v>34077.855000000003</v>
      </c>
      <c r="AD815" s="33">
        <v>38.119076999999997</v>
      </c>
      <c r="AE815" s="33">
        <v>60.960318999999998</v>
      </c>
      <c r="AF815" s="33">
        <v>0</v>
      </c>
      <c r="AG815" s="33">
        <v>0</v>
      </c>
      <c r="AH815" s="33">
        <v>812.22936000000004</v>
      </c>
      <c r="AI815" s="33">
        <v>305.82947000000001</v>
      </c>
      <c r="AJ815" s="33">
        <v>24229.593000000001</v>
      </c>
      <c r="AK815" s="33">
        <v>5481.8447999999999</v>
      </c>
      <c r="AL815" s="33">
        <v>12412.096</v>
      </c>
      <c r="AM815" s="33">
        <v>0</v>
      </c>
      <c r="AN815" s="33">
        <v>149.45516211667203</v>
      </c>
      <c r="AO815" s="10">
        <v>0.41913991520290739</v>
      </c>
      <c r="AP815" s="8">
        <v>0</v>
      </c>
      <c r="AQ815" s="8">
        <v>133.53792430889527</v>
      </c>
      <c r="AR815" s="8">
        <v>383</v>
      </c>
      <c r="AS815" s="8">
        <v>430.05221932114875</v>
      </c>
      <c r="AT815">
        <v>1828</v>
      </c>
      <c r="AU815" s="20">
        <v>2740</v>
      </c>
      <c r="AV815" s="8">
        <v>54.064719810576165</v>
      </c>
      <c r="AW815" s="34">
        <v>917</v>
      </c>
      <c r="AX815" s="34">
        <v>821</v>
      </c>
    </row>
    <row r="816" spans="1:50" x14ac:dyDescent="0.25">
      <c r="A816" s="2" t="s">
        <v>96</v>
      </c>
      <c r="B816" s="3" t="s">
        <v>1650</v>
      </c>
      <c r="C816" s="4">
        <v>44001</v>
      </c>
      <c r="D816" s="2" t="s">
        <v>98</v>
      </c>
      <c r="E816" s="2" t="s">
        <v>1651</v>
      </c>
      <c r="F816" t="e">
        <v>#N/A</v>
      </c>
      <c r="G816" s="6" t="s">
        <v>2231</v>
      </c>
      <c r="H816" s="6">
        <v>0</v>
      </c>
      <c r="I816" s="6" t="s">
        <v>2239</v>
      </c>
      <c r="J816" s="6" t="s">
        <v>2239</v>
      </c>
      <c r="K816" s="34">
        <v>301107.5</v>
      </c>
      <c r="L816" s="34">
        <v>3888</v>
      </c>
      <c r="M816" s="34">
        <v>2947</v>
      </c>
      <c r="N816" s="34">
        <v>31.998642687478789</v>
      </c>
      <c r="O816" s="35">
        <v>0.49446162697783047</v>
      </c>
      <c r="P816" s="33">
        <v>1229</v>
      </c>
      <c r="Q816" s="33">
        <v>1668</v>
      </c>
      <c r="R816" s="33">
        <v>50</v>
      </c>
      <c r="S816" s="8">
        <v>49.424795680050543</v>
      </c>
      <c r="T816" s="33">
        <v>81210.816000000006</v>
      </c>
      <c r="U816" s="33">
        <v>19210.602999999999</v>
      </c>
      <c r="V816" s="33">
        <v>47863.741999999998</v>
      </c>
      <c r="W816" s="33">
        <v>90414.865999999995</v>
      </c>
      <c r="X816" s="33">
        <v>63996.716999999997</v>
      </c>
      <c r="Y816" s="33">
        <v>1643.6070999999999</v>
      </c>
      <c r="Z816" s="33">
        <v>27190.789000000001</v>
      </c>
      <c r="AA816" s="33">
        <v>15714.474</v>
      </c>
      <c r="AB816" s="33">
        <v>2123.6632</v>
      </c>
      <c r="AC816" s="33">
        <v>259856.97</v>
      </c>
      <c r="AD816" s="33">
        <v>1617.5559000000001</v>
      </c>
      <c r="AE816" s="33">
        <v>1977.1860999999999</v>
      </c>
      <c r="AF816" s="33">
        <v>0</v>
      </c>
      <c r="AG816" s="33">
        <v>2293.7438000000002</v>
      </c>
      <c r="AH816" s="33">
        <v>4488.4031999999997</v>
      </c>
      <c r="AI816" s="33">
        <v>1508.1576</v>
      </c>
      <c r="AJ816" s="33">
        <v>60646.394999999997</v>
      </c>
      <c r="AK816" s="33">
        <v>84926.993000000002</v>
      </c>
      <c r="AL816" s="33">
        <v>152277.71</v>
      </c>
      <c r="AM816" s="33">
        <v>36711.165385</v>
      </c>
      <c r="AN816" s="33">
        <v>682.53612541409598</v>
      </c>
      <c r="AO816" s="10">
        <v>0.79029367158417196</v>
      </c>
      <c r="AP816" s="8">
        <v>55.654822929787045</v>
      </c>
      <c r="AQ816" s="8">
        <v>74.99319626706864</v>
      </c>
      <c r="AR816" s="8">
        <v>3171</v>
      </c>
      <c r="AS816" s="8">
        <v>45.540838852097131</v>
      </c>
      <c r="AT816">
        <v>2296</v>
      </c>
      <c r="AU816" s="20">
        <v>2641</v>
      </c>
      <c r="AV816" s="8">
        <v>89.616559212758744</v>
      </c>
      <c r="AW816" s="34">
        <v>254</v>
      </c>
      <c r="AX816" s="34">
        <v>222</v>
      </c>
    </row>
    <row r="817" spans="1:50" x14ac:dyDescent="0.25">
      <c r="A817" s="2" t="s">
        <v>376</v>
      </c>
      <c r="B817" s="3" t="s">
        <v>1652</v>
      </c>
      <c r="C817" s="4">
        <v>47960</v>
      </c>
      <c r="D817" s="2" t="s">
        <v>378</v>
      </c>
      <c r="E817" s="2" t="s">
        <v>1653</v>
      </c>
      <c r="F817" t="e">
        <v>#N/A</v>
      </c>
      <c r="G817" s="6" t="s">
        <v>2233</v>
      </c>
      <c r="H817" s="6">
        <v>16</v>
      </c>
      <c r="I817" s="6" t="s">
        <v>2238</v>
      </c>
      <c r="J817" s="6" t="s">
        <v>2238</v>
      </c>
      <c r="K817" s="34">
        <v>33895.199999999997</v>
      </c>
      <c r="L817" s="34">
        <v>673</v>
      </c>
      <c r="M817" s="34">
        <v>650</v>
      </c>
      <c r="N817" s="34">
        <v>22.153846153846153</v>
      </c>
      <c r="O817" s="35">
        <v>0.94185548336780578</v>
      </c>
      <c r="P817" s="33">
        <v>57</v>
      </c>
      <c r="Q817" s="33">
        <v>593</v>
      </c>
      <c r="R817" s="33">
        <v>0</v>
      </c>
      <c r="S817" s="8">
        <v>9.8440784413751459</v>
      </c>
      <c r="T817" s="33">
        <v>32793.607000000004</v>
      </c>
      <c r="U817" s="33">
        <v>202.80888999999999</v>
      </c>
      <c r="V817" s="33">
        <v>0</v>
      </c>
      <c r="W817" s="33">
        <v>0</v>
      </c>
      <c r="X817" s="33">
        <v>881.71406000000002</v>
      </c>
      <c r="Y817" s="33">
        <v>568.40111000000002</v>
      </c>
      <c r="Z817" s="33">
        <v>1785.3114</v>
      </c>
      <c r="AA817" s="33">
        <v>0</v>
      </c>
      <c r="AB817" s="33">
        <v>1914.5971</v>
      </c>
      <c r="AC817" s="33">
        <v>31172.187999999998</v>
      </c>
      <c r="AD817" s="33">
        <v>83.354804000000001</v>
      </c>
      <c r="AE817" s="33">
        <v>91.516746999999995</v>
      </c>
      <c r="AF817" s="33">
        <v>0</v>
      </c>
      <c r="AG817" s="33">
        <v>588.86467000000005</v>
      </c>
      <c r="AH817" s="33">
        <v>0</v>
      </c>
      <c r="AI817" s="33">
        <v>426.29548999999997</v>
      </c>
      <c r="AJ817" s="33">
        <v>3889.7910999999999</v>
      </c>
      <c r="AK817" s="33">
        <v>27030.394</v>
      </c>
      <c r="AL817" s="33">
        <v>3496.9902000000002</v>
      </c>
      <c r="AM817" s="33">
        <v>0</v>
      </c>
      <c r="AN817" s="33">
        <v>18.756929921510004</v>
      </c>
      <c r="AO817" s="10">
        <v>0.55454545454545456</v>
      </c>
      <c r="AP817" s="8">
        <v>0</v>
      </c>
      <c r="AQ817" s="8">
        <v>57.396071962599336</v>
      </c>
      <c r="AR817" s="8">
        <v>353</v>
      </c>
      <c r="AS817" s="8">
        <v>199.1501416430595</v>
      </c>
      <c r="AT817">
        <v>614</v>
      </c>
      <c r="AU817" s="20">
        <v>622</v>
      </c>
      <c r="AV817" s="8">
        <v>95.692307692307693</v>
      </c>
      <c r="AW817" s="34">
        <v>49</v>
      </c>
      <c r="AX817" s="34">
        <v>22</v>
      </c>
    </row>
    <row r="818" spans="1:50" x14ac:dyDescent="0.25">
      <c r="A818" s="2" t="s">
        <v>438</v>
      </c>
      <c r="B818" s="3" t="s">
        <v>1654</v>
      </c>
      <c r="C818" s="4">
        <v>17444</v>
      </c>
      <c r="D818" s="2" t="s">
        <v>237</v>
      </c>
      <c r="E818" s="2" t="s">
        <v>1655</v>
      </c>
      <c r="F818" t="e">
        <v>#N/A</v>
      </c>
      <c r="G818" s="6" t="s">
        <v>2232</v>
      </c>
      <c r="H818" s="6">
        <v>9</v>
      </c>
      <c r="I818" s="6" t="s">
        <v>2238</v>
      </c>
      <c r="J818" s="6" t="s">
        <v>2238</v>
      </c>
      <c r="K818" s="34">
        <v>8762.8000000000011</v>
      </c>
      <c r="L818" s="34">
        <v>3034</v>
      </c>
      <c r="M818" s="34">
        <v>2803</v>
      </c>
      <c r="N818" s="34">
        <v>88.226899750267577</v>
      </c>
      <c r="O818" s="35">
        <v>42.937485167526425</v>
      </c>
      <c r="P818" s="33">
        <v>1938</v>
      </c>
      <c r="Q818" s="33">
        <v>857</v>
      </c>
      <c r="R818" s="33">
        <v>8</v>
      </c>
      <c r="S818" s="8">
        <v>11.441259821976061</v>
      </c>
      <c r="T818" s="33">
        <v>0</v>
      </c>
      <c r="U818" s="33">
        <v>0</v>
      </c>
      <c r="V818" s="33">
        <v>0</v>
      </c>
      <c r="W818" s="33">
        <v>8831.4357999999993</v>
      </c>
      <c r="X818" s="33">
        <v>0</v>
      </c>
      <c r="Y818" s="33">
        <v>0</v>
      </c>
      <c r="Z818" s="33">
        <v>770.81254000000001</v>
      </c>
      <c r="AA818" s="33">
        <v>0</v>
      </c>
      <c r="AB818" s="33">
        <v>12.76984</v>
      </c>
      <c r="AC818" s="33">
        <v>8066.3289999999997</v>
      </c>
      <c r="AD818" s="33">
        <v>33.430317000000002</v>
      </c>
      <c r="AE818" s="33">
        <v>51.905968999999999</v>
      </c>
      <c r="AF818" s="33">
        <v>0</v>
      </c>
      <c r="AG818" s="33">
        <v>43.486812</v>
      </c>
      <c r="AH818" s="33">
        <v>0</v>
      </c>
      <c r="AI818" s="33">
        <v>8.3004377999999992</v>
      </c>
      <c r="AJ818" s="33">
        <v>7763.2816000000003</v>
      </c>
      <c r="AK818" s="33">
        <v>0</v>
      </c>
      <c r="AL818" s="33">
        <v>1016.3669</v>
      </c>
      <c r="AM818" s="33">
        <v>0</v>
      </c>
      <c r="AN818" s="33">
        <v>36.461960980385719</v>
      </c>
      <c r="AO818" s="10">
        <v>0.48700805348731196</v>
      </c>
      <c r="AP818" s="8">
        <v>0</v>
      </c>
      <c r="AQ818" s="8">
        <v>135.60852692380047</v>
      </c>
      <c r="AR818" s="8">
        <v>94</v>
      </c>
      <c r="AS818" s="8">
        <v>1610.1063829787233</v>
      </c>
      <c r="AT818">
        <v>797</v>
      </c>
      <c r="AU818" s="20">
        <v>1003</v>
      </c>
      <c r="AV818" s="8">
        <v>35.78308954691402</v>
      </c>
      <c r="AW818" s="34">
        <v>699</v>
      </c>
      <c r="AX818" s="34">
        <v>636</v>
      </c>
    </row>
    <row r="819" spans="1:50" x14ac:dyDescent="0.25">
      <c r="A819" s="2" t="s">
        <v>295</v>
      </c>
      <c r="B819" s="3" t="s">
        <v>1656</v>
      </c>
      <c r="C819" s="4">
        <v>73555</v>
      </c>
      <c r="D819" s="2" t="s">
        <v>297</v>
      </c>
      <c r="E819" s="2" t="s">
        <v>1657</v>
      </c>
      <c r="F819" t="s">
        <v>2259</v>
      </c>
      <c r="G819" s="5" t="s">
        <v>2230</v>
      </c>
      <c r="H819" s="6">
        <v>12</v>
      </c>
      <c r="I819" s="6" t="s">
        <v>2238</v>
      </c>
      <c r="J819" s="6" t="s">
        <v>2238</v>
      </c>
      <c r="K819" s="34">
        <v>174197.80000000002</v>
      </c>
      <c r="L819" s="34">
        <v>4095</v>
      </c>
      <c r="M819" s="34">
        <v>3832</v>
      </c>
      <c r="N819" s="34">
        <v>47.781837160751564</v>
      </c>
      <c r="O819" s="35">
        <v>2.6055529001375124</v>
      </c>
      <c r="P819" s="33">
        <v>2773</v>
      </c>
      <c r="Q819" s="33">
        <v>1008</v>
      </c>
      <c r="R819" s="33">
        <v>51</v>
      </c>
      <c r="S819" s="8">
        <v>59.019047564769643</v>
      </c>
      <c r="T819" s="33">
        <v>5951.5393000000004</v>
      </c>
      <c r="U819" s="33">
        <v>0</v>
      </c>
      <c r="V819" s="33">
        <v>29978.147000000001</v>
      </c>
      <c r="W819" s="33">
        <v>139186.88</v>
      </c>
      <c r="X819" s="33">
        <v>0</v>
      </c>
      <c r="Y819" s="33">
        <v>0</v>
      </c>
      <c r="Z819" s="33">
        <v>69610.881999999998</v>
      </c>
      <c r="AA819" s="33">
        <v>33785.915999999997</v>
      </c>
      <c r="AB819" s="33">
        <v>416.98793000000001</v>
      </c>
      <c r="AC819" s="33">
        <v>71406.270999999993</v>
      </c>
      <c r="AD819" s="33">
        <v>92.827730000000003</v>
      </c>
      <c r="AE819" s="33">
        <v>96.092735000000005</v>
      </c>
      <c r="AF819" s="33">
        <v>0</v>
      </c>
      <c r="AG819" s="33">
        <v>0</v>
      </c>
      <c r="AH819" s="33">
        <v>33611.377999999997</v>
      </c>
      <c r="AI819" s="33">
        <v>504.24648999999999</v>
      </c>
      <c r="AJ819" s="33">
        <v>35155.294999999998</v>
      </c>
      <c r="AK819" s="33">
        <v>2478.1188999999999</v>
      </c>
      <c r="AL819" s="33">
        <v>103467.75</v>
      </c>
      <c r="AM819" s="33">
        <v>94126.864226899997</v>
      </c>
      <c r="AN819" s="33">
        <v>402.61580305244001</v>
      </c>
      <c r="AO819" s="10">
        <v>0.63301165331391118</v>
      </c>
      <c r="AP819" s="8">
        <v>26.232948583420779</v>
      </c>
      <c r="AQ819" s="8">
        <v>389.8</v>
      </c>
      <c r="AR819" s="8">
        <v>1445</v>
      </c>
      <c r="AS819" s="8">
        <v>269.75778546712803</v>
      </c>
      <c r="AT819">
        <v>1231</v>
      </c>
      <c r="AU819" s="20">
        <v>1199</v>
      </c>
      <c r="AV819" s="8">
        <v>31.289144050104383</v>
      </c>
      <c r="AW819" s="34">
        <v>637</v>
      </c>
      <c r="AX819" s="34">
        <v>601</v>
      </c>
    </row>
    <row r="820" spans="1:50" x14ac:dyDescent="0.25">
      <c r="A820" s="2" t="s">
        <v>321</v>
      </c>
      <c r="B820" s="3" t="s">
        <v>1658</v>
      </c>
      <c r="C820" s="4">
        <v>19075</v>
      </c>
      <c r="D820" s="2" t="s">
        <v>323</v>
      </c>
      <c r="E820" s="2" t="s">
        <v>1410</v>
      </c>
      <c r="F820" t="s">
        <v>2252</v>
      </c>
      <c r="G820" s="6" t="s">
        <v>2233</v>
      </c>
      <c r="H820" s="6">
        <v>0</v>
      </c>
      <c r="I820" s="6" t="s">
        <v>2239</v>
      </c>
      <c r="J820" s="6" t="s">
        <v>2239</v>
      </c>
      <c r="K820" s="34">
        <v>39322.700000000004</v>
      </c>
      <c r="L820" s="34">
        <v>5162</v>
      </c>
      <c r="M820" s="34">
        <v>4419</v>
      </c>
      <c r="N820" s="34">
        <v>77.144150260239869</v>
      </c>
      <c r="O820" s="35">
        <v>13.789141546444576</v>
      </c>
      <c r="P820" s="33">
        <v>2865</v>
      </c>
      <c r="Q820" s="33">
        <v>1499</v>
      </c>
      <c r="R820" s="33">
        <v>55</v>
      </c>
      <c r="S820" s="8">
        <v>39.591479678084703</v>
      </c>
      <c r="T820" s="33">
        <v>3092.8071</v>
      </c>
      <c r="U820" s="33">
        <v>1265.6141</v>
      </c>
      <c r="V820" s="33">
        <v>7522.1872000000003</v>
      </c>
      <c r="W820" s="33">
        <v>28976.260999999999</v>
      </c>
      <c r="X820" s="33">
        <v>327.00990000000002</v>
      </c>
      <c r="Y820" s="33">
        <v>0</v>
      </c>
      <c r="Z820" s="33">
        <v>4528.7218999999996</v>
      </c>
      <c r="AA820" s="33">
        <v>1116.0721000000001</v>
      </c>
      <c r="AB820" s="33">
        <v>209.11057</v>
      </c>
      <c r="AC820" s="33">
        <v>35383.141000000003</v>
      </c>
      <c r="AD820" s="33">
        <v>90.589541999999994</v>
      </c>
      <c r="AE820" s="33">
        <v>63.360649000000002</v>
      </c>
      <c r="AF820" s="33">
        <v>0</v>
      </c>
      <c r="AG820" s="33">
        <v>71.855896000000001</v>
      </c>
      <c r="AH820" s="33">
        <v>0</v>
      </c>
      <c r="AI820" s="33">
        <v>1418.5920000000001</v>
      </c>
      <c r="AJ820" s="33">
        <v>20289.221000000001</v>
      </c>
      <c r="AK820" s="33">
        <v>3122.3838999999998</v>
      </c>
      <c r="AL820" s="33">
        <v>16362.222</v>
      </c>
      <c r="AM820" s="33">
        <v>0</v>
      </c>
      <c r="AN820" s="33">
        <v>158.52412035079561</v>
      </c>
      <c r="AO820" s="10">
        <v>0.61282351411106772</v>
      </c>
      <c r="AP820" s="8">
        <v>0</v>
      </c>
      <c r="AQ820" s="8">
        <v>188.42466454206689</v>
      </c>
      <c r="AR820" s="8">
        <v>329</v>
      </c>
      <c r="AS820" s="8">
        <v>782.2240409183072</v>
      </c>
      <c r="AT820">
        <v>3762</v>
      </c>
      <c r="AU820" s="20">
        <v>2858</v>
      </c>
      <c r="AV820" s="8">
        <v>64.675265897261824</v>
      </c>
      <c r="AW820" s="34">
        <v>559</v>
      </c>
      <c r="AX820" s="34">
        <v>497</v>
      </c>
    </row>
    <row r="821" spans="1:50" x14ac:dyDescent="0.25">
      <c r="A821" s="2" t="s">
        <v>321</v>
      </c>
      <c r="B821" s="3" t="s">
        <v>1659</v>
      </c>
      <c r="C821" s="4">
        <v>19290</v>
      </c>
      <c r="D821" s="2" t="s">
        <v>323</v>
      </c>
      <c r="E821" s="2" t="s">
        <v>1660</v>
      </c>
      <c r="F821" t="e">
        <v>#N/A</v>
      </c>
      <c r="G821" s="6" t="s">
        <v>2232</v>
      </c>
      <c r="H821" s="6">
        <v>9</v>
      </c>
      <c r="I821" s="6" t="s">
        <v>2238</v>
      </c>
      <c r="J821" s="6" t="s">
        <v>2238</v>
      </c>
      <c r="K821" s="34">
        <v>5203.9000000000005</v>
      </c>
      <c r="L821" s="34">
        <v>1828</v>
      </c>
      <c r="M821" s="34">
        <v>1612</v>
      </c>
      <c r="N821" s="34">
        <v>88.151364764267996</v>
      </c>
      <c r="O821" s="35">
        <v>33.372614478025021</v>
      </c>
      <c r="P821" s="33">
        <v>1201</v>
      </c>
      <c r="Q821" s="33">
        <v>385</v>
      </c>
      <c r="R821" s="33">
        <v>26</v>
      </c>
      <c r="S821" s="8">
        <v>28.548286942523227</v>
      </c>
      <c r="T821" s="33">
        <v>66.074951999999996</v>
      </c>
      <c r="U821" s="33">
        <v>2285.7089999999998</v>
      </c>
      <c r="V821" s="33">
        <v>17.032651999999999</v>
      </c>
      <c r="W821" s="33">
        <v>3304.0284999999999</v>
      </c>
      <c r="X821" s="33">
        <v>0</v>
      </c>
      <c r="Y821" s="33">
        <v>367.71267999999998</v>
      </c>
      <c r="Z821" s="33">
        <v>0</v>
      </c>
      <c r="AA821" s="33">
        <v>313.99173000000002</v>
      </c>
      <c r="AB821" s="33">
        <v>12.265088</v>
      </c>
      <c r="AC821" s="33">
        <v>5012.1773999999996</v>
      </c>
      <c r="AD821" s="33">
        <v>9.0393188999999996</v>
      </c>
      <c r="AE821" s="33">
        <v>9.0393097000000004</v>
      </c>
      <c r="AF821" s="33">
        <v>0</v>
      </c>
      <c r="AG821" s="33">
        <v>2508.4277999999999</v>
      </c>
      <c r="AH821" s="33">
        <v>0</v>
      </c>
      <c r="AI821" s="33">
        <v>173.18865</v>
      </c>
      <c r="AJ821" s="33">
        <v>888.25498000000005</v>
      </c>
      <c r="AK821" s="33">
        <v>504.68795999999998</v>
      </c>
      <c r="AL821" s="33">
        <v>1631.5875000000001</v>
      </c>
      <c r="AM821" s="33">
        <v>0</v>
      </c>
      <c r="AN821" s="33">
        <v>5.4762632853675992</v>
      </c>
      <c r="AO821" s="10">
        <v>0.54866227219852659</v>
      </c>
      <c r="AP821" s="8">
        <v>0</v>
      </c>
      <c r="AQ821" s="8">
        <v>29.021916816902227</v>
      </c>
      <c r="AR821" s="8">
        <v>56</v>
      </c>
      <c r="AS821" s="8">
        <v>707.82740401553565</v>
      </c>
      <c r="AT821">
        <v>995</v>
      </c>
      <c r="AU821" s="20">
        <v>1009.0000000000001</v>
      </c>
      <c r="AV821" s="8">
        <v>62.593052109181144</v>
      </c>
      <c r="AW821" s="34">
        <v>190</v>
      </c>
      <c r="AX821" s="34">
        <v>174</v>
      </c>
    </row>
    <row r="822" spans="1:50" x14ac:dyDescent="0.25">
      <c r="A822" s="2" t="s">
        <v>500</v>
      </c>
      <c r="B822" s="3" t="s">
        <v>1661</v>
      </c>
      <c r="C822" s="4">
        <v>5647</v>
      </c>
      <c r="D822" s="2" t="s">
        <v>502</v>
      </c>
      <c r="E822" s="2" t="s">
        <v>41</v>
      </c>
      <c r="F822" t="e">
        <v>#N/A</v>
      </c>
      <c r="G822" s="6" t="s">
        <v>2233</v>
      </c>
      <c r="H822" s="6">
        <v>0</v>
      </c>
      <c r="I822" s="6" t="s">
        <v>2239</v>
      </c>
      <c r="J822" s="6" t="s">
        <v>2239</v>
      </c>
      <c r="K822" s="34">
        <v>19957.900000000001</v>
      </c>
      <c r="L822" s="34">
        <v>1752</v>
      </c>
      <c r="M822" s="34">
        <v>1254</v>
      </c>
      <c r="N822" s="34">
        <v>69.936204146730461</v>
      </c>
      <c r="O822" s="35">
        <v>7.8229732676430714</v>
      </c>
      <c r="P822" s="33">
        <v>663</v>
      </c>
      <c r="Q822" s="33">
        <v>588</v>
      </c>
      <c r="R822" s="33">
        <v>3</v>
      </c>
      <c r="S822" s="8">
        <v>16.856767824090021</v>
      </c>
      <c r="T822" s="33">
        <v>4299.4976999999999</v>
      </c>
      <c r="U822" s="33">
        <v>58.841087000000002</v>
      </c>
      <c r="V822" s="33">
        <v>0</v>
      </c>
      <c r="W822" s="33">
        <v>17271.087</v>
      </c>
      <c r="X822" s="33">
        <v>315.43329999999997</v>
      </c>
      <c r="Y822" s="33">
        <v>0</v>
      </c>
      <c r="Z822" s="33">
        <v>1905.0343</v>
      </c>
      <c r="AA822" s="33">
        <v>5636.9493000000002</v>
      </c>
      <c r="AB822" s="33">
        <v>0</v>
      </c>
      <c r="AC822" s="33">
        <v>14408.637000000001</v>
      </c>
      <c r="AD822" s="33">
        <v>0</v>
      </c>
      <c r="AE822" s="33">
        <v>5.7621707999999998</v>
      </c>
      <c r="AF822" s="33">
        <v>0</v>
      </c>
      <c r="AG822" s="33">
        <v>3233.9486999999999</v>
      </c>
      <c r="AH822" s="33">
        <v>5618.7678999999998</v>
      </c>
      <c r="AI822" s="33">
        <v>0</v>
      </c>
      <c r="AJ822" s="33">
        <v>7863.6854999999996</v>
      </c>
      <c r="AK822" s="33">
        <v>1528.2898</v>
      </c>
      <c r="AL822" s="33">
        <v>3700.1668</v>
      </c>
      <c r="AM822" s="33">
        <v>1439.4610930199999</v>
      </c>
      <c r="AN822" s="33">
        <v>29.438371731954799</v>
      </c>
      <c r="AO822" s="10">
        <v>0.51815980629539948</v>
      </c>
      <c r="AP822" s="8">
        <v>0</v>
      </c>
      <c r="AQ822" s="8">
        <v>19.437202197211743</v>
      </c>
      <c r="AR822" s="8">
        <v>179</v>
      </c>
      <c r="AS822" s="8">
        <v>137.43016759776538</v>
      </c>
      <c r="AT822">
        <v>332</v>
      </c>
      <c r="AU822" s="20">
        <v>957.99999999999989</v>
      </c>
      <c r="AV822" s="8">
        <v>76.395534290271129</v>
      </c>
      <c r="AW822" s="34">
        <v>93</v>
      </c>
      <c r="AX822" s="34">
        <v>82</v>
      </c>
    </row>
    <row r="823" spans="1:50" x14ac:dyDescent="0.25">
      <c r="A823" s="2" t="s">
        <v>758</v>
      </c>
      <c r="B823" s="3" t="s">
        <v>1662</v>
      </c>
      <c r="C823" s="4">
        <v>50006</v>
      </c>
      <c r="D823" s="2" t="s">
        <v>760</v>
      </c>
      <c r="E823" s="2" t="s">
        <v>1663</v>
      </c>
      <c r="F823" t="e">
        <v>#N/A</v>
      </c>
      <c r="G823" s="6" t="s">
        <v>2232</v>
      </c>
      <c r="H823" s="6">
        <v>0</v>
      </c>
      <c r="I823" s="6" t="s">
        <v>2239</v>
      </c>
      <c r="J823" s="6" t="s">
        <v>2239</v>
      </c>
      <c r="K823" s="34">
        <v>113021.8</v>
      </c>
      <c r="L823" s="34">
        <v>3796</v>
      </c>
      <c r="M823" s="34">
        <v>1446</v>
      </c>
      <c r="N823" s="34">
        <v>21.230982019363761</v>
      </c>
      <c r="O823" s="35">
        <v>0.67265485457552376</v>
      </c>
      <c r="P823" s="33">
        <v>169</v>
      </c>
      <c r="Q823" s="33">
        <v>1235</v>
      </c>
      <c r="R823" s="33">
        <v>42</v>
      </c>
      <c r="S823" s="8">
        <v>56.39215523708787</v>
      </c>
      <c r="T823" s="33">
        <v>52752.506999999998</v>
      </c>
      <c r="U823" s="33">
        <v>3521.6579000000002</v>
      </c>
      <c r="V823" s="33">
        <v>4134.0936000000002</v>
      </c>
      <c r="W823" s="33">
        <v>48533.372000000003</v>
      </c>
      <c r="X823" s="33">
        <v>3652.8697000000002</v>
      </c>
      <c r="Y823" s="33">
        <v>277.88220000000001</v>
      </c>
      <c r="Z823" s="33">
        <v>37650.591999999997</v>
      </c>
      <c r="AA823" s="33">
        <v>3022.9369999999999</v>
      </c>
      <c r="AB823" s="33">
        <v>2848.5536999999999</v>
      </c>
      <c r="AC823" s="33">
        <v>68421.021999999997</v>
      </c>
      <c r="AD823" s="33">
        <v>477.12259999999998</v>
      </c>
      <c r="AE823" s="33">
        <v>487.72802999999999</v>
      </c>
      <c r="AF823" s="33">
        <v>0</v>
      </c>
      <c r="AG823" s="33">
        <v>2053.0790000000002</v>
      </c>
      <c r="AH823" s="33">
        <v>2825.6329999999998</v>
      </c>
      <c r="AI823" s="33">
        <v>1533.8981000000001</v>
      </c>
      <c r="AJ823" s="33">
        <v>7243.4066000000003</v>
      </c>
      <c r="AK823" s="33">
        <v>35001.616000000002</v>
      </c>
      <c r="AL823" s="33">
        <v>63552.749000000003</v>
      </c>
      <c r="AM823" s="33">
        <v>4311.1328673199996</v>
      </c>
      <c r="AN823" s="33">
        <v>94.979917106591998</v>
      </c>
      <c r="AO823" s="10">
        <v>0.20602340303088432</v>
      </c>
      <c r="AP823" s="8">
        <v>0</v>
      </c>
      <c r="AQ823" s="8">
        <v>143.11845243498058</v>
      </c>
      <c r="AR823" s="8">
        <v>1149</v>
      </c>
      <c r="AS823" s="8">
        <v>128.54656222802436</v>
      </c>
      <c r="AT823">
        <v>477</v>
      </c>
      <c r="AU823" s="20">
        <v>1260</v>
      </c>
      <c r="AV823" s="8">
        <v>87.136929460580916</v>
      </c>
      <c r="AW823" s="34">
        <v>43</v>
      </c>
      <c r="AX823" s="34">
        <v>37</v>
      </c>
    </row>
    <row r="824" spans="1:50" x14ac:dyDescent="0.25">
      <c r="A824" s="2" t="s">
        <v>814</v>
      </c>
      <c r="B824" s="3" t="s">
        <v>1664</v>
      </c>
      <c r="C824" s="4">
        <v>63212</v>
      </c>
      <c r="D824" s="2" t="s">
        <v>816</v>
      </c>
      <c r="E824" s="2" t="s">
        <v>532</v>
      </c>
      <c r="F824" t="e">
        <v>#N/A</v>
      </c>
      <c r="G824" s="6" t="s">
        <v>2232</v>
      </c>
      <c r="H824" s="6">
        <v>6</v>
      </c>
      <c r="I824" s="6" t="s">
        <v>2238</v>
      </c>
      <c r="J824" s="6" t="s">
        <v>2238</v>
      </c>
      <c r="K824" s="34">
        <v>9306.7999999999993</v>
      </c>
      <c r="L824" s="34">
        <v>632</v>
      </c>
      <c r="M824" s="34">
        <v>604</v>
      </c>
      <c r="N824" s="34">
        <v>97.185430463576168</v>
      </c>
      <c r="O824" s="35">
        <v>1.9273299775053887</v>
      </c>
      <c r="P824" s="33">
        <v>510</v>
      </c>
      <c r="Q824" s="33">
        <v>94</v>
      </c>
      <c r="R824" s="33">
        <v>0</v>
      </c>
      <c r="S824" s="8">
        <v>21.347445223984483</v>
      </c>
      <c r="T824" s="33">
        <v>179.16838999999999</v>
      </c>
      <c r="U824" s="33">
        <v>0</v>
      </c>
      <c r="V824" s="33">
        <v>0</v>
      </c>
      <c r="W824" s="33">
        <v>9213.9750000000004</v>
      </c>
      <c r="X824" s="33">
        <v>0</v>
      </c>
      <c r="Y824" s="33">
        <v>0</v>
      </c>
      <c r="Z824" s="33">
        <v>1869.53</v>
      </c>
      <c r="AA824" s="33">
        <v>3554.5779000000002</v>
      </c>
      <c r="AB824" s="33">
        <v>0.85500016000000001</v>
      </c>
      <c r="AC824" s="33">
        <v>4001.0029</v>
      </c>
      <c r="AD824" s="33">
        <v>0</v>
      </c>
      <c r="AE824" s="33">
        <v>19.459088999999999</v>
      </c>
      <c r="AF824" s="33">
        <v>0</v>
      </c>
      <c r="AG824" s="33">
        <v>11.229286</v>
      </c>
      <c r="AH824" s="33">
        <v>3554.5779000000002</v>
      </c>
      <c r="AI824" s="33">
        <v>0.29085482000000001</v>
      </c>
      <c r="AJ824" s="33">
        <v>3707.9679000000001</v>
      </c>
      <c r="AK824" s="33">
        <v>120.23423</v>
      </c>
      <c r="AL824" s="33">
        <v>2012.2064</v>
      </c>
      <c r="AM824" s="33">
        <v>0</v>
      </c>
      <c r="AN824" s="33">
        <v>36.624168312195998</v>
      </c>
      <c r="AO824" s="10">
        <v>0.30663129973474801</v>
      </c>
      <c r="AP824" s="8">
        <v>224.2152466367713</v>
      </c>
      <c r="AQ824" s="8">
        <v>141.94573001042218</v>
      </c>
      <c r="AR824" s="8">
        <v>90</v>
      </c>
      <c r="AS824" s="8">
        <v>1678.2222222222222</v>
      </c>
      <c r="AT824">
        <v>558</v>
      </c>
      <c r="AU824" s="20">
        <v>302</v>
      </c>
      <c r="AV824" s="8">
        <v>50</v>
      </c>
      <c r="AW824" s="34">
        <v>209</v>
      </c>
      <c r="AX824" s="34">
        <v>184</v>
      </c>
    </row>
    <row r="825" spans="1:50" x14ac:dyDescent="0.25">
      <c r="A825" s="2" t="s">
        <v>88</v>
      </c>
      <c r="B825" s="3" t="s">
        <v>1665</v>
      </c>
      <c r="C825" s="4">
        <v>68780</v>
      </c>
      <c r="D825" s="2" t="s">
        <v>90</v>
      </c>
      <c r="E825" s="2" t="s">
        <v>1666</v>
      </c>
      <c r="F825" t="e">
        <v>#N/A</v>
      </c>
      <c r="G825" s="6" t="s">
        <v>2230</v>
      </c>
      <c r="H825" s="6">
        <v>0</v>
      </c>
      <c r="I825" s="6" t="s">
        <v>2239</v>
      </c>
      <c r="J825" s="6" t="s">
        <v>2239</v>
      </c>
      <c r="K825" s="34">
        <v>35728.5</v>
      </c>
      <c r="L825" s="34">
        <v>976</v>
      </c>
      <c r="M825" s="34">
        <v>940</v>
      </c>
      <c r="N825" s="34">
        <v>32.446808510638299</v>
      </c>
      <c r="O825" s="35">
        <v>1.8164638168067853</v>
      </c>
      <c r="P825" s="33">
        <v>232</v>
      </c>
      <c r="Q825" s="33">
        <v>702</v>
      </c>
      <c r="R825" s="33">
        <v>6</v>
      </c>
      <c r="S825" s="8">
        <v>45.18640678839256</v>
      </c>
      <c r="T825" s="33">
        <v>1632.2291</v>
      </c>
      <c r="U825" s="33">
        <v>131.81864999999999</v>
      </c>
      <c r="V825" s="33">
        <v>11592.223</v>
      </c>
      <c r="W825" s="33">
        <v>23108.821</v>
      </c>
      <c r="X825" s="33">
        <v>0</v>
      </c>
      <c r="Y825" s="33">
        <v>0</v>
      </c>
      <c r="Z825" s="33">
        <v>3544.0403999999999</v>
      </c>
      <c r="AA825" s="33">
        <v>0</v>
      </c>
      <c r="AB825" s="33">
        <v>0</v>
      </c>
      <c r="AC825" s="33">
        <v>32928.648999999998</v>
      </c>
      <c r="AD825" s="33">
        <v>13.529692000000001</v>
      </c>
      <c r="AE825" s="33">
        <v>18.526140999999999</v>
      </c>
      <c r="AF825" s="33">
        <v>0</v>
      </c>
      <c r="AG825" s="33">
        <v>11064.188</v>
      </c>
      <c r="AH825" s="33">
        <v>0</v>
      </c>
      <c r="AI825" s="33">
        <v>2324.3033</v>
      </c>
      <c r="AJ825" s="33">
        <v>5992.6509999999998</v>
      </c>
      <c r="AK825" s="33">
        <v>599.72479999999996</v>
      </c>
      <c r="AL825" s="33">
        <v>16486.826000000001</v>
      </c>
      <c r="AM825" s="33">
        <v>5475.9593714000002</v>
      </c>
      <c r="AN825" s="33">
        <v>158.1411690029324</v>
      </c>
      <c r="AO825" s="10">
        <v>0.38852749852158491</v>
      </c>
      <c r="AP825" s="8">
        <v>0</v>
      </c>
      <c r="AQ825" s="8">
        <v>111.34399597144606</v>
      </c>
      <c r="AR825" s="8">
        <v>368</v>
      </c>
      <c r="AS825" s="8">
        <v>565.48913043478262</v>
      </c>
      <c r="AT825">
        <v>589</v>
      </c>
      <c r="AU825" s="20">
        <v>819</v>
      </c>
      <c r="AV825" s="8">
        <v>87.127659574468083</v>
      </c>
      <c r="AW825" s="34">
        <v>88</v>
      </c>
      <c r="AX825" s="34">
        <v>82</v>
      </c>
    </row>
    <row r="826" spans="1:50" x14ac:dyDescent="0.25">
      <c r="A826" s="2" t="s">
        <v>321</v>
      </c>
      <c r="B826" s="3" t="s">
        <v>1667</v>
      </c>
      <c r="C826" s="4">
        <v>19110</v>
      </c>
      <c r="D826" s="2" t="s">
        <v>323</v>
      </c>
      <c r="E826" s="2" t="s">
        <v>1668</v>
      </c>
      <c r="F826" t="s">
        <v>2252</v>
      </c>
      <c r="G826" s="5" t="s">
        <v>2233</v>
      </c>
      <c r="H826" s="6">
        <v>6</v>
      </c>
      <c r="I826" s="6" t="s">
        <v>2238</v>
      </c>
      <c r="J826" s="6" t="s">
        <v>2238</v>
      </c>
      <c r="K826" s="34">
        <v>35564.5</v>
      </c>
      <c r="L826" s="34">
        <v>8055</v>
      </c>
      <c r="M826" s="34">
        <v>6474</v>
      </c>
      <c r="N826" s="34">
        <v>85.881989496447332</v>
      </c>
      <c r="O826" s="35">
        <v>18.178551078142625</v>
      </c>
      <c r="P826" s="33">
        <v>3682</v>
      </c>
      <c r="Q826" s="33">
        <v>2757</v>
      </c>
      <c r="R826" s="33">
        <v>35</v>
      </c>
      <c r="S826" s="8">
        <v>12.665060444937492</v>
      </c>
      <c r="T826" s="33">
        <v>4308.0847000000003</v>
      </c>
      <c r="U826" s="33">
        <v>2436.2039</v>
      </c>
      <c r="V826" s="33">
        <v>2939.3751000000002</v>
      </c>
      <c r="W826" s="33">
        <v>12708.259</v>
      </c>
      <c r="X826" s="33">
        <v>0</v>
      </c>
      <c r="Y826" s="33">
        <v>123.91880999999999</v>
      </c>
      <c r="Z826" s="33">
        <v>734.45285999999999</v>
      </c>
      <c r="AA826" s="33">
        <v>934.50162999999998</v>
      </c>
      <c r="AB826" s="33">
        <v>225.39142000000001</v>
      </c>
      <c r="AC826" s="33">
        <v>20498.982</v>
      </c>
      <c r="AD826" s="33">
        <v>27.801538999999998</v>
      </c>
      <c r="AE826" s="33">
        <v>13.743195</v>
      </c>
      <c r="AF826" s="33">
        <v>0</v>
      </c>
      <c r="AG826" s="33">
        <v>76.187905999999998</v>
      </c>
      <c r="AH826" s="33">
        <v>346.58319999999998</v>
      </c>
      <c r="AI826" s="33">
        <v>394.33125000000001</v>
      </c>
      <c r="AJ826" s="33">
        <v>15466.741</v>
      </c>
      <c r="AK826" s="33">
        <v>3392.1165999999998</v>
      </c>
      <c r="AL826" s="33">
        <v>2855.3456999999999</v>
      </c>
      <c r="AM826" s="33">
        <v>0</v>
      </c>
      <c r="AN826" s="33">
        <v>98.02084589981439</v>
      </c>
      <c r="AO826" s="10">
        <v>0.49267110841913991</v>
      </c>
      <c r="AP826" s="8">
        <v>0</v>
      </c>
      <c r="AQ826" s="8">
        <v>109.11494330728742</v>
      </c>
      <c r="AR826" s="8">
        <v>410</v>
      </c>
      <c r="AS826" s="8">
        <v>363.48766807353661</v>
      </c>
      <c r="AT826">
        <v>4182</v>
      </c>
      <c r="AU826" s="20">
        <v>5086</v>
      </c>
      <c r="AV826" s="8">
        <v>78.560395427865302</v>
      </c>
      <c r="AW826" s="34">
        <v>585</v>
      </c>
      <c r="AX826" s="34">
        <v>454</v>
      </c>
    </row>
    <row r="827" spans="1:50" x14ac:dyDescent="0.25">
      <c r="A827" s="2" t="s">
        <v>1669</v>
      </c>
      <c r="B827" s="3" t="s">
        <v>1670</v>
      </c>
      <c r="C827" s="4">
        <v>81300</v>
      </c>
      <c r="D827" s="2" t="s">
        <v>1671</v>
      </c>
      <c r="E827" s="2" t="s">
        <v>1672</v>
      </c>
      <c r="F827" t="s">
        <v>2260</v>
      </c>
      <c r="G827" s="6" t="s">
        <v>2233</v>
      </c>
      <c r="H827" s="6">
        <v>16</v>
      </c>
      <c r="I827" s="6" t="s">
        <v>2238</v>
      </c>
      <c r="J827" s="6" t="s">
        <v>2238</v>
      </c>
      <c r="K827" s="34">
        <v>109069.40000000001</v>
      </c>
      <c r="L827" s="34">
        <v>1711</v>
      </c>
      <c r="M827" s="34">
        <v>1510</v>
      </c>
      <c r="N827" s="34">
        <v>11.920529801324504</v>
      </c>
      <c r="O827" s="35">
        <v>0.43956193923056741</v>
      </c>
      <c r="P827" s="33">
        <v>521</v>
      </c>
      <c r="Q827" s="33">
        <v>986</v>
      </c>
      <c r="R827" s="33">
        <v>3</v>
      </c>
      <c r="S827" s="8">
        <v>72.438871483194248</v>
      </c>
      <c r="T827" s="33">
        <v>0</v>
      </c>
      <c r="U827" s="33">
        <v>4385.0546999999997</v>
      </c>
      <c r="V827" s="33">
        <v>15117.084999999999</v>
      </c>
      <c r="W827" s="33">
        <v>38497.175000000003</v>
      </c>
      <c r="X827" s="33">
        <v>54885.67</v>
      </c>
      <c r="Y827" s="33">
        <v>835.84670000000006</v>
      </c>
      <c r="Z827" s="33">
        <v>47187.724999999999</v>
      </c>
      <c r="AA827" s="33">
        <v>582.93521999999996</v>
      </c>
      <c r="AB827" s="33">
        <v>2125.1783</v>
      </c>
      <c r="AC827" s="33">
        <v>63673.101000000002</v>
      </c>
      <c r="AD827" s="33">
        <v>649.26892999999995</v>
      </c>
      <c r="AE827" s="33">
        <v>178.49741</v>
      </c>
      <c r="AF827" s="33">
        <v>0</v>
      </c>
      <c r="AG827" s="33">
        <v>2553.4232999999999</v>
      </c>
      <c r="AH827" s="33">
        <v>0</v>
      </c>
      <c r="AI827" s="33">
        <v>655.76507000000004</v>
      </c>
      <c r="AJ827" s="33">
        <v>5431.0649999999996</v>
      </c>
      <c r="AK827" s="33">
        <v>22891.625</v>
      </c>
      <c r="AL827" s="33">
        <v>83343.657000000007</v>
      </c>
      <c r="AM827" s="33">
        <v>34234.190203099999</v>
      </c>
      <c r="AN827" s="33">
        <v>472.21529420219599</v>
      </c>
      <c r="AO827" s="10">
        <v>0.42909403916505279</v>
      </c>
      <c r="AP827" s="8">
        <v>30.646644192460926</v>
      </c>
      <c r="AQ827" s="8">
        <v>220.75250841815998</v>
      </c>
      <c r="AR827" s="8">
        <v>1024</v>
      </c>
      <c r="AS827" s="8">
        <v>225.46875</v>
      </c>
      <c r="AT827">
        <v>722</v>
      </c>
      <c r="AU827" s="20">
        <v>1267</v>
      </c>
      <c r="AV827" s="8">
        <v>83.907284768211923</v>
      </c>
      <c r="AW827" s="34">
        <v>267</v>
      </c>
      <c r="AX827" s="34">
        <v>223</v>
      </c>
    </row>
    <row r="828" spans="1:50" x14ac:dyDescent="0.25">
      <c r="A828" s="2" t="s">
        <v>530</v>
      </c>
      <c r="B828" s="3" t="s">
        <v>1673</v>
      </c>
      <c r="C828" s="4">
        <v>23350</v>
      </c>
      <c r="D828" s="2" t="s">
        <v>532</v>
      </c>
      <c r="E828" s="2" t="s">
        <v>1674</v>
      </c>
      <c r="F828" t="e">
        <v>#N/A</v>
      </c>
      <c r="G828" s="6" t="s">
        <v>2232</v>
      </c>
      <c r="H828" s="6">
        <v>0</v>
      </c>
      <c r="I828" s="6" t="s">
        <v>2239</v>
      </c>
      <c r="J828" s="6" t="s">
        <v>2239</v>
      </c>
      <c r="K828" s="34">
        <v>26738.9</v>
      </c>
      <c r="L828" s="34">
        <v>374</v>
      </c>
      <c r="M828" s="34">
        <v>135</v>
      </c>
      <c r="N828" s="34">
        <v>19.25925925925926</v>
      </c>
      <c r="O828" s="35">
        <v>0.18066980364012075</v>
      </c>
      <c r="P828" s="33">
        <v>35</v>
      </c>
      <c r="Q828" s="33">
        <v>100</v>
      </c>
      <c r="R828" s="33">
        <v>0</v>
      </c>
      <c r="S828" s="8">
        <v>17.969291542266113</v>
      </c>
      <c r="T828" s="33">
        <v>18466.598000000002</v>
      </c>
      <c r="U828" s="33">
        <v>0</v>
      </c>
      <c r="V828" s="33">
        <v>0</v>
      </c>
      <c r="W828" s="33">
        <v>4.9235997999999999</v>
      </c>
      <c r="X828" s="33">
        <v>7933.3270000000002</v>
      </c>
      <c r="Y828" s="33">
        <v>0</v>
      </c>
      <c r="Z828" s="33">
        <v>1119.6972000000001</v>
      </c>
      <c r="AA828" s="33">
        <v>80.539421000000004</v>
      </c>
      <c r="AB828" s="33">
        <v>226.82683</v>
      </c>
      <c r="AC828" s="33">
        <v>25165.477999999999</v>
      </c>
      <c r="AD828" s="33">
        <v>72.889330999999999</v>
      </c>
      <c r="AE828" s="33">
        <v>87.518253000000001</v>
      </c>
      <c r="AF828" s="33">
        <v>0.79474657999999998</v>
      </c>
      <c r="AG828" s="33">
        <v>83.143304999999998</v>
      </c>
      <c r="AH828" s="33">
        <v>80.539422000000002</v>
      </c>
      <c r="AI828" s="33">
        <v>110.18925</v>
      </c>
      <c r="AJ828" s="33">
        <v>12097.307000000001</v>
      </c>
      <c r="AK828" s="33">
        <v>9414.3523999999998</v>
      </c>
      <c r="AL828" s="33">
        <v>4791.5865999999996</v>
      </c>
      <c r="AM828" s="33">
        <v>3900.70177504</v>
      </c>
      <c r="AN828" s="33">
        <v>5.9516321185651604</v>
      </c>
      <c r="AO828" s="10">
        <v>0.44592952612393683</v>
      </c>
      <c r="AP828" s="8">
        <v>0</v>
      </c>
      <c r="AQ828" s="8">
        <v>29.273059380844156</v>
      </c>
      <c r="AR828" s="8">
        <v>268</v>
      </c>
      <c r="AS828" s="8">
        <v>199.22761194029852</v>
      </c>
      <c r="AT828">
        <v>69</v>
      </c>
      <c r="AU828" s="20">
        <v>132</v>
      </c>
      <c r="AV828" s="8">
        <v>97.777777777777771</v>
      </c>
      <c r="AW828" s="34">
        <v>12</v>
      </c>
      <c r="AX828" s="34">
        <v>8</v>
      </c>
    </row>
    <row r="829" spans="1:50" x14ac:dyDescent="0.25">
      <c r="A829" s="2" t="s">
        <v>661</v>
      </c>
      <c r="B829" s="3" t="s">
        <v>1675</v>
      </c>
      <c r="C829" s="4">
        <v>70235</v>
      </c>
      <c r="D829" s="2" t="s">
        <v>663</v>
      </c>
      <c r="E829" s="2" t="s">
        <v>1676</v>
      </c>
      <c r="F829" t="e">
        <v>#N/A</v>
      </c>
      <c r="G829" s="6" t="s">
        <v>2232</v>
      </c>
      <c r="H829" s="6">
        <v>8</v>
      </c>
      <c r="I829" s="6" t="s">
        <v>2238</v>
      </c>
      <c r="J829" s="6" t="s">
        <v>2238</v>
      </c>
      <c r="K829" s="34">
        <v>31387.399999999998</v>
      </c>
      <c r="L829" s="34">
        <v>1465</v>
      </c>
      <c r="M829" s="34">
        <v>1255</v>
      </c>
      <c r="N829" s="34">
        <v>37.450199203187253</v>
      </c>
      <c r="O829" s="35">
        <v>3.1873721793627992</v>
      </c>
      <c r="P829" s="33">
        <v>158</v>
      </c>
      <c r="Q829" s="33">
        <v>1096</v>
      </c>
      <c r="R829" s="33">
        <v>1</v>
      </c>
      <c r="S829" s="8">
        <v>4.2848886868293947</v>
      </c>
      <c r="T829" s="33">
        <v>25840.173999999999</v>
      </c>
      <c r="U829" s="33">
        <v>2937.2586999999999</v>
      </c>
      <c r="V829" s="33">
        <v>0</v>
      </c>
      <c r="W829" s="33">
        <v>521.91722000000004</v>
      </c>
      <c r="X829" s="33">
        <v>794.15502000000004</v>
      </c>
      <c r="Y829" s="33">
        <v>0</v>
      </c>
      <c r="Z829" s="33">
        <v>248.61497</v>
      </c>
      <c r="AA829" s="33">
        <v>0</v>
      </c>
      <c r="AB829" s="33">
        <v>0</v>
      </c>
      <c r="AC829" s="33">
        <v>29797.101999999999</v>
      </c>
      <c r="AD829" s="33">
        <v>127.18201999999999</v>
      </c>
      <c r="AE829" s="33">
        <v>154.25739999999999</v>
      </c>
      <c r="AF829" s="33">
        <v>0</v>
      </c>
      <c r="AG829" s="33">
        <v>0</v>
      </c>
      <c r="AH829" s="33">
        <v>0</v>
      </c>
      <c r="AI829" s="33">
        <v>0</v>
      </c>
      <c r="AJ829" s="33">
        <v>11881.918</v>
      </c>
      <c r="AK829" s="33">
        <v>16843.848999999998</v>
      </c>
      <c r="AL829" s="33">
        <v>1292.874</v>
      </c>
      <c r="AM829" s="33">
        <v>1499.1847018000001</v>
      </c>
      <c r="AN829" s="33">
        <v>10.033146511932399</v>
      </c>
      <c r="AO829" s="10">
        <v>0.52688638334778837</v>
      </c>
      <c r="AP829" s="8">
        <v>46.104195481788842</v>
      </c>
      <c r="AQ829" s="8">
        <v>139.6239860990913</v>
      </c>
      <c r="AR829" s="8">
        <v>304</v>
      </c>
      <c r="AS829" s="8">
        <v>468.0263157894737</v>
      </c>
      <c r="AT829">
        <v>534</v>
      </c>
      <c r="AU829" s="20">
        <v>1167.0000000000002</v>
      </c>
      <c r="AV829" s="8">
        <v>92.988047808764946</v>
      </c>
      <c r="AW829" s="34">
        <v>83</v>
      </c>
      <c r="AX829" s="34">
        <v>64</v>
      </c>
    </row>
    <row r="830" spans="1:50" x14ac:dyDescent="0.25">
      <c r="A830" s="2" t="s">
        <v>1149</v>
      </c>
      <c r="B830" s="3" t="s">
        <v>1677</v>
      </c>
      <c r="C830" s="4">
        <v>20250</v>
      </c>
      <c r="D830" s="2" t="s">
        <v>1151</v>
      </c>
      <c r="E830" s="2" t="s">
        <v>1678</v>
      </c>
      <c r="F830" t="e">
        <v>#N/A</v>
      </c>
      <c r="G830" s="6" t="s">
        <v>2230</v>
      </c>
      <c r="H830" s="6">
        <v>0</v>
      </c>
      <c r="I830" s="6" t="s">
        <v>2239</v>
      </c>
      <c r="J830" s="6" t="s">
        <v>2239</v>
      </c>
      <c r="K830" s="34">
        <v>80544</v>
      </c>
      <c r="L830" s="34">
        <v>899</v>
      </c>
      <c r="M830" s="34">
        <v>812</v>
      </c>
      <c r="N830" s="34">
        <v>39.285714285714285</v>
      </c>
      <c r="O830" s="35">
        <v>0.89180747635475843</v>
      </c>
      <c r="P830" s="33">
        <v>40</v>
      </c>
      <c r="Q830" s="33">
        <v>767</v>
      </c>
      <c r="R830" s="33">
        <v>5</v>
      </c>
      <c r="S830" s="8">
        <v>44.366773505981918</v>
      </c>
      <c r="T830" s="33">
        <v>46150.266000000003</v>
      </c>
      <c r="U830" s="33">
        <v>9502.5077000000001</v>
      </c>
      <c r="V830" s="33">
        <v>0</v>
      </c>
      <c r="W830" s="33">
        <v>879.55259000000001</v>
      </c>
      <c r="X830" s="33">
        <v>23490.769</v>
      </c>
      <c r="Y830" s="33">
        <v>3044.828</v>
      </c>
      <c r="Z830" s="33">
        <v>8418.9482000000007</v>
      </c>
      <c r="AA830" s="33">
        <v>7728.9755999999998</v>
      </c>
      <c r="AB830" s="33">
        <v>701.57669999999996</v>
      </c>
      <c r="AC830" s="33">
        <v>60002.019</v>
      </c>
      <c r="AD830" s="33">
        <v>1071.9852000000001</v>
      </c>
      <c r="AE830" s="33">
        <v>355.67525999999998</v>
      </c>
      <c r="AF830" s="33">
        <v>733.01863000000003</v>
      </c>
      <c r="AG830" s="33">
        <v>3292.0189999999998</v>
      </c>
      <c r="AH830" s="33">
        <v>0</v>
      </c>
      <c r="AI830" s="33">
        <v>354.43723999999997</v>
      </c>
      <c r="AJ830" s="33">
        <v>14293.813</v>
      </c>
      <c r="AK830" s="33">
        <v>26016.359</v>
      </c>
      <c r="AL830" s="33">
        <v>35923.010999999999</v>
      </c>
      <c r="AM830" s="33">
        <v>0</v>
      </c>
      <c r="AN830" s="33">
        <v>96.344330622809551</v>
      </c>
      <c r="AO830" s="10">
        <v>0.63721474546518431</v>
      </c>
      <c r="AP830" s="8">
        <v>0</v>
      </c>
      <c r="AQ830" s="8">
        <v>19.817000149999998</v>
      </c>
      <c r="AR830" s="8">
        <v>864</v>
      </c>
      <c r="AS830" s="8">
        <v>22.936342766203705</v>
      </c>
      <c r="AT830">
        <v>449</v>
      </c>
      <c r="AU830" s="20">
        <v>769</v>
      </c>
      <c r="AV830" s="8">
        <v>94.70443349753694</v>
      </c>
      <c r="AW830" s="34">
        <v>39</v>
      </c>
      <c r="AX830" s="34">
        <v>32</v>
      </c>
    </row>
    <row r="831" spans="1:50" x14ac:dyDescent="0.25">
      <c r="A831" s="2" t="s">
        <v>376</v>
      </c>
      <c r="B831" s="3" t="s">
        <v>1679</v>
      </c>
      <c r="C831" s="4">
        <v>47189</v>
      </c>
      <c r="D831" s="2" t="s">
        <v>378</v>
      </c>
      <c r="E831" s="2" t="s">
        <v>1680</v>
      </c>
      <c r="F831" t="s">
        <v>2261</v>
      </c>
      <c r="G831" s="6" t="s">
        <v>2231</v>
      </c>
      <c r="H831" s="6">
        <v>7</v>
      </c>
      <c r="I831" s="6" t="s">
        <v>2238</v>
      </c>
      <c r="J831" s="6" t="s">
        <v>2238</v>
      </c>
      <c r="K831" s="34">
        <v>128974.50000000001</v>
      </c>
      <c r="L831" s="34">
        <v>2919</v>
      </c>
      <c r="M831" s="34">
        <v>2661</v>
      </c>
      <c r="N831" s="34">
        <v>44.419391206313414</v>
      </c>
      <c r="O831" s="35">
        <v>2.1145462597278559</v>
      </c>
      <c r="P831" s="33">
        <v>1713</v>
      </c>
      <c r="Q831" s="33">
        <v>895</v>
      </c>
      <c r="R831" s="33">
        <v>53</v>
      </c>
      <c r="S831" s="8">
        <v>44.478463379139974</v>
      </c>
      <c r="T831" s="33">
        <v>4876.6397999999999</v>
      </c>
      <c r="U831" s="33">
        <v>3478.6037000000001</v>
      </c>
      <c r="V831" s="33">
        <v>16941.241000000002</v>
      </c>
      <c r="W831" s="33">
        <v>104078.65</v>
      </c>
      <c r="X831" s="33">
        <v>1013.0954</v>
      </c>
      <c r="Y831" s="33">
        <v>918.22739000000001</v>
      </c>
      <c r="Z831" s="33">
        <v>35550.067000000003</v>
      </c>
      <c r="AA831" s="33">
        <v>846.34613999999999</v>
      </c>
      <c r="AB831" s="33">
        <v>1029.0504000000001</v>
      </c>
      <c r="AC831" s="33">
        <v>93436.813999999998</v>
      </c>
      <c r="AD831" s="33">
        <v>707.86206000000004</v>
      </c>
      <c r="AE831" s="33">
        <v>839.83202000000006</v>
      </c>
      <c r="AF831" s="33">
        <v>0</v>
      </c>
      <c r="AG831" s="33">
        <v>4220.6009999999997</v>
      </c>
      <c r="AH831" s="33">
        <v>424.99606</v>
      </c>
      <c r="AI831" s="33">
        <v>344.32414999999997</v>
      </c>
      <c r="AJ831" s="33">
        <v>61714.192000000003</v>
      </c>
      <c r="AK831" s="33">
        <v>6006.2190000000001</v>
      </c>
      <c r="AL831" s="33">
        <v>58922.588000000003</v>
      </c>
      <c r="AM831" s="33">
        <v>31836.723768799999</v>
      </c>
      <c r="AN831" s="33">
        <v>398.54880201753605</v>
      </c>
      <c r="AO831" s="10">
        <v>0.73254364089775559</v>
      </c>
      <c r="AP831" s="8">
        <v>17.769880053309642</v>
      </c>
      <c r="AQ831" s="8">
        <v>178.58097895276461</v>
      </c>
      <c r="AR831" s="8">
        <v>1366</v>
      </c>
      <c r="AS831" s="8">
        <v>160.12445095168374</v>
      </c>
      <c r="AT831">
        <v>1596</v>
      </c>
      <c r="AU831" s="20">
        <v>2390</v>
      </c>
      <c r="AV831" s="8">
        <v>89.815858699736935</v>
      </c>
      <c r="AW831" s="34">
        <v>235</v>
      </c>
      <c r="AX831" s="34">
        <v>171</v>
      </c>
    </row>
    <row r="832" spans="1:50" x14ac:dyDescent="0.25">
      <c r="A832" s="2" t="s">
        <v>888</v>
      </c>
      <c r="B832" s="3" t="s">
        <v>1681</v>
      </c>
      <c r="C832" s="4">
        <v>27205</v>
      </c>
      <c r="D832" s="2" t="s">
        <v>890</v>
      </c>
      <c r="E832" s="2" t="s">
        <v>1682</v>
      </c>
      <c r="F832" t="s">
        <v>2253</v>
      </c>
      <c r="G832" s="6" t="s">
        <v>2233</v>
      </c>
      <c r="H832" s="6">
        <v>6</v>
      </c>
      <c r="I832" s="6" t="s">
        <v>2238</v>
      </c>
      <c r="J832" s="6" t="s">
        <v>2238</v>
      </c>
      <c r="K832" s="34">
        <v>47708.700000000004</v>
      </c>
      <c r="L832" s="34">
        <v>894</v>
      </c>
      <c r="M832" s="34">
        <v>663</v>
      </c>
      <c r="N832" s="34">
        <v>90.045248868778287</v>
      </c>
      <c r="O832" s="35">
        <v>0.81255843697270957</v>
      </c>
      <c r="P832" s="33">
        <v>0</v>
      </c>
      <c r="Q832" s="33">
        <v>0</v>
      </c>
      <c r="R832" s="33">
        <v>663</v>
      </c>
      <c r="S832" s="8">
        <v>69.228830055007833</v>
      </c>
      <c r="T832" s="33">
        <v>8144.9530000000004</v>
      </c>
      <c r="U832" s="33">
        <v>1676.2327</v>
      </c>
      <c r="V832" s="33">
        <v>0</v>
      </c>
      <c r="W832" s="33">
        <v>36101.205999999998</v>
      </c>
      <c r="X832" s="33">
        <v>0</v>
      </c>
      <c r="Y832" s="33">
        <v>0</v>
      </c>
      <c r="Z832" s="33">
        <v>29415.274000000001</v>
      </c>
      <c r="AA832" s="33">
        <v>10148.895</v>
      </c>
      <c r="AB832" s="33">
        <v>362.74995000000001</v>
      </c>
      <c r="AC832" s="33">
        <v>6086.2870999999996</v>
      </c>
      <c r="AD832" s="33">
        <v>718.03908000000001</v>
      </c>
      <c r="AE832" s="33">
        <v>92.448424000000003</v>
      </c>
      <c r="AF832" s="33">
        <v>643.62395000000004</v>
      </c>
      <c r="AG832" s="33">
        <v>891.27422000000001</v>
      </c>
      <c r="AH832" s="33">
        <v>10148.895</v>
      </c>
      <c r="AI832" s="33">
        <v>228.76508999999999</v>
      </c>
      <c r="AJ832" s="33">
        <v>1825.1419000000001</v>
      </c>
      <c r="AK832" s="33">
        <v>549.56537000000003</v>
      </c>
      <c r="AL832" s="33">
        <v>32351.530999999999</v>
      </c>
      <c r="AM832" s="33">
        <v>0</v>
      </c>
      <c r="AN832" s="33">
        <v>63.953794978032001</v>
      </c>
      <c r="AO832" s="10">
        <v>0.5300271212708253</v>
      </c>
      <c r="AP832" s="8">
        <v>0</v>
      </c>
      <c r="AQ832" s="8">
        <v>0</v>
      </c>
      <c r="AR832" s="8">
        <v>626</v>
      </c>
      <c r="AS832" s="8">
        <v>0</v>
      </c>
      <c r="AT832">
        <v>256</v>
      </c>
      <c r="AU832" s="20">
        <v>625.99999999999989</v>
      </c>
      <c r="AV832" s="8">
        <v>94.419306184012058</v>
      </c>
      <c r="AW832" s="34">
        <v>20</v>
      </c>
      <c r="AX832" s="34">
        <v>20</v>
      </c>
    </row>
    <row r="833" spans="1:50" x14ac:dyDescent="0.25">
      <c r="A833" s="2" t="s">
        <v>1456</v>
      </c>
      <c r="B833" s="3" t="s">
        <v>1683</v>
      </c>
      <c r="C833" s="4">
        <v>86755</v>
      </c>
      <c r="D833" s="2" t="s">
        <v>1458</v>
      </c>
      <c r="E833" s="2" t="s">
        <v>349</v>
      </c>
      <c r="F833" t="e">
        <v>#N/A</v>
      </c>
      <c r="G833" s="6" t="s">
        <v>2233</v>
      </c>
      <c r="H833" s="6">
        <v>28</v>
      </c>
      <c r="I833" s="6" t="s">
        <v>2237</v>
      </c>
      <c r="J833" s="6" t="s">
        <v>2238</v>
      </c>
      <c r="K833" s="34">
        <v>40855</v>
      </c>
      <c r="L833" s="34">
        <v>1433</v>
      </c>
      <c r="M833" s="34">
        <v>1376</v>
      </c>
      <c r="N833" s="34">
        <v>64.244186046511629</v>
      </c>
      <c r="O833" s="35">
        <v>3.5512731946017757</v>
      </c>
      <c r="P833" s="33">
        <v>0</v>
      </c>
      <c r="Q833" s="33">
        <v>0</v>
      </c>
      <c r="R833" s="33">
        <v>1376</v>
      </c>
      <c r="S833" s="8">
        <v>81.402748420870267</v>
      </c>
      <c r="T833" s="33">
        <v>4361.4481999999998</v>
      </c>
      <c r="U833" s="33">
        <v>0</v>
      </c>
      <c r="V833" s="33">
        <v>440.59318000000002</v>
      </c>
      <c r="W833" s="33">
        <v>34997.845999999998</v>
      </c>
      <c r="X833" s="33">
        <v>698.72203000000002</v>
      </c>
      <c r="Y833" s="33">
        <v>0</v>
      </c>
      <c r="Z833" s="33">
        <v>31931.338</v>
      </c>
      <c r="AA833" s="33">
        <v>1075.3444999999999</v>
      </c>
      <c r="AB833" s="33">
        <v>142.97379000000001</v>
      </c>
      <c r="AC833" s="33">
        <v>7717.0758999999998</v>
      </c>
      <c r="AD833" s="33">
        <v>35.141024000000002</v>
      </c>
      <c r="AE833" s="33">
        <v>35.283808000000001</v>
      </c>
      <c r="AF833" s="33">
        <v>0</v>
      </c>
      <c r="AG833" s="33">
        <v>2539.3175000000001</v>
      </c>
      <c r="AH833" s="33">
        <v>1075.3444999999999</v>
      </c>
      <c r="AI833" s="33">
        <v>49.282941999999998</v>
      </c>
      <c r="AJ833" s="33">
        <v>2112.1127999999999</v>
      </c>
      <c r="AK833" s="33">
        <v>1795.2683999999999</v>
      </c>
      <c r="AL833" s="33">
        <v>33295.264000000003</v>
      </c>
      <c r="AM833" s="33">
        <v>9751.3406001700005</v>
      </c>
      <c r="AN833" s="33">
        <v>92.481257215437594</v>
      </c>
      <c r="AO833" s="10">
        <v>0.14814814814814814</v>
      </c>
      <c r="AP833" s="8">
        <v>0</v>
      </c>
      <c r="AQ833" s="8">
        <v>59.843065424504566</v>
      </c>
      <c r="AR833" s="8">
        <v>480</v>
      </c>
      <c r="AS833" s="8">
        <v>128.5625</v>
      </c>
      <c r="AT833">
        <v>839</v>
      </c>
      <c r="AU833" s="20">
        <v>1118</v>
      </c>
      <c r="AV833" s="8">
        <v>81.25</v>
      </c>
      <c r="AW833" s="34">
        <v>385</v>
      </c>
      <c r="AX833" s="34">
        <v>370</v>
      </c>
    </row>
    <row r="834" spans="1:50" x14ac:dyDescent="0.25">
      <c r="A834" s="2" t="s">
        <v>204</v>
      </c>
      <c r="B834" s="3" t="s">
        <v>1684</v>
      </c>
      <c r="C834" s="4">
        <v>52079</v>
      </c>
      <c r="D834" s="2" t="s">
        <v>206</v>
      </c>
      <c r="E834" s="2" t="s">
        <v>1685</v>
      </c>
      <c r="F834" t="s">
        <v>2255</v>
      </c>
      <c r="G834" s="6" t="s">
        <v>2233</v>
      </c>
      <c r="H834" s="6">
        <v>28</v>
      </c>
      <c r="I834" s="6" t="s">
        <v>2237</v>
      </c>
      <c r="J834" s="6" t="s">
        <v>2238</v>
      </c>
      <c r="K834" s="34">
        <v>271611.3</v>
      </c>
      <c r="L834" s="34">
        <v>4608</v>
      </c>
      <c r="M834" s="34">
        <v>4274</v>
      </c>
      <c r="N834" s="34">
        <v>60.71595694899392</v>
      </c>
      <c r="O834" s="35">
        <v>2.2828474727109658</v>
      </c>
      <c r="P834" s="33">
        <v>0</v>
      </c>
      <c r="Q834" s="33">
        <v>0</v>
      </c>
      <c r="R834" s="33">
        <v>4274</v>
      </c>
      <c r="S834" s="8">
        <v>88.861514090981117</v>
      </c>
      <c r="T834" s="33">
        <v>68425.888999999996</v>
      </c>
      <c r="U834" s="33">
        <v>11355.174999999999</v>
      </c>
      <c r="V834" s="33">
        <v>0</v>
      </c>
      <c r="W834" s="33">
        <v>188580.1</v>
      </c>
      <c r="X834" s="33">
        <v>1721.3815</v>
      </c>
      <c r="Y834" s="33">
        <v>141.02297999999999</v>
      </c>
      <c r="Z834" s="33">
        <v>213251.94</v>
      </c>
      <c r="AA834" s="33">
        <v>9607.7204999999994</v>
      </c>
      <c r="AB834" s="33">
        <v>3595.0304000000001</v>
      </c>
      <c r="AC834" s="33">
        <v>44727.415000000001</v>
      </c>
      <c r="AD834" s="33">
        <v>169.02869000000001</v>
      </c>
      <c r="AE834" s="33">
        <v>111.58515</v>
      </c>
      <c r="AF834" s="33">
        <v>0</v>
      </c>
      <c r="AG834" s="33">
        <v>752.73074999999994</v>
      </c>
      <c r="AH834" s="33">
        <v>9609.7203000000009</v>
      </c>
      <c r="AI834" s="33">
        <v>2183.9775</v>
      </c>
      <c r="AJ834" s="33">
        <v>15099.759</v>
      </c>
      <c r="AK834" s="33">
        <v>2442.9095000000002</v>
      </c>
      <c r="AL834" s="33">
        <v>242165.89</v>
      </c>
      <c r="AM834" s="33">
        <v>2292.4518850300001</v>
      </c>
      <c r="AN834" s="33">
        <v>1023.0032140874921</v>
      </c>
      <c r="AO834" s="10">
        <v>0.80790345970582134</v>
      </c>
      <c r="AP834" s="8">
        <v>0</v>
      </c>
      <c r="AQ834" s="8">
        <v>28.232862906091302</v>
      </c>
      <c r="AR834" s="8">
        <v>1877</v>
      </c>
      <c r="AS834" s="8">
        <v>16.702184336707511</v>
      </c>
      <c r="AT834">
        <v>2103</v>
      </c>
      <c r="AU834" s="20">
        <v>4154.0000000000009</v>
      </c>
      <c r="AV834" s="8">
        <v>97.192325690219945</v>
      </c>
      <c r="AW834" s="34">
        <v>21</v>
      </c>
      <c r="AX834" s="34">
        <v>11</v>
      </c>
    </row>
    <row r="835" spans="1:50" x14ac:dyDescent="0.25">
      <c r="A835" s="2" t="s">
        <v>295</v>
      </c>
      <c r="B835" s="3" t="s">
        <v>1686</v>
      </c>
      <c r="C835" s="4">
        <v>73168</v>
      </c>
      <c r="D835" s="2" t="s">
        <v>297</v>
      </c>
      <c r="E835" s="2" t="s">
        <v>1687</v>
      </c>
      <c r="F835" t="s">
        <v>2259</v>
      </c>
      <c r="G835" s="6" t="s">
        <v>2232</v>
      </c>
      <c r="H835" s="6">
        <v>0</v>
      </c>
      <c r="I835" s="6" t="s">
        <v>2239</v>
      </c>
      <c r="J835" s="6" t="s">
        <v>2239</v>
      </c>
      <c r="K835" s="34">
        <v>209048.5</v>
      </c>
      <c r="L835" s="34">
        <v>9848</v>
      </c>
      <c r="M835" s="34">
        <v>8873</v>
      </c>
      <c r="N835" s="34">
        <v>55.888650963597428</v>
      </c>
      <c r="O835" s="35">
        <v>4.8829624901074924</v>
      </c>
      <c r="P835" s="33">
        <v>5356</v>
      </c>
      <c r="Q835" s="33">
        <v>3481</v>
      </c>
      <c r="R835" s="33">
        <v>36</v>
      </c>
      <c r="S835" s="8">
        <v>40.603618212054791</v>
      </c>
      <c r="T835" s="33">
        <v>27584.574000000001</v>
      </c>
      <c r="U835" s="33">
        <v>3015.0279</v>
      </c>
      <c r="V835" s="33">
        <v>32118.651999999998</v>
      </c>
      <c r="W835" s="33">
        <v>146282.74</v>
      </c>
      <c r="X835" s="33">
        <v>0</v>
      </c>
      <c r="Y835" s="33">
        <v>0</v>
      </c>
      <c r="Z835" s="33">
        <v>40166.392</v>
      </c>
      <c r="AA835" s="33">
        <v>20307.620999999999</v>
      </c>
      <c r="AB835" s="33">
        <v>1260.9661000000001</v>
      </c>
      <c r="AC835" s="33">
        <v>148514.78</v>
      </c>
      <c r="AD835" s="33">
        <v>343.99338</v>
      </c>
      <c r="AE835" s="33">
        <v>371.35347999999999</v>
      </c>
      <c r="AF835" s="33">
        <v>37.212539999999997</v>
      </c>
      <c r="AG835" s="33">
        <v>594.77764999999999</v>
      </c>
      <c r="AH835" s="33">
        <v>18225.802</v>
      </c>
      <c r="AI835" s="33">
        <v>1086.5259000000001</v>
      </c>
      <c r="AJ835" s="33">
        <v>88893.206000000006</v>
      </c>
      <c r="AK835" s="33">
        <v>15876.481</v>
      </c>
      <c r="AL835" s="33">
        <v>85508.39</v>
      </c>
      <c r="AM835" s="33">
        <v>41539.394007000003</v>
      </c>
      <c r="AN835" s="33">
        <v>614.95932822245322</v>
      </c>
      <c r="AO835" s="10">
        <v>0.56033874382498239</v>
      </c>
      <c r="AP835" s="8">
        <v>0</v>
      </c>
      <c r="AQ835" s="8">
        <v>409.62</v>
      </c>
      <c r="AR835" s="8">
        <v>2229</v>
      </c>
      <c r="AS835" s="8">
        <v>183.7685060565276</v>
      </c>
      <c r="AT835">
        <v>3728</v>
      </c>
      <c r="AU835" s="20">
        <v>5521</v>
      </c>
      <c r="AV835" s="8">
        <v>62.222472669897442</v>
      </c>
      <c r="AW835" s="34">
        <v>1375</v>
      </c>
      <c r="AX835" s="34">
        <v>1248</v>
      </c>
    </row>
    <row r="836" spans="1:50" x14ac:dyDescent="0.25">
      <c r="A836" s="2" t="s">
        <v>500</v>
      </c>
      <c r="B836" s="3" t="s">
        <v>1688</v>
      </c>
      <c r="C836" s="4">
        <v>5038</v>
      </c>
      <c r="D836" s="2" t="s">
        <v>502</v>
      </c>
      <c r="E836" s="2" t="s">
        <v>1689</v>
      </c>
      <c r="F836" t="e">
        <v>#N/A</v>
      </c>
      <c r="G836" s="6" t="s">
        <v>2230</v>
      </c>
      <c r="H836" s="6">
        <v>8</v>
      </c>
      <c r="I836" s="6" t="s">
        <v>2238</v>
      </c>
      <c r="J836" s="6" t="s">
        <v>2238</v>
      </c>
      <c r="K836" s="34">
        <v>34128.100000000006</v>
      </c>
      <c r="L836" s="34">
        <v>3034</v>
      </c>
      <c r="M836" s="34">
        <v>2797</v>
      </c>
      <c r="N836" s="34">
        <v>68.609224168752235</v>
      </c>
      <c r="O836" s="35">
        <v>9.6119288517748345</v>
      </c>
      <c r="P836" s="33">
        <v>1313</v>
      </c>
      <c r="Q836" s="33">
        <v>1473</v>
      </c>
      <c r="R836" s="33">
        <v>11</v>
      </c>
      <c r="S836" s="8">
        <v>25.420362402485537</v>
      </c>
      <c r="T836" s="33">
        <v>4729.3369000000002</v>
      </c>
      <c r="U836" s="33">
        <v>0</v>
      </c>
      <c r="V836" s="33">
        <v>0</v>
      </c>
      <c r="W836" s="33">
        <v>27322.835999999999</v>
      </c>
      <c r="X836" s="33">
        <v>13.849693</v>
      </c>
      <c r="Y836" s="33">
        <v>0</v>
      </c>
      <c r="Z836" s="33">
        <v>8915.0532000000003</v>
      </c>
      <c r="AA836" s="33">
        <v>55.045440999999997</v>
      </c>
      <c r="AB836" s="33">
        <v>0</v>
      </c>
      <c r="AC836" s="33">
        <v>23179.511999999999</v>
      </c>
      <c r="AD836" s="33">
        <v>27.91255</v>
      </c>
      <c r="AE836" s="33">
        <v>35.857196999999999</v>
      </c>
      <c r="AF836" s="33">
        <v>0</v>
      </c>
      <c r="AG836" s="33">
        <v>4748.8086999999996</v>
      </c>
      <c r="AH836" s="33">
        <v>55.045442999999999</v>
      </c>
      <c r="AI836" s="33">
        <v>0</v>
      </c>
      <c r="AJ836" s="33">
        <v>15351.864</v>
      </c>
      <c r="AK836" s="33">
        <v>3806.3173000000002</v>
      </c>
      <c r="AL836" s="33">
        <v>8179.6309000000001</v>
      </c>
      <c r="AM836" s="33">
        <v>0</v>
      </c>
      <c r="AN836" s="33">
        <v>66.132315956607997</v>
      </c>
      <c r="AO836" s="10">
        <v>0.46539992296828864</v>
      </c>
      <c r="AP836" s="8">
        <v>0</v>
      </c>
      <c r="AQ836" s="8">
        <v>190.18433206784007</v>
      </c>
      <c r="AR836" s="8">
        <v>392</v>
      </c>
      <c r="AS836" s="8">
        <v>614.03061224489795</v>
      </c>
      <c r="AT836">
        <v>715</v>
      </c>
      <c r="AU836" s="20">
        <v>2273</v>
      </c>
      <c r="AV836" s="8">
        <v>81.265641759027531</v>
      </c>
      <c r="AW836" s="34">
        <v>437</v>
      </c>
      <c r="AX836" s="34">
        <v>383</v>
      </c>
    </row>
    <row r="837" spans="1:50" x14ac:dyDescent="0.25">
      <c r="A837" s="2" t="s">
        <v>500</v>
      </c>
      <c r="B837" s="3" t="s">
        <v>1690</v>
      </c>
      <c r="C837" s="4">
        <v>5031</v>
      </c>
      <c r="D837" s="2" t="s">
        <v>502</v>
      </c>
      <c r="E837" s="2" t="s">
        <v>1691</v>
      </c>
      <c r="F837" t="s">
        <v>2257</v>
      </c>
      <c r="G837" s="6" t="s">
        <v>2233</v>
      </c>
      <c r="H837" s="6">
        <v>0</v>
      </c>
      <c r="I837" s="6" t="s">
        <v>2239</v>
      </c>
      <c r="J837" s="6" t="s">
        <v>2239</v>
      </c>
      <c r="K837" s="34">
        <v>120665.79999999999</v>
      </c>
      <c r="L837" s="34">
        <v>2283</v>
      </c>
      <c r="M837" s="34">
        <v>2105</v>
      </c>
      <c r="N837" s="34">
        <v>97.862232779097397</v>
      </c>
      <c r="O837" s="35">
        <v>0.40554068958561262</v>
      </c>
      <c r="P837" s="33">
        <v>1039</v>
      </c>
      <c r="Q837" s="33">
        <v>1058</v>
      </c>
      <c r="R837" s="33">
        <v>8</v>
      </c>
      <c r="S837" s="8">
        <v>44.880975650798902</v>
      </c>
      <c r="T837" s="33">
        <v>17676.791000000001</v>
      </c>
      <c r="U837" s="33">
        <v>2292.319</v>
      </c>
      <c r="V837" s="33">
        <v>98.924299000000005</v>
      </c>
      <c r="W837" s="33">
        <v>99877.536999999997</v>
      </c>
      <c r="X837" s="33">
        <v>571.08989999999994</v>
      </c>
      <c r="Y837" s="33">
        <v>0</v>
      </c>
      <c r="Z837" s="33">
        <v>42234.506999999998</v>
      </c>
      <c r="AA837" s="33">
        <v>14011.538</v>
      </c>
      <c r="AB837" s="33">
        <v>35.080506</v>
      </c>
      <c r="AC837" s="33">
        <v>64464.4</v>
      </c>
      <c r="AD837" s="33">
        <v>167.85515000000001</v>
      </c>
      <c r="AE837" s="33">
        <v>147.95683</v>
      </c>
      <c r="AF837" s="33">
        <v>11.303673</v>
      </c>
      <c r="AG837" s="33">
        <v>10653.331</v>
      </c>
      <c r="AH837" s="33">
        <v>13974.852999999999</v>
      </c>
      <c r="AI837" s="33">
        <v>8.3274139999999992</v>
      </c>
      <c r="AJ837" s="33">
        <v>30661.1</v>
      </c>
      <c r="AK837" s="33">
        <v>11189.371999999999</v>
      </c>
      <c r="AL837" s="33">
        <v>54267.137000000002</v>
      </c>
      <c r="AM837" s="33">
        <v>0</v>
      </c>
      <c r="AN837" s="33">
        <v>441.45071141260007</v>
      </c>
      <c r="AO837" s="10">
        <v>0.67324425108763208</v>
      </c>
      <c r="AP837" s="8">
        <v>0</v>
      </c>
      <c r="AQ837" s="8">
        <v>271.25168757328419</v>
      </c>
      <c r="AR837" s="8">
        <v>1224</v>
      </c>
      <c r="AS837" s="8">
        <v>280.47385620915031</v>
      </c>
      <c r="AT837">
        <v>845</v>
      </c>
      <c r="AU837" s="20">
        <v>1678</v>
      </c>
      <c r="AV837" s="8">
        <v>79.714964370546312</v>
      </c>
      <c r="AW837" s="34">
        <v>300</v>
      </c>
      <c r="AX837" s="34">
        <v>251</v>
      </c>
    </row>
    <row r="838" spans="1:50" x14ac:dyDescent="0.25">
      <c r="A838" s="2" t="s">
        <v>301</v>
      </c>
      <c r="B838" s="3" t="s">
        <v>1692</v>
      </c>
      <c r="C838" s="4">
        <v>13042</v>
      </c>
      <c r="D838" s="2" t="s">
        <v>303</v>
      </c>
      <c r="E838" s="2" t="s">
        <v>1693</v>
      </c>
      <c r="F838" t="s">
        <v>2262</v>
      </c>
      <c r="G838" s="6" t="s">
        <v>2230</v>
      </c>
      <c r="H838" s="6">
        <v>0</v>
      </c>
      <c r="I838" s="6" t="s">
        <v>2239</v>
      </c>
      <c r="J838" s="6" t="s">
        <v>2239</v>
      </c>
      <c r="K838" s="34">
        <v>47539.8</v>
      </c>
      <c r="L838" s="34">
        <v>638</v>
      </c>
      <c r="M838" s="34">
        <v>619</v>
      </c>
      <c r="N838" s="34">
        <v>53.957996768982227</v>
      </c>
      <c r="O838" s="35">
        <v>1.3738153609857622</v>
      </c>
      <c r="P838" s="33">
        <v>276</v>
      </c>
      <c r="Q838" s="33">
        <v>339</v>
      </c>
      <c r="R838" s="33">
        <v>4</v>
      </c>
      <c r="S838" s="8">
        <v>48.546294849597331</v>
      </c>
      <c r="T838" s="33">
        <v>5685.0216</v>
      </c>
      <c r="U838" s="33">
        <v>244.82900000000001</v>
      </c>
      <c r="V838" s="33">
        <v>0</v>
      </c>
      <c r="W838" s="33">
        <v>35662.184000000001</v>
      </c>
      <c r="X838" s="33">
        <v>2995.2406000000001</v>
      </c>
      <c r="Y838" s="33">
        <v>968.29479000000003</v>
      </c>
      <c r="Z838" s="33">
        <v>18658.832999999999</v>
      </c>
      <c r="AA838" s="33">
        <v>8037.7172</v>
      </c>
      <c r="AB838" s="33">
        <v>888.12809000000004</v>
      </c>
      <c r="AC838" s="33">
        <v>17330.061000000002</v>
      </c>
      <c r="AD838" s="33">
        <v>63.599634999999999</v>
      </c>
      <c r="AE838" s="33">
        <v>82.899811999999997</v>
      </c>
      <c r="AF838" s="33">
        <v>0</v>
      </c>
      <c r="AG838" s="33">
        <v>1096.0895</v>
      </c>
      <c r="AH838" s="33">
        <v>7354.1664000000001</v>
      </c>
      <c r="AI838" s="33">
        <v>83.715040999999999</v>
      </c>
      <c r="AJ838" s="33">
        <v>8724.4976000000006</v>
      </c>
      <c r="AK838" s="33">
        <v>6299.9350000000004</v>
      </c>
      <c r="AL838" s="33">
        <v>22305.33</v>
      </c>
      <c r="AM838" s="33">
        <v>0</v>
      </c>
      <c r="AN838" s="33">
        <v>108.565841136568</v>
      </c>
      <c r="AO838" s="10">
        <v>0.5864661654135338</v>
      </c>
      <c r="AP838" s="8">
        <v>84.139671855279772</v>
      </c>
      <c r="AQ838" s="8">
        <v>107.49382969587217</v>
      </c>
      <c r="AR838" s="8">
        <v>459</v>
      </c>
      <c r="AS838" s="8">
        <v>385.62091503267976</v>
      </c>
      <c r="AT838">
        <v>267</v>
      </c>
      <c r="AU838" s="20">
        <v>539</v>
      </c>
      <c r="AV838" s="8">
        <v>87.075928917609048</v>
      </c>
      <c r="AW838" s="34">
        <v>76</v>
      </c>
      <c r="AX838" s="34">
        <v>39</v>
      </c>
    </row>
    <row r="839" spans="1:50" x14ac:dyDescent="0.25">
      <c r="A839" s="2" t="s">
        <v>27</v>
      </c>
      <c r="B839" s="3" t="s">
        <v>1694</v>
      </c>
      <c r="C839" s="4">
        <v>25281</v>
      </c>
      <c r="D839" s="2" t="s">
        <v>29</v>
      </c>
      <c r="E839" s="2" t="s">
        <v>1695</v>
      </c>
      <c r="F839" t="e">
        <v>#N/A</v>
      </c>
      <c r="G839" s="6" t="s">
        <v>2233</v>
      </c>
      <c r="H839" s="6">
        <v>12</v>
      </c>
      <c r="I839" s="6" t="s">
        <v>2238</v>
      </c>
      <c r="J839" s="6" t="s">
        <v>2238</v>
      </c>
      <c r="K839" s="34">
        <v>11207.6</v>
      </c>
      <c r="L839" s="34">
        <v>1585</v>
      </c>
      <c r="M839" s="34">
        <v>1465</v>
      </c>
      <c r="N839" s="34">
        <v>78.156996587030719</v>
      </c>
      <c r="O839" s="35">
        <v>17.523902159606113</v>
      </c>
      <c r="P839" s="33">
        <v>395</v>
      </c>
      <c r="Q839" s="33">
        <v>1025</v>
      </c>
      <c r="R839" s="33">
        <v>45</v>
      </c>
      <c r="S839" s="8">
        <v>40.725773850207894</v>
      </c>
      <c r="T839" s="33">
        <v>1234.3576</v>
      </c>
      <c r="U839" s="33">
        <v>932.50085000000001</v>
      </c>
      <c r="V839" s="33">
        <v>0</v>
      </c>
      <c r="W839" s="33">
        <v>9360.7163999999993</v>
      </c>
      <c r="X839" s="33">
        <v>0</v>
      </c>
      <c r="Y839" s="33">
        <v>0</v>
      </c>
      <c r="Z839" s="33">
        <v>3645.0740999999998</v>
      </c>
      <c r="AA839" s="33">
        <v>0</v>
      </c>
      <c r="AB839" s="33">
        <v>0</v>
      </c>
      <c r="AC839" s="33">
        <v>7968.1986999999999</v>
      </c>
      <c r="AD839" s="33">
        <v>14.018888</v>
      </c>
      <c r="AE839" s="33">
        <v>14.845041999999999</v>
      </c>
      <c r="AF839" s="33">
        <v>0</v>
      </c>
      <c r="AG839" s="33">
        <v>2151.1572999999999</v>
      </c>
      <c r="AH839" s="33">
        <v>0</v>
      </c>
      <c r="AI839" s="33">
        <v>3.6869391</v>
      </c>
      <c r="AJ839" s="33">
        <v>4377.2218999999996</v>
      </c>
      <c r="AK839" s="33">
        <v>345.07832999999999</v>
      </c>
      <c r="AL839" s="33">
        <v>4735.3022000000001</v>
      </c>
      <c r="AM839" s="33">
        <v>0</v>
      </c>
      <c r="AN839" s="33">
        <v>6.1801495245912008</v>
      </c>
      <c r="AO839" s="10">
        <v>0.41058394160583944</v>
      </c>
      <c r="AP839" s="8">
        <v>0</v>
      </c>
      <c r="AQ839" s="8">
        <v>44.402710133542804</v>
      </c>
      <c r="AR839" s="8">
        <v>115</v>
      </c>
      <c r="AS839" s="8">
        <v>526.95652173913038</v>
      </c>
      <c r="AT839">
        <v>834</v>
      </c>
      <c r="AU839" s="20">
        <v>1407</v>
      </c>
      <c r="AV839" s="8">
        <v>96.040955631399314</v>
      </c>
      <c r="AW839" s="34">
        <v>146</v>
      </c>
      <c r="AX839" s="34">
        <v>132</v>
      </c>
    </row>
    <row r="840" spans="1:50" x14ac:dyDescent="0.25">
      <c r="A840" s="2" t="s">
        <v>500</v>
      </c>
      <c r="B840" s="3" t="s">
        <v>1696</v>
      </c>
      <c r="C840" s="4">
        <v>5690</v>
      </c>
      <c r="D840" s="2" t="s">
        <v>502</v>
      </c>
      <c r="E840" s="2" t="s">
        <v>1697</v>
      </c>
      <c r="F840" t="e">
        <v>#N/A</v>
      </c>
      <c r="G840" s="6" t="s">
        <v>2230</v>
      </c>
      <c r="H840" s="6">
        <v>10</v>
      </c>
      <c r="I840" s="6" t="s">
        <v>2238</v>
      </c>
      <c r="J840" s="6" t="s">
        <v>2238</v>
      </c>
      <c r="K840" s="34">
        <v>27761</v>
      </c>
      <c r="L840" s="34">
        <v>2512</v>
      </c>
      <c r="M840" s="34">
        <v>2231</v>
      </c>
      <c r="N840" s="34">
        <v>56.252801434334373</v>
      </c>
      <c r="O840" s="35">
        <v>9.36305490350429</v>
      </c>
      <c r="P840" s="33">
        <v>776</v>
      </c>
      <c r="Q840" s="33">
        <v>1421</v>
      </c>
      <c r="R840" s="33">
        <v>34</v>
      </c>
      <c r="S840" s="8">
        <v>25.20744609322022</v>
      </c>
      <c r="T840" s="33">
        <v>2129.1338000000001</v>
      </c>
      <c r="U840" s="33">
        <v>0</v>
      </c>
      <c r="V840" s="33">
        <v>0</v>
      </c>
      <c r="W840" s="33">
        <v>23931.635999999999</v>
      </c>
      <c r="X840" s="33">
        <v>273.66444000000001</v>
      </c>
      <c r="Y840" s="33">
        <v>0</v>
      </c>
      <c r="Z840" s="33">
        <v>532.91876999999999</v>
      </c>
      <c r="AA840" s="33">
        <v>328.51731000000001</v>
      </c>
      <c r="AB840" s="33">
        <v>117.08553000000001</v>
      </c>
      <c r="AC840" s="33">
        <v>25511.84</v>
      </c>
      <c r="AD840" s="33">
        <v>62.001491999999999</v>
      </c>
      <c r="AE840" s="33">
        <v>41.082273000000001</v>
      </c>
      <c r="AF840" s="33">
        <v>0</v>
      </c>
      <c r="AG840" s="33">
        <v>8053.4224999999997</v>
      </c>
      <c r="AH840" s="33">
        <v>328.51728000000003</v>
      </c>
      <c r="AI840" s="33">
        <v>21.380495</v>
      </c>
      <c r="AJ840" s="33">
        <v>9627.2068999999992</v>
      </c>
      <c r="AK840" s="33">
        <v>1787.5779</v>
      </c>
      <c r="AL840" s="33">
        <v>6693.1754000000001</v>
      </c>
      <c r="AM840" s="33">
        <v>644.01210342800005</v>
      </c>
      <c r="AN840" s="33">
        <v>53.278086932735192</v>
      </c>
      <c r="AO840" s="10">
        <v>0.44354148845166802</v>
      </c>
      <c r="AP840" s="8">
        <v>0</v>
      </c>
      <c r="AQ840" s="8">
        <v>110.06513276713804</v>
      </c>
      <c r="AR840" s="8">
        <v>274</v>
      </c>
      <c r="AS840" s="8">
        <v>508.39416058394158</v>
      </c>
      <c r="AT840">
        <v>752</v>
      </c>
      <c r="AU840" s="20">
        <v>1643.9999999999998</v>
      </c>
      <c r="AV840" s="8">
        <v>73.688928731510529</v>
      </c>
      <c r="AW840" s="34">
        <v>219</v>
      </c>
      <c r="AX840" s="34">
        <v>192</v>
      </c>
    </row>
    <row r="841" spans="1:50" x14ac:dyDescent="0.25">
      <c r="A841" s="2" t="s">
        <v>301</v>
      </c>
      <c r="B841" s="3" t="s">
        <v>1698</v>
      </c>
      <c r="C841" s="4">
        <v>13006</v>
      </c>
      <c r="D841" s="2" t="s">
        <v>303</v>
      </c>
      <c r="E841" s="2" t="s">
        <v>1699</v>
      </c>
      <c r="F841" t="e">
        <v>#N/A</v>
      </c>
      <c r="G841" s="6" t="s">
        <v>2230</v>
      </c>
      <c r="H841" s="6">
        <v>0</v>
      </c>
      <c r="I841" s="6" t="s">
        <v>2239</v>
      </c>
      <c r="J841" s="6" t="s">
        <v>2239</v>
      </c>
      <c r="K841" s="34">
        <v>73476.399999999994</v>
      </c>
      <c r="L841" s="34">
        <v>1058</v>
      </c>
      <c r="M841" s="34">
        <v>1022</v>
      </c>
      <c r="N841" s="34">
        <v>27.103718199608611</v>
      </c>
      <c r="O841" s="35">
        <v>1.073263004393473</v>
      </c>
      <c r="P841" s="33">
        <v>855</v>
      </c>
      <c r="Q841" s="33">
        <v>167</v>
      </c>
      <c r="R841" s="33">
        <v>0</v>
      </c>
      <c r="S841" s="8">
        <v>34.567889372689123</v>
      </c>
      <c r="T841" s="33">
        <v>13014.108</v>
      </c>
      <c r="U841" s="33">
        <v>0</v>
      </c>
      <c r="V841" s="33">
        <v>0</v>
      </c>
      <c r="W841" s="33">
        <v>4252.2440999999999</v>
      </c>
      <c r="X841" s="33">
        <v>67815.119000000006</v>
      </c>
      <c r="Y841" s="33">
        <v>23387.135999999999</v>
      </c>
      <c r="Z841" s="33">
        <v>10457.449000000001</v>
      </c>
      <c r="AA841" s="33">
        <v>0</v>
      </c>
      <c r="AB841" s="33">
        <v>15152.17</v>
      </c>
      <c r="AC841" s="33">
        <v>47819.832000000002</v>
      </c>
      <c r="AD841" s="33">
        <v>52.076571999999999</v>
      </c>
      <c r="AE841" s="33">
        <v>58.647449000000002</v>
      </c>
      <c r="AF841" s="33">
        <v>0</v>
      </c>
      <c r="AG841" s="33">
        <v>23634.486000000001</v>
      </c>
      <c r="AH841" s="33">
        <v>0</v>
      </c>
      <c r="AI841" s="33">
        <v>5677.8885</v>
      </c>
      <c r="AJ841" s="33">
        <v>9293.0761999999995</v>
      </c>
      <c r="AK841" s="33">
        <v>24719.11</v>
      </c>
      <c r="AL841" s="33">
        <v>33485.455000000002</v>
      </c>
      <c r="AM841" s="33">
        <v>0</v>
      </c>
      <c r="AN841" s="33">
        <v>346.4343069891508</v>
      </c>
      <c r="AO841" s="10">
        <v>0.53250345781466113</v>
      </c>
      <c r="AP841" s="8">
        <v>0</v>
      </c>
      <c r="AQ841" s="8">
        <v>153.46717945845703</v>
      </c>
      <c r="AR841" s="8">
        <v>1025</v>
      </c>
      <c r="AS841" s="8">
        <v>246.53658536585365</v>
      </c>
      <c r="AT841">
        <v>877</v>
      </c>
      <c r="AU841" s="20">
        <v>986</v>
      </c>
      <c r="AV841" s="8">
        <v>96.477495107632095</v>
      </c>
      <c r="AW841" s="34">
        <v>137</v>
      </c>
      <c r="AX841" s="34">
        <v>87</v>
      </c>
    </row>
    <row r="842" spans="1:50" x14ac:dyDescent="0.25">
      <c r="A842" s="2" t="s">
        <v>321</v>
      </c>
      <c r="B842" s="3" t="s">
        <v>1700</v>
      </c>
      <c r="C842" s="4">
        <v>19212</v>
      </c>
      <c r="D842" s="2" t="s">
        <v>323</v>
      </c>
      <c r="E842" s="2" t="s">
        <v>1701</v>
      </c>
      <c r="F842" t="s">
        <v>2252</v>
      </c>
      <c r="G842" s="5" t="s">
        <v>2232</v>
      </c>
      <c r="H842" s="6">
        <v>0</v>
      </c>
      <c r="I842" s="6" t="s">
        <v>2239</v>
      </c>
      <c r="J842" s="6" t="s">
        <v>2239</v>
      </c>
      <c r="K842" s="34">
        <v>25927.5</v>
      </c>
      <c r="L842" s="34">
        <v>3313</v>
      </c>
      <c r="M842" s="34">
        <v>2514</v>
      </c>
      <c r="N842" s="34">
        <v>79.753381066030229</v>
      </c>
      <c r="O842" s="35">
        <v>12.871316347104788</v>
      </c>
      <c r="P842" s="33">
        <v>1318</v>
      </c>
      <c r="Q842" s="33">
        <v>1155</v>
      </c>
      <c r="R842" s="33">
        <v>41</v>
      </c>
      <c r="S842" s="8">
        <v>40.431684099408358</v>
      </c>
      <c r="T842" s="33">
        <v>7647.1917000000003</v>
      </c>
      <c r="U842" s="33">
        <v>1589.0600999999999</v>
      </c>
      <c r="V842" s="33">
        <v>492.23491999999999</v>
      </c>
      <c r="W842" s="33">
        <v>22726.201000000001</v>
      </c>
      <c r="X842" s="33">
        <v>0</v>
      </c>
      <c r="Y842" s="33">
        <v>0</v>
      </c>
      <c r="Z842" s="33">
        <v>1580.9287999999999</v>
      </c>
      <c r="AA842" s="33">
        <v>12941.348</v>
      </c>
      <c r="AB842" s="33">
        <v>0</v>
      </c>
      <c r="AC842" s="33">
        <v>17974.269</v>
      </c>
      <c r="AD842" s="33">
        <v>95.113592999999995</v>
      </c>
      <c r="AE842" s="33">
        <v>100.47084</v>
      </c>
      <c r="AF842" s="33">
        <v>0</v>
      </c>
      <c r="AG842" s="33">
        <v>30.142547</v>
      </c>
      <c r="AH842" s="33">
        <v>12793.087</v>
      </c>
      <c r="AI842" s="33">
        <v>36.978918999999998</v>
      </c>
      <c r="AJ842" s="33">
        <v>4761.6040000000003</v>
      </c>
      <c r="AK842" s="33">
        <v>1692.0246999999999</v>
      </c>
      <c r="AL842" s="33">
        <v>13177.352999999999</v>
      </c>
      <c r="AM842" s="33">
        <v>0</v>
      </c>
      <c r="AN842" s="33">
        <v>137.77792602261241</v>
      </c>
      <c r="AO842" s="10">
        <v>0.41424418604651164</v>
      </c>
      <c r="AP842" s="8">
        <v>0</v>
      </c>
      <c r="AQ842" s="8">
        <v>194.993203351706</v>
      </c>
      <c r="AR842" s="8">
        <v>294</v>
      </c>
      <c r="AS842" s="8">
        <v>905.8607659129591</v>
      </c>
      <c r="AT842">
        <v>1712</v>
      </c>
      <c r="AU842" s="20">
        <v>1560</v>
      </c>
      <c r="AV842" s="8">
        <v>62.052505966587113</v>
      </c>
      <c r="AW842" s="34">
        <v>111</v>
      </c>
      <c r="AX842" s="34">
        <v>97</v>
      </c>
    </row>
    <row r="843" spans="1:50" x14ac:dyDescent="0.25">
      <c r="A843" s="2" t="s">
        <v>500</v>
      </c>
      <c r="B843" s="3" t="s">
        <v>1702</v>
      </c>
      <c r="C843" s="4">
        <v>5120</v>
      </c>
      <c r="D843" s="2" t="s">
        <v>502</v>
      </c>
      <c r="E843" s="2" t="s">
        <v>1703</v>
      </c>
      <c r="F843" t="s">
        <v>2257</v>
      </c>
      <c r="G843" s="6" t="s">
        <v>2230</v>
      </c>
      <c r="H843" s="6">
        <v>0</v>
      </c>
      <c r="I843" s="6" t="s">
        <v>2239</v>
      </c>
      <c r="J843" s="6" t="s">
        <v>2238</v>
      </c>
      <c r="K843" s="34">
        <v>182451.3</v>
      </c>
      <c r="L843" s="34">
        <v>3319</v>
      </c>
      <c r="M843" s="34">
        <v>2228</v>
      </c>
      <c r="N843" s="34">
        <v>39.003590664272892</v>
      </c>
      <c r="O843" s="35">
        <v>0.95480896881052901</v>
      </c>
      <c r="P843" s="33">
        <v>1143</v>
      </c>
      <c r="Q843" s="33">
        <v>1082</v>
      </c>
      <c r="R843" s="33">
        <v>3</v>
      </c>
      <c r="S843" s="8">
        <v>25.095398020579275</v>
      </c>
      <c r="T843" s="33">
        <v>128411.67</v>
      </c>
      <c r="U843" s="33">
        <v>367.28185000000002</v>
      </c>
      <c r="V843" s="33">
        <v>0</v>
      </c>
      <c r="W843" s="33">
        <v>52844.802000000003</v>
      </c>
      <c r="X843" s="33">
        <v>7700.0321000000004</v>
      </c>
      <c r="Y843" s="33">
        <v>1692.3595</v>
      </c>
      <c r="Z843" s="33">
        <v>42225.27</v>
      </c>
      <c r="AA843" s="33">
        <v>3928.1487999999999</v>
      </c>
      <c r="AB843" s="33">
        <v>2813.4542000000001</v>
      </c>
      <c r="AC843" s="33">
        <v>136388.98000000001</v>
      </c>
      <c r="AD843" s="33">
        <v>5848.4867000000004</v>
      </c>
      <c r="AE843" s="33">
        <v>281.62984</v>
      </c>
      <c r="AF843" s="33">
        <v>5595.3771999999999</v>
      </c>
      <c r="AG843" s="33">
        <v>3770.5243</v>
      </c>
      <c r="AH843" s="33">
        <v>3408.5196000000001</v>
      </c>
      <c r="AI843" s="33">
        <v>503.82548000000003</v>
      </c>
      <c r="AJ843" s="33">
        <v>54286.245000000003</v>
      </c>
      <c r="AK843" s="33">
        <v>76642.255999999994</v>
      </c>
      <c r="AL843" s="33">
        <v>48408.324999999997</v>
      </c>
      <c r="AM843" s="33">
        <v>0</v>
      </c>
      <c r="AN843" s="33">
        <v>474.10276375927998</v>
      </c>
      <c r="AO843" s="10">
        <v>0.66984203545158583</v>
      </c>
      <c r="AP843" s="8">
        <v>0</v>
      </c>
      <c r="AQ843" s="8">
        <v>114.17380965435352</v>
      </c>
      <c r="AR843" s="8">
        <v>1996</v>
      </c>
      <c r="AS843" s="8">
        <v>72.394789579158314</v>
      </c>
      <c r="AT843">
        <v>519</v>
      </c>
      <c r="AU843" s="20">
        <v>1926</v>
      </c>
      <c r="AV843" s="8">
        <v>86.445242369838411</v>
      </c>
      <c r="AW843" s="34">
        <v>136</v>
      </c>
      <c r="AX843" s="34">
        <v>74</v>
      </c>
    </row>
    <row r="844" spans="1:50" x14ac:dyDescent="0.25">
      <c r="A844" s="2" t="s">
        <v>204</v>
      </c>
      <c r="B844" s="3" t="s">
        <v>1704</v>
      </c>
      <c r="C844" s="4">
        <v>52233</v>
      </c>
      <c r="D844" s="2" t="s">
        <v>206</v>
      </c>
      <c r="E844" s="2" t="s">
        <v>1705</v>
      </c>
      <c r="F844" t="s">
        <v>2252</v>
      </c>
      <c r="G844" s="6" t="s">
        <v>2230</v>
      </c>
      <c r="H844" s="6">
        <v>28</v>
      </c>
      <c r="I844" s="6" t="s">
        <v>2237</v>
      </c>
      <c r="J844" s="6" t="s">
        <v>2238</v>
      </c>
      <c r="K844" s="34">
        <v>34778.999999999993</v>
      </c>
      <c r="L844" s="34">
        <v>2248</v>
      </c>
      <c r="M844" s="34">
        <v>1967</v>
      </c>
      <c r="N844" s="34">
        <v>72.750381291306553</v>
      </c>
      <c r="O844" s="35">
        <v>6.8595096698412394</v>
      </c>
      <c r="P844" s="33">
        <v>1150</v>
      </c>
      <c r="Q844" s="33">
        <v>806</v>
      </c>
      <c r="R844" s="33">
        <v>11</v>
      </c>
      <c r="S844" s="8">
        <v>49.545949827428551</v>
      </c>
      <c r="T844" s="33">
        <v>1378.9746</v>
      </c>
      <c r="U844" s="33">
        <v>0</v>
      </c>
      <c r="V844" s="33">
        <v>0</v>
      </c>
      <c r="W844" s="33">
        <v>33767.010999999999</v>
      </c>
      <c r="X844" s="33">
        <v>2.3688262</v>
      </c>
      <c r="Y844" s="33">
        <v>0</v>
      </c>
      <c r="Z844" s="33">
        <v>11014.587</v>
      </c>
      <c r="AA844" s="33">
        <v>4764.8499000000002</v>
      </c>
      <c r="AB844" s="33">
        <v>231.73490000000001</v>
      </c>
      <c r="AC844" s="33">
        <v>19357.855</v>
      </c>
      <c r="AD844" s="33">
        <v>15.237712</v>
      </c>
      <c r="AE844" s="33">
        <v>0</v>
      </c>
      <c r="AF844" s="33">
        <v>0</v>
      </c>
      <c r="AG844" s="33">
        <v>89.651309999999995</v>
      </c>
      <c r="AH844" s="33">
        <v>4764.8498</v>
      </c>
      <c r="AI844" s="33">
        <v>94.385255999999998</v>
      </c>
      <c r="AJ844" s="33">
        <v>12480.878000000001</v>
      </c>
      <c r="AK844" s="33">
        <v>423.04079000000002</v>
      </c>
      <c r="AL844" s="33">
        <v>17531.458999999999</v>
      </c>
      <c r="AM844" s="33">
        <v>0</v>
      </c>
      <c r="AN844" s="33">
        <v>280.96221714517327</v>
      </c>
      <c r="AO844" s="10">
        <v>0.4920901246404602</v>
      </c>
      <c r="AP844" s="8">
        <v>0</v>
      </c>
      <c r="AQ844" s="8">
        <v>76.593460611262046</v>
      </c>
      <c r="AR844" s="8">
        <v>365</v>
      </c>
      <c r="AS844" s="8">
        <v>233.01369863013699</v>
      </c>
      <c r="AT844">
        <v>900</v>
      </c>
      <c r="AU844" s="20">
        <v>1694</v>
      </c>
      <c r="AV844" s="8">
        <v>86.120996441281136</v>
      </c>
      <c r="AW844" s="34">
        <v>208</v>
      </c>
      <c r="AX844" s="34">
        <v>201</v>
      </c>
    </row>
    <row r="845" spans="1:50" x14ac:dyDescent="0.25">
      <c r="A845" s="2" t="s">
        <v>301</v>
      </c>
      <c r="B845" s="3" t="s">
        <v>1706</v>
      </c>
      <c r="C845" s="4">
        <v>13430</v>
      </c>
      <c r="D845" s="2" t="s">
        <v>303</v>
      </c>
      <c r="E845" s="2" t="s">
        <v>1707</v>
      </c>
      <c r="F845" t="e">
        <v>#N/A</v>
      </c>
      <c r="G845" s="6" t="s">
        <v>2232</v>
      </c>
      <c r="H845" s="6">
        <v>0</v>
      </c>
      <c r="I845" s="6" t="s">
        <v>2239</v>
      </c>
      <c r="J845" s="6" t="s">
        <v>2239</v>
      </c>
      <c r="K845" s="34">
        <v>110662.1</v>
      </c>
      <c r="L845" s="34">
        <v>2763</v>
      </c>
      <c r="M845" s="34">
        <v>2669</v>
      </c>
      <c r="N845" s="34">
        <v>35.89359310603222</v>
      </c>
      <c r="O845" s="35">
        <v>2.2776470252688727</v>
      </c>
      <c r="P845" s="33">
        <v>364</v>
      </c>
      <c r="Q845" s="33">
        <v>2304</v>
      </c>
      <c r="R845" s="33">
        <v>1</v>
      </c>
      <c r="S845" s="8">
        <v>24.038657051008933</v>
      </c>
      <c r="T845" s="33">
        <v>47523.330999999998</v>
      </c>
      <c r="U845" s="33">
        <v>9521.7093999999997</v>
      </c>
      <c r="V845" s="33">
        <v>0</v>
      </c>
      <c r="W845" s="33">
        <v>5050.8666000000003</v>
      </c>
      <c r="X845" s="33">
        <v>26163.703000000001</v>
      </c>
      <c r="Y845" s="33">
        <v>24445.800999999999</v>
      </c>
      <c r="Z845" s="33">
        <v>413.76463000000001</v>
      </c>
      <c r="AA845" s="33">
        <v>0</v>
      </c>
      <c r="AB845" s="33">
        <v>27559.598999999998</v>
      </c>
      <c r="AC845" s="33">
        <v>59867.377999999997</v>
      </c>
      <c r="AD845" s="33">
        <v>1157.8633</v>
      </c>
      <c r="AE845" s="33">
        <v>1234.5029</v>
      </c>
      <c r="AF845" s="33">
        <v>0</v>
      </c>
      <c r="AG845" s="33">
        <v>22354.704000000002</v>
      </c>
      <c r="AH845" s="33">
        <v>0</v>
      </c>
      <c r="AI845" s="33">
        <v>6672.5748999999996</v>
      </c>
      <c r="AJ845" s="33">
        <v>36589.313000000002</v>
      </c>
      <c r="AK845" s="33">
        <v>19322.754000000001</v>
      </c>
      <c r="AL845" s="33">
        <v>27270.557000000001</v>
      </c>
      <c r="AM845" s="33">
        <v>0</v>
      </c>
      <c r="AN845" s="33">
        <v>208.10979986680002</v>
      </c>
      <c r="AO845" s="10">
        <v>0.543221110100091</v>
      </c>
      <c r="AP845" s="8">
        <v>15.340952673161004</v>
      </c>
      <c r="AQ845" s="8">
        <v>70.727296081250131</v>
      </c>
      <c r="AR845" s="8">
        <v>1102</v>
      </c>
      <c r="AS845" s="8">
        <v>105.68058076225047</v>
      </c>
      <c r="AT845">
        <v>1732</v>
      </c>
      <c r="AU845" s="20">
        <v>2565.9999999999995</v>
      </c>
      <c r="AV845" s="8">
        <v>96.140876732858743</v>
      </c>
      <c r="AW845" s="34">
        <v>161</v>
      </c>
      <c r="AX845" s="34">
        <v>128</v>
      </c>
    </row>
    <row r="846" spans="1:50" x14ac:dyDescent="0.25">
      <c r="A846" s="2" t="s">
        <v>321</v>
      </c>
      <c r="B846" s="3" t="s">
        <v>1708</v>
      </c>
      <c r="C846" s="4">
        <v>19821</v>
      </c>
      <c r="D846" s="2" t="s">
        <v>323</v>
      </c>
      <c r="E846" s="2" t="s">
        <v>1709</v>
      </c>
      <c r="F846" t="s">
        <v>2252</v>
      </c>
      <c r="G846" s="6" t="s">
        <v>2233</v>
      </c>
      <c r="H846" s="6">
        <v>0</v>
      </c>
      <c r="I846" s="6" t="s">
        <v>2239</v>
      </c>
      <c r="J846" s="6" t="s">
        <v>2239</v>
      </c>
      <c r="K846" s="34">
        <v>46345.8</v>
      </c>
      <c r="L846" s="34">
        <v>4555</v>
      </c>
      <c r="M846" s="34">
        <v>4161</v>
      </c>
      <c r="N846" s="34">
        <v>81.63902907954818</v>
      </c>
      <c r="O846" s="35">
        <v>10.132843745976533</v>
      </c>
      <c r="P846" s="33">
        <v>3454</v>
      </c>
      <c r="Q846" s="33">
        <v>692</v>
      </c>
      <c r="R846" s="33">
        <v>15</v>
      </c>
      <c r="S846" s="8">
        <v>34.363100561152486</v>
      </c>
      <c r="T846" s="33">
        <v>1980.8725999999999</v>
      </c>
      <c r="U846" s="33">
        <v>2731.4711000000002</v>
      </c>
      <c r="V846" s="33">
        <v>48.910280999999998</v>
      </c>
      <c r="W846" s="33">
        <v>44376.324000000001</v>
      </c>
      <c r="X846" s="33">
        <v>0</v>
      </c>
      <c r="Y846" s="33">
        <v>0</v>
      </c>
      <c r="Z846" s="33">
        <v>8134.5532999999996</v>
      </c>
      <c r="AA846" s="33">
        <v>15557.498</v>
      </c>
      <c r="AB846" s="33">
        <v>0</v>
      </c>
      <c r="AC846" s="33">
        <v>25672.615000000002</v>
      </c>
      <c r="AD846" s="33">
        <v>38.288597000000003</v>
      </c>
      <c r="AE846" s="33">
        <v>43.239486999999997</v>
      </c>
      <c r="AF846" s="33">
        <v>0</v>
      </c>
      <c r="AG846" s="33">
        <v>211.31509</v>
      </c>
      <c r="AH846" s="33">
        <v>15487.911</v>
      </c>
      <c r="AI846" s="33">
        <v>94.094859999999997</v>
      </c>
      <c r="AJ846" s="33">
        <v>14969.626</v>
      </c>
      <c r="AK846" s="33">
        <v>1620.3525</v>
      </c>
      <c r="AL846" s="33">
        <v>16976.415000000001</v>
      </c>
      <c r="AM846" s="33">
        <v>4455.8192082899996</v>
      </c>
      <c r="AN846" s="33">
        <v>300.08233395674876</v>
      </c>
      <c r="AO846" s="10">
        <v>0.60904931367564819</v>
      </c>
      <c r="AP846" s="8">
        <v>0</v>
      </c>
      <c r="AQ846" s="8">
        <v>152.28934022927444</v>
      </c>
      <c r="AR846" s="8">
        <v>412</v>
      </c>
      <c r="AS846" s="8">
        <v>504.849110928301</v>
      </c>
      <c r="AT846">
        <v>2856</v>
      </c>
      <c r="AU846" s="20">
        <v>2777</v>
      </c>
      <c r="AV846" s="8">
        <v>66.738764720019233</v>
      </c>
      <c r="AW846" s="34">
        <v>545</v>
      </c>
      <c r="AX846" s="34">
        <v>463</v>
      </c>
    </row>
    <row r="847" spans="1:50" x14ac:dyDescent="0.25">
      <c r="A847" s="2" t="s">
        <v>500</v>
      </c>
      <c r="B847" s="3" t="s">
        <v>1710</v>
      </c>
      <c r="C847" s="4">
        <v>5591</v>
      </c>
      <c r="D847" s="2" t="s">
        <v>502</v>
      </c>
      <c r="E847" s="2" t="s">
        <v>1711</v>
      </c>
      <c r="F847" t="e">
        <v>#N/A</v>
      </c>
      <c r="G847" s="6" t="s">
        <v>2232</v>
      </c>
      <c r="H847" s="6">
        <v>9</v>
      </c>
      <c r="I847" s="6" t="s">
        <v>2238</v>
      </c>
      <c r="J847" s="6" t="s">
        <v>2238</v>
      </c>
      <c r="K847" s="34">
        <v>35852.300000000003</v>
      </c>
      <c r="L847" s="34">
        <v>441</v>
      </c>
      <c r="M847" s="34">
        <v>225</v>
      </c>
      <c r="N847" s="34">
        <v>22.666666666666664</v>
      </c>
      <c r="O847" s="35">
        <v>0.2210564244179602</v>
      </c>
      <c r="P847" s="33">
        <v>43</v>
      </c>
      <c r="Q847" s="33">
        <v>181</v>
      </c>
      <c r="R847" s="33">
        <v>1</v>
      </c>
      <c r="S847" s="8">
        <v>29.749421366833474</v>
      </c>
      <c r="T847" s="33">
        <v>26732.085999999999</v>
      </c>
      <c r="U847" s="33">
        <v>118.74177</v>
      </c>
      <c r="V847" s="33">
        <v>0</v>
      </c>
      <c r="W847" s="33">
        <v>6115.1439</v>
      </c>
      <c r="X847" s="33">
        <v>2006.2257</v>
      </c>
      <c r="Y847" s="33">
        <v>71.572863999999996</v>
      </c>
      <c r="Z847" s="33">
        <v>6762.3888999999999</v>
      </c>
      <c r="AA847" s="33">
        <v>205.36753999999999</v>
      </c>
      <c r="AB847" s="33">
        <v>1073.3303000000001</v>
      </c>
      <c r="AC847" s="33">
        <v>28368.117999999999</v>
      </c>
      <c r="AD847" s="33">
        <v>400.40643</v>
      </c>
      <c r="AE847" s="33">
        <v>211.51420999999999</v>
      </c>
      <c r="AF847" s="33">
        <v>205.84683000000001</v>
      </c>
      <c r="AG847" s="33">
        <v>1617.7366</v>
      </c>
      <c r="AH847" s="33">
        <v>0</v>
      </c>
      <c r="AI847" s="33">
        <v>70.912385999999998</v>
      </c>
      <c r="AJ847" s="33">
        <v>5935.54</v>
      </c>
      <c r="AK847" s="33">
        <v>17867.712</v>
      </c>
      <c r="AL847" s="33">
        <v>10971.928</v>
      </c>
      <c r="AM847" s="33">
        <v>0</v>
      </c>
      <c r="AN847" s="33">
        <v>49.395917788281601</v>
      </c>
      <c r="AO847" s="10">
        <v>0.32839962997224798</v>
      </c>
      <c r="AP847" s="8">
        <v>0</v>
      </c>
      <c r="AQ847" s="8">
        <v>81.383407573691429</v>
      </c>
      <c r="AR847" s="8">
        <v>365</v>
      </c>
      <c r="AS847" s="8">
        <v>282.1917808219178</v>
      </c>
      <c r="AT847">
        <v>39</v>
      </c>
      <c r="AU847" s="20">
        <v>199</v>
      </c>
      <c r="AV847" s="8">
        <v>88.444444444444443</v>
      </c>
      <c r="AW847" s="34">
        <v>30</v>
      </c>
      <c r="AX847" s="34">
        <v>28</v>
      </c>
    </row>
    <row r="848" spans="1:50" x14ac:dyDescent="0.25">
      <c r="A848" s="2" t="s">
        <v>888</v>
      </c>
      <c r="B848" s="3" t="s">
        <v>1712</v>
      </c>
      <c r="C848" s="4">
        <v>27430</v>
      </c>
      <c r="D848" s="2" t="s">
        <v>890</v>
      </c>
      <c r="E848" s="2" t="s">
        <v>1713</v>
      </c>
      <c r="F848" t="e">
        <v>#N/A</v>
      </c>
      <c r="G848" s="6" t="s">
        <v>2230</v>
      </c>
      <c r="H848" s="6">
        <v>28</v>
      </c>
      <c r="I848" s="6" t="s">
        <v>2237</v>
      </c>
      <c r="J848" s="6" t="s">
        <v>2237</v>
      </c>
      <c r="K848" s="34">
        <v>135339.29999999999</v>
      </c>
      <c r="L848" s="34">
        <v>1641</v>
      </c>
      <c r="M848" s="34">
        <v>1641</v>
      </c>
      <c r="N848" s="34">
        <v>82.266910420475327</v>
      </c>
      <c r="O848" s="35">
        <v>1.2374026279589592</v>
      </c>
      <c r="P848" s="33">
        <v>0</v>
      </c>
      <c r="Q848" s="33">
        <v>0</v>
      </c>
      <c r="R848" s="33">
        <v>1641</v>
      </c>
      <c r="S848" s="8">
        <v>57.234117557888744</v>
      </c>
      <c r="T848" s="33">
        <v>21760.493999999999</v>
      </c>
      <c r="U848" s="33">
        <v>1220.2403999999999</v>
      </c>
      <c r="V848" s="33">
        <v>0</v>
      </c>
      <c r="W848" s="33">
        <v>112971.21</v>
      </c>
      <c r="X848" s="33">
        <v>0</v>
      </c>
      <c r="Y848" s="33">
        <v>0</v>
      </c>
      <c r="Z848" s="33">
        <v>74473.066999999995</v>
      </c>
      <c r="AA848" s="33">
        <v>47639.286</v>
      </c>
      <c r="AB848" s="33">
        <v>832.97798999999998</v>
      </c>
      <c r="AC848" s="33">
        <v>16036.987999999999</v>
      </c>
      <c r="AD848" s="33">
        <v>7.2501268999999997</v>
      </c>
      <c r="AE848" s="33">
        <v>2.4605826</v>
      </c>
      <c r="AF848" s="33">
        <v>0</v>
      </c>
      <c r="AG848" s="33">
        <v>1070.0911000000001</v>
      </c>
      <c r="AH848" s="33">
        <v>47639.286</v>
      </c>
      <c r="AI848" s="33">
        <v>287.44394999999997</v>
      </c>
      <c r="AJ848" s="33">
        <v>10294.289000000001</v>
      </c>
      <c r="AK848" s="33">
        <v>146.48600999999999</v>
      </c>
      <c r="AL848" s="33">
        <v>79549.513000000006</v>
      </c>
      <c r="AM848" s="33">
        <v>0</v>
      </c>
      <c r="AN848" s="33">
        <v>299.466809772516</v>
      </c>
      <c r="AO848" s="10">
        <v>0.63941299790356398</v>
      </c>
      <c r="AP848" s="8">
        <v>0</v>
      </c>
      <c r="AQ848" s="8">
        <v>53.611062899539597</v>
      </c>
      <c r="AR848" s="8">
        <v>1386</v>
      </c>
      <c r="AS848" s="8">
        <v>40.115440115440116</v>
      </c>
      <c r="AT848">
        <v>588</v>
      </c>
      <c r="AU848" s="20">
        <v>1612.0000000000002</v>
      </c>
      <c r="AV848" s="8">
        <v>98.232784887263875</v>
      </c>
      <c r="AW848" s="34">
        <v>24</v>
      </c>
      <c r="AX848" s="34">
        <v>11</v>
      </c>
    </row>
    <row r="849" spans="1:50" x14ac:dyDescent="0.25">
      <c r="A849" s="2" t="s">
        <v>500</v>
      </c>
      <c r="B849" s="3" t="s">
        <v>1714</v>
      </c>
      <c r="C849" s="4">
        <v>5138</v>
      </c>
      <c r="D849" s="2" t="s">
        <v>502</v>
      </c>
      <c r="E849" s="2" t="s">
        <v>1715</v>
      </c>
      <c r="F849" t="e">
        <v>#N/A</v>
      </c>
      <c r="G849" s="6" t="s">
        <v>2233</v>
      </c>
      <c r="H849" s="6">
        <v>0</v>
      </c>
      <c r="I849" s="6" t="s">
        <v>2239</v>
      </c>
      <c r="J849" s="6" t="s">
        <v>2238</v>
      </c>
      <c r="K849" s="34">
        <v>35377.499999999993</v>
      </c>
      <c r="L849" s="34">
        <v>2517</v>
      </c>
      <c r="M849" s="34">
        <v>2389</v>
      </c>
      <c r="N849" s="34">
        <v>59.355378819589788</v>
      </c>
      <c r="O849" s="35">
        <v>7.6269472339529614</v>
      </c>
      <c r="P849" s="33">
        <v>857</v>
      </c>
      <c r="Q849" s="33">
        <v>1514</v>
      </c>
      <c r="R849" s="33">
        <v>18</v>
      </c>
      <c r="S849" s="8">
        <v>25.454191008363374</v>
      </c>
      <c r="T849" s="33">
        <v>1607.1052999999999</v>
      </c>
      <c r="U849" s="33">
        <v>0</v>
      </c>
      <c r="V849" s="33">
        <v>0</v>
      </c>
      <c r="W849" s="33">
        <v>34212.355000000003</v>
      </c>
      <c r="X849" s="33">
        <v>346.84823</v>
      </c>
      <c r="Y849" s="33">
        <v>0</v>
      </c>
      <c r="Z849" s="33">
        <v>6059.2955000000002</v>
      </c>
      <c r="AA849" s="33">
        <v>1771.4513999999999</v>
      </c>
      <c r="AB849" s="33">
        <v>55.873610999999997</v>
      </c>
      <c r="AC849" s="33">
        <v>28243.066999999999</v>
      </c>
      <c r="AD849" s="33">
        <v>91.307929999999999</v>
      </c>
      <c r="AE849" s="33">
        <v>86.431085999999993</v>
      </c>
      <c r="AF849" s="33">
        <v>0</v>
      </c>
      <c r="AG849" s="33">
        <v>0.58550659000000005</v>
      </c>
      <c r="AH849" s="33">
        <v>1751.0866000000001</v>
      </c>
      <c r="AI849" s="33">
        <v>184.09048999999999</v>
      </c>
      <c r="AJ849" s="33">
        <v>23606.342000000001</v>
      </c>
      <c r="AK849" s="33">
        <v>1372.6883</v>
      </c>
      <c r="AL849" s="33">
        <v>9219.7715000000007</v>
      </c>
      <c r="AM849" s="33">
        <v>1638.84925254</v>
      </c>
      <c r="AN849" s="33">
        <v>44.123990679187997</v>
      </c>
      <c r="AO849" s="10">
        <v>0.31376587710264331</v>
      </c>
      <c r="AP849" s="8">
        <v>0</v>
      </c>
      <c r="AQ849" s="8">
        <v>89.442735313998739</v>
      </c>
      <c r="AR849" s="8">
        <v>396</v>
      </c>
      <c r="AS849" s="8">
        <v>285.85858585858585</v>
      </c>
      <c r="AT849">
        <v>1206</v>
      </c>
      <c r="AU849" s="20">
        <v>1666</v>
      </c>
      <c r="AV849" s="8">
        <v>69.736291335286722</v>
      </c>
      <c r="AW849" s="34">
        <v>100</v>
      </c>
      <c r="AX849" s="34">
        <v>92</v>
      </c>
    </row>
    <row r="850" spans="1:50" x14ac:dyDescent="0.25">
      <c r="A850" s="2" t="s">
        <v>301</v>
      </c>
      <c r="B850" s="3" t="s">
        <v>1716</v>
      </c>
      <c r="C850" s="4">
        <v>13160</v>
      </c>
      <c r="D850" s="2" t="s">
        <v>303</v>
      </c>
      <c r="E850" s="2" t="s">
        <v>1717</v>
      </c>
      <c r="F850" t="s">
        <v>2262</v>
      </c>
      <c r="G850" s="6" t="s">
        <v>2233</v>
      </c>
      <c r="H850" s="6">
        <v>0</v>
      </c>
      <c r="I850" s="6" t="s">
        <v>2239</v>
      </c>
      <c r="J850" s="6" t="s">
        <v>2239</v>
      </c>
      <c r="K850" s="34">
        <v>88307.5</v>
      </c>
      <c r="L850" s="34">
        <v>452</v>
      </c>
      <c r="M850" s="34">
        <v>435</v>
      </c>
      <c r="N850" s="34">
        <v>6.4367816091954024</v>
      </c>
      <c r="O850" s="35">
        <v>9.7278052016741487E-2</v>
      </c>
      <c r="P850" s="33">
        <v>242</v>
      </c>
      <c r="Q850" s="33">
        <v>192</v>
      </c>
      <c r="R850" s="33">
        <v>1</v>
      </c>
      <c r="S850" s="8">
        <v>69.075080426468546</v>
      </c>
      <c r="T850" s="33">
        <v>7630.5792000000001</v>
      </c>
      <c r="U850" s="33">
        <v>29284.603999999999</v>
      </c>
      <c r="V850" s="33">
        <v>0</v>
      </c>
      <c r="W850" s="33">
        <v>35709.536999999997</v>
      </c>
      <c r="X850" s="33">
        <v>12636.871999999999</v>
      </c>
      <c r="Y850" s="33">
        <v>6879.2043000000003</v>
      </c>
      <c r="Z850" s="33">
        <v>45894.131000000001</v>
      </c>
      <c r="AA850" s="33">
        <v>175.13301000000001</v>
      </c>
      <c r="AB850" s="33">
        <v>2900.9427000000001</v>
      </c>
      <c r="AC850" s="33">
        <v>32939.476000000002</v>
      </c>
      <c r="AD850" s="33">
        <v>46.964075999999999</v>
      </c>
      <c r="AE850" s="33">
        <v>27.633479000000001</v>
      </c>
      <c r="AF850" s="33">
        <v>0</v>
      </c>
      <c r="AG850" s="33">
        <v>6149.0313999999998</v>
      </c>
      <c r="AH850" s="33">
        <v>0</v>
      </c>
      <c r="AI850" s="33">
        <v>931.74302999999998</v>
      </c>
      <c r="AJ850" s="33">
        <v>8783.5715</v>
      </c>
      <c r="AK850" s="33">
        <v>11580.495000000001</v>
      </c>
      <c r="AL850" s="33">
        <v>61363.347999999998</v>
      </c>
      <c r="AM850" s="33">
        <v>0</v>
      </c>
      <c r="AN850" s="33">
        <v>567.96129358684004</v>
      </c>
      <c r="AO850" s="10">
        <v>0.5299003322259136</v>
      </c>
      <c r="AP850" s="8">
        <v>0</v>
      </c>
      <c r="AQ850" s="8">
        <v>52.040374387792568</v>
      </c>
      <c r="AR850" s="8">
        <v>870</v>
      </c>
      <c r="AS850" s="8">
        <v>98.494252873563212</v>
      </c>
      <c r="AT850">
        <v>155</v>
      </c>
      <c r="AU850" s="20">
        <v>307.00000000000006</v>
      </c>
      <c r="AV850" s="8">
        <v>70.574712643678168</v>
      </c>
      <c r="AW850" s="34">
        <v>50</v>
      </c>
      <c r="AX850" s="34">
        <v>41</v>
      </c>
    </row>
    <row r="851" spans="1:50" x14ac:dyDescent="0.25">
      <c r="A851" s="2" t="s">
        <v>901</v>
      </c>
      <c r="B851" s="3" t="s">
        <v>1718</v>
      </c>
      <c r="C851" s="4">
        <v>85279</v>
      </c>
      <c r="D851" s="2" t="s">
        <v>903</v>
      </c>
      <c r="E851" s="2" t="s">
        <v>1719</v>
      </c>
      <c r="F851" t="e">
        <v>#N/A</v>
      </c>
      <c r="G851" s="6" t="s">
        <v>2233</v>
      </c>
      <c r="H851" s="6">
        <v>12</v>
      </c>
      <c r="I851" s="6" t="s">
        <v>2238</v>
      </c>
      <c r="J851" s="6" t="s">
        <v>2238</v>
      </c>
      <c r="K851" s="34">
        <v>18472.3</v>
      </c>
      <c r="L851" s="34">
        <v>367</v>
      </c>
      <c r="M851" s="34">
        <v>345</v>
      </c>
      <c r="N851" s="34">
        <v>13.043478260869565</v>
      </c>
      <c r="O851" s="35">
        <v>0.63616103328417206</v>
      </c>
      <c r="P851" s="33">
        <v>74</v>
      </c>
      <c r="Q851" s="33">
        <v>259</v>
      </c>
      <c r="R851" s="33">
        <v>12</v>
      </c>
      <c r="S851" s="8">
        <v>62.380969707503176</v>
      </c>
      <c r="T851" s="33">
        <v>255.37116</v>
      </c>
      <c r="U851" s="33">
        <v>233.71582000000001</v>
      </c>
      <c r="V851" s="33">
        <v>263.28975000000003</v>
      </c>
      <c r="W851" s="33">
        <v>17804.263999999999</v>
      </c>
      <c r="X851" s="33">
        <v>60.644938000000003</v>
      </c>
      <c r="Y851" s="33">
        <v>0</v>
      </c>
      <c r="Z851" s="33">
        <v>6214.3810999999996</v>
      </c>
      <c r="AA851" s="33">
        <v>0</v>
      </c>
      <c r="AB851" s="33">
        <v>43.040283000000002</v>
      </c>
      <c r="AC851" s="33">
        <v>12414.879000000001</v>
      </c>
      <c r="AD851" s="33">
        <v>0</v>
      </c>
      <c r="AE851" s="33">
        <v>0</v>
      </c>
      <c r="AF851" s="33">
        <v>0</v>
      </c>
      <c r="AG851" s="33">
        <v>470.68540000000002</v>
      </c>
      <c r="AH851" s="33">
        <v>0</v>
      </c>
      <c r="AI851" s="33">
        <v>15.016187</v>
      </c>
      <c r="AJ851" s="33">
        <v>6533.0302000000001</v>
      </c>
      <c r="AK851" s="33">
        <v>5.6076613999999996</v>
      </c>
      <c r="AL851" s="33">
        <v>11647.960999999999</v>
      </c>
      <c r="AM851" s="33">
        <v>0</v>
      </c>
      <c r="AN851" s="33">
        <v>33.901356030616277</v>
      </c>
      <c r="AO851" s="10">
        <v>0.27777777777777779</v>
      </c>
      <c r="AP851" s="8">
        <v>0</v>
      </c>
      <c r="AQ851" s="8">
        <v>51.617502726281351</v>
      </c>
      <c r="AR851" s="8">
        <v>179</v>
      </c>
      <c r="AS851" s="8">
        <v>326.81564245810057</v>
      </c>
      <c r="AT851">
        <v>150</v>
      </c>
      <c r="AU851" s="20">
        <v>341</v>
      </c>
      <c r="AV851" s="8">
        <v>98.840579710144922</v>
      </c>
      <c r="AW851" s="34">
        <v>46</v>
      </c>
      <c r="AX851" s="34">
        <v>42</v>
      </c>
    </row>
    <row r="852" spans="1:50" x14ac:dyDescent="0.25">
      <c r="A852" s="2" t="s">
        <v>1149</v>
      </c>
      <c r="B852" s="3" t="s">
        <v>1720</v>
      </c>
      <c r="C852" s="4">
        <v>20770</v>
      </c>
      <c r="D852" s="2" t="s">
        <v>1151</v>
      </c>
      <c r="E852" s="2" t="s">
        <v>1721</v>
      </c>
      <c r="F852" t="e">
        <v>#N/A</v>
      </c>
      <c r="G852" s="6" t="s">
        <v>2233</v>
      </c>
      <c r="H852" s="6">
        <v>0</v>
      </c>
      <c r="I852" s="6" t="s">
        <v>2239</v>
      </c>
      <c r="J852" s="6" t="s">
        <v>2239</v>
      </c>
      <c r="K852" s="34">
        <v>88441.500000000015</v>
      </c>
      <c r="L852" s="34">
        <v>1151</v>
      </c>
      <c r="M852" s="34">
        <v>1014</v>
      </c>
      <c r="N852" s="34">
        <v>12.721893491124261</v>
      </c>
      <c r="O852" s="35">
        <v>0.34867884814894767</v>
      </c>
      <c r="P852" s="33">
        <v>186</v>
      </c>
      <c r="Q852" s="33">
        <v>806</v>
      </c>
      <c r="R852" s="33">
        <v>22</v>
      </c>
      <c r="S852" s="8">
        <v>26.208425735404635</v>
      </c>
      <c r="T852" s="33">
        <v>59971.288999999997</v>
      </c>
      <c r="U852" s="33">
        <v>14441.337</v>
      </c>
      <c r="V852" s="33">
        <v>0</v>
      </c>
      <c r="W852" s="33">
        <v>20096.047999999999</v>
      </c>
      <c r="X852" s="33">
        <v>2673.8708000000001</v>
      </c>
      <c r="Y852" s="33">
        <v>4464.1460999999999</v>
      </c>
      <c r="Z852" s="33">
        <v>10805.298000000001</v>
      </c>
      <c r="AA852" s="33">
        <v>1547.3642</v>
      </c>
      <c r="AB852" s="33">
        <v>1429.1772000000001</v>
      </c>
      <c r="AC852" s="33">
        <v>80960.574999999997</v>
      </c>
      <c r="AD852" s="33">
        <v>79.809377999999995</v>
      </c>
      <c r="AE852" s="33">
        <v>169.83027999999999</v>
      </c>
      <c r="AF852" s="33">
        <v>0</v>
      </c>
      <c r="AG852" s="33">
        <v>4519.2505000000001</v>
      </c>
      <c r="AH852" s="33">
        <v>629.36647000000005</v>
      </c>
      <c r="AI852" s="33">
        <v>528.18114000000003</v>
      </c>
      <c r="AJ852" s="33">
        <v>31321.966</v>
      </c>
      <c r="AK852" s="33">
        <v>36096.321000000004</v>
      </c>
      <c r="AL852" s="33">
        <v>26021.454000000002</v>
      </c>
      <c r="AM852" s="33">
        <v>0</v>
      </c>
      <c r="AN852" s="33">
        <v>142.404399892594</v>
      </c>
      <c r="AO852" s="10">
        <v>0.66317705962676365</v>
      </c>
      <c r="AP852" s="8">
        <v>48.192771084337345</v>
      </c>
      <c r="AQ852" s="8">
        <v>23.023999930000002</v>
      </c>
      <c r="AR852" s="8">
        <v>853</v>
      </c>
      <c r="AS852" s="8">
        <v>26.991793587338805</v>
      </c>
      <c r="AT852">
        <v>376</v>
      </c>
      <c r="AU852" s="20">
        <v>869.00000000000011</v>
      </c>
      <c r="AV852" s="8">
        <v>85.700197238658788</v>
      </c>
      <c r="AW852" s="34">
        <v>60</v>
      </c>
      <c r="AX852" s="34">
        <v>54</v>
      </c>
    </row>
    <row r="853" spans="1:50" x14ac:dyDescent="0.25">
      <c r="A853" s="2" t="s">
        <v>321</v>
      </c>
      <c r="B853" s="3" t="s">
        <v>1722</v>
      </c>
      <c r="C853" s="4">
        <v>19473</v>
      </c>
      <c r="D853" s="2" t="s">
        <v>323</v>
      </c>
      <c r="E853" s="2" t="s">
        <v>1723</v>
      </c>
      <c r="F853" t="s">
        <v>2252</v>
      </c>
      <c r="G853" s="6" t="s">
        <v>2233</v>
      </c>
      <c r="H853" s="6">
        <v>0</v>
      </c>
      <c r="I853" s="6" t="s">
        <v>2239</v>
      </c>
      <c r="J853" s="6" t="s">
        <v>2239</v>
      </c>
      <c r="K853" s="34">
        <v>46213</v>
      </c>
      <c r="L853" s="34">
        <v>7285</v>
      </c>
      <c r="M853" s="34">
        <v>6428</v>
      </c>
      <c r="N853" s="34">
        <v>78.873677660236467</v>
      </c>
      <c r="O853" s="35">
        <v>18.726112167446363</v>
      </c>
      <c r="P853" s="33">
        <v>4474</v>
      </c>
      <c r="Q853" s="33">
        <v>1643</v>
      </c>
      <c r="R853" s="33">
        <v>311</v>
      </c>
      <c r="S853" s="8">
        <v>39.021611014371864</v>
      </c>
      <c r="T853" s="33">
        <v>2150.6750000000002</v>
      </c>
      <c r="U853" s="33">
        <v>2283.2903000000001</v>
      </c>
      <c r="V853" s="33">
        <v>3833.5320999999999</v>
      </c>
      <c r="W853" s="33">
        <v>42360.248</v>
      </c>
      <c r="X853" s="33">
        <v>0</v>
      </c>
      <c r="Y853" s="33">
        <v>0</v>
      </c>
      <c r="Z853" s="33">
        <v>5992.4063999999998</v>
      </c>
      <c r="AA853" s="33">
        <v>813.37535000000003</v>
      </c>
      <c r="AB853" s="33">
        <v>719.35766000000001</v>
      </c>
      <c r="AC853" s="33">
        <v>43844.563000000002</v>
      </c>
      <c r="AD853" s="33">
        <v>33.544080000000001</v>
      </c>
      <c r="AE853" s="33">
        <v>36.47739</v>
      </c>
      <c r="AF853" s="33">
        <v>0</v>
      </c>
      <c r="AG853" s="33">
        <v>116.92355000000001</v>
      </c>
      <c r="AH853" s="33">
        <v>118.38621999999999</v>
      </c>
      <c r="AI853" s="33">
        <v>802.26590999999996</v>
      </c>
      <c r="AJ853" s="33">
        <v>28695.168000000001</v>
      </c>
      <c r="AK853" s="33">
        <v>1575.633</v>
      </c>
      <c r="AL853" s="33">
        <v>20058.393</v>
      </c>
      <c r="AM853" s="33">
        <v>0</v>
      </c>
      <c r="AN853" s="33">
        <v>299.53657751025997</v>
      </c>
      <c r="AO853" s="10">
        <v>0.55333646616541354</v>
      </c>
      <c r="AP853" s="8">
        <v>0</v>
      </c>
      <c r="AQ853" s="8">
        <v>68.46350752318196</v>
      </c>
      <c r="AR853" s="8">
        <v>418</v>
      </c>
      <c r="AS853" s="8">
        <v>223.7031863202632</v>
      </c>
      <c r="AT853">
        <v>3675</v>
      </c>
      <c r="AU853" s="20">
        <v>4143</v>
      </c>
      <c r="AV853" s="8">
        <v>64.452395768512758</v>
      </c>
      <c r="AW853" s="34">
        <v>996</v>
      </c>
      <c r="AX853" s="34">
        <v>780</v>
      </c>
    </row>
    <row r="854" spans="1:50" x14ac:dyDescent="0.25">
      <c r="A854" s="2" t="s">
        <v>901</v>
      </c>
      <c r="B854" s="3" t="s">
        <v>1724</v>
      </c>
      <c r="C854" s="4">
        <v>85263</v>
      </c>
      <c r="D854" s="2" t="s">
        <v>903</v>
      </c>
      <c r="E854" s="2" t="s">
        <v>1725</v>
      </c>
      <c r="F854" t="e">
        <v>#N/A</v>
      </c>
      <c r="G854" s="6" t="s">
        <v>2233</v>
      </c>
      <c r="H854" s="6">
        <v>12</v>
      </c>
      <c r="I854" s="6" t="s">
        <v>2238</v>
      </c>
      <c r="J854" s="6" t="s">
        <v>2238</v>
      </c>
      <c r="K854" s="34">
        <v>74922.399999999994</v>
      </c>
      <c r="L854" s="34">
        <v>1136</v>
      </c>
      <c r="M854" s="34">
        <v>946</v>
      </c>
      <c r="N854" s="34">
        <v>23.361522198731503</v>
      </c>
      <c r="O854" s="35">
        <v>0.65540401225010814</v>
      </c>
      <c r="P854" s="33">
        <v>378</v>
      </c>
      <c r="Q854" s="33">
        <v>561</v>
      </c>
      <c r="R854" s="33">
        <v>7</v>
      </c>
      <c r="S854" s="8">
        <v>35.511238375032136</v>
      </c>
      <c r="T854" s="33">
        <v>13540.554</v>
      </c>
      <c r="U854" s="33">
        <v>0</v>
      </c>
      <c r="V854" s="33">
        <v>4932.3588</v>
      </c>
      <c r="W854" s="33">
        <v>11528.114</v>
      </c>
      <c r="X854" s="33">
        <v>47643.059000000001</v>
      </c>
      <c r="Y854" s="33">
        <v>4.6566735000000001</v>
      </c>
      <c r="Z854" s="33">
        <v>19596.415000000001</v>
      </c>
      <c r="AA854" s="33">
        <v>8633.5835999999999</v>
      </c>
      <c r="AB854" s="33">
        <v>1247.1352999999999</v>
      </c>
      <c r="AC854" s="33">
        <v>48580.883000000002</v>
      </c>
      <c r="AD854" s="33">
        <v>97.439042999999998</v>
      </c>
      <c r="AE854" s="33">
        <v>99.997991999999996</v>
      </c>
      <c r="AF854" s="33">
        <v>0</v>
      </c>
      <c r="AG854" s="33">
        <v>1568.51</v>
      </c>
      <c r="AH854" s="33">
        <v>8441.2106999999996</v>
      </c>
      <c r="AI854" s="33">
        <v>1123.4739999999999</v>
      </c>
      <c r="AJ854" s="33">
        <v>4708.5255999999999</v>
      </c>
      <c r="AK854" s="33">
        <v>34462.822</v>
      </c>
      <c r="AL854" s="33">
        <v>27755.572</v>
      </c>
      <c r="AM854" s="33">
        <v>0</v>
      </c>
      <c r="AN854" s="33">
        <v>112.03011375647598</v>
      </c>
      <c r="AO854" s="10">
        <v>0.50279503105590062</v>
      </c>
      <c r="AP854" s="8">
        <v>0</v>
      </c>
      <c r="AQ854" s="8">
        <v>123.79377149567991</v>
      </c>
      <c r="AR854" s="8">
        <v>786</v>
      </c>
      <c r="AS854" s="8">
        <v>178.49872773536896</v>
      </c>
      <c r="AT854">
        <v>642</v>
      </c>
      <c r="AU854" s="20">
        <v>900.00000000000011</v>
      </c>
      <c r="AV854" s="8">
        <v>95.137420718816074</v>
      </c>
      <c r="AW854" s="34">
        <v>145</v>
      </c>
      <c r="AX854" s="34">
        <v>132</v>
      </c>
    </row>
    <row r="855" spans="1:50" x14ac:dyDescent="0.25">
      <c r="A855" s="2" t="s">
        <v>321</v>
      </c>
      <c r="B855" s="3" t="s">
        <v>1726</v>
      </c>
      <c r="C855" s="4">
        <v>19256</v>
      </c>
      <c r="D855" s="2" t="s">
        <v>323</v>
      </c>
      <c r="E855" s="2" t="s">
        <v>1479</v>
      </c>
      <c r="F855" t="s">
        <v>2252</v>
      </c>
      <c r="G855" s="6" t="s">
        <v>2230</v>
      </c>
      <c r="H855" s="6">
        <v>7</v>
      </c>
      <c r="I855" s="6" t="s">
        <v>2238</v>
      </c>
      <c r="J855" s="6" t="s">
        <v>2238</v>
      </c>
      <c r="K855" s="34">
        <v>242824.09999999998</v>
      </c>
      <c r="L855" s="34">
        <v>15083</v>
      </c>
      <c r="M855" s="34">
        <v>12668</v>
      </c>
      <c r="N855" s="34">
        <v>76.776128828544358</v>
      </c>
      <c r="O855" s="35">
        <v>5.8712364545253068</v>
      </c>
      <c r="P855" s="33">
        <v>8139</v>
      </c>
      <c r="Q855" s="33">
        <v>4384</v>
      </c>
      <c r="R855" s="33">
        <v>145</v>
      </c>
      <c r="S855" s="8">
        <v>64.895100411722808</v>
      </c>
      <c r="T855" s="33">
        <v>7636.3391000000001</v>
      </c>
      <c r="U855" s="33">
        <v>21314.816999999999</v>
      </c>
      <c r="V855" s="33">
        <v>7136.5847999999996</v>
      </c>
      <c r="W855" s="33">
        <v>232295.14</v>
      </c>
      <c r="X855" s="33">
        <v>5084.3414000000002</v>
      </c>
      <c r="Y855" s="33">
        <v>0</v>
      </c>
      <c r="Z855" s="33">
        <v>131057.48</v>
      </c>
      <c r="AA855" s="33">
        <v>9185.0357000000004</v>
      </c>
      <c r="AB855" s="33">
        <v>988.05817000000002</v>
      </c>
      <c r="AC855" s="33">
        <v>132656.49</v>
      </c>
      <c r="AD855" s="33">
        <v>94.834199999999996</v>
      </c>
      <c r="AE855" s="33">
        <v>144.6962</v>
      </c>
      <c r="AF855" s="33">
        <v>0</v>
      </c>
      <c r="AG855" s="33">
        <v>5085.7892000000002</v>
      </c>
      <c r="AH855" s="33">
        <v>3827.9411</v>
      </c>
      <c r="AI855" s="33">
        <v>2402.3296999999998</v>
      </c>
      <c r="AJ855" s="33">
        <v>76767.058000000005</v>
      </c>
      <c r="AK855" s="33">
        <v>7953.4570999999996</v>
      </c>
      <c r="AL855" s="33">
        <v>177800.63</v>
      </c>
      <c r="AM855" s="33">
        <v>51706.079624099999</v>
      </c>
      <c r="AN855" s="33">
        <v>1052.7064571073599</v>
      </c>
      <c r="AO855" s="10">
        <v>0.4007690584633764</v>
      </c>
      <c r="AP855" s="8">
        <v>0</v>
      </c>
      <c r="AQ855" s="8">
        <v>425.87116799115302</v>
      </c>
      <c r="AR855" s="8">
        <v>2615</v>
      </c>
      <c r="AS855" s="8">
        <v>222.43127548935294</v>
      </c>
      <c r="AT855">
        <v>7833</v>
      </c>
      <c r="AU855" s="20">
        <v>8085</v>
      </c>
      <c r="AV855" s="8">
        <v>63.822229239027472</v>
      </c>
      <c r="AW855" s="34">
        <v>1716</v>
      </c>
      <c r="AX855" s="34">
        <v>1469</v>
      </c>
    </row>
    <row r="856" spans="1:50" x14ac:dyDescent="0.25">
      <c r="A856" s="2" t="s">
        <v>134</v>
      </c>
      <c r="B856" s="3" t="s">
        <v>1727</v>
      </c>
      <c r="C856" s="4">
        <v>54245</v>
      </c>
      <c r="D856" s="2" t="s">
        <v>136</v>
      </c>
      <c r="E856" s="2" t="s">
        <v>1160</v>
      </c>
      <c r="F856" t="s">
        <v>2263</v>
      </c>
      <c r="G856" s="6" t="s">
        <v>2230</v>
      </c>
      <c r="H856" s="6">
        <v>8</v>
      </c>
      <c r="I856" s="6" t="s">
        <v>2238</v>
      </c>
      <c r="J856" s="6" t="s">
        <v>2238</v>
      </c>
      <c r="K856" s="34">
        <v>169919.2</v>
      </c>
      <c r="L856" s="34">
        <v>770</v>
      </c>
      <c r="M856" s="34">
        <v>698</v>
      </c>
      <c r="N856" s="34">
        <v>23.352435530085959</v>
      </c>
      <c r="O856" s="35">
        <v>0.24171106081255236</v>
      </c>
      <c r="P856" s="33">
        <v>0</v>
      </c>
      <c r="Q856" s="33">
        <v>0</v>
      </c>
      <c r="R856" s="33">
        <v>698</v>
      </c>
      <c r="S856" s="8">
        <v>71.901286356605041</v>
      </c>
      <c r="T856" s="33">
        <v>1579.0527999999999</v>
      </c>
      <c r="U856" s="33">
        <v>129.58553000000001</v>
      </c>
      <c r="V856" s="33">
        <v>0</v>
      </c>
      <c r="W856" s="33">
        <v>163371.79</v>
      </c>
      <c r="X856" s="33">
        <v>2647.0367999999999</v>
      </c>
      <c r="Y856" s="33">
        <v>0</v>
      </c>
      <c r="Z856" s="33">
        <v>103501.92</v>
      </c>
      <c r="AA856" s="33">
        <v>1683.4345000000001</v>
      </c>
      <c r="AB856" s="33">
        <v>319.71937000000003</v>
      </c>
      <c r="AC856" s="33">
        <v>62524.656000000003</v>
      </c>
      <c r="AD856" s="33">
        <v>67.038290000000003</v>
      </c>
      <c r="AE856" s="33">
        <v>53.906210999999999</v>
      </c>
      <c r="AF856" s="33">
        <v>0</v>
      </c>
      <c r="AG856" s="33">
        <v>4623.6059999999998</v>
      </c>
      <c r="AH856" s="33">
        <v>1535.8375000000001</v>
      </c>
      <c r="AI856" s="33">
        <v>239.17831000000001</v>
      </c>
      <c r="AJ856" s="33">
        <v>40270.593999999997</v>
      </c>
      <c r="AK856" s="33">
        <v>503.08508</v>
      </c>
      <c r="AL856" s="33">
        <v>120806.38</v>
      </c>
      <c r="AM856" s="33">
        <v>65592.252645300003</v>
      </c>
      <c r="AN856" s="33">
        <v>492.16270300107999</v>
      </c>
      <c r="AO856" s="10">
        <v>0.74142581888246628</v>
      </c>
      <c r="AP856" s="8">
        <v>0</v>
      </c>
      <c r="AQ856" s="8">
        <v>140.96663649428476</v>
      </c>
      <c r="AR856" s="8">
        <v>1500</v>
      </c>
      <c r="AS856" s="8">
        <v>137.93333333333334</v>
      </c>
      <c r="AT856">
        <v>476</v>
      </c>
      <c r="AU856" s="20">
        <v>559</v>
      </c>
      <c r="AV856" s="8">
        <v>80.085959885386814</v>
      </c>
      <c r="AW856" s="34">
        <v>234</v>
      </c>
      <c r="AX856" s="34">
        <v>212</v>
      </c>
    </row>
    <row r="857" spans="1:50" x14ac:dyDescent="0.25">
      <c r="A857" s="2" t="s">
        <v>27</v>
      </c>
      <c r="B857" s="3" t="s">
        <v>1728</v>
      </c>
      <c r="C857" s="4">
        <v>25326</v>
      </c>
      <c r="D857" s="2" t="s">
        <v>29</v>
      </c>
      <c r="E857" s="2" t="s">
        <v>1729</v>
      </c>
      <c r="F857" t="e">
        <v>#N/A</v>
      </c>
      <c r="G857" s="6" t="s">
        <v>2230</v>
      </c>
      <c r="H857" s="6">
        <v>11</v>
      </c>
      <c r="I857" s="6" t="s">
        <v>2238</v>
      </c>
      <c r="J857" s="6" t="s">
        <v>2238</v>
      </c>
      <c r="K857" s="34">
        <v>25105.800000000003</v>
      </c>
      <c r="L857" s="34">
        <v>3077</v>
      </c>
      <c r="M857" s="34">
        <v>2734</v>
      </c>
      <c r="N857" s="34">
        <v>78.237015362106803</v>
      </c>
      <c r="O857" s="35">
        <v>13.034931801248161</v>
      </c>
      <c r="P857" s="33">
        <v>369</v>
      </c>
      <c r="Q857" s="33">
        <v>2231</v>
      </c>
      <c r="R857" s="33">
        <v>134</v>
      </c>
      <c r="S857" s="8">
        <v>56.098306525680854</v>
      </c>
      <c r="T857" s="33">
        <v>7222.4017000000003</v>
      </c>
      <c r="U857" s="33">
        <v>3171.6378</v>
      </c>
      <c r="V857" s="33">
        <v>1978.1248000000001</v>
      </c>
      <c r="W857" s="33">
        <v>10110.467000000001</v>
      </c>
      <c r="X857" s="33">
        <v>0</v>
      </c>
      <c r="Y857" s="33">
        <v>0</v>
      </c>
      <c r="Z857" s="33">
        <v>1238.4664</v>
      </c>
      <c r="AA857" s="33">
        <v>1393.9780000000001</v>
      </c>
      <c r="AB857" s="33">
        <v>1393.0691999999999</v>
      </c>
      <c r="AC857" s="33">
        <v>20404.324000000001</v>
      </c>
      <c r="AD857" s="33">
        <v>17.059884</v>
      </c>
      <c r="AE857" s="33">
        <v>20.475216</v>
      </c>
      <c r="AF857" s="33">
        <v>0</v>
      </c>
      <c r="AG857" s="33">
        <v>1130.8139000000001</v>
      </c>
      <c r="AH857" s="33">
        <v>143.54506000000001</v>
      </c>
      <c r="AI857" s="33">
        <v>827.79408999999998</v>
      </c>
      <c r="AJ857" s="33">
        <v>5646.5279</v>
      </c>
      <c r="AK857" s="33">
        <v>2963.4389999999999</v>
      </c>
      <c r="AL857" s="33">
        <v>13714.302</v>
      </c>
      <c r="AM857" s="33">
        <v>1205.9090773800001</v>
      </c>
      <c r="AN857" s="33">
        <v>11.223805089090401</v>
      </c>
      <c r="AO857" s="10">
        <v>0.25868325557283567</v>
      </c>
      <c r="AP857" s="8">
        <v>0</v>
      </c>
      <c r="AQ857" s="8">
        <v>59.335502749410821</v>
      </c>
      <c r="AR857" s="8">
        <v>249</v>
      </c>
      <c r="AS857" s="8">
        <v>325.22088353413648</v>
      </c>
      <c r="AT857">
        <v>936</v>
      </c>
      <c r="AU857" s="20">
        <v>2350.9999999999995</v>
      </c>
      <c r="AV857" s="8">
        <v>85.991221653255295</v>
      </c>
      <c r="AW857" s="34">
        <v>203</v>
      </c>
      <c r="AX857" s="34">
        <v>177</v>
      </c>
    </row>
    <row r="858" spans="1:50" x14ac:dyDescent="0.25">
      <c r="A858" s="2" t="s">
        <v>758</v>
      </c>
      <c r="B858" s="3" t="s">
        <v>1730</v>
      </c>
      <c r="C858" s="4">
        <v>50325</v>
      </c>
      <c r="D858" s="2" t="s">
        <v>760</v>
      </c>
      <c r="E858" s="2" t="s">
        <v>1731</v>
      </c>
      <c r="F858" t="s">
        <v>2251</v>
      </c>
      <c r="G858" s="6" t="s">
        <v>2230</v>
      </c>
      <c r="H858" s="6">
        <v>0</v>
      </c>
      <c r="I858" s="6" t="s">
        <v>2239</v>
      </c>
      <c r="J858" s="6" t="s">
        <v>2239</v>
      </c>
      <c r="K858" s="34">
        <v>1194072.1000000001</v>
      </c>
      <c r="L858" s="34">
        <v>891</v>
      </c>
      <c r="M858" s="34">
        <v>881</v>
      </c>
      <c r="N858" s="34">
        <v>3.9727582292849033</v>
      </c>
      <c r="O858" s="35">
        <v>3.0522521858836996E-3</v>
      </c>
      <c r="P858" s="33">
        <v>0</v>
      </c>
      <c r="Q858" s="33">
        <v>0</v>
      </c>
      <c r="R858" s="33">
        <v>881</v>
      </c>
      <c r="S858" s="8">
        <v>69.322742760262258</v>
      </c>
      <c r="T858" s="33">
        <v>164845.43</v>
      </c>
      <c r="U858" s="33">
        <v>353.59584999999998</v>
      </c>
      <c r="V858" s="33">
        <v>159131.70000000001</v>
      </c>
      <c r="W858" s="33">
        <v>762379.58</v>
      </c>
      <c r="X858" s="33">
        <v>106230.18</v>
      </c>
      <c r="Y858" s="33">
        <v>627.99679000000003</v>
      </c>
      <c r="Z858" s="33">
        <v>715737.49</v>
      </c>
      <c r="AA858" s="33">
        <v>14763.532999999999</v>
      </c>
      <c r="AB858" s="33">
        <v>10140.974</v>
      </c>
      <c r="AC858" s="33">
        <v>450423.08</v>
      </c>
      <c r="AD858" s="33">
        <v>6471.8321999999998</v>
      </c>
      <c r="AE858" s="33">
        <v>1619.6206</v>
      </c>
      <c r="AF858" s="33">
        <v>0</v>
      </c>
      <c r="AG858" s="33">
        <v>12617.263000000001</v>
      </c>
      <c r="AH858" s="33">
        <v>0</v>
      </c>
      <c r="AI858" s="33">
        <v>18987.439999999999</v>
      </c>
      <c r="AJ858" s="33">
        <v>60209.184999999998</v>
      </c>
      <c r="AK858" s="33">
        <v>274125.57</v>
      </c>
      <c r="AL858" s="33">
        <v>830605.63</v>
      </c>
      <c r="AM858" s="33">
        <v>0</v>
      </c>
      <c r="AN858" s="33">
        <v>3104.7644573819998</v>
      </c>
      <c r="AO858" s="10">
        <v>0.55773305084745761</v>
      </c>
      <c r="AP858" s="8">
        <v>121.95121951219512</v>
      </c>
      <c r="AQ858" s="8">
        <v>402.99908170418706</v>
      </c>
      <c r="AR858" s="8">
        <v>11938</v>
      </c>
      <c r="AS858" s="8">
        <v>34.838331378790414</v>
      </c>
      <c r="AT858">
        <v>188</v>
      </c>
      <c r="AU858" s="20">
        <v>850</v>
      </c>
      <c r="AV858" s="8">
        <v>96.481271282633372</v>
      </c>
      <c r="AW858" s="34">
        <v>51</v>
      </c>
      <c r="AX858" s="34">
        <v>48</v>
      </c>
    </row>
    <row r="859" spans="1:50" x14ac:dyDescent="0.25">
      <c r="A859" s="2" t="s">
        <v>772</v>
      </c>
      <c r="B859" s="3" t="s">
        <v>1732</v>
      </c>
      <c r="C859" s="4">
        <v>41551</v>
      </c>
      <c r="D859" s="2" t="s">
        <v>774</v>
      </c>
      <c r="E859" s="2" t="s">
        <v>1733</v>
      </c>
      <c r="F859" t="e">
        <v>#N/A</v>
      </c>
      <c r="G859" s="6" t="s">
        <v>2232</v>
      </c>
      <c r="H859" s="6">
        <v>11</v>
      </c>
      <c r="I859" s="6" t="s">
        <v>2238</v>
      </c>
      <c r="J859" s="6" t="s">
        <v>2239</v>
      </c>
      <c r="K859" s="34">
        <v>63908.1</v>
      </c>
      <c r="L859" s="34">
        <v>15588</v>
      </c>
      <c r="M859" s="34">
        <v>12157</v>
      </c>
      <c r="N859" s="34">
        <v>81.68956156946615</v>
      </c>
      <c r="O859" s="35">
        <v>28.054874335838818</v>
      </c>
      <c r="P859" s="33">
        <v>5686</v>
      </c>
      <c r="Q859" s="33">
        <v>6202</v>
      </c>
      <c r="R859" s="33">
        <v>269</v>
      </c>
      <c r="S859" s="8">
        <v>28.19151647186553</v>
      </c>
      <c r="T859" s="33">
        <v>19335.128000000001</v>
      </c>
      <c r="U859" s="33">
        <v>727.52855</v>
      </c>
      <c r="V859" s="33">
        <v>0</v>
      </c>
      <c r="W859" s="33">
        <v>39204.214</v>
      </c>
      <c r="X859" s="33">
        <v>2424.1505000000002</v>
      </c>
      <c r="Y859" s="33">
        <v>0</v>
      </c>
      <c r="Z859" s="33">
        <v>10686.925999999999</v>
      </c>
      <c r="AA859" s="33">
        <v>423.12551999999999</v>
      </c>
      <c r="AB859" s="33">
        <v>160.74216000000001</v>
      </c>
      <c r="AC859" s="33">
        <v>50968.15</v>
      </c>
      <c r="AD859" s="33">
        <v>625.76817000000005</v>
      </c>
      <c r="AE859" s="33">
        <v>780.60452999999995</v>
      </c>
      <c r="AF859" s="33">
        <v>0</v>
      </c>
      <c r="AG859" s="33">
        <v>1086.9902</v>
      </c>
      <c r="AH859" s="33">
        <v>423.12549999999999</v>
      </c>
      <c r="AI859" s="33">
        <v>186.81201999999999</v>
      </c>
      <c r="AJ859" s="33">
        <v>28134.255000000001</v>
      </c>
      <c r="AK859" s="33">
        <v>14530.441000000001</v>
      </c>
      <c r="AL859" s="33">
        <v>17722.483</v>
      </c>
      <c r="AM859" s="33">
        <v>3880.9116681700002</v>
      </c>
      <c r="AN859" s="33">
        <v>211.83507377060684</v>
      </c>
      <c r="AO859" s="10">
        <v>0.3899251801537772</v>
      </c>
      <c r="AP859" s="8">
        <v>0</v>
      </c>
      <c r="AQ859" s="8">
        <v>322.87947517465574</v>
      </c>
      <c r="AR859" s="8">
        <v>653</v>
      </c>
      <c r="AS859" s="8">
        <v>609.87748851454819</v>
      </c>
      <c r="AT859">
        <v>4210</v>
      </c>
      <c r="AU859" s="20">
        <v>7269.0000000000009</v>
      </c>
      <c r="AV859" s="8">
        <v>59.792712017767549</v>
      </c>
      <c r="AW859" s="34">
        <v>1431</v>
      </c>
      <c r="AX859" s="34">
        <v>1265</v>
      </c>
    </row>
    <row r="860" spans="1:50" x14ac:dyDescent="0.25">
      <c r="A860" s="2" t="s">
        <v>758</v>
      </c>
      <c r="B860" s="3" t="s">
        <v>1734</v>
      </c>
      <c r="C860" s="4">
        <v>50226</v>
      </c>
      <c r="D860" s="2" t="s">
        <v>760</v>
      </c>
      <c r="E860" s="2" t="s">
        <v>1735</v>
      </c>
      <c r="F860" t="e">
        <v>#N/A</v>
      </c>
      <c r="G860" s="6" t="s">
        <v>2233</v>
      </c>
      <c r="H860" s="6">
        <v>11</v>
      </c>
      <c r="I860" s="6" t="s">
        <v>2238</v>
      </c>
      <c r="J860" s="6" t="s">
        <v>2238</v>
      </c>
      <c r="K860" s="34">
        <v>60441.4</v>
      </c>
      <c r="L860" s="34">
        <v>1668</v>
      </c>
      <c r="M860" s="34">
        <v>998</v>
      </c>
      <c r="N860" s="34">
        <v>40.080160320641284</v>
      </c>
      <c r="O860" s="35">
        <v>1.3314792101899684</v>
      </c>
      <c r="P860" s="33">
        <v>160</v>
      </c>
      <c r="Q860" s="33">
        <v>833</v>
      </c>
      <c r="R860" s="33">
        <v>5</v>
      </c>
      <c r="S860" s="8">
        <v>20.439514961373938</v>
      </c>
      <c r="T860" s="33">
        <v>53560.798000000003</v>
      </c>
      <c r="U860" s="33">
        <v>1674.6715999999999</v>
      </c>
      <c r="V860" s="33">
        <v>4937.46</v>
      </c>
      <c r="W860" s="33">
        <v>1178.0659000000001</v>
      </c>
      <c r="X860" s="33">
        <v>0</v>
      </c>
      <c r="Y860" s="33">
        <v>0</v>
      </c>
      <c r="Z860" s="33">
        <v>5184.7299999999996</v>
      </c>
      <c r="AA860" s="33">
        <v>104.69556</v>
      </c>
      <c r="AB860" s="33">
        <v>2048.4094</v>
      </c>
      <c r="AC860" s="33">
        <v>55157.133000000002</v>
      </c>
      <c r="AD860" s="33">
        <v>114.28888999999999</v>
      </c>
      <c r="AE860" s="33">
        <v>114.2889</v>
      </c>
      <c r="AF860" s="33">
        <v>0</v>
      </c>
      <c r="AG860" s="33">
        <v>3410.8308999999999</v>
      </c>
      <c r="AH860" s="33">
        <v>0</v>
      </c>
      <c r="AI860" s="33">
        <v>925.6105</v>
      </c>
      <c r="AJ860" s="33">
        <v>770.40444000000002</v>
      </c>
      <c r="AK860" s="33">
        <v>44591.105000000003</v>
      </c>
      <c r="AL860" s="33">
        <v>12797.017</v>
      </c>
      <c r="AM860" s="33">
        <v>542.51365507599996</v>
      </c>
      <c r="AN860" s="33">
        <v>52.15691090279919</v>
      </c>
      <c r="AO860" s="10">
        <v>0.27321269652921981</v>
      </c>
      <c r="AP860" s="8">
        <v>0</v>
      </c>
      <c r="AQ860" s="8">
        <v>174.51342778293846</v>
      </c>
      <c r="AR860" s="8">
        <v>580</v>
      </c>
      <c r="AS860" s="8">
        <v>310.51724137931041</v>
      </c>
      <c r="AT860">
        <v>226</v>
      </c>
      <c r="AU860" s="20">
        <v>857</v>
      </c>
      <c r="AV860" s="8">
        <v>85.871743486973955</v>
      </c>
      <c r="AW860" s="34">
        <v>79</v>
      </c>
      <c r="AX860" s="34">
        <v>66</v>
      </c>
    </row>
    <row r="861" spans="1:50" x14ac:dyDescent="0.25">
      <c r="A861" s="2" t="s">
        <v>500</v>
      </c>
      <c r="B861" s="3" t="s">
        <v>1736</v>
      </c>
      <c r="C861" s="4">
        <v>5059</v>
      </c>
      <c r="D861" s="2" t="s">
        <v>502</v>
      </c>
      <c r="E861" s="2" t="s">
        <v>918</v>
      </c>
      <c r="F861" t="e">
        <v>#N/A</v>
      </c>
      <c r="G861" s="6" t="s">
        <v>2233</v>
      </c>
      <c r="H861" s="6">
        <v>0</v>
      </c>
      <c r="I861" s="6" t="s">
        <v>2239</v>
      </c>
      <c r="J861" s="6" t="s">
        <v>2239</v>
      </c>
      <c r="K861" s="34">
        <v>11409.3</v>
      </c>
      <c r="L861" s="34">
        <v>883</v>
      </c>
      <c r="M861" s="34">
        <v>745</v>
      </c>
      <c r="N861" s="34">
        <v>65.771812080536918</v>
      </c>
      <c r="O861" s="35">
        <v>6.9065277288539919</v>
      </c>
      <c r="P861" s="33">
        <v>457</v>
      </c>
      <c r="Q861" s="33">
        <v>282</v>
      </c>
      <c r="R861" s="33">
        <v>6</v>
      </c>
      <c r="S861" s="8">
        <v>9.7370188634749582</v>
      </c>
      <c r="T861" s="33">
        <v>560.49650999999994</v>
      </c>
      <c r="U861" s="33">
        <v>0</v>
      </c>
      <c r="V861" s="33">
        <v>0.63491105000000003</v>
      </c>
      <c r="W861" s="33">
        <v>9776.1098000000002</v>
      </c>
      <c r="X861" s="33">
        <v>511.34312999999997</v>
      </c>
      <c r="Y861" s="33">
        <v>0</v>
      </c>
      <c r="Z861" s="33">
        <v>160.77097000000001</v>
      </c>
      <c r="AA861" s="33">
        <v>91.214961000000002</v>
      </c>
      <c r="AB861" s="33">
        <v>185.92385999999999</v>
      </c>
      <c r="AC861" s="33">
        <v>10680.449000000001</v>
      </c>
      <c r="AD861" s="33">
        <v>12.065287</v>
      </c>
      <c r="AE861" s="33">
        <v>10.855264</v>
      </c>
      <c r="AF861" s="33">
        <v>0</v>
      </c>
      <c r="AG861" s="33">
        <v>3012.1876999999999</v>
      </c>
      <c r="AH861" s="33">
        <v>0</v>
      </c>
      <c r="AI861" s="33">
        <v>25.744364999999998</v>
      </c>
      <c r="AJ861" s="33">
        <v>6422.6855999999998</v>
      </c>
      <c r="AK861" s="33">
        <v>575.18062999999995</v>
      </c>
      <c r="AL861" s="33">
        <v>1083.7702999999999</v>
      </c>
      <c r="AM861" s="33">
        <v>0</v>
      </c>
      <c r="AN861" s="33">
        <v>31.812509332175601</v>
      </c>
      <c r="AO861" s="10">
        <v>0.28411338167435729</v>
      </c>
      <c r="AP861" s="8">
        <v>0</v>
      </c>
      <c r="AQ861" s="8">
        <v>26.074295630405992</v>
      </c>
      <c r="AR861" s="8">
        <v>111</v>
      </c>
      <c r="AS861" s="8">
        <v>297.29729729729729</v>
      </c>
      <c r="AT861">
        <v>155</v>
      </c>
      <c r="AU861" s="20">
        <v>363</v>
      </c>
      <c r="AV861" s="8">
        <v>48.724832214765101</v>
      </c>
      <c r="AW861" s="34">
        <v>36</v>
      </c>
      <c r="AX861" s="34">
        <v>33</v>
      </c>
    </row>
    <row r="862" spans="1:50" x14ac:dyDescent="0.25">
      <c r="A862" s="2" t="s">
        <v>888</v>
      </c>
      <c r="B862" s="3" t="s">
        <v>1737</v>
      </c>
      <c r="C862" s="4">
        <v>27450</v>
      </c>
      <c r="D862" s="2" t="s">
        <v>890</v>
      </c>
      <c r="E862" s="2" t="s">
        <v>1738</v>
      </c>
      <c r="F862" t="s">
        <v>2253</v>
      </c>
      <c r="G862" s="6" t="s">
        <v>2233</v>
      </c>
      <c r="H862" s="6">
        <v>28</v>
      </c>
      <c r="I862" s="6" t="s">
        <v>2237</v>
      </c>
      <c r="J862" s="6" t="s">
        <v>2238</v>
      </c>
      <c r="K862" s="34">
        <v>66056.899999999994</v>
      </c>
      <c r="L862" s="34">
        <v>1368</v>
      </c>
      <c r="M862" s="34">
        <v>1357</v>
      </c>
      <c r="N862" s="34">
        <v>84.377302873986736</v>
      </c>
      <c r="O862" s="35">
        <v>2.1475220767777561</v>
      </c>
      <c r="P862" s="33">
        <v>0</v>
      </c>
      <c r="Q862" s="33">
        <v>0</v>
      </c>
      <c r="R862" s="33">
        <v>1357</v>
      </c>
      <c r="S862" s="8">
        <v>79.809643880052988</v>
      </c>
      <c r="T862" s="33">
        <v>32088.335999999999</v>
      </c>
      <c r="U862" s="33">
        <v>15840.933000000001</v>
      </c>
      <c r="V862" s="33">
        <v>716.62954999999999</v>
      </c>
      <c r="W862" s="33">
        <v>15123.932000000001</v>
      </c>
      <c r="X862" s="33">
        <v>0</v>
      </c>
      <c r="Y862" s="33">
        <v>0</v>
      </c>
      <c r="Z862" s="33">
        <v>48542.364000000001</v>
      </c>
      <c r="AA862" s="33">
        <v>10778.213</v>
      </c>
      <c r="AB862" s="33">
        <v>1428.0098</v>
      </c>
      <c r="AC862" s="33">
        <v>5775.4969000000001</v>
      </c>
      <c r="AD862" s="33">
        <v>17.140412999999999</v>
      </c>
      <c r="AE862" s="33">
        <v>15.383964000000001</v>
      </c>
      <c r="AF862" s="33">
        <v>0</v>
      </c>
      <c r="AG862" s="33">
        <v>761.07047</v>
      </c>
      <c r="AH862" s="33">
        <v>10738.445</v>
      </c>
      <c r="AI862" s="33">
        <v>316.41620999999998</v>
      </c>
      <c r="AJ862" s="33">
        <v>1386.6786</v>
      </c>
      <c r="AK862" s="33">
        <v>216.93244999999999</v>
      </c>
      <c r="AL862" s="33">
        <v>53106.296999999999</v>
      </c>
      <c r="AM862" s="33">
        <v>0</v>
      </c>
      <c r="AN862" s="33">
        <v>133.48530324916001</v>
      </c>
      <c r="AO862" s="10">
        <v>0.69667383749793144</v>
      </c>
      <c r="AP862" s="8">
        <v>0</v>
      </c>
      <c r="AQ862" s="8">
        <v>19.766668874830245</v>
      </c>
      <c r="AR862" s="8">
        <v>620</v>
      </c>
      <c r="AS862" s="8">
        <v>33.064516129032256</v>
      </c>
      <c r="AT862">
        <v>500</v>
      </c>
      <c r="AU862" s="20">
        <v>1318</v>
      </c>
      <c r="AV862" s="8">
        <v>97.12601326455416</v>
      </c>
      <c r="AW862" s="34">
        <v>22</v>
      </c>
      <c r="AX862" s="34">
        <v>12</v>
      </c>
    </row>
    <row r="863" spans="1:50" x14ac:dyDescent="0.25">
      <c r="A863" s="2" t="s">
        <v>758</v>
      </c>
      <c r="B863" s="3" t="s">
        <v>1739</v>
      </c>
      <c r="C863" s="4">
        <v>50287</v>
      </c>
      <c r="D863" s="2" t="s">
        <v>760</v>
      </c>
      <c r="E863" s="2" t="s">
        <v>1740</v>
      </c>
      <c r="F863" t="e">
        <v>#N/A</v>
      </c>
      <c r="G863" s="6" t="s">
        <v>2233</v>
      </c>
      <c r="H863" s="6">
        <v>11</v>
      </c>
      <c r="I863" s="6" t="s">
        <v>2238</v>
      </c>
      <c r="J863" s="6" t="s">
        <v>2238</v>
      </c>
      <c r="K863" s="34">
        <v>55376.799999999996</v>
      </c>
      <c r="L863" s="34">
        <v>1599</v>
      </c>
      <c r="M863" s="34">
        <v>1269</v>
      </c>
      <c r="N863" s="34">
        <v>35.776201733648541</v>
      </c>
      <c r="O863" s="35">
        <v>1.8945791934624725</v>
      </c>
      <c r="P863" s="33">
        <v>639</v>
      </c>
      <c r="Q863" s="33">
        <v>630</v>
      </c>
      <c r="R863" s="33">
        <v>0</v>
      </c>
      <c r="S863" s="8">
        <v>14.592114388723399</v>
      </c>
      <c r="T863" s="33">
        <v>49080.07</v>
      </c>
      <c r="U863" s="33">
        <v>0</v>
      </c>
      <c r="V863" s="33">
        <v>4825.1112000000003</v>
      </c>
      <c r="W863" s="33">
        <v>3538.5356000000002</v>
      </c>
      <c r="X863" s="33">
        <v>0</v>
      </c>
      <c r="Y863" s="33">
        <v>32.676316999999997</v>
      </c>
      <c r="Z863" s="33">
        <v>5975.1701999999996</v>
      </c>
      <c r="AA863" s="33">
        <v>2048.4666000000002</v>
      </c>
      <c r="AB863" s="33">
        <v>828.47040000000004</v>
      </c>
      <c r="AC863" s="33">
        <v>48975.527000000002</v>
      </c>
      <c r="AD863" s="33">
        <v>107.86315</v>
      </c>
      <c r="AE863" s="33">
        <v>107.86314</v>
      </c>
      <c r="AF863" s="33">
        <v>0</v>
      </c>
      <c r="AG863" s="33">
        <v>2481.3996000000002</v>
      </c>
      <c r="AH863" s="33">
        <v>58.372472999999999</v>
      </c>
      <c r="AI863" s="33">
        <v>828.42439999999999</v>
      </c>
      <c r="AJ863" s="33">
        <v>2653.6626999999999</v>
      </c>
      <c r="AK863" s="33">
        <v>43379.665999999997</v>
      </c>
      <c r="AL863" s="33">
        <v>8458.7850999999991</v>
      </c>
      <c r="AM863" s="33">
        <v>0</v>
      </c>
      <c r="AN863" s="33">
        <v>160.61746716153317</v>
      </c>
      <c r="AO863" s="10">
        <v>0.53615960099750626</v>
      </c>
      <c r="AP863" s="8">
        <v>0</v>
      </c>
      <c r="AQ863" s="8">
        <v>319.64736011680026</v>
      </c>
      <c r="AR863" s="8">
        <v>576</v>
      </c>
      <c r="AS863" s="8">
        <v>572.70833333333337</v>
      </c>
      <c r="AT863">
        <v>285</v>
      </c>
      <c r="AU863" s="20">
        <v>803</v>
      </c>
      <c r="AV863" s="8">
        <v>63.278171788810091</v>
      </c>
      <c r="AW863" s="34">
        <v>307</v>
      </c>
      <c r="AX863" s="34">
        <v>284</v>
      </c>
    </row>
    <row r="864" spans="1:50" x14ac:dyDescent="0.25">
      <c r="A864" s="2" t="s">
        <v>301</v>
      </c>
      <c r="B864" s="3" t="s">
        <v>1741</v>
      </c>
      <c r="C864" s="4">
        <v>13667</v>
      </c>
      <c r="D864" s="2" t="s">
        <v>303</v>
      </c>
      <c r="E864" s="2" t="s">
        <v>1742</v>
      </c>
      <c r="F864" t="e">
        <v>#N/A</v>
      </c>
      <c r="G864" s="6" t="s">
        <v>2233</v>
      </c>
      <c r="H864" s="6">
        <v>24</v>
      </c>
      <c r="I864" s="6" t="s">
        <v>2238</v>
      </c>
      <c r="J864" s="6" t="s">
        <v>2238</v>
      </c>
      <c r="K864" s="34">
        <v>38200</v>
      </c>
      <c r="L864" s="34">
        <v>1040</v>
      </c>
      <c r="M864" s="34">
        <v>1002</v>
      </c>
      <c r="N864" s="34">
        <v>11.776447105788424</v>
      </c>
      <c r="O864" s="35">
        <v>0.8141270384138144</v>
      </c>
      <c r="P864" s="33">
        <v>436</v>
      </c>
      <c r="Q864" s="33">
        <v>558</v>
      </c>
      <c r="R864" s="33">
        <v>8</v>
      </c>
      <c r="S864" s="8">
        <v>47.98643718402144</v>
      </c>
      <c r="T864" s="33">
        <v>16893.392</v>
      </c>
      <c r="U864" s="33">
        <v>0</v>
      </c>
      <c r="V864" s="33">
        <v>0</v>
      </c>
      <c r="W864" s="33">
        <v>16228.705</v>
      </c>
      <c r="X864" s="33">
        <v>9906.5246999999999</v>
      </c>
      <c r="Y864" s="33">
        <v>4299.4849999999997</v>
      </c>
      <c r="Z864" s="33">
        <v>23561.306</v>
      </c>
      <c r="AA864" s="33">
        <v>1722.2023999999999</v>
      </c>
      <c r="AB864" s="33">
        <v>1612.6964</v>
      </c>
      <c r="AC864" s="33">
        <v>14691.6</v>
      </c>
      <c r="AD864" s="33">
        <v>448.90821999999997</v>
      </c>
      <c r="AE864" s="33">
        <v>420.94524999999999</v>
      </c>
      <c r="AF864" s="33">
        <v>264.78507999999999</v>
      </c>
      <c r="AG864" s="33">
        <v>3513.2080000000001</v>
      </c>
      <c r="AH864" s="33">
        <v>1619.6757</v>
      </c>
      <c r="AI864" s="33">
        <v>281.05990000000003</v>
      </c>
      <c r="AJ864" s="33">
        <v>3393.9947000000002</v>
      </c>
      <c r="AK864" s="33">
        <v>14607.438</v>
      </c>
      <c r="AL864" s="33">
        <v>22235.091</v>
      </c>
      <c r="AM864" s="33">
        <v>0</v>
      </c>
      <c r="AN864" s="33">
        <v>22.487209167584801</v>
      </c>
      <c r="AO864" s="10">
        <v>0.73211009174311925</v>
      </c>
      <c r="AP864" s="8">
        <v>0</v>
      </c>
      <c r="AQ864" s="8">
        <v>136.58396778870986</v>
      </c>
      <c r="AR864" s="8">
        <v>414</v>
      </c>
      <c r="AS864" s="8">
        <v>543.2367149758453</v>
      </c>
      <c r="AT864">
        <v>568</v>
      </c>
      <c r="AU864" s="20">
        <v>938</v>
      </c>
      <c r="AV864" s="8">
        <v>93.612774451097806</v>
      </c>
      <c r="AW864" s="34">
        <v>142</v>
      </c>
      <c r="AX864" s="34">
        <v>96</v>
      </c>
    </row>
    <row r="865" spans="1:50" x14ac:dyDescent="0.25">
      <c r="A865" s="2" t="s">
        <v>1456</v>
      </c>
      <c r="B865" s="3" t="s">
        <v>1743</v>
      </c>
      <c r="C865" s="4">
        <v>86219</v>
      </c>
      <c r="D865" s="2" t="s">
        <v>1458</v>
      </c>
      <c r="E865" s="2" t="s">
        <v>1744</v>
      </c>
      <c r="F865" t="e">
        <v>#N/A</v>
      </c>
      <c r="G865" s="6" t="s">
        <v>2232</v>
      </c>
      <c r="H865" s="6">
        <v>11</v>
      </c>
      <c r="I865" s="6" t="s">
        <v>2238</v>
      </c>
      <c r="J865" s="6" t="s">
        <v>2238</v>
      </c>
      <c r="K865" s="34">
        <v>7205.6</v>
      </c>
      <c r="L865" s="34">
        <v>860</v>
      </c>
      <c r="M865" s="34">
        <v>773</v>
      </c>
      <c r="N865" s="34">
        <v>97.412677878395854</v>
      </c>
      <c r="O865" s="35">
        <v>5.0189619834906853</v>
      </c>
      <c r="P865" s="33">
        <v>0</v>
      </c>
      <c r="Q865" s="33">
        <v>0</v>
      </c>
      <c r="R865" s="33">
        <v>773</v>
      </c>
      <c r="S865" s="8">
        <v>79.999586357559579</v>
      </c>
      <c r="T865" s="33">
        <v>3115.7011000000002</v>
      </c>
      <c r="U865" s="33">
        <v>2068.9186</v>
      </c>
      <c r="V865" s="33">
        <v>2356.8301999999999</v>
      </c>
      <c r="W865" s="33">
        <v>10245.831</v>
      </c>
      <c r="X865" s="33">
        <v>905.66588000000002</v>
      </c>
      <c r="Y865" s="33">
        <v>0</v>
      </c>
      <c r="Z865" s="33">
        <v>12768.259</v>
      </c>
      <c r="AA865" s="33">
        <v>446.71388999999999</v>
      </c>
      <c r="AB865" s="33">
        <v>0</v>
      </c>
      <c r="AC865" s="33">
        <v>5482.3037999999997</v>
      </c>
      <c r="AD865" s="33">
        <v>65.284907000000004</v>
      </c>
      <c r="AE865" s="33">
        <v>60.581553</v>
      </c>
      <c r="AF865" s="33">
        <v>0</v>
      </c>
      <c r="AG865" s="33">
        <v>57.159925999999999</v>
      </c>
      <c r="AH865" s="33">
        <v>446.71388999999999</v>
      </c>
      <c r="AI865" s="33">
        <v>0</v>
      </c>
      <c r="AJ865" s="33">
        <v>2664.8924000000002</v>
      </c>
      <c r="AK865" s="33">
        <v>523.24579000000006</v>
      </c>
      <c r="AL865" s="33">
        <v>15009.968000000001</v>
      </c>
      <c r="AM865" s="33">
        <v>0</v>
      </c>
      <c r="AN865" s="33">
        <v>10.85771183354516</v>
      </c>
      <c r="AO865" s="10">
        <v>0.10335195530726256</v>
      </c>
      <c r="AP865" s="8">
        <v>0</v>
      </c>
      <c r="AQ865" s="8">
        <v>20.597418726567447</v>
      </c>
      <c r="AR865" s="8">
        <v>77</v>
      </c>
      <c r="AS865" s="8">
        <v>275.84415584415586</v>
      </c>
      <c r="AT865">
        <v>164</v>
      </c>
      <c r="AU865" s="20">
        <v>449</v>
      </c>
      <c r="AV865" s="8">
        <v>58.085381630012932</v>
      </c>
      <c r="AW865" s="34">
        <v>283</v>
      </c>
      <c r="AX865" s="34">
        <v>268</v>
      </c>
    </row>
    <row r="866" spans="1:50" x14ac:dyDescent="0.25">
      <c r="A866" s="2" t="s">
        <v>295</v>
      </c>
      <c r="B866" s="3" t="s">
        <v>1745</v>
      </c>
      <c r="C866" s="4">
        <v>73624</v>
      </c>
      <c r="D866" s="2" t="s">
        <v>297</v>
      </c>
      <c r="E866" s="2" t="s">
        <v>1746</v>
      </c>
      <c r="F866" t="e">
        <v>#N/A</v>
      </c>
      <c r="G866" s="6" t="s">
        <v>2233</v>
      </c>
      <c r="H866" s="6">
        <v>0</v>
      </c>
      <c r="I866" s="6" t="s">
        <v>2239</v>
      </c>
      <c r="J866" s="6" t="s">
        <v>2239</v>
      </c>
      <c r="K866" s="34">
        <v>72291.600000000006</v>
      </c>
      <c r="L866" s="34">
        <v>2121</v>
      </c>
      <c r="M866" s="34">
        <v>1898</v>
      </c>
      <c r="N866" s="34">
        <v>40.042149631190725</v>
      </c>
      <c r="O866" s="35">
        <v>2.5836788384705747</v>
      </c>
      <c r="P866" s="33">
        <v>1197</v>
      </c>
      <c r="Q866" s="33">
        <v>697</v>
      </c>
      <c r="R866" s="33">
        <v>4</v>
      </c>
      <c r="S866" s="8">
        <v>37.803195134540232</v>
      </c>
      <c r="T866" s="33">
        <v>2574.7764000000002</v>
      </c>
      <c r="U866" s="33">
        <v>5.8225958999999996</v>
      </c>
      <c r="V866" s="33">
        <v>317.17414000000002</v>
      </c>
      <c r="W866" s="33">
        <v>70546.244000000006</v>
      </c>
      <c r="X866" s="33">
        <v>0</v>
      </c>
      <c r="Y866" s="33">
        <v>0</v>
      </c>
      <c r="Z866" s="33">
        <v>16005.994000000001</v>
      </c>
      <c r="AA866" s="33">
        <v>4104.0218000000004</v>
      </c>
      <c r="AB866" s="33">
        <v>279.32549</v>
      </c>
      <c r="AC866" s="33">
        <v>53245.964</v>
      </c>
      <c r="AD866" s="33">
        <v>147.31915000000001</v>
      </c>
      <c r="AE866" s="33">
        <v>144.08528999999999</v>
      </c>
      <c r="AF866" s="33">
        <v>0</v>
      </c>
      <c r="AG866" s="33">
        <v>14821.573</v>
      </c>
      <c r="AH866" s="33">
        <v>3360.4828000000002</v>
      </c>
      <c r="AI866" s="33">
        <v>396.58733000000001</v>
      </c>
      <c r="AJ866" s="33">
        <v>25781.26</v>
      </c>
      <c r="AK866" s="33">
        <v>1386.4891</v>
      </c>
      <c r="AL866" s="33">
        <v>27892.148000000001</v>
      </c>
      <c r="AM866" s="33">
        <v>118.770186146</v>
      </c>
      <c r="AN866" s="33">
        <v>47.881574042505605</v>
      </c>
      <c r="AO866" s="10">
        <v>0.571957671957672</v>
      </c>
      <c r="AP866" s="8">
        <v>0</v>
      </c>
      <c r="AQ866" s="8">
        <v>357.5</v>
      </c>
      <c r="AR866" s="8">
        <v>733</v>
      </c>
      <c r="AS866" s="8">
        <v>487.72169167803548</v>
      </c>
      <c r="AT866">
        <v>1046</v>
      </c>
      <c r="AU866" s="20">
        <v>875</v>
      </c>
      <c r="AV866" s="8">
        <v>46.101159114857744</v>
      </c>
      <c r="AW866" s="34">
        <v>385</v>
      </c>
      <c r="AX866" s="34">
        <v>360</v>
      </c>
    </row>
    <row r="867" spans="1:50" x14ac:dyDescent="0.25">
      <c r="A867" s="2" t="s">
        <v>96</v>
      </c>
      <c r="B867" s="3" t="s">
        <v>1747</v>
      </c>
      <c r="C867" s="4">
        <v>44279</v>
      </c>
      <c r="D867" s="2" t="s">
        <v>98</v>
      </c>
      <c r="E867" s="2" t="s">
        <v>1748</v>
      </c>
      <c r="F867" t="s">
        <v>2261</v>
      </c>
      <c r="G867" s="5" t="s">
        <v>2232</v>
      </c>
      <c r="H867" s="6">
        <v>0</v>
      </c>
      <c r="I867" s="6" t="s">
        <v>2239</v>
      </c>
      <c r="J867" s="6" t="s">
        <v>2239</v>
      </c>
      <c r="K867" s="34">
        <v>45477.4</v>
      </c>
      <c r="L867" s="34">
        <v>1057</v>
      </c>
      <c r="M867" s="34">
        <v>903</v>
      </c>
      <c r="N867" s="34">
        <v>30.897009966777411</v>
      </c>
      <c r="O867" s="35">
        <v>1.1377467363388629</v>
      </c>
      <c r="P867" s="33">
        <v>193</v>
      </c>
      <c r="Q867" s="33">
        <v>707</v>
      </c>
      <c r="R867" s="33">
        <v>3</v>
      </c>
      <c r="S867" s="8">
        <v>28.090882406889722</v>
      </c>
      <c r="T867" s="33">
        <v>11148.874</v>
      </c>
      <c r="U867" s="33">
        <v>1871.3859</v>
      </c>
      <c r="V867" s="33">
        <v>9516.482</v>
      </c>
      <c r="W867" s="33">
        <v>19318.545999999998</v>
      </c>
      <c r="X867" s="33">
        <v>4681.8653999999997</v>
      </c>
      <c r="Y867" s="33">
        <v>0</v>
      </c>
      <c r="Z867" s="33">
        <v>3377.0727999999999</v>
      </c>
      <c r="AA867" s="33">
        <v>1750.3804</v>
      </c>
      <c r="AB867" s="33">
        <v>0</v>
      </c>
      <c r="AC867" s="33">
        <v>40719.908000000003</v>
      </c>
      <c r="AD867" s="33">
        <v>368.78163999999998</v>
      </c>
      <c r="AE867" s="33">
        <v>499.38020999999998</v>
      </c>
      <c r="AF867" s="33">
        <v>0</v>
      </c>
      <c r="AG867" s="33">
        <v>58.285930999999998</v>
      </c>
      <c r="AH867" s="33">
        <v>1823.1521</v>
      </c>
      <c r="AI867" s="33">
        <v>134.22939</v>
      </c>
      <c r="AJ867" s="33">
        <v>21156.858</v>
      </c>
      <c r="AK867" s="33">
        <v>10194.578</v>
      </c>
      <c r="AL867" s="33">
        <v>13222.804</v>
      </c>
      <c r="AM867" s="33">
        <v>8368.7756890599994</v>
      </c>
      <c r="AN867" s="33">
        <v>14.382899286257198</v>
      </c>
      <c r="AO867" s="10">
        <v>0.62512171372930869</v>
      </c>
      <c r="AP867" s="8">
        <v>25.967281225655675</v>
      </c>
      <c r="AQ867" s="8">
        <v>110.58653240822842</v>
      </c>
      <c r="AR867" s="8">
        <v>487</v>
      </c>
      <c r="AS867" s="8">
        <v>437.26899383983573</v>
      </c>
      <c r="AT867">
        <v>744</v>
      </c>
      <c r="AU867" s="20">
        <v>847</v>
      </c>
      <c r="AV867" s="8">
        <v>93.798449612403104</v>
      </c>
      <c r="AW867" s="34">
        <v>31</v>
      </c>
      <c r="AX867" s="34">
        <v>21</v>
      </c>
    </row>
    <row r="868" spans="1:50" x14ac:dyDescent="0.25">
      <c r="A868" s="2" t="s">
        <v>500</v>
      </c>
      <c r="B868" s="3" t="s">
        <v>1749</v>
      </c>
      <c r="C868" s="4">
        <v>5495</v>
      </c>
      <c r="D868" s="2" t="s">
        <v>502</v>
      </c>
      <c r="E868" s="2" t="s">
        <v>1750</v>
      </c>
      <c r="F868" t="s">
        <v>2257</v>
      </c>
      <c r="G868" s="6" t="s">
        <v>2233</v>
      </c>
      <c r="H868" s="6">
        <v>23</v>
      </c>
      <c r="I868" s="6" t="s">
        <v>2238</v>
      </c>
      <c r="J868" s="6" t="s">
        <v>2238</v>
      </c>
      <c r="K868" s="34">
        <v>86778.599999999991</v>
      </c>
      <c r="L868" s="34">
        <v>1213</v>
      </c>
      <c r="M868" s="34">
        <v>1118</v>
      </c>
      <c r="N868" s="34">
        <v>20.840787119856888</v>
      </c>
      <c r="O868" s="35">
        <v>0.67391963329482962</v>
      </c>
      <c r="P868" s="33">
        <v>593</v>
      </c>
      <c r="Q868" s="33">
        <v>515</v>
      </c>
      <c r="R868" s="33">
        <v>10</v>
      </c>
      <c r="S868" s="8">
        <v>35.571195616308096</v>
      </c>
      <c r="T868" s="33">
        <v>55048.167000000001</v>
      </c>
      <c r="U868" s="33">
        <v>5138.4171999999999</v>
      </c>
      <c r="V868" s="33">
        <v>0</v>
      </c>
      <c r="W868" s="33">
        <v>12168.105</v>
      </c>
      <c r="X868" s="33">
        <v>17808.011999999999</v>
      </c>
      <c r="Y868" s="33">
        <v>8187.0887000000002</v>
      </c>
      <c r="Z868" s="33">
        <v>23098.095000000001</v>
      </c>
      <c r="AA868" s="33">
        <v>180.35703000000001</v>
      </c>
      <c r="AB868" s="33">
        <v>3359.6190000000001</v>
      </c>
      <c r="AC868" s="33">
        <v>51329.22</v>
      </c>
      <c r="AD868" s="33">
        <v>7783.7241999999997</v>
      </c>
      <c r="AE868" s="33">
        <v>78.134395999999995</v>
      </c>
      <c r="AF868" s="33">
        <v>7697.7596000000003</v>
      </c>
      <c r="AG868" s="33">
        <v>8055.4567999999999</v>
      </c>
      <c r="AH868" s="33">
        <v>180.35704000000001</v>
      </c>
      <c r="AI868" s="33">
        <v>578.88001999999994</v>
      </c>
      <c r="AJ868" s="33">
        <v>10947.464</v>
      </c>
      <c r="AK868" s="33">
        <v>32985.082999999999</v>
      </c>
      <c r="AL868" s="33">
        <v>33414.970999999998</v>
      </c>
      <c r="AM868" s="33">
        <v>0</v>
      </c>
      <c r="AN868" s="33">
        <v>340.31129921532005</v>
      </c>
      <c r="AO868" s="10">
        <v>0.70054587990642059</v>
      </c>
      <c r="AP868" s="8">
        <v>0</v>
      </c>
      <c r="AQ868" s="8">
        <v>181.69043273369266</v>
      </c>
      <c r="AR868" s="8">
        <v>925</v>
      </c>
      <c r="AS868" s="8">
        <v>248.59459459459458</v>
      </c>
      <c r="AT868">
        <v>521</v>
      </c>
      <c r="AU868" s="20">
        <v>947.00000000000011</v>
      </c>
      <c r="AV868" s="8">
        <v>84.704830053667266</v>
      </c>
      <c r="AW868" s="34">
        <v>254</v>
      </c>
      <c r="AX868" s="34">
        <v>111</v>
      </c>
    </row>
    <row r="869" spans="1:50" x14ac:dyDescent="0.25">
      <c r="A869" s="2" t="s">
        <v>426</v>
      </c>
      <c r="B869" s="3" t="s">
        <v>1751</v>
      </c>
      <c r="C869" s="4">
        <v>99001</v>
      </c>
      <c r="D869" s="2" t="s">
        <v>428</v>
      </c>
      <c r="E869" s="2" t="s">
        <v>1752</v>
      </c>
      <c r="F869" t="e">
        <v>#N/A</v>
      </c>
      <c r="G869" s="6" t="s">
        <v>2230</v>
      </c>
      <c r="H869" s="6">
        <v>0</v>
      </c>
      <c r="I869" s="6" t="s">
        <v>2239</v>
      </c>
      <c r="J869" s="6" t="s">
        <v>2239</v>
      </c>
      <c r="K869" s="34">
        <v>1222570.5</v>
      </c>
      <c r="L869" s="34">
        <v>795</v>
      </c>
      <c r="M869" s="34">
        <v>308</v>
      </c>
      <c r="N869" s="34">
        <v>35.38961038961039</v>
      </c>
      <c r="O869" s="35">
        <v>7.9470214924154021E-3</v>
      </c>
      <c r="P869" s="33">
        <v>76</v>
      </c>
      <c r="Q869" s="33">
        <v>232</v>
      </c>
      <c r="R869" s="33">
        <v>0</v>
      </c>
      <c r="S869" s="8">
        <v>57.64579417754598</v>
      </c>
      <c r="T869" s="33">
        <v>153214.1</v>
      </c>
      <c r="U869" s="33">
        <v>17463.285</v>
      </c>
      <c r="V869" s="33">
        <v>104052.33</v>
      </c>
      <c r="W869" s="33">
        <v>472402.62</v>
      </c>
      <c r="X869" s="33">
        <v>431597.57</v>
      </c>
      <c r="Y869" s="33">
        <v>0</v>
      </c>
      <c r="Z869" s="33">
        <v>192372.76</v>
      </c>
      <c r="AA869" s="33">
        <v>62005.446000000004</v>
      </c>
      <c r="AB869" s="33">
        <v>18087.005000000001</v>
      </c>
      <c r="AC869" s="33">
        <v>933684.63</v>
      </c>
      <c r="AD869" s="33">
        <v>4076.8861000000002</v>
      </c>
      <c r="AE869" s="33">
        <v>3653.1671000000001</v>
      </c>
      <c r="AF869" s="33">
        <v>0</v>
      </c>
      <c r="AG869" s="33">
        <v>7.0738598000000001</v>
      </c>
      <c r="AH869" s="33">
        <v>5.9851710000000002E-2</v>
      </c>
      <c r="AI869" s="33">
        <v>44809.622000000003</v>
      </c>
      <c r="AJ869" s="33">
        <v>519.53254000000004</v>
      </c>
      <c r="AK869" s="33">
        <v>464022.14</v>
      </c>
      <c r="AL869" s="33">
        <v>698210</v>
      </c>
      <c r="AM869" s="33">
        <v>0</v>
      </c>
      <c r="AN869" s="33">
        <v>808.28219693863275</v>
      </c>
      <c r="AO869" s="10">
        <v>0.67503136762860716</v>
      </c>
      <c r="AP869" s="8">
        <v>104.27528675703859</v>
      </c>
      <c r="AQ869" s="8">
        <v>529.31006553130624</v>
      </c>
      <c r="AR869" s="8">
        <v>12409</v>
      </c>
      <c r="AS869" s="8">
        <v>43.436215649931505</v>
      </c>
      <c r="AT869">
        <v>107</v>
      </c>
      <c r="AU869" s="20">
        <v>273</v>
      </c>
      <c r="AV869" s="8">
        <v>88.63636363636364</v>
      </c>
      <c r="AW869" s="34">
        <v>18</v>
      </c>
      <c r="AX869" s="34">
        <v>13</v>
      </c>
    </row>
    <row r="870" spans="1:50" x14ac:dyDescent="0.25">
      <c r="A870" s="2" t="s">
        <v>295</v>
      </c>
      <c r="B870" s="3" t="s">
        <v>1753</v>
      </c>
      <c r="C870" s="4">
        <v>73616</v>
      </c>
      <c r="D870" s="2" t="s">
        <v>297</v>
      </c>
      <c r="E870" s="2" t="s">
        <v>1754</v>
      </c>
      <c r="F870" t="s">
        <v>2259</v>
      </c>
      <c r="G870" s="6" t="s">
        <v>2230</v>
      </c>
      <c r="H870" s="6">
        <v>12</v>
      </c>
      <c r="I870" s="6" t="s">
        <v>2238</v>
      </c>
      <c r="J870" s="6" t="s">
        <v>2238</v>
      </c>
      <c r="K870" s="34">
        <v>203636.99999999997</v>
      </c>
      <c r="L870" s="34">
        <v>6972</v>
      </c>
      <c r="M870" s="34">
        <v>6104</v>
      </c>
      <c r="N870" s="34">
        <v>60.288335517693312</v>
      </c>
      <c r="O870" s="35">
        <v>3.4333684649751337</v>
      </c>
      <c r="P870" s="33">
        <v>3948</v>
      </c>
      <c r="Q870" s="33">
        <v>1793</v>
      </c>
      <c r="R870" s="33">
        <v>363</v>
      </c>
      <c r="S870" s="8">
        <v>70.408666046817672</v>
      </c>
      <c r="T870" s="33">
        <v>3662.0394000000001</v>
      </c>
      <c r="U870" s="33">
        <v>0</v>
      </c>
      <c r="V870" s="33">
        <v>52980.036999999997</v>
      </c>
      <c r="W870" s="33">
        <v>147932.07</v>
      </c>
      <c r="X870" s="33">
        <v>0</v>
      </c>
      <c r="Y870" s="33">
        <v>0</v>
      </c>
      <c r="Z870" s="33">
        <v>79135.599000000002</v>
      </c>
      <c r="AA870" s="33">
        <v>9280.7991000000002</v>
      </c>
      <c r="AB870" s="33">
        <v>329.96642000000003</v>
      </c>
      <c r="AC870" s="33">
        <v>116344.73</v>
      </c>
      <c r="AD870" s="33">
        <v>38.900106000000001</v>
      </c>
      <c r="AE870" s="33">
        <v>61.433489999999999</v>
      </c>
      <c r="AF870" s="33">
        <v>0</v>
      </c>
      <c r="AG870" s="33">
        <v>75.225475000000003</v>
      </c>
      <c r="AH870" s="33">
        <v>8987.3551000000007</v>
      </c>
      <c r="AI870" s="33">
        <v>410.48099000000002</v>
      </c>
      <c r="AJ870" s="33">
        <v>47949.462</v>
      </c>
      <c r="AK870" s="33">
        <v>3217.0014000000001</v>
      </c>
      <c r="AL870" s="33">
        <v>144429.04</v>
      </c>
      <c r="AM870" s="33">
        <v>59148.339704400001</v>
      </c>
      <c r="AN870" s="33">
        <v>476.33884140226809</v>
      </c>
      <c r="AO870" s="10">
        <v>0.62233555642735716</v>
      </c>
      <c r="AP870" s="8">
        <v>0</v>
      </c>
      <c r="AQ870" s="8">
        <v>301.2</v>
      </c>
      <c r="AR870" s="8">
        <v>1136</v>
      </c>
      <c r="AS870" s="8">
        <v>265.14084507042253</v>
      </c>
      <c r="AT870">
        <v>2645</v>
      </c>
      <c r="AU870" s="20">
        <v>3363</v>
      </c>
      <c r="AV870" s="8">
        <v>55.095019659239838</v>
      </c>
      <c r="AW870" s="34">
        <v>790</v>
      </c>
      <c r="AX870" s="34">
        <v>730</v>
      </c>
    </row>
    <row r="871" spans="1:50" x14ac:dyDescent="0.25">
      <c r="A871" s="2" t="s">
        <v>500</v>
      </c>
      <c r="B871" s="3" t="s">
        <v>1755</v>
      </c>
      <c r="C871" s="4">
        <v>5854</v>
      </c>
      <c r="D871" s="2" t="s">
        <v>502</v>
      </c>
      <c r="E871" s="2" t="s">
        <v>1756</v>
      </c>
      <c r="F871" t="s">
        <v>2257</v>
      </c>
      <c r="G871" s="6" t="s">
        <v>2230</v>
      </c>
      <c r="H871" s="6">
        <v>11</v>
      </c>
      <c r="I871" s="6" t="s">
        <v>2238</v>
      </c>
      <c r="J871" s="6" t="s">
        <v>2238</v>
      </c>
      <c r="K871" s="34">
        <v>56899.5</v>
      </c>
      <c r="L871" s="34">
        <v>1052</v>
      </c>
      <c r="M871" s="34">
        <v>765</v>
      </c>
      <c r="N871" s="34">
        <v>26.535947712418302</v>
      </c>
      <c r="O871" s="35">
        <v>0.41437654696313009</v>
      </c>
      <c r="P871" s="33">
        <v>77</v>
      </c>
      <c r="Q871" s="33">
        <v>680</v>
      </c>
      <c r="R871" s="33">
        <v>8</v>
      </c>
      <c r="S871" s="8">
        <v>26.927131398519656</v>
      </c>
      <c r="T871" s="33">
        <v>3244.5223000000001</v>
      </c>
      <c r="U871" s="33">
        <v>0</v>
      </c>
      <c r="V871" s="33">
        <v>63.160465000000002</v>
      </c>
      <c r="W871" s="33">
        <v>52893.203000000001</v>
      </c>
      <c r="X871" s="33">
        <v>160.78751</v>
      </c>
      <c r="Y871" s="33">
        <v>0</v>
      </c>
      <c r="Z871" s="33">
        <v>9280.8718000000008</v>
      </c>
      <c r="AA871" s="33">
        <v>12080.156000000001</v>
      </c>
      <c r="AB871" s="33">
        <v>432.91428000000002</v>
      </c>
      <c r="AC871" s="33">
        <v>34558.237999999998</v>
      </c>
      <c r="AD871" s="33">
        <v>446.85575999999998</v>
      </c>
      <c r="AE871" s="33">
        <v>14.288971999999999</v>
      </c>
      <c r="AF871" s="33">
        <v>439.04570999999999</v>
      </c>
      <c r="AG871" s="33">
        <v>21192.419000000002</v>
      </c>
      <c r="AH871" s="33">
        <v>12039.468999999999</v>
      </c>
      <c r="AI871" s="33">
        <v>25.918434000000001</v>
      </c>
      <c r="AJ871" s="33">
        <v>6414.0806000000002</v>
      </c>
      <c r="AK871" s="33">
        <v>1379.4793</v>
      </c>
      <c r="AL871" s="33">
        <v>15294.334999999999</v>
      </c>
      <c r="AM871" s="33">
        <v>0</v>
      </c>
      <c r="AN871" s="33">
        <v>160.96554939824</v>
      </c>
      <c r="AO871" s="10">
        <v>0.63958762886597942</v>
      </c>
      <c r="AP871" s="8">
        <v>0</v>
      </c>
      <c r="AQ871" s="8">
        <v>28.839751227570265</v>
      </c>
      <c r="AR871" s="8">
        <v>551</v>
      </c>
      <c r="AS871" s="8">
        <v>66.243194192377501</v>
      </c>
      <c r="AT871">
        <v>174</v>
      </c>
      <c r="AU871" s="20">
        <v>695</v>
      </c>
      <c r="AV871" s="8">
        <v>90.849673202614383</v>
      </c>
      <c r="AW871" s="34">
        <v>74</v>
      </c>
      <c r="AX871" s="34">
        <v>67</v>
      </c>
    </row>
    <row r="872" spans="1:50" x14ac:dyDescent="0.25">
      <c r="A872" s="2" t="s">
        <v>438</v>
      </c>
      <c r="B872" s="3" t="s">
        <v>1757</v>
      </c>
      <c r="C872" s="4">
        <v>17446</v>
      </c>
      <c r="D872" s="2" t="s">
        <v>237</v>
      </c>
      <c r="E872" s="2" t="s">
        <v>1758</v>
      </c>
      <c r="F872" t="e">
        <v>#N/A</v>
      </c>
      <c r="G872" s="6" t="s">
        <v>2230</v>
      </c>
      <c r="H872" s="6">
        <v>11</v>
      </c>
      <c r="I872" s="6" t="s">
        <v>2238</v>
      </c>
      <c r="J872" s="6" t="s">
        <v>2238</v>
      </c>
      <c r="K872" s="34">
        <v>37371.700000000004</v>
      </c>
      <c r="L872" s="34">
        <v>942</v>
      </c>
      <c r="M872" s="34">
        <v>913</v>
      </c>
      <c r="N872" s="34">
        <v>28.696604600219054</v>
      </c>
      <c r="O872" s="35">
        <v>1.2195520600287053</v>
      </c>
      <c r="P872" s="33">
        <v>161</v>
      </c>
      <c r="Q872" s="33">
        <v>737</v>
      </c>
      <c r="R872" s="33">
        <v>15</v>
      </c>
      <c r="S872" s="8">
        <v>53.309335892869058</v>
      </c>
      <c r="T872" s="33">
        <v>564.40328</v>
      </c>
      <c r="U872" s="33">
        <v>1366.1909000000001</v>
      </c>
      <c r="V872" s="33">
        <v>0</v>
      </c>
      <c r="W872" s="33">
        <v>35813.963000000003</v>
      </c>
      <c r="X872" s="33">
        <v>0</v>
      </c>
      <c r="Y872" s="33">
        <v>0</v>
      </c>
      <c r="Z872" s="33">
        <v>17056.666000000001</v>
      </c>
      <c r="AA872" s="33">
        <v>164.08261999999999</v>
      </c>
      <c r="AB872" s="33">
        <v>0</v>
      </c>
      <c r="AC872" s="33">
        <v>20530.422999999999</v>
      </c>
      <c r="AD872" s="33">
        <v>10.846270000000001</v>
      </c>
      <c r="AE872" s="33">
        <v>10.885700999999999</v>
      </c>
      <c r="AF872" s="33">
        <v>0</v>
      </c>
      <c r="AG872" s="33">
        <v>977.96263999999996</v>
      </c>
      <c r="AH872" s="33">
        <v>101.54423</v>
      </c>
      <c r="AI872" s="33">
        <v>1197.9025999999999</v>
      </c>
      <c r="AJ872" s="33">
        <v>15320.06</v>
      </c>
      <c r="AK872" s="33">
        <v>22.976122</v>
      </c>
      <c r="AL872" s="33">
        <v>20130.686000000002</v>
      </c>
      <c r="AM872" s="33">
        <v>0</v>
      </c>
      <c r="AN872" s="33">
        <v>38.0814728956708</v>
      </c>
      <c r="AO872" s="10">
        <v>0.46954986760812001</v>
      </c>
      <c r="AP872" s="8">
        <v>0</v>
      </c>
      <c r="AQ872" s="8">
        <v>391.21738427974236</v>
      </c>
      <c r="AR872" s="8">
        <v>374</v>
      </c>
      <c r="AS872" s="8">
        <v>1167.4598930481284</v>
      </c>
      <c r="AT872">
        <v>108</v>
      </c>
      <c r="AU872" s="20">
        <v>777.00000000000011</v>
      </c>
      <c r="AV872" s="8">
        <v>85.104052573932094</v>
      </c>
      <c r="AW872" s="34">
        <v>71</v>
      </c>
      <c r="AX872" s="34">
        <v>65</v>
      </c>
    </row>
    <row r="873" spans="1:50" x14ac:dyDescent="0.25">
      <c r="A873" s="2" t="s">
        <v>500</v>
      </c>
      <c r="B873" s="3" t="s">
        <v>1759</v>
      </c>
      <c r="C873" s="4">
        <v>5541</v>
      </c>
      <c r="D873" s="2" t="s">
        <v>502</v>
      </c>
      <c r="E873" s="2" t="s">
        <v>1760</v>
      </c>
      <c r="F873" t="e">
        <v>#N/A</v>
      </c>
      <c r="G873" s="6" t="s">
        <v>2232</v>
      </c>
      <c r="H873" s="6">
        <v>9</v>
      </c>
      <c r="I873" s="6" t="s">
        <v>2238</v>
      </c>
      <c r="J873" s="6" t="s">
        <v>2238</v>
      </c>
      <c r="K873" s="34">
        <v>12182</v>
      </c>
      <c r="L873" s="34">
        <v>5735</v>
      </c>
      <c r="M873" s="34">
        <v>4533</v>
      </c>
      <c r="N873" s="34">
        <v>95.742333995146694</v>
      </c>
      <c r="O873" s="35">
        <v>32.321461070674367</v>
      </c>
      <c r="P873" s="33">
        <v>850</v>
      </c>
      <c r="Q873" s="33">
        <v>3595</v>
      </c>
      <c r="R873" s="33">
        <v>88</v>
      </c>
      <c r="S873" s="8">
        <v>30.95578944731885</v>
      </c>
      <c r="T873" s="33">
        <v>799.43488000000002</v>
      </c>
      <c r="U873" s="33">
        <v>0</v>
      </c>
      <c r="V873" s="33">
        <v>0</v>
      </c>
      <c r="W873" s="33">
        <v>9431.5005000000001</v>
      </c>
      <c r="X873" s="33">
        <v>0</v>
      </c>
      <c r="Y873" s="33">
        <v>0</v>
      </c>
      <c r="Z873" s="33">
        <v>1213.0436</v>
      </c>
      <c r="AA873" s="33">
        <v>77.831283999999997</v>
      </c>
      <c r="AB873" s="33">
        <v>3130.4076</v>
      </c>
      <c r="AC873" s="33">
        <v>9845.5856000000003</v>
      </c>
      <c r="AD873" s="33">
        <v>0</v>
      </c>
      <c r="AE873" s="33">
        <v>28.789762</v>
      </c>
      <c r="AF873" s="33">
        <v>0</v>
      </c>
      <c r="AG873" s="33">
        <v>910.26455999999996</v>
      </c>
      <c r="AH873" s="33">
        <v>0</v>
      </c>
      <c r="AI873" s="33">
        <v>484.53919000000002</v>
      </c>
      <c r="AJ873" s="33">
        <v>8131.8564999999999</v>
      </c>
      <c r="AK873" s="33">
        <v>294.99373000000003</v>
      </c>
      <c r="AL873" s="33">
        <v>4416.4242000000004</v>
      </c>
      <c r="AM873" s="33">
        <v>5698.2372693999996</v>
      </c>
      <c r="AN873" s="33">
        <v>15.783037398084399</v>
      </c>
      <c r="AO873" s="10">
        <v>0.23524498886414252</v>
      </c>
      <c r="AP873" s="8">
        <v>0</v>
      </c>
      <c r="AQ873" s="8">
        <v>76.903369506285316</v>
      </c>
      <c r="AR873" s="8">
        <v>145</v>
      </c>
      <c r="AS873" s="8">
        <v>671.24137931034488</v>
      </c>
      <c r="AT873">
        <v>1169</v>
      </c>
      <c r="AU873" s="20">
        <v>4108.0000000000009</v>
      </c>
      <c r="AV873" s="8">
        <v>90.62431061107435</v>
      </c>
      <c r="AW873" s="34">
        <v>195</v>
      </c>
      <c r="AX873" s="34">
        <v>168</v>
      </c>
    </row>
    <row r="874" spans="1:50" x14ac:dyDescent="0.25">
      <c r="A874" s="2" t="s">
        <v>134</v>
      </c>
      <c r="B874" s="3" t="s">
        <v>1761</v>
      </c>
      <c r="C874" s="4">
        <v>54498</v>
      </c>
      <c r="D874" s="2" t="s">
        <v>136</v>
      </c>
      <c r="E874" s="2" t="s">
        <v>1762</v>
      </c>
      <c r="F874" t="e">
        <v>#N/A</v>
      </c>
      <c r="G874" s="6" t="s">
        <v>2231</v>
      </c>
      <c r="H874" s="6">
        <v>8</v>
      </c>
      <c r="I874" s="6" t="s">
        <v>2238</v>
      </c>
      <c r="J874" s="6" t="s">
        <v>2238</v>
      </c>
      <c r="K874" s="34">
        <v>51455.999999999993</v>
      </c>
      <c r="L874" s="34">
        <v>2139</v>
      </c>
      <c r="M874" s="34">
        <v>1421</v>
      </c>
      <c r="N874" s="34">
        <v>37.931034482758619</v>
      </c>
      <c r="O874" s="35">
        <v>2.6678034528934558</v>
      </c>
      <c r="P874" s="33">
        <v>738</v>
      </c>
      <c r="Q874" s="33">
        <v>683</v>
      </c>
      <c r="R874" s="33">
        <v>0</v>
      </c>
      <c r="S874" s="8">
        <v>37.445386841905766</v>
      </c>
      <c r="T874" s="33">
        <v>547.50196000000005</v>
      </c>
      <c r="U874" s="33">
        <v>0</v>
      </c>
      <c r="V874" s="33">
        <v>8125.8314</v>
      </c>
      <c r="W874" s="33">
        <v>42986.294999999998</v>
      </c>
      <c r="X874" s="33">
        <v>210.72716</v>
      </c>
      <c r="Y874" s="33">
        <v>0</v>
      </c>
      <c r="Z874" s="33">
        <v>6870.9755999999998</v>
      </c>
      <c r="AA874" s="33">
        <v>10540.75</v>
      </c>
      <c r="AB874" s="33">
        <v>184.30312000000001</v>
      </c>
      <c r="AC874" s="33">
        <v>34128.750999999997</v>
      </c>
      <c r="AD874" s="33">
        <v>818.55568000000005</v>
      </c>
      <c r="AE874" s="33">
        <v>828.21633999999995</v>
      </c>
      <c r="AF874" s="33">
        <v>0</v>
      </c>
      <c r="AG874" s="33">
        <v>7135.3122999999996</v>
      </c>
      <c r="AH874" s="33">
        <v>5071.7682000000004</v>
      </c>
      <c r="AI874" s="33">
        <v>184.30313000000001</v>
      </c>
      <c r="AJ874" s="33">
        <v>19288.452000000001</v>
      </c>
      <c r="AK874" s="33">
        <v>360.23153000000002</v>
      </c>
      <c r="AL874" s="33">
        <v>19675.052</v>
      </c>
      <c r="AM874" s="33">
        <v>0</v>
      </c>
      <c r="AN874" s="33">
        <v>88.275632677176006</v>
      </c>
      <c r="AO874" s="10">
        <v>0.62769834594897678</v>
      </c>
      <c r="AP874" s="8">
        <v>0</v>
      </c>
      <c r="AQ874" s="8">
        <v>79.953768934771944</v>
      </c>
      <c r="AR874" s="8">
        <v>463</v>
      </c>
      <c r="AS874" s="8">
        <v>253.45572354211663</v>
      </c>
      <c r="AT874">
        <v>1078</v>
      </c>
      <c r="AU874" s="20">
        <v>1329</v>
      </c>
      <c r="AV874" s="8">
        <v>93.525686136523575</v>
      </c>
      <c r="AW874" s="34">
        <v>359</v>
      </c>
      <c r="AX874" s="34">
        <v>331</v>
      </c>
    </row>
    <row r="875" spans="1:50" x14ac:dyDescent="0.25">
      <c r="A875" s="2" t="s">
        <v>1669</v>
      </c>
      <c r="B875" s="3" t="s">
        <v>1763</v>
      </c>
      <c r="C875" s="4">
        <v>81065</v>
      </c>
      <c r="D875" s="2" t="s">
        <v>1671</v>
      </c>
      <c r="E875" s="2" t="s">
        <v>1764</v>
      </c>
      <c r="F875" t="s">
        <v>2260</v>
      </c>
      <c r="G875" s="5" t="s">
        <v>2233</v>
      </c>
      <c r="H875" s="6">
        <v>16</v>
      </c>
      <c r="I875" s="6" t="s">
        <v>2238</v>
      </c>
      <c r="J875" s="6" t="s">
        <v>2238</v>
      </c>
      <c r="K875" s="34">
        <v>304241.7</v>
      </c>
      <c r="L875" s="34">
        <v>4252</v>
      </c>
      <c r="M875" s="34">
        <v>3295</v>
      </c>
      <c r="N875" s="34">
        <v>14.628224582701064</v>
      </c>
      <c r="O875" s="35">
        <v>0.43960903501738702</v>
      </c>
      <c r="P875" s="33">
        <v>1878</v>
      </c>
      <c r="Q875" s="33">
        <v>1417</v>
      </c>
      <c r="R875" s="33">
        <v>0</v>
      </c>
      <c r="S875" s="8">
        <v>51.285078599488401</v>
      </c>
      <c r="T875" s="33">
        <v>0</v>
      </c>
      <c r="U875" s="33">
        <v>0</v>
      </c>
      <c r="V875" s="33">
        <v>59537.995000000003</v>
      </c>
      <c r="W875" s="33">
        <v>0</v>
      </c>
      <c r="X875" s="33">
        <v>240754.11</v>
      </c>
      <c r="Y875" s="33">
        <v>28667.814999999999</v>
      </c>
      <c r="Z875" s="33">
        <v>86693.37</v>
      </c>
      <c r="AA875" s="33">
        <v>11082.052</v>
      </c>
      <c r="AB875" s="33">
        <v>3775.2067000000002</v>
      </c>
      <c r="AC875" s="33">
        <v>173533.17</v>
      </c>
      <c r="AD875" s="33">
        <v>2989.3384000000001</v>
      </c>
      <c r="AE875" s="33">
        <v>514.10041000000001</v>
      </c>
      <c r="AF875" s="33">
        <v>68.672488000000001</v>
      </c>
      <c r="AG875" s="33">
        <v>23760.133000000002</v>
      </c>
      <c r="AH875" s="33">
        <v>10768.105</v>
      </c>
      <c r="AI875" s="33">
        <v>1088.6246000000001</v>
      </c>
      <c r="AJ875" s="33">
        <v>5905.0428000000002</v>
      </c>
      <c r="AK875" s="33">
        <v>107731.1</v>
      </c>
      <c r="AL875" s="33">
        <v>156765.71</v>
      </c>
      <c r="AM875" s="33">
        <v>0</v>
      </c>
      <c r="AN875" s="33">
        <v>1902.0906147737201</v>
      </c>
      <c r="AO875" s="10">
        <v>0.54305455295452199</v>
      </c>
      <c r="AP875" s="8">
        <v>19.120458891013385</v>
      </c>
      <c r="AQ875" s="8">
        <v>156.2420625459612</v>
      </c>
      <c r="AR875" s="8">
        <v>3060</v>
      </c>
      <c r="AS875" s="8">
        <v>53.401960784313722</v>
      </c>
      <c r="AT875">
        <v>948</v>
      </c>
      <c r="AU875" s="20">
        <v>2838</v>
      </c>
      <c r="AV875" s="8">
        <v>86.130500758725333</v>
      </c>
      <c r="AW875" s="34">
        <v>362</v>
      </c>
      <c r="AX875" s="34">
        <v>271</v>
      </c>
    </row>
    <row r="876" spans="1:50" x14ac:dyDescent="0.25">
      <c r="A876" s="2" t="s">
        <v>1456</v>
      </c>
      <c r="B876" s="3" t="s">
        <v>1765</v>
      </c>
      <c r="C876" s="4">
        <v>86320</v>
      </c>
      <c r="D876" s="2" t="s">
        <v>1458</v>
      </c>
      <c r="E876" s="2" t="s">
        <v>1766</v>
      </c>
      <c r="F876" t="s">
        <v>2258</v>
      </c>
      <c r="G876" s="6" t="s">
        <v>2233</v>
      </c>
      <c r="H876" s="6">
        <v>15</v>
      </c>
      <c r="I876" s="6" t="s">
        <v>2238</v>
      </c>
      <c r="J876" s="6" t="s">
        <v>2238</v>
      </c>
      <c r="K876" s="34">
        <v>183403.3</v>
      </c>
      <c r="L876" s="34">
        <v>4627</v>
      </c>
      <c r="M876" s="34">
        <v>2095</v>
      </c>
      <c r="N876" s="34">
        <v>39.856801909307876</v>
      </c>
      <c r="O876" s="35">
        <v>1.0566603645305803</v>
      </c>
      <c r="P876" s="33">
        <v>0</v>
      </c>
      <c r="Q876" s="33">
        <v>0</v>
      </c>
      <c r="R876" s="33">
        <v>2095</v>
      </c>
      <c r="S876" s="8">
        <v>77.891850789831807</v>
      </c>
      <c r="T876" s="33">
        <v>43329.258999999998</v>
      </c>
      <c r="U876" s="33">
        <v>39239.419000000002</v>
      </c>
      <c r="V876" s="33">
        <v>0</v>
      </c>
      <c r="W876" s="33">
        <v>107047.77</v>
      </c>
      <c r="X876" s="33">
        <v>3490.7316999999998</v>
      </c>
      <c r="Y876" s="33">
        <v>0</v>
      </c>
      <c r="Z876" s="33">
        <v>118716.2</v>
      </c>
      <c r="AA876" s="33">
        <v>1983.9698000000001</v>
      </c>
      <c r="AB876" s="33">
        <v>2346.0319</v>
      </c>
      <c r="AC876" s="33">
        <v>71936.414999999994</v>
      </c>
      <c r="AD876" s="33">
        <v>280.79154999999997</v>
      </c>
      <c r="AE876" s="33">
        <v>308.05849999999998</v>
      </c>
      <c r="AF876" s="33">
        <v>0</v>
      </c>
      <c r="AG876" s="33">
        <v>191.61250999999999</v>
      </c>
      <c r="AH876" s="33">
        <v>1983.9698000000001</v>
      </c>
      <c r="AI876" s="33">
        <v>948.40053999999998</v>
      </c>
      <c r="AJ876" s="33">
        <v>34345.442999999999</v>
      </c>
      <c r="AK876" s="33">
        <v>5391.7704000000003</v>
      </c>
      <c r="AL876" s="33">
        <v>152094.15</v>
      </c>
      <c r="AM876" s="33">
        <v>11456.1738716</v>
      </c>
      <c r="AN876" s="33">
        <v>1863.3189283595202</v>
      </c>
      <c r="AO876" s="10">
        <v>0.5078848560700876</v>
      </c>
      <c r="AP876" s="8">
        <v>0</v>
      </c>
      <c r="AQ876" s="8">
        <v>58.010244266632043</v>
      </c>
      <c r="AR876" s="8">
        <v>2026</v>
      </c>
      <c r="AS876" s="8">
        <v>29.526159921026654</v>
      </c>
      <c r="AT876">
        <v>775</v>
      </c>
      <c r="AU876" s="20">
        <v>1837</v>
      </c>
      <c r="AV876" s="8">
        <v>87.684964200477324</v>
      </c>
      <c r="AW876" s="34">
        <v>271</v>
      </c>
      <c r="AX876" s="34">
        <v>220</v>
      </c>
    </row>
    <row r="877" spans="1:50" x14ac:dyDescent="0.25">
      <c r="A877" s="2" t="s">
        <v>758</v>
      </c>
      <c r="B877" s="3" t="s">
        <v>1767</v>
      </c>
      <c r="C877" s="4">
        <v>50606</v>
      </c>
      <c r="D877" s="2" t="s">
        <v>760</v>
      </c>
      <c r="E877" s="2" t="s">
        <v>1395</v>
      </c>
      <c r="F877" t="e">
        <v>#N/A</v>
      </c>
      <c r="G877" s="6" t="s">
        <v>2233</v>
      </c>
      <c r="H877" s="6">
        <v>8</v>
      </c>
      <c r="I877" s="6" t="s">
        <v>2238</v>
      </c>
      <c r="J877" s="6" t="s">
        <v>2238</v>
      </c>
      <c r="K877" s="34">
        <v>30878.100000000002</v>
      </c>
      <c r="L877" s="34">
        <v>1906</v>
      </c>
      <c r="M877" s="34">
        <v>1648</v>
      </c>
      <c r="N877" s="34">
        <v>68.628640776699029</v>
      </c>
      <c r="O877" s="35">
        <v>4.4476167945008669</v>
      </c>
      <c r="P877" s="33">
        <v>237</v>
      </c>
      <c r="Q877" s="33">
        <v>1399</v>
      </c>
      <c r="R877" s="33">
        <v>12</v>
      </c>
      <c r="S877" s="8">
        <v>35.270626272092201</v>
      </c>
      <c r="T877" s="33">
        <v>21099.073</v>
      </c>
      <c r="U877" s="33">
        <v>670.13804000000005</v>
      </c>
      <c r="V877" s="33">
        <v>3820.7478000000001</v>
      </c>
      <c r="W877" s="33">
        <v>11250.460999999999</v>
      </c>
      <c r="X877" s="33">
        <v>0</v>
      </c>
      <c r="Y877" s="33">
        <v>239.24817999999999</v>
      </c>
      <c r="Z877" s="33">
        <v>9804.8870999999999</v>
      </c>
      <c r="AA877" s="33">
        <v>92.998165999999998</v>
      </c>
      <c r="AB877" s="33">
        <v>1601.1983</v>
      </c>
      <c r="AC877" s="33">
        <v>25052.210999999999</v>
      </c>
      <c r="AD877" s="33">
        <v>51.675674999999998</v>
      </c>
      <c r="AE877" s="33">
        <v>51.675671999999999</v>
      </c>
      <c r="AF877" s="33">
        <v>0</v>
      </c>
      <c r="AG877" s="33">
        <v>2467.7822999999999</v>
      </c>
      <c r="AH877" s="33">
        <v>0</v>
      </c>
      <c r="AI877" s="33">
        <v>577.44511999999997</v>
      </c>
      <c r="AJ877" s="33">
        <v>1569.6090999999999</v>
      </c>
      <c r="AK877" s="33">
        <v>19181.278999999999</v>
      </c>
      <c r="AL877" s="33">
        <v>12994.428</v>
      </c>
      <c r="AM877" s="33">
        <v>5954.8388991000002</v>
      </c>
      <c r="AN877" s="33">
        <v>38.098040810023598</v>
      </c>
      <c r="AO877" s="10">
        <v>0.19988879621907146</v>
      </c>
      <c r="AP877" s="8">
        <v>0</v>
      </c>
      <c r="AQ877" s="8">
        <v>211.96453263474615</v>
      </c>
      <c r="AR877" s="8">
        <v>289</v>
      </c>
      <c r="AS877" s="8">
        <v>756.92041522491354</v>
      </c>
      <c r="AT877">
        <v>494</v>
      </c>
      <c r="AU877" s="20">
        <v>1419.9999999999998</v>
      </c>
      <c r="AV877" s="8">
        <v>86.165048543689309</v>
      </c>
      <c r="AW877" s="34">
        <v>60</v>
      </c>
      <c r="AX877" s="34">
        <v>42</v>
      </c>
    </row>
    <row r="878" spans="1:50" x14ac:dyDescent="0.25">
      <c r="A878" s="2" t="s">
        <v>772</v>
      </c>
      <c r="B878" s="3" t="s">
        <v>1768</v>
      </c>
      <c r="C878" s="4">
        <v>41206</v>
      </c>
      <c r="D878" s="2" t="s">
        <v>774</v>
      </c>
      <c r="E878" s="2" t="s">
        <v>1769</v>
      </c>
      <c r="F878" t="e">
        <v>#N/A</v>
      </c>
      <c r="G878" s="6" t="s">
        <v>2230</v>
      </c>
      <c r="H878" s="6">
        <v>28</v>
      </c>
      <c r="I878" s="6" t="s">
        <v>2237</v>
      </c>
      <c r="J878" s="6" t="s">
        <v>2238</v>
      </c>
      <c r="K878" s="34">
        <v>175121.5</v>
      </c>
      <c r="L878" s="34">
        <v>3267</v>
      </c>
      <c r="M878" s="34">
        <v>2723</v>
      </c>
      <c r="N878" s="34">
        <v>39.001101726037454</v>
      </c>
      <c r="O878" s="35">
        <v>1.7727605264831248</v>
      </c>
      <c r="P878" s="33">
        <v>1733</v>
      </c>
      <c r="Q878" s="33">
        <v>988</v>
      </c>
      <c r="R878" s="33">
        <v>2</v>
      </c>
      <c r="S878" s="8">
        <v>42.046191224864565</v>
      </c>
      <c r="T878" s="33">
        <v>695.97170000000006</v>
      </c>
      <c r="U878" s="33">
        <v>5697.5137999999997</v>
      </c>
      <c r="V878" s="33">
        <v>28086.432000000001</v>
      </c>
      <c r="W878" s="33">
        <v>126234.04</v>
      </c>
      <c r="X878" s="33">
        <v>1464.1884</v>
      </c>
      <c r="Y878" s="33">
        <v>0</v>
      </c>
      <c r="Z878" s="33">
        <v>45300.451000000001</v>
      </c>
      <c r="AA878" s="33">
        <v>39512.919000000002</v>
      </c>
      <c r="AB878" s="33">
        <v>739.34149000000002</v>
      </c>
      <c r="AC878" s="33">
        <v>77620.596000000005</v>
      </c>
      <c r="AD878" s="33">
        <v>66.638582</v>
      </c>
      <c r="AE878" s="33">
        <v>98.187704999999994</v>
      </c>
      <c r="AF878" s="33">
        <v>0</v>
      </c>
      <c r="AG878" s="33">
        <v>1396.2003999999999</v>
      </c>
      <c r="AH878" s="33">
        <v>39299.192999999999</v>
      </c>
      <c r="AI878" s="33">
        <v>698.70504000000005</v>
      </c>
      <c r="AJ878" s="33">
        <v>51566.03</v>
      </c>
      <c r="AK878" s="33">
        <v>1545.3217999999999</v>
      </c>
      <c r="AL878" s="33">
        <v>68636.307000000001</v>
      </c>
      <c r="AM878" s="33">
        <v>4373.6829448899998</v>
      </c>
      <c r="AN878" s="33">
        <v>435.46608288932401</v>
      </c>
      <c r="AO878" s="10">
        <v>0.50882956878850105</v>
      </c>
      <c r="AP878" s="8">
        <v>0</v>
      </c>
      <c r="AQ878" s="8">
        <v>272.02139739008283</v>
      </c>
      <c r="AR878" s="8">
        <v>1538</v>
      </c>
      <c r="AS878" s="8">
        <v>218.15344603381016</v>
      </c>
      <c r="AT878">
        <v>1203</v>
      </c>
      <c r="AU878" s="20">
        <v>1453</v>
      </c>
      <c r="AV878" s="8">
        <v>53.360264414248995</v>
      </c>
      <c r="AW878" s="34">
        <v>699</v>
      </c>
      <c r="AX878" s="34">
        <v>621</v>
      </c>
    </row>
    <row r="879" spans="1:50" x14ac:dyDescent="0.25">
      <c r="A879" s="2" t="s">
        <v>321</v>
      </c>
      <c r="B879" s="3" t="s">
        <v>1770</v>
      </c>
      <c r="C879" s="4">
        <v>19050</v>
      </c>
      <c r="D879" s="2" t="s">
        <v>323</v>
      </c>
      <c r="E879" s="2" t="s">
        <v>1403</v>
      </c>
      <c r="F879" t="s">
        <v>2252</v>
      </c>
      <c r="G879" s="6" t="s">
        <v>2230</v>
      </c>
      <c r="H879" s="6">
        <v>19</v>
      </c>
      <c r="I879" s="6" t="s">
        <v>2238</v>
      </c>
      <c r="J879" s="6" t="s">
        <v>2238</v>
      </c>
      <c r="K879" s="34">
        <v>75736.2</v>
      </c>
      <c r="L879" s="34">
        <v>4503</v>
      </c>
      <c r="M879" s="34">
        <v>3736</v>
      </c>
      <c r="N879" s="34">
        <v>82.896145610278367</v>
      </c>
      <c r="O879" s="35">
        <v>4.3231938517594175</v>
      </c>
      <c r="P879" s="33">
        <v>2062</v>
      </c>
      <c r="Q879" s="33">
        <v>1329</v>
      </c>
      <c r="R879" s="33">
        <v>345</v>
      </c>
      <c r="S879" s="8">
        <v>69.196375735439588</v>
      </c>
      <c r="T879" s="33">
        <v>2937.3833</v>
      </c>
      <c r="U879" s="33">
        <v>15680.838</v>
      </c>
      <c r="V879" s="33">
        <v>0</v>
      </c>
      <c r="W879" s="33">
        <v>58975.462</v>
      </c>
      <c r="X879" s="33">
        <v>0</v>
      </c>
      <c r="Y879" s="33">
        <v>0</v>
      </c>
      <c r="Z879" s="33">
        <v>42246.858999999997</v>
      </c>
      <c r="AA879" s="33">
        <v>2714.6588000000002</v>
      </c>
      <c r="AB879" s="33">
        <v>187.38291000000001</v>
      </c>
      <c r="AC879" s="33">
        <v>32480.75</v>
      </c>
      <c r="AD879" s="33">
        <v>52.220810999999998</v>
      </c>
      <c r="AE879" s="33">
        <v>95.779276999999993</v>
      </c>
      <c r="AF879" s="33">
        <v>0</v>
      </c>
      <c r="AG879" s="33">
        <v>1231.8262</v>
      </c>
      <c r="AH879" s="33">
        <v>2214.7067000000002</v>
      </c>
      <c r="AI879" s="33">
        <v>876.77674000000002</v>
      </c>
      <c r="AJ879" s="33">
        <v>16578.762999999999</v>
      </c>
      <c r="AK879" s="33">
        <v>2930.9753000000001</v>
      </c>
      <c r="AL879" s="33">
        <v>53753.044000000002</v>
      </c>
      <c r="AM879" s="33">
        <v>7060.8486995399999</v>
      </c>
      <c r="AN879" s="33">
        <v>515.64390813607997</v>
      </c>
      <c r="AO879" s="10">
        <v>0.52341356673960615</v>
      </c>
      <c r="AP879" s="8">
        <v>0</v>
      </c>
      <c r="AQ879" s="8">
        <v>142.21974831500958</v>
      </c>
      <c r="AR879" s="8">
        <v>674</v>
      </c>
      <c r="AS879" s="8">
        <v>288.19690719903565</v>
      </c>
      <c r="AT879">
        <v>1467</v>
      </c>
      <c r="AU879" s="20">
        <v>2874.9999999999995</v>
      </c>
      <c r="AV879" s="8">
        <v>76.953961456102775</v>
      </c>
      <c r="AW879" s="34">
        <v>416</v>
      </c>
      <c r="AX879" s="34">
        <v>303</v>
      </c>
    </row>
    <row r="880" spans="1:50" x14ac:dyDescent="0.25">
      <c r="A880" s="2" t="s">
        <v>576</v>
      </c>
      <c r="B880" s="3" t="s">
        <v>1771</v>
      </c>
      <c r="C880" s="4">
        <v>76233</v>
      </c>
      <c r="D880" s="2" t="s">
        <v>578</v>
      </c>
      <c r="E880" s="2" t="s">
        <v>1772</v>
      </c>
      <c r="F880" t="e">
        <v>#N/A</v>
      </c>
      <c r="G880" s="6" t="s">
        <v>2230</v>
      </c>
      <c r="H880" s="6">
        <v>11</v>
      </c>
      <c r="I880" s="6" t="s">
        <v>2238</v>
      </c>
      <c r="J880" s="6" t="s">
        <v>2238</v>
      </c>
      <c r="K880" s="34">
        <v>89894.8</v>
      </c>
      <c r="L880" s="34">
        <v>9381</v>
      </c>
      <c r="M880" s="34">
        <v>4413</v>
      </c>
      <c r="N880" s="34">
        <v>87.80874688420576</v>
      </c>
      <c r="O880" s="35">
        <v>4.6127709644286075</v>
      </c>
      <c r="P880" s="33">
        <v>2121</v>
      </c>
      <c r="Q880" s="33">
        <v>2209</v>
      </c>
      <c r="R880" s="33">
        <v>83</v>
      </c>
      <c r="S880" s="8">
        <v>57.391678350170039</v>
      </c>
      <c r="T880" s="33">
        <v>4188.5793000000003</v>
      </c>
      <c r="U880" s="33">
        <v>2783.0302000000001</v>
      </c>
      <c r="V880" s="33">
        <v>580.12351999999998</v>
      </c>
      <c r="W880" s="33">
        <v>83965.706000000006</v>
      </c>
      <c r="X880" s="33">
        <v>0</v>
      </c>
      <c r="Y880" s="33">
        <v>0</v>
      </c>
      <c r="Z880" s="33">
        <v>36681.642</v>
      </c>
      <c r="AA880" s="33">
        <v>3376.1853000000001</v>
      </c>
      <c r="AB880" s="33">
        <v>120.26582000000001</v>
      </c>
      <c r="AC880" s="33">
        <v>51448.908000000003</v>
      </c>
      <c r="AD880" s="33">
        <v>190.87833000000001</v>
      </c>
      <c r="AE880" s="33">
        <v>176.23034000000001</v>
      </c>
      <c r="AF880" s="33">
        <v>0</v>
      </c>
      <c r="AG880" s="33">
        <v>1659.6569</v>
      </c>
      <c r="AH880" s="33">
        <v>3376.1853000000001</v>
      </c>
      <c r="AI880" s="33">
        <v>107.35504</v>
      </c>
      <c r="AJ880" s="33">
        <v>30178.406999999999</v>
      </c>
      <c r="AK880" s="33">
        <v>3624.2586999999999</v>
      </c>
      <c r="AL880" s="33">
        <v>52695.786</v>
      </c>
      <c r="AM880" s="33">
        <v>43790.261518400002</v>
      </c>
      <c r="AN880" s="33">
        <v>198.41003070412401</v>
      </c>
      <c r="AO880" s="10">
        <v>0.27622059316755304</v>
      </c>
      <c r="AP880" s="8">
        <v>0</v>
      </c>
      <c r="AQ880" s="8">
        <v>148.15556471056166</v>
      </c>
      <c r="AR880" s="8">
        <v>939</v>
      </c>
      <c r="AS880" s="8">
        <v>160.83052770936104</v>
      </c>
      <c r="AT880">
        <v>1639</v>
      </c>
      <c r="AU880" s="20">
        <v>3573.9999999999995</v>
      </c>
      <c r="AV880" s="8">
        <v>80.987990029458416</v>
      </c>
      <c r="AW880" s="34">
        <v>275</v>
      </c>
      <c r="AX880" s="34">
        <v>224</v>
      </c>
    </row>
    <row r="881" spans="1:50" x14ac:dyDescent="0.25">
      <c r="A881" s="2" t="s">
        <v>301</v>
      </c>
      <c r="B881" s="3" t="s">
        <v>1773</v>
      </c>
      <c r="C881" s="4">
        <v>13248</v>
      </c>
      <c r="D881" s="2" t="s">
        <v>303</v>
      </c>
      <c r="E881" s="2" t="s">
        <v>1774</v>
      </c>
      <c r="F881" t="s">
        <v>2256</v>
      </c>
      <c r="G881" s="6" t="s">
        <v>2233</v>
      </c>
      <c r="H881" s="6">
        <v>7</v>
      </c>
      <c r="I881" s="6" t="s">
        <v>2238</v>
      </c>
      <c r="J881" s="6" t="s">
        <v>2238</v>
      </c>
      <c r="K881" s="34">
        <v>35608.799999999996</v>
      </c>
      <c r="L881" s="34">
        <v>1203</v>
      </c>
      <c r="M881" s="34">
        <v>1177</v>
      </c>
      <c r="N881" s="34">
        <v>40.866610025488534</v>
      </c>
      <c r="O881" s="35">
        <v>2.4885190925468539</v>
      </c>
      <c r="P881" s="33">
        <v>513</v>
      </c>
      <c r="Q881" s="33">
        <v>660</v>
      </c>
      <c r="R881" s="33">
        <v>4</v>
      </c>
      <c r="S881" s="8">
        <v>14.475119914042905</v>
      </c>
      <c r="T881" s="33">
        <v>7059.2741999999998</v>
      </c>
      <c r="U881" s="33">
        <v>0</v>
      </c>
      <c r="V881" s="33">
        <v>0</v>
      </c>
      <c r="W881" s="33">
        <v>25075.03</v>
      </c>
      <c r="X881" s="33">
        <v>2654.9061000000002</v>
      </c>
      <c r="Y881" s="33">
        <v>618.04844000000003</v>
      </c>
      <c r="Z881" s="33">
        <v>1478.6456000000001</v>
      </c>
      <c r="AA881" s="33">
        <v>0</v>
      </c>
      <c r="AB881" s="33">
        <v>3697.4173999999998</v>
      </c>
      <c r="AC881" s="33">
        <v>33062.557999999997</v>
      </c>
      <c r="AD881" s="33">
        <v>115.10930999999999</v>
      </c>
      <c r="AE881" s="33">
        <v>122.24259000000001</v>
      </c>
      <c r="AF881" s="33">
        <v>0</v>
      </c>
      <c r="AG881" s="33">
        <v>1131.0699</v>
      </c>
      <c r="AH881" s="33">
        <v>0</v>
      </c>
      <c r="AI881" s="33">
        <v>394.29665999999997</v>
      </c>
      <c r="AJ881" s="33">
        <v>26422.996999999999</v>
      </c>
      <c r="AK881" s="33">
        <v>5259.9506000000001</v>
      </c>
      <c r="AL881" s="33">
        <v>5641.2209999999995</v>
      </c>
      <c r="AM881" s="33">
        <v>0</v>
      </c>
      <c r="AN881" s="33">
        <v>161.07797862654917</v>
      </c>
      <c r="AO881" s="10">
        <v>0.53623188405797106</v>
      </c>
      <c r="AP881" s="8">
        <v>0</v>
      </c>
      <c r="AQ881" s="8">
        <v>37.835398813857829</v>
      </c>
      <c r="AR881" s="8">
        <v>371</v>
      </c>
      <c r="AS881" s="8">
        <v>167.92452830188682</v>
      </c>
      <c r="AT881">
        <v>779</v>
      </c>
      <c r="AU881" s="20">
        <v>1036</v>
      </c>
      <c r="AV881" s="8">
        <v>88.020390824129151</v>
      </c>
      <c r="AW881" s="34">
        <v>90</v>
      </c>
      <c r="AX881" s="34">
        <v>75</v>
      </c>
    </row>
    <row r="882" spans="1:50" x14ac:dyDescent="0.25">
      <c r="A882" s="2" t="s">
        <v>758</v>
      </c>
      <c r="B882" s="3" t="s">
        <v>1775</v>
      </c>
      <c r="C882" s="4">
        <v>50590</v>
      </c>
      <c r="D882" s="2" t="s">
        <v>760</v>
      </c>
      <c r="E882" s="2" t="s">
        <v>1776</v>
      </c>
      <c r="F882" t="s">
        <v>2251</v>
      </c>
      <c r="G882" s="6" t="s">
        <v>2230</v>
      </c>
      <c r="H882" s="6">
        <v>0</v>
      </c>
      <c r="I882" s="6" t="s">
        <v>2239</v>
      </c>
      <c r="J882" s="6" t="s">
        <v>2239</v>
      </c>
      <c r="K882" s="34">
        <v>345421.4</v>
      </c>
      <c r="L882" s="34">
        <v>289</v>
      </c>
      <c r="M882" s="34">
        <v>267</v>
      </c>
      <c r="N882" s="34">
        <v>8.6142322097378283</v>
      </c>
      <c r="O882" s="35">
        <v>1.8327809137054143E-2</v>
      </c>
      <c r="P882" s="33">
        <v>0</v>
      </c>
      <c r="Q882" s="33">
        <v>0</v>
      </c>
      <c r="R882" s="33">
        <v>267</v>
      </c>
      <c r="S882" s="8">
        <v>67.988321614427747</v>
      </c>
      <c r="T882" s="33">
        <v>97051.808999999994</v>
      </c>
      <c r="U882" s="33">
        <v>0</v>
      </c>
      <c r="V882" s="33">
        <v>23877.781999999999</v>
      </c>
      <c r="W882" s="33">
        <v>200886.29</v>
      </c>
      <c r="X882" s="33">
        <v>14768.648999999999</v>
      </c>
      <c r="Y882" s="33">
        <v>702.10530000000006</v>
      </c>
      <c r="Z882" s="33">
        <v>222716.03</v>
      </c>
      <c r="AA882" s="33">
        <v>6272.2584999999999</v>
      </c>
      <c r="AB882" s="33">
        <v>3646.6927999999998</v>
      </c>
      <c r="AC882" s="33">
        <v>104944.94</v>
      </c>
      <c r="AD882" s="33">
        <v>1266.6327000000001</v>
      </c>
      <c r="AE882" s="33">
        <v>1031.0934</v>
      </c>
      <c r="AF882" s="33">
        <v>0</v>
      </c>
      <c r="AG882" s="33">
        <v>4047.2593000000002</v>
      </c>
      <c r="AH882" s="33">
        <v>0</v>
      </c>
      <c r="AI882" s="33">
        <v>7738.8738999999996</v>
      </c>
      <c r="AJ882" s="33">
        <v>42096.923000000003</v>
      </c>
      <c r="AK882" s="33">
        <v>53781.127999999997</v>
      </c>
      <c r="AL882" s="33">
        <v>230853.33</v>
      </c>
      <c r="AM882" s="33">
        <v>137426.53414800001</v>
      </c>
      <c r="AN882" s="33">
        <v>2025.7935587495999</v>
      </c>
      <c r="AO882" s="10">
        <v>0.5538057742782152</v>
      </c>
      <c r="AP882" s="8">
        <v>0</v>
      </c>
      <c r="AQ882" s="8">
        <v>52.034264697078257</v>
      </c>
      <c r="AR882" s="8">
        <v>3772</v>
      </c>
      <c r="AS882" s="8">
        <v>14.236479321314953</v>
      </c>
      <c r="AT882">
        <v>64</v>
      </c>
      <c r="AU882" s="20">
        <v>234</v>
      </c>
      <c r="AV882" s="8">
        <v>87.640449438202253</v>
      </c>
      <c r="AW882" s="34">
        <v>25</v>
      </c>
      <c r="AX882" s="34">
        <v>18</v>
      </c>
    </row>
    <row r="883" spans="1:50" x14ac:dyDescent="0.25">
      <c r="A883" s="2" t="s">
        <v>376</v>
      </c>
      <c r="B883" s="3" t="s">
        <v>1777</v>
      </c>
      <c r="C883" s="4">
        <v>47980</v>
      </c>
      <c r="D883" s="2" t="s">
        <v>378</v>
      </c>
      <c r="E883" s="2" t="s">
        <v>1778</v>
      </c>
      <c r="F883" t="e">
        <v>#N/A</v>
      </c>
      <c r="G883" s="6" t="s">
        <v>2232</v>
      </c>
      <c r="H883" s="6">
        <v>6</v>
      </c>
      <c r="I883" s="6" t="s">
        <v>2238</v>
      </c>
      <c r="J883" s="6" t="s">
        <v>2239</v>
      </c>
      <c r="K883" s="34">
        <v>45823.3</v>
      </c>
      <c r="L883" s="34">
        <v>2257</v>
      </c>
      <c r="M883" s="34">
        <v>1323</v>
      </c>
      <c r="N883" s="34">
        <v>47.996976568405145</v>
      </c>
      <c r="O883" s="35">
        <v>3.1645858622436065</v>
      </c>
      <c r="P883" s="33">
        <v>1127</v>
      </c>
      <c r="Q883" s="33">
        <v>181</v>
      </c>
      <c r="R883" s="33">
        <v>15</v>
      </c>
      <c r="S883" s="8">
        <v>46.377550553902189</v>
      </c>
      <c r="T883" s="33">
        <v>31883.687000000002</v>
      </c>
      <c r="U883" s="33">
        <v>0</v>
      </c>
      <c r="V883" s="33">
        <v>7796.0524999999998</v>
      </c>
      <c r="W883" s="33">
        <v>3180.9553000000001</v>
      </c>
      <c r="X883" s="33">
        <v>492.38141000000002</v>
      </c>
      <c r="Y883" s="33">
        <v>1597.6249</v>
      </c>
      <c r="Z883" s="33">
        <v>58.967508000000002</v>
      </c>
      <c r="AA883" s="33">
        <v>0</v>
      </c>
      <c r="AB883" s="33">
        <v>82.734095999999994</v>
      </c>
      <c r="AC883" s="33">
        <v>42162.656000000003</v>
      </c>
      <c r="AD883" s="33">
        <v>389.63666000000001</v>
      </c>
      <c r="AE883" s="33">
        <v>646.59634000000005</v>
      </c>
      <c r="AF883" s="33">
        <v>0</v>
      </c>
      <c r="AG883" s="33">
        <v>916.06164999999999</v>
      </c>
      <c r="AH883" s="33">
        <v>0</v>
      </c>
      <c r="AI883" s="33">
        <v>48.791246000000001</v>
      </c>
      <c r="AJ883" s="33">
        <v>8549.5712999999996</v>
      </c>
      <c r="AK883" s="33">
        <v>13589.236999999999</v>
      </c>
      <c r="AL883" s="33">
        <v>20541.362000000001</v>
      </c>
      <c r="AM883" s="33">
        <v>0</v>
      </c>
      <c r="AN883" s="33">
        <v>59.396367619865998</v>
      </c>
      <c r="AO883" s="10">
        <v>0.62345409573694166</v>
      </c>
      <c r="AP883" s="8">
        <v>37.716872014080963</v>
      </c>
      <c r="AQ883" s="8">
        <v>94.136089577349992</v>
      </c>
      <c r="AR883" s="8">
        <v>446</v>
      </c>
      <c r="AS883" s="8">
        <v>258.52017937219733</v>
      </c>
      <c r="AT883">
        <v>1024</v>
      </c>
      <c r="AU883" s="20">
        <v>474.00000000000006</v>
      </c>
      <c r="AV883" s="8">
        <v>35.827664399092974</v>
      </c>
      <c r="AW883" s="34">
        <v>190</v>
      </c>
      <c r="AX883" s="34">
        <v>158</v>
      </c>
    </row>
    <row r="884" spans="1:50" x14ac:dyDescent="0.25">
      <c r="A884" s="2" t="s">
        <v>295</v>
      </c>
      <c r="B884" s="3" t="s">
        <v>1779</v>
      </c>
      <c r="C884" s="4">
        <v>73236</v>
      </c>
      <c r="D884" s="2" t="s">
        <v>297</v>
      </c>
      <c r="E884" s="2" t="s">
        <v>1780</v>
      </c>
      <c r="F884" t="e">
        <v>#N/A</v>
      </c>
      <c r="G884" s="6" t="s">
        <v>2233</v>
      </c>
      <c r="H884" s="6">
        <v>9</v>
      </c>
      <c r="I884" s="6" t="s">
        <v>2238</v>
      </c>
      <c r="J884" s="6" t="s">
        <v>2238</v>
      </c>
      <c r="K884" s="34">
        <v>66156</v>
      </c>
      <c r="L884" s="34">
        <v>1792</v>
      </c>
      <c r="M884" s="34">
        <v>1662</v>
      </c>
      <c r="N884" s="34">
        <v>49.578820697954271</v>
      </c>
      <c r="O884" s="35">
        <v>2.4275308846464188</v>
      </c>
      <c r="P884" s="33">
        <v>627</v>
      </c>
      <c r="Q884" s="33">
        <v>1010</v>
      </c>
      <c r="R884" s="33">
        <v>25</v>
      </c>
      <c r="S884" s="8">
        <v>14.277771031468889</v>
      </c>
      <c r="T884" s="33">
        <v>10842.368</v>
      </c>
      <c r="U884" s="33">
        <v>5719.0527000000002</v>
      </c>
      <c r="V884" s="33">
        <v>27030.327000000001</v>
      </c>
      <c r="W884" s="33">
        <v>21720.55</v>
      </c>
      <c r="X884" s="33">
        <v>5.8706909999999999</v>
      </c>
      <c r="Y884" s="33">
        <v>0</v>
      </c>
      <c r="Z884" s="33">
        <v>5519.9754999999996</v>
      </c>
      <c r="AA884" s="33">
        <v>10044.965</v>
      </c>
      <c r="AB884" s="33">
        <v>108.47342</v>
      </c>
      <c r="AC884" s="33">
        <v>49855.785000000003</v>
      </c>
      <c r="AD884" s="33">
        <v>65.468355000000003</v>
      </c>
      <c r="AE884" s="33">
        <v>57.037567000000003</v>
      </c>
      <c r="AF884" s="33">
        <v>0</v>
      </c>
      <c r="AG884" s="33">
        <v>22906.489000000001</v>
      </c>
      <c r="AH884" s="33">
        <v>9798.0764999999992</v>
      </c>
      <c r="AI884" s="33">
        <v>43.473053</v>
      </c>
      <c r="AJ884" s="33">
        <v>18119.013999999999</v>
      </c>
      <c r="AK884" s="33">
        <v>5305.1036000000004</v>
      </c>
      <c r="AL884" s="33">
        <v>9365.4732000000004</v>
      </c>
      <c r="AM884" s="33">
        <v>0</v>
      </c>
      <c r="AN884" s="33">
        <v>235.81635212580397</v>
      </c>
      <c r="AO884" s="10">
        <v>0.38085218306154656</v>
      </c>
      <c r="AP884" s="8">
        <v>0</v>
      </c>
      <c r="AQ884" s="8">
        <v>252.66</v>
      </c>
      <c r="AR884" s="8">
        <v>672</v>
      </c>
      <c r="AS884" s="8">
        <v>375.98214285714283</v>
      </c>
      <c r="AT884">
        <v>718</v>
      </c>
      <c r="AU884" s="20">
        <v>1141</v>
      </c>
      <c r="AV884" s="8">
        <v>68.652226233453675</v>
      </c>
      <c r="AW884" s="34">
        <v>209</v>
      </c>
      <c r="AX884" s="34">
        <v>184</v>
      </c>
    </row>
    <row r="885" spans="1:50" x14ac:dyDescent="0.25">
      <c r="A885" s="2" t="s">
        <v>888</v>
      </c>
      <c r="B885" s="3" t="s">
        <v>1781</v>
      </c>
      <c r="C885" s="4">
        <v>27413</v>
      </c>
      <c r="D885" s="2" t="s">
        <v>890</v>
      </c>
      <c r="E885" s="2" t="s">
        <v>1782</v>
      </c>
      <c r="F885" t="e">
        <v>#N/A</v>
      </c>
      <c r="G885" s="6" t="s">
        <v>2233</v>
      </c>
      <c r="H885" s="6">
        <v>28</v>
      </c>
      <c r="I885" s="6" t="s">
        <v>2237</v>
      </c>
      <c r="J885" s="6" t="s">
        <v>2238</v>
      </c>
      <c r="K885" s="34">
        <v>84288.6</v>
      </c>
      <c r="L885" s="34">
        <v>1694</v>
      </c>
      <c r="M885" s="34">
        <v>1521</v>
      </c>
      <c r="N885" s="34">
        <v>69.296515450361611</v>
      </c>
      <c r="O885" s="35">
        <v>2.6893605462828929</v>
      </c>
      <c r="P885" s="33">
        <v>0</v>
      </c>
      <c r="Q885" s="33">
        <v>0</v>
      </c>
      <c r="R885" s="33">
        <v>1521</v>
      </c>
      <c r="S885" s="8">
        <v>83.495479291186527</v>
      </c>
      <c r="T885" s="33">
        <v>15949.893</v>
      </c>
      <c r="U885" s="33">
        <v>2224.7087999999999</v>
      </c>
      <c r="V885" s="33">
        <v>0</v>
      </c>
      <c r="W885" s="33">
        <v>64113.82</v>
      </c>
      <c r="X885" s="33">
        <v>0</v>
      </c>
      <c r="Y885" s="33">
        <v>0</v>
      </c>
      <c r="Z885" s="33">
        <v>64618.957999999999</v>
      </c>
      <c r="AA885" s="33">
        <v>2996.9090999999999</v>
      </c>
      <c r="AB885" s="33">
        <v>1483.2147</v>
      </c>
      <c r="AC885" s="33">
        <v>14440.718000000001</v>
      </c>
      <c r="AD885" s="33">
        <v>15.901768000000001</v>
      </c>
      <c r="AE885" s="33">
        <v>15.901771999999999</v>
      </c>
      <c r="AF885" s="33">
        <v>0</v>
      </c>
      <c r="AG885" s="33">
        <v>900.42156999999997</v>
      </c>
      <c r="AH885" s="33">
        <v>2962.6606999999999</v>
      </c>
      <c r="AI885" s="33">
        <v>1076.6373000000001</v>
      </c>
      <c r="AJ885" s="33">
        <v>6748.6611000000003</v>
      </c>
      <c r="AK885" s="33">
        <v>2086.1756999999998</v>
      </c>
      <c r="AL885" s="33">
        <v>69765.244000000006</v>
      </c>
      <c r="AM885" s="33">
        <v>0</v>
      </c>
      <c r="AN885" s="33">
        <v>85.156353784828013</v>
      </c>
      <c r="AO885" s="10">
        <v>0.70383693045563545</v>
      </c>
      <c r="AP885" s="8">
        <v>69.013112491373363</v>
      </c>
      <c r="AQ885" s="8">
        <v>25.580962207280315</v>
      </c>
      <c r="AR885" s="8">
        <v>841</v>
      </c>
      <c r="AS885" s="8">
        <v>31.545778834720572</v>
      </c>
      <c r="AT885">
        <v>766</v>
      </c>
      <c r="AU885" s="20">
        <v>1462</v>
      </c>
      <c r="AV885" s="8">
        <v>96.120973044049961</v>
      </c>
      <c r="AW885" s="34">
        <v>10</v>
      </c>
      <c r="AX885" s="34">
        <v>3</v>
      </c>
    </row>
    <row r="886" spans="1:50" x14ac:dyDescent="0.25">
      <c r="A886" s="2" t="s">
        <v>295</v>
      </c>
      <c r="B886" s="3" t="s">
        <v>1783</v>
      </c>
      <c r="C886" s="4">
        <v>73067</v>
      </c>
      <c r="D886" s="2" t="s">
        <v>297</v>
      </c>
      <c r="E886" s="2" t="s">
        <v>1784</v>
      </c>
      <c r="F886" t="s">
        <v>2259</v>
      </c>
      <c r="G886" s="6" t="s">
        <v>2230</v>
      </c>
      <c r="H886" s="6">
        <v>0</v>
      </c>
      <c r="I886" s="6" t="s">
        <v>2239</v>
      </c>
      <c r="J886" s="6" t="s">
        <v>2239</v>
      </c>
      <c r="K886" s="34">
        <v>99980.4</v>
      </c>
      <c r="L886" s="34">
        <v>7833</v>
      </c>
      <c r="M886" s="34">
        <v>6985</v>
      </c>
      <c r="N886" s="34">
        <v>59.871152469577673</v>
      </c>
      <c r="O886" s="35">
        <v>7.8958289436522264</v>
      </c>
      <c r="P886" s="33">
        <v>4790</v>
      </c>
      <c r="Q886" s="33">
        <v>2158</v>
      </c>
      <c r="R886" s="33">
        <v>37</v>
      </c>
      <c r="S886" s="8">
        <v>36.008879527052109</v>
      </c>
      <c r="T886" s="33">
        <v>10969.785</v>
      </c>
      <c r="U886" s="33">
        <v>1471.6999000000001</v>
      </c>
      <c r="V886" s="33">
        <v>13125.607</v>
      </c>
      <c r="W886" s="33">
        <v>74477.385999999999</v>
      </c>
      <c r="X886" s="33">
        <v>0</v>
      </c>
      <c r="Y886" s="33">
        <v>0</v>
      </c>
      <c r="Z886" s="33">
        <v>5169.3059000000003</v>
      </c>
      <c r="AA886" s="33">
        <v>7076.3464000000004</v>
      </c>
      <c r="AB886" s="33">
        <v>723.44928000000004</v>
      </c>
      <c r="AC886" s="33">
        <v>87271.42</v>
      </c>
      <c r="AD886" s="33">
        <v>120.75292</v>
      </c>
      <c r="AE886" s="33">
        <v>85.150622999999996</v>
      </c>
      <c r="AF886" s="33">
        <v>38.355417000000003</v>
      </c>
      <c r="AG886" s="33">
        <v>4200.2888000000003</v>
      </c>
      <c r="AH886" s="33">
        <v>6530.1980999999996</v>
      </c>
      <c r="AI886" s="33">
        <v>800.71367999999995</v>
      </c>
      <c r="AJ886" s="33">
        <v>44031.199000000001</v>
      </c>
      <c r="AK886" s="33">
        <v>8536.3189999999995</v>
      </c>
      <c r="AL886" s="33">
        <v>36139.050000000003</v>
      </c>
      <c r="AM886" s="33">
        <v>0</v>
      </c>
      <c r="AN886" s="33">
        <v>429.63048489677482</v>
      </c>
      <c r="AO886" s="10">
        <v>0.62206943966998973</v>
      </c>
      <c r="AP886" s="8">
        <v>0</v>
      </c>
      <c r="AQ886" s="8">
        <v>480.15000000000003</v>
      </c>
      <c r="AR886" s="8">
        <v>1122</v>
      </c>
      <c r="AS886" s="8">
        <v>427.94117647058829</v>
      </c>
      <c r="AT886">
        <v>3798</v>
      </c>
      <c r="AU886" s="20">
        <v>3244</v>
      </c>
      <c r="AV886" s="8">
        <v>46.442376521116678</v>
      </c>
      <c r="AW886" s="34">
        <v>1207</v>
      </c>
      <c r="AX886" s="34">
        <v>1067</v>
      </c>
    </row>
    <row r="887" spans="1:50" x14ac:dyDescent="0.25">
      <c r="A887" s="2" t="s">
        <v>661</v>
      </c>
      <c r="B887" s="3" t="s">
        <v>1785</v>
      </c>
      <c r="C887" s="4">
        <v>70215</v>
      </c>
      <c r="D887" s="2" t="s">
        <v>663</v>
      </c>
      <c r="E887" s="2" t="s">
        <v>1786</v>
      </c>
      <c r="F887" t="e">
        <v>#N/A</v>
      </c>
      <c r="G887" s="6" t="s">
        <v>2232</v>
      </c>
      <c r="H887" s="6">
        <v>0</v>
      </c>
      <c r="I887" s="6" t="s">
        <v>2239</v>
      </c>
      <c r="J887" s="6" t="s">
        <v>2239</v>
      </c>
      <c r="K887" s="34">
        <v>27383.9</v>
      </c>
      <c r="L887" s="34">
        <v>2387</v>
      </c>
      <c r="M887" s="34">
        <v>1914</v>
      </c>
      <c r="N887" s="34">
        <v>64.785788923719963</v>
      </c>
      <c r="O887" s="35">
        <v>8.1257202801308317</v>
      </c>
      <c r="P887" s="33">
        <v>326</v>
      </c>
      <c r="Q887" s="33">
        <v>1586</v>
      </c>
      <c r="R887" s="33">
        <v>2</v>
      </c>
      <c r="S887" s="8">
        <v>6.4914390558345243</v>
      </c>
      <c r="T887" s="33">
        <v>15043.856</v>
      </c>
      <c r="U887" s="33">
        <v>10239.406999999999</v>
      </c>
      <c r="V887" s="33">
        <v>0</v>
      </c>
      <c r="W887" s="33">
        <v>1769.0093999999999</v>
      </c>
      <c r="X887" s="33">
        <v>0</v>
      </c>
      <c r="Y887" s="33">
        <v>0</v>
      </c>
      <c r="Z887" s="33">
        <v>533.22654</v>
      </c>
      <c r="AA887" s="33">
        <v>26.555316999999999</v>
      </c>
      <c r="AB887" s="33">
        <v>0</v>
      </c>
      <c r="AC887" s="33">
        <v>26147.621999999999</v>
      </c>
      <c r="AD887" s="33">
        <v>646.32114999999999</v>
      </c>
      <c r="AE887" s="33">
        <v>670.67385000000002</v>
      </c>
      <c r="AF887" s="33">
        <v>0</v>
      </c>
      <c r="AG887" s="33">
        <v>0</v>
      </c>
      <c r="AH887" s="33">
        <v>0</v>
      </c>
      <c r="AI887" s="33">
        <v>25.706779000000001</v>
      </c>
      <c r="AJ887" s="33">
        <v>15158.895</v>
      </c>
      <c r="AK887" s="33">
        <v>9722.8001999999997</v>
      </c>
      <c r="AL887" s="33">
        <v>1775.6482000000001</v>
      </c>
      <c r="AM887" s="33">
        <v>0</v>
      </c>
      <c r="AN887" s="33">
        <v>1.64743711179776</v>
      </c>
      <c r="AO887" s="10">
        <v>0.53009883198562446</v>
      </c>
      <c r="AP887" s="8">
        <v>0</v>
      </c>
      <c r="AQ887" s="8">
        <v>152.91122795867588</v>
      </c>
      <c r="AR887" s="8">
        <v>272</v>
      </c>
      <c r="AS887" s="8">
        <v>572.86764705882354</v>
      </c>
      <c r="AT887">
        <v>1343</v>
      </c>
      <c r="AU887" s="20">
        <v>1866.0000000000002</v>
      </c>
      <c r="AV887" s="8">
        <v>97.492163009404393</v>
      </c>
      <c r="AW887" s="34">
        <v>174</v>
      </c>
      <c r="AX887" s="34">
        <v>142</v>
      </c>
    </row>
    <row r="888" spans="1:50" x14ac:dyDescent="0.25">
      <c r="A888" s="2" t="s">
        <v>1149</v>
      </c>
      <c r="B888" s="3" t="s">
        <v>1787</v>
      </c>
      <c r="C888" s="4">
        <v>20011</v>
      </c>
      <c r="D888" s="2" t="s">
        <v>1151</v>
      </c>
      <c r="E888" s="2" t="s">
        <v>1788</v>
      </c>
      <c r="F888" t="e">
        <v>#N/A</v>
      </c>
      <c r="G888" s="6" t="s">
        <v>2232</v>
      </c>
      <c r="H888" s="6">
        <v>0</v>
      </c>
      <c r="I888" s="6" t="s">
        <v>2239</v>
      </c>
      <c r="J888" s="6" t="s">
        <v>2239</v>
      </c>
      <c r="K888" s="34">
        <v>86796.800000000003</v>
      </c>
      <c r="L888" s="34">
        <v>1893</v>
      </c>
      <c r="M888" s="34">
        <v>1427</v>
      </c>
      <c r="N888" s="34">
        <v>21.583742116327961</v>
      </c>
      <c r="O888" s="35">
        <v>0.88637601389058762</v>
      </c>
      <c r="P888" s="33">
        <v>511</v>
      </c>
      <c r="Q888" s="33">
        <v>916</v>
      </c>
      <c r="R888" s="33">
        <v>0</v>
      </c>
      <c r="S888" s="8">
        <v>27.440829183559877</v>
      </c>
      <c r="T888" s="33">
        <v>33235.576999999997</v>
      </c>
      <c r="U888" s="33">
        <v>4675.2415000000001</v>
      </c>
      <c r="V888" s="33">
        <v>0</v>
      </c>
      <c r="W888" s="33">
        <v>34479.057999999997</v>
      </c>
      <c r="X888" s="33">
        <v>10717.594999999999</v>
      </c>
      <c r="Y888" s="33">
        <v>2578.7129</v>
      </c>
      <c r="Z888" s="33">
        <v>8609.8930999999993</v>
      </c>
      <c r="AA888" s="33">
        <v>1344.0885000000001</v>
      </c>
      <c r="AB888" s="33">
        <v>2616.8546999999999</v>
      </c>
      <c r="AC888" s="33">
        <v>70698.803</v>
      </c>
      <c r="AD888" s="33">
        <v>765.50613999999996</v>
      </c>
      <c r="AE888" s="33">
        <v>786.61882000000003</v>
      </c>
      <c r="AF888" s="33">
        <v>0</v>
      </c>
      <c r="AG888" s="33">
        <v>2633.6221999999998</v>
      </c>
      <c r="AH888" s="33">
        <v>816.32414000000006</v>
      </c>
      <c r="AI888" s="33">
        <v>1071.1877999999999</v>
      </c>
      <c r="AJ888" s="33">
        <v>33434.326999999997</v>
      </c>
      <c r="AK888" s="33">
        <v>24104.207999999999</v>
      </c>
      <c r="AL888" s="33">
        <v>23767.569</v>
      </c>
      <c r="AM888" s="33">
        <v>0</v>
      </c>
      <c r="AN888" s="33">
        <v>81.277711528376003</v>
      </c>
      <c r="AO888" s="10">
        <v>0.68387681159420277</v>
      </c>
      <c r="AP888" s="8">
        <v>10.370216737529814</v>
      </c>
      <c r="AQ888" s="8">
        <v>72.4569999</v>
      </c>
      <c r="AR888" s="8">
        <v>917</v>
      </c>
      <c r="AS888" s="8">
        <v>79.015267066521261</v>
      </c>
      <c r="AT888">
        <v>731</v>
      </c>
      <c r="AU888" s="20">
        <v>1335</v>
      </c>
      <c r="AV888" s="8">
        <v>93.55290819901893</v>
      </c>
      <c r="AW888" s="34">
        <v>214</v>
      </c>
      <c r="AX888" s="34">
        <v>183</v>
      </c>
    </row>
    <row r="889" spans="1:50" x14ac:dyDescent="0.25">
      <c r="A889" s="2" t="s">
        <v>301</v>
      </c>
      <c r="B889" s="3" t="s">
        <v>1789</v>
      </c>
      <c r="C889" s="4">
        <v>13473</v>
      </c>
      <c r="D889" s="2" t="s">
        <v>303</v>
      </c>
      <c r="E889" s="2" t="s">
        <v>1723</v>
      </c>
      <c r="F889" t="s">
        <v>2262</v>
      </c>
      <c r="G889" s="6" t="s">
        <v>2230</v>
      </c>
      <c r="H889" s="6">
        <v>0</v>
      </c>
      <c r="I889" s="6" t="s">
        <v>2239</v>
      </c>
      <c r="J889" s="6" t="s">
        <v>2239</v>
      </c>
      <c r="K889" s="34">
        <v>131166.5</v>
      </c>
      <c r="L889" s="34">
        <v>1215</v>
      </c>
      <c r="M889" s="34">
        <v>1133</v>
      </c>
      <c r="N889" s="34">
        <v>15.004413062665488</v>
      </c>
      <c r="O889" s="35">
        <v>0.33142266222443501</v>
      </c>
      <c r="P889" s="33">
        <v>321</v>
      </c>
      <c r="Q889" s="33">
        <v>810</v>
      </c>
      <c r="R889" s="33">
        <v>2</v>
      </c>
      <c r="S889" s="8">
        <v>36.610183265876138</v>
      </c>
      <c r="T889" s="33">
        <v>28980.280999999999</v>
      </c>
      <c r="U889" s="33">
        <v>7175.7664000000004</v>
      </c>
      <c r="V889" s="33">
        <v>0</v>
      </c>
      <c r="W889" s="33">
        <v>59612.894999999997</v>
      </c>
      <c r="X889" s="33">
        <v>31414.598999999998</v>
      </c>
      <c r="Y889" s="33">
        <v>10325.513999999999</v>
      </c>
      <c r="Z889" s="33">
        <v>28953.971000000001</v>
      </c>
      <c r="AA889" s="33">
        <v>23444.794999999998</v>
      </c>
      <c r="AB889" s="33">
        <v>5203.6298999999999</v>
      </c>
      <c r="AC889" s="33">
        <v>66024.854000000007</v>
      </c>
      <c r="AD889" s="33">
        <v>78.006414000000007</v>
      </c>
      <c r="AE889" s="33">
        <v>97.300696000000002</v>
      </c>
      <c r="AF889" s="33">
        <v>0</v>
      </c>
      <c r="AG889" s="33">
        <v>15033.442999999999</v>
      </c>
      <c r="AH889" s="33">
        <v>20562.595000000001</v>
      </c>
      <c r="AI889" s="33">
        <v>860.07743000000005</v>
      </c>
      <c r="AJ889" s="33">
        <v>22404.537</v>
      </c>
      <c r="AK889" s="33">
        <v>26003.927</v>
      </c>
      <c r="AL889" s="33">
        <v>49068.89</v>
      </c>
      <c r="AM889" s="33">
        <v>0</v>
      </c>
      <c r="AN889" s="33">
        <v>320.29935298308396</v>
      </c>
      <c r="AO889" s="10">
        <v>0.54051607062019014</v>
      </c>
      <c r="AP889" s="8">
        <v>39.494470774091624</v>
      </c>
      <c r="AQ889" s="8">
        <v>181.30747403991563</v>
      </c>
      <c r="AR889" s="8">
        <v>1306</v>
      </c>
      <c r="AS889" s="8">
        <v>228.59264931087293</v>
      </c>
      <c r="AT889">
        <v>48</v>
      </c>
      <c r="AU889" s="20">
        <v>1058</v>
      </c>
      <c r="AV889" s="8">
        <v>93.380406001765223</v>
      </c>
      <c r="AW889" s="34">
        <v>148</v>
      </c>
      <c r="AX889" s="34">
        <v>106</v>
      </c>
    </row>
    <row r="890" spans="1:50" x14ac:dyDescent="0.25">
      <c r="A890" s="2" t="s">
        <v>204</v>
      </c>
      <c r="B890" s="3" t="s">
        <v>1790</v>
      </c>
      <c r="C890" s="4">
        <v>52405</v>
      </c>
      <c r="D890" s="2" t="s">
        <v>206</v>
      </c>
      <c r="E890" s="2" t="s">
        <v>1791</v>
      </c>
      <c r="F890" t="s">
        <v>2252</v>
      </c>
      <c r="G890" s="6" t="s">
        <v>2233</v>
      </c>
      <c r="H890" s="6">
        <v>28</v>
      </c>
      <c r="I890" s="6" t="s">
        <v>2237</v>
      </c>
      <c r="J890" s="6" t="s">
        <v>2239</v>
      </c>
      <c r="K890" s="34">
        <v>29491.9</v>
      </c>
      <c r="L890" s="34">
        <v>1998</v>
      </c>
      <c r="M890" s="34">
        <v>1973</v>
      </c>
      <c r="N890" s="34">
        <v>61.73340091231627</v>
      </c>
      <c r="O890" s="35">
        <v>5.0333631324134744</v>
      </c>
      <c r="P890" s="33">
        <v>1536</v>
      </c>
      <c r="Q890" s="33">
        <v>425</v>
      </c>
      <c r="R890" s="33">
        <v>12</v>
      </c>
      <c r="S890" s="8">
        <v>65.6969389911701</v>
      </c>
      <c r="T890" s="33">
        <v>1361.749</v>
      </c>
      <c r="U890" s="33">
        <v>0</v>
      </c>
      <c r="V890" s="33">
        <v>0.17589013000000001</v>
      </c>
      <c r="W890" s="33">
        <v>29479.837</v>
      </c>
      <c r="X890" s="33">
        <v>0</v>
      </c>
      <c r="Y890" s="33">
        <v>0</v>
      </c>
      <c r="Z890" s="33">
        <v>5226.348</v>
      </c>
      <c r="AA890" s="33">
        <v>0</v>
      </c>
      <c r="AB890" s="33">
        <v>173.47736</v>
      </c>
      <c r="AC890" s="33">
        <v>25567.508999999998</v>
      </c>
      <c r="AD890" s="33">
        <v>21.910661000000001</v>
      </c>
      <c r="AE890" s="33">
        <v>17.332149999999999</v>
      </c>
      <c r="AF890" s="33">
        <v>0</v>
      </c>
      <c r="AG890" s="33">
        <v>314.51105000000001</v>
      </c>
      <c r="AH890" s="33">
        <v>0</v>
      </c>
      <c r="AI890" s="33">
        <v>119.39507999999999</v>
      </c>
      <c r="AJ890" s="33">
        <v>8640.0015000000003</v>
      </c>
      <c r="AK890" s="33">
        <v>1539.0164</v>
      </c>
      <c r="AL890" s="33">
        <v>20358.989000000001</v>
      </c>
      <c r="AM890" s="33">
        <v>0</v>
      </c>
      <c r="AN890" s="33">
        <v>138.34120414783038</v>
      </c>
      <c r="AO890" s="10">
        <v>0.64080882352941193</v>
      </c>
      <c r="AP890" s="8">
        <v>0</v>
      </c>
      <c r="AQ890" s="8">
        <v>64.390739961260863</v>
      </c>
      <c r="AR890" s="8">
        <v>316</v>
      </c>
      <c r="AS890" s="8">
        <v>226.26582278481013</v>
      </c>
      <c r="AT890">
        <v>1810</v>
      </c>
      <c r="AU890" s="20">
        <v>989.99999999999989</v>
      </c>
      <c r="AV890" s="8">
        <v>50.177394830207803</v>
      </c>
      <c r="AW890" s="34">
        <v>557</v>
      </c>
      <c r="AX890" s="34">
        <v>465</v>
      </c>
    </row>
    <row r="891" spans="1:50" x14ac:dyDescent="0.25">
      <c r="A891" s="2" t="s">
        <v>376</v>
      </c>
      <c r="B891" s="3" t="s">
        <v>1792</v>
      </c>
      <c r="C891" s="4">
        <v>47170</v>
      </c>
      <c r="D891" s="2" t="s">
        <v>378</v>
      </c>
      <c r="E891" s="2" t="s">
        <v>1793</v>
      </c>
      <c r="F891" t="e">
        <v>#N/A</v>
      </c>
      <c r="G891" s="6" t="s">
        <v>2233</v>
      </c>
      <c r="H891" s="6">
        <v>0</v>
      </c>
      <c r="I891" s="6" t="s">
        <v>2239</v>
      </c>
      <c r="J891" s="6" t="s">
        <v>2239</v>
      </c>
      <c r="K891" s="34">
        <v>53260.799999999996</v>
      </c>
      <c r="L891" s="34">
        <v>1261</v>
      </c>
      <c r="M891" s="34">
        <v>1222</v>
      </c>
      <c r="N891" s="34">
        <v>11.783960720130933</v>
      </c>
      <c r="O891" s="35">
        <v>0.73611173578472688</v>
      </c>
      <c r="P891" s="33">
        <v>460</v>
      </c>
      <c r="Q891" s="33">
        <v>761</v>
      </c>
      <c r="R891" s="33">
        <v>1</v>
      </c>
      <c r="S891" s="8">
        <v>10.466051908258798</v>
      </c>
      <c r="T891" s="33">
        <v>53761.428999999996</v>
      </c>
      <c r="U891" s="33">
        <v>0</v>
      </c>
      <c r="V891" s="33">
        <v>0</v>
      </c>
      <c r="W891" s="33">
        <v>0</v>
      </c>
      <c r="X891" s="33">
        <v>0</v>
      </c>
      <c r="Y891" s="33">
        <v>203.47739999999999</v>
      </c>
      <c r="Z891" s="33">
        <v>5550.2186000000002</v>
      </c>
      <c r="AA891" s="33">
        <v>0</v>
      </c>
      <c r="AB891" s="33">
        <v>0</v>
      </c>
      <c r="AC891" s="33">
        <v>48068.362000000001</v>
      </c>
      <c r="AD891" s="33">
        <v>149.90810999999999</v>
      </c>
      <c r="AE891" s="33">
        <v>193.9023</v>
      </c>
      <c r="AF891" s="33">
        <v>0</v>
      </c>
      <c r="AG891" s="33">
        <v>253.86329000000001</v>
      </c>
      <c r="AH891" s="33">
        <v>0</v>
      </c>
      <c r="AI891" s="33">
        <v>0</v>
      </c>
      <c r="AJ891" s="33">
        <v>1793.7155</v>
      </c>
      <c r="AK891" s="33">
        <v>46081.745999999999</v>
      </c>
      <c r="AL891" s="33">
        <v>5648.7389000000003</v>
      </c>
      <c r="AM891" s="33">
        <v>0</v>
      </c>
      <c r="AN891" s="33">
        <v>108.45788660445572</v>
      </c>
      <c r="AO891" s="10">
        <v>0.68940907793320028</v>
      </c>
      <c r="AP891" s="8">
        <v>49.30966469428008</v>
      </c>
      <c r="AQ891" s="8">
        <v>116.09845566261203</v>
      </c>
      <c r="AR891" s="8">
        <v>528</v>
      </c>
      <c r="AS891" s="8">
        <v>269.31818181818181</v>
      </c>
      <c r="AT891">
        <v>978</v>
      </c>
      <c r="AU891" s="20">
        <v>1176</v>
      </c>
      <c r="AV891" s="8">
        <v>96.235679214402609</v>
      </c>
      <c r="AW891" s="34">
        <v>300</v>
      </c>
      <c r="AX891" s="34">
        <v>201</v>
      </c>
    </row>
    <row r="892" spans="1:50" x14ac:dyDescent="0.25">
      <c r="A892" s="2" t="s">
        <v>814</v>
      </c>
      <c r="B892" s="3" t="s">
        <v>1794</v>
      </c>
      <c r="C892" s="4">
        <v>63302</v>
      </c>
      <c r="D892" s="2" t="s">
        <v>816</v>
      </c>
      <c r="E892" s="2" t="s">
        <v>1795</v>
      </c>
      <c r="F892" t="e">
        <v>#N/A</v>
      </c>
      <c r="G892" s="6" t="s">
        <v>2233</v>
      </c>
      <c r="H892" s="6">
        <v>9</v>
      </c>
      <c r="I892" s="6" t="s">
        <v>2238</v>
      </c>
      <c r="J892" s="6" t="s">
        <v>2239</v>
      </c>
      <c r="K892" s="34">
        <v>29533.9</v>
      </c>
      <c r="L892" s="34">
        <v>1253</v>
      </c>
      <c r="M892" s="34">
        <v>1069</v>
      </c>
      <c r="N892" s="34">
        <v>45.275958840037418</v>
      </c>
      <c r="O892" s="35">
        <v>4.4736847659876506</v>
      </c>
      <c r="P892" s="33">
        <v>723</v>
      </c>
      <c r="Q892" s="33">
        <v>343</v>
      </c>
      <c r="R892" s="33">
        <v>3</v>
      </c>
      <c r="S892" s="8">
        <v>29.081246791132067</v>
      </c>
      <c r="T892" s="33">
        <v>157.07201000000001</v>
      </c>
      <c r="U892" s="33">
        <v>0</v>
      </c>
      <c r="V892" s="33">
        <v>2086.7015999999999</v>
      </c>
      <c r="W892" s="33">
        <v>27169.992999999999</v>
      </c>
      <c r="X892" s="33">
        <v>0</v>
      </c>
      <c r="Y892" s="33">
        <v>0</v>
      </c>
      <c r="Z892" s="33">
        <v>5897.2947000000004</v>
      </c>
      <c r="AA892" s="33">
        <v>10068.144</v>
      </c>
      <c r="AB892" s="33">
        <v>27.364937000000001</v>
      </c>
      <c r="AC892" s="33">
        <v>13570.370999999999</v>
      </c>
      <c r="AD892" s="33">
        <v>0</v>
      </c>
      <c r="AE892" s="33">
        <v>77.251538999999994</v>
      </c>
      <c r="AF892" s="33">
        <v>0</v>
      </c>
      <c r="AG892" s="33">
        <v>213.16861</v>
      </c>
      <c r="AH892" s="33">
        <v>9554.3556000000008</v>
      </c>
      <c r="AI892" s="33">
        <v>147.11646999999999</v>
      </c>
      <c r="AJ892" s="33">
        <v>10840.609</v>
      </c>
      <c r="AK892" s="33">
        <v>133.3253</v>
      </c>
      <c r="AL892" s="33">
        <v>8597.348</v>
      </c>
      <c r="AM892" s="33">
        <v>7069.0790003299999</v>
      </c>
      <c r="AN892" s="33">
        <v>56.070921226696001</v>
      </c>
      <c r="AO892" s="10">
        <v>0.45271423694093549</v>
      </c>
      <c r="AP892" s="8">
        <v>0</v>
      </c>
      <c r="AQ892" s="8">
        <v>215.77555356457188</v>
      </c>
      <c r="AR892" s="8">
        <v>287</v>
      </c>
      <c r="AS892" s="8">
        <v>800.00000000000011</v>
      </c>
      <c r="AT892">
        <v>1010</v>
      </c>
      <c r="AU892" s="20">
        <v>629.99999999999989</v>
      </c>
      <c r="AV892" s="8">
        <v>58.933582787652007</v>
      </c>
      <c r="AW892" s="34">
        <v>351</v>
      </c>
      <c r="AX892" s="34">
        <v>307</v>
      </c>
    </row>
    <row r="893" spans="1:50" x14ac:dyDescent="0.25">
      <c r="A893" s="2" t="s">
        <v>661</v>
      </c>
      <c r="B893" s="3" t="s">
        <v>1796</v>
      </c>
      <c r="C893" s="4">
        <v>70717</v>
      </c>
      <c r="D893" s="2" t="s">
        <v>663</v>
      </c>
      <c r="E893" s="2" t="s">
        <v>898</v>
      </c>
      <c r="F893" t="e">
        <v>#N/A</v>
      </c>
      <c r="G893" s="6" t="s">
        <v>2232</v>
      </c>
      <c r="H893" s="6">
        <v>8</v>
      </c>
      <c r="I893" s="6" t="s">
        <v>2238</v>
      </c>
      <c r="J893" s="6" t="s">
        <v>2238</v>
      </c>
      <c r="K893" s="34">
        <v>21978.800000000003</v>
      </c>
      <c r="L893" s="34">
        <v>1279</v>
      </c>
      <c r="M893" s="34">
        <v>1217</v>
      </c>
      <c r="N893" s="34">
        <v>54.313886606409199</v>
      </c>
      <c r="O893" s="35">
        <v>6.3616013225783172</v>
      </c>
      <c r="P893" s="33">
        <v>401</v>
      </c>
      <c r="Q893" s="33">
        <v>815</v>
      </c>
      <c r="R893" s="33">
        <v>1</v>
      </c>
      <c r="S893" s="8">
        <v>7.6414450113369279</v>
      </c>
      <c r="T893" s="33">
        <v>13668.418</v>
      </c>
      <c r="U893" s="33">
        <v>2707.5931999999998</v>
      </c>
      <c r="V893" s="33">
        <v>0</v>
      </c>
      <c r="W893" s="33">
        <v>4407.0200000000004</v>
      </c>
      <c r="X893" s="33">
        <v>0</v>
      </c>
      <c r="Y893" s="33">
        <v>0</v>
      </c>
      <c r="Z893" s="33">
        <v>417.87529999999998</v>
      </c>
      <c r="AA893" s="33">
        <v>0</v>
      </c>
      <c r="AB893" s="33">
        <v>0</v>
      </c>
      <c r="AC893" s="33">
        <v>20213.034</v>
      </c>
      <c r="AD893" s="33">
        <v>155.39981</v>
      </c>
      <c r="AE893" s="33">
        <v>155.39981</v>
      </c>
      <c r="AF893" s="33">
        <v>0</v>
      </c>
      <c r="AG893" s="33">
        <v>0.38344479999999997</v>
      </c>
      <c r="AH893" s="33">
        <v>0</v>
      </c>
      <c r="AI893" s="33">
        <v>0</v>
      </c>
      <c r="AJ893" s="33">
        <v>10251.682000000001</v>
      </c>
      <c r="AK893" s="33">
        <v>8790.4694</v>
      </c>
      <c r="AL893" s="33">
        <v>1588.3746000000001</v>
      </c>
      <c r="AM893" s="33">
        <v>0</v>
      </c>
      <c r="AN893" s="33">
        <v>0</v>
      </c>
      <c r="AO893" s="10">
        <v>0.55031892274982286</v>
      </c>
      <c r="AP893" s="8">
        <v>0</v>
      </c>
      <c r="AQ893" s="8">
        <v>47.01563940123323</v>
      </c>
      <c r="AR893" s="8">
        <v>223</v>
      </c>
      <c r="AS893" s="8">
        <v>214.84304932735427</v>
      </c>
      <c r="AT893">
        <v>907</v>
      </c>
      <c r="AU893" s="20">
        <v>1148</v>
      </c>
      <c r="AV893" s="8">
        <v>94.330320460147902</v>
      </c>
      <c r="AW893" s="34">
        <v>119</v>
      </c>
      <c r="AX893" s="34">
        <v>97</v>
      </c>
    </row>
    <row r="894" spans="1:50" x14ac:dyDescent="0.25">
      <c r="A894" s="2" t="s">
        <v>576</v>
      </c>
      <c r="B894" s="3" t="s">
        <v>1797</v>
      </c>
      <c r="C894" s="4">
        <v>76616</v>
      </c>
      <c r="D894" s="2" t="s">
        <v>578</v>
      </c>
      <c r="E894" s="2" t="s">
        <v>1798</v>
      </c>
      <c r="F894" t="e">
        <v>#N/A</v>
      </c>
      <c r="G894" s="6" t="s">
        <v>2233</v>
      </c>
      <c r="H894" s="6">
        <v>6</v>
      </c>
      <c r="I894" s="6" t="s">
        <v>2238</v>
      </c>
      <c r="J894" s="6" t="s">
        <v>2238</v>
      </c>
      <c r="K894" s="34">
        <v>30595</v>
      </c>
      <c r="L894" s="34">
        <v>1849</v>
      </c>
      <c r="M894" s="34">
        <v>1589</v>
      </c>
      <c r="N894" s="34">
        <v>65.198237885462547</v>
      </c>
      <c r="O894" s="35">
        <v>6.3231935474395868</v>
      </c>
      <c r="P894" s="33">
        <v>763</v>
      </c>
      <c r="Q894" s="33">
        <v>782</v>
      </c>
      <c r="R894" s="33">
        <v>44</v>
      </c>
      <c r="S894" s="8">
        <v>26.38878807579631</v>
      </c>
      <c r="T894" s="33">
        <v>3537.6327999999999</v>
      </c>
      <c r="U894" s="33">
        <v>0.77873840999999999</v>
      </c>
      <c r="V894" s="33">
        <v>7865.2057999999997</v>
      </c>
      <c r="W894" s="33">
        <v>16302.298000000001</v>
      </c>
      <c r="X894" s="33">
        <v>2255.4245000000001</v>
      </c>
      <c r="Y894" s="33">
        <v>0</v>
      </c>
      <c r="Z894" s="33">
        <v>3700.3386999999998</v>
      </c>
      <c r="AA894" s="33">
        <v>7056.9957000000004</v>
      </c>
      <c r="AB894" s="33">
        <v>156.40447</v>
      </c>
      <c r="AC894" s="33">
        <v>19207.767</v>
      </c>
      <c r="AD894" s="33">
        <v>65.864136999999999</v>
      </c>
      <c r="AE894" s="33">
        <v>86.644324999999995</v>
      </c>
      <c r="AF894" s="33">
        <v>0</v>
      </c>
      <c r="AG894" s="33">
        <v>33.025776999999998</v>
      </c>
      <c r="AH894" s="33">
        <v>6904.8428000000004</v>
      </c>
      <c r="AI894" s="33">
        <v>30.364384999999999</v>
      </c>
      <c r="AJ894" s="33">
        <v>14248.32</v>
      </c>
      <c r="AK894" s="33">
        <v>918.09676999999999</v>
      </c>
      <c r="AL894" s="33">
        <v>7966.0758999999998</v>
      </c>
      <c r="AM894" s="33">
        <v>4047.4748201699999</v>
      </c>
      <c r="AN894" s="33">
        <v>20.2150076432216</v>
      </c>
      <c r="AO894" s="10">
        <v>0.30771396396396394</v>
      </c>
      <c r="AP894" s="8">
        <v>0</v>
      </c>
      <c r="AQ894" s="8">
        <v>92.727815628099009</v>
      </c>
      <c r="AR894" s="8">
        <v>317</v>
      </c>
      <c r="AS894" s="8">
        <v>298.17201354353313</v>
      </c>
      <c r="AT894">
        <v>256</v>
      </c>
      <c r="AU894" s="20">
        <v>873</v>
      </c>
      <c r="AV894" s="8">
        <v>54.94021397105098</v>
      </c>
      <c r="AW894" s="34">
        <v>219</v>
      </c>
      <c r="AX894" s="34">
        <v>197</v>
      </c>
    </row>
    <row r="895" spans="1:50" x14ac:dyDescent="0.25">
      <c r="A895" s="2" t="s">
        <v>500</v>
      </c>
      <c r="B895" s="3" t="s">
        <v>1799</v>
      </c>
      <c r="C895" s="4">
        <v>5697</v>
      </c>
      <c r="D895" s="2" t="s">
        <v>502</v>
      </c>
      <c r="E895" s="2" t="s">
        <v>1499</v>
      </c>
      <c r="F895" t="e">
        <v>#N/A</v>
      </c>
      <c r="G895" s="6" t="s">
        <v>2232</v>
      </c>
      <c r="H895" s="6">
        <v>10</v>
      </c>
      <c r="I895" s="6" t="s">
        <v>2238</v>
      </c>
      <c r="J895" s="6" t="s">
        <v>2239</v>
      </c>
      <c r="K895" s="34">
        <v>8149.7</v>
      </c>
      <c r="L895" s="34">
        <v>3184</v>
      </c>
      <c r="M895" s="34">
        <v>2522</v>
      </c>
      <c r="N895" s="34">
        <v>91.435368754956386</v>
      </c>
      <c r="O895" s="35">
        <v>38.826208789653052</v>
      </c>
      <c r="P895" s="33">
        <v>710</v>
      </c>
      <c r="Q895" s="33">
        <v>1705</v>
      </c>
      <c r="R895" s="33">
        <v>107</v>
      </c>
      <c r="S895" s="8">
        <v>19.71280312956538</v>
      </c>
      <c r="T895" s="33">
        <v>5564.3534</v>
      </c>
      <c r="U895" s="33">
        <v>0</v>
      </c>
      <c r="V895" s="33">
        <v>0</v>
      </c>
      <c r="W895" s="33">
        <v>2082.8753000000002</v>
      </c>
      <c r="X895" s="33">
        <v>0</v>
      </c>
      <c r="Y895" s="33">
        <v>0</v>
      </c>
      <c r="Z895" s="33">
        <v>0.60312445000000003</v>
      </c>
      <c r="AA895" s="33">
        <v>0</v>
      </c>
      <c r="AB895" s="33">
        <v>0</v>
      </c>
      <c r="AC895" s="33">
        <v>7513.7404999999999</v>
      </c>
      <c r="AD895" s="33">
        <v>229.75285</v>
      </c>
      <c r="AE895" s="33">
        <v>254.72694000000001</v>
      </c>
      <c r="AF895" s="33">
        <v>0</v>
      </c>
      <c r="AG895" s="33">
        <v>313.48185999999998</v>
      </c>
      <c r="AH895" s="33">
        <v>0</v>
      </c>
      <c r="AI895" s="33">
        <v>0</v>
      </c>
      <c r="AJ895" s="33">
        <v>2558.6828</v>
      </c>
      <c r="AK895" s="33">
        <v>3090.6266000000001</v>
      </c>
      <c r="AL895" s="33">
        <v>1526.5782999999999</v>
      </c>
      <c r="AM895" s="33">
        <v>0</v>
      </c>
      <c r="AN895" s="33">
        <v>7.6739521649799993</v>
      </c>
      <c r="AO895" s="10">
        <v>0.26345984112974402</v>
      </c>
      <c r="AP895" s="8">
        <v>0</v>
      </c>
      <c r="AQ895" s="8">
        <v>64.158569854211109</v>
      </c>
      <c r="AR895" s="8">
        <v>76</v>
      </c>
      <c r="AS895" s="8">
        <v>1068.421052631579</v>
      </c>
      <c r="AT895">
        <v>528</v>
      </c>
      <c r="AU895" s="20">
        <v>2401</v>
      </c>
      <c r="AV895" s="8">
        <v>95.202220459952414</v>
      </c>
      <c r="AW895" s="34">
        <v>122</v>
      </c>
      <c r="AX895" s="34">
        <v>99</v>
      </c>
    </row>
    <row r="896" spans="1:50" x14ac:dyDescent="0.25">
      <c r="A896" s="2" t="s">
        <v>888</v>
      </c>
      <c r="B896" s="3" t="s">
        <v>1800</v>
      </c>
      <c r="C896" s="4">
        <v>27025</v>
      </c>
      <c r="D896" s="2" t="s">
        <v>890</v>
      </c>
      <c r="E896" s="2" t="s">
        <v>1801</v>
      </c>
      <c r="F896" t="e">
        <v>#N/A</v>
      </c>
      <c r="G896" s="6" t="s">
        <v>2230</v>
      </c>
      <c r="H896" s="6">
        <v>28</v>
      </c>
      <c r="I896" s="6" t="s">
        <v>2237</v>
      </c>
      <c r="J896" s="6" t="s">
        <v>2238</v>
      </c>
      <c r="K896" s="34">
        <v>205000</v>
      </c>
      <c r="L896" s="34">
        <v>1882</v>
      </c>
      <c r="M896" s="34">
        <v>1870</v>
      </c>
      <c r="N896" s="34">
        <v>57.860962566844918</v>
      </c>
      <c r="O896" s="35">
        <v>1.1479130374495823</v>
      </c>
      <c r="P896" s="33">
        <v>0</v>
      </c>
      <c r="Q896" s="33">
        <v>0</v>
      </c>
      <c r="R896" s="33">
        <v>1870</v>
      </c>
      <c r="S896" s="8">
        <v>80.169185423954332</v>
      </c>
      <c r="T896" s="33">
        <v>16921.343000000001</v>
      </c>
      <c r="U896" s="33">
        <v>7655.232</v>
      </c>
      <c r="V896" s="33">
        <v>0</v>
      </c>
      <c r="W896" s="33">
        <v>179922.56</v>
      </c>
      <c r="X896" s="33">
        <v>0</v>
      </c>
      <c r="Y896" s="33">
        <v>0</v>
      </c>
      <c r="Z896" s="33">
        <v>155709.16</v>
      </c>
      <c r="AA896" s="33">
        <v>25702.733</v>
      </c>
      <c r="AB896" s="33">
        <v>1725.8226</v>
      </c>
      <c r="AC896" s="33">
        <v>23993.672999999999</v>
      </c>
      <c r="AD896" s="33">
        <v>0</v>
      </c>
      <c r="AE896" s="33">
        <v>5.1291966999999996</v>
      </c>
      <c r="AF896" s="33">
        <v>0</v>
      </c>
      <c r="AG896" s="33">
        <v>950.53177000000005</v>
      </c>
      <c r="AH896" s="33">
        <v>25700.708999999999</v>
      </c>
      <c r="AI896" s="33">
        <v>793.87528999999995</v>
      </c>
      <c r="AJ896" s="33">
        <v>12930.031999999999</v>
      </c>
      <c r="AK896" s="33">
        <v>695.56020000000001</v>
      </c>
      <c r="AL896" s="33">
        <v>166055.54999999999</v>
      </c>
      <c r="AM896" s="33">
        <v>21220.08699</v>
      </c>
      <c r="AN896" s="33">
        <v>244.24769692636801</v>
      </c>
      <c r="AO896" s="10">
        <v>0.75781926072444061</v>
      </c>
      <c r="AP896" s="8">
        <v>37.112636852848397</v>
      </c>
      <c r="AQ896" s="8">
        <v>3.5676426749693619</v>
      </c>
      <c r="AR896" s="8">
        <v>1532</v>
      </c>
      <c r="AS896" s="8">
        <v>2.4151436031331595</v>
      </c>
      <c r="AT896">
        <v>521</v>
      </c>
      <c r="AU896" s="20">
        <v>1828</v>
      </c>
      <c r="AV896" s="8">
        <v>97.754010695187162</v>
      </c>
      <c r="AW896" s="34">
        <v>97</v>
      </c>
      <c r="AX896" s="34">
        <v>65</v>
      </c>
    </row>
    <row r="897" spans="1:50" x14ac:dyDescent="0.25">
      <c r="A897" s="2" t="s">
        <v>1149</v>
      </c>
      <c r="B897" s="3" t="s">
        <v>1802</v>
      </c>
      <c r="C897" s="4">
        <v>20001</v>
      </c>
      <c r="D897" s="2" t="s">
        <v>1151</v>
      </c>
      <c r="E897" s="2" t="s">
        <v>1803</v>
      </c>
      <c r="F897" t="s">
        <v>2261</v>
      </c>
      <c r="G897" s="6" t="s">
        <v>2231</v>
      </c>
      <c r="H897" s="6">
        <v>0</v>
      </c>
      <c r="I897" s="6" t="s">
        <v>2239</v>
      </c>
      <c r="J897" s="6" t="s">
        <v>2239</v>
      </c>
      <c r="K897" s="34">
        <v>415005.4</v>
      </c>
      <c r="L897" s="34">
        <v>7850</v>
      </c>
      <c r="M897" s="34">
        <v>6051</v>
      </c>
      <c r="N897" s="34">
        <v>42.835894893406049</v>
      </c>
      <c r="O897" s="35">
        <v>0.8925300324598453</v>
      </c>
      <c r="P897" s="33">
        <v>3046</v>
      </c>
      <c r="Q897" s="33">
        <v>2979</v>
      </c>
      <c r="R897" s="33">
        <v>26</v>
      </c>
      <c r="S897" s="8">
        <v>43.20176339768345</v>
      </c>
      <c r="T897" s="33">
        <v>109557.94</v>
      </c>
      <c r="U897" s="33">
        <v>4100.3566000000001</v>
      </c>
      <c r="V897" s="33">
        <v>68916.955000000002</v>
      </c>
      <c r="W897" s="33">
        <v>128992.46</v>
      </c>
      <c r="X897" s="33">
        <v>104676.13</v>
      </c>
      <c r="Y897" s="33">
        <v>164.89743000000001</v>
      </c>
      <c r="Z897" s="33">
        <v>56453.078999999998</v>
      </c>
      <c r="AA897" s="33">
        <v>15907.111999999999</v>
      </c>
      <c r="AB897" s="33">
        <v>470.66608000000002</v>
      </c>
      <c r="AC897" s="33">
        <v>344507.72</v>
      </c>
      <c r="AD897" s="33">
        <v>2918.3897999999999</v>
      </c>
      <c r="AE897" s="33">
        <v>3151.0286999999998</v>
      </c>
      <c r="AF897" s="33">
        <v>0</v>
      </c>
      <c r="AG897" s="33">
        <v>30264.718000000001</v>
      </c>
      <c r="AH897" s="33">
        <v>222.02627000000001</v>
      </c>
      <c r="AI897" s="33">
        <v>387.41681</v>
      </c>
      <c r="AJ897" s="33">
        <v>75616.917000000001</v>
      </c>
      <c r="AK897" s="33">
        <v>129150.11</v>
      </c>
      <c r="AL897" s="33">
        <v>181629.66</v>
      </c>
      <c r="AM897" s="33">
        <v>39480.713893799999</v>
      </c>
      <c r="AN897" s="33">
        <v>251.46535219489553</v>
      </c>
      <c r="AO897" s="10">
        <v>0.62162285714285714</v>
      </c>
      <c r="AP897" s="8">
        <v>15.936980625184985</v>
      </c>
      <c r="AQ897" s="8">
        <v>323.87300072999994</v>
      </c>
      <c r="AR897" s="8">
        <v>4225</v>
      </c>
      <c r="AS897" s="8">
        <v>76.656331533727808</v>
      </c>
      <c r="AT897">
        <v>4381</v>
      </c>
      <c r="AU897" s="20">
        <v>4998</v>
      </c>
      <c r="AV897" s="8">
        <v>82.59791769955379</v>
      </c>
      <c r="AW897" s="34">
        <v>294</v>
      </c>
      <c r="AX897" s="34">
        <v>244</v>
      </c>
    </row>
    <row r="898" spans="1:50" x14ac:dyDescent="0.25">
      <c r="A898" s="2" t="s">
        <v>1149</v>
      </c>
      <c r="B898" s="3" t="s">
        <v>1804</v>
      </c>
      <c r="C898" s="4">
        <v>20570</v>
      </c>
      <c r="D898" s="2" t="s">
        <v>1151</v>
      </c>
      <c r="E898" s="2" t="s">
        <v>1805</v>
      </c>
      <c r="F898" t="s">
        <v>2261</v>
      </c>
      <c r="G898" s="6" t="s">
        <v>2230</v>
      </c>
      <c r="H898" s="6">
        <v>6</v>
      </c>
      <c r="I898" s="6" t="s">
        <v>2238</v>
      </c>
      <c r="J898" s="6" t="s">
        <v>2238</v>
      </c>
      <c r="K898" s="34">
        <v>78044.3</v>
      </c>
      <c r="L898" s="34">
        <v>2543</v>
      </c>
      <c r="M898" s="34">
        <v>2418</v>
      </c>
      <c r="N898" s="34">
        <v>75.020678246484692</v>
      </c>
      <c r="O898" s="35">
        <v>3.6744848596592958</v>
      </c>
      <c r="P898" s="33">
        <v>2002</v>
      </c>
      <c r="Q898" s="33">
        <v>410</v>
      </c>
      <c r="R898" s="33">
        <v>6</v>
      </c>
      <c r="S898" s="8">
        <v>39.629492802414092</v>
      </c>
      <c r="T898" s="33">
        <v>1452.9075</v>
      </c>
      <c r="U898" s="33">
        <v>0</v>
      </c>
      <c r="V898" s="33">
        <v>8804.0115000000005</v>
      </c>
      <c r="W898" s="33">
        <v>61500.692999999999</v>
      </c>
      <c r="X898" s="33">
        <v>1715.1004</v>
      </c>
      <c r="Y898" s="33">
        <v>0</v>
      </c>
      <c r="Z898" s="33">
        <v>10957.692999999999</v>
      </c>
      <c r="AA898" s="33">
        <v>920.77489000000003</v>
      </c>
      <c r="AB898" s="33">
        <v>135.9983</v>
      </c>
      <c r="AC898" s="33">
        <v>61596.192000000003</v>
      </c>
      <c r="AD898" s="33">
        <v>37.698518</v>
      </c>
      <c r="AE898" s="33">
        <v>177.98777000000001</v>
      </c>
      <c r="AF898" s="33">
        <v>0</v>
      </c>
      <c r="AG898" s="33">
        <v>5846.1939000000002</v>
      </c>
      <c r="AH898" s="33">
        <v>661.12982</v>
      </c>
      <c r="AI898" s="33">
        <v>409.50326999999999</v>
      </c>
      <c r="AJ898" s="33">
        <v>35009.339999999997</v>
      </c>
      <c r="AK898" s="33">
        <v>2357.6918999999998</v>
      </c>
      <c r="AL898" s="33">
        <v>29186.506000000001</v>
      </c>
      <c r="AM898" s="33">
        <v>6184.2571565500002</v>
      </c>
      <c r="AN898" s="33">
        <v>106.21182815555721</v>
      </c>
      <c r="AO898" s="10">
        <v>0.8110805581016397</v>
      </c>
      <c r="AP898" s="8">
        <v>131.62224415926292</v>
      </c>
      <c r="AQ898" s="8">
        <v>47.8</v>
      </c>
      <c r="AR898" s="8">
        <v>859</v>
      </c>
      <c r="AS898" s="8">
        <v>55.646100116414438</v>
      </c>
      <c r="AT898">
        <v>1141</v>
      </c>
      <c r="AU898" s="20">
        <v>1962</v>
      </c>
      <c r="AV898" s="8">
        <v>81.141439205955336</v>
      </c>
      <c r="AW898" s="34">
        <v>99</v>
      </c>
      <c r="AX898" s="34">
        <v>88</v>
      </c>
    </row>
    <row r="899" spans="1:50" x14ac:dyDescent="0.25">
      <c r="A899" s="2" t="s">
        <v>576</v>
      </c>
      <c r="B899" s="3" t="s">
        <v>1806</v>
      </c>
      <c r="C899" s="4">
        <v>76113</v>
      </c>
      <c r="D899" s="2" t="s">
        <v>578</v>
      </c>
      <c r="E899" s="2" t="s">
        <v>1807</v>
      </c>
      <c r="F899" t="e">
        <v>#N/A</v>
      </c>
      <c r="G899" s="6" t="s">
        <v>2233</v>
      </c>
      <c r="H899" s="6">
        <v>0</v>
      </c>
      <c r="I899" s="6" t="s">
        <v>2239</v>
      </c>
      <c r="J899" s="6" t="s">
        <v>2239</v>
      </c>
      <c r="K899" s="34">
        <v>41733.499999999993</v>
      </c>
      <c r="L899" s="34">
        <v>2175</v>
      </c>
      <c r="M899" s="34">
        <v>1268</v>
      </c>
      <c r="N899" s="34">
        <v>70.820189274447955</v>
      </c>
      <c r="O899" s="35">
        <v>2.6830156849289821</v>
      </c>
      <c r="P899" s="33">
        <v>758</v>
      </c>
      <c r="Q899" s="33">
        <v>509</v>
      </c>
      <c r="R899" s="33">
        <v>1</v>
      </c>
      <c r="S899" s="8">
        <v>26.951146578006817</v>
      </c>
      <c r="T899" s="33">
        <v>13355.735000000001</v>
      </c>
      <c r="U899" s="33">
        <v>4015.6080000000002</v>
      </c>
      <c r="V899" s="33">
        <v>4903.9688999999998</v>
      </c>
      <c r="W899" s="33">
        <v>14967.142</v>
      </c>
      <c r="X899" s="33">
        <v>3139.6887999999999</v>
      </c>
      <c r="Y899" s="33">
        <v>10.531172</v>
      </c>
      <c r="Z899" s="33">
        <v>1178.7378000000001</v>
      </c>
      <c r="AA899" s="33">
        <v>2886.8494999999998</v>
      </c>
      <c r="AB899" s="33">
        <v>343.13817</v>
      </c>
      <c r="AC899" s="33">
        <v>36474.341</v>
      </c>
      <c r="AD899" s="33">
        <v>162.63066000000001</v>
      </c>
      <c r="AE899" s="33">
        <v>197.13291000000001</v>
      </c>
      <c r="AF899" s="33">
        <v>0</v>
      </c>
      <c r="AG899" s="33">
        <v>322.10606000000001</v>
      </c>
      <c r="AH899" s="33">
        <v>2886.8494999999998</v>
      </c>
      <c r="AI899" s="33">
        <v>136.26723000000001</v>
      </c>
      <c r="AJ899" s="33">
        <v>22965.962</v>
      </c>
      <c r="AK899" s="33">
        <v>3482.8182999999999</v>
      </c>
      <c r="AL899" s="33">
        <v>11065.092000000001</v>
      </c>
      <c r="AM899" s="33">
        <v>0</v>
      </c>
      <c r="AN899" s="33">
        <v>10.9823937447464</v>
      </c>
      <c r="AO899" s="10">
        <v>0.28453225261735898</v>
      </c>
      <c r="AP899" s="8">
        <v>61.462814996926852</v>
      </c>
      <c r="AQ899" s="8">
        <v>85.690677275581521</v>
      </c>
      <c r="AR899" s="8">
        <v>429</v>
      </c>
      <c r="AS899" s="8">
        <v>203.60685432265734</v>
      </c>
      <c r="AT899">
        <v>454</v>
      </c>
      <c r="AU899" s="20">
        <v>477</v>
      </c>
      <c r="AV899" s="8">
        <v>37.618296529968454</v>
      </c>
      <c r="AW899" s="34">
        <v>481</v>
      </c>
      <c r="AX899" s="34">
        <v>455</v>
      </c>
    </row>
    <row r="900" spans="1:50" x14ac:dyDescent="0.25">
      <c r="A900" s="2" t="s">
        <v>376</v>
      </c>
      <c r="B900" s="3" t="s">
        <v>1808</v>
      </c>
      <c r="C900" s="4">
        <v>47001</v>
      </c>
      <c r="D900" s="2" t="s">
        <v>378</v>
      </c>
      <c r="E900" s="2" t="s">
        <v>1809</v>
      </c>
      <c r="F900" t="s">
        <v>2261</v>
      </c>
      <c r="G900" s="6" t="s">
        <v>2231</v>
      </c>
      <c r="H900" s="6">
        <v>0</v>
      </c>
      <c r="I900" s="6" t="s">
        <v>2239</v>
      </c>
      <c r="J900" s="6" t="s">
        <v>2239</v>
      </c>
      <c r="K900" s="34">
        <v>230570.4</v>
      </c>
      <c r="L900" s="34">
        <v>3617</v>
      </c>
      <c r="M900" s="34">
        <v>2388</v>
      </c>
      <c r="N900" s="34">
        <v>34.003350083752096</v>
      </c>
      <c r="O900" s="35">
        <v>0.77580792914366226</v>
      </c>
      <c r="P900" s="33">
        <v>0</v>
      </c>
      <c r="Q900" s="33">
        <v>0</v>
      </c>
      <c r="R900" s="33">
        <v>2388</v>
      </c>
      <c r="S900" s="8">
        <v>72.412824918811623</v>
      </c>
      <c r="T900" s="33">
        <v>17353.740000000002</v>
      </c>
      <c r="U900" s="33">
        <v>19869.172999999999</v>
      </c>
      <c r="V900" s="33">
        <v>23919.273000000001</v>
      </c>
      <c r="W900" s="33">
        <v>168567.2</v>
      </c>
      <c r="X900" s="33">
        <v>985.54371000000003</v>
      </c>
      <c r="Y900" s="33">
        <v>0</v>
      </c>
      <c r="Z900" s="33">
        <v>102221.33</v>
      </c>
      <c r="AA900" s="33">
        <v>3669.0302000000001</v>
      </c>
      <c r="AB900" s="33">
        <v>237.74484000000001</v>
      </c>
      <c r="AC900" s="33">
        <v>124388.68</v>
      </c>
      <c r="AD900" s="33">
        <v>4218.9895999999999</v>
      </c>
      <c r="AE900" s="33">
        <v>3901.1444999999999</v>
      </c>
      <c r="AF900" s="33">
        <v>76.312799999999996</v>
      </c>
      <c r="AG900" s="33">
        <v>3047.7130000000002</v>
      </c>
      <c r="AH900" s="33">
        <v>1461.4673</v>
      </c>
      <c r="AI900" s="33">
        <v>1437.2781</v>
      </c>
      <c r="AJ900" s="33">
        <v>44840.631999999998</v>
      </c>
      <c r="AK900" s="33">
        <v>9923.0432999999994</v>
      </c>
      <c r="AL900" s="33">
        <v>169924.79</v>
      </c>
      <c r="AM900" s="33">
        <v>119723.884122</v>
      </c>
      <c r="AN900" s="33">
        <v>539.62248609940002</v>
      </c>
      <c r="AO900" s="10">
        <v>0.68621989185646404</v>
      </c>
      <c r="AP900" s="8">
        <v>19.389865563598757</v>
      </c>
      <c r="AQ900" s="8">
        <v>119.44587948973377</v>
      </c>
      <c r="AR900" s="8">
        <v>2369</v>
      </c>
      <c r="AS900" s="8">
        <v>61.756015196285354</v>
      </c>
      <c r="AT900">
        <v>1476</v>
      </c>
      <c r="AU900" s="20">
        <v>2148.0000000000005</v>
      </c>
      <c r="AV900" s="8">
        <v>89.949748743718601</v>
      </c>
      <c r="AW900" s="34">
        <v>94</v>
      </c>
      <c r="AX900" s="34">
        <v>63</v>
      </c>
    </row>
    <row r="901" spans="1:50" x14ac:dyDescent="0.25">
      <c r="A901" s="2" t="s">
        <v>500</v>
      </c>
      <c r="B901" s="3" t="s">
        <v>1810</v>
      </c>
      <c r="C901" s="4">
        <v>5674</v>
      </c>
      <c r="D901" s="2" t="s">
        <v>502</v>
      </c>
      <c r="E901" s="2" t="s">
        <v>1811</v>
      </c>
      <c r="F901" t="e">
        <v>#N/A</v>
      </c>
      <c r="G901" s="6" t="s">
        <v>2232</v>
      </c>
      <c r="H901" s="6">
        <v>0</v>
      </c>
      <c r="I901" s="6" t="s">
        <v>2239</v>
      </c>
      <c r="J901" s="6" t="s">
        <v>2239</v>
      </c>
      <c r="K901" s="34">
        <v>21518.500000000004</v>
      </c>
      <c r="L901" s="34">
        <v>4187</v>
      </c>
      <c r="M901" s="34">
        <v>3905</v>
      </c>
      <c r="N901" s="34">
        <v>77.106274007682458</v>
      </c>
      <c r="O901" s="35">
        <v>24.853091819701081</v>
      </c>
      <c r="P901" s="33">
        <v>667</v>
      </c>
      <c r="Q901" s="33">
        <v>3070</v>
      </c>
      <c r="R901" s="33">
        <v>168</v>
      </c>
      <c r="S901" s="8">
        <v>9.9738629788813533</v>
      </c>
      <c r="T901" s="33">
        <v>4207.9888000000001</v>
      </c>
      <c r="U901" s="33">
        <v>0</v>
      </c>
      <c r="V901" s="33">
        <v>0</v>
      </c>
      <c r="W901" s="33">
        <v>17556.162</v>
      </c>
      <c r="X901" s="33">
        <v>0</v>
      </c>
      <c r="Y901" s="33">
        <v>0</v>
      </c>
      <c r="Z901" s="33">
        <v>639.40300999999999</v>
      </c>
      <c r="AA901" s="33">
        <v>0</v>
      </c>
      <c r="AB901" s="33">
        <v>20.518536000000001</v>
      </c>
      <c r="AC901" s="33">
        <v>21124.386999999999</v>
      </c>
      <c r="AD901" s="33">
        <v>37.612299999999998</v>
      </c>
      <c r="AE901" s="33">
        <v>25.330411999999999</v>
      </c>
      <c r="AF901" s="33">
        <v>0</v>
      </c>
      <c r="AG901" s="33">
        <v>485.89164</v>
      </c>
      <c r="AH901" s="33">
        <v>0</v>
      </c>
      <c r="AI901" s="33">
        <v>12.026095</v>
      </c>
      <c r="AJ901" s="33">
        <v>15341.662</v>
      </c>
      <c r="AK901" s="33">
        <v>3780.5218</v>
      </c>
      <c r="AL901" s="33">
        <v>2176.4893999999999</v>
      </c>
      <c r="AM901" s="33">
        <v>37.791914780699997</v>
      </c>
      <c r="AN901" s="33">
        <v>24.975186512093202</v>
      </c>
      <c r="AO901" s="10">
        <v>0.26258018531717747</v>
      </c>
      <c r="AP901" s="8">
        <v>0</v>
      </c>
      <c r="AQ901" s="8">
        <v>237.03905118550904</v>
      </c>
      <c r="AR901" s="8">
        <v>246</v>
      </c>
      <c r="AS901" s="8">
        <v>1219.5121951219512</v>
      </c>
      <c r="AT901">
        <v>1058</v>
      </c>
      <c r="AU901" s="20">
        <v>3749.9999999999995</v>
      </c>
      <c r="AV901" s="8">
        <v>96.030729833546729</v>
      </c>
      <c r="AW901" s="34">
        <v>356</v>
      </c>
      <c r="AX901" s="34">
        <v>329</v>
      </c>
    </row>
    <row r="902" spans="1:50" x14ac:dyDescent="0.25">
      <c r="A902" s="2" t="s">
        <v>88</v>
      </c>
      <c r="B902" s="3" t="s">
        <v>1812</v>
      </c>
      <c r="C902" s="4">
        <v>68573</v>
      </c>
      <c r="D902" s="2" t="s">
        <v>90</v>
      </c>
      <c r="E902" s="2" t="s">
        <v>1813</v>
      </c>
      <c r="F902" t="e">
        <v>#N/A</v>
      </c>
      <c r="G902" s="6" t="s">
        <v>2230</v>
      </c>
      <c r="H902" s="6">
        <v>0</v>
      </c>
      <c r="I902" s="6" t="s">
        <v>2239</v>
      </c>
      <c r="J902" s="6" t="s">
        <v>2239</v>
      </c>
      <c r="K902" s="34">
        <v>74653.700000000012</v>
      </c>
      <c r="L902" s="34">
        <v>611</v>
      </c>
      <c r="M902" s="34">
        <v>558</v>
      </c>
      <c r="N902" s="34">
        <v>20.250896057347671</v>
      </c>
      <c r="O902" s="35">
        <v>0.41447651074040398</v>
      </c>
      <c r="P902" s="33">
        <v>179</v>
      </c>
      <c r="Q902" s="33">
        <v>379</v>
      </c>
      <c r="R902" s="33">
        <v>0</v>
      </c>
      <c r="S902" s="8">
        <v>27.679046024754822</v>
      </c>
      <c r="T902" s="33">
        <v>50202.250999999997</v>
      </c>
      <c r="U902" s="33">
        <v>410.93196999999998</v>
      </c>
      <c r="V902" s="33">
        <v>0</v>
      </c>
      <c r="W902" s="33">
        <v>19305.091</v>
      </c>
      <c r="X902" s="33">
        <v>4339.5742</v>
      </c>
      <c r="Y902" s="33">
        <v>3216.3584000000001</v>
      </c>
      <c r="Z902" s="33">
        <v>17369.435000000001</v>
      </c>
      <c r="AA902" s="33">
        <v>726.56024000000002</v>
      </c>
      <c r="AB902" s="33">
        <v>1242.4739</v>
      </c>
      <c r="AC902" s="33">
        <v>53154.705999999998</v>
      </c>
      <c r="AD902" s="33">
        <v>44.253613999999999</v>
      </c>
      <c r="AE902" s="33">
        <v>92.972040000000007</v>
      </c>
      <c r="AF902" s="33">
        <v>0</v>
      </c>
      <c r="AG902" s="33">
        <v>3563.4333999999999</v>
      </c>
      <c r="AH902" s="33">
        <v>0</v>
      </c>
      <c r="AI902" s="33">
        <v>396.23917999999998</v>
      </c>
      <c r="AJ902" s="33">
        <v>17849.656999999999</v>
      </c>
      <c r="AK902" s="33">
        <v>32883.544999999998</v>
      </c>
      <c r="AL902" s="33">
        <v>20967.939999999999</v>
      </c>
      <c r="AM902" s="33">
        <v>0</v>
      </c>
      <c r="AN902" s="33">
        <v>667.66871183212004</v>
      </c>
      <c r="AO902" s="10">
        <v>0.49851190476190477</v>
      </c>
      <c r="AP902" s="8">
        <v>0</v>
      </c>
      <c r="AQ902" s="8">
        <v>101.44556288412385</v>
      </c>
      <c r="AR902" s="8">
        <v>745</v>
      </c>
      <c r="AS902" s="8">
        <v>254.49664429530202</v>
      </c>
      <c r="AT902">
        <v>106</v>
      </c>
      <c r="AU902" s="20">
        <v>461</v>
      </c>
      <c r="AV902" s="8">
        <v>82.616487455197131</v>
      </c>
      <c r="AW902" s="34">
        <v>36</v>
      </c>
      <c r="AX902" s="34">
        <v>30</v>
      </c>
    </row>
    <row r="903" spans="1:50" x14ac:dyDescent="0.25">
      <c r="A903" s="2" t="s">
        <v>758</v>
      </c>
      <c r="B903" s="3" t="s">
        <v>1814</v>
      </c>
      <c r="C903" s="4">
        <v>50568</v>
      </c>
      <c r="D903" s="2" t="s">
        <v>760</v>
      </c>
      <c r="E903" s="2" t="s">
        <v>1815</v>
      </c>
      <c r="F903" t="e">
        <v>#N/A</v>
      </c>
      <c r="G903" s="6" t="s">
        <v>2230</v>
      </c>
      <c r="H903" s="6">
        <v>0</v>
      </c>
      <c r="I903" s="6" t="s">
        <v>2239</v>
      </c>
      <c r="J903" s="6" t="s">
        <v>2239</v>
      </c>
      <c r="K903" s="34">
        <v>1741405</v>
      </c>
      <c r="L903" s="34">
        <v>2677</v>
      </c>
      <c r="M903" s="34">
        <v>2528</v>
      </c>
      <c r="N903" s="34">
        <v>28.3623417721519</v>
      </c>
      <c r="O903" s="35">
        <v>9.1628434875108716E-2</v>
      </c>
      <c r="P903" s="33">
        <v>1231</v>
      </c>
      <c r="Q903" s="33">
        <v>1297</v>
      </c>
      <c r="R903" s="33">
        <v>0</v>
      </c>
      <c r="S903" s="8">
        <v>35.197505518377845</v>
      </c>
      <c r="T903" s="33">
        <v>469918.27</v>
      </c>
      <c r="U903" s="33">
        <v>29240.124</v>
      </c>
      <c r="V903" s="33">
        <v>233564.38</v>
      </c>
      <c r="W903" s="33">
        <v>789457.55</v>
      </c>
      <c r="X903" s="33">
        <v>202236.85</v>
      </c>
      <c r="Y903" s="33">
        <v>356.67162000000002</v>
      </c>
      <c r="Z903" s="33">
        <v>409181.14</v>
      </c>
      <c r="AA903" s="33">
        <v>56277.347999999998</v>
      </c>
      <c r="AB903" s="33">
        <v>8864.6105000000007</v>
      </c>
      <c r="AC903" s="33">
        <v>1243292.6000000001</v>
      </c>
      <c r="AD903" s="33">
        <v>10633.468000000001</v>
      </c>
      <c r="AE903" s="33">
        <v>6391.1457</v>
      </c>
      <c r="AF903" s="33">
        <v>0</v>
      </c>
      <c r="AG903" s="33">
        <v>17622.583999999999</v>
      </c>
      <c r="AH903" s="33">
        <v>5557.4732999999997</v>
      </c>
      <c r="AI903" s="33">
        <v>55091.402000000002</v>
      </c>
      <c r="AJ903" s="33">
        <v>11960.984</v>
      </c>
      <c r="AK903" s="33">
        <v>1023554.3</v>
      </c>
      <c r="AL903" s="33">
        <v>608426.57999999996</v>
      </c>
      <c r="AM903" s="33">
        <v>629.09794340600001</v>
      </c>
      <c r="AN903" s="33">
        <v>1058.6268442565199</v>
      </c>
      <c r="AO903" s="10">
        <v>0.78053571428571433</v>
      </c>
      <c r="AP903" s="8">
        <v>75.187969924812037</v>
      </c>
      <c r="AQ903" s="8">
        <v>187.20707522300779</v>
      </c>
      <c r="AR903" s="8">
        <v>17536</v>
      </c>
      <c r="AS903" s="8">
        <v>11.017335766423358</v>
      </c>
      <c r="AT903">
        <v>1096</v>
      </c>
      <c r="AU903" s="20">
        <v>2018</v>
      </c>
      <c r="AV903" s="8">
        <v>79.825949367088612</v>
      </c>
      <c r="AW903" s="34">
        <v>82</v>
      </c>
      <c r="AX903" s="34">
        <v>77</v>
      </c>
    </row>
    <row r="904" spans="1:50" x14ac:dyDescent="0.25">
      <c r="A904" s="2" t="s">
        <v>321</v>
      </c>
      <c r="B904" s="3" t="s">
        <v>1816</v>
      </c>
      <c r="C904" s="4">
        <v>19785</v>
      </c>
      <c r="D904" s="2" t="s">
        <v>323</v>
      </c>
      <c r="E904" s="2" t="s">
        <v>663</v>
      </c>
      <c r="F904" t="e">
        <v>#N/A</v>
      </c>
      <c r="G904" s="6" t="s">
        <v>2233</v>
      </c>
      <c r="H904" s="6">
        <v>9</v>
      </c>
      <c r="I904" s="6" t="s">
        <v>2238</v>
      </c>
      <c r="J904" s="6" t="s">
        <v>2238</v>
      </c>
      <c r="K904" s="34">
        <v>13361.500000000002</v>
      </c>
      <c r="L904" s="34">
        <v>2421</v>
      </c>
      <c r="M904" s="34">
        <v>2081</v>
      </c>
      <c r="N904" s="34">
        <v>86.352715040845752</v>
      </c>
      <c r="O904" s="35">
        <v>16.19341632836797</v>
      </c>
      <c r="P904" s="33">
        <v>902</v>
      </c>
      <c r="Q904" s="33">
        <v>1162</v>
      </c>
      <c r="R904" s="33">
        <v>17</v>
      </c>
      <c r="S904" s="8">
        <v>35.032472364145811</v>
      </c>
      <c r="T904" s="33">
        <v>2297.1581000000001</v>
      </c>
      <c r="U904" s="33">
        <v>6495.2619000000004</v>
      </c>
      <c r="V904" s="33">
        <v>246.60219000000001</v>
      </c>
      <c r="W904" s="33">
        <v>4487.3972999999996</v>
      </c>
      <c r="X904" s="33">
        <v>0</v>
      </c>
      <c r="Y904" s="33">
        <v>0</v>
      </c>
      <c r="Z904" s="33">
        <v>1238.4666</v>
      </c>
      <c r="AA904" s="33">
        <v>1283.3415</v>
      </c>
      <c r="AB904" s="33">
        <v>106.44314</v>
      </c>
      <c r="AC904" s="33">
        <v>11018.331</v>
      </c>
      <c r="AD904" s="33">
        <v>0</v>
      </c>
      <c r="AE904" s="33">
        <v>8.3640445000000003</v>
      </c>
      <c r="AF904" s="33">
        <v>0</v>
      </c>
      <c r="AG904" s="33">
        <v>159.892</v>
      </c>
      <c r="AH904" s="33">
        <v>715.77695000000006</v>
      </c>
      <c r="AI904" s="33">
        <v>623.58821999999998</v>
      </c>
      <c r="AJ904" s="33">
        <v>5400.3444</v>
      </c>
      <c r="AK904" s="33">
        <v>1957.8797999999999</v>
      </c>
      <c r="AL904" s="33">
        <v>4780.7365</v>
      </c>
      <c r="AM904" s="33">
        <v>0</v>
      </c>
      <c r="AN904" s="33">
        <v>27.790861030676002</v>
      </c>
      <c r="AO904" s="10">
        <v>0.58588129496402874</v>
      </c>
      <c r="AP904" s="8">
        <v>0</v>
      </c>
      <c r="AQ904" s="8">
        <v>24.571162638944283</v>
      </c>
      <c r="AR904" s="8">
        <v>128</v>
      </c>
      <c r="AS904" s="8">
        <v>262.18331093242188</v>
      </c>
      <c r="AT904">
        <v>1816</v>
      </c>
      <c r="AU904" s="20">
        <v>1568</v>
      </c>
      <c r="AV904" s="8">
        <v>75.348390197020663</v>
      </c>
      <c r="AW904" s="34">
        <v>191</v>
      </c>
      <c r="AX904" s="34">
        <v>169</v>
      </c>
    </row>
    <row r="905" spans="1:50" x14ac:dyDescent="0.25">
      <c r="A905" s="2" t="s">
        <v>27</v>
      </c>
      <c r="B905" s="3" t="s">
        <v>1817</v>
      </c>
      <c r="C905" s="4">
        <v>25483</v>
      </c>
      <c r="D905" s="2" t="s">
        <v>29</v>
      </c>
      <c r="E905" s="2" t="s">
        <v>206</v>
      </c>
      <c r="F905" t="e">
        <v>#N/A</v>
      </c>
      <c r="G905" s="6" t="s">
        <v>2233</v>
      </c>
      <c r="H905" s="6">
        <v>12</v>
      </c>
      <c r="I905" s="6" t="s">
        <v>2238</v>
      </c>
      <c r="J905" s="6" t="s">
        <v>2238</v>
      </c>
      <c r="K905" s="34">
        <v>5467.1</v>
      </c>
      <c r="L905" s="34">
        <v>362</v>
      </c>
      <c r="M905" s="34">
        <v>199</v>
      </c>
      <c r="N905" s="34">
        <v>91.457286432160799</v>
      </c>
      <c r="O905" s="35">
        <v>1.7801715929621216</v>
      </c>
      <c r="P905" s="33">
        <v>35</v>
      </c>
      <c r="Q905" s="33">
        <v>155</v>
      </c>
      <c r="R905" s="33">
        <v>9</v>
      </c>
      <c r="S905" s="8">
        <v>40.58989553748188</v>
      </c>
      <c r="T905" s="33">
        <v>1274.9038</v>
      </c>
      <c r="U905" s="33">
        <v>147.26300000000001</v>
      </c>
      <c r="V905" s="33">
        <v>0</v>
      </c>
      <c r="W905" s="33">
        <v>3978.2411000000002</v>
      </c>
      <c r="X905" s="33">
        <v>0</v>
      </c>
      <c r="Y905" s="33">
        <v>0</v>
      </c>
      <c r="Z905" s="33">
        <v>185.97794999999999</v>
      </c>
      <c r="AA905" s="33">
        <v>0</v>
      </c>
      <c r="AB905" s="33">
        <v>156.42160000000001</v>
      </c>
      <c r="AC905" s="33">
        <v>5206.5347000000002</v>
      </c>
      <c r="AD905" s="33">
        <v>33.288176999999997</v>
      </c>
      <c r="AE905" s="33">
        <v>34.022219</v>
      </c>
      <c r="AF905" s="33">
        <v>0</v>
      </c>
      <c r="AG905" s="33">
        <v>1208.5574999999999</v>
      </c>
      <c r="AH905" s="33">
        <v>0</v>
      </c>
      <c r="AI905" s="33">
        <v>19.980288999999999</v>
      </c>
      <c r="AJ905" s="33">
        <v>1642.4671000000001</v>
      </c>
      <c r="AK905" s="33">
        <v>411.3766</v>
      </c>
      <c r="AL905" s="33">
        <v>2265.8186999999998</v>
      </c>
      <c r="AM905" s="33">
        <v>0</v>
      </c>
      <c r="AN905" s="33">
        <v>0</v>
      </c>
      <c r="AO905" s="10">
        <v>0.40084388185654007</v>
      </c>
      <c r="AP905" s="8">
        <v>0</v>
      </c>
      <c r="AQ905" s="8">
        <v>14.068185388845245</v>
      </c>
      <c r="AR905" s="8">
        <v>54</v>
      </c>
      <c r="AS905" s="8">
        <v>355.55555555555554</v>
      </c>
      <c r="AT905">
        <v>182</v>
      </c>
      <c r="AU905" s="20">
        <v>196.99999999999997</v>
      </c>
      <c r="AV905" s="8">
        <v>98.994974874371849</v>
      </c>
      <c r="AW905" s="34">
        <v>7</v>
      </c>
      <c r="AX905" s="34">
        <v>7</v>
      </c>
    </row>
    <row r="906" spans="1:50" x14ac:dyDescent="0.25">
      <c r="A906" s="2" t="s">
        <v>1669</v>
      </c>
      <c r="B906" s="3" t="s">
        <v>1818</v>
      </c>
      <c r="C906" s="4">
        <v>81220</v>
      </c>
      <c r="D906" s="2" t="s">
        <v>1671</v>
      </c>
      <c r="E906" s="2" t="s">
        <v>1819</v>
      </c>
      <c r="F906" t="e">
        <v>#N/A</v>
      </c>
      <c r="G906" s="6" t="s">
        <v>2230</v>
      </c>
      <c r="H906" s="6">
        <v>16</v>
      </c>
      <c r="I906" s="6" t="s">
        <v>2238</v>
      </c>
      <c r="J906" s="6" t="s">
        <v>2238</v>
      </c>
      <c r="K906" s="34">
        <v>508823.4</v>
      </c>
      <c r="L906" s="34">
        <v>418</v>
      </c>
      <c r="M906" s="34">
        <v>314</v>
      </c>
      <c r="N906" s="34">
        <v>2.547770700636943</v>
      </c>
      <c r="O906" s="35">
        <v>4.1617484376808254E-3</v>
      </c>
      <c r="P906" s="33">
        <v>170</v>
      </c>
      <c r="Q906" s="33">
        <v>144</v>
      </c>
      <c r="R906" s="33">
        <v>0</v>
      </c>
      <c r="S906" s="8">
        <v>80.180210402709946</v>
      </c>
      <c r="T906" s="33">
        <v>16.452673000000001</v>
      </c>
      <c r="U906" s="33">
        <v>0</v>
      </c>
      <c r="V906" s="33">
        <v>41875.106</v>
      </c>
      <c r="W906" s="33">
        <v>0</v>
      </c>
      <c r="X906" s="33">
        <v>468619</v>
      </c>
      <c r="Y906" s="33">
        <v>10179.168</v>
      </c>
      <c r="Z906" s="33">
        <v>41416.502999999997</v>
      </c>
      <c r="AA906" s="33">
        <v>23543.692999999999</v>
      </c>
      <c r="AB906" s="33">
        <v>5524.3184000000001</v>
      </c>
      <c r="AC906" s="33">
        <v>434219.6</v>
      </c>
      <c r="AD906" s="33">
        <v>3013.2779</v>
      </c>
      <c r="AE906" s="33">
        <v>229.28636</v>
      </c>
      <c r="AF906" s="33">
        <v>0</v>
      </c>
      <c r="AG906" s="33">
        <v>9795.0774000000001</v>
      </c>
      <c r="AH906" s="33">
        <v>8327.6650000000009</v>
      </c>
      <c r="AI906" s="33">
        <v>16857.900000000001</v>
      </c>
      <c r="AJ906" s="33">
        <v>18295.692999999999</v>
      </c>
      <c r="AK906" s="33">
        <v>49238.731</v>
      </c>
      <c r="AL906" s="33">
        <v>415570.91</v>
      </c>
      <c r="AM906" s="33">
        <v>0</v>
      </c>
      <c r="AN906" s="33">
        <v>82.875085565552823</v>
      </c>
      <c r="AO906" s="10">
        <v>0.43396226415094341</v>
      </c>
      <c r="AP906" s="8">
        <v>0</v>
      </c>
      <c r="AQ906" s="8">
        <v>21.991110939092515</v>
      </c>
      <c r="AR906" s="8">
        <v>5221</v>
      </c>
      <c r="AS906" s="8">
        <v>4.4052863436123344</v>
      </c>
      <c r="AT906">
        <v>123</v>
      </c>
      <c r="AU906" s="20">
        <v>262</v>
      </c>
      <c r="AV906" s="8">
        <v>83.439490445859875</v>
      </c>
      <c r="AW906" s="34">
        <v>23</v>
      </c>
      <c r="AX906" s="34">
        <v>13</v>
      </c>
    </row>
    <row r="907" spans="1:50" x14ac:dyDescent="0.25">
      <c r="A907" s="2" t="s">
        <v>1145</v>
      </c>
      <c r="B907" s="3" t="s">
        <v>1820</v>
      </c>
      <c r="C907" s="4">
        <v>18460</v>
      </c>
      <c r="D907" s="2" t="s">
        <v>1147</v>
      </c>
      <c r="E907" s="2" t="s">
        <v>1821</v>
      </c>
      <c r="F907" t="s">
        <v>2254</v>
      </c>
      <c r="G907" s="6" t="s">
        <v>2230</v>
      </c>
      <c r="H907" s="6">
        <v>6</v>
      </c>
      <c r="I907" s="6" t="s">
        <v>2238</v>
      </c>
      <c r="J907" s="6" t="s">
        <v>2238</v>
      </c>
      <c r="K907" s="34">
        <v>125080.8</v>
      </c>
      <c r="L907" s="34">
        <v>1202</v>
      </c>
      <c r="M907" s="34">
        <v>1163</v>
      </c>
      <c r="N907" s="34">
        <v>9.6302665520206361</v>
      </c>
      <c r="O907" s="35">
        <v>0.28640504324393795</v>
      </c>
      <c r="P907" s="33">
        <v>317</v>
      </c>
      <c r="Q907" s="33">
        <v>846</v>
      </c>
      <c r="R907" s="33">
        <v>0</v>
      </c>
      <c r="S907" s="8">
        <v>30.553179673489716</v>
      </c>
      <c r="T907" s="33">
        <v>11348.216</v>
      </c>
      <c r="U907" s="33">
        <v>0</v>
      </c>
      <c r="V907" s="33">
        <v>0</v>
      </c>
      <c r="W907" s="33">
        <v>75681.433000000005</v>
      </c>
      <c r="X907" s="33">
        <v>36262.468999999997</v>
      </c>
      <c r="Y907" s="33">
        <v>9180.2247000000007</v>
      </c>
      <c r="Z907" s="33">
        <v>17866.986000000001</v>
      </c>
      <c r="AA907" s="33">
        <v>0</v>
      </c>
      <c r="AB907" s="33">
        <v>4287.5820000000003</v>
      </c>
      <c r="AC907" s="33">
        <v>91930.406000000003</v>
      </c>
      <c r="AD907" s="33">
        <v>26.918274</v>
      </c>
      <c r="AE907" s="33">
        <v>26.70626</v>
      </c>
      <c r="AF907" s="33">
        <v>0</v>
      </c>
      <c r="AG907" s="33">
        <v>8860.4215999999997</v>
      </c>
      <c r="AH907" s="33">
        <v>0</v>
      </c>
      <c r="AI907" s="33">
        <v>4287.5820000000003</v>
      </c>
      <c r="AJ907" s="33">
        <v>71418.357000000004</v>
      </c>
      <c r="AK907" s="33">
        <v>1029.3819000000001</v>
      </c>
      <c r="AL907" s="33">
        <v>37669.67</v>
      </c>
      <c r="AM907" s="33">
        <v>0</v>
      </c>
      <c r="AN907" s="33">
        <v>635.90611710510404</v>
      </c>
      <c r="AO907" s="10">
        <v>0.57124183006535945</v>
      </c>
      <c r="AP907" s="8">
        <v>0</v>
      </c>
      <c r="AQ907" s="8">
        <v>194.47327652602968</v>
      </c>
      <c r="AR907" s="8">
        <v>1366</v>
      </c>
      <c r="AS907" s="8">
        <v>205.31478770131773</v>
      </c>
      <c r="AT907">
        <v>303</v>
      </c>
      <c r="AU907" s="20">
        <v>1023.9999999999999</v>
      </c>
      <c r="AV907" s="8">
        <v>88.048151332760099</v>
      </c>
      <c r="AW907" s="34">
        <v>108</v>
      </c>
      <c r="AX907" s="34">
        <v>83</v>
      </c>
    </row>
    <row r="908" spans="1:50" x14ac:dyDescent="0.25">
      <c r="A908" s="2" t="s">
        <v>814</v>
      </c>
      <c r="B908" s="3" t="s">
        <v>1822</v>
      </c>
      <c r="C908" s="4">
        <v>63548</v>
      </c>
      <c r="D908" s="2" t="s">
        <v>816</v>
      </c>
      <c r="E908" s="2" t="s">
        <v>1823</v>
      </c>
      <c r="F908" t="e">
        <v>#N/A</v>
      </c>
      <c r="G908" s="6" t="s">
        <v>2233</v>
      </c>
      <c r="H908" s="6">
        <v>9</v>
      </c>
      <c r="I908" s="6" t="s">
        <v>2238</v>
      </c>
      <c r="J908" s="6" t="s">
        <v>2239</v>
      </c>
      <c r="K908" s="34">
        <v>24447</v>
      </c>
      <c r="L908" s="34">
        <v>661</v>
      </c>
      <c r="M908" s="34">
        <v>540</v>
      </c>
      <c r="N908" s="34">
        <v>58.148148148148152</v>
      </c>
      <c r="O908" s="35">
        <v>2.3657260508437923</v>
      </c>
      <c r="P908" s="33">
        <v>228</v>
      </c>
      <c r="Q908" s="33">
        <v>311</v>
      </c>
      <c r="R908" s="33">
        <v>1</v>
      </c>
      <c r="S908" s="8">
        <v>26.52569808056348</v>
      </c>
      <c r="T908" s="33">
        <v>71.085828000000006</v>
      </c>
      <c r="U908" s="33">
        <v>0</v>
      </c>
      <c r="V908" s="33">
        <v>1276.4812999999999</v>
      </c>
      <c r="W908" s="33">
        <v>23767.058000000001</v>
      </c>
      <c r="X908" s="33">
        <v>0</v>
      </c>
      <c r="Y908" s="33">
        <v>0</v>
      </c>
      <c r="Z908" s="33">
        <v>4466.7461000000003</v>
      </c>
      <c r="AA908" s="33">
        <v>8612.5501000000004</v>
      </c>
      <c r="AB908" s="33">
        <v>52.614165</v>
      </c>
      <c r="AC908" s="33">
        <v>12102.912</v>
      </c>
      <c r="AD908" s="33">
        <v>2.5495828999999999</v>
      </c>
      <c r="AE908" s="33">
        <v>34.500723000000001</v>
      </c>
      <c r="AF908" s="33">
        <v>0</v>
      </c>
      <c r="AG908" s="33">
        <v>95.277501000000001</v>
      </c>
      <c r="AH908" s="33">
        <v>8583.2975000000006</v>
      </c>
      <c r="AI908" s="33">
        <v>45.981712000000002</v>
      </c>
      <c r="AJ908" s="33">
        <v>9727.7186999999994</v>
      </c>
      <c r="AK908" s="33">
        <v>56.195462999999997</v>
      </c>
      <c r="AL908" s="33">
        <v>6694.4008000000003</v>
      </c>
      <c r="AM908" s="33">
        <v>0</v>
      </c>
      <c r="AN908" s="33">
        <v>81.214256770526006</v>
      </c>
      <c r="AO908" s="10">
        <v>0.27212522576760989</v>
      </c>
      <c r="AP908" s="8">
        <v>0</v>
      </c>
      <c r="AQ908" s="8">
        <v>110.51918597209777</v>
      </c>
      <c r="AR908" s="8">
        <v>238</v>
      </c>
      <c r="AS908" s="8">
        <v>494.11764705882354</v>
      </c>
      <c r="AT908">
        <v>466</v>
      </c>
      <c r="AU908" s="20">
        <v>342</v>
      </c>
      <c r="AV908" s="8">
        <v>63.333333333333329</v>
      </c>
      <c r="AW908" s="34">
        <v>110</v>
      </c>
      <c r="AX908" s="34">
        <v>98</v>
      </c>
    </row>
    <row r="909" spans="1:50" x14ac:dyDescent="0.25">
      <c r="A909" s="2" t="s">
        <v>500</v>
      </c>
      <c r="B909" s="3" t="s">
        <v>1824</v>
      </c>
      <c r="C909" s="4">
        <v>5467</v>
      </c>
      <c r="D909" s="2" t="s">
        <v>502</v>
      </c>
      <c r="E909" s="2" t="s">
        <v>1825</v>
      </c>
      <c r="F909" t="e">
        <v>#N/A</v>
      </c>
      <c r="G909" s="6" t="s">
        <v>2232</v>
      </c>
      <c r="H909" s="6">
        <v>11</v>
      </c>
      <c r="I909" s="6" t="s">
        <v>2238</v>
      </c>
      <c r="J909" s="6" t="s">
        <v>2238</v>
      </c>
      <c r="K909" s="34">
        <v>8277.5</v>
      </c>
      <c r="L909" s="34">
        <v>1379</v>
      </c>
      <c r="M909" s="34">
        <v>1187</v>
      </c>
      <c r="N909" s="34">
        <v>80.117944397641111</v>
      </c>
      <c r="O909" s="35">
        <v>17.164900346355733</v>
      </c>
      <c r="P909" s="33">
        <v>419</v>
      </c>
      <c r="Q909" s="33">
        <v>736</v>
      </c>
      <c r="R909" s="33">
        <v>32</v>
      </c>
      <c r="S909" s="8">
        <v>17.423170290931022</v>
      </c>
      <c r="T909" s="33">
        <v>451.23295000000002</v>
      </c>
      <c r="U909" s="33">
        <v>0</v>
      </c>
      <c r="V909" s="33">
        <v>0</v>
      </c>
      <c r="W909" s="33">
        <v>7064.9753000000001</v>
      </c>
      <c r="X909" s="33">
        <v>15.838206</v>
      </c>
      <c r="Y909" s="33">
        <v>0</v>
      </c>
      <c r="Z909" s="33">
        <v>231.94096999999999</v>
      </c>
      <c r="AA909" s="33">
        <v>0</v>
      </c>
      <c r="AB909" s="33">
        <v>31.347847999999999</v>
      </c>
      <c r="AC909" s="33">
        <v>7302.4054999999998</v>
      </c>
      <c r="AD909" s="33">
        <v>31.023465000000002</v>
      </c>
      <c r="AE909" s="33">
        <v>25.864035999999999</v>
      </c>
      <c r="AF909" s="33">
        <v>0</v>
      </c>
      <c r="AG909" s="33">
        <v>4522.7079999999996</v>
      </c>
      <c r="AH909" s="33">
        <v>0</v>
      </c>
      <c r="AI909" s="33">
        <v>1.0620265</v>
      </c>
      <c r="AJ909" s="33">
        <v>1395.7443000000001</v>
      </c>
      <c r="AK909" s="33">
        <v>327.75076000000001</v>
      </c>
      <c r="AL909" s="33">
        <v>1323.5886</v>
      </c>
      <c r="AM909" s="33">
        <v>0</v>
      </c>
      <c r="AN909" s="33">
        <v>9.2845591396180005</v>
      </c>
      <c r="AO909" s="10">
        <v>0.38333333333333336</v>
      </c>
      <c r="AP909" s="8">
        <v>0</v>
      </c>
      <c r="AQ909" s="8">
        <v>82.292057269902557</v>
      </c>
      <c r="AR909" s="8">
        <v>84</v>
      </c>
      <c r="AS909" s="8">
        <v>1239.8809523809523</v>
      </c>
      <c r="AT909">
        <v>518</v>
      </c>
      <c r="AU909" s="20">
        <v>839</v>
      </c>
      <c r="AV909" s="8">
        <v>70.682392586352151</v>
      </c>
      <c r="AW909" s="34">
        <v>11</v>
      </c>
      <c r="AX909" s="34">
        <v>9</v>
      </c>
    </row>
    <row r="910" spans="1:50" x14ac:dyDescent="0.25">
      <c r="A910" s="2" t="s">
        <v>134</v>
      </c>
      <c r="B910" s="3" t="s">
        <v>1826</v>
      </c>
      <c r="C910" s="4">
        <v>54720</v>
      </c>
      <c r="D910" s="2" t="s">
        <v>136</v>
      </c>
      <c r="E910" s="2" t="s">
        <v>1827</v>
      </c>
      <c r="F910" t="s">
        <v>2263</v>
      </c>
      <c r="G910" s="6" t="s">
        <v>2233</v>
      </c>
      <c r="H910" s="6">
        <v>11</v>
      </c>
      <c r="I910" s="6" t="s">
        <v>2238</v>
      </c>
      <c r="J910" s="6" t="s">
        <v>2238</v>
      </c>
      <c r="K910" s="34">
        <v>148724.1</v>
      </c>
      <c r="L910" s="34">
        <v>2834</v>
      </c>
      <c r="M910" s="34">
        <v>2705</v>
      </c>
      <c r="N910" s="34">
        <v>16.894639556377079</v>
      </c>
      <c r="O910" s="35">
        <v>0.82511599692560811</v>
      </c>
      <c r="P910" s="33">
        <v>1638</v>
      </c>
      <c r="Q910" s="33">
        <v>1033</v>
      </c>
      <c r="R910" s="33">
        <v>34</v>
      </c>
      <c r="S910" s="8">
        <v>47.837150649525249</v>
      </c>
      <c r="T910" s="33">
        <v>14460.79</v>
      </c>
      <c r="U910" s="33">
        <v>3275.3609000000001</v>
      </c>
      <c r="V910" s="33">
        <v>0</v>
      </c>
      <c r="W910" s="33">
        <v>126037.08</v>
      </c>
      <c r="X910" s="33">
        <v>2216.5241000000001</v>
      </c>
      <c r="Y910" s="33">
        <v>0</v>
      </c>
      <c r="Z910" s="33">
        <v>52867.266000000003</v>
      </c>
      <c r="AA910" s="33">
        <v>1134.2502999999999</v>
      </c>
      <c r="AB910" s="33">
        <v>338.32708000000002</v>
      </c>
      <c r="AC910" s="33">
        <v>92023.864000000001</v>
      </c>
      <c r="AD910" s="33">
        <v>84.069587999999996</v>
      </c>
      <c r="AE910" s="33">
        <v>90.415407999999999</v>
      </c>
      <c r="AF910" s="33">
        <v>0</v>
      </c>
      <c r="AG910" s="33">
        <v>10500.362999999999</v>
      </c>
      <c r="AH910" s="33">
        <v>1134.2502999999999</v>
      </c>
      <c r="AI910" s="33">
        <v>164.74384000000001</v>
      </c>
      <c r="AJ910" s="33">
        <v>56118.97</v>
      </c>
      <c r="AK910" s="33">
        <v>8382.5349999999999</v>
      </c>
      <c r="AL910" s="33">
        <v>70056.5</v>
      </c>
      <c r="AM910" s="33">
        <v>0</v>
      </c>
      <c r="AN910" s="33">
        <v>498.42213054395995</v>
      </c>
      <c r="AO910" s="10">
        <v>0.74790251697962451</v>
      </c>
      <c r="AP910" s="8">
        <v>0</v>
      </c>
      <c r="AQ910" s="8">
        <v>60.944734820752878</v>
      </c>
      <c r="AR910" s="8">
        <v>1435</v>
      </c>
      <c r="AS910" s="8">
        <v>62.334494773519161</v>
      </c>
      <c r="AT910">
        <v>1453</v>
      </c>
      <c r="AU910" s="20">
        <v>2477</v>
      </c>
      <c r="AV910" s="8">
        <v>91.571164510166355</v>
      </c>
      <c r="AW910" s="34">
        <v>358</v>
      </c>
      <c r="AX910" s="34">
        <v>312</v>
      </c>
    </row>
    <row r="911" spans="1:50" x14ac:dyDescent="0.25">
      <c r="A911" s="2" t="s">
        <v>321</v>
      </c>
      <c r="B911" s="3" t="s">
        <v>1828</v>
      </c>
      <c r="C911" s="4">
        <v>19001</v>
      </c>
      <c r="D911" s="2" t="s">
        <v>323</v>
      </c>
      <c r="E911" s="2" t="s">
        <v>1829</v>
      </c>
      <c r="F911" t="e">
        <v>#N/A</v>
      </c>
      <c r="G911" s="6" t="s">
        <v>2231</v>
      </c>
      <c r="H911" s="6">
        <v>0</v>
      </c>
      <c r="I911" s="6" t="s">
        <v>2239</v>
      </c>
      <c r="J911" s="6" t="s">
        <v>2239</v>
      </c>
      <c r="K911" s="34">
        <v>39957.700000000004</v>
      </c>
      <c r="L911" s="34">
        <v>9560</v>
      </c>
      <c r="M911" s="34">
        <v>5420</v>
      </c>
      <c r="N911" s="34">
        <v>78.191881918819178</v>
      </c>
      <c r="O911" s="35">
        <v>14.927389389814552</v>
      </c>
      <c r="P911" s="33">
        <v>3992</v>
      </c>
      <c r="Q911" s="33">
        <v>1418</v>
      </c>
      <c r="R911" s="33">
        <v>10</v>
      </c>
      <c r="S911" s="8">
        <v>24.875934675640593</v>
      </c>
      <c r="T911" s="33">
        <v>13256.892</v>
      </c>
      <c r="U911" s="33">
        <v>590.78269</v>
      </c>
      <c r="V911" s="33">
        <v>0</v>
      </c>
      <c r="W911" s="33">
        <v>30922.642</v>
      </c>
      <c r="X911" s="33">
        <v>1390.1609000000001</v>
      </c>
      <c r="Y911" s="33">
        <v>0</v>
      </c>
      <c r="Z911" s="33">
        <v>5190.7200999999995</v>
      </c>
      <c r="AA911" s="33">
        <v>1343.3905999999999</v>
      </c>
      <c r="AB911" s="33">
        <v>0.52781091999999996</v>
      </c>
      <c r="AC911" s="33">
        <v>39376.171000000002</v>
      </c>
      <c r="AD911" s="33">
        <v>2095.9609999999998</v>
      </c>
      <c r="AE911" s="33">
        <v>1604.9749999999999</v>
      </c>
      <c r="AF911" s="33">
        <v>0</v>
      </c>
      <c r="AG911" s="33">
        <v>165.74686</v>
      </c>
      <c r="AH911" s="33">
        <v>1038.8706999999999</v>
      </c>
      <c r="AI911" s="33">
        <v>332.35090000000002</v>
      </c>
      <c r="AJ911" s="33">
        <v>21371.414000000001</v>
      </c>
      <c r="AK911" s="33">
        <v>11551.297</v>
      </c>
      <c r="AL911" s="33">
        <v>11942.116</v>
      </c>
      <c r="AM911" s="33">
        <v>727.05930370999999</v>
      </c>
      <c r="AN911" s="33">
        <v>180.9724879848944</v>
      </c>
      <c r="AO911" s="10">
        <v>0.34782125389061813</v>
      </c>
      <c r="AP911" s="8">
        <v>0</v>
      </c>
      <c r="AQ911" s="8">
        <v>145.98589376590272</v>
      </c>
      <c r="AR911" s="8">
        <v>464</v>
      </c>
      <c r="AS911" s="8">
        <v>429.71668738224133</v>
      </c>
      <c r="AT911">
        <v>2765</v>
      </c>
      <c r="AU911" s="20">
        <v>3199.0000000000005</v>
      </c>
      <c r="AV911" s="8">
        <v>59.022140221402218</v>
      </c>
      <c r="AW911" s="34">
        <v>775</v>
      </c>
      <c r="AX911" s="34">
        <v>684</v>
      </c>
    </row>
    <row r="912" spans="1:50" x14ac:dyDescent="0.25">
      <c r="A912" s="2" t="s">
        <v>500</v>
      </c>
      <c r="B912" s="3" t="s">
        <v>1830</v>
      </c>
      <c r="C912" s="4">
        <v>5107</v>
      </c>
      <c r="D912" s="2" t="s">
        <v>502</v>
      </c>
      <c r="E912" s="2" t="s">
        <v>507</v>
      </c>
      <c r="F912" t="s">
        <v>2257</v>
      </c>
      <c r="G912" s="6" t="s">
        <v>2230</v>
      </c>
      <c r="H912" s="6">
        <v>13</v>
      </c>
      <c r="I912" s="6" t="s">
        <v>2238</v>
      </c>
      <c r="J912" s="6" t="s">
        <v>2238</v>
      </c>
      <c r="K912" s="34">
        <v>37210.399999999994</v>
      </c>
      <c r="L912" s="34">
        <v>920</v>
      </c>
      <c r="M912" s="34">
        <v>727</v>
      </c>
      <c r="N912" s="34">
        <v>46.079779917469047</v>
      </c>
      <c r="O912" s="35">
        <v>2.0176203873900285</v>
      </c>
      <c r="P912" s="33">
        <v>220</v>
      </c>
      <c r="Q912" s="33">
        <v>505</v>
      </c>
      <c r="R912" s="33">
        <v>2</v>
      </c>
      <c r="S912" s="8">
        <v>16.065807932621638</v>
      </c>
      <c r="T912" s="33">
        <v>206.16992999999999</v>
      </c>
      <c r="U912" s="33">
        <v>0</v>
      </c>
      <c r="V912" s="33">
        <v>4580.6422000000002</v>
      </c>
      <c r="W912" s="33">
        <v>32543.014999999999</v>
      </c>
      <c r="X912" s="33">
        <v>372.58379000000002</v>
      </c>
      <c r="Y912" s="33">
        <v>0</v>
      </c>
      <c r="Z912" s="33">
        <v>1677.5197000000001</v>
      </c>
      <c r="AA912" s="33">
        <v>13718.013000000001</v>
      </c>
      <c r="AB912" s="33">
        <v>65.542017999999999</v>
      </c>
      <c r="AC912" s="33">
        <v>22368.981</v>
      </c>
      <c r="AD912" s="33">
        <v>11.25445</v>
      </c>
      <c r="AE912" s="33">
        <v>3.8476930999999999</v>
      </c>
      <c r="AF912" s="33">
        <v>0</v>
      </c>
      <c r="AG912" s="33">
        <v>14873.563</v>
      </c>
      <c r="AH912" s="33">
        <v>13667.084999999999</v>
      </c>
      <c r="AI912" s="33">
        <v>0</v>
      </c>
      <c r="AJ912" s="33">
        <v>2897.5371</v>
      </c>
      <c r="AK912" s="33">
        <v>319.77361999999999</v>
      </c>
      <c r="AL912" s="33">
        <v>6079.5046000000002</v>
      </c>
      <c r="AM912" s="33">
        <v>0</v>
      </c>
      <c r="AN912" s="33">
        <v>84.240328562896394</v>
      </c>
      <c r="AO912" s="10">
        <v>0.61928934010152281</v>
      </c>
      <c r="AP912" s="8">
        <v>0</v>
      </c>
      <c r="AQ912" s="8">
        <v>84.543928256164889</v>
      </c>
      <c r="AR912" s="8">
        <v>406</v>
      </c>
      <c r="AS912" s="8">
        <v>263.54679802955667</v>
      </c>
      <c r="AT912">
        <v>209</v>
      </c>
      <c r="AU912" s="20">
        <v>617</v>
      </c>
      <c r="AV912" s="8">
        <v>84.869325997248964</v>
      </c>
      <c r="AW912" s="34">
        <v>33</v>
      </c>
      <c r="AX912" s="34">
        <v>17</v>
      </c>
    </row>
    <row r="913" spans="1:50" x14ac:dyDescent="0.25">
      <c r="A913" s="2" t="s">
        <v>1145</v>
      </c>
      <c r="B913" s="3" t="s">
        <v>1831</v>
      </c>
      <c r="C913" s="4">
        <v>18592</v>
      </c>
      <c r="D913" s="2" t="s">
        <v>1147</v>
      </c>
      <c r="E913" s="2" t="s">
        <v>1776</v>
      </c>
      <c r="F913" t="s">
        <v>2254</v>
      </c>
      <c r="G913" s="6" t="s">
        <v>2233</v>
      </c>
      <c r="H913" s="6">
        <v>0</v>
      </c>
      <c r="I913" s="6" t="s">
        <v>2239</v>
      </c>
      <c r="J913" s="6" t="s">
        <v>2239</v>
      </c>
      <c r="K913" s="34">
        <v>404016.8</v>
      </c>
      <c r="L913" s="34">
        <v>2127</v>
      </c>
      <c r="M913" s="34">
        <v>1956</v>
      </c>
      <c r="N913" s="34">
        <v>11.451942740286299</v>
      </c>
      <c r="O913" s="35">
        <v>0.10850422533493632</v>
      </c>
      <c r="P913" s="33">
        <v>269</v>
      </c>
      <c r="Q913" s="33">
        <v>1687</v>
      </c>
      <c r="R913" s="33">
        <v>0</v>
      </c>
      <c r="S913" s="8">
        <v>61.974114919243647</v>
      </c>
      <c r="T913" s="33">
        <v>24628.465</v>
      </c>
      <c r="U913" s="33">
        <v>3645.7953000000002</v>
      </c>
      <c r="V913" s="33">
        <v>0</v>
      </c>
      <c r="W913" s="33">
        <v>345804.63</v>
      </c>
      <c r="X913" s="33">
        <v>40309.362000000001</v>
      </c>
      <c r="Y913" s="33">
        <v>2315.8706000000002</v>
      </c>
      <c r="Z913" s="33">
        <v>188829.33</v>
      </c>
      <c r="AA913" s="33">
        <v>2013.7862</v>
      </c>
      <c r="AB913" s="33">
        <v>3146.4791</v>
      </c>
      <c r="AC913" s="33">
        <v>218129.8</v>
      </c>
      <c r="AD913" s="33">
        <v>72.579849999999993</v>
      </c>
      <c r="AE913" s="33">
        <v>120.83187</v>
      </c>
      <c r="AF913" s="33">
        <v>0</v>
      </c>
      <c r="AG913" s="33">
        <v>10546.156000000001</v>
      </c>
      <c r="AH913" s="33">
        <v>2013.7862</v>
      </c>
      <c r="AI913" s="33">
        <v>3137.0414000000001</v>
      </c>
      <c r="AJ913" s="33">
        <v>136982.35999999999</v>
      </c>
      <c r="AK913" s="33">
        <v>4820.3912</v>
      </c>
      <c r="AL913" s="33">
        <v>256887.29</v>
      </c>
      <c r="AM913" s="33">
        <v>486.412833052</v>
      </c>
      <c r="AN913" s="33">
        <v>1833.2490490861601</v>
      </c>
      <c r="AO913" s="10">
        <v>0.42205085452271779</v>
      </c>
      <c r="AP913" s="8">
        <v>0</v>
      </c>
      <c r="AQ913" s="8">
        <v>343.08453169631667</v>
      </c>
      <c r="AR913" s="8">
        <v>2791</v>
      </c>
      <c r="AS913" s="8">
        <v>177.2769616624866</v>
      </c>
      <c r="AT913">
        <v>315</v>
      </c>
      <c r="AU913" s="20">
        <v>1912.0000000000002</v>
      </c>
      <c r="AV913" s="8">
        <v>97.750511247443768</v>
      </c>
      <c r="AW913" s="34">
        <v>110</v>
      </c>
      <c r="AX913" s="34">
        <v>93</v>
      </c>
    </row>
    <row r="914" spans="1:50" x14ac:dyDescent="0.25">
      <c r="A914" s="2" t="s">
        <v>88</v>
      </c>
      <c r="B914" s="3" t="s">
        <v>1832</v>
      </c>
      <c r="C914" s="4">
        <v>68655</v>
      </c>
      <c r="D914" s="2" t="s">
        <v>90</v>
      </c>
      <c r="E914" s="2" t="s">
        <v>1833</v>
      </c>
      <c r="F914" t="e">
        <v>#N/A</v>
      </c>
      <c r="G914" s="6" t="s">
        <v>2233</v>
      </c>
      <c r="H914" s="6">
        <v>10</v>
      </c>
      <c r="I914" s="6" t="s">
        <v>2238</v>
      </c>
      <c r="J914" s="6" t="s">
        <v>2238</v>
      </c>
      <c r="K914" s="34">
        <v>138831.9</v>
      </c>
      <c r="L914" s="34">
        <v>1523</v>
      </c>
      <c r="M914" s="34">
        <v>1266</v>
      </c>
      <c r="N914" s="34">
        <v>9.1627172195892577</v>
      </c>
      <c r="O914" s="35">
        <v>0.19879702227499457</v>
      </c>
      <c r="P914" s="33">
        <v>652</v>
      </c>
      <c r="Q914" s="33">
        <v>612</v>
      </c>
      <c r="R914" s="33">
        <v>2</v>
      </c>
      <c r="S914" s="8">
        <v>28.205259632042363</v>
      </c>
      <c r="T914" s="33">
        <v>52444.22</v>
      </c>
      <c r="U914" s="33">
        <v>103.05186</v>
      </c>
      <c r="V914" s="33">
        <v>0</v>
      </c>
      <c r="W914" s="33">
        <v>55400.345999999998</v>
      </c>
      <c r="X914" s="33">
        <v>29100.715</v>
      </c>
      <c r="Y914" s="33">
        <v>1955.4537</v>
      </c>
      <c r="Z914" s="33">
        <v>8950.3394000000008</v>
      </c>
      <c r="AA914" s="33">
        <v>113.57599</v>
      </c>
      <c r="AB914" s="33">
        <v>1503.5808</v>
      </c>
      <c r="AC914" s="33">
        <v>125603.38</v>
      </c>
      <c r="AD914" s="33">
        <v>1423.9911</v>
      </c>
      <c r="AE914" s="33">
        <v>391.02456000000001</v>
      </c>
      <c r="AF914" s="33">
        <v>1093.0038</v>
      </c>
      <c r="AG914" s="33">
        <v>2609.1695</v>
      </c>
      <c r="AH914" s="33">
        <v>0</v>
      </c>
      <c r="AI914" s="33">
        <v>234.37505999999999</v>
      </c>
      <c r="AJ914" s="33">
        <v>48008.703999999998</v>
      </c>
      <c r="AK914" s="33">
        <v>47853.442999999999</v>
      </c>
      <c r="AL914" s="33">
        <v>39360.603999999999</v>
      </c>
      <c r="AM914" s="33">
        <v>0</v>
      </c>
      <c r="AN914" s="33">
        <v>407.55100350652009</v>
      </c>
      <c r="AO914" s="10">
        <v>0.5038853812530355</v>
      </c>
      <c r="AP914" s="8">
        <v>55.586436909394102</v>
      </c>
      <c r="AQ914" s="8">
        <v>87.748271693018523</v>
      </c>
      <c r="AR914" s="8">
        <v>1163</v>
      </c>
      <c r="AS914" s="8">
        <v>141.01461736887362</v>
      </c>
      <c r="AT914">
        <v>396</v>
      </c>
      <c r="AU914" s="20">
        <v>574</v>
      </c>
      <c r="AV914" s="8">
        <v>45.339652448657183</v>
      </c>
      <c r="AW914" s="34">
        <v>230</v>
      </c>
      <c r="AX914" s="34">
        <v>185</v>
      </c>
    </row>
    <row r="915" spans="1:50" x14ac:dyDescent="0.25">
      <c r="A915" s="2" t="s">
        <v>96</v>
      </c>
      <c r="B915" s="3" t="s">
        <v>1834</v>
      </c>
      <c r="C915" s="4">
        <v>44874</v>
      </c>
      <c r="D915" s="2" t="s">
        <v>98</v>
      </c>
      <c r="E915" s="2" t="s">
        <v>167</v>
      </c>
      <c r="F915" t="e">
        <v>#N/A</v>
      </c>
      <c r="G915" s="6" t="s">
        <v>2232</v>
      </c>
      <c r="H915" s="6">
        <v>12</v>
      </c>
      <c r="I915" s="6" t="s">
        <v>2238</v>
      </c>
      <c r="J915" s="6" t="s">
        <v>2238</v>
      </c>
      <c r="K915" s="34">
        <v>25964.799999999999</v>
      </c>
      <c r="L915" s="34">
        <v>730</v>
      </c>
      <c r="M915" s="34">
        <v>672</v>
      </c>
      <c r="N915" s="34">
        <v>21.428571428571427</v>
      </c>
      <c r="O915" s="35">
        <v>1.3578157712309429</v>
      </c>
      <c r="P915" s="33">
        <v>288</v>
      </c>
      <c r="Q915" s="33">
        <v>384</v>
      </c>
      <c r="R915" s="33">
        <v>0</v>
      </c>
      <c r="S915" s="8">
        <v>30.482029510836995</v>
      </c>
      <c r="T915" s="33">
        <v>1332.1142</v>
      </c>
      <c r="U915" s="33">
        <v>0</v>
      </c>
      <c r="V915" s="33">
        <v>5679.3406999999997</v>
      </c>
      <c r="W915" s="33">
        <v>9212.6962999999996</v>
      </c>
      <c r="X915" s="33">
        <v>9484.4362000000001</v>
      </c>
      <c r="Y915" s="33">
        <v>0</v>
      </c>
      <c r="Z915" s="33">
        <v>3471.0680000000002</v>
      </c>
      <c r="AA915" s="33">
        <v>509.94463999999999</v>
      </c>
      <c r="AB915" s="33">
        <v>0</v>
      </c>
      <c r="AC915" s="33">
        <v>21698.723999999998</v>
      </c>
      <c r="AD915" s="33">
        <v>279.50035000000003</v>
      </c>
      <c r="AE915" s="33">
        <v>315.09037000000001</v>
      </c>
      <c r="AF915" s="33">
        <v>0</v>
      </c>
      <c r="AG915" s="33">
        <v>8.1474937999999995</v>
      </c>
      <c r="AH915" s="33">
        <v>567.29304999999999</v>
      </c>
      <c r="AI915" s="33">
        <v>0</v>
      </c>
      <c r="AJ915" s="33">
        <v>9158.1028999999999</v>
      </c>
      <c r="AK915" s="33">
        <v>8078.4393</v>
      </c>
      <c r="AL915" s="33">
        <v>7949.1491999999998</v>
      </c>
      <c r="AM915" s="33">
        <v>0</v>
      </c>
      <c r="AN915" s="33">
        <v>14.586518498324001</v>
      </c>
      <c r="AO915" s="10">
        <v>0.59222560975609762</v>
      </c>
      <c r="AP915" s="8">
        <v>0</v>
      </c>
      <c r="AQ915" s="8">
        <v>44.972029615179999</v>
      </c>
      <c r="AR915" s="8">
        <v>270</v>
      </c>
      <c r="AS915" s="8">
        <v>320.74074074074076</v>
      </c>
      <c r="AT915">
        <v>588</v>
      </c>
      <c r="AU915" s="20">
        <v>575</v>
      </c>
      <c r="AV915" s="8">
        <v>85.56547619047619</v>
      </c>
      <c r="AW915" s="34">
        <v>84</v>
      </c>
      <c r="AX915" s="34">
        <v>47</v>
      </c>
    </row>
    <row r="916" spans="1:50" x14ac:dyDescent="0.25">
      <c r="A916" s="2" t="s">
        <v>204</v>
      </c>
      <c r="B916" s="3" t="s">
        <v>1835</v>
      </c>
      <c r="C916" s="4">
        <v>52678</v>
      </c>
      <c r="D916" s="2" t="s">
        <v>206</v>
      </c>
      <c r="E916" s="2" t="s">
        <v>1836</v>
      </c>
      <c r="F916" t="e">
        <v>#N/A</v>
      </c>
      <c r="G916" s="6" t="s">
        <v>2232</v>
      </c>
      <c r="H916" s="6">
        <v>28</v>
      </c>
      <c r="I916" s="6" t="s">
        <v>2237</v>
      </c>
      <c r="J916" s="6" t="s">
        <v>2238</v>
      </c>
      <c r="K916" s="34">
        <v>60534</v>
      </c>
      <c r="L916" s="34">
        <v>12491</v>
      </c>
      <c r="M916" s="34">
        <v>10949</v>
      </c>
      <c r="N916" s="34">
        <v>86.638049136907483</v>
      </c>
      <c r="O916" s="35">
        <v>19.59144032206412</v>
      </c>
      <c r="P916" s="33">
        <v>5750</v>
      </c>
      <c r="Q916" s="33">
        <v>4855</v>
      </c>
      <c r="R916" s="33">
        <v>344</v>
      </c>
      <c r="S916" s="8">
        <v>56.895851781229624</v>
      </c>
      <c r="T916" s="33">
        <v>820.39747</v>
      </c>
      <c r="U916" s="33">
        <v>1149.1547</v>
      </c>
      <c r="V916" s="33">
        <v>0</v>
      </c>
      <c r="W916" s="33">
        <v>58065.402000000002</v>
      </c>
      <c r="X916" s="33">
        <v>0</v>
      </c>
      <c r="Y916" s="33">
        <v>0</v>
      </c>
      <c r="Z916" s="33">
        <v>25676.127</v>
      </c>
      <c r="AA916" s="33">
        <v>6595.8312999999998</v>
      </c>
      <c r="AB916" s="33">
        <v>280.63457</v>
      </c>
      <c r="AC916" s="33">
        <v>27670.197</v>
      </c>
      <c r="AD916" s="33">
        <v>31.916052000000001</v>
      </c>
      <c r="AE916" s="33">
        <v>1.7029375</v>
      </c>
      <c r="AF916" s="33">
        <v>0</v>
      </c>
      <c r="AG916" s="33">
        <v>5055.4978000000001</v>
      </c>
      <c r="AH916" s="33">
        <v>6560.8837999999996</v>
      </c>
      <c r="AI916" s="33">
        <v>107.9194</v>
      </c>
      <c r="AJ916" s="33">
        <v>13632.566000000001</v>
      </c>
      <c r="AK916" s="33">
        <v>613.74978999999996</v>
      </c>
      <c r="AL916" s="33">
        <v>34282.385999999999</v>
      </c>
      <c r="AM916" s="33">
        <v>0</v>
      </c>
      <c r="AN916" s="33">
        <v>274.39614522949597</v>
      </c>
      <c r="AO916" s="10">
        <v>0.41375462500734128</v>
      </c>
      <c r="AP916" s="8">
        <v>0</v>
      </c>
      <c r="AQ916" s="8">
        <v>111.76071089779681</v>
      </c>
      <c r="AR916" s="8">
        <v>765</v>
      </c>
      <c r="AS916" s="8">
        <v>162.22222222222223</v>
      </c>
      <c r="AT916">
        <v>8488</v>
      </c>
      <c r="AU916" s="20">
        <v>10071</v>
      </c>
      <c r="AV916" s="8">
        <v>91.9810028313088</v>
      </c>
      <c r="AW916" s="34">
        <v>1724</v>
      </c>
      <c r="AX916" s="34">
        <v>1592</v>
      </c>
    </row>
    <row r="917" spans="1:50" x14ac:dyDescent="0.25">
      <c r="A917" s="2" t="s">
        <v>661</v>
      </c>
      <c r="B917" s="3" t="s">
        <v>1837</v>
      </c>
      <c r="C917" s="4">
        <v>70473</v>
      </c>
      <c r="D917" s="2" t="s">
        <v>663</v>
      </c>
      <c r="E917" s="2" t="s">
        <v>1838</v>
      </c>
      <c r="F917" t="s">
        <v>2256</v>
      </c>
      <c r="G917" s="6" t="s">
        <v>2232</v>
      </c>
      <c r="H917" s="6">
        <v>6</v>
      </c>
      <c r="I917" s="6" t="s">
        <v>2238</v>
      </c>
      <c r="J917" s="6" t="s">
        <v>2238</v>
      </c>
      <c r="K917" s="34">
        <v>16566.599999999999</v>
      </c>
      <c r="L917" s="34">
        <v>1048</v>
      </c>
      <c r="M917" s="34">
        <v>803</v>
      </c>
      <c r="N917" s="34">
        <v>43.088418430884182</v>
      </c>
      <c r="O917" s="35">
        <v>3.572509078654436</v>
      </c>
      <c r="P917" s="33">
        <v>250</v>
      </c>
      <c r="Q917" s="33">
        <v>550</v>
      </c>
      <c r="R917" s="33">
        <v>3</v>
      </c>
      <c r="S917" s="8">
        <v>19.927873323161414</v>
      </c>
      <c r="T917" s="33">
        <v>8610.2243999999992</v>
      </c>
      <c r="U917" s="33">
        <v>1208.048</v>
      </c>
      <c r="V917" s="33">
        <v>0</v>
      </c>
      <c r="W917" s="33">
        <v>7964.4836999999998</v>
      </c>
      <c r="X917" s="33">
        <v>0</v>
      </c>
      <c r="Y917" s="33">
        <v>0</v>
      </c>
      <c r="Z917" s="33">
        <v>1855.1039000000001</v>
      </c>
      <c r="AA917" s="33">
        <v>0</v>
      </c>
      <c r="AB917" s="33">
        <v>0</v>
      </c>
      <c r="AC917" s="33">
        <v>15924.955</v>
      </c>
      <c r="AD917" s="33">
        <v>88.727609999999999</v>
      </c>
      <c r="AE917" s="33">
        <v>125.40864000000001</v>
      </c>
      <c r="AF917" s="33">
        <v>0</v>
      </c>
      <c r="AG917" s="33">
        <v>0</v>
      </c>
      <c r="AH917" s="33">
        <v>0</v>
      </c>
      <c r="AI917" s="33">
        <v>0</v>
      </c>
      <c r="AJ917" s="33">
        <v>8196.2492000000002</v>
      </c>
      <c r="AK917" s="33">
        <v>5986.2579999999998</v>
      </c>
      <c r="AL917" s="33">
        <v>3560.8710000000001</v>
      </c>
      <c r="AM917" s="33">
        <v>0</v>
      </c>
      <c r="AN917" s="33">
        <v>20.516637584449999</v>
      </c>
      <c r="AO917" s="10">
        <v>0.57798165137614677</v>
      </c>
      <c r="AP917" s="8">
        <v>0</v>
      </c>
      <c r="AQ917" s="8">
        <v>71.598018173950663</v>
      </c>
      <c r="AR917" s="8">
        <v>168</v>
      </c>
      <c r="AS917" s="8">
        <v>434.28571428571428</v>
      </c>
      <c r="AT917">
        <v>755</v>
      </c>
      <c r="AU917" s="20">
        <v>705</v>
      </c>
      <c r="AV917" s="8">
        <v>87.795765877957649</v>
      </c>
      <c r="AW917" s="34">
        <v>75</v>
      </c>
      <c r="AX917" s="34">
        <v>64</v>
      </c>
    </row>
    <row r="918" spans="1:50" x14ac:dyDescent="0.25">
      <c r="A918" s="2" t="s">
        <v>1669</v>
      </c>
      <c r="B918" s="3" t="s">
        <v>1839</v>
      </c>
      <c r="C918" s="4">
        <v>81001</v>
      </c>
      <c r="D918" s="2" t="s">
        <v>1671</v>
      </c>
      <c r="E918" s="2" t="s">
        <v>1671</v>
      </c>
      <c r="F918" t="e">
        <v>#N/A</v>
      </c>
      <c r="G918" s="6" t="s">
        <v>2232</v>
      </c>
      <c r="H918" s="6">
        <v>16</v>
      </c>
      <c r="I918" s="6" t="s">
        <v>2238</v>
      </c>
      <c r="J918" s="6" t="s">
        <v>2238</v>
      </c>
      <c r="K918" s="34">
        <v>575519.50000000012</v>
      </c>
      <c r="L918" s="34">
        <v>1762</v>
      </c>
      <c r="M918" s="34">
        <v>1503</v>
      </c>
      <c r="N918" s="34">
        <v>15.236194278110446</v>
      </c>
      <c r="O918" s="35">
        <v>8.272701200633413E-2</v>
      </c>
      <c r="P918" s="33">
        <v>558</v>
      </c>
      <c r="Q918" s="33">
        <v>945</v>
      </c>
      <c r="R918" s="33">
        <v>0</v>
      </c>
      <c r="S918" s="8">
        <v>54.193189580888415</v>
      </c>
      <c r="T918" s="33">
        <v>0</v>
      </c>
      <c r="U918" s="33">
        <v>0</v>
      </c>
      <c r="V918" s="33">
        <v>84333.376000000004</v>
      </c>
      <c r="W918" s="33">
        <v>0</v>
      </c>
      <c r="X918" s="33">
        <v>490012.82</v>
      </c>
      <c r="Y918" s="33">
        <v>42248.337</v>
      </c>
      <c r="Z918" s="33">
        <v>111820.27</v>
      </c>
      <c r="AA918" s="33">
        <v>53051.466999999997</v>
      </c>
      <c r="AB918" s="33">
        <v>11211.395</v>
      </c>
      <c r="AC918" s="33">
        <v>355823.5</v>
      </c>
      <c r="AD918" s="33">
        <v>2754.1064000000001</v>
      </c>
      <c r="AE918" s="33">
        <v>672.10359000000005</v>
      </c>
      <c r="AF918" s="33">
        <v>417.20952999999997</v>
      </c>
      <c r="AG918" s="33">
        <v>29745.945</v>
      </c>
      <c r="AH918" s="33">
        <v>48119.947</v>
      </c>
      <c r="AI918" s="33">
        <v>11666.003000000001</v>
      </c>
      <c r="AJ918" s="33">
        <v>11157.484</v>
      </c>
      <c r="AK918" s="33">
        <v>163033.94</v>
      </c>
      <c r="AL918" s="33">
        <v>312701.63</v>
      </c>
      <c r="AM918" s="33">
        <v>0</v>
      </c>
      <c r="AN918" s="33">
        <v>218.38559228474398</v>
      </c>
      <c r="AO918" s="10">
        <v>0.64688427299703266</v>
      </c>
      <c r="AP918" s="8">
        <v>0</v>
      </c>
      <c r="AQ918" s="8">
        <v>101.63717794893628</v>
      </c>
      <c r="AR918" s="8">
        <v>5751</v>
      </c>
      <c r="AS918" s="8">
        <v>18.483741957920365</v>
      </c>
      <c r="AT918">
        <v>458</v>
      </c>
      <c r="AU918" s="20">
        <v>1352</v>
      </c>
      <c r="AV918" s="8">
        <v>89.953426480372585</v>
      </c>
      <c r="AW918" s="34">
        <v>122</v>
      </c>
      <c r="AX918" s="34">
        <v>93</v>
      </c>
    </row>
    <row r="919" spans="1:50" x14ac:dyDescent="0.25">
      <c r="A919" s="2" t="s">
        <v>376</v>
      </c>
      <c r="B919" s="3" t="s">
        <v>1840</v>
      </c>
      <c r="C919" s="4">
        <v>47798</v>
      </c>
      <c r="D919" s="2" t="s">
        <v>378</v>
      </c>
      <c r="E919" s="2" t="s">
        <v>1841</v>
      </c>
      <c r="F919" t="e">
        <v>#N/A</v>
      </c>
      <c r="G919" s="6" t="s">
        <v>2233</v>
      </c>
      <c r="H919" s="6">
        <v>0</v>
      </c>
      <c r="I919" s="6" t="s">
        <v>2239</v>
      </c>
      <c r="J919" s="6" t="s">
        <v>2238</v>
      </c>
      <c r="K919" s="34">
        <v>45467.5</v>
      </c>
      <c r="L919" s="34">
        <v>1454</v>
      </c>
      <c r="M919" s="34">
        <v>1399</v>
      </c>
      <c r="N919" s="34">
        <v>25.017869907076484</v>
      </c>
      <c r="O919" s="35">
        <v>2.3983218534474262</v>
      </c>
      <c r="P919" s="33">
        <v>459</v>
      </c>
      <c r="Q919" s="33">
        <v>939</v>
      </c>
      <c r="R919" s="33">
        <v>1</v>
      </c>
      <c r="S919" s="8">
        <v>15.735489210018081</v>
      </c>
      <c r="T919" s="33">
        <v>36512.872000000003</v>
      </c>
      <c r="U919" s="33">
        <v>5152.6965</v>
      </c>
      <c r="V919" s="33">
        <v>0</v>
      </c>
      <c r="W919" s="33">
        <v>0</v>
      </c>
      <c r="X919" s="33">
        <v>995.39867000000004</v>
      </c>
      <c r="Y919" s="33">
        <v>480.00569000000002</v>
      </c>
      <c r="Z919" s="33">
        <v>1621.7606000000001</v>
      </c>
      <c r="AA919" s="33">
        <v>0</v>
      </c>
      <c r="AB919" s="33">
        <v>4212.4786000000004</v>
      </c>
      <c r="AC919" s="33">
        <v>40167.983999999997</v>
      </c>
      <c r="AD919" s="33">
        <v>162.67462</v>
      </c>
      <c r="AE919" s="33">
        <v>220.48205999999999</v>
      </c>
      <c r="AF919" s="33">
        <v>0</v>
      </c>
      <c r="AG919" s="33">
        <v>537.45586000000003</v>
      </c>
      <c r="AH919" s="33">
        <v>0</v>
      </c>
      <c r="AI919" s="33">
        <v>605.92917999999997</v>
      </c>
      <c r="AJ919" s="33">
        <v>3984.6302999999998</v>
      </c>
      <c r="AK919" s="33">
        <v>33956.618999999999</v>
      </c>
      <c r="AL919" s="33">
        <v>7339.7870000000003</v>
      </c>
      <c r="AM919" s="33">
        <v>0</v>
      </c>
      <c r="AN919" s="33">
        <v>113.1612648529328</v>
      </c>
      <c r="AO919" s="10">
        <v>0.57904761904761903</v>
      </c>
      <c r="AP919" s="8">
        <v>0</v>
      </c>
      <c r="AQ919" s="8">
        <v>71.193989689027916</v>
      </c>
      <c r="AR919" s="8">
        <v>491</v>
      </c>
      <c r="AS919" s="8">
        <v>177.59674134419552</v>
      </c>
      <c r="AT919">
        <v>988</v>
      </c>
      <c r="AU919" s="20">
        <v>1374</v>
      </c>
      <c r="AV919" s="8">
        <v>98.213009292351686</v>
      </c>
      <c r="AW919" s="34">
        <v>89</v>
      </c>
      <c r="AX919" s="34">
        <v>68</v>
      </c>
    </row>
    <row r="920" spans="1:50" x14ac:dyDescent="0.25">
      <c r="A920" s="2" t="s">
        <v>500</v>
      </c>
      <c r="B920" s="3" t="s">
        <v>1842</v>
      </c>
      <c r="C920" s="4">
        <v>5250</v>
      </c>
      <c r="D920" s="2" t="s">
        <v>502</v>
      </c>
      <c r="E920" s="2" t="s">
        <v>1843</v>
      </c>
      <c r="F920" t="s">
        <v>2257</v>
      </c>
      <c r="G920" s="6" t="s">
        <v>2232</v>
      </c>
      <c r="H920" s="6">
        <v>0</v>
      </c>
      <c r="I920" s="6" t="s">
        <v>2239</v>
      </c>
      <c r="J920" s="6" t="s">
        <v>2238</v>
      </c>
      <c r="K920" s="34">
        <v>155186.9</v>
      </c>
      <c r="L920" s="34">
        <v>2711</v>
      </c>
      <c r="M920" s="34">
        <v>1761</v>
      </c>
      <c r="N920" s="34">
        <v>30.323679727427599</v>
      </c>
      <c r="O920" s="35">
        <v>0.60426959751950293</v>
      </c>
      <c r="P920" s="33">
        <v>554</v>
      </c>
      <c r="Q920" s="33">
        <v>1164</v>
      </c>
      <c r="R920" s="33">
        <v>43</v>
      </c>
      <c r="S920" s="8">
        <v>63.664656089906359</v>
      </c>
      <c r="T920" s="33">
        <v>48963.906000000003</v>
      </c>
      <c r="U920" s="33">
        <v>55540.680999999997</v>
      </c>
      <c r="V920" s="33">
        <v>0</v>
      </c>
      <c r="W920" s="33">
        <v>43675.377</v>
      </c>
      <c r="X920" s="33">
        <v>8553.8057000000008</v>
      </c>
      <c r="Y920" s="33">
        <v>2242.4119000000001</v>
      </c>
      <c r="Z920" s="33">
        <v>90966.925000000003</v>
      </c>
      <c r="AA920" s="33">
        <v>1432.4467</v>
      </c>
      <c r="AB920" s="33">
        <v>1437.2494999999999</v>
      </c>
      <c r="AC920" s="33">
        <v>58714.834000000003</v>
      </c>
      <c r="AD920" s="33">
        <v>3454.2862</v>
      </c>
      <c r="AE920" s="33">
        <v>480.75625000000002</v>
      </c>
      <c r="AF920" s="33">
        <v>3019.4524000000001</v>
      </c>
      <c r="AG920" s="33">
        <v>2224.2211000000002</v>
      </c>
      <c r="AH920" s="33">
        <v>1432.4467</v>
      </c>
      <c r="AI920" s="33">
        <v>724.21524999999997</v>
      </c>
      <c r="AJ920" s="33">
        <v>10365.205</v>
      </c>
      <c r="AK920" s="33">
        <v>39253.557000000001</v>
      </c>
      <c r="AL920" s="33">
        <v>100748.3</v>
      </c>
      <c r="AM920" s="33">
        <v>0</v>
      </c>
      <c r="AN920" s="33">
        <v>723.60227414280007</v>
      </c>
      <c r="AO920" s="10">
        <v>0.70219315121200465</v>
      </c>
      <c r="AP920" s="8">
        <v>0</v>
      </c>
      <c r="AQ920" s="8">
        <v>107.45770320409743</v>
      </c>
      <c r="AR920" s="8">
        <v>1951</v>
      </c>
      <c r="AS920" s="8">
        <v>69.707842132239875</v>
      </c>
      <c r="AT920">
        <v>235</v>
      </c>
      <c r="AU920" s="20">
        <v>1603</v>
      </c>
      <c r="AV920" s="8">
        <v>91.027825099375363</v>
      </c>
      <c r="AW920" s="34">
        <v>103</v>
      </c>
      <c r="AX920" s="34">
        <v>73</v>
      </c>
    </row>
    <row r="921" spans="1:50" x14ac:dyDescent="0.25">
      <c r="A921" s="2" t="s">
        <v>1456</v>
      </c>
      <c r="B921" s="3" t="s">
        <v>1844</v>
      </c>
      <c r="C921" s="4">
        <v>86757</v>
      </c>
      <c r="D921" s="2" t="s">
        <v>1458</v>
      </c>
      <c r="E921" s="2" t="s">
        <v>1845</v>
      </c>
      <c r="F921" t="s">
        <v>2258</v>
      </c>
      <c r="G921" s="6" t="s">
        <v>2233</v>
      </c>
      <c r="H921" s="6">
        <v>0</v>
      </c>
      <c r="I921" s="6" t="s">
        <v>2239</v>
      </c>
      <c r="J921" s="6" t="s">
        <v>2239</v>
      </c>
      <c r="K921" s="34">
        <v>37041.800000000003</v>
      </c>
      <c r="L921" s="34">
        <v>2823</v>
      </c>
      <c r="M921" s="34">
        <v>1871</v>
      </c>
      <c r="N921" s="34">
        <v>51.683591662212727</v>
      </c>
      <c r="O921" s="35">
        <v>6.7262607180676355</v>
      </c>
      <c r="P921" s="33">
        <v>0</v>
      </c>
      <c r="Q921" s="33">
        <v>0</v>
      </c>
      <c r="R921" s="33">
        <v>1871</v>
      </c>
      <c r="S921" s="8">
        <v>53.762820415609255</v>
      </c>
      <c r="T921" s="33">
        <v>13174.689</v>
      </c>
      <c r="U921" s="33">
        <v>9565.3652000000002</v>
      </c>
      <c r="V921" s="33">
        <v>0</v>
      </c>
      <c r="W921" s="33">
        <v>10664.325999999999</v>
      </c>
      <c r="X921" s="33">
        <v>4000.8348999999998</v>
      </c>
      <c r="Y921" s="33">
        <v>0</v>
      </c>
      <c r="Z921" s="33">
        <v>5927.0173999999997</v>
      </c>
      <c r="AA921" s="33">
        <v>0</v>
      </c>
      <c r="AB921" s="33">
        <v>563.04771000000005</v>
      </c>
      <c r="AC921" s="33">
        <v>30380.273000000001</v>
      </c>
      <c r="AD921" s="33">
        <v>118.54574</v>
      </c>
      <c r="AE921" s="33">
        <v>125.54454</v>
      </c>
      <c r="AF921" s="33">
        <v>0</v>
      </c>
      <c r="AG921" s="33">
        <v>9.9936364999999991</v>
      </c>
      <c r="AH921" s="33">
        <v>210.10283000000001</v>
      </c>
      <c r="AI921" s="33">
        <v>350.75173999999998</v>
      </c>
      <c r="AJ921" s="33">
        <v>15350.834999999999</v>
      </c>
      <c r="AK921" s="33">
        <v>1661.5790999999999</v>
      </c>
      <c r="AL921" s="33">
        <v>20253.844000000001</v>
      </c>
      <c r="AM921" s="33">
        <v>0</v>
      </c>
      <c r="AN921" s="33">
        <v>629.37995672940406</v>
      </c>
      <c r="AO921" s="10">
        <v>0.53715579026782345</v>
      </c>
      <c r="AP921" s="8">
        <v>29.027576197387514</v>
      </c>
      <c r="AQ921" s="8">
        <v>98.526259068703027</v>
      </c>
      <c r="AR921" s="8">
        <v>361</v>
      </c>
      <c r="AS921" s="8">
        <v>281.44044321329642</v>
      </c>
      <c r="AT921">
        <v>740</v>
      </c>
      <c r="AU921" s="20">
        <v>1460</v>
      </c>
      <c r="AV921" s="8">
        <v>78.033137359700703</v>
      </c>
      <c r="AW921" s="34">
        <v>247</v>
      </c>
      <c r="AX921" s="34">
        <v>188</v>
      </c>
    </row>
    <row r="922" spans="1:50" x14ac:dyDescent="0.25">
      <c r="A922" s="2" t="s">
        <v>88</v>
      </c>
      <c r="B922" s="3" t="s">
        <v>1846</v>
      </c>
      <c r="C922" s="4">
        <v>68081</v>
      </c>
      <c r="D922" s="2" t="s">
        <v>90</v>
      </c>
      <c r="E922" s="2" t="s">
        <v>1847</v>
      </c>
      <c r="F922" t="e">
        <v>#N/A</v>
      </c>
      <c r="G922" s="6" t="s">
        <v>2231</v>
      </c>
      <c r="H922" s="6">
        <v>0</v>
      </c>
      <c r="I922" s="6" t="s">
        <v>2239</v>
      </c>
      <c r="J922" s="6" t="s">
        <v>2239</v>
      </c>
      <c r="K922" s="34">
        <v>120661.9</v>
      </c>
      <c r="L922" s="34">
        <v>2909</v>
      </c>
      <c r="M922" s="34">
        <v>1252</v>
      </c>
      <c r="N922" s="34">
        <v>23.642172523961662</v>
      </c>
      <c r="O922" s="35">
        <v>0.54296483261134709</v>
      </c>
      <c r="P922" s="33">
        <v>347</v>
      </c>
      <c r="Q922" s="33">
        <v>896</v>
      </c>
      <c r="R922" s="33">
        <v>9</v>
      </c>
      <c r="S922" s="8">
        <v>35.391719542172233</v>
      </c>
      <c r="T922" s="33">
        <v>18897.883999999998</v>
      </c>
      <c r="U922" s="33">
        <v>2003.8939</v>
      </c>
      <c r="V922" s="33">
        <v>0</v>
      </c>
      <c r="W922" s="33">
        <v>61784.531999999999</v>
      </c>
      <c r="X922" s="33">
        <v>29610.17</v>
      </c>
      <c r="Y922" s="33">
        <v>7772.3334000000004</v>
      </c>
      <c r="Z922" s="33">
        <v>11107.284</v>
      </c>
      <c r="AA922" s="33">
        <v>1067.4802</v>
      </c>
      <c r="AB922" s="33">
        <v>9008.32</v>
      </c>
      <c r="AC922" s="33">
        <v>90507.562999999995</v>
      </c>
      <c r="AD922" s="33">
        <v>5819.7601999999997</v>
      </c>
      <c r="AE922" s="33">
        <v>2644.7002000000002</v>
      </c>
      <c r="AF922" s="33">
        <v>2174.7828</v>
      </c>
      <c r="AG922" s="33">
        <v>7870.6220999999996</v>
      </c>
      <c r="AH922" s="33">
        <v>230.30982</v>
      </c>
      <c r="AI922" s="33">
        <v>1098.3325</v>
      </c>
      <c r="AJ922" s="33">
        <v>33793.663999999997</v>
      </c>
      <c r="AK922" s="33">
        <v>33130.601999999999</v>
      </c>
      <c r="AL922" s="33">
        <v>44339.709000000003</v>
      </c>
      <c r="AM922" s="33">
        <v>51740.323639100003</v>
      </c>
      <c r="AN922" s="33">
        <v>688.97587073327998</v>
      </c>
      <c r="AO922" s="10">
        <v>0.37085862966175193</v>
      </c>
      <c r="AP922" s="8">
        <v>0</v>
      </c>
      <c r="AQ922" s="8">
        <v>90.423523878781282</v>
      </c>
      <c r="AR922" s="8">
        <v>1274</v>
      </c>
      <c r="AS922" s="8">
        <v>132.65306122448979</v>
      </c>
      <c r="AT922">
        <v>365</v>
      </c>
      <c r="AU922" s="20">
        <v>872.00000000000011</v>
      </c>
      <c r="AV922" s="8">
        <v>69.648562300319497</v>
      </c>
      <c r="AW922" s="34">
        <v>92</v>
      </c>
      <c r="AX922" s="34">
        <v>72</v>
      </c>
    </row>
    <row r="923" spans="1:50" x14ac:dyDescent="0.25">
      <c r="A923" s="2" t="s">
        <v>204</v>
      </c>
      <c r="B923" s="3" t="s">
        <v>1848</v>
      </c>
      <c r="C923" s="4">
        <v>52696</v>
      </c>
      <c r="D923" s="2" t="s">
        <v>206</v>
      </c>
      <c r="E923" s="2" t="s">
        <v>1849</v>
      </c>
      <c r="F923" t="s">
        <v>2255</v>
      </c>
      <c r="G923" s="6" t="s">
        <v>2230</v>
      </c>
      <c r="H923" s="6">
        <v>28</v>
      </c>
      <c r="I923" s="6" t="s">
        <v>2237</v>
      </c>
      <c r="J923" s="6" t="s">
        <v>2238</v>
      </c>
      <c r="K923" s="34">
        <v>121551.6</v>
      </c>
      <c r="L923" s="34">
        <v>2536</v>
      </c>
      <c r="M923" s="34">
        <v>2147</v>
      </c>
      <c r="N923" s="34">
        <v>49.184909175593852</v>
      </c>
      <c r="O923" s="35">
        <v>1.5839749603673625</v>
      </c>
      <c r="P923" s="33">
        <v>0</v>
      </c>
      <c r="Q923" s="33">
        <v>0</v>
      </c>
      <c r="R923" s="33">
        <v>2147</v>
      </c>
      <c r="S923" s="8">
        <v>88.562016557007141</v>
      </c>
      <c r="T923" s="33">
        <v>0</v>
      </c>
      <c r="U923" s="33">
        <v>396.78742</v>
      </c>
      <c r="V923" s="33">
        <v>16569.845000000001</v>
      </c>
      <c r="W923" s="33">
        <v>93823.339000000007</v>
      </c>
      <c r="X923" s="33">
        <v>3843.0493999999999</v>
      </c>
      <c r="Y923" s="33">
        <v>670.15720999999996</v>
      </c>
      <c r="Z923" s="33">
        <v>91465.903000000006</v>
      </c>
      <c r="AA923" s="33">
        <v>1188.8148000000001</v>
      </c>
      <c r="AB923" s="33">
        <v>5931.6387999999997</v>
      </c>
      <c r="AC923" s="33">
        <v>20985.258999999998</v>
      </c>
      <c r="AD923" s="33">
        <v>0</v>
      </c>
      <c r="AE923" s="33">
        <v>16.337298000000001</v>
      </c>
      <c r="AF923" s="33">
        <v>0</v>
      </c>
      <c r="AG923" s="33">
        <v>5891.6076000000003</v>
      </c>
      <c r="AH923" s="33">
        <v>1184.0065999999999</v>
      </c>
      <c r="AI923" s="33">
        <v>738.02656999999999</v>
      </c>
      <c r="AJ923" s="33">
        <v>5794.1764000000003</v>
      </c>
      <c r="AK923" s="33">
        <v>112.88562</v>
      </c>
      <c r="AL923" s="33">
        <v>106363.66</v>
      </c>
      <c r="AM923" s="33">
        <v>0</v>
      </c>
      <c r="AN923" s="33">
        <v>266.55245015689201</v>
      </c>
      <c r="AO923" s="10">
        <v>0.72391430225825137</v>
      </c>
      <c r="AP923" s="8">
        <v>0</v>
      </c>
      <c r="AQ923" s="8">
        <v>0</v>
      </c>
      <c r="AR923" s="8">
        <v>1232</v>
      </c>
      <c r="AS923" s="8">
        <v>0</v>
      </c>
      <c r="AT923">
        <v>698</v>
      </c>
      <c r="AU923" s="20">
        <v>2081</v>
      </c>
      <c r="AV923" s="8">
        <v>96.925943176525379</v>
      </c>
      <c r="AW923" s="34">
        <v>255</v>
      </c>
      <c r="AX923" s="34">
        <v>226</v>
      </c>
    </row>
    <row r="924" spans="1:50" x14ac:dyDescent="0.25">
      <c r="A924" s="2" t="s">
        <v>500</v>
      </c>
      <c r="B924" s="3" t="s">
        <v>1850</v>
      </c>
      <c r="C924" s="4">
        <v>5819</v>
      </c>
      <c r="D924" s="2" t="s">
        <v>502</v>
      </c>
      <c r="E924" s="2" t="s">
        <v>495</v>
      </c>
      <c r="F924" t="e">
        <v>#N/A</v>
      </c>
      <c r="G924" s="6" t="s">
        <v>2230</v>
      </c>
      <c r="H924" s="6">
        <v>0</v>
      </c>
      <c r="I924" s="6" t="s">
        <v>2239</v>
      </c>
      <c r="J924" s="6" t="s">
        <v>2238</v>
      </c>
      <c r="K924" s="34">
        <v>13358.5</v>
      </c>
      <c r="L924" s="34">
        <v>1265</v>
      </c>
      <c r="M924" s="34">
        <v>1118</v>
      </c>
      <c r="N924" s="34">
        <v>78.801431127012521</v>
      </c>
      <c r="O924" s="35">
        <v>10.73543636019925</v>
      </c>
      <c r="P924" s="33">
        <v>419</v>
      </c>
      <c r="Q924" s="33">
        <v>695</v>
      </c>
      <c r="R924" s="33">
        <v>4</v>
      </c>
      <c r="S924" s="8">
        <v>23.581733316391787</v>
      </c>
      <c r="T924" s="33">
        <v>1304.2277999999999</v>
      </c>
      <c r="U924" s="33">
        <v>0</v>
      </c>
      <c r="V924" s="33">
        <v>483.50934000000001</v>
      </c>
      <c r="W924" s="33">
        <v>10265.06</v>
      </c>
      <c r="X924" s="33">
        <v>164.21728999999999</v>
      </c>
      <c r="Y924" s="33">
        <v>0</v>
      </c>
      <c r="Z924" s="33">
        <v>905.59747000000004</v>
      </c>
      <c r="AA924" s="33">
        <v>1572.6410000000001</v>
      </c>
      <c r="AB924" s="33">
        <v>56.340629</v>
      </c>
      <c r="AC924" s="33">
        <v>9732.2387999999992</v>
      </c>
      <c r="AD924" s="33">
        <v>0</v>
      </c>
      <c r="AE924" s="33">
        <v>16.804728999999998</v>
      </c>
      <c r="AF924" s="33">
        <v>0</v>
      </c>
      <c r="AG924" s="33">
        <v>4188.0567000000001</v>
      </c>
      <c r="AH924" s="33">
        <v>1508.8361</v>
      </c>
      <c r="AI924" s="33">
        <v>2.3738182000000001</v>
      </c>
      <c r="AJ924" s="33">
        <v>3130.9164999999998</v>
      </c>
      <c r="AK924" s="33">
        <v>527.10392000000002</v>
      </c>
      <c r="AL924" s="33">
        <v>2892.7260999999999</v>
      </c>
      <c r="AM924" s="33">
        <v>0</v>
      </c>
      <c r="AN924" s="33">
        <v>16.390347680664398</v>
      </c>
      <c r="AO924" s="10">
        <v>0.32426628489620618</v>
      </c>
      <c r="AP924" s="8">
        <v>0</v>
      </c>
      <c r="AQ924" s="8">
        <v>9.9556401497913782</v>
      </c>
      <c r="AR924" s="8">
        <v>141</v>
      </c>
      <c r="AS924" s="8">
        <v>89.361702127659569</v>
      </c>
      <c r="AT924">
        <v>464</v>
      </c>
      <c r="AU924" s="20">
        <v>802</v>
      </c>
      <c r="AV924" s="8">
        <v>71.735241502683365</v>
      </c>
      <c r="AW924" s="34">
        <v>55</v>
      </c>
      <c r="AX924" s="34">
        <v>47</v>
      </c>
    </row>
    <row r="925" spans="1:50" x14ac:dyDescent="0.25">
      <c r="A925" s="2" t="s">
        <v>758</v>
      </c>
      <c r="B925" s="3" t="s">
        <v>1851</v>
      </c>
      <c r="C925" s="4">
        <v>50330</v>
      </c>
      <c r="D925" s="2" t="s">
        <v>760</v>
      </c>
      <c r="E925" s="2" t="s">
        <v>1852</v>
      </c>
      <c r="F925" t="s">
        <v>2251</v>
      </c>
      <c r="G925" s="5" t="s">
        <v>2230</v>
      </c>
      <c r="H925" s="6">
        <v>0</v>
      </c>
      <c r="I925" s="6" t="s">
        <v>2239</v>
      </c>
      <c r="J925" s="6" t="s">
        <v>2239</v>
      </c>
      <c r="K925" s="34">
        <v>228220.00000000003</v>
      </c>
      <c r="L925" s="34">
        <v>1574</v>
      </c>
      <c r="M925" s="34">
        <v>1349</v>
      </c>
      <c r="N925" s="34">
        <v>15.41882876204596</v>
      </c>
      <c r="O925" s="35">
        <v>0.17675727667519475</v>
      </c>
      <c r="P925" s="33">
        <v>270</v>
      </c>
      <c r="Q925" s="33">
        <v>1000</v>
      </c>
      <c r="R925" s="33">
        <v>79</v>
      </c>
      <c r="S925" s="8">
        <v>68.64049191714831</v>
      </c>
      <c r="T925" s="33">
        <v>39241.911999999997</v>
      </c>
      <c r="U925" s="33">
        <v>81047.475999999995</v>
      </c>
      <c r="V925" s="33">
        <v>5592.6511</v>
      </c>
      <c r="W925" s="33">
        <v>97611.421000000002</v>
      </c>
      <c r="X925" s="33">
        <v>2596.4321</v>
      </c>
      <c r="Y925" s="33">
        <v>0</v>
      </c>
      <c r="Z925" s="33">
        <v>128676.05</v>
      </c>
      <c r="AA925" s="33">
        <v>44011.4</v>
      </c>
      <c r="AB925" s="33">
        <v>1726.2471</v>
      </c>
      <c r="AC925" s="33">
        <v>51676.197999999997</v>
      </c>
      <c r="AD925" s="33">
        <v>0</v>
      </c>
      <c r="AE925" s="33">
        <v>0</v>
      </c>
      <c r="AF925" s="33">
        <v>0</v>
      </c>
      <c r="AG925" s="33">
        <v>6309.4687000000004</v>
      </c>
      <c r="AH925" s="33">
        <v>44011.4</v>
      </c>
      <c r="AI925" s="33">
        <v>1624.2950000000001</v>
      </c>
      <c r="AJ925" s="33">
        <v>8043.0029000000004</v>
      </c>
      <c r="AK925" s="33">
        <v>10912.415999999999</v>
      </c>
      <c r="AL925" s="33">
        <v>155189.31</v>
      </c>
      <c r="AM925" s="33">
        <v>74894.195808799996</v>
      </c>
      <c r="AN925" s="33">
        <v>1937.6228047903999</v>
      </c>
      <c r="AO925" s="10">
        <v>0.44556521739130434</v>
      </c>
      <c r="AP925" s="8">
        <v>0</v>
      </c>
      <c r="AQ925" s="8">
        <v>432.21385043075895</v>
      </c>
      <c r="AR925" s="8">
        <v>1980</v>
      </c>
      <c r="AS925" s="8">
        <v>225.27777777777777</v>
      </c>
      <c r="AT925">
        <v>165</v>
      </c>
      <c r="AU925" s="20">
        <v>1277</v>
      </c>
      <c r="AV925" s="8">
        <v>94.662713120830247</v>
      </c>
      <c r="AW925" s="34">
        <v>95</v>
      </c>
      <c r="AX925" s="34">
        <v>87</v>
      </c>
    </row>
    <row r="926" spans="1:50" x14ac:dyDescent="0.25">
      <c r="A926" s="2" t="s">
        <v>758</v>
      </c>
      <c r="B926" s="3" t="s">
        <v>1853</v>
      </c>
      <c r="C926" s="4">
        <v>50689</v>
      </c>
      <c r="D926" s="2" t="s">
        <v>760</v>
      </c>
      <c r="E926" s="2" t="s">
        <v>1721</v>
      </c>
      <c r="F926" t="e">
        <v>#N/A</v>
      </c>
      <c r="G926" s="6" t="s">
        <v>2230</v>
      </c>
      <c r="H926" s="6">
        <v>8</v>
      </c>
      <c r="I926" s="6" t="s">
        <v>2238</v>
      </c>
      <c r="J926" s="6" t="s">
        <v>2238</v>
      </c>
      <c r="K926" s="34">
        <v>604384.80000000005</v>
      </c>
      <c r="L926" s="34">
        <v>1541</v>
      </c>
      <c r="M926" s="34">
        <v>1363</v>
      </c>
      <c r="N926" s="34">
        <v>19.222303741746149</v>
      </c>
      <c r="O926" s="35">
        <v>0.11228958987381213</v>
      </c>
      <c r="P926" s="33">
        <v>346</v>
      </c>
      <c r="Q926" s="33">
        <v>1012</v>
      </c>
      <c r="R926" s="33">
        <v>5</v>
      </c>
      <c r="S926" s="8">
        <v>28.757079991120442</v>
      </c>
      <c r="T926" s="33">
        <v>98524.798999999999</v>
      </c>
      <c r="U926" s="33">
        <v>20963.030999999999</v>
      </c>
      <c r="V926" s="33">
        <v>47912.824999999997</v>
      </c>
      <c r="W926" s="33">
        <v>344288.96</v>
      </c>
      <c r="X926" s="33">
        <v>81723.600999999995</v>
      </c>
      <c r="Y926" s="33">
        <v>174.56351000000001</v>
      </c>
      <c r="Z926" s="33">
        <v>109922.78</v>
      </c>
      <c r="AA926" s="33">
        <v>15363.64</v>
      </c>
      <c r="AB926" s="33">
        <v>2843.7002000000002</v>
      </c>
      <c r="AC926" s="33">
        <v>463687.78</v>
      </c>
      <c r="AD926" s="33">
        <v>1420.7583</v>
      </c>
      <c r="AE926" s="33">
        <v>206.78525999999999</v>
      </c>
      <c r="AF926" s="33">
        <v>0</v>
      </c>
      <c r="AG926" s="33">
        <v>7877.0248000000001</v>
      </c>
      <c r="AH926" s="33">
        <v>3123.2613000000001</v>
      </c>
      <c r="AI926" s="33">
        <v>14097.62</v>
      </c>
      <c r="AJ926" s="33">
        <v>9660.1442999999999</v>
      </c>
      <c r="AK926" s="33">
        <v>387799.87</v>
      </c>
      <c r="AL926" s="33">
        <v>170648.51</v>
      </c>
      <c r="AM926" s="33">
        <v>0</v>
      </c>
      <c r="AN926" s="33">
        <v>523.89383321538003</v>
      </c>
      <c r="AO926" s="10">
        <v>0.45407725321888415</v>
      </c>
      <c r="AP926" s="8">
        <v>0</v>
      </c>
      <c r="AQ926" s="8">
        <v>590.59374921544122</v>
      </c>
      <c r="AR926" s="8">
        <v>6454</v>
      </c>
      <c r="AS926" s="8">
        <v>94.437558103501701</v>
      </c>
      <c r="AT926">
        <v>551</v>
      </c>
      <c r="AU926" s="20">
        <v>973</v>
      </c>
      <c r="AV926" s="8">
        <v>71.386647101980927</v>
      </c>
      <c r="AW926" s="34">
        <v>154</v>
      </c>
      <c r="AX926" s="34">
        <v>130</v>
      </c>
    </row>
    <row r="927" spans="1:50" x14ac:dyDescent="0.25">
      <c r="A927" s="2" t="s">
        <v>1145</v>
      </c>
      <c r="B927" s="3" t="s">
        <v>1854</v>
      </c>
      <c r="C927" s="4">
        <v>18410</v>
      </c>
      <c r="D927" s="2" t="s">
        <v>1147</v>
      </c>
      <c r="E927" s="2" t="s">
        <v>1855</v>
      </c>
      <c r="F927" t="s">
        <v>2254</v>
      </c>
      <c r="G927" s="5" t="s">
        <v>2230</v>
      </c>
      <c r="H927" s="6">
        <v>0</v>
      </c>
      <c r="I927" s="6" t="s">
        <v>2239</v>
      </c>
      <c r="J927" s="6" t="s">
        <v>2239</v>
      </c>
      <c r="K927" s="34">
        <v>172622.40000000002</v>
      </c>
      <c r="L927" s="34">
        <v>2115</v>
      </c>
      <c r="M927" s="34">
        <v>1930</v>
      </c>
      <c r="N927" s="34">
        <v>12.279792746113989</v>
      </c>
      <c r="O927" s="35">
        <v>0.32017903601307485</v>
      </c>
      <c r="P927" s="33">
        <v>744</v>
      </c>
      <c r="Q927" s="33">
        <v>1173</v>
      </c>
      <c r="R927" s="33">
        <v>13</v>
      </c>
      <c r="S927" s="8">
        <v>42.744100562769717</v>
      </c>
      <c r="T927" s="33">
        <v>6405.8537999999999</v>
      </c>
      <c r="U927" s="33">
        <v>300.38833</v>
      </c>
      <c r="V927" s="33">
        <v>0</v>
      </c>
      <c r="W927" s="33">
        <v>150788.97</v>
      </c>
      <c r="X927" s="33">
        <v>12995.787</v>
      </c>
      <c r="Y927" s="33">
        <v>3587.6523999999999</v>
      </c>
      <c r="Z927" s="33">
        <v>43424.872000000003</v>
      </c>
      <c r="AA927" s="33">
        <v>0</v>
      </c>
      <c r="AB927" s="33">
        <v>609.49856</v>
      </c>
      <c r="AC927" s="33">
        <v>122815.18</v>
      </c>
      <c r="AD927" s="33">
        <v>53.786296</v>
      </c>
      <c r="AE927" s="33">
        <v>39.361052000000001</v>
      </c>
      <c r="AF927" s="33">
        <v>0</v>
      </c>
      <c r="AG927" s="33">
        <v>13448.727999999999</v>
      </c>
      <c r="AH927" s="33">
        <v>0</v>
      </c>
      <c r="AI927" s="33">
        <v>520.38219000000004</v>
      </c>
      <c r="AJ927" s="33">
        <v>82499.763999999996</v>
      </c>
      <c r="AK927" s="33">
        <v>1107.7551000000001</v>
      </c>
      <c r="AL927" s="33">
        <v>72875.008000000002</v>
      </c>
      <c r="AM927" s="33">
        <v>0</v>
      </c>
      <c r="AN927" s="33">
        <v>1615.1823942799197</v>
      </c>
      <c r="AO927" s="10">
        <v>0.4908112953832362</v>
      </c>
      <c r="AP927" s="8">
        <v>0</v>
      </c>
      <c r="AQ927" s="8">
        <v>267.56543968159122</v>
      </c>
      <c r="AR927" s="8">
        <v>2001</v>
      </c>
      <c r="AS927" s="8">
        <v>192.83858070964519</v>
      </c>
      <c r="AT927">
        <v>450</v>
      </c>
      <c r="AU927" s="20">
        <v>1737</v>
      </c>
      <c r="AV927" s="8">
        <v>90</v>
      </c>
      <c r="AW927" s="34">
        <v>193</v>
      </c>
      <c r="AX927" s="34">
        <v>176</v>
      </c>
    </row>
    <row r="928" spans="1:50" x14ac:dyDescent="0.25">
      <c r="A928" s="2" t="s">
        <v>1669</v>
      </c>
      <c r="B928" s="3" t="s">
        <v>1856</v>
      </c>
      <c r="C928" s="4">
        <v>81736</v>
      </c>
      <c r="D928" s="2" t="s">
        <v>1671</v>
      </c>
      <c r="E928" s="2" t="s">
        <v>1857</v>
      </c>
      <c r="F928" t="s">
        <v>2260</v>
      </c>
      <c r="G928" s="6" t="s">
        <v>2232</v>
      </c>
      <c r="H928" s="6">
        <v>16</v>
      </c>
      <c r="I928" s="6" t="s">
        <v>2238</v>
      </c>
      <c r="J928" s="6" t="s">
        <v>2239</v>
      </c>
      <c r="K928" s="34">
        <v>86598.200000000012</v>
      </c>
      <c r="L928" s="34">
        <v>3018</v>
      </c>
      <c r="M928" s="34">
        <v>2672</v>
      </c>
      <c r="N928" s="34">
        <v>72.305389221556879</v>
      </c>
      <c r="O928" s="35">
        <v>4.8053905454622887</v>
      </c>
      <c r="P928" s="33">
        <v>668</v>
      </c>
      <c r="Q928" s="33">
        <v>1970</v>
      </c>
      <c r="R928" s="33">
        <v>34</v>
      </c>
      <c r="S928" s="8">
        <v>48.008016851366911</v>
      </c>
      <c r="T928" s="33">
        <v>2957.7440999999999</v>
      </c>
      <c r="U928" s="33">
        <v>13381.934999999999</v>
      </c>
      <c r="V928" s="33">
        <v>4667.4175999999998</v>
      </c>
      <c r="W928" s="33">
        <v>16224.859</v>
      </c>
      <c r="X928" s="33">
        <v>51752.582000000002</v>
      </c>
      <c r="Y928" s="33">
        <v>1422.6702</v>
      </c>
      <c r="Z928" s="33">
        <v>24960.835999999999</v>
      </c>
      <c r="AA928" s="33">
        <v>1078.0137999999999</v>
      </c>
      <c r="AB928" s="33">
        <v>3368.3247000000001</v>
      </c>
      <c r="AC928" s="33">
        <v>61482.631000000001</v>
      </c>
      <c r="AD928" s="33">
        <v>1616.9023</v>
      </c>
      <c r="AE928" s="33">
        <v>1069.0551</v>
      </c>
      <c r="AF928" s="33">
        <v>0</v>
      </c>
      <c r="AG928" s="33">
        <v>5565.6031000000003</v>
      </c>
      <c r="AH928" s="33">
        <v>0</v>
      </c>
      <c r="AI928" s="33">
        <v>1245.1383000000001</v>
      </c>
      <c r="AJ928" s="33">
        <v>7882.4706999999999</v>
      </c>
      <c r="AK928" s="33">
        <v>32913.245999999999</v>
      </c>
      <c r="AL928" s="33">
        <v>44814.142999999996</v>
      </c>
      <c r="AM928" s="33">
        <v>4162.6700785800003</v>
      </c>
      <c r="AN928" s="33">
        <v>454.98199024301198</v>
      </c>
      <c r="AO928" s="10">
        <v>0.42679493195682772</v>
      </c>
      <c r="AP928" s="8">
        <v>0</v>
      </c>
      <c r="AQ928" s="8">
        <v>49.910260479157799</v>
      </c>
      <c r="AR928" s="8">
        <v>907</v>
      </c>
      <c r="AS928" s="8">
        <v>57.552370452039689</v>
      </c>
      <c r="AT928">
        <v>606</v>
      </c>
      <c r="AU928" s="20">
        <v>2492.0000000000005</v>
      </c>
      <c r="AV928" s="8">
        <v>93.263473053892227</v>
      </c>
      <c r="AW928" s="34">
        <v>259</v>
      </c>
      <c r="AX928" s="34">
        <v>216</v>
      </c>
    </row>
    <row r="929" spans="1:50" x14ac:dyDescent="0.25">
      <c r="A929" s="2" t="s">
        <v>88</v>
      </c>
      <c r="B929" s="3" t="s">
        <v>1858</v>
      </c>
      <c r="C929" s="4">
        <v>68255</v>
      </c>
      <c r="D929" s="2" t="s">
        <v>90</v>
      </c>
      <c r="E929" s="2" t="s">
        <v>1859</v>
      </c>
      <c r="F929" t="e">
        <v>#N/A</v>
      </c>
      <c r="G929" s="6" t="s">
        <v>2233</v>
      </c>
      <c r="H929" s="6">
        <v>8</v>
      </c>
      <c r="I929" s="6" t="s">
        <v>2238</v>
      </c>
      <c r="J929" s="6" t="s">
        <v>2238</v>
      </c>
      <c r="K929" s="34">
        <v>46570.5</v>
      </c>
      <c r="L929" s="34">
        <v>1885</v>
      </c>
      <c r="M929" s="34">
        <v>1594</v>
      </c>
      <c r="N929" s="34">
        <v>22.584692597239648</v>
      </c>
      <c r="O929" s="35">
        <v>1.9969058010540601</v>
      </c>
      <c r="P929" s="33">
        <v>838</v>
      </c>
      <c r="Q929" s="33">
        <v>738</v>
      </c>
      <c r="R929" s="33">
        <v>18</v>
      </c>
      <c r="S929" s="8">
        <v>35.455654451618699</v>
      </c>
      <c r="T929" s="33">
        <v>24.019749999999998</v>
      </c>
      <c r="U929" s="33">
        <v>0</v>
      </c>
      <c r="V929" s="33">
        <v>59.177273999999997</v>
      </c>
      <c r="W929" s="33">
        <v>44564.851000000002</v>
      </c>
      <c r="X929" s="33">
        <v>902.90247999999997</v>
      </c>
      <c r="Y929" s="33">
        <v>0</v>
      </c>
      <c r="Z929" s="33">
        <v>13708.54</v>
      </c>
      <c r="AA929" s="33">
        <v>75.081854000000007</v>
      </c>
      <c r="AB929" s="33">
        <v>0</v>
      </c>
      <c r="AC929" s="33">
        <v>31750.312000000002</v>
      </c>
      <c r="AD929" s="33">
        <v>54.712845999999999</v>
      </c>
      <c r="AE929" s="33">
        <v>37.696643999999999</v>
      </c>
      <c r="AF929" s="33">
        <v>0</v>
      </c>
      <c r="AG929" s="33">
        <v>13439.483</v>
      </c>
      <c r="AH929" s="33">
        <v>45.691307000000002</v>
      </c>
      <c r="AI929" s="33">
        <v>0</v>
      </c>
      <c r="AJ929" s="33">
        <v>15804.103999999999</v>
      </c>
      <c r="AK929" s="33">
        <v>97.913065000000003</v>
      </c>
      <c r="AL929" s="33">
        <v>16163.759</v>
      </c>
      <c r="AM929" s="33">
        <v>0</v>
      </c>
      <c r="AN929" s="33">
        <v>97.295847869955992</v>
      </c>
      <c r="AO929" s="10">
        <v>0.48772462667679067</v>
      </c>
      <c r="AP929" s="8">
        <v>0</v>
      </c>
      <c r="AQ929" s="8">
        <v>94.67717485414407</v>
      </c>
      <c r="AR929" s="8">
        <v>459</v>
      </c>
      <c r="AS929" s="8">
        <v>385.51198257080608</v>
      </c>
      <c r="AT929">
        <v>504</v>
      </c>
      <c r="AU929" s="20">
        <v>1132</v>
      </c>
      <c r="AV929" s="8">
        <v>71.016311166875795</v>
      </c>
      <c r="AW929" s="34">
        <v>332</v>
      </c>
      <c r="AX929" s="34">
        <v>314</v>
      </c>
    </row>
    <row r="930" spans="1:50" x14ac:dyDescent="0.25">
      <c r="A930" s="2" t="s">
        <v>301</v>
      </c>
      <c r="B930" s="3" t="s">
        <v>1860</v>
      </c>
      <c r="C930" s="4">
        <v>13744</v>
      </c>
      <c r="D930" s="2" t="s">
        <v>303</v>
      </c>
      <c r="E930" s="2" t="s">
        <v>1861</v>
      </c>
      <c r="F930" t="s">
        <v>2262</v>
      </c>
      <c r="G930" s="6" t="s">
        <v>2233</v>
      </c>
      <c r="H930" s="6">
        <v>0</v>
      </c>
      <c r="I930" s="6" t="s">
        <v>2239</v>
      </c>
      <c r="J930" s="6" t="s">
        <v>2239</v>
      </c>
      <c r="K930" s="34">
        <v>138169.79999999999</v>
      </c>
      <c r="L930" s="34">
        <v>1119</v>
      </c>
      <c r="M930" s="34">
        <v>1034</v>
      </c>
      <c r="N930" s="34">
        <v>13.829787234042554</v>
      </c>
      <c r="O930" s="35">
        <v>0.13431219300961114</v>
      </c>
      <c r="P930" s="33">
        <v>287</v>
      </c>
      <c r="Q930" s="33">
        <v>719</v>
      </c>
      <c r="R930" s="33">
        <v>28</v>
      </c>
      <c r="S930" s="8">
        <v>33.090727084184515</v>
      </c>
      <c r="T930" s="33">
        <v>30728.864000000001</v>
      </c>
      <c r="U930" s="33">
        <v>3280.3146999999999</v>
      </c>
      <c r="V930" s="33">
        <v>0</v>
      </c>
      <c r="W930" s="33">
        <v>73955.047000000006</v>
      </c>
      <c r="X930" s="33">
        <v>18214.07</v>
      </c>
      <c r="Y930" s="33">
        <v>13288.92</v>
      </c>
      <c r="Z930" s="33">
        <v>13633.311</v>
      </c>
      <c r="AA930" s="33">
        <v>1740.6331</v>
      </c>
      <c r="AB930" s="33">
        <v>8525.3785000000007</v>
      </c>
      <c r="AC930" s="33">
        <v>99263.673999999999</v>
      </c>
      <c r="AD930" s="33">
        <v>547.05965000000003</v>
      </c>
      <c r="AE930" s="33">
        <v>116.12645999999999</v>
      </c>
      <c r="AF930" s="33">
        <v>435.51684</v>
      </c>
      <c r="AG930" s="33">
        <v>13398.721</v>
      </c>
      <c r="AH930" s="33">
        <v>696.28994999999998</v>
      </c>
      <c r="AI930" s="33">
        <v>860.73595</v>
      </c>
      <c r="AJ930" s="33">
        <v>43417.326999999997</v>
      </c>
      <c r="AK930" s="33">
        <v>32740.328000000001</v>
      </c>
      <c r="AL930" s="33">
        <v>45333.930999999997</v>
      </c>
      <c r="AM930" s="33">
        <v>0</v>
      </c>
      <c r="AN930" s="33">
        <v>589.61639183223599</v>
      </c>
      <c r="AO930" s="10">
        <v>0.62957238536836679</v>
      </c>
      <c r="AP930" s="8">
        <v>0</v>
      </c>
      <c r="AQ930" s="8">
        <v>99.477340701603737</v>
      </c>
      <c r="AR930" s="8">
        <v>1345</v>
      </c>
      <c r="AS930" s="8">
        <v>121.78438661710037</v>
      </c>
      <c r="AT930">
        <v>481</v>
      </c>
      <c r="AU930" s="20">
        <v>939</v>
      </c>
      <c r="AV930" s="8">
        <v>90.812379110251456</v>
      </c>
      <c r="AW930" s="34">
        <v>182</v>
      </c>
      <c r="AX930" s="34">
        <v>163</v>
      </c>
    </row>
    <row r="931" spans="1:50" x14ac:dyDescent="0.25">
      <c r="A931" s="2" t="s">
        <v>500</v>
      </c>
      <c r="B931" s="3" t="s">
        <v>1862</v>
      </c>
      <c r="C931" s="4">
        <v>5321</v>
      </c>
      <c r="D931" s="2" t="s">
        <v>502</v>
      </c>
      <c r="E931" s="2" t="s">
        <v>1863</v>
      </c>
      <c r="F931" t="e">
        <v>#N/A</v>
      </c>
      <c r="G931" s="6" t="s">
        <v>2232</v>
      </c>
      <c r="H931" s="6">
        <v>0</v>
      </c>
      <c r="I931" s="6" t="s">
        <v>2239</v>
      </c>
      <c r="J931" s="6" t="s">
        <v>2239</v>
      </c>
      <c r="K931" s="34">
        <v>7861.0000000000009</v>
      </c>
      <c r="L931" s="34">
        <v>1477</v>
      </c>
      <c r="M931" s="34">
        <v>720</v>
      </c>
      <c r="N931" s="34">
        <v>78.75</v>
      </c>
      <c r="O931" s="35">
        <v>11.307630777571848</v>
      </c>
      <c r="P931" s="33">
        <v>142</v>
      </c>
      <c r="Q931" s="33">
        <v>529</v>
      </c>
      <c r="R931" s="33">
        <v>49</v>
      </c>
      <c r="S931" s="8">
        <v>66.004525003960666</v>
      </c>
      <c r="T931" s="33">
        <v>814.80848000000003</v>
      </c>
      <c r="U931" s="33">
        <v>0</v>
      </c>
      <c r="V931" s="33">
        <v>0</v>
      </c>
      <c r="W931" s="33">
        <v>3724.9074999999998</v>
      </c>
      <c r="X931" s="33">
        <v>0</v>
      </c>
      <c r="Y931" s="33">
        <v>0</v>
      </c>
      <c r="Z931" s="33">
        <v>1257.7696000000001</v>
      </c>
      <c r="AA931" s="33">
        <v>0</v>
      </c>
      <c r="AB931" s="33">
        <v>2883.5212999999999</v>
      </c>
      <c r="AC931" s="33">
        <v>4265.3626999999997</v>
      </c>
      <c r="AD931" s="33">
        <v>47.644289999999998</v>
      </c>
      <c r="AE931" s="33">
        <v>64.606747999999996</v>
      </c>
      <c r="AF931" s="33">
        <v>0</v>
      </c>
      <c r="AG931" s="33">
        <v>902.17984999999999</v>
      </c>
      <c r="AH931" s="33">
        <v>0</v>
      </c>
      <c r="AI931" s="33">
        <v>63.151794000000002</v>
      </c>
      <c r="AJ931" s="33">
        <v>1518.8367000000001</v>
      </c>
      <c r="AK931" s="33">
        <v>325.30426999999997</v>
      </c>
      <c r="AL931" s="33">
        <v>5580.2184999999999</v>
      </c>
      <c r="AM931" s="33">
        <v>6411.4897312700004</v>
      </c>
      <c r="AN931" s="33">
        <v>13.068795705763598</v>
      </c>
      <c r="AO931" s="10">
        <v>0.16857610474631751</v>
      </c>
      <c r="AP931" s="8">
        <v>0</v>
      </c>
      <c r="AQ931" s="8">
        <v>35.192397799341904</v>
      </c>
      <c r="AR931" s="8">
        <v>70</v>
      </c>
      <c r="AS931" s="8">
        <v>636.28571428571433</v>
      </c>
      <c r="AT931">
        <v>184</v>
      </c>
      <c r="AU931" s="20">
        <v>636</v>
      </c>
      <c r="AV931" s="8">
        <v>88.333333333333329</v>
      </c>
      <c r="AW931" s="34">
        <v>12</v>
      </c>
      <c r="AX931" s="34">
        <v>11</v>
      </c>
    </row>
    <row r="932" spans="1:50" x14ac:dyDescent="0.25">
      <c r="A932" s="2" t="s">
        <v>295</v>
      </c>
      <c r="B932" s="3" t="s">
        <v>1864</v>
      </c>
      <c r="C932" s="4">
        <v>73411</v>
      </c>
      <c r="D932" s="2" t="s">
        <v>297</v>
      </c>
      <c r="E932" s="2" t="s">
        <v>1865</v>
      </c>
      <c r="F932" t="e">
        <v>#N/A</v>
      </c>
      <c r="G932" s="6" t="s">
        <v>2232</v>
      </c>
      <c r="H932" s="6">
        <v>0</v>
      </c>
      <c r="I932" s="6" t="s">
        <v>2239</v>
      </c>
      <c r="J932" s="6" t="s">
        <v>2239</v>
      </c>
      <c r="K932" s="34">
        <v>29197.399999999998</v>
      </c>
      <c r="L932" s="34">
        <v>4451</v>
      </c>
      <c r="M932" s="34">
        <v>3816</v>
      </c>
      <c r="N932" s="34">
        <v>69.654088050314471</v>
      </c>
      <c r="O932" s="35">
        <v>21.022112665269379</v>
      </c>
      <c r="P932" s="33">
        <v>3083</v>
      </c>
      <c r="Q932" s="33">
        <v>732</v>
      </c>
      <c r="R932" s="33">
        <v>1</v>
      </c>
      <c r="S932" s="8">
        <v>14.80623723655024</v>
      </c>
      <c r="T932" s="33">
        <v>2555.8589000000002</v>
      </c>
      <c r="U932" s="33">
        <v>0</v>
      </c>
      <c r="V932" s="33">
        <v>0</v>
      </c>
      <c r="W932" s="33">
        <v>25897.620999999999</v>
      </c>
      <c r="X932" s="33">
        <v>0</v>
      </c>
      <c r="Y932" s="33">
        <v>0</v>
      </c>
      <c r="Z932" s="33">
        <v>799.55786999999998</v>
      </c>
      <c r="AA932" s="33">
        <v>0</v>
      </c>
      <c r="AB932" s="33">
        <v>54.721857</v>
      </c>
      <c r="AC932" s="33">
        <v>27584.155999999999</v>
      </c>
      <c r="AD932" s="33">
        <v>198.49941000000001</v>
      </c>
      <c r="AE932" s="33">
        <v>192.35337000000001</v>
      </c>
      <c r="AF932" s="33">
        <v>0</v>
      </c>
      <c r="AG932" s="33">
        <v>3452.5365999999999</v>
      </c>
      <c r="AH932" s="33">
        <v>0</v>
      </c>
      <c r="AI932" s="33">
        <v>0</v>
      </c>
      <c r="AJ932" s="33">
        <v>20411.035</v>
      </c>
      <c r="AK932" s="33">
        <v>340.95992999999999</v>
      </c>
      <c r="AL932" s="33">
        <v>4240.0505999999996</v>
      </c>
      <c r="AM932" s="33">
        <v>0</v>
      </c>
      <c r="AN932" s="33">
        <v>3.2264364163564001</v>
      </c>
      <c r="AO932" s="10">
        <v>0.50937176226806069</v>
      </c>
      <c r="AP932" s="8">
        <v>0</v>
      </c>
      <c r="AQ932" s="8">
        <v>422.7</v>
      </c>
      <c r="AR932" s="8">
        <v>291</v>
      </c>
      <c r="AS932" s="8">
        <v>1452.5773195876288</v>
      </c>
      <c r="AT932">
        <v>3316</v>
      </c>
      <c r="AU932" s="20">
        <v>1152</v>
      </c>
      <c r="AV932" s="8">
        <v>30.188679245283019</v>
      </c>
      <c r="AW932" s="34">
        <v>1094</v>
      </c>
      <c r="AX932" s="34">
        <v>990</v>
      </c>
    </row>
    <row r="933" spans="1:50" x14ac:dyDescent="0.25">
      <c r="A933" s="2" t="s">
        <v>33</v>
      </c>
      <c r="B933" s="3" t="s">
        <v>1866</v>
      </c>
      <c r="C933" s="4">
        <v>15518</v>
      </c>
      <c r="D933" s="2" t="s">
        <v>35</v>
      </c>
      <c r="E933" s="2" t="s">
        <v>1867</v>
      </c>
      <c r="F933" t="e">
        <v>#N/A</v>
      </c>
      <c r="G933" s="6" t="s">
        <v>2230</v>
      </c>
      <c r="H933" s="6">
        <v>12</v>
      </c>
      <c r="I933" s="6" t="s">
        <v>2238</v>
      </c>
      <c r="J933" s="6" t="s">
        <v>2238</v>
      </c>
      <c r="K933" s="34">
        <v>31072.000000000004</v>
      </c>
      <c r="L933" s="34">
        <v>659</v>
      </c>
      <c r="M933" s="34">
        <v>603</v>
      </c>
      <c r="N933" s="34">
        <v>35.489220563847432</v>
      </c>
      <c r="O933" s="35">
        <v>1.0354367350192806</v>
      </c>
      <c r="P933" s="33">
        <v>85</v>
      </c>
      <c r="Q933" s="33">
        <v>481</v>
      </c>
      <c r="R933" s="33">
        <v>37</v>
      </c>
      <c r="S933" s="8">
        <v>67.426791140215485</v>
      </c>
      <c r="T933" s="33">
        <v>1620.4765</v>
      </c>
      <c r="U933" s="33">
        <v>0</v>
      </c>
      <c r="V933" s="33">
        <v>1246.0987</v>
      </c>
      <c r="W933" s="33">
        <v>27954.752</v>
      </c>
      <c r="X933" s="33">
        <v>2.8788768999999998</v>
      </c>
      <c r="Y933" s="33">
        <v>0</v>
      </c>
      <c r="Z933" s="33">
        <v>15418.539000000001</v>
      </c>
      <c r="AA933" s="33">
        <v>0</v>
      </c>
      <c r="AB933" s="33">
        <v>199.02155999999999</v>
      </c>
      <c r="AC933" s="33">
        <v>15308.584999999999</v>
      </c>
      <c r="AD933" s="33">
        <v>13.096532</v>
      </c>
      <c r="AE933" s="33">
        <v>13.202036</v>
      </c>
      <c r="AF933" s="33">
        <v>0</v>
      </c>
      <c r="AG933" s="33">
        <v>3236.6873000000001</v>
      </c>
      <c r="AH933" s="33">
        <v>0</v>
      </c>
      <c r="AI933" s="33">
        <v>74.115213999999995</v>
      </c>
      <c r="AJ933" s="33">
        <v>5371.5427</v>
      </c>
      <c r="AK933" s="33">
        <v>1382.3601000000001</v>
      </c>
      <c r="AL933" s="33">
        <v>20861.334999999999</v>
      </c>
      <c r="AM933" s="33">
        <v>772.26426231000005</v>
      </c>
      <c r="AN933" s="33">
        <v>57.2520741654604</v>
      </c>
      <c r="AO933" s="10">
        <v>0.30583756345177665</v>
      </c>
      <c r="AP933" s="8">
        <v>0</v>
      </c>
      <c r="AQ933" s="8">
        <v>63.494999999999997</v>
      </c>
      <c r="AR933" s="8">
        <v>322</v>
      </c>
      <c r="AS933" s="8">
        <v>231.98757763975155</v>
      </c>
      <c r="AT933">
        <v>344</v>
      </c>
      <c r="AU933" s="20">
        <v>574</v>
      </c>
      <c r="AV933" s="8">
        <v>95.190713101160867</v>
      </c>
      <c r="AW933" s="34">
        <v>58</v>
      </c>
      <c r="AX933" s="34">
        <v>53</v>
      </c>
    </row>
    <row r="934" spans="1:50" x14ac:dyDescent="0.25">
      <c r="A934" s="2" t="s">
        <v>204</v>
      </c>
      <c r="B934" s="3" t="s">
        <v>1868</v>
      </c>
      <c r="C934" s="4">
        <v>52411</v>
      </c>
      <c r="D934" s="2" t="s">
        <v>206</v>
      </c>
      <c r="E934" s="2" t="s">
        <v>1869</v>
      </c>
      <c r="F934" t="e">
        <v>#N/A</v>
      </c>
      <c r="G934" s="6" t="s">
        <v>2233</v>
      </c>
      <c r="H934" s="6">
        <v>22</v>
      </c>
      <c r="I934" s="6" t="s">
        <v>2238</v>
      </c>
      <c r="J934" s="6" t="s">
        <v>2238</v>
      </c>
      <c r="K934" s="34">
        <v>13459.2</v>
      </c>
      <c r="L934" s="34">
        <v>5159</v>
      </c>
      <c r="M934" s="34">
        <v>4847</v>
      </c>
      <c r="N934" s="34">
        <v>99.339797813080253</v>
      </c>
      <c r="O934" s="35">
        <v>11.342472127758191</v>
      </c>
      <c r="P934" s="33">
        <v>2688</v>
      </c>
      <c r="Q934" s="33">
        <v>2069</v>
      </c>
      <c r="R934" s="33">
        <v>90</v>
      </c>
      <c r="S934" s="8">
        <v>51.262403157972869</v>
      </c>
      <c r="T934" s="33">
        <v>720.29744000000005</v>
      </c>
      <c r="U934" s="33">
        <v>741.17695000000003</v>
      </c>
      <c r="V934" s="33">
        <v>0</v>
      </c>
      <c r="W934" s="33">
        <v>11476.236999999999</v>
      </c>
      <c r="X934" s="33">
        <v>389.39769000000001</v>
      </c>
      <c r="Y934" s="33">
        <v>0</v>
      </c>
      <c r="Z934" s="33">
        <v>7.9544019999999993E-2</v>
      </c>
      <c r="AA934" s="33">
        <v>1940.5479</v>
      </c>
      <c r="AB934" s="33">
        <v>85.714374000000007</v>
      </c>
      <c r="AC934" s="33">
        <v>11311.27</v>
      </c>
      <c r="AD934" s="33">
        <v>28.692187000000001</v>
      </c>
      <c r="AE934" s="33">
        <v>28.69218</v>
      </c>
      <c r="AF934" s="33">
        <v>0</v>
      </c>
      <c r="AG934" s="33">
        <v>446.22492999999997</v>
      </c>
      <c r="AH934" s="33">
        <v>1940.5478000000001</v>
      </c>
      <c r="AI934" s="33">
        <v>30.078325</v>
      </c>
      <c r="AJ934" s="33">
        <v>3402.3145</v>
      </c>
      <c r="AK934" s="33">
        <v>666.55480999999997</v>
      </c>
      <c r="AL934" s="33">
        <v>6851.8909999999996</v>
      </c>
      <c r="AM934" s="33">
        <v>0</v>
      </c>
      <c r="AN934" s="33">
        <v>54.898635731184164</v>
      </c>
      <c r="AO934" s="10">
        <v>0.33318174927997574</v>
      </c>
      <c r="AP934" s="8">
        <v>0</v>
      </c>
      <c r="AQ934" s="8">
        <v>35.122221797051381</v>
      </c>
      <c r="AR934" s="8">
        <v>146</v>
      </c>
      <c r="AS934" s="8">
        <v>267.1232876712329</v>
      </c>
      <c r="AT934">
        <v>3969</v>
      </c>
      <c r="AU934" s="20">
        <v>4034</v>
      </c>
      <c r="AV934" s="8">
        <v>83.226738188570252</v>
      </c>
      <c r="AW934" s="34">
        <v>1002</v>
      </c>
      <c r="AX934" s="34">
        <v>952</v>
      </c>
    </row>
    <row r="935" spans="1:50" x14ac:dyDescent="0.25">
      <c r="A935" s="2" t="s">
        <v>1456</v>
      </c>
      <c r="B935" s="3" t="s">
        <v>1870</v>
      </c>
      <c r="C935" s="4">
        <v>86865</v>
      </c>
      <c r="D935" s="2" t="s">
        <v>1458</v>
      </c>
      <c r="E935" s="2" t="s">
        <v>1871</v>
      </c>
      <c r="F935" t="s">
        <v>2258</v>
      </c>
      <c r="G935" s="6" t="s">
        <v>2232</v>
      </c>
      <c r="H935" s="6">
        <v>0</v>
      </c>
      <c r="I935" s="6" t="s">
        <v>2239</v>
      </c>
      <c r="J935" s="6" t="s">
        <v>2239</v>
      </c>
      <c r="K935" s="34">
        <v>79878.599999999991</v>
      </c>
      <c r="L935" s="34">
        <v>6930</v>
      </c>
      <c r="M935" s="34">
        <v>3333</v>
      </c>
      <c r="N935" s="34">
        <v>93.489348934893485</v>
      </c>
      <c r="O935" s="35">
        <v>3.2008025366592605</v>
      </c>
      <c r="P935" s="33">
        <v>0</v>
      </c>
      <c r="Q935" s="33">
        <v>0</v>
      </c>
      <c r="R935" s="33">
        <v>3333</v>
      </c>
      <c r="S935" s="8">
        <v>48.610231125663354</v>
      </c>
      <c r="T935" s="33">
        <v>29035.928</v>
      </c>
      <c r="U935" s="33">
        <v>2914.2503000000002</v>
      </c>
      <c r="V935" s="33">
        <v>0</v>
      </c>
      <c r="W935" s="33">
        <v>45312.517</v>
      </c>
      <c r="X935" s="33">
        <v>1110.9503999999999</v>
      </c>
      <c r="Y935" s="33">
        <v>0</v>
      </c>
      <c r="Z935" s="33">
        <v>20237.431</v>
      </c>
      <c r="AA935" s="33">
        <v>0</v>
      </c>
      <c r="AB935" s="33">
        <v>1003.2458</v>
      </c>
      <c r="AC935" s="33">
        <v>57803.891000000003</v>
      </c>
      <c r="AD935" s="33">
        <v>246.12816000000001</v>
      </c>
      <c r="AE935" s="33">
        <v>281.66732999999999</v>
      </c>
      <c r="AF935" s="33">
        <v>0</v>
      </c>
      <c r="AG935" s="33">
        <v>69.808588</v>
      </c>
      <c r="AH935" s="33">
        <v>0</v>
      </c>
      <c r="AI935" s="33">
        <v>470.02895000000001</v>
      </c>
      <c r="AJ935" s="33">
        <v>37765.544000000002</v>
      </c>
      <c r="AK935" s="33">
        <v>2335.9652999999998</v>
      </c>
      <c r="AL935" s="33">
        <v>38372.457000000002</v>
      </c>
      <c r="AM935" s="33">
        <v>0</v>
      </c>
      <c r="AN935" s="33">
        <v>1227.704769366416</v>
      </c>
      <c r="AO935" s="10">
        <v>0.47082212606712665</v>
      </c>
      <c r="AP935" s="8">
        <v>0</v>
      </c>
      <c r="AQ935" s="8">
        <v>94.618180091863721</v>
      </c>
      <c r="AR935" s="8">
        <v>873</v>
      </c>
      <c r="AS935" s="8">
        <v>111.76403207331042</v>
      </c>
      <c r="AT935">
        <v>1300</v>
      </c>
      <c r="AU935" s="20">
        <v>2630</v>
      </c>
      <c r="AV935" s="8">
        <v>78.907890789078905</v>
      </c>
      <c r="AW935" s="34">
        <v>527</v>
      </c>
      <c r="AX935" s="34">
        <v>440</v>
      </c>
    </row>
    <row r="936" spans="1:50" x14ac:dyDescent="0.25">
      <c r="A936" s="2" t="s">
        <v>500</v>
      </c>
      <c r="B936" s="3" t="s">
        <v>1872</v>
      </c>
      <c r="C936" s="4">
        <v>5425</v>
      </c>
      <c r="D936" s="2" t="s">
        <v>502</v>
      </c>
      <c r="E936" s="2" t="s">
        <v>1873</v>
      </c>
      <c r="F936" t="e">
        <v>#N/A</v>
      </c>
      <c r="G936" s="6" t="s">
        <v>2233</v>
      </c>
      <c r="H936" s="6">
        <v>10</v>
      </c>
      <c r="I936" s="6" t="s">
        <v>2238</v>
      </c>
      <c r="J936" s="6" t="s">
        <v>2239</v>
      </c>
      <c r="K936" s="34">
        <v>45838.000000000007</v>
      </c>
      <c r="L936" s="34">
        <v>1688</v>
      </c>
      <c r="M936" s="34">
        <v>1382</v>
      </c>
      <c r="N936" s="34">
        <v>51.230101302460206</v>
      </c>
      <c r="O936" s="35">
        <v>2.5636701253792316</v>
      </c>
      <c r="P936" s="33">
        <v>402</v>
      </c>
      <c r="Q936" s="33">
        <v>965</v>
      </c>
      <c r="R936" s="33">
        <v>15</v>
      </c>
      <c r="S936" s="8">
        <v>29.060787739984089</v>
      </c>
      <c r="T936" s="33">
        <v>10060.838</v>
      </c>
      <c r="U936" s="33">
        <v>0</v>
      </c>
      <c r="V936" s="33">
        <v>0</v>
      </c>
      <c r="W936" s="33">
        <v>29453.238000000001</v>
      </c>
      <c r="X936" s="33">
        <v>1102.6958999999999</v>
      </c>
      <c r="Y936" s="33">
        <v>0</v>
      </c>
      <c r="Z936" s="33">
        <v>10843.188</v>
      </c>
      <c r="AA936" s="33">
        <v>4991.9264999999996</v>
      </c>
      <c r="AB936" s="33">
        <v>0</v>
      </c>
      <c r="AC936" s="33">
        <v>24804.848000000002</v>
      </c>
      <c r="AD936" s="33">
        <v>42.458877000000001</v>
      </c>
      <c r="AE936" s="33">
        <v>28.833399</v>
      </c>
      <c r="AF936" s="33">
        <v>0</v>
      </c>
      <c r="AG936" s="33">
        <v>6968.3743999999997</v>
      </c>
      <c r="AH936" s="33">
        <v>4982.5924000000005</v>
      </c>
      <c r="AI936" s="33">
        <v>0</v>
      </c>
      <c r="AJ936" s="33">
        <v>11024.949000000001</v>
      </c>
      <c r="AK936" s="33">
        <v>5855.0352000000003</v>
      </c>
      <c r="AL936" s="33">
        <v>11822.638999999999</v>
      </c>
      <c r="AM936" s="33">
        <v>3935.0892868800001</v>
      </c>
      <c r="AN936" s="33">
        <v>127.565753104104</v>
      </c>
      <c r="AO936" s="10">
        <v>0.45097468722723305</v>
      </c>
      <c r="AP936" s="8">
        <v>0</v>
      </c>
      <c r="AQ936" s="8">
        <v>136.89005205963147</v>
      </c>
      <c r="AR936" s="8">
        <v>436</v>
      </c>
      <c r="AS936" s="8">
        <v>397.36238532110093</v>
      </c>
      <c r="AT936">
        <v>467</v>
      </c>
      <c r="AU936" s="20">
        <v>1170</v>
      </c>
      <c r="AV936" s="8">
        <v>84.659913169319822</v>
      </c>
      <c r="AW936" s="34">
        <v>34</v>
      </c>
      <c r="AX936" s="34">
        <v>27</v>
      </c>
    </row>
    <row r="937" spans="1:50" x14ac:dyDescent="0.25">
      <c r="A937" s="2" t="s">
        <v>1149</v>
      </c>
      <c r="B937" s="3" t="s">
        <v>1874</v>
      </c>
      <c r="C937" s="4">
        <v>20383</v>
      </c>
      <c r="D937" s="2" t="s">
        <v>1151</v>
      </c>
      <c r="E937" s="2" t="s">
        <v>1875</v>
      </c>
      <c r="F937" t="e">
        <v>#N/A</v>
      </c>
      <c r="G937" s="6" t="s">
        <v>2233</v>
      </c>
      <c r="H937" s="6">
        <v>6</v>
      </c>
      <c r="I937" s="6" t="s">
        <v>2238</v>
      </c>
      <c r="J937" s="6" t="s">
        <v>2238</v>
      </c>
      <c r="K937" s="34">
        <v>81961.900000000009</v>
      </c>
      <c r="L937" s="34">
        <v>952</v>
      </c>
      <c r="M937" s="34">
        <v>876</v>
      </c>
      <c r="N937" s="34">
        <v>7.8767123287671232</v>
      </c>
      <c r="O937" s="35">
        <v>0.19868756085897502</v>
      </c>
      <c r="P937" s="33">
        <v>68</v>
      </c>
      <c r="Q937" s="33">
        <v>793</v>
      </c>
      <c r="R937" s="33">
        <v>15</v>
      </c>
      <c r="S937" s="8">
        <v>33.421305088112177</v>
      </c>
      <c r="T937" s="33">
        <v>41239.129000000001</v>
      </c>
      <c r="U937" s="33">
        <v>1438.0704000000001</v>
      </c>
      <c r="V937" s="33">
        <v>0</v>
      </c>
      <c r="W937" s="33">
        <v>27410.814999999999</v>
      </c>
      <c r="X937" s="33">
        <v>9581.9617999999991</v>
      </c>
      <c r="Y937" s="33">
        <v>3822.6194</v>
      </c>
      <c r="Z937" s="33">
        <v>13582.210999999999</v>
      </c>
      <c r="AA937" s="33">
        <v>709.40071999999998</v>
      </c>
      <c r="AB937" s="33">
        <v>2776.3701000000001</v>
      </c>
      <c r="AC937" s="33">
        <v>61982.436000000002</v>
      </c>
      <c r="AD937" s="33">
        <v>218.02772999999999</v>
      </c>
      <c r="AE937" s="33">
        <v>226.18631999999999</v>
      </c>
      <c r="AF937" s="33">
        <v>0</v>
      </c>
      <c r="AG937" s="33">
        <v>3560.3018000000002</v>
      </c>
      <c r="AH937" s="33">
        <v>553.45384999999999</v>
      </c>
      <c r="AI937" s="33">
        <v>408.88371000000001</v>
      </c>
      <c r="AJ937" s="33">
        <v>25736.928</v>
      </c>
      <c r="AK937" s="33">
        <v>24835.170999999998</v>
      </c>
      <c r="AL937" s="33">
        <v>27770.14</v>
      </c>
      <c r="AM937" s="33">
        <v>343.71321580599999</v>
      </c>
      <c r="AN937" s="33">
        <v>65.695178690658793</v>
      </c>
      <c r="AO937" s="10">
        <v>0.67228661749209695</v>
      </c>
      <c r="AP937" s="8">
        <v>0</v>
      </c>
      <c r="AQ937" s="8">
        <v>226.85</v>
      </c>
      <c r="AR937" s="8">
        <v>789</v>
      </c>
      <c r="AS937" s="8">
        <v>287.51584283903674</v>
      </c>
      <c r="AT937">
        <v>651</v>
      </c>
      <c r="AU937" s="20">
        <v>841.00000000000011</v>
      </c>
      <c r="AV937" s="8">
        <v>96.004566210045667</v>
      </c>
      <c r="AW937" s="34">
        <v>60</v>
      </c>
      <c r="AX937" s="34">
        <v>52</v>
      </c>
    </row>
    <row r="938" spans="1:50" x14ac:dyDescent="0.25">
      <c r="A938" s="2" t="s">
        <v>901</v>
      </c>
      <c r="B938" s="3" t="s">
        <v>1876</v>
      </c>
      <c r="C938" s="4">
        <v>85139</v>
      </c>
      <c r="D938" s="2" t="s">
        <v>903</v>
      </c>
      <c r="E938" s="2" t="s">
        <v>1877</v>
      </c>
      <c r="F938" t="e">
        <v>#N/A</v>
      </c>
      <c r="G938" s="6" t="s">
        <v>2230</v>
      </c>
      <c r="H938" s="6">
        <v>6</v>
      </c>
      <c r="I938" s="6" t="s">
        <v>2238</v>
      </c>
      <c r="J938" s="6" t="s">
        <v>2238</v>
      </c>
      <c r="K938" s="34">
        <v>370957.2</v>
      </c>
      <c r="L938" s="34">
        <v>1162</v>
      </c>
      <c r="M938" s="34">
        <v>1062</v>
      </c>
      <c r="N938" s="34">
        <v>12.617702448210924</v>
      </c>
      <c r="O938" s="35">
        <v>6.4080406818792984E-2</v>
      </c>
      <c r="P938" s="33">
        <v>415</v>
      </c>
      <c r="Q938" s="33">
        <v>647</v>
      </c>
      <c r="R938" s="33">
        <v>0</v>
      </c>
      <c r="S938" s="8">
        <v>21.790391774529162</v>
      </c>
      <c r="T938" s="33">
        <v>29751.418000000001</v>
      </c>
      <c r="U938" s="33">
        <v>0</v>
      </c>
      <c r="V938" s="33">
        <v>32715.35</v>
      </c>
      <c r="W938" s="33">
        <v>0</v>
      </c>
      <c r="X938" s="33">
        <v>306298.45</v>
      </c>
      <c r="Y938" s="33">
        <v>706.34518000000003</v>
      </c>
      <c r="Z938" s="33">
        <v>39194.010999999999</v>
      </c>
      <c r="AA938" s="33">
        <v>238277.17</v>
      </c>
      <c r="AB938" s="33">
        <v>8742.1028000000006</v>
      </c>
      <c r="AC938" s="33">
        <v>88999.217000000004</v>
      </c>
      <c r="AD938" s="33">
        <v>250.19108</v>
      </c>
      <c r="AE938" s="33">
        <v>228.48974000000001</v>
      </c>
      <c r="AF938" s="33">
        <v>0</v>
      </c>
      <c r="AG938" s="33">
        <v>1562.6098</v>
      </c>
      <c r="AH938" s="33">
        <v>232572.27</v>
      </c>
      <c r="AI938" s="33">
        <v>9617.7999</v>
      </c>
      <c r="AJ938" s="33">
        <v>16894.061000000002</v>
      </c>
      <c r="AK938" s="33">
        <v>33324.834000000003</v>
      </c>
      <c r="AL938" s="33">
        <v>81968.971000000005</v>
      </c>
      <c r="AM938" s="33">
        <v>0</v>
      </c>
      <c r="AN938" s="33">
        <v>467.93868182662004</v>
      </c>
      <c r="AO938" s="10">
        <v>0.38931994523048835</v>
      </c>
      <c r="AP938" s="8">
        <v>0</v>
      </c>
      <c r="AQ938" s="8">
        <v>340.67551799345694</v>
      </c>
      <c r="AR938" s="8">
        <v>3784</v>
      </c>
      <c r="AS938" s="8">
        <v>102.03488372093024</v>
      </c>
      <c r="AT938">
        <v>343</v>
      </c>
      <c r="AU938" s="20">
        <v>754</v>
      </c>
      <c r="AV938" s="8">
        <v>70.998116760828623</v>
      </c>
      <c r="AW938" s="34">
        <v>76</v>
      </c>
      <c r="AX938" s="34">
        <v>74</v>
      </c>
    </row>
    <row r="939" spans="1:50" x14ac:dyDescent="0.25">
      <c r="A939" s="2" t="s">
        <v>33</v>
      </c>
      <c r="B939" s="3" t="s">
        <v>1878</v>
      </c>
      <c r="C939" s="4">
        <v>15514</v>
      </c>
      <c r="D939" s="2" t="s">
        <v>35</v>
      </c>
      <c r="E939" s="2" t="s">
        <v>1879</v>
      </c>
      <c r="F939" t="e">
        <v>#N/A</v>
      </c>
      <c r="G939" s="6" t="s">
        <v>2230</v>
      </c>
      <c r="H939" s="6">
        <v>7</v>
      </c>
      <c r="I939" s="6" t="s">
        <v>2238</v>
      </c>
      <c r="J939" s="6" t="s">
        <v>2238</v>
      </c>
      <c r="K939" s="34">
        <v>31726.9</v>
      </c>
      <c r="L939" s="34">
        <v>1464</v>
      </c>
      <c r="M939" s="34">
        <v>1332</v>
      </c>
      <c r="N939" s="34">
        <v>28.678678678678676</v>
      </c>
      <c r="O939" s="35">
        <v>3.1858782502292424</v>
      </c>
      <c r="P939" s="33">
        <v>350</v>
      </c>
      <c r="Q939" s="33">
        <v>913</v>
      </c>
      <c r="R939" s="33">
        <v>69</v>
      </c>
      <c r="S939" s="8">
        <v>44.78664221796943</v>
      </c>
      <c r="T939" s="33">
        <v>100.24944000000001</v>
      </c>
      <c r="U939" s="33">
        <v>62.594014999999999</v>
      </c>
      <c r="V939" s="33">
        <v>19.679883</v>
      </c>
      <c r="W939" s="33">
        <v>33918.644999999997</v>
      </c>
      <c r="X939" s="33">
        <v>0</v>
      </c>
      <c r="Y939" s="33">
        <v>0</v>
      </c>
      <c r="Z939" s="33">
        <v>12578.129000000001</v>
      </c>
      <c r="AA939" s="33">
        <v>1416.0526</v>
      </c>
      <c r="AB939" s="33">
        <v>449.28264000000001</v>
      </c>
      <c r="AC939" s="33">
        <v>19855.727999999999</v>
      </c>
      <c r="AD939" s="33">
        <v>17.546918000000002</v>
      </c>
      <c r="AE939" s="33">
        <v>13.078659</v>
      </c>
      <c r="AF939" s="33">
        <v>0</v>
      </c>
      <c r="AG939" s="33">
        <v>2524.5093000000002</v>
      </c>
      <c r="AH939" s="33">
        <v>1416.0526</v>
      </c>
      <c r="AI939" s="33">
        <v>233.57241999999999</v>
      </c>
      <c r="AJ939" s="33">
        <v>14683.446</v>
      </c>
      <c r="AK939" s="33">
        <v>76.749404999999996</v>
      </c>
      <c r="AL939" s="33">
        <v>15369.331</v>
      </c>
      <c r="AM939" s="33">
        <v>0</v>
      </c>
      <c r="AN939" s="33">
        <v>167.62251013778882</v>
      </c>
      <c r="AO939" s="10">
        <v>0.37362637362637363</v>
      </c>
      <c r="AP939" s="8">
        <v>0</v>
      </c>
      <c r="AQ939" s="8">
        <v>110.925</v>
      </c>
      <c r="AR939" s="8">
        <v>326</v>
      </c>
      <c r="AS939" s="8">
        <v>400.30674846625766</v>
      </c>
      <c r="AT939">
        <v>331</v>
      </c>
      <c r="AU939" s="20">
        <v>1259</v>
      </c>
      <c r="AV939" s="8">
        <v>94.51951951951952</v>
      </c>
      <c r="AW939" s="34">
        <v>195</v>
      </c>
      <c r="AX939" s="34">
        <v>180</v>
      </c>
    </row>
    <row r="940" spans="1:50" x14ac:dyDescent="0.25">
      <c r="A940" s="2" t="s">
        <v>530</v>
      </c>
      <c r="B940" s="3" t="s">
        <v>1880</v>
      </c>
      <c r="C940" s="4">
        <v>23682</v>
      </c>
      <c r="D940" s="2" t="s">
        <v>1881</v>
      </c>
      <c r="E940" s="2" t="s">
        <v>1882</v>
      </c>
      <c r="F940" t="s">
        <v>2264</v>
      </c>
      <c r="G940" s="6" t="s">
        <v>2233</v>
      </c>
      <c r="H940" s="6">
        <v>0</v>
      </c>
      <c r="I940" s="6" t="s">
        <v>2239</v>
      </c>
      <c r="J940" s="6" t="s">
        <v>2239</v>
      </c>
      <c r="K940" s="34">
        <v>52721.4</v>
      </c>
      <c r="L940" s="34">
        <v>521</v>
      </c>
      <c r="M940" s="34">
        <v>452</v>
      </c>
      <c r="N940" s="34">
        <v>25.663716814159294</v>
      </c>
      <c r="O940" s="35">
        <v>0.5632742509444616</v>
      </c>
      <c r="P940" s="33">
        <v>116</v>
      </c>
      <c r="Q940" s="33">
        <v>336</v>
      </c>
      <c r="R940" s="33">
        <v>0</v>
      </c>
      <c r="S940" s="8">
        <v>16.243028561151977</v>
      </c>
      <c r="T940" s="33">
        <v>19353.100999999999</v>
      </c>
      <c r="U940" s="33">
        <v>319.38108</v>
      </c>
      <c r="V940" s="33">
        <v>0</v>
      </c>
      <c r="W940" s="33">
        <v>29220.327000000001</v>
      </c>
      <c r="X940" s="33">
        <v>2037.7097000000001</v>
      </c>
      <c r="Y940" s="33">
        <v>0</v>
      </c>
      <c r="Z940" s="33">
        <v>3942.1819</v>
      </c>
      <c r="AA940" s="33">
        <v>3886.1689000000001</v>
      </c>
      <c r="AB940" s="33">
        <v>26.940384999999999</v>
      </c>
      <c r="AC940" s="33">
        <v>43234.413</v>
      </c>
      <c r="AD940" s="33">
        <v>62.815257000000003</v>
      </c>
      <c r="AE940" s="33">
        <v>69.257855000000006</v>
      </c>
      <c r="AF940" s="33">
        <v>18.079302999999999</v>
      </c>
      <c r="AG940" s="33">
        <v>154.44413</v>
      </c>
      <c r="AH940" s="33">
        <v>3886.1689000000001</v>
      </c>
      <c r="AI940" s="33">
        <v>19.785900000000002</v>
      </c>
      <c r="AJ940" s="33">
        <v>23126.383000000002</v>
      </c>
      <c r="AK940" s="33">
        <v>15569.698</v>
      </c>
      <c r="AL940" s="33">
        <v>8308.7029999999995</v>
      </c>
      <c r="AM940" s="33">
        <v>2968.2797970199999</v>
      </c>
      <c r="AN940" s="33">
        <v>0</v>
      </c>
      <c r="AO940" s="10">
        <v>0.66360153256704979</v>
      </c>
      <c r="AP940" s="8">
        <v>0</v>
      </c>
      <c r="AQ940" s="8">
        <v>21.107875305049351</v>
      </c>
      <c r="AR940" s="8">
        <v>518</v>
      </c>
      <c r="AS940" s="8">
        <v>74.324324324324323</v>
      </c>
      <c r="AT940">
        <v>185</v>
      </c>
      <c r="AU940" s="20">
        <v>393.99999999999994</v>
      </c>
      <c r="AV940" s="8">
        <v>87.16814159292035</v>
      </c>
      <c r="AW940" s="34">
        <v>39</v>
      </c>
      <c r="AX940" s="34">
        <v>23</v>
      </c>
    </row>
    <row r="941" spans="1:50" x14ac:dyDescent="0.25">
      <c r="A941" s="2" t="s">
        <v>500</v>
      </c>
      <c r="B941" s="3" t="s">
        <v>1883</v>
      </c>
      <c r="C941" s="4">
        <v>5411</v>
      </c>
      <c r="D941" s="2" t="s">
        <v>502</v>
      </c>
      <c r="E941" s="2" t="s">
        <v>1884</v>
      </c>
      <c r="F941" t="e">
        <v>#N/A</v>
      </c>
      <c r="G941" s="6" t="s">
        <v>2230</v>
      </c>
      <c r="H941" s="6">
        <v>10</v>
      </c>
      <c r="I941" s="6" t="s">
        <v>2238</v>
      </c>
      <c r="J941" s="6" t="s">
        <v>2239</v>
      </c>
      <c r="K941" s="34">
        <v>21157.999999999996</v>
      </c>
      <c r="L941" s="34">
        <v>1958</v>
      </c>
      <c r="M941" s="34">
        <v>1803</v>
      </c>
      <c r="N941" s="34">
        <v>75.15252357182473</v>
      </c>
      <c r="O941" s="35">
        <v>8.9937428923606575</v>
      </c>
      <c r="P941" s="33">
        <v>500</v>
      </c>
      <c r="Q941" s="33">
        <v>1233</v>
      </c>
      <c r="R941" s="33">
        <v>70</v>
      </c>
      <c r="S941" s="8">
        <v>35.597892075212059</v>
      </c>
      <c r="T941" s="33">
        <v>1832.1893</v>
      </c>
      <c r="U941" s="33">
        <v>87.458022</v>
      </c>
      <c r="V941" s="33">
        <v>659.09045000000003</v>
      </c>
      <c r="W941" s="33">
        <v>18717.198</v>
      </c>
      <c r="X941" s="33">
        <v>47.267487000000003</v>
      </c>
      <c r="Y941" s="33">
        <v>0</v>
      </c>
      <c r="Z941" s="33">
        <v>3516.1001000000001</v>
      </c>
      <c r="AA941" s="33">
        <v>354.46963</v>
      </c>
      <c r="AB941" s="33">
        <v>63.449509999999997</v>
      </c>
      <c r="AC941" s="33">
        <v>17609.467000000001</v>
      </c>
      <c r="AD941" s="33">
        <v>25.023295999999998</v>
      </c>
      <c r="AE941" s="33">
        <v>44.854255000000002</v>
      </c>
      <c r="AF941" s="33">
        <v>0</v>
      </c>
      <c r="AG941" s="33">
        <v>5865.0086000000001</v>
      </c>
      <c r="AH941" s="33">
        <v>354.46960999999999</v>
      </c>
      <c r="AI941" s="33">
        <v>8.2077910999999997</v>
      </c>
      <c r="AJ941" s="33">
        <v>6113.6189999999997</v>
      </c>
      <c r="AK941" s="33">
        <v>1504.4159</v>
      </c>
      <c r="AL941" s="33">
        <v>7677.9341999999997</v>
      </c>
      <c r="AM941" s="33">
        <v>5000.7277477500002</v>
      </c>
      <c r="AN941" s="33">
        <v>20.458704609432399</v>
      </c>
      <c r="AO941" s="10">
        <v>0.23949809056192034</v>
      </c>
      <c r="AP941" s="8">
        <v>125.78616352201257</v>
      </c>
      <c r="AQ941" s="8">
        <v>19.358189180149903</v>
      </c>
      <c r="AR941" s="8">
        <v>220</v>
      </c>
      <c r="AS941" s="8">
        <v>111.36363636363636</v>
      </c>
      <c r="AT941">
        <v>657</v>
      </c>
      <c r="AU941" s="20">
        <v>1364</v>
      </c>
      <c r="AV941" s="8">
        <v>75.651691625069333</v>
      </c>
      <c r="AW941" s="34">
        <v>46</v>
      </c>
      <c r="AX941" s="34">
        <v>34</v>
      </c>
    </row>
    <row r="942" spans="1:50" x14ac:dyDescent="0.25">
      <c r="A942" s="2" t="s">
        <v>758</v>
      </c>
      <c r="B942" s="3" t="s">
        <v>1885</v>
      </c>
      <c r="C942" s="4">
        <v>50223</v>
      </c>
      <c r="D942" s="2" t="s">
        <v>760</v>
      </c>
      <c r="E942" s="2" t="s">
        <v>1886</v>
      </c>
      <c r="F942" t="e">
        <v>#N/A</v>
      </c>
      <c r="G942" s="6" t="s">
        <v>2230</v>
      </c>
      <c r="H942" s="6">
        <v>25</v>
      </c>
      <c r="I942" s="6" t="s">
        <v>2238</v>
      </c>
      <c r="J942" s="6" t="s">
        <v>2238</v>
      </c>
      <c r="K942" s="34">
        <v>119329.8</v>
      </c>
      <c r="L942" s="34">
        <v>1381</v>
      </c>
      <c r="M942" s="34">
        <v>723</v>
      </c>
      <c r="N942" s="34">
        <v>26.832641770401107</v>
      </c>
      <c r="O942" s="35">
        <v>0.35243751927934114</v>
      </c>
      <c r="P942" s="33">
        <v>200</v>
      </c>
      <c r="Q942" s="33">
        <v>464</v>
      </c>
      <c r="R942" s="33">
        <v>59</v>
      </c>
      <c r="S942" s="8">
        <v>88.909088646454762</v>
      </c>
      <c r="T942" s="33">
        <v>3912.3398000000002</v>
      </c>
      <c r="U942" s="33">
        <v>1845.4751000000001</v>
      </c>
      <c r="V942" s="33">
        <v>1954.3641</v>
      </c>
      <c r="W942" s="33">
        <v>98679.945999999996</v>
      </c>
      <c r="X942" s="33">
        <v>9831.7603999999992</v>
      </c>
      <c r="Y942" s="33">
        <v>0</v>
      </c>
      <c r="Z942" s="33">
        <v>55678.59</v>
      </c>
      <c r="AA942" s="33">
        <v>728.16151000000002</v>
      </c>
      <c r="AB942" s="33">
        <v>372.33202</v>
      </c>
      <c r="AC942" s="33">
        <v>59416.993000000002</v>
      </c>
      <c r="AD942" s="33">
        <v>30.560524000000001</v>
      </c>
      <c r="AE942" s="33">
        <v>3.9250359000000001</v>
      </c>
      <c r="AF942" s="33">
        <v>0</v>
      </c>
      <c r="AG942" s="33">
        <v>2747.5918999999999</v>
      </c>
      <c r="AH942" s="33">
        <v>253.88750999999999</v>
      </c>
      <c r="AI942" s="33">
        <v>1900.0372</v>
      </c>
      <c r="AJ942" s="33">
        <v>2713.4346999999998</v>
      </c>
      <c r="AK942" s="33">
        <v>5271.7802000000001</v>
      </c>
      <c r="AL942" s="33">
        <v>103335.98</v>
      </c>
      <c r="AM942" s="33">
        <v>78934.083637400006</v>
      </c>
      <c r="AN942" s="33">
        <v>100.71053993387717</v>
      </c>
      <c r="AO942" s="10">
        <v>0.25101214574898784</v>
      </c>
      <c r="AP942" s="8">
        <v>0</v>
      </c>
      <c r="AQ942" s="8">
        <v>120.88034489684381</v>
      </c>
      <c r="AR942" s="8">
        <v>1159</v>
      </c>
      <c r="AS942" s="8">
        <v>107.63589301121657</v>
      </c>
      <c r="AT942">
        <v>228</v>
      </c>
      <c r="AU942" s="20">
        <v>629</v>
      </c>
      <c r="AV942" s="8">
        <v>86.99861687413555</v>
      </c>
      <c r="AW942" s="34">
        <v>79</v>
      </c>
      <c r="AX942" s="34">
        <v>72</v>
      </c>
    </row>
    <row r="943" spans="1:50" x14ac:dyDescent="0.25">
      <c r="A943" s="2" t="s">
        <v>376</v>
      </c>
      <c r="B943" s="3" t="s">
        <v>1887</v>
      </c>
      <c r="C943" s="4">
        <v>47555</v>
      </c>
      <c r="D943" s="2" t="s">
        <v>378</v>
      </c>
      <c r="E943" s="2" t="s">
        <v>1888</v>
      </c>
      <c r="F943" t="e">
        <v>#N/A</v>
      </c>
      <c r="G943" s="6" t="s">
        <v>2232</v>
      </c>
      <c r="H943" s="6">
        <v>0</v>
      </c>
      <c r="I943" s="6" t="s">
        <v>2239</v>
      </c>
      <c r="J943" s="6" t="s">
        <v>2239</v>
      </c>
      <c r="K943" s="34">
        <v>125606.09999999999</v>
      </c>
      <c r="L943" s="34">
        <v>1237</v>
      </c>
      <c r="M943" s="34">
        <v>1179</v>
      </c>
      <c r="N943" s="34">
        <v>18.914334181509755</v>
      </c>
      <c r="O943" s="35">
        <v>0.39423340591469597</v>
      </c>
      <c r="P943" s="33">
        <v>251</v>
      </c>
      <c r="Q943" s="33">
        <v>926</v>
      </c>
      <c r="R943" s="33">
        <v>2</v>
      </c>
      <c r="S943" s="8">
        <v>19.755941597299092</v>
      </c>
      <c r="T943" s="33">
        <v>104117.06</v>
      </c>
      <c r="U943" s="33">
        <v>12608.39</v>
      </c>
      <c r="V943" s="33">
        <v>0</v>
      </c>
      <c r="W943" s="33">
        <v>1849.4844000000001</v>
      </c>
      <c r="X943" s="33">
        <v>9502.5187000000005</v>
      </c>
      <c r="Y943" s="33">
        <v>15338.53</v>
      </c>
      <c r="Z943" s="33">
        <v>6976.4171999999999</v>
      </c>
      <c r="AA943" s="33">
        <v>300.47755000000001</v>
      </c>
      <c r="AB943" s="33">
        <v>11863.632</v>
      </c>
      <c r="AC943" s="33">
        <v>108705.51</v>
      </c>
      <c r="AD943" s="33">
        <v>519.74684999999999</v>
      </c>
      <c r="AE943" s="33">
        <v>576.14521999999999</v>
      </c>
      <c r="AF943" s="33">
        <v>0</v>
      </c>
      <c r="AG943" s="33">
        <v>11312.563</v>
      </c>
      <c r="AH943" s="33">
        <v>0</v>
      </c>
      <c r="AI943" s="33">
        <v>1527.7453</v>
      </c>
      <c r="AJ943" s="33">
        <v>17855.767</v>
      </c>
      <c r="AK943" s="33">
        <v>84042.042000000001</v>
      </c>
      <c r="AL943" s="33">
        <v>28390.048999999999</v>
      </c>
      <c r="AM943" s="33">
        <v>42058.398335799997</v>
      </c>
      <c r="AN943" s="33">
        <v>341.37474145863911</v>
      </c>
      <c r="AO943" s="10">
        <v>0.58181818181818179</v>
      </c>
      <c r="AP943" s="8">
        <v>14.947683109118088</v>
      </c>
      <c r="AQ943" s="8">
        <v>74.296480065384628</v>
      </c>
      <c r="AR943" s="8">
        <v>1501</v>
      </c>
      <c r="AS943" s="8">
        <v>60.62624916722185</v>
      </c>
      <c r="AT943">
        <v>923</v>
      </c>
      <c r="AU943" s="20">
        <v>1161</v>
      </c>
      <c r="AV943" s="8">
        <v>98.473282442748086</v>
      </c>
      <c r="AW943" s="34">
        <v>74</v>
      </c>
      <c r="AX943" s="34">
        <v>45</v>
      </c>
    </row>
    <row r="944" spans="1:50" x14ac:dyDescent="0.25">
      <c r="A944" s="2" t="s">
        <v>500</v>
      </c>
      <c r="B944" s="3" t="s">
        <v>1889</v>
      </c>
      <c r="C944" s="4">
        <v>5858</v>
      </c>
      <c r="D944" s="2" t="s">
        <v>502</v>
      </c>
      <c r="E944" s="2" t="s">
        <v>1890</v>
      </c>
      <c r="F944" t="e">
        <v>#N/A</v>
      </c>
      <c r="G944" s="6" t="s">
        <v>2233</v>
      </c>
      <c r="H944" s="6">
        <v>0</v>
      </c>
      <c r="I944" s="6" t="s">
        <v>2239</v>
      </c>
      <c r="J944" s="6" t="s">
        <v>2239</v>
      </c>
      <c r="K944" s="34">
        <v>48155.6</v>
      </c>
      <c r="L944" s="34">
        <v>132</v>
      </c>
      <c r="M944" s="34">
        <v>113</v>
      </c>
      <c r="N944" s="34">
        <v>11.504424778761061</v>
      </c>
      <c r="O944" s="35">
        <v>3.5393187146905425E-2</v>
      </c>
      <c r="P944" s="33">
        <v>36</v>
      </c>
      <c r="Q944" s="33">
        <v>76</v>
      </c>
      <c r="R944" s="33">
        <v>1</v>
      </c>
      <c r="S944" s="8">
        <v>31.530093532600013</v>
      </c>
      <c r="T944" s="33">
        <v>17020.625</v>
      </c>
      <c r="U944" s="33">
        <v>0</v>
      </c>
      <c r="V944" s="33">
        <v>0</v>
      </c>
      <c r="W944" s="33">
        <v>34659.319000000003</v>
      </c>
      <c r="X944" s="33">
        <v>938.94795999999997</v>
      </c>
      <c r="Y944" s="33">
        <v>0</v>
      </c>
      <c r="Z944" s="33">
        <v>8806.3822</v>
      </c>
      <c r="AA944" s="33">
        <v>3495.7456000000002</v>
      </c>
      <c r="AB944" s="33">
        <v>0</v>
      </c>
      <c r="AC944" s="33">
        <v>40408.063000000002</v>
      </c>
      <c r="AD944" s="33">
        <v>0</v>
      </c>
      <c r="AE944" s="33">
        <v>23.347276999999998</v>
      </c>
      <c r="AF944" s="33">
        <v>0</v>
      </c>
      <c r="AG944" s="33">
        <v>2220.0776999999998</v>
      </c>
      <c r="AH944" s="33">
        <v>3495.7456000000002</v>
      </c>
      <c r="AI944" s="33">
        <v>0</v>
      </c>
      <c r="AJ944" s="33">
        <v>14424.9</v>
      </c>
      <c r="AK944" s="33">
        <v>15926.52</v>
      </c>
      <c r="AL944" s="33">
        <v>16619.599999999999</v>
      </c>
      <c r="AM944" s="33">
        <v>0</v>
      </c>
      <c r="AN944" s="33">
        <v>221.71453004079996</v>
      </c>
      <c r="AO944" s="10">
        <v>0.62716049382716055</v>
      </c>
      <c r="AP944" s="8">
        <v>92.250922509225092</v>
      </c>
      <c r="AQ944" s="8">
        <v>116.93926525151778</v>
      </c>
      <c r="AR944" s="8">
        <v>518</v>
      </c>
      <c r="AS944" s="8">
        <v>285.71428571428572</v>
      </c>
      <c r="AT944">
        <v>27</v>
      </c>
      <c r="AU944" s="20">
        <v>98.999999999999986</v>
      </c>
      <c r="AV944" s="8">
        <v>87.610619469026545</v>
      </c>
      <c r="AW944" s="34">
        <v>1</v>
      </c>
      <c r="AX944" s="34">
        <v>1</v>
      </c>
    </row>
    <row r="945" spans="1:50" x14ac:dyDescent="0.25">
      <c r="A945" s="2" t="s">
        <v>1456</v>
      </c>
      <c r="B945" s="3" t="s">
        <v>1891</v>
      </c>
      <c r="C945" s="4">
        <v>86749</v>
      </c>
      <c r="D945" s="2" t="s">
        <v>1458</v>
      </c>
      <c r="E945" s="2" t="s">
        <v>1892</v>
      </c>
      <c r="F945" t="e">
        <v>#N/A</v>
      </c>
      <c r="G945" s="6" t="s">
        <v>2232</v>
      </c>
      <c r="H945" s="6">
        <v>12</v>
      </c>
      <c r="I945" s="6" t="s">
        <v>2238</v>
      </c>
      <c r="J945" s="6" t="s">
        <v>2238</v>
      </c>
      <c r="K945" s="34">
        <v>8656.5</v>
      </c>
      <c r="L945" s="34">
        <v>2066</v>
      </c>
      <c r="M945" s="34">
        <v>1742</v>
      </c>
      <c r="N945" s="34">
        <v>98.392652123995404</v>
      </c>
      <c r="O945" s="35">
        <v>7.4797620706338632</v>
      </c>
      <c r="P945" s="33">
        <v>1742</v>
      </c>
      <c r="Q945" s="33">
        <v>0</v>
      </c>
      <c r="R945" s="33">
        <v>0</v>
      </c>
      <c r="S945" s="8">
        <v>39.529560259621931</v>
      </c>
      <c r="T945" s="33">
        <v>3312.3620000000001</v>
      </c>
      <c r="U945" s="33">
        <v>0</v>
      </c>
      <c r="V945" s="33">
        <v>422.31421999999998</v>
      </c>
      <c r="W945" s="33">
        <v>3679.0313999999998</v>
      </c>
      <c r="X945" s="33">
        <v>1321.827</v>
      </c>
      <c r="Y945" s="33">
        <v>0</v>
      </c>
      <c r="Z945" s="33">
        <v>2349.9151000000002</v>
      </c>
      <c r="AA945" s="33">
        <v>1098.7961</v>
      </c>
      <c r="AB945" s="33">
        <v>18.949225999999999</v>
      </c>
      <c r="AC945" s="33">
        <v>5270.2847000000002</v>
      </c>
      <c r="AD945" s="33">
        <v>111.33824</v>
      </c>
      <c r="AE945" s="33">
        <v>93.340980999999999</v>
      </c>
      <c r="AF945" s="33">
        <v>0</v>
      </c>
      <c r="AG945" s="33">
        <v>166.24698000000001</v>
      </c>
      <c r="AH945" s="33">
        <v>1098.7961</v>
      </c>
      <c r="AI945" s="33">
        <v>14.909025</v>
      </c>
      <c r="AJ945" s="33">
        <v>2135.3040999999998</v>
      </c>
      <c r="AK945" s="33">
        <v>1842.6035999999999</v>
      </c>
      <c r="AL945" s="33">
        <v>3498.0826999999999</v>
      </c>
      <c r="AM945" s="33">
        <v>0</v>
      </c>
      <c r="AN945" s="33">
        <v>18.434286122120003</v>
      </c>
      <c r="AO945" s="10">
        <v>0.17418923436977601</v>
      </c>
      <c r="AP945" s="8">
        <v>78.802206461780941</v>
      </c>
      <c r="AQ945" s="8">
        <v>18.279724246506419</v>
      </c>
      <c r="AR945" s="8">
        <v>64</v>
      </c>
      <c r="AS945" s="8">
        <v>294.53125</v>
      </c>
      <c r="AT945">
        <v>1360</v>
      </c>
      <c r="AU945" s="20">
        <v>1496</v>
      </c>
      <c r="AV945" s="8">
        <v>85.878300803673937</v>
      </c>
      <c r="AW945" s="34">
        <v>449</v>
      </c>
      <c r="AX945" s="34">
        <v>417</v>
      </c>
    </row>
    <row r="946" spans="1:50" x14ac:dyDescent="0.25">
      <c r="A946" s="2" t="s">
        <v>500</v>
      </c>
      <c r="B946" s="3" t="s">
        <v>1893</v>
      </c>
      <c r="C946" s="4">
        <v>5002</v>
      </c>
      <c r="D946" s="2" t="s">
        <v>502</v>
      </c>
      <c r="E946" s="2" t="s">
        <v>1894</v>
      </c>
      <c r="F946" t="e">
        <v>#N/A</v>
      </c>
      <c r="G946" s="6" t="s">
        <v>2233</v>
      </c>
      <c r="H946" s="6">
        <v>9</v>
      </c>
      <c r="I946" s="6" t="s">
        <v>2238</v>
      </c>
      <c r="J946" s="6" t="s">
        <v>2238</v>
      </c>
      <c r="K946" s="34">
        <v>50269.3</v>
      </c>
      <c r="L946" s="34">
        <v>6964</v>
      </c>
      <c r="M946" s="34">
        <v>6392</v>
      </c>
      <c r="N946" s="34">
        <v>67.083854818523164</v>
      </c>
      <c r="O946" s="35">
        <v>15.81034244564802</v>
      </c>
      <c r="P946" s="33">
        <v>1768</v>
      </c>
      <c r="Q946" s="33">
        <v>4313</v>
      </c>
      <c r="R946" s="33">
        <v>311</v>
      </c>
      <c r="S946" s="8">
        <v>27.997110913193652</v>
      </c>
      <c r="T946" s="33">
        <v>3915.36</v>
      </c>
      <c r="U946" s="33">
        <v>0</v>
      </c>
      <c r="V946" s="33">
        <v>0</v>
      </c>
      <c r="W946" s="33">
        <v>46363.307000000001</v>
      </c>
      <c r="X946" s="33">
        <v>523.07474000000002</v>
      </c>
      <c r="Y946" s="33">
        <v>0</v>
      </c>
      <c r="Z946" s="33">
        <v>8220.8143999999993</v>
      </c>
      <c r="AA946" s="33">
        <v>28.377317000000001</v>
      </c>
      <c r="AB946" s="33">
        <v>307.53568000000001</v>
      </c>
      <c r="AC946" s="33">
        <v>42408.184999999998</v>
      </c>
      <c r="AD946" s="33">
        <v>158.93919</v>
      </c>
      <c r="AE946" s="33">
        <v>153.02716000000001</v>
      </c>
      <c r="AF946" s="33">
        <v>48.708027000000001</v>
      </c>
      <c r="AG946" s="33">
        <v>15683.449000000001</v>
      </c>
      <c r="AH946" s="33">
        <v>0</v>
      </c>
      <c r="AI946" s="33">
        <v>116.87177</v>
      </c>
      <c r="AJ946" s="33">
        <v>19984.995999999999</v>
      </c>
      <c r="AK946" s="33">
        <v>823.59141999999997</v>
      </c>
      <c r="AL946" s="33">
        <v>14313.209000000001</v>
      </c>
      <c r="AM946" s="33">
        <v>0</v>
      </c>
      <c r="AN946" s="33">
        <v>53.0935193120064</v>
      </c>
      <c r="AO946" s="10">
        <v>0.37438633938100319</v>
      </c>
      <c r="AP946" s="8">
        <v>0</v>
      </c>
      <c r="AQ946" s="8">
        <v>113.26515995814239</v>
      </c>
      <c r="AR946" s="8">
        <v>497</v>
      </c>
      <c r="AS946" s="8">
        <v>288.43058350100603</v>
      </c>
      <c r="AT946">
        <v>1862</v>
      </c>
      <c r="AU946" s="20">
        <v>4968.9999999999991</v>
      </c>
      <c r="AV946" s="8">
        <v>77.737797246558188</v>
      </c>
      <c r="AW946" s="34">
        <v>273</v>
      </c>
      <c r="AX946" s="34">
        <v>239</v>
      </c>
    </row>
    <row r="947" spans="1:50" x14ac:dyDescent="0.25">
      <c r="A947" s="2" t="s">
        <v>1145</v>
      </c>
      <c r="B947" s="3" t="s">
        <v>1895</v>
      </c>
      <c r="C947" s="4">
        <v>18150</v>
      </c>
      <c r="D947" s="2" t="s">
        <v>1147</v>
      </c>
      <c r="E947" s="2" t="s">
        <v>1896</v>
      </c>
      <c r="F947" t="s">
        <v>2254</v>
      </c>
      <c r="G947" s="5" t="s">
        <v>2230</v>
      </c>
      <c r="H947" s="6">
        <v>0</v>
      </c>
      <c r="I947" s="6" t="s">
        <v>2239</v>
      </c>
      <c r="J947" s="6" t="s">
        <v>2239</v>
      </c>
      <c r="K947" s="34">
        <v>1279904.7000000002</v>
      </c>
      <c r="L947" s="34">
        <v>2924</v>
      </c>
      <c r="M947" s="34">
        <v>2821</v>
      </c>
      <c r="N947" s="34">
        <v>2.5877348457993619</v>
      </c>
      <c r="O947" s="35">
        <v>8.0077477332589127E-3</v>
      </c>
      <c r="P947" s="33">
        <v>0</v>
      </c>
      <c r="Q947" s="33">
        <v>0</v>
      </c>
      <c r="R947" s="33">
        <v>2821</v>
      </c>
      <c r="S947" s="8">
        <v>90.076553109155498</v>
      </c>
      <c r="T947" s="33">
        <v>306056.44</v>
      </c>
      <c r="U947" s="33">
        <v>0</v>
      </c>
      <c r="V947" s="33">
        <v>0</v>
      </c>
      <c r="W947" s="33">
        <v>791971.14</v>
      </c>
      <c r="X947" s="33">
        <v>177567.97</v>
      </c>
      <c r="Y947" s="33">
        <v>5229.7276000000002</v>
      </c>
      <c r="Z947" s="33">
        <v>1047092.5</v>
      </c>
      <c r="AA947" s="33">
        <v>79.621770999999995</v>
      </c>
      <c r="AB947" s="33">
        <v>16974.748</v>
      </c>
      <c r="AC947" s="33">
        <v>206368.53</v>
      </c>
      <c r="AD947" s="33">
        <v>69.964659999999995</v>
      </c>
      <c r="AE947" s="33">
        <v>63.500706000000001</v>
      </c>
      <c r="AF947" s="33">
        <v>0</v>
      </c>
      <c r="AG947" s="33">
        <v>4665.7655000000004</v>
      </c>
      <c r="AH947" s="33">
        <v>46.929214000000002</v>
      </c>
      <c r="AI947" s="33">
        <v>16783.385999999999</v>
      </c>
      <c r="AJ947" s="33">
        <v>101912.54</v>
      </c>
      <c r="AK947" s="33">
        <v>3130.4328999999998</v>
      </c>
      <c r="AL947" s="33">
        <v>1149212.5</v>
      </c>
      <c r="AM947" s="33">
        <v>303980.83996499999</v>
      </c>
      <c r="AN947" s="33">
        <v>8797.2348869079997</v>
      </c>
      <c r="AO947" s="10">
        <v>0.46826793663940369</v>
      </c>
      <c r="AP947" s="8">
        <v>0</v>
      </c>
      <c r="AQ947" s="8">
        <v>483.964284929553</v>
      </c>
      <c r="AR947" s="8">
        <v>13161</v>
      </c>
      <c r="AS947" s="8">
        <v>53.0316845224527</v>
      </c>
      <c r="AT947">
        <v>1136</v>
      </c>
      <c r="AU947" s="20">
        <v>2424</v>
      </c>
      <c r="AV947" s="8">
        <v>85.926976249556901</v>
      </c>
      <c r="AW947" s="34">
        <v>292</v>
      </c>
      <c r="AX947" s="34">
        <v>230</v>
      </c>
    </row>
    <row r="948" spans="1:50" x14ac:dyDescent="0.25">
      <c r="A948" s="2" t="s">
        <v>301</v>
      </c>
      <c r="B948" s="3" t="s">
        <v>1897</v>
      </c>
      <c r="C948" s="4">
        <v>13074</v>
      </c>
      <c r="D948" s="2" t="s">
        <v>303</v>
      </c>
      <c r="E948" s="2" t="s">
        <v>1898</v>
      </c>
      <c r="F948" t="e">
        <v>#N/A</v>
      </c>
      <c r="G948" s="6" t="s">
        <v>2233</v>
      </c>
      <c r="H948" s="6">
        <v>0</v>
      </c>
      <c r="I948" s="6" t="s">
        <v>2239</v>
      </c>
      <c r="J948" s="6" t="s">
        <v>2239</v>
      </c>
      <c r="K948" s="34">
        <v>45853.1</v>
      </c>
      <c r="L948" s="34">
        <v>1027</v>
      </c>
      <c r="M948" s="34">
        <v>998</v>
      </c>
      <c r="N948" s="34">
        <v>42.184368737474948</v>
      </c>
      <c r="O948" s="35">
        <v>2.2068832952709996</v>
      </c>
      <c r="P948" s="33">
        <v>391</v>
      </c>
      <c r="Q948" s="33">
        <v>597</v>
      </c>
      <c r="R948" s="33">
        <v>10</v>
      </c>
      <c r="S948" s="8">
        <v>37.271361056815635</v>
      </c>
      <c r="T948" s="33">
        <v>17885.195</v>
      </c>
      <c r="U948" s="33">
        <v>0</v>
      </c>
      <c r="V948" s="33">
        <v>0</v>
      </c>
      <c r="W948" s="33">
        <v>8782.1942999999992</v>
      </c>
      <c r="X948" s="33">
        <v>8059.5154000000002</v>
      </c>
      <c r="Y948" s="33">
        <v>12477.888999999999</v>
      </c>
      <c r="Z948" s="33">
        <v>9405.3076000000001</v>
      </c>
      <c r="AA948" s="33">
        <v>2059.3649</v>
      </c>
      <c r="AB948" s="33">
        <v>6878.8010000000004</v>
      </c>
      <c r="AC948" s="33">
        <v>12124.74</v>
      </c>
      <c r="AD948" s="33">
        <v>103.54491</v>
      </c>
      <c r="AE948" s="33">
        <v>129.83335</v>
      </c>
      <c r="AF948" s="33">
        <v>0</v>
      </c>
      <c r="AG948" s="33">
        <v>11061.371999999999</v>
      </c>
      <c r="AH948" s="33">
        <v>2014.9511</v>
      </c>
      <c r="AI948" s="33">
        <v>745.56438000000003</v>
      </c>
      <c r="AJ948" s="33">
        <v>2448.1498999999999</v>
      </c>
      <c r="AK948" s="33">
        <v>10604.589</v>
      </c>
      <c r="AL948" s="33">
        <v>16045.187</v>
      </c>
      <c r="AM948" s="33">
        <v>0</v>
      </c>
      <c r="AN948" s="33">
        <v>19.38204309412</v>
      </c>
      <c r="AO948" s="10">
        <v>0.69335863377609119</v>
      </c>
      <c r="AP948" s="8">
        <v>41.841004184100413</v>
      </c>
      <c r="AQ948" s="8">
        <v>117.78773033623958</v>
      </c>
      <c r="AR948" s="8">
        <v>416</v>
      </c>
      <c r="AS948" s="8">
        <v>466.22596153846155</v>
      </c>
      <c r="AT948">
        <v>582</v>
      </c>
      <c r="AU948" s="20">
        <v>979.99999999999989</v>
      </c>
      <c r="AV948" s="8">
        <v>98.196392785571135</v>
      </c>
      <c r="AW948" s="34">
        <v>63</v>
      </c>
      <c r="AX948" s="34">
        <v>45</v>
      </c>
    </row>
    <row r="949" spans="1:50" x14ac:dyDescent="0.25">
      <c r="A949" s="2" t="s">
        <v>758</v>
      </c>
      <c r="B949" s="3" t="s">
        <v>1899</v>
      </c>
      <c r="C949" s="4">
        <v>50577</v>
      </c>
      <c r="D949" s="2" t="s">
        <v>760</v>
      </c>
      <c r="E949" s="2" t="s">
        <v>1900</v>
      </c>
      <c r="F949" t="s">
        <v>2251</v>
      </c>
      <c r="G949" s="6" t="s">
        <v>2230</v>
      </c>
      <c r="H949" s="6">
        <v>6</v>
      </c>
      <c r="I949" s="6" t="s">
        <v>2238</v>
      </c>
      <c r="J949" s="6" t="s">
        <v>2238</v>
      </c>
      <c r="K949" s="34">
        <v>250629.20000000004</v>
      </c>
      <c r="L949" s="34">
        <v>1694</v>
      </c>
      <c r="M949" s="34">
        <v>1553</v>
      </c>
      <c r="N949" s="34">
        <v>13.200257566001289</v>
      </c>
      <c r="O949" s="35">
        <v>0.19207816580452478</v>
      </c>
      <c r="P949" s="33">
        <v>258</v>
      </c>
      <c r="Q949" s="33">
        <v>1276</v>
      </c>
      <c r="R949" s="33">
        <v>19</v>
      </c>
      <c r="S949" s="8">
        <v>37.064972308393671</v>
      </c>
      <c r="T949" s="33">
        <v>52386.254999999997</v>
      </c>
      <c r="U949" s="33">
        <v>0</v>
      </c>
      <c r="V949" s="33">
        <v>25997.625</v>
      </c>
      <c r="W949" s="33">
        <v>159425.42000000001</v>
      </c>
      <c r="X949" s="33">
        <v>12187.369000000001</v>
      </c>
      <c r="Y949" s="33">
        <v>2042.5035</v>
      </c>
      <c r="Z949" s="33">
        <v>65087.987000000001</v>
      </c>
      <c r="AA949" s="33">
        <v>8947.8793999999998</v>
      </c>
      <c r="AB949" s="33">
        <v>1877.3533</v>
      </c>
      <c r="AC949" s="33">
        <v>172256.68</v>
      </c>
      <c r="AD949" s="33">
        <v>1681.9287999999999</v>
      </c>
      <c r="AE949" s="33">
        <v>776.971</v>
      </c>
      <c r="AF949" s="33">
        <v>0</v>
      </c>
      <c r="AG949" s="33">
        <v>4592.0165999999999</v>
      </c>
      <c r="AH949" s="33">
        <v>158.94768999999999</v>
      </c>
      <c r="AI949" s="33">
        <v>9061.4328000000005</v>
      </c>
      <c r="AJ949" s="33">
        <v>24755.861000000001</v>
      </c>
      <c r="AK949" s="33">
        <v>119184.54</v>
      </c>
      <c r="AL949" s="33">
        <v>93364.56</v>
      </c>
      <c r="AM949" s="33">
        <v>810.40161816099999</v>
      </c>
      <c r="AN949" s="33">
        <v>1037.5835163208001</v>
      </c>
      <c r="AO949" s="10">
        <v>0.48343079922027288</v>
      </c>
      <c r="AP949" s="8">
        <v>0</v>
      </c>
      <c r="AQ949" s="8">
        <v>166.95537816213377</v>
      </c>
      <c r="AR949" s="8">
        <v>2061</v>
      </c>
      <c r="AS949" s="8">
        <v>83.600194080543432</v>
      </c>
      <c r="AT949">
        <v>526</v>
      </c>
      <c r="AU949" s="20">
        <v>1405</v>
      </c>
      <c r="AV949" s="8">
        <v>90.470057952350288</v>
      </c>
      <c r="AW949" s="34">
        <v>162</v>
      </c>
      <c r="AX949" s="34">
        <v>136</v>
      </c>
    </row>
    <row r="950" spans="1:50" x14ac:dyDescent="0.25">
      <c r="A950" s="2" t="s">
        <v>376</v>
      </c>
      <c r="B950" s="3" t="s">
        <v>1901</v>
      </c>
      <c r="C950" s="4">
        <v>47258</v>
      </c>
      <c r="D950" s="2" t="s">
        <v>378</v>
      </c>
      <c r="E950" s="2" t="s">
        <v>1902</v>
      </c>
      <c r="F950" t="e">
        <v>#N/A</v>
      </c>
      <c r="G950" s="6" t="s">
        <v>2233</v>
      </c>
      <c r="H950" s="6">
        <v>11</v>
      </c>
      <c r="I950" s="6" t="s">
        <v>2238</v>
      </c>
      <c r="J950" s="6" t="s">
        <v>2238</v>
      </c>
      <c r="K950" s="34">
        <v>55071.199999999997</v>
      </c>
      <c r="L950" s="34">
        <v>1822</v>
      </c>
      <c r="M950" s="34">
        <v>1795</v>
      </c>
      <c r="N950" s="34">
        <v>35.98885793871866</v>
      </c>
      <c r="O950" s="35">
        <v>2.7972220185545478</v>
      </c>
      <c r="P950" s="33">
        <v>215</v>
      </c>
      <c r="Q950" s="33">
        <v>1577</v>
      </c>
      <c r="R950" s="33">
        <v>3</v>
      </c>
      <c r="S950" s="8">
        <v>8.9262921874647301</v>
      </c>
      <c r="T950" s="33">
        <v>44143.963000000003</v>
      </c>
      <c r="U950" s="33">
        <v>0</v>
      </c>
      <c r="V950" s="33">
        <v>0</v>
      </c>
      <c r="W950" s="33">
        <v>0</v>
      </c>
      <c r="X950" s="33">
        <v>9036.3436999999994</v>
      </c>
      <c r="Y950" s="33">
        <v>6207.4759999999997</v>
      </c>
      <c r="Z950" s="33">
        <v>1254.5465999999999</v>
      </c>
      <c r="AA950" s="33">
        <v>60.844126000000003</v>
      </c>
      <c r="AB950" s="33">
        <v>607.67888000000005</v>
      </c>
      <c r="AC950" s="33">
        <v>46238.228999999999</v>
      </c>
      <c r="AD950" s="33">
        <v>281.05847</v>
      </c>
      <c r="AE950" s="33">
        <v>298.21201000000002</v>
      </c>
      <c r="AF950" s="33">
        <v>0</v>
      </c>
      <c r="AG950" s="33">
        <v>7153.4847</v>
      </c>
      <c r="AH950" s="33">
        <v>0</v>
      </c>
      <c r="AI950" s="33">
        <v>129.13067000000001</v>
      </c>
      <c r="AJ950" s="33">
        <v>0</v>
      </c>
      <c r="AK950" s="33">
        <v>42190.81</v>
      </c>
      <c r="AL950" s="33">
        <v>4878.1957000000002</v>
      </c>
      <c r="AM950" s="33">
        <v>0</v>
      </c>
      <c r="AN950" s="33">
        <v>48.442282307186794</v>
      </c>
      <c r="AO950" s="10">
        <v>0.56593406593406592</v>
      </c>
      <c r="AP950" s="8">
        <v>0</v>
      </c>
      <c r="AQ950" s="8">
        <v>160.75798818543115</v>
      </c>
      <c r="AR950" s="8">
        <v>544</v>
      </c>
      <c r="AS950" s="8">
        <v>361.9485294117647</v>
      </c>
      <c r="AT950">
        <v>1526</v>
      </c>
      <c r="AU950" s="20">
        <v>1619</v>
      </c>
      <c r="AV950" s="8">
        <v>90.194986072423404</v>
      </c>
      <c r="AW950" s="34">
        <v>119</v>
      </c>
      <c r="AX950" s="34">
        <v>101</v>
      </c>
    </row>
    <row r="951" spans="1:50" x14ac:dyDescent="0.25">
      <c r="A951" s="2" t="s">
        <v>888</v>
      </c>
      <c r="B951" s="3" t="s">
        <v>1903</v>
      </c>
      <c r="C951" s="4">
        <v>27245</v>
      </c>
      <c r="D951" s="2" t="s">
        <v>890</v>
      </c>
      <c r="E951" s="2" t="s">
        <v>1160</v>
      </c>
      <c r="F951" t="e">
        <v>#N/A</v>
      </c>
      <c r="G951" s="6" t="s">
        <v>2233</v>
      </c>
      <c r="H951" s="6">
        <v>10</v>
      </c>
      <c r="I951" s="6" t="s">
        <v>2238</v>
      </c>
      <c r="J951" s="6" t="s">
        <v>2238</v>
      </c>
      <c r="K951" s="34">
        <v>83700.2</v>
      </c>
      <c r="L951" s="34">
        <v>1150</v>
      </c>
      <c r="M951" s="34">
        <v>761</v>
      </c>
      <c r="N951" s="34">
        <v>63.337713534822605</v>
      </c>
      <c r="O951" s="35">
        <v>0.77026507396776234</v>
      </c>
      <c r="P951" s="33">
        <v>0</v>
      </c>
      <c r="Q951" s="33">
        <v>0</v>
      </c>
      <c r="R951" s="33">
        <v>761</v>
      </c>
      <c r="S951" s="8">
        <v>70.886510832288678</v>
      </c>
      <c r="T951" s="33">
        <v>5070.4461000000001</v>
      </c>
      <c r="U951" s="33">
        <v>0</v>
      </c>
      <c r="V951" s="33">
        <v>0</v>
      </c>
      <c r="W951" s="33">
        <v>75959.573000000004</v>
      </c>
      <c r="X951" s="33">
        <v>0</v>
      </c>
      <c r="Y951" s="33">
        <v>0</v>
      </c>
      <c r="Z951" s="33">
        <v>51618.517999999996</v>
      </c>
      <c r="AA951" s="33">
        <v>4334.1121000000003</v>
      </c>
      <c r="AB951" s="33">
        <v>698.53581999999994</v>
      </c>
      <c r="AC951" s="33">
        <v>24389.962</v>
      </c>
      <c r="AD951" s="33">
        <v>11.898773</v>
      </c>
      <c r="AE951" s="33">
        <v>23.008202000000001</v>
      </c>
      <c r="AF951" s="33">
        <v>0</v>
      </c>
      <c r="AG951" s="33">
        <v>449.12484999999998</v>
      </c>
      <c r="AH951" s="33">
        <v>4334.1121000000003</v>
      </c>
      <c r="AI951" s="33">
        <v>3609.2748999999999</v>
      </c>
      <c r="AJ951" s="33">
        <v>14275.045</v>
      </c>
      <c r="AK951" s="33">
        <v>906.80511000000001</v>
      </c>
      <c r="AL951" s="33">
        <v>57455.658000000003</v>
      </c>
      <c r="AM951" s="33">
        <v>0</v>
      </c>
      <c r="AN951" s="33">
        <v>86.403365735093189</v>
      </c>
      <c r="AO951" s="10">
        <v>0.66341569137407885</v>
      </c>
      <c r="AP951" s="8">
        <v>53.333333333333336</v>
      </c>
      <c r="AQ951" s="8">
        <v>30.855287999735019</v>
      </c>
      <c r="AR951" s="8">
        <v>931</v>
      </c>
      <c r="AS951" s="8">
        <v>34.371643394199786</v>
      </c>
      <c r="AT951">
        <v>418</v>
      </c>
      <c r="AU951" s="20">
        <v>681</v>
      </c>
      <c r="AV951" s="8">
        <v>89.487516425755587</v>
      </c>
      <c r="AW951" s="34">
        <v>77</v>
      </c>
      <c r="AX951" s="34">
        <v>64</v>
      </c>
    </row>
    <row r="952" spans="1:50" x14ac:dyDescent="0.25">
      <c r="A952" s="2" t="s">
        <v>500</v>
      </c>
      <c r="B952" s="3" t="s">
        <v>1904</v>
      </c>
      <c r="C952" s="4">
        <v>5670</v>
      </c>
      <c r="D952" s="2" t="s">
        <v>502</v>
      </c>
      <c r="E952" s="2" t="s">
        <v>1905</v>
      </c>
      <c r="F952" t="e">
        <v>#N/A</v>
      </c>
      <c r="G952" s="6" t="s">
        <v>2233</v>
      </c>
      <c r="H952" s="6">
        <v>10</v>
      </c>
      <c r="I952" s="6" t="s">
        <v>2238</v>
      </c>
      <c r="J952" s="6" t="s">
        <v>2238</v>
      </c>
      <c r="K952" s="34">
        <v>41555</v>
      </c>
      <c r="L952" s="34">
        <v>2491</v>
      </c>
      <c r="M952" s="34">
        <v>2189</v>
      </c>
      <c r="N952" s="34">
        <v>57.012334399269072</v>
      </c>
      <c r="O952" s="35">
        <v>6.4413316746151503</v>
      </c>
      <c r="P952" s="33">
        <v>1373</v>
      </c>
      <c r="Q952" s="33">
        <v>742</v>
      </c>
      <c r="R952" s="33">
        <v>74</v>
      </c>
      <c r="S952" s="8">
        <v>30.532743817836263</v>
      </c>
      <c r="T952" s="33">
        <v>2247.8467999999998</v>
      </c>
      <c r="U952" s="33">
        <v>0</v>
      </c>
      <c r="V952" s="33">
        <v>0</v>
      </c>
      <c r="W952" s="33">
        <v>38661.495000000003</v>
      </c>
      <c r="X952" s="33">
        <v>1206.5011</v>
      </c>
      <c r="Y952" s="33">
        <v>90.218570999999997</v>
      </c>
      <c r="Z952" s="33">
        <v>1276.7829999999999</v>
      </c>
      <c r="AA952" s="33">
        <v>7573.3586999999998</v>
      </c>
      <c r="AB952" s="33">
        <v>172.46191999999999</v>
      </c>
      <c r="AC952" s="33">
        <v>33446.809000000001</v>
      </c>
      <c r="AD952" s="33">
        <v>75.137770000000003</v>
      </c>
      <c r="AE952" s="33">
        <v>61.839201000000003</v>
      </c>
      <c r="AF952" s="33">
        <v>0</v>
      </c>
      <c r="AG952" s="33">
        <v>7075.8742000000002</v>
      </c>
      <c r="AH952" s="33">
        <v>7566.7716</v>
      </c>
      <c r="AI952" s="33">
        <v>14.339876</v>
      </c>
      <c r="AJ952" s="33">
        <v>12799.332</v>
      </c>
      <c r="AK952" s="33">
        <v>2099.0500999999999</v>
      </c>
      <c r="AL952" s="33">
        <v>13017.563</v>
      </c>
      <c r="AM952" s="33">
        <v>747.09219181900005</v>
      </c>
      <c r="AN952" s="33">
        <v>99.889571122871999</v>
      </c>
      <c r="AO952" s="10">
        <v>0.45793337097684916</v>
      </c>
      <c r="AP952" s="8">
        <v>0</v>
      </c>
      <c r="AQ952" s="8">
        <v>110.65773039510181</v>
      </c>
      <c r="AR952" s="8">
        <v>446</v>
      </c>
      <c r="AS952" s="8">
        <v>314.01345291479822</v>
      </c>
      <c r="AT952">
        <v>731</v>
      </c>
      <c r="AU952" s="20">
        <v>1376</v>
      </c>
      <c r="AV952" s="8">
        <v>62.859753312014618</v>
      </c>
      <c r="AW952" s="34">
        <v>278</v>
      </c>
      <c r="AX952" s="34">
        <v>234</v>
      </c>
    </row>
    <row r="953" spans="1:50" x14ac:dyDescent="0.25">
      <c r="A953" s="2" t="s">
        <v>134</v>
      </c>
      <c r="B953" s="3" t="s">
        <v>1906</v>
      </c>
      <c r="C953" s="4">
        <v>54344</v>
      </c>
      <c r="D953" s="2" t="s">
        <v>136</v>
      </c>
      <c r="E953" s="2" t="s">
        <v>1907</v>
      </c>
      <c r="F953" t="s">
        <v>2263</v>
      </c>
      <c r="G953" s="6" t="s">
        <v>2230</v>
      </c>
      <c r="H953" s="6">
        <v>28</v>
      </c>
      <c r="I953" s="6" t="s">
        <v>2237</v>
      </c>
      <c r="J953" s="6" t="s">
        <v>2238</v>
      </c>
      <c r="K953" s="34">
        <v>20580.7</v>
      </c>
      <c r="L953" s="34">
        <v>1203</v>
      </c>
      <c r="M953" s="34">
        <v>1175</v>
      </c>
      <c r="N953" s="34">
        <v>30.382978723404257</v>
      </c>
      <c r="O953" s="35">
        <v>5.4806691191619015</v>
      </c>
      <c r="P953" s="33">
        <v>930</v>
      </c>
      <c r="Q953" s="33">
        <v>244</v>
      </c>
      <c r="R953" s="33">
        <v>1</v>
      </c>
      <c r="S953" s="8">
        <v>62.491625562227362</v>
      </c>
      <c r="T953" s="33">
        <v>1120.1686</v>
      </c>
      <c r="U953" s="33">
        <v>392.97041000000002</v>
      </c>
      <c r="V953" s="33">
        <v>1383.7953</v>
      </c>
      <c r="W953" s="33">
        <v>38678.800000000003</v>
      </c>
      <c r="X953" s="33">
        <v>132.10621</v>
      </c>
      <c r="Y953" s="33">
        <v>0</v>
      </c>
      <c r="Z953" s="33">
        <v>21801.298999999999</v>
      </c>
      <c r="AA953" s="33">
        <v>276.01497999999998</v>
      </c>
      <c r="AB953" s="33">
        <v>321.64528000000001</v>
      </c>
      <c r="AC953" s="33">
        <v>19478.006000000001</v>
      </c>
      <c r="AD953" s="33">
        <v>31.551943999999999</v>
      </c>
      <c r="AE953" s="33">
        <v>33.132778000000002</v>
      </c>
      <c r="AF953" s="33">
        <v>0</v>
      </c>
      <c r="AG953" s="33">
        <v>3051.0205999999998</v>
      </c>
      <c r="AH953" s="33">
        <v>0</v>
      </c>
      <c r="AI953" s="33">
        <v>245.10175000000001</v>
      </c>
      <c r="AJ953" s="33">
        <v>11820.683000000001</v>
      </c>
      <c r="AK953" s="33">
        <v>569.24588000000006</v>
      </c>
      <c r="AL953" s="33">
        <v>26189.332999999999</v>
      </c>
      <c r="AM953" s="33">
        <v>0</v>
      </c>
      <c r="AN953" s="33">
        <v>147.056707134584</v>
      </c>
      <c r="AO953" s="10">
        <v>0.70649762282091932</v>
      </c>
      <c r="AP953" s="8">
        <v>0</v>
      </c>
      <c r="AQ953" s="8">
        <v>99.473117262102846</v>
      </c>
      <c r="AR953" s="8">
        <v>597</v>
      </c>
      <c r="AS953" s="8">
        <v>244.55443886097152</v>
      </c>
      <c r="AT953">
        <v>976</v>
      </c>
      <c r="AU953" s="20">
        <v>985</v>
      </c>
      <c r="AV953" s="8">
        <v>83.829787234042556</v>
      </c>
      <c r="AW953" s="34">
        <v>254</v>
      </c>
      <c r="AX953" s="34">
        <v>235</v>
      </c>
    </row>
    <row r="954" spans="1:50" x14ac:dyDescent="0.25">
      <c r="A954" s="2" t="s">
        <v>321</v>
      </c>
      <c r="B954" s="3" t="s">
        <v>1908</v>
      </c>
      <c r="C954" s="4">
        <v>19418</v>
      </c>
      <c r="D954" s="2" t="s">
        <v>323</v>
      </c>
      <c r="E954" s="2" t="s">
        <v>1909</v>
      </c>
      <c r="F954" t="s">
        <v>2265</v>
      </c>
      <c r="G954" s="6" t="s">
        <v>2230</v>
      </c>
      <c r="H954" s="6">
        <v>0</v>
      </c>
      <c r="I954" s="6" t="s">
        <v>2239</v>
      </c>
      <c r="J954" s="6" t="s">
        <v>2239</v>
      </c>
      <c r="K954" s="34">
        <v>333861.90000000002</v>
      </c>
      <c r="L954" s="34">
        <v>4573</v>
      </c>
      <c r="M954" s="34">
        <v>4286</v>
      </c>
      <c r="N954" s="34">
        <v>48.530097993467102</v>
      </c>
      <c r="O954" s="35">
        <v>1.6783017306359036</v>
      </c>
      <c r="P954" s="33">
        <v>0</v>
      </c>
      <c r="Q954" s="33">
        <v>0</v>
      </c>
      <c r="R954" s="33">
        <v>4286</v>
      </c>
      <c r="S954" s="8">
        <v>92.236970349600838</v>
      </c>
      <c r="T954" s="33">
        <v>17862.7</v>
      </c>
      <c r="U954" s="33">
        <v>13002.012000000001</v>
      </c>
      <c r="V954" s="33">
        <v>20916.143</v>
      </c>
      <c r="W954" s="33">
        <v>263868.3</v>
      </c>
      <c r="X954" s="33">
        <v>14186.552</v>
      </c>
      <c r="Y954" s="33">
        <v>2093.8325</v>
      </c>
      <c r="Z954" s="33">
        <v>286766.14</v>
      </c>
      <c r="AA954" s="33">
        <v>6865.2952999999998</v>
      </c>
      <c r="AB954" s="33">
        <v>7632.0169999999998</v>
      </c>
      <c r="AC954" s="33">
        <v>32867.966</v>
      </c>
      <c r="AD954" s="33">
        <v>81.731126000000003</v>
      </c>
      <c r="AE954" s="33">
        <v>26.385294999999999</v>
      </c>
      <c r="AF954" s="33">
        <v>56.081651000000001</v>
      </c>
      <c r="AG954" s="33">
        <v>5711.8312999999998</v>
      </c>
      <c r="AH954" s="33">
        <v>7075.6763000000001</v>
      </c>
      <c r="AI954" s="33">
        <v>1959.0957000000001</v>
      </c>
      <c r="AJ954" s="33">
        <v>9226.6522000000004</v>
      </c>
      <c r="AK954" s="33">
        <v>2024.1513</v>
      </c>
      <c r="AL954" s="33">
        <v>310004.71999999997</v>
      </c>
      <c r="AM954" s="33">
        <v>0</v>
      </c>
      <c r="AN954" s="33">
        <v>480.262255536</v>
      </c>
      <c r="AO954" s="10">
        <v>0.75505186784193801</v>
      </c>
      <c r="AP954" s="8">
        <v>0</v>
      </c>
      <c r="AQ954" s="8">
        <v>0</v>
      </c>
      <c r="AR954" s="8">
        <v>3297</v>
      </c>
      <c r="AS954" s="8">
        <v>0</v>
      </c>
      <c r="AT954">
        <v>1361</v>
      </c>
      <c r="AU954" s="20">
        <v>3748.9999999999995</v>
      </c>
      <c r="AV954" s="8">
        <v>87.470835277648149</v>
      </c>
      <c r="AW954" s="34">
        <v>107</v>
      </c>
      <c r="AX954" s="34">
        <v>71</v>
      </c>
    </row>
    <row r="955" spans="1:50" x14ac:dyDescent="0.25">
      <c r="A955" s="2" t="s">
        <v>321</v>
      </c>
      <c r="B955" s="3" t="s">
        <v>1910</v>
      </c>
      <c r="C955" s="4">
        <v>19318</v>
      </c>
      <c r="D955" s="2" t="s">
        <v>323</v>
      </c>
      <c r="E955" s="2" t="s">
        <v>1911</v>
      </c>
      <c r="F955" t="s">
        <v>2265</v>
      </c>
      <c r="G955" s="6" t="s">
        <v>2233</v>
      </c>
      <c r="H955" s="6">
        <v>8</v>
      </c>
      <c r="I955" s="6" t="s">
        <v>2238</v>
      </c>
      <c r="J955" s="6" t="s">
        <v>2238</v>
      </c>
      <c r="K955" s="34">
        <v>248868.09999999998</v>
      </c>
      <c r="L955" s="34">
        <v>3676</v>
      </c>
      <c r="M955" s="34">
        <v>3478</v>
      </c>
      <c r="N955" s="34">
        <v>21.59286946520989</v>
      </c>
      <c r="O955" s="35">
        <v>0.82638514742708247</v>
      </c>
      <c r="P955" s="33">
        <v>0</v>
      </c>
      <c r="Q955" s="33">
        <v>0</v>
      </c>
      <c r="R955" s="33">
        <v>3478</v>
      </c>
      <c r="S955" s="8">
        <v>80.366842302242631</v>
      </c>
      <c r="T955" s="33">
        <v>12785.803</v>
      </c>
      <c r="U955" s="33">
        <v>41018.665000000001</v>
      </c>
      <c r="V955" s="33">
        <v>13555.346</v>
      </c>
      <c r="W955" s="33">
        <v>163824.4</v>
      </c>
      <c r="X955" s="33">
        <v>19599.214</v>
      </c>
      <c r="Y955" s="33">
        <v>160.18120999999999</v>
      </c>
      <c r="Z955" s="33">
        <v>189343.68</v>
      </c>
      <c r="AA955" s="33">
        <v>34074.629999999997</v>
      </c>
      <c r="AB955" s="33">
        <v>5801.6085999999996</v>
      </c>
      <c r="AC955" s="33">
        <v>26704.14</v>
      </c>
      <c r="AD955" s="33">
        <v>139.6489</v>
      </c>
      <c r="AE955" s="33">
        <v>121.44262999999999</v>
      </c>
      <c r="AF955" s="33">
        <v>0</v>
      </c>
      <c r="AG955" s="33">
        <v>6094.3197</v>
      </c>
      <c r="AH955" s="33">
        <v>34024.362999999998</v>
      </c>
      <c r="AI955" s="33">
        <v>1045.6732999999999</v>
      </c>
      <c r="AJ955" s="33">
        <v>7827.6077999999998</v>
      </c>
      <c r="AK955" s="33">
        <v>1171.6342</v>
      </c>
      <c r="AL955" s="33">
        <v>205836.86</v>
      </c>
      <c r="AM955" s="33">
        <v>0</v>
      </c>
      <c r="AN955" s="33">
        <v>450.37931667132005</v>
      </c>
      <c r="AO955" s="10">
        <v>0.69926873857404037</v>
      </c>
      <c r="AP955" s="8">
        <v>0</v>
      </c>
      <c r="AQ955" s="8">
        <v>61.502104861141916</v>
      </c>
      <c r="AR955" s="8">
        <v>2885</v>
      </c>
      <c r="AS955" s="8">
        <v>29.116117850953206</v>
      </c>
      <c r="AT955">
        <v>700</v>
      </c>
      <c r="AU955" s="20">
        <v>3302</v>
      </c>
      <c r="AV955" s="8">
        <v>94.939620471535363</v>
      </c>
      <c r="AW955" s="34">
        <v>524</v>
      </c>
      <c r="AX955" s="34">
        <v>463</v>
      </c>
    </row>
    <row r="956" spans="1:50" x14ac:dyDescent="0.25">
      <c r="A956" s="2" t="s">
        <v>301</v>
      </c>
      <c r="B956" s="3" t="s">
        <v>1912</v>
      </c>
      <c r="C956" s="4">
        <v>13688</v>
      </c>
      <c r="D956" s="2" t="s">
        <v>303</v>
      </c>
      <c r="E956" s="2" t="s">
        <v>1913</v>
      </c>
      <c r="F956" t="s">
        <v>2262</v>
      </c>
      <c r="G956" s="6" t="s">
        <v>2233</v>
      </c>
      <c r="H956" s="6">
        <v>0</v>
      </c>
      <c r="I956" s="6" t="s">
        <v>2239</v>
      </c>
      <c r="J956" s="6" t="s">
        <v>2239</v>
      </c>
      <c r="K956" s="34">
        <v>238563.7</v>
      </c>
      <c r="L956" s="34">
        <v>2057</v>
      </c>
      <c r="M956" s="34">
        <v>1879</v>
      </c>
      <c r="N956" s="34">
        <v>12.559872272485364</v>
      </c>
      <c r="O956" s="35">
        <v>0.2197366076389323</v>
      </c>
      <c r="P956" s="33">
        <v>0</v>
      </c>
      <c r="Q956" s="33">
        <v>0</v>
      </c>
      <c r="R956" s="33">
        <v>1879</v>
      </c>
      <c r="S956" s="8">
        <v>61.648870848454763</v>
      </c>
      <c r="T956" s="33">
        <v>6320.8813</v>
      </c>
      <c r="U956" s="33">
        <v>56664.281000000003</v>
      </c>
      <c r="V956" s="33">
        <v>0</v>
      </c>
      <c r="W956" s="33">
        <v>175135.39</v>
      </c>
      <c r="X956" s="33">
        <v>0</v>
      </c>
      <c r="Y956" s="33">
        <v>0</v>
      </c>
      <c r="Z956" s="33">
        <v>127051.58</v>
      </c>
      <c r="AA956" s="33">
        <v>14214.742</v>
      </c>
      <c r="AB956" s="33">
        <v>0</v>
      </c>
      <c r="AC956" s="33">
        <v>97311.043000000005</v>
      </c>
      <c r="AD956" s="33">
        <v>116.56692</v>
      </c>
      <c r="AE956" s="33">
        <v>173.40326999999999</v>
      </c>
      <c r="AF956" s="33">
        <v>0</v>
      </c>
      <c r="AG956" s="33">
        <v>4406.1756999999998</v>
      </c>
      <c r="AH956" s="33">
        <v>14214.742</v>
      </c>
      <c r="AI956" s="33">
        <v>0</v>
      </c>
      <c r="AJ956" s="33">
        <v>67193.077999999994</v>
      </c>
      <c r="AK956" s="33">
        <v>5554.8067000000001</v>
      </c>
      <c r="AL956" s="33">
        <v>147151.72</v>
      </c>
      <c r="AM956" s="33">
        <v>0</v>
      </c>
      <c r="AN956" s="33">
        <v>711.94184415052007</v>
      </c>
      <c r="AO956" s="10">
        <v>0.57818574514038878</v>
      </c>
      <c r="AP956" s="8">
        <v>0</v>
      </c>
      <c r="AQ956" s="8">
        <v>407.13439824754653</v>
      </c>
      <c r="AR956" s="8">
        <v>2360</v>
      </c>
      <c r="AS956" s="8">
        <v>284.06355932203388</v>
      </c>
      <c r="AT956">
        <v>661</v>
      </c>
      <c r="AU956" s="20">
        <v>1739.0000000000002</v>
      </c>
      <c r="AV956" s="8">
        <v>92.549228312932414</v>
      </c>
      <c r="AW956" s="34">
        <v>418</v>
      </c>
      <c r="AX956" s="34">
        <v>373</v>
      </c>
    </row>
    <row r="957" spans="1:50" x14ac:dyDescent="0.25">
      <c r="A957" s="2" t="s">
        <v>321</v>
      </c>
      <c r="B957" s="3" t="s">
        <v>1914</v>
      </c>
      <c r="C957" s="4">
        <v>19142</v>
      </c>
      <c r="D957" s="2" t="s">
        <v>323</v>
      </c>
      <c r="E957" s="2" t="s">
        <v>1915</v>
      </c>
      <c r="F957" t="s">
        <v>2252</v>
      </c>
      <c r="G957" s="6" t="s">
        <v>2233</v>
      </c>
      <c r="H957" s="6">
        <v>0</v>
      </c>
      <c r="I957" s="6" t="s">
        <v>2239</v>
      </c>
      <c r="J957" s="6" t="s">
        <v>2239</v>
      </c>
      <c r="K957" s="34">
        <v>26751.600000000002</v>
      </c>
      <c r="L957" s="34">
        <v>5070</v>
      </c>
      <c r="M957" s="34">
        <v>4116</v>
      </c>
      <c r="N957" s="34">
        <v>87.973760932944614</v>
      </c>
      <c r="O957" s="35">
        <v>16.517112744589713</v>
      </c>
      <c r="P957" s="33">
        <v>2785</v>
      </c>
      <c r="Q957" s="33">
        <v>1312</v>
      </c>
      <c r="R957" s="33">
        <v>19</v>
      </c>
      <c r="S957" s="8">
        <v>18.360323315423845</v>
      </c>
      <c r="T957" s="33">
        <v>9457.5059999999994</v>
      </c>
      <c r="U957" s="33">
        <v>210.11060000000001</v>
      </c>
      <c r="V957" s="33">
        <v>7516.8599000000004</v>
      </c>
      <c r="W957" s="33">
        <v>9696.9159999999993</v>
      </c>
      <c r="X957" s="33">
        <v>0</v>
      </c>
      <c r="Y957" s="33">
        <v>0</v>
      </c>
      <c r="Z957" s="33">
        <v>229.65432999999999</v>
      </c>
      <c r="AA957" s="33">
        <v>3858.1568000000002</v>
      </c>
      <c r="AB957" s="33">
        <v>0</v>
      </c>
      <c r="AC957" s="33">
        <v>22880.412</v>
      </c>
      <c r="AD957" s="33">
        <v>49.872297000000003</v>
      </c>
      <c r="AE957" s="33">
        <v>55.287605999999997</v>
      </c>
      <c r="AF957" s="33">
        <v>0</v>
      </c>
      <c r="AG957" s="33">
        <v>94.550178000000002</v>
      </c>
      <c r="AH957" s="33">
        <v>3858.1568000000002</v>
      </c>
      <c r="AI957" s="33">
        <v>0</v>
      </c>
      <c r="AJ957" s="33">
        <v>12476.404</v>
      </c>
      <c r="AK957" s="33">
        <v>5573.0819000000001</v>
      </c>
      <c r="AL957" s="33">
        <v>4960.6109999999999</v>
      </c>
      <c r="AM957" s="33">
        <v>0</v>
      </c>
      <c r="AN957" s="33">
        <v>57.313097317466848</v>
      </c>
      <c r="AO957" s="10">
        <v>0.42444851338390444</v>
      </c>
      <c r="AP957" s="8">
        <v>0</v>
      </c>
      <c r="AQ957" s="8">
        <v>98.787859545487507</v>
      </c>
      <c r="AR957" s="8">
        <v>302</v>
      </c>
      <c r="AS957" s="8">
        <v>446.77199176942383</v>
      </c>
      <c r="AT957">
        <v>2926</v>
      </c>
      <c r="AU957" s="20">
        <v>2758</v>
      </c>
      <c r="AV957" s="8">
        <v>67.006802721088434</v>
      </c>
      <c r="AW957" s="34">
        <v>575</v>
      </c>
      <c r="AX957" s="34">
        <v>515</v>
      </c>
    </row>
    <row r="958" spans="1:50" x14ac:dyDescent="0.25">
      <c r="A958" s="2" t="s">
        <v>438</v>
      </c>
      <c r="B958" s="3" t="s">
        <v>1916</v>
      </c>
      <c r="C958" s="4">
        <v>17541</v>
      </c>
      <c r="D958" s="2" t="s">
        <v>237</v>
      </c>
      <c r="E958" s="2" t="s">
        <v>1917</v>
      </c>
      <c r="F958" t="e">
        <v>#N/A</v>
      </c>
      <c r="G958" s="6" t="s">
        <v>2233</v>
      </c>
      <c r="H958" s="6">
        <v>9</v>
      </c>
      <c r="I958" s="6" t="s">
        <v>2238</v>
      </c>
      <c r="J958" s="6" t="s">
        <v>2238</v>
      </c>
      <c r="K958" s="34">
        <v>49862</v>
      </c>
      <c r="L958" s="34">
        <v>4236</v>
      </c>
      <c r="M958" s="34">
        <v>3346</v>
      </c>
      <c r="N958" s="34">
        <v>69.485953377166766</v>
      </c>
      <c r="O958" s="35">
        <v>9.1917106108333435</v>
      </c>
      <c r="P958" s="33">
        <v>1470</v>
      </c>
      <c r="Q958" s="33">
        <v>1629</v>
      </c>
      <c r="R958" s="33">
        <v>247</v>
      </c>
      <c r="S958" s="8">
        <v>48.860030107700616</v>
      </c>
      <c r="T958" s="33">
        <v>385.21508</v>
      </c>
      <c r="U958" s="33">
        <v>405.70206000000002</v>
      </c>
      <c r="V958" s="33">
        <v>0</v>
      </c>
      <c r="W958" s="33">
        <v>48653.892</v>
      </c>
      <c r="X958" s="33">
        <v>38.214008999999997</v>
      </c>
      <c r="Y958" s="33">
        <v>0</v>
      </c>
      <c r="Z958" s="33">
        <v>22143.608</v>
      </c>
      <c r="AA958" s="33">
        <v>135.14233999999999</v>
      </c>
      <c r="AB958" s="33">
        <v>116.92832</v>
      </c>
      <c r="AC958" s="33">
        <v>27155.776999999998</v>
      </c>
      <c r="AD958" s="33">
        <v>113.63634999999999</v>
      </c>
      <c r="AE958" s="33">
        <v>161.94555</v>
      </c>
      <c r="AF958" s="33">
        <v>0</v>
      </c>
      <c r="AG958" s="33">
        <v>6458.5797000000002</v>
      </c>
      <c r="AH958" s="33">
        <v>59.906607999999999</v>
      </c>
      <c r="AI958" s="33">
        <v>86.947137999999995</v>
      </c>
      <c r="AJ958" s="33">
        <v>18329.721000000001</v>
      </c>
      <c r="AK958" s="33">
        <v>301.63425000000001</v>
      </c>
      <c r="AL958" s="33">
        <v>24266.358</v>
      </c>
      <c r="AM958" s="33">
        <v>2705.0133250399999</v>
      </c>
      <c r="AN958" s="33">
        <v>56.177017153688006</v>
      </c>
      <c r="AO958" s="10">
        <v>0.46250000000000002</v>
      </c>
      <c r="AP958" s="8">
        <v>0</v>
      </c>
      <c r="AQ958" s="8">
        <v>75.666601246877775</v>
      </c>
      <c r="AR958" s="8">
        <v>573</v>
      </c>
      <c r="AS958" s="8">
        <v>147.38219895287958</v>
      </c>
      <c r="AT958">
        <v>679</v>
      </c>
      <c r="AU958" s="20">
        <v>2199.0000000000005</v>
      </c>
      <c r="AV958" s="8">
        <v>65.72026300059774</v>
      </c>
      <c r="AW958" s="34">
        <v>209</v>
      </c>
      <c r="AX958" s="34">
        <v>173</v>
      </c>
    </row>
    <row r="959" spans="1:50" x14ac:dyDescent="0.25">
      <c r="A959" s="2" t="s">
        <v>500</v>
      </c>
      <c r="B959" s="3" t="s">
        <v>1918</v>
      </c>
      <c r="C959" s="4">
        <v>5893</v>
      </c>
      <c r="D959" s="2" t="s">
        <v>502</v>
      </c>
      <c r="E959" s="2" t="s">
        <v>1919</v>
      </c>
      <c r="F959" t="s">
        <v>2262</v>
      </c>
      <c r="G959" s="6" t="s">
        <v>2230</v>
      </c>
      <c r="H959" s="6">
        <v>0</v>
      </c>
      <c r="I959" s="6" t="s">
        <v>2239</v>
      </c>
      <c r="J959" s="6" t="s">
        <v>2239</v>
      </c>
      <c r="K959" s="34">
        <v>178300</v>
      </c>
      <c r="L959" s="34">
        <v>1658</v>
      </c>
      <c r="M959" s="34">
        <v>1065</v>
      </c>
      <c r="N959" s="34">
        <v>19.43661971830986</v>
      </c>
      <c r="O959" s="35">
        <v>0.2154199622532823</v>
      </c>
      <c r="P959" s="33">
        <v>194</v>
      </c>
      <c r="Q959" s="33">
        <v>864</v>
      </c>
      <c r="R959" s="33">
        <v>7</v>
      </c>
      <c r="S959" s="8">
        <v>27.805241105195002</v>
      </c>
      <c r="T959" s="33">
        <v>95721.698999999993</v>
      </c>
      <c r="U959" s="33">
        <v>124.79115</v>
      </c>
      <c r="V959" s="33">
        <v>0</v>
      </c>
      <c r="W959" s="33">
        <v>53738.321000000004</v>
      </c>
      <c r="X959" s="33">
        <v>26550.751</v>
      </c>
      <c r="Y959" s="33">
        <v>18488.502</v>
      </c>
      <c r="Z959" s="33">
        <v>28914.106</v>
      </c>
      <c r="AA959" s="33">
        <v>667.21857</v>
      </c>
      <c r="AB959" s="33">
        <v>11262.897999999999</v>
      </c>
      <c r="AC959" s="33">
        <v>127738.34</v>
      </c>
      <c r="AD959" s="33">
        <v>2579.5142000000001</v>
      </c>
      <c r="AE959" s="33">
        <v>292.55923999999999</v>
      </c>
      <c r="AF959" s="33">
        <v>2311.3427000000001</v>
      </c>
      <c r="AG959" s="33">
        <v>16735.642</v>
      </c>
      <c r="AH959" s="33">
        <v>81.316250999999994</v>
      </c>
      <c r="AI959" s="33">
        <v>3024.3962999999999</v>
      </c>
      <c r="AJ959" s="33">
        <v>26278.129000000001</v>
      </c>
      <c r="AK959" s="33">
        <v>88194.414999999994</v>
      </c>
      <c r="AL959" s="33">
        <v>52732.807999999997</v>
      </c>
      <c r="AM959" s="33">
        <v>0</v>
      </c>
      <c r="AN959" s="33">
        <v>1460.7948020107201</v>
      </c>
      <c r="AO959" s="10">
        <v>0.53700684708183888</v>
      </c>
      <c r="AP959" s="8">
        <v>0</v>
      </c>
      <c r="AQ959" s="8">
        <v>130.82501286996489</v>
      </c>
      <c r="AR959" s="8">
        <v>1903</v>
      </c>
      <c r="AS959" s="8">
        <v>87.006831318970029</v>
      </c>
      <c r="AT959">
        <v>261</v>
      </c>
      <c r="AU959" s="20">
        <v>1012</v>
      </c>
      <c r="AV959" s="8">
        <v>95.02347417840376</v>
      </c>
      <c r="AW959" s="34">
        <v>91</v>
      </c>
      <c r="AX959" s="34">
        <v>71</v>
      </c>
    </row>
    <row r="960" spans="1:50" x14ac:dyDescent="0.25">
      <c r="A960" s="2" t="s">
        <v>500</v>
      </c>
      <c r="B960" s="3" t="s">
        <v>1920</v>
      </c>
      <c r="C960" s="4">
        <v>5790</v>
      </c>
      <c r="D960" s="2" t="s">
        <v>502</v>
      </c>
      <c r="E960" s="2" t="s">
        <v>1921</v>
      </c>
      <c r="F960" t="s">
        <v>2257</v>
      </c>
      <c r="G960" s="6" t="s">
        <v>2232</v>
      </c>
      <c r="H960" s="6">
        <v>7</v>
      </c>
      <c r="I960" s="6" t="s">
        <v>2238</v>
      </c>
      <c r="J960" s="6" t="s">
        <v>2238</v>
      </c>
      <c r="K960" s="34">
        <v>113658.8</v>
      </c>
      <c r="L960" s="34">
        <v>1538</v>
      </c>
      <c r="M960" s="34">
        <v>1128</v>
      </c>
      <c r="N960" s="34">
        <v>28.546099290780141</v>
      </c>
      <c r="O960" s="35">
        <v>0.5214078676446724</v>
      </c>
      <c r="P960" s="33">
        <v>342</v>
      </c>
      <c r="Q960" s="33">
        <v>785</v>
      </c>
      <c r="R960" s="33">
        <v>1</v>
      </c>
      <c r="S960" s="8">
        <v>41.988036679879329</v>
      </c>
      <c r="T960" s="33">
        <v>36560.777999999998</v>
      </c>
      <c r="U960" s="33">
        <v>923.81123000000002</v>
      </c>
      <c r="V960" s="33">
        <v>0</v>
      </c>
      <c r="W960" s="33">
        <v>133063.44</v>
      </c>
      <c r="X960" s="33">
        <v>1067.9224999999999</v>
      </c>
      <c r="Y960" s="33">
        <v>1417.1822</v>
      </c>
      <c r="Z960" s="33">
        <v>60336.675000000003</v>
      </c>
      <c r="AA960" s="33">
        <v>34136.487999999998</v>
      </c>
      <c r="AB960" s="33">
        <v>926.39112999999998</v>
      </c>
      <c r="AC960" s="33">
        <v>75133.960999999996</v>
      </c>
      <c r="AD960" s="33">
        <v>1221.9695999999999</v>
      </c>
      <c r="AE960" s="33">
        <v>134.43073999999999</v>
      </c>
      <c r="AF960" s="33">
        <v>1112.2807</v>
      </c>
      <c r="AG960" s="33">
        <v>7217.3050000000003</v>
      </c>
      <c r="AH960" s="33">
        <v>34136.491000000002</v>
      </c>
      <c r="AI960" s="33">
        <v>119.15225</v>
      </c>
      <c r="AJ960" s="33">
        <v>40424.057999999997</v>
      </c>
      <c r="AK960" s="33">
        <v>17317.178</v>
      </c>
      <c r="AL960" s="33">
        <v>72711.775999999998</v>
      </c>
      <c r="AM960" s="33">
        <v>8015.5414064200004</v>
      </c>
      <c r="AN960" s="33">
        <v>708.84559675996002</v>
      </c>
      <c r="AO960" s="10">
        <v>0.67127322156773905</v>
      </c>
      <c r="AP960" s="8">
        <v>17.94043774668102</v>
      </c>
      <c r="AQ960" s="8">
        <v>89.719280873715164</v>
      </c>
      <c r="AR960" s="8">
        <v>1578</v>
      </c>
      <c r="AS960" s="8">
        <v>71.958174904942965</v>
      </c>
      <c r="AT960">
        <v>294</v>
      </c>
      <c r="AU960" s="20">
        <v>979</v>
      </c>
      <c r="AV960" s="8">
        <v>86.790780141843967</v>
      </c>
      <c r="AW960" s="34">
        <v>88</v>
      </c>
      <c r="AX960" s="34">
        <v>57</v>
      </c>
    </row>
    <row r="961" spans="1:50" x14ac:dyDescent="0.25">
      <c r="A961" s="2" t="s">
        <v>376</v>
      </c>
      <c r="B961" s="3" t="s">
        <v>1922</v>
      </c>
      <c r="C961" s="4">
        <v>47268</v>
      </c>
      <c r="D961" s="2" t="s">
        <v>378</v>
      </c>
      <c r="E961" s="2" t="s">
        <v>1923</v>
      </c>
      <c r="F961" t="e">
        <v>#N/A</v>
      </c>
      <c r="G961" s="6" t="s">
        <v>2232</v>
      </c>
      <c r="H961" s="6">
        <v>8</v>
      </c>
      <c r="I961" s="6" t="s">
        <v>2238</v>
      </c>
      <c r="J961" s="6" t="s">
        <v>2238</v>
      </c>
      <c r="K961" s="34">
        <v>25402.5</v>
      </c>
      <c r="L961" s="34">
        <v>599</v>
      </c>
      <c r="M961" s="34">
        <v>380</v>
      </c>
      <c r="N961" s="34">
        <v>37.894736842105267</v>
      </c>
      <c r="O961" s="35">
        <v>1.2527345070731992</v>
      </c>
      <c r="P961" s="33">
        <v>278</v>
      </c>
      <c r="Q961" s="33">
        <v>93</v>
      </c>
      <c r="R961" s="33">
        <v>9</v>
      </c>
      <c r="S961" s="8">
        <v>43.092065588539036</v>
      </c>
      <c r="T961" s="33">
        <v>10327.691000000001</v>
      </c>
      <c r="U961" s="33">
        <v>0</v>
      </c>
      <c r="V961" s="33">
        <v>9746.6512999999995</v>
      </c>
      <c r="W961" s="33">
        <v>3.7208999999999999</v>
      </c>
      <c r="X961" s="33">
        <v>3179.6116999999999</v>
      </c>
      <c r="Y961" s="33">
        <v>3337.0228000000002</v>
      </c>
      <c r="Z961" s="33">
        <v>859.60478999999998</v>
      </c>
      <c r="AA961" s="33">
        <v>74.868573999999995</v>
      </c>
      <c r="AB961" s="33">
        <v>236.90694999999999</v>
      </c>
      <c r="AC961" s="33">
        <v>20211.73</v>
      </c>
      <c r="AD961" s="33">
        <v>118.19808</v>
      </c>
      <c r="AE961" s="33">
        <v>139.84204</v>
      </c>
      <c r="AF961" s="33">
        <v>0</v>
      </c>
      <c r="AG961" s="33">
        <v>773.58708999999999</v>
      </c>
      <c r="AH961" s="33">
        <v>0</v>
      </c>
      <c r="AI961" s="33">
        <v>182.23947999999999</v>
      </c>
      <c r="AJ961" s="33">
        <v>6547.4865</v>
      </c>
      <c r="AK961" s="33">
        <v>6491.8308999999999</v>
      </c>
      <c r="AL961" s="33">
        <v>10703.344999999999</v>
      </c>
      <c r="AM961" s="33">
        <v>2167.1813619499999</v>
      </c>
      <c r="AN961" s="33">
        <v>95.442237075144035</v>
      </c>
      <c r="AO961" s="10">
        <v>0.60365198711063373</v>
      </c>
      <c r="AP961" s="8">
        <v>37.397157816005979</v>
      </c>
      <c r="AQ961" s="8">
        <v>70.622478303909574</v>
      </c>
      <c r="AR961" s="8">
        <v>268</v>
      </c>
      <c r="AS961" s="8">
        <v>322.76119402985074</v>
      </c>
      <c r="AT961">
        <v>155</v>
      </c>
      <c r="AU961" s="20">
        <v>127</v>
      </c>
      <c r="AV961" s="8">
        <v>33.421052631578945</v>
      </c>
      <c r="AW961" s="34">
        <v>29</v>
      </c>
      <c r="AX961" s="34">
        <v>22</v>
      </c>
    </row>
    <row r="962" spans="1:50" x14ac:dyDescent="0.25">
      <c r="A962" s="2" t="s">
        <v>1149</v>
      </c>
      <c r="B962" s="3" t="s">
        <v>1924</v>
      </c>
      <c r="C962" s="4">
        <v>20443</v>
      </c>
      <c r="D962" s="2" t="s">
        <v>1151</v>
      </c>
      <c r="E962" s="2" t="s">
        <v>1925</v>
      </c>
      <c r="F962" t="s">
        <v>2261</v>
      </c>
      <c r="G962" s="6" t="s">
        <v>2232</v>
      </c>
      <c r="H962" s="6">
        <v>6</v>
      </c>
      <c r="I962" s="6" t="s">
        <v>2238</v>
      </c>
      <c r="J962" s="6" t="s">
        <v>2238</v>
      </c>
      <c r="K962" s="34">
        <v>13626.300000000001</v>
      </c>
      <c r="L962" s="34">
        <v>464</v>
      </c>
      <c r="M962" s="34">
        <v>439</v>
      </c>
      <c r="N962" s="34">
        <v>37.129840546697039</v>
      </c>
      <c r="O962" s="35">
        <v>1.9126107960700831</v>
      </c>
      <c r="P962" s="33">
        <v>237</v>
      </c>
      <c r="Q962" s="33">
        <v>191</v>
      </c>
      <c r="R962" s="33">
        <v>11</v>
      </c>
      <c r="S962" s="8">
        <v>56.001391492646945</v>
      </c>
      <c r="T962" s="33">
        <v>707.25774000000001</v>
      </c>
      <c r="U962" s="33">
        <v>2388.8289</v>
      </c>
      <c r="V962" s="33">
        <v>0</v>
      </c>
      <c r="W962" s="33">
        <v>9964.2927</v>
      </c>
      <c r="X962" s="33">
        <v>646.1902</v>
      </c>
      <c r="Y962" s="33">
        <v>0</v>
      </c>
      <c r="Z962" s="33">
        <v>2669.3773999999999</v>
      </c>
      <c r="AA962" s="33">
        <v>60.053131999999998</v>
      </c>
      <c r="AB962" s="33">
        <v>0</v>
      </c>
      <c r="AC962" s="33">
        <v>10710.368</v>
      </c>
      <c r="AD962" s="33">
        <v>83.764478999999994</v>
      </c>
      <c r="AE962" s="33">
        <v>117.57352</v>
      </c>
      <c r="AF962" s="33">
        <v>0</v>
      </c>
      <c r="AG962" s="33">
        <v>621.93533000000002</v>
      </c>
      <c r="AH962" s="33">
        <v>60.053136000000002</v>
      </c>
      <c r="AI962" s="33">
        <v>1.8040107999999999</v>
      </c>
      <c r="AJ962" s="33">
        <v>2771.8436999999999</v>
      </c>
      <c r="AK962" s="33">
        <v>2524.2950000000001</v>
      </c>
      <c r="AL962" s="33">
        <v>7753.2592000000004</v>
      </c>
      <c r="AM962" s="33">
        <v>0</v>
      </c>
      <c r="AN962" s="33">
        <v>15.352401038331998</v>
      </c>
      <c r="AO962" s="10">
        <v>0.52603773584905655</v>
      </c>
      <c r="AP962" s="8">
        <v>0</v>
      </c>
      <c r="AQ962" s="8">
        <v>62.85</v>
      </c>
      <c r="AR962" s="8">
        <v>144</v>
      </c>
      <c r="AS962" s="8">
        <v>436.45833333333331</v>
      </c>
      <c r="AT962">
        <v>349</v>
      </c>
      <c r="AU962" s="20">
        <v>373.99999999999994</v>
      </c>
      <c r="AV962" s="8">
        <v>85.193621867881546</v>
      </c>
      <c r="AW962" s="34">
        <v>56</v>
      </c>
      <c r="AX962" s="34">
        <v>46</v>
      </c>
    </row>
    <row r="963" spans="1:50" x14ac:dyDescent="0.25">
      <c r="A963" s="2" t="s">
        <v>1149</v>
      </c>
      <c r="B963" s="3" t="s">
        <v>1926</v>
      </c>
      <c r="C963" s="4">
        <v>20060</v>
      </c>
      <c r="D963" s="2" t="s">
        <v>1151</v>
      </c>
      <c r="E963" s="2" t="s">
        <v>1927</v>
      </c>
      <c r="F963" t="e">
        <v>#N/A</v>
      </c>
      <c r="G963" s="6" t="s">
        <v>2232</v>
      </c>
      <c r="H963" s="6">
        <v>0</v>
      </c>
      <c r="I963" s="6" t="s">
        <v>2239</v>
      </c>
      <c r="J963" s="6" t="s">
        <v>2239</v>
      </c>
      <c r="K963" s="34">
        <v>58821.9</v>
      </c>
      <c r="L963" s="34">
        <v>426</v>
      </c>
      <c r="M963" s="34">
        <v>369</v>
      </c>
      <c r="N963" s="34">
        <v>6.7750677506775059</v>
      </c>
      <c r="O963" s="35">
        <v>6.3647202313415224E-2</v>
      </c>
      <c r="P963" s="33">
        <v>33</v>
      </c>
      <c r="Q963" s="33">
        <v>334</v>
      </c>
      <c r="R963" s="33">
        <v>2</v>
      </c>
      <c r="S963" s="8">
        <v>42.099299762222508</v>
      </c>
      <c r="T963" s="33">
        <v>12270.82</v>
      </c>
      <c r="U963" s="33">
        <v>5665.1796000000004</v>
      </c>
      <c r="V963" s="33">
        <v>404.38986</v>
      </c>
      <c r="W963" s="33">
        <v>981.02695000000006</v>
      </c>
      <c r="X963" s="33">
        <v>37583.404000000002</v>
      </c>
      <c r="Y963" s="33">
        <v>1003.5748</v>
      </c>
      <c r="Z963" s="33">
        <v>4416.4934999999996</v>
      </c>
      <c r="AA963" s="33">
        <v>790.76845000000003</v>
      </c>
      <c r="AB963" s="33">
        <v>131.80905000000001</v>
      </c>
      <c r="AC963" s="33">
        <v>50522.955999999998</v>
      </c>
      <c r="AD963" s="33">
        <v>311.28169000000003</v>
      </c>
      <c r="AE963" s="33">
        <v>292.53224999999998</v>
      </c>
      <c r="AF963" s="33">
        <v>0</v>
      </c>
      <c r="AG963" s="33">
        <v>1009.8274</v>
      </c>
      <c r="AH963" s="33">
        <v>0</v>
      </c>
      <c r="AI963" s="33">
        <v>131.80904000000001</v>
      </c>
      <c r="AJ963" s="33">
        <v>7568.7218999999996</v>
      </c>
      <c r="AK963" s="33">
        <v>24102.904999999999</v>
      </c>
      <c r="AL963" s="33">
        <v>24071.087</v>
      </c>
      <c r="AM963" s="33">
        <v>0</v>
      </c>
      <c r="AN963" s="33">
        <v>17.793367439589602</v>
      </c>
      <c r="AO963" s="10">
        <v>0.64576457645764573</v>
      </c>
      <c r="AP963" s="8">
        <v>43.233895373973191</v>
      </c>
      <c r="AQ963" s="8">
        <v>26.2</v>
      </c>
      <c r="AR963" s="8">
        <v>578</v>
      </c>
      <c r="AS963" s="8">
        <v>45.32871972318339</v>
      </c>
      <c r="AT963">
        <v>274</v>
      </c>
      <c r="AU963" s="20">
        <v>347</v>
      </c>
      <c r="AV963" s="8">
        <v>94.037940379403793</v>
      </c>
      <c r="AW963" s="34">
        <v>26</v>
      </c>
      <c r="AX963" s="34">
        <v>24</v>
      </c>
    </row>
    <row r="964" spans="1:50" x14ac:dyDescent="0.25">
      <c r="A964" s="2" t="s">
        <v>1456</v>
      </c>
      <c r="B964" s="3" t="s">
        <v>1928</v>
      </c>
      <c r="C964" s="4">
        <v>86569</v>
      </c>
      <c r="D964" s="2" t="s">
        <v>1458</v>
      </c>
      <c r="E964" s="2" t="s">
        <v>1929</v>
      </c>
      <c r="F964" t="s">
        <v>2258</v>
      </c>
      <c r="G964" s="6" t="s">
        <v>2233</v>
      </c>
      <c r="H964" s="6">
        <v>6</v>
      </c>
      <c r="I964" s="6" t="s">
        <v>2238</v>
      </c>
      <c r="J964" s="6" t="s">
        <v>2238</v>
      </c>
      <c r="K964" s="34">
        <v>87262.7</v>
      </c>
      <c r="L964" s="34">
        <v>2472</v>
      </c>
      <c r="M964" s="34">
        <v>1838</v>
      </c>
      <c r="N964" s="34">
        <v>31.828073993471161</v>
      </c>
      <c r="O964" s="35">
        <v>1.3057837774956744</v>
      </c>
      <c r="P964" s="33">
        <v>0</v>
      </c>
      <c r="Q964" s="33">
        <v>0</v>
      </c>
      <c r="R964" s="33">
        <v>1838</v>
      </c>
      <c r="S964" s="8">
        <v>74.51787066623406</v>
      </c>
      <c r="T964" s="33">
        <v>19010.465</v>
      </c>
      <c r="U964" s="33">
        <v>2109.1918999999998</v>
      </c>
      <c r="V964" s="33">
        <v>0</v>
      </c>
      <c r="W964" s="33">
        <v>59606.483</v>
      </c>
      <c r="X964" s="33">
        <v>11234.543</v>
      </c>
      <c r="Y964" s="33">
        <v>0</v>
      </c>
      <c r="Z964" s="33">
        <v>51450.571000000004</v>
      </c>
      <c r="AA964" s="33">
        <v>0</v>
      </c>
      <c r="AB964" s="33">
        <v>1210.8344</v>
      </c>
      <c r="AC964" s="33">
        <v>40544.171999999999</v>
      </c>
      <c r="AD964" s="33">
        <v>54.663634000000002</v>
      </c>
      <c r="AE964" s="33">
        <v>40.712518000000003</v>
      </c>
      <c r="AF964" s="33">
        <v>0</v>
      </c>
      <c r="AG964" s="33">
        <v>191.49701999999999</v>
      </c>
      <c r="AH964" s="33">
        <v>0</v>
      </c>
      <c r="AI964" s="33">
        <v>420.44976000000003</v>
      </c>
      <c r="AJ964" s="33">
        <v>22757.476999999999</v>
      </c>
      <c r="AK964" s="33">
        <v>354.49502999999999</v>
      </c>
      <c r="AL964" s="33">
        <v>69495.603000000003</v>
      </c>
      <c r="AM964" s="33">
        <v>0</v>
      </c>
      <c r="AN964" s="33">
        <v>702.04449142404007</v>
      </c>
      <c r="AO964" s="10">
        <v>0.42119323241317891</v>
      </c>
      <c r="AP964" s="8">
        <v>0</v>
      </c>
      <c r="AQ964" s="8">
        <v>230.17906350932432</v>
      </c>
      <c r="AR964" s="8">
        <v>846</v>
      </c>
      <c r="AS964" s="8">
        <v>280.56737588652481</v>
      </c>
      <c r="AT964">
        <v>428</v>
      </c>
      <c r="AU964" s="20">
        <v>1617.9999999999998</v>
      </c>
      <c r="AV964" s="8">
        <v>88.030467899891178</v>
      </c>
      <c r="AW964" s="34">
        <v>159</v>
      </c>
      <c r="AX964" s="34">
        <v>137</v>
      </c>
    </row>
    <row r="965" spans="1:50" x14ac:dyDescent="0.25">
      <c r="A965" s="2" t="s">
        <v>901</v>
      </c>
      <c r="B965" s="3" t="s">
        <v>1930</v>
      </c>
      <c r="C965" s="4">
        <v>85315</v>
      </c>
      <c r="D965" s="2" t="s">
        <v>903</v>
      </c>
      <c r="E965" s="2" t="s">
        <v>1931</v>
      </c>
      <c r="F965" t="e">
        <v>#N/A</v>
      </c>
      <c r="G965" s="6" t="s">
        <v>2230</v>
      </c>
      <c r="H965" s="6">
        <v>10</v>
      </c>
      <c r="I965" s="6" t="s">
        <v>2238</v>
      </c>
      <c r="J965" s="6" t="s">
        <v>2238</v>
      </c>
      <c r="K965" s="34">
        <v>30444.300000000003</v>
      </c>
      <c r="L965" s="34">
        <v>373</v>
      </c>
      <c r="M965" s="34">
        <v>253</v>
      </c>
      <c r="N965" s="34">
        <v>33.992094861660078</v>
      </c>
      <c r="O965" s="35">
        <v>0.69150162114507818</v>
      </c>
      <c r="P965" s="33">
        <v>138</v>
      </c>
      <c r="Q965" s="33">
        <v>110</v>
      </c>
      <c r="R965" s="33">
        <v>5</v>
      </c>
      <c r="S965" s="8">
        <v>88.753727183637665</v>
      </c>
      <c r="T965" s="33">
        <v>5354.7231000000002</v>
      </c>
      <c r="U965" s="33">
        <v>2151.4</v>
      </c>
      <c r="V965" s="33">
        <v>1141.2666999999999</v>
      </c>
      <c r="W965" s="33">
        <v>22466.539000000001</v>
      </c>
      <c r="X965" s="33">
        <v>195.76356999999999</v>
      </c>
      <c r="Y965" s="33">
        <v>0</v>
      </c>
      <c r="Z965" s="33">
        <v>25936.816999999999</v>
      </c>
      <c r="AA965" s="33">
        <v>159.73758000000001</v>
      </c>
      <c r="AB965" s="33">
        <v>421.95728000000003</v>
      </c>
      <c r="AC965" s="33">
        <v>4923.0814</v>
      </c>
      <c r="AD965" s="33">
        <v>41.217351000000001</v>
      </c>
      <c r="AE965" s="33">
        <v>44.011775999999998</v>
      </c>
      <c r="AF965" s="33">
        <v>0</v>
      </c>
      <c r="AG965" s="33">
        <v>556.52918</v>
      </c>
      <c r="AH965" s="33">
        <v>159.73757000000001</v>
      </c>
      <c r="AI965" s="33">
        <v>249.37396000000001</v>
      </c>
      <c r="AJ965" s="33">
        <v>746.15521999999999</v>
      </c>
      <c r="AK965" s="33">
        <v>1784.8372999999999</v>
      </c>
      <c r="AL965" s="33">
        <v>27942.165000000001</v>
      </c>
      <c r="AM965" s="33">
        <v>0</v>
      </c>
      <c r="AN965" s="33">
        <v>69.458530261579611</v>
      </c>
      <c r="AO965" s="10">
        <v>0.56521739130434778</v>
      </c>
      <c r="AP965" s="8">
        <v>0</v>
      </c>
      <c r="AQ965" s="8">
        <v>22.45581956211727</v>
      </c>
      <c r="AR965" s="8">
        <v>291</v>
      </c>
      <c r="AS965" s="8">
        <v>87.457044673539514</v>
      </c>
      <c r="AT965">
        <v>100</v>
      </c>
      <c r="AU965" s="20">
        <v>204</v>
      </c>
      <c r="AV965" s="8">
        <v>80.632411067193672</v>
      </c>
      <c r="AW965" s="34">
        <v>23</v>
      </c>
      <c r="AX965" s="34">
        <v>19</v>
      </c>
    </row>
    <row r="966" spans="1:50" x14ac:dyDescent="0.25">
      <c r="A966" s="2" t="s">
        <v>204</v>
      </c>
      <c r="B966" s="3" t="s">
        <v>1932</v>
      </c>
      <c r="C966" s="4">
        <v>52418</v>
      </c>
      <c r="D966" s="2" t="s">
        <v>206</v>
      </c>
      <c r="E966" s="2" t="s">
        <v>1933</v>
      </c>
      <c r="F966" t="s">
        <v>2252</v>
      </c>
      <c r="G966" s="6" t="s">
        <v>2233</v>
      </c>
      <c r="H966" s="6">
        <v>28</v>
      </c>
      <c r="I966" s="6" t="s">
        <v>2237</v>
      </c>
      <c r="J966" s="6" t="s">
        <v>2238</v>
      </c>
      <c r="K966" s="34">
        <v>95114.7</v>
      </c>
      <c r="L966" s="34">
        <v>2333</v>
      </c>
      <c r="M966" s="34">
        <v>2034</v>
      </c>
      <c r="N966" s="34">
        <v>87.364798426745324</v>
      </c>
      <c r="O966" s="35">
        <v>0.74340781741934903</v>
      </c>
      <c r="P966" s="33">
        <v>1300</v>
      </c>
      <c r="Q966" s="33">
        <v>705</v>
      </c>
      <c r="R966" s="33">
        <v>29</v>
      </c>
      <c r="S966" s="8">
        <v>81.614465828369688</v>
      </c>
      <c r="T966" s="33">
        <v>4154.8036000000002</v>
      </c>
      <c r="U966" s="33">
        <v>243.19729000000001</v>
      </c>
      <c r="V966" s="33">
        <v>0</v>
      </c>
      <c r="W966" s="33">
        <v>90672.824999999997</v>
      </c>
      <c r="X966" s="33">
        <v>259.12074999999999</v>
      </c>
      <c r="Y966" s="33">
        <v>0</v>
      </c>
      <c r="Z966" s="33">
        <v>70710.766000000003</v>
      </c>
      <c r="AA966" s="33">
        <v>5686.7878000000001</v>
      </c>
      <c r="AB966" s="33">
        <v>828.03914999999995</v>
      </c>
      <c r="AC966" s="33">
        <v>18366.412</v>
      </c>
      <c r="AD966" s="33">
        <v>31.510211999999999</v>
      </c>
      <c r="AE966" s="33">
        <v>0</v>
      </c>
      <c r="AF966" s="33">
        <v>0</v>
      </c>
      <c r="AG966" s="33">
        <v>1779.2116000000001</v>
      </c>
      <c r="AH966" s="33">
        <v>5686.7876999999999</v>
      </c>
      <c r="AI966" s="33">
        <v>631.13175000000001</v>
      </c>
      <c r="AJ966" s="33">
        <v>8664.6229999999996</v>
      </c>
      <c r="AK966" s="33">
        <v>819.24351000000001</v>
      </c>
      <c r="AL966" s="33">
        <v>78042.517000000007</v>
      </c>
      <c r="AM966" s="33">
        <v>0</v>
      </c>
      <c r="AN966" s="33">
        <v>289.24476648353743</v>
      </c>
      <c r="AO966" s="10">
        <v>0.36397849462365595</v>
      </c>
      <c r="AP966" s="8">
        <v>0</v>
      </c>
      <c r="AQ966" s="8">
        <v>191.82136519928059</v>
      </c>
      <c r="AR966" s="8">
        <v>907</v>
      </c>
      <c r="AS966" s="8">
        <v>234.84013230429989</v>
      </c>
      <c r="AT966">
        <v>1508</v>
      </c>
      <c r="AU966" s="20">
        <v>1289</v>
      </c>
      <c r="AV966" s="8">
        <v>63.372664700098326</v>
      </c>
      <c r="AW966" s="34">
        <v>354</v>
      </c>
      <c r="AX966" s="34">
        <v>327</v>
      </c>
    </row>
    <row r="967" spans="1:50" x14ac:dyDescent="0.25">
      <c r="A967" s="2" t="s">
        <v>11</v>
      </c>
      <c r="B967" s="3" t="s">
        <v>1934</v>
      </c>
      <c r="C967" s="4">
        <v>94001</v>
      </c>
      <c r="D967" s="2" t="s">
        <v>13</v>
      </c>
      <c r="E967" s="2" t="s">
        <v>1935</v>
      </c>
      <c r="F967" t="e">
        <v>#N/A</v>
      </c>
      <c r="G967" s="6" t="s">
        <v>2230</v>
      </c>
      <c r="H967" s="6">
        <v>28</v>
      </c>
      <c r="I967" s="6" t="s">
        <v>2237</v>
      </c>
      <c r="J967" s="6" t="s">
        <v>2238</v>
      </c>
      <c r="K967" s="34">
        <v>1598190.6999999997</v>
      </c>
      <c r="L967" s="34">
        <v>2372</v>
      </c>
      <c r="M967" s="34">
        <v>1732</v>
      </c>
      <c r="N967" s="34">
        <v>47.632794457274827</v>
      </c>
      <c r="O967" s="35">
        <v>0.12985580881991779</v>
      </c>
      <c r="P967" s="33">
        <v>0</v>
      </c>
      <c r="Q967" s="33">
        <v>0</v>
      </c>
      <c r="R967" s="33">
        <v>1732</v>
      </c>
      <c r="S967" s="8">
        <v>97.319232396729021</v>
      </c>
      <c r="T967" s="33">
        <v>137537.54999999999</v>
      </c>
      <c r="U967" s="33">
        <v>0</v>
      </c>
      <c r="V967" s="33">
        <v>0</v>
      </c>
      <c r="W967" s="33">
        <v>1115093.1000000001</v>
      </c>
      <c r="X967" s="33">
        <v>303616.11</v>
      </c>
      <c r="Y967" s="33">
        <v>0</v>
      </c>
      <c r="Z967" s="33">
        <v>1335738.3</v>
      </c>
      <c r="AA967" s="33">
        <v>8140.7079000000003</v>
      </c>
      <c r="AB967" s="33">
        <v>29626.244999999999</v>
      </c>
      <c r="AC967" s="33">
        <v>221719.4</v>
      </c>
      <c r="AD967" s="33">
        <v>367.98687000000001</v>
      </c>
      <c r="AE967" s="33">
        <v>314.05383</v>
      </c>
      <c r="AF967" s="33">
        <v>0</v>
      </c>
      <c r="AG967" s="33">
        <v>355.17417999999998</v>
      </c>
      <c r="AH967" s="33">
        <v>7713.5907999999999</v>
      </c>
      <c r="AI967" s="33">
        <v>17674.005000000001</v>
      </c>
      <c r="AJ967" s="33">
        <v>10572.236000000001</v>
      </c>
      <c r="AK967" s="33">
        <v>4874.9840000000004</v>
      </c>
      <c r="AL967" s="33">
        <v>1554923.4</v>
      </c>
      <c r="AM967" s="33">
        <v>191686.46865600001</v>
      </c>
      <c r="AN967" s="33">
        <v>1958.1214920002406</v>
      </c>
      <c r="AO967" s="10">
        <v>0.71634164146417756</v>
      </c>
      <c r="AP967" s="8">
        <v>86.355785837651112</v>
      </c>
      <c r="AQ967" s="8">
        <v>143.5</v>
      </c>
      <c r="AR967" s="8">
        <v>16165</v>
      </c>
      <c r="AS967" s="8">
        <v>8.877203835446954</v>
      </c>
      <c r="AT967">
        <v>827</v>
      </c>
      <c r="AU967" s="20">
        <v>1532</v>
      </c>
      <c r="AV967" s="8">
        <v>88.45265588914549</v>
      </c>
      <c r="AW967" s="34">
        <v>26</v>
      </c>
      <c r="AX967" s="34">
        <v>13</v>
      </c>
    </row>
    <row r="968" spans="1:50" x14ac:dyDescent="0.25">
      <c r="A968" s="2" t="s">
        <v>204</v>
      </c>
      <c r="B968" s="3" t="s">
        <v>1936</v>
      </c>
      <c r="C968" s="4">
        <v>52385</v>
      </c>
      <c r="D968" s="2" t="s">
        <v>206</v>
      </c>
      <c r="E968" s="2" t="s">
        <v>1937</v>
      </c>
      <c r="F968" t="e">
        <v>#N/A</v>
      </c>
      <c r="G968" s="6" t="s">
        <v>2233</v>
      </c>
      <c r="H968" s="6">
        <v>28</v>
      </c>
      <c r="I968" s="6" t="s">
        <v>2237</v>
      </c>
      <c r="J968" s="6" t="s">
        <v>2238</v>
      </c>
      <c r="K968" s="34">
        <v>24468.6</v>
      </c>
      <c r="L968" s="34">
        <v>806</v>
      </c>
      <c r="M968" s="34">
        <v>681</v>
      </c>
      <c r="N968" s="34">
        <v>59.030837004405292</v>
      </c>
      <c r="O968" s="35">
        <v>3.2786373479427264</v>
      </c>
      <c r="P968" s="33">
        <v>260</v>
      </c>
      <c r="Q968" s="33">
        <v>388</v>
      </c>
      <c r="R968" s="33">
        <v>33</v>
      </c>
      <c r="S968" s="8">
        <v>73.723492891986425</v>
      </c>
      <c r="T968" s="33">
        <v>1950.0934</v>
      </c>
      <c r="U968" s="33">
        <v>1165.6917000000001</v>
      </c>
      <c r="V968" s="33">
        <v>0</v>
      </c>
      <c r="W968" s="33">
        <v>21581.56</v>
      </c>
      <c r="X968" s="33">
        <v>6.8176886000000003</v>
      </c>
      <c r="Y968" s="33">
        <v>0</v>
      </c>
      <c r="Z968" s="33">
        <v>16205.47</v>
      </c>
      <c r="AA968" s="33">
        <v>529.22995000000003</v>
      </c>
      <c r="AB968" s="33">
        <v>204.75633999999999</v>
      </c>
      <c r="AC968" s="33">
        <v>7909.1220999999996</v>
      </c>
      <c r="AD968" s="33">
        <v>17.756132999999998</v>
      </c>
      <c r="AE968" s="33">
        <v>6.2228896999999996</v>
      </c>
      <c r="AF968" s="33">
        <v>0</v>
      </c>
      <c r="AG968" s="33">
        <v>2492.9699999999998</v>
      </c>
      <c r="AH968" s="33">
        <v>529.22992999999997</v>
      </c>
      <c r="AI968" s="33">
        <v>88.674214000000006</v>
      </c>
      <c r="AJ968" s="33">
        <v>2363.0045</v>
      </c>
      <c r="AK968" s="33">
        <v>1053.9275</v>
      </c>
      <c r="AL968" s="33">
        <v>18332.306</v>
      </c>
      <c r="AM968" s="33">
        <v>0</v>
      </c>
      <c r="AN968" s="33">
        <v>69.335476359777999</v>
      </c>
      <c r="AO968" s="10">
        <v>0.20456707897240722</v>
      </c>
      <c r="AP968" s="8">
        <v>0</v>
      </c>
      <c r="AQ968" s="8">
        <v>40.642714607716123</v>
      </c>
      <c r="AR968" s="8">
        <v>265</v>
      </c>
      <c r="AS968" s="8">
        <v>170.30188679245282</v>
      </c>
      <c r="AT968">
        <v>404</v>
      </c>
      <c r="AU968" s="20">
        <v>536.00000000000011</v>
      </c>
      <c r="AV968" s="8">
        <v>78.70778267254039</v>
      </c>
      <c r="AW968" s="34">
        <v>190</v>
      </c>
      <c r="AX968" s="34">
        <v>177</v>
      </c>
    </row>
    <row r="969" spans="1:50" x14ac:dyDescent="0.25">
      <c r="A969" s="2" t="s">
        <v>888</v>
      </c>
      <c r="B969" s="3" t="s">
        <v>1938</v>
      </c>
      <c r="C969" s="4">
        <v>27787</v>
      </c>
      <c r="D969" s="2" t="s">
        <v>890</v>
      </c>
      <c r="E969" s="2" t="s">
        <v>1939</v>
      </c>
      <c r="F969" t="e">
        <v>#N/A</v>
      </c>
      <c r="G969" s="6" t="s">
        <v>2233</v>
      </c>
      <c r="H969" s="6">
        <v>28</v>
      </c>
      <c r="I969" s="6" t="s">
        <v>2237</v>
      </c>
      <c r="J969" s="6" t="s">
        <v>2238</v>
      </c>
      <c r="K969" s="34">
        <v>71483.7</v>
      </c>
      <c r="L969" s="34">
        <v>1444</v>
      </c>
      <c r="M969" s="34">
        <v>1395</v>
      </c>
      <c r="N969" s="34">
        <v>71.899641577060933</v>
      </c>
      <c r="O969" s="35">
        <v>3.1140180101615962</v>
      </c>
      <c r="P969" s="33">
        <v>0</v>
      </c>
      <c r="Q969" s="33">
        <v>0</v>
      </c>
      <c r="R969" s="33">
        <v>1395</v>
      </c>
      <c r="S969" s="8">
        <v>87.347297210935309</v>
      </c>
      <c r="T969" s="33">
        <v>3034.0855000000001</v>
      </c>
      <c r="U969" s="33">
        <v>1374.4174</v>
      </c>
      <c r="V969" s="33">
        <v>0</v>
      </c>
      <c r="W969" s="33">
        <v>70540</v>
      </c>
      <c r="X969" s="33">
        <v>0</v>
      </c>
      <c r="Y969" s="33">
        <v>257.65300999999999</v>
      </c>
      <c r="Z969" s="33">
        <v>61649.275999999998</v>
      </c>
      <c r="AA969" s="33">
        <v>490.92061999999999</v>
      </c>
      <c r="AB969" s="33">
        <v>1210.9132</v>
      </c>
      <c r="AC969" s="33">
        <v>12046.141</v>
      </c>
      <c r="AD969" s="33">
        <v>65.196849999999998</v>
      </c>
      <c r="AE969" s="33">
        <v>81.760290999999995</v>
      </c>
      <c r="AF969" s="33">
        <v>0</v>
      </c>
      <c r="AG969" s="33">
        <v>2501.5016999999998</v>
      </c>
      <c r="AH969" s="33">
        <v>490.92061999999999</v>
      </c>
      <c r="AI969" s="33">
        <v>480.83762999999999</v>
      </c>
      <c r="AJ969" s="33">
        <v>5900.2831999999999</v>
      </c>
      <c r="AK969" s="33">
        <v>125.30773000000001</v>
      </c>
      <c r="AL969" s="33">
        <v>66139.489000000001</v>
      </c>
      <c r="AM969" s="33">
        <v>4205.4684810099998</v>
      </c>
      <c r="AN969" s="33">
        <v>54.736708014232001</v>
      </c>
      <c r="AO969" s="10">
        <v>0.61728395061728392</v>
      </c>
      <c r="AP969" s="8">
        <v>0</v>
      </c>
      <c r="AQ969" s="8">
        <v>4.8211387499585969</v>
      </c>
      <c r="AR969" s="8">
        <v>576</v>
      </c>
      <c r="AS969" s="8">
        <v>8.6805555555555554</v>
      </c>
      <c r="AT969">
        <v>359</v>
      </c>
      <c r="AU969" s="20">
        <v>1308</v>
      </c>
      <c r="AV969" s="8">
        <v>93.763440860215056</v>
      </c>
      <c r="AW969" s="34">
        <v>27</v>
      </c>
      <c r="AX969" s="34">
        <v>19</v>
      </c>
    </row>
    <row r="970" spans="1:50" x14ac:dyDescent="0.25">
      <c r="A970" s="2" t="s">
        <v>500</v>
      </c>
      <c r="B970" s="3" t="s">
        <v>1940</v>
      </c>
      <c r="C970" s="4">
        <v>5004</v>
      </c>
      <c r="D970" s="2" t="s">
        <v>502</v>
      </c>
      <c r="E970" s="2" t="s">
        <v>1941</v>
      </c>
      <c r="F970" t="e">
        <v>#N/A</v>
      </c>
      <c r="G970" s="6" t="s">
        <v>2230</v>
      </c>
      <c r="H970" s="6">
        <v>10</v>
      </c>
      <c r="I970" s="6" t="s">
        <v>2238</v>
      </c>
      <c r="J970" s="6" t="s">
        <v>2239</v>
      </c>
      <c r="K970" s="34">
        <v>29564.799999999999</v>
      </c>
      <c r="L970" s="34">
        <v>389</v>
      </c>
      <c r="M970" s="34">
        <v>337</v>
      </c>
      <c r="N970" s="34">
        <v>21.364985163204746</v>
      </c>
      <c r="O970" s="35">
        <v>0.48288966529036897</v>
      </c>
      <c r="P970" s="33">
        <v>43</v>
      </c>
      <c r="Q970" s="33">
        <v>277</v>
      </c>
      <c r="R970" s="33">
        <v>17</v>
      </c>
      <c r="S970" s="8">
        <v>47.295218762474832</v>
      </c>
      <c r="T970" s="33">
        <v>2795.1518000000001</v>
      </c>
      <c r="U970" s="33">
        <v>0</v>
      </c>
      <c r="V970" s="33">
        <v>2261.8287</v>
      </c>
      <c r="W970" s="33">
        <v>24165.227999999999</v>
      </c>
      <c r="X970" s="33">
        <v>0</v>
      </c>
      <c r="Y970" s="33">
        <v>0</v>
      </c>
      <c r="Z970" s="33">
        <v>13299.272000000001</v>
      </c>
      <c r="AA970" s="33">
        <v>0</v>
      </c>
      <c r="AB970" s="33">
        <v>194.13829999999999</v>
      </c>
      <c r="AC970" s="33">
        <v>15722.7</v>
      </c>
      <c r="AD970" s="33">
        <v>12.122742000000001</v>
      </c>
      <c r="AE970" s="33">
        <v>10.676996000000001</v>
      </c>
      <c r="AF970" s="33">
        <v>0</v>
      </c>
      <c r="AG970" s="33">
        <v>16.943210000000001</v>
      </c>
      <c r="AH970" s="33">
        <v>0</v>
      </c>
      <c r="AI970" s="33">
        <v>192.89502999999999</v>
      </c>
      <c r="AJ970" s="33">
        <v>12626.56</v>
      </c>
      <c r="AK970" s="33">
        <v>2557.6075999999998</v>
      </c>
      <c r="AL970" s="33">
        <v>13823.550999999999</v>
      </c>
      <c r="AM970" s="33">
        <v>5298.0754465600003</v>
      </c>
      <c r="AN970" s="33">
        <v>20.133547760414</v>
      </c>
      <c r="AO970" s="10">
        <v>0.3</v>
      </c>
      <c r="AP970" s="8">
        <v>0</v>
      </c>
      <c r="AQ970" s="8">
        <v>49.383135663647714</v>
      </c>
      <c r="AR970" s="8">
        <v>293</v>
      </c>
      <c r="AS970" s="8">
        <v>213.31058020477815</v>
      </c>
      <c r="AT970">
        <v>39</v>
      </c>
      <c r="AU970" s="20">
        <v>288</v>
      </c>
      <c r="AV970" s="8">
        <v>85.459940652818986</v>
      </c>
      <c r="AW970" s="34">
        <v>19</v>
      </c>
      <c r="AX970" s="34">
        <v>17</v>
      </c>
    </row>
    <row r="971" spans="1:50" x14ac:dyDescent="0.25">
      <c r="A971" s="2" t="s">
        <v>301</v>
      </c>
      <c r="B971" s="3" t="s">
        <v>1942</v>
      </c>
      <c r="C971" s="4">
        <v>13442</v>
      </c>
      <c r="D971" s="2" t="s">
        <v>303</v>
      </c>
      <c r="E971" s="2" t="s">
        <v>1943</v>
      </c>
      <c r="F971" t="s">
        <v>2256</v>
      </c>
      <c r="G971" s="6" t="s">
        <v>2232</v>
      </c>
      <c r="H971" s="6">
        <v>0</v>
      </c>
      <c r="I971" s="6" t="s">
        <v>2239</v>
      </c>
      <c r="J971" s="6" t="s">
        <v>2239</v>
      </c>
      <c r="K971" s="34">
        <v>59459.8</v>
      </c>
      <c r="L971" s="34">
        <v>3630</v>
      </c>
      <c r="M971" s="34">
        <v>3493</v>
      </c>
      <c r="N971" s="34">
        <v>36.21528771829373</v>
      </c>
      <c r="O971" s="35">
        <v>5.795896538031954</v>
      </c>
      <c r="P971" s="33">
        <v>2293</v>
      </c>
      <c r="Q971" s="33">
        <v>1195</v>
      </c>
      <c r="R971" s="33">
        <v>5</v>
      </c>
      <c r="S971" s="8">
        <v>33.819461067038503</v>
      </c>
      <c r="T971" s="33">
        <v>34767.055999999997</v>
      </c>
      <c r="U971" s="33">
        <v>0</v>
      </c>
      <c r="V971" s="33">
        <v>178.77488</v>
      </c>
      <c r="W971" s="33">
        <v>10104.967000000001</v>
      </c>
      <c r="X971" s="33">
        <v>1596.5915</v>
      </c>
      <c r="Y971" s="33">
        <v>831.82334000000003</v>
      </c>
      <c r="Z971" s="33">
        <v>6269.7698</v>
      </c>
      <c r="AA971" s="33">
        <v>0</v>
      </c>
      <c r="AB971" s="33">
        <v>5806.2839000000004</v>
      </c>
      <c r="AC971" s="33">
        <v>39959.097999999998</v>
      </c>
      <c r="AD971" s="33">
        <v>404.67523999999997</v>
      </c>
      <c r="AE971" s="33">
        <v>490.75506000000001</v>
      </c>
      <c r="AF971" s="33">
        <v>0</v>
      </c>
      <c r="AG971" s="33">
        <v>898.61202000000003</v>
      </c>
      <c r="AH971" s="33">
        <v>0</v>
      </c>
      <c r="AI971" s="33">
        <v>540.54863999999998</v>
      </c>
      <c r="AJ971" s="33">
        <v>11388.829</v>
      </c>
      <c r="AK971" s="33">
        <v>21936.718000000001</v>
      </c>
      <c r="AL971" s="33">
        <v>18016.187999999998</v>
      </c>
      <c r="AM971" s="33">
        <v>0</v>
      </c>
      <c r="AN971" s="33">
        <v>161.12943778942801</v>
      </c>
      <c r="AO971" s="10">
        <v>0.69020979020979023</v>
      </c>
      <c r="AP971" s="8">
        <v>34.193879295606088</v>
      </c>
      <c r="AQ971" s="8">
        <v>64.526663306137948</v>
      </c>
      <c r="AR971" s="8">
        <v>517</v>
      </c>
      <c r="AS971" s="8">
        <v>205.51257253384912</v>
      </c>
      <c r="AT971">
        <v>2309</v>
      </c>
      <c r="AU971" s="20">
        <v>1878</v>
      </c>
      <c r="AV971" s="8">
        <v>53.764672201545949</v>
      </c>
      <c r="AW971" s="34">
        <v>365</v>
      </c>
      <c r="AX971" s="34">
        <v>298</v>
      </c>
    </row>
    <row r="972" spans="1:50" x14ac:dyDescent="0.25">
      <c r="A972" s="2" t="s">
        <v>1149</v>
      </c>
      <c r="B972" s="3" t="s">
        <v>1944</v>
      </c>
      <c r="C972" s="4">
        <v>20238</v>
      </c>
      <c r="D972" s="2" t="s">
        <v>1151</v>
      </c>
      <c r="E972" s="2" t="s">
        <v>1945</v>
      </c>
      <c r="F972" t="e">
        <v>#N/A</v>
      </c>
      <c r="G972" s="6" t="s">
        <v>2233</v>
      </c>
      <c r="H972" s="6">
        <v>6</v>
      </c>
      <c r="I972" s="6" t="s">
        <v>2238</v>
      </c>
      <c r="J972" s="6" t="s">
        <v>2238</v>
      </c>
      <c r="K972" s="34">
        <v>93010.2</v>
      </c>
      <c r="L972" s="34">
        <v>826</v>
      </c>
      <c r="M972" s="34">
        <v>650</v>
      </c>
      <c r="N972" s="34">
        <v>2.3076923076923079</v>
      </c>
      <c r="O972" s="35">
        <v>4.0313997862098397E-2</v>
      </c>
      <c r="P972" s="33">
        <v>109</v>
      </c>
      <c r="Q972" s="33">
        <v>536</v>
      </c>
      <c r="R972" s="33">
        <v>5</v>
      </c>
      <c r="S972" s="8">
        <v>30.9105304356438</v>
      </c>
      <c r="T972" s="33">
        <v>33397.510999999999</v>
      </c>
      <c r="U972" s="33">
        <v>275.06619999999998</v>
      </c>
      <c r="V972" s="33">
        <v>427.82256999999998</v>
      </c>
      <c r="W972" s="33">
        <v>57655.108</v>
      </c>
      <c r="X972" s="33">
        <v>3774.3692999999998</v>
      </c>
      <c r="Y972" s="33">
        <v>0</v>
      </c>
      <c r="Z972" s="33">
        <v>9462.9596999999994</v>
      </c>
      <c r="AA972" s="33">
        <v>2159.9870999999998</v>
      </c>
      <c r="AB972" s="33">
        <v>0</v>
      </c>
      <c r="AC972" s="33">
        <v>83966.843999999997</v>
      </c>
      <c r="AD972" s="33">
        <v>347.31177000000002</v>
      </c>
      <c r="AE972" s="33">
        <v>450.15998999999999</v>
      </c>
      <c r="AF972" s="33">
        <v>0</v>
      </c>
      <c r="AG972" s="33">
        <v>0</v>
      </c>
      <c r="AH972" s="33">
        <v>2127.4340999999999</v>
      </c>
      <c r="AI972" s="33">
        <v>0</v>
      </c>
      <c r="AJ972" s="33">
        <v>36699.298999999999</v>
      </c>
      <c r="AK972" s="33">
        <v>27005.54</v>
      </c>
      <c r="AL972" s="33">
        <v>29654.67</v>
      </c>
      <c r="AM972" s="33">
        <v>0</v>
      </c>
      <c r="AN972" s="33">
        <v>59.603438795705209</v>
      </c>
      <c r="AO972" s="10">
        <v>0.65403170227429375</v>
      </c>
      <c r="AP972" s="8">
        <v>0</v>
      </c>
      <c r="AQ972" s="8">
        <v>69.55</v>
      </c>
      <c r="AR972" s="8">
        <v>985</v>
      </c>
      <c r="AS972" s="8">
        <v>70.609137055837564</v>
      </c>
      <c r="AT972">
        <v>577</v>
      </c>
      <c r="AU972" s="20">
        <v>547</v>
      </c>
      <c r="AV972" s="8">
        <v>84.15384615384616</v>
      </c>
      <c r="AW972" s="34">
        <v>23</v>
      </c>
      <c r="AX972" s="34">
        <v>18</v>
      </c>
    </row>
    <row r="973" spans="1:50" x14ac:dyDescent="0.25">
      <c r="A973" s="2" t="s">
        <v>661</v>
      </c>
      <c r="B973" s="3" t="s">
        <v>1946</v>
      </c>
      <c r="C973" s="4">
        <v>70265</v>
      </c>
      <c r="D973" s="2" t="s">
        <v>663</v>
      </c>
      <c r="E973" s="2" t="s">
        <v>1947</v>
      </c>
      <c r="F973" t="e">
        <v>#N/A</v>
      </c>
      <c r="G973" s="6" t="s">
        <v>2233</v>
      </c>
      <c r="H973" s="6">
        <v>6</v>
      </c>
      <c r="I973" s="6" t="s">
        <v>2238</v>
      </c>
      <c r="J973" s="6" t="s">
        <v>2238</v>
      </c>
      <c r="K973" s="34">
        <v>35870</v>
      </c>
      <c r="L973" s="34">
        <v>730</v>
      </c>
      <c r="M973" s="34">
        <v>600</v>
      </c>
      <c r="N973" s="34">
        <v>21</v>
      </c>
      <c r="O973" s="35">
        <v>0.70809863909741821</v>
      </c>
      <c r="P973" s="33">
        <v>162</v>
      </c>
      <c r="Q973" s="33">
        <v>438</v>
      </c>
      <c r="R973" s="33">
        <v>0</v>
      </c>
      <c r="S973" s="8">
        <v>26.036246750990195</v>
      </c>
      <c r="T973" s="33">
        <v>16058.571</v>
      </c>
      <c r="U973" s="33">
        <v>171.37062</v>
      </c>
      <c r="V973" s="33">
        <v>0</v>
      </c>
      <c r="W973" s="33">
        <v>0</v>
      </c>
      <c r="X973" s="33">
        <v>17747.174999999999</v>
      </c>
      <c r="Y973" s="33">
        <v>8614.4290000000001</v>
      </c>
      <c r="Z973" s="33">
        <v>3935.9036999999998</v>
      </c>
      <c r="AA973" s="33">
        <v>0</v>
      </c>
      <c r="AB973" s="33">
        <v>258.22534000000002</v>
      </c>
      <c r="AC973" s="33">
        <v>21426.195</v>
      </c>
      <c r="AD973" s="33">
        <v>38.369186999999997</v>
      </c>
      <c r="AE973" s="33">
        <v>48.682808000000001</v>
      </c>
      <c r="AF973" s="33">
        <v>0</v>
      </c>
      <c r="AG973" s="33">
        <v>8670.5879000000004</v>
      </c>
      <c r="AH973" s="33">
        <v>0</v>
      </c>
      <c r="AI973" s="33">
        <v>65.695901000000006</v>
      </c>
      <c r="AJ973" s="33">
        <v>1745.1448</v>
      </c>
      <c r="AK973" s="33">
        <v>14819.575999999999</v>
      </c>
      <c r="AL973" s="33">
        <v>8923.4346000000005</v>
      </c>
      <c r="AM973" s="33">
        <v>0</v>
      </c>
      <c r="AN973" s="33">
        <v>93.582029936738422</v>
      </c>
      <c r="AO973" s="10">
        <v>0.65384615384615385</v>
      </c>
      <c r="AP973" s="8">
        <v>0</v>
      </c>
      <c r="AQ973" s="8">
        <v>88.810589977282561</v>
      </c>
      <c r="AR973" s="8">
        <v>354</v>
      </c>
      <c r="AS973" s="8">
        <v>255.64971751412429</v>
      </c>
      <c r="AT973">
        <v>474</v>
      </c>
      <c r="AU973" s="20">
        <v>591</v>
      </c>
      <c r="AV973" s="8">
        <v>98.5</v>
      </c>
      <c r="AW973" s="34">
        <v>70</v>
      </c>
      <c r="AX973" s="34">
        <v>32</v>
      </c>
    </row>
    <row r="974" spans="1:50" x14ac:dyDescent="0.25">
      <c r="A974" s="2" t="s">
        <v>661</v>
      </c>
      <c r="B974" s="3" t="s">
        <v>1948</v>
      </c>
      <c r="C974" s="4">
        <v>70678</v>
      </c>
      <c r="D974" s="2" t="s">
        <v>663</v>
      </c>
      <c r="E974" s="2" t="s">
        <v>1949</v>
      </c>
      <c r="F974" t="e">
        <v>#N/A</v>
      </c>
      <c r="G974" s="6" t="s">
        <v>2230</v>
      </c>
      <c r="H974" s="6">
        <v>8</v>
      </c>
      <c r="I974" s="6" t="s">
        <v>2238</v>
      </c>
      <c r="J974" s="6" t="s">
        <v>2238</v>
      </c>
      <c r="K974" s="34">
        <v>143096.9</v>
      </c>
      <c r="L974" s="34">
        <v>2316</v>
      </c>
      <c r="M974" s="34">
        <v>1833</v>
      </c>
      <c r="N974" s="34">
        <v>18.657937806873978</v>
      </c>
      <c r="O974" s="35">
        <v>0.46661831395112907</v>
      </c>
      <c r="P974" s="33">
        <v>649</v>
      </c>
      <c r="Q974" s="33">
        <v>1174</v>
      </c>
      <c r="R974" s="33">
        <v>10</v>
      </c>
      <c r="S974" s="8">
        <v>26.458423367867944</v>
      </c>
      <c r="T974" s="33">
        <v>74903.413</v>
      </c>
      <c r="U974" s="33">
        <v>1401.819</v>
      </c>
      <c r="V974" s="33">
        <v>3398.4222</v>
      </c>
      <c r="W974" s="33">
        <v>4759.4849000000004</v>
      </c>
      <c r="X974" s="33">
        <v>45265.417999999998</v>
      </c>
      <c r="Y974" s="33">
        <v>53266.635999999999</v>
      </c>
      <c r="Z974" s="33">
        <v>1338.3548000000001</v>
      </c>
      <c r="AA974" s="33">
        <v>2101.3335999999999</v>
      </c>
      <c r="AB974" s="33">
        <v>37134.332999999999</v>
      </c>
      <c r="AC974" s="33">
        <v>61484.201999999997</v>
      </c>
      <c r="AD974" s="33">
        <v>168.06129999999999</v>
      </c>
      <c r="AE974" s="33">
        <v>153.17784</v>
      </c>
      <c r="AF974" s="33">
        <v>0</v>
      </c>
      <c r="AG974" s="33">
        <v>53333.084999999999</v>
      </c>
      <c r="AH974" s="33">
        <v>0</v>
      </c>
      <c r="AI974" s="33">
        <v>13019.933000000001</v>
      </c>
      <c r="AJ974" s="33">
        <v>9659.2469999999994</v>
      </c>
      <c r="AK974" s="33">
        <v>38186.493999999999</v>
      </c>
      <c r="AL974" s="33">
        <v>41140.985000000001</v>
      </c>
      <c r="AM974" s="33">
        <v>87.820290599000003</v>
      </c>
      <c r="AN974" s="33">
        <v>314.22256827718161</v>
      </c>
      <c r="AO974" s="10">
        <v>0.55522584899439498</v>
      </c>
      <c r="AP974" s="8">
        <v>0</v>
      </c>
      <c r="AQ974" s="8">
        <v>173.72528998539593</v>
      </c>
      <c r="AR974" s="8">
        <v>1592</v>
      </c>
      <c r="AS974" s="8">
        <v>111.19974874371859</v>
      </c>
      <c r="AT974">
        <v>617</v>
      </c>
      <c r="AU974" s="20">
        <v>1749</v>
      </c>
      <c r="AV974" s="8">
        <v>95.417348608837969</v>
      </c>
      <c r="AW974" s="34">
        <v>299</v>
      </c>
      <c r="AX974" s="34">
        <v>219</v>
      </c>
    </row>
    <row r="975" spans="1:50" x14ac:dyDescent="0.25">
      <c r="A975" s="2" t="s">
        <v>96</v>
      </c>
      <c r="B975" s="3" t="s">
        <v>1950</v>
      </c>
      <c r="C975" s="4">
        <v>44650</v>
      </c>
      <c r="D975" s="2" t="s">
        <v>98</v>
      </c>
      <c r="E975" s="2" t="s">
        <v>1951</v>
      </c>
      <c r="F975" t="s">
        <v>2261</v>
      </c>
      <c r="G975" s="6" t="s">
        <v>2233</v>
      </c>
      <c r="H975" s="6">
        <v>0</v>
      </c>
      <c r="I975" s="6" t="s">
        <v>2239</v>
      </c>
      <c r="J975" s="6" t="s">
        <v>2239</v>
      </c>
      <c r="K975" s="34">
        <v>130994.8</v>
      </c>
      <c r="L975" s="34">
        <v>2916</v>
      </c>
      <c r="M975" s="34">
        <v>2099</v>
      </c>
      <c r="N975" s="34">
        <v>52.644116245831349</v>
      </c>
      <c r="O975" s="35">
        <v>1.9326594133229666</v>
      </c>
      <c r="P975" s="33">
        <v>594</v>
      </c>
      <c r="Q975" s="33">
        <v>1465</v>
      </c>
      <c r="R975" s="33">
        <v>40</v>
      </c>
      <c r="S975" s="8">
        <v>44.302472768935829</v>
      </c>
      <c r="T975" s="33">
        <v>30289.691999999999</v>
      </c>
      <c r="U975" s="33">
        <v>7359.9969000000001</v>
      </c>
      <c r="V975" s="33">
        <v>25212.651000000002</v>
      </c>
      <c r="W975" s="33">
        <v>55971.542000000001</v>
      </c>
      <c r="X975" s="33">
        <v>11255.188</v>
      </c>
      <c r="Y975" s="33">
        <v>0</v>
      </c>
      <c r="Z975" s="33">
        <v>3015.2019</v>
      </c>
      <c r="AA975" s="33">
        <v>2467.2464</v>
      </c>
      <c r="AB975" s="33">
        <v>0</v>
      </c>
      <c r="AC975" s="33">
        <v>124690.07</v>
      </c>
      <c r="AD975" s="33">
        <v>767.18686000000002</v>
      </c>
      <c r="AE975" s="33">
        <v>880.69323999999995</v>
      </c>
      <c r="AF975" s="33">
        <v>0</v>
      </c>
      <c r="AG975" s="33">
        <v>2070.8928000000001</v>
      </c>
      <c r="AH975" s="33">
        <v>1326.4724000000001</v>
      </c>
      <c r="AI975" s="33">
        <v>67.239877000000007</v>
      </c>
      <c r="AJ975" s="33">
        <v>33152.588000000003</v>
      </c>
      <c r="AK975" s="33">
        <v>35555.002999999997</v>
      </c>
      <c r="AL975" s="33">
        <v>58161.764000000003</v>
      </c>
      <c r="AM975" s="33">
        <v>28166.272611600001</v>
      </c>
      <c r="AN975" s="33">
        <v>87.6644281026404</v>
      </c>
      <c r="AO975" s="10">
        <v>0.61381863047501539</v>
      </c>
      <c r="AP975" s="8">
        <v>23.917723032767281</v>
      </c>
      <c r="AQ975" s="8">
        <v>202.19237564284452</v>
      </c>
      <c r="AR975" s="8">
        <v>1347</v>
      </c>
      <c r="AS975" s="8">
        <v>289.04974016332591</v>
      </c>
      <c r="AT975">
        <v>1773</v>
      </c>
      <c r="AU975" s="20">
        <v>2073</v>
      </c>
      <c r="AV975" s="8">
        <v>98.761314911862797</v>
      </c>
      <c r="AW975" s="34">
        <v>22</v>
      </c>
      <c r="AX975" s="34">
        <v>19</v>
      </c>
    </row>
    <row r="976" spans="1:50" x14ac:dyDescent="0.25">
      <c r="A976" s="2" t="s">
        <v>758</v>
      </c>
      <c r="B976" s="3" t="s">
        <v>1952</v>
      </c>
      <c r="C976" s="4">
        <v>50124</v>
      </c>
      <c r="D976" s="2" t="s">
        <v>760</v>
      </c>
      <c r="E976" s="2" t="s">
        <v>1953</v>
      </c>
      <c r="F976" t="e">
        <v>#N/A</v>
      </c>
      <c r="G976" s="6" t="s">
        <v>2230</v>
      </c>
      <c r="H976" s="6">
        <v>14</v>
      </c>
      <c r="I976" s="6" t="s">
        <v>2238</v>
      </c>
      <c r="J976" s="6" t="s">
        <v>2238</v>
      </c>
      <c r="K976" s="34">
        <v>89915.7</v>
      </c>
      <c r="L976" s="34">
        <v>700</v>
      </c>
      <c r="M976" s="34">
        <v>582</v>
      </c>
      <c r="N976" s="34">
        <v>25.945017182130588</v>
      </c>
      <c r="O976" s="35">
        <v>0.31657369637457172</v>
      </c>
      <c r="P976" s="33">
        <v>247</v>
      </c>
      <c r="Q976" s="33">
        <v>325</v>
      </c>
      <c r="R976" s="33">
        <v>10</v>
      </c>
      <c r="S976" s="8">
        <v>35.748603014796231</v>
      </c>
      <c r="T976" s="33">
        <v>84215.774000000005</v>
      </c>
      <c r="U976" s="33">
        <v>0</v>
      </c>
      <c r="V976" s="33">
        <v>3357.0178000000001</v>
      </c>
      <c r="W976" s="33">
        <v>0</v>
      </c>
      <c r="X976" s="33">
        <v>1988.9866999999999</v>
      </c>
      <c r="Y976" s="33">
        <v>644.73442</v>
      </c>
      <c r="Z976" s="33">
        <v>17199.842000000001</v>
      </c>
      <c r="AA976" s="33">
        <v>619.16016000000002</v>
      </c>
      <c r="AB976" s="33">
        <v>2275.4326999999998</v>
      </c>
      <c r="AC976" s="33">
        <v>70606.573999999993</v>
      </c>
      <c r="AD976" s="33">
        <v>77.671577999999997</v>
      </c>
      <c r="AE976" s="33">
        <v>77.671581000000003</v>
      </c>
      <c r="AF976" s="33">
        <v>0</v>
      </c>
      <c r="AG976" s="33">
        <v>2134.7012</v>
      </c>
      <c r="AH976" s="33">
        <v>0</v>
      </c>
      <c r="AI976" s="33">
        <v>1539.1751999999999</v>
      </c>
      <c r="AJ976" s="33">
        <v>72.770719</v>
      </c>
      <c r="AK976" s="33">
        <v>54916.527000000002</v>
      </c>
      <c r="AL976" s="33">
        <v>32682.588</v>
      </c>
      <c r="AM976" s="33">
        <v>0</v>
      </c>
      <c r="AN976" s="33">
        <v>160.13928448917599</v>
      </c>
      <c r="AO976" s="10">
        <v>0.39004149377593367</v>
      </c>
      <c r="AP976" s="8">
        <v>0</v>
      </c>
      <c r="AQ976" s="8">
        <v>202.44914195829722</v>
      </c>
      <c r="AR976" s="8">
        <v>832</v>
      </c>
      <c r="AS976" s="8">
        <v>251.11778846153845</v>
      </c>
      <c r="AT976">
        <v>168</v>
      </c>
      <c r="AU976" s="20">
        <v>385</v>
      </c>
      <c r="AV976" s="8">
        <v>66.151202749140893</v>
      </c>
      <c r="AW976" s="34">
        <v>38</v>
      </c>
      <c r="AX976" s="34">
        <v>30</v>
      </c>
    </row>
    <row r="977" spans="1:50" x14ac:dyDescent="0.25">
      <c r="A977" s="2" t="s">
        <v>500</v>
      </c>
      <c r="B977" s="3" t="s">
        <v>1954</v>
      </c>
      <c r="C977" s="4">
        <v>5628</v>
      </c>
      <c r="D977" s="2" t="s">
        <v>502</v>
      </c>
      <c r="E977" s="2" t="s">
        <v>519</v>
      </c>
      <c r="F977" t="e">
        <v>#N/A</v>
      </c>
      <c r="G977" s="6" t="s">
        <v>2233</v>
      </c>
      <c r="H977" s="6">
        <v>0</v>
      </c>
      <c r="I977" s="6" t="s">
        <v>2239</v>
      </c>
      <c r="J977" s="6" t="s">
        <v>2239</v>
      </c>
      <c r="K977" s="34">
        <v>26876.2</v>
      </c>
      <c r="L977" s="34">
        <v>3178</v>
      </c>
      <c r="M977" s="34">
        <v>3001</v>
      </c>
      <c r="N977" s="34">
        <v>79.640119960013337</v>
      </c>
      <c r="O977" s="35">
        <v>12.259547945159502</v>
      </c>
      <c r="P977" s="33">
        <v>1232</v>
      </c>
      <c r="Q977" s="33">
        <v>1661</v>
      </c>
      <c r="R977" s="33">
        <v>108</v>
      </c>
      <c r="S977" s="8">
        <v>36.158628492148928</v>
      </c>
      <c r="T977" s="33">
        <v>2866.5425</v>
      </c>
      <c r="U977" s="33">
        <v>0</v>
      </c>
      <c r="V977" s="33">
        <v>0</v>
      </c>
      <c r="W977" s="33">
        <v>23318.587</v>
      </c>
      <c r="X977" s="33">
        <v>0</v>
      </c>
      <c r="Y977" s="33">
        <v>0</v>
      </c>
      <c r="Z977" s="33">
        <v>3589.9445999999998</v>
      </c>
      <c r="AA977" s="33">
        <v>3610.2417</v>
      </c>
      <c r="AB977" s="33">
        <v>166.23000999999999</v>
      </c>
      <c r="AC977" s="33">
        <v>18934.008000000002</v>
      </c>
      <c r="AD977" s="33">
        <v>24.463791000000001</v>
      </c>
      <c r="AE977" s="33">
        <v>17.131769999999999</v>
      </c>
      <c r="AF977" s="33">
        <v>0</v>
      </c>
      <c r="AG977" s="33">
        <v>7012.8306000000002</v>
      </c>
      <c r="AH977" s="33">
        <v>3610.2417</v>
      </c>
      <c r="AI977" s="33">
        <v>52.649740999999999</v>
      </c>
      <c r="AJ977" s="33">
        <v>4169.3752000000004</v>
      </c>
      <c r="AK977" s="33">
        <v>1943.9446</v>
      </c>
      <c r="AL977" s="33">
        <v>9518.7147000000004</v>
      </c>
      <c r="AM977" s="33">
        <v>2579.9513616700001</v>
      </c>
      <c r="AN977" s="33">
        <v>36.57549556892176</v>
      </c>
      <c r="AO977" s="10">
        <v>0.50814332247557004</v>
      </c>
      <c r="AP977" s="8">
        <v>0</v>
      </c>
      <c r="AQ977" s="8">
        <v>27.891595022828227</v>
      </c>
      <c r="AR977" s="8">
        <v>268</v>
      </c>
      <c r="AS977" s="8">
        <v>131.71641791044777</v>
      </c>
      <c r="AT977">
        <v>1432</v>
      </c>
      <c r="AU977" s="20">
        <v>1898</v>
      </c>
      <c r="AV977" s="8">
        <v>63.245584805064979</v>
      </c>
      <c r="AW977" s="34">
        <v>221</v>
      </c>
      <c r="AX977" s="34">
        <v>190</v>
      </c>
    </row>
    <row r="978" spans="1:50" x14ac:dyDescent="0.25">
      <c r="A978" s="2" t="s">
        <v>758</v>
      </c>
      <c r="B978" s="3" t="s">
        <v>1955</v>
      </c>
      <c r="C978" s="4">
        <v>50313</v>
      </c>
      <c r="D978" s="2" t="s">
        <v>760</v>
      </c>
      <c r="E978" s="2" t="s">
        <v>483</v>
      </c>
      <c r="F978" t="e">
        <v>#N/A</v>
      </c>
      <c r="G978" s="6" t="s">
        <v>2232</v>
      </c>
      <c r="H978" s="6">
        <v>10</v>
      </c>
      <c r="I978" s="6" t="s">
        <v>2238</v>
      </c>
      <c r="J978" s="6" t="s">
        <v>2238</v>
      </c>
      <c r="K978" s="34">
        <v>33777.800000000003</v>
      </c>
      <c r="L978" s="34">
        <v>3624</v>
      </c>
      <c r="M978" s="34">
        <v>2566</v>
      </c>
      <c r="N978" s="34">
        <v>55.30007794232268</v>
      </c>
      <c r="O978" s="35">
        <v>8.8443946282882848</v>
      </c>
      <c r="P978" s="33">
        <v>1352</v>
      </c>
      <c r="Q978" s="33">
        <v>1212</v>
      </c>
      <c r="R978" s="33">
        <v>2</v>
      </c>
      <c r="S978" s="8">
        <v>8.4744511029879543</v>
      </c>
      <c r="T978" s="33">
        <v>30571.837</v>
      </c>
      <c r="U978" s="33">
        <v>0</v>
      </c>
      <c r="V978" s="33">
        <v>3028.1118999999999</v>
      </c>
      <c r="W978" s="33">
        <v>0</v>
      </c>
      <c r="X978" s="33">
        <v>0</v>
      </c>
      <c r="Y978" s="33">
        <v>0</v>
      </c>
      <c r="Z978" s="33">
        <v>1048.0632000000001</v>
      </c>
      <c r="AA978" s="33">
        <v>1568.0427</v>
      </c>
      <c r="AB978" s="33">
        <v>319.36738000000003</v>
      </c>
      <c r="AC978" s="33">
        <v>30269.205999999998</v>
      </c>
      <c r="AD978" s="33">
        <v>395.26947999999999</v>
      </c>
      <c r="AE978" s="33">
        <v>395.26947999999999</v>
      </c>
      <c r="AF978" s="33">
        <v>0</v>
      </c>
      <c r="AG978" s="33">
        <v>1526.8320000000001</v>
      </c>
      <c r="AH978" s="33">
        <v>0</v>
      </c>
      <c r="AI978" s="33">
        <v>200.1576</v>
      </c>
      <c r="AJ978" s="33">
        <v>0</v>
      </c>
      <c r="AK978" s="33">
        <v>28630.278999999999</v>
      </c>
      <c r="AL978" s="33">
        <v>2847.4114</v>
      </c>
      <c r="AM978" s="33">
        <v>0</v>
      </c>
      <c r="AN978" s="33">
        <v>42.672049590415597</v>
      </c>
      <c r="AO978" s="10">
        <v>0.43160690571049137</v>
      </c>
      <c r="AP978" s="8">
        <v>30.165912518853698</v>
      </c>
      <c r="AQ978" s="8">
        <v>211.72228745459216</v>
      </c>
      <c r="AR978" s="8">
        <v>381</v>
      </c>
      <c r="AS978" s="8">
        <v>573.49081364829397</v>
      </c>
      <c r="AT978">
        <v>725</v>
      </c>
      <c r="AU978" s="20">
        <v>2364</v>
      </c>
      <c r="AV978" s="8">
        <v>92.1278254091972</v>
      </c>
      <c r="AW978" s="34">
        <v>303</v>
      </c>
      <c r="AX978" s="34">
        <v>237</v>
      </c>
    </row>
    <row r="979" spans="1:50" x14ac:dyDescent="0.25">
      <c r="A979" s="2" t="s">
        <v>758</v>
      </c>
      <c r="B979" s="3" t="s">
        <v>1956</v>
      </c>
      <c r="C979" s="4">
        <v>50110</v>
      </c>
      <c r="D979" s="2" t="s">
        <v>760</v>
      </c>
      <c r="E979" s="2" t="s">
        <v>1957</v>
      </c>
      <c r="F979" t="e">
        <v>#N/A</v>
      </c>
      <c r="G979" s="6" t="s">
        <v>2230</v>
      </c>
      <c r="H979" s="6">
        <v>15</v>
      </c>
      <c r="I979" s="6" t="s">
        <v>2238</v>
      </c>
      <c r="J979" s="6" t="s">
        <v>2238</v>
      </c>
      <c r="K979" s="34">
        <v>43409.3</v>
      </c>
      <c r="L979" s="34">
        <v>442</v>
      </c>
      <c r="M979" s="34">
        <v>314</v>
      </c>
      <c r="N979" s="34">
        <v>25.796178343949045</v>
      </c>
      <c r="O979" s="35">
        <v>0.41084668374811989</v>
      </c>
      <c r="P979" s="33">
        <v>104</v>
      </c>
      <c r="Q979" s="33">
        <v>208</v>
      </c>
      <c r="R979" s="33">
        <v>2</v>
      </c>
      <c r="S979" s="8">
        <v>35.186569547249306</v>
      </c>
      <c r="T979" s="33">
        <v>33937.542999999998</v>
      </c>
      <c r="U979" s="33">
        <v>1497.8314</v>
      </c>
      <c r="V979" s="33">
        <v>1574.1206</v>
      </c>
      <c r="W979" s="33">
        <v>706.72837000000004</v>
      </c>
      <c r="X979" s="33">
        <v>1795.8513</v>
      </c>
      <c r="Y979" s="33">
        <v>0</v>
      </c>
      <c r="Z979" s="33">
        <v>5994.6313</v>
      </c>
      <c r="AA979" s="33">
        <v>576.99995000000001</v>
      </c>
      <c r="AB979" s="33">
        <v>1013.7217000000001</v>
      </c>
      <c r="AC979" s="33">
        <v>33233.803999999996</v>
      </c>
      <c r="AD979" s="33">
        <v>32.260579</v>
      </c>
      <c r="AE979" s="33">
        <v>32.260578000000002</v>
      </c>
      <c r="AF979" s="33">
        <v>0</v>
      </c>
      <c r="AG979" s="33">
        <v>950.31606999999997</v>
      </c>
      <c r="AH979" s="33">
        <v>0</v>
      </c>
      <c r="AI979" s="33">
        <v>404.87723</v>
      </c>
      <c r="AJ979" s="33">
        <v>1713.0163</v>
      </c>
      <c r="AK979" s="33">
        <v>23376.736000000001</v>
      </c>
      <c r="AL979" s="33">
        <v>14374.222</v>
      </c>
      <c r="AM979" s="33">
        <v>0</v>
      </c>
      <c r="AN979" s="33">
        <v>74.664636896385602</v>
      </c>
      <c r="AO979" s="10">
        <v>0.44142455482661669</v>
      </c>
      <c r="AP979" s="8">
        <v>0</v>
      </c>
      <c r="AQ979" s="8">
        <v>26.743867889001116</v>
      </c>
      <c r="AR979" s="8">
        <v>668</v>
      </c>
      <c r="AS979" s="8">
        <v>41.317365269461078</v>
      </c>
      <c r="AT979">
        <v>164</v>
      </c>
      <c r="AU979" s="20">
        <v>206</v>
      </c>
      <c r="AV979" s="8">
        <v>65.605095541401269</v>
      </c>
      <c r="AW979" s="34">
        <v>28</v>
      </c>
      <c r="AX979" s="34">
        <v>25</v>
      </c>
    </row>
    <row r="980" spans="1:50" x14ac:dyDescent="0.25">
      <c r="A980" s="2" t="s">
        <v>204</v>
      </c>
      <c r="B980" s="3" t="s">
        <v>1958</v>
      </c>
      <c r="C980" s="4">
        <v>52258</v>
      </c>
      <c r="D980" s="2" t="s">
        <v>206</v>
      </c>
      <c r="E980" s="2" t="s">
        <v>1959</v>
      </c>
      <c r="F980" t="e">
        <v>#N/A</v>
      </c>
      <c r="G980" s="6" t="s">
        <v>2233</v>
      </c>
      <c r="H980" s="6">
        <v>22</v>
      </c>
      <c r="I980" s="6" t="s">
        <v>2238</v>
      </c>
      <c r="J980" s="6" t="s">
        <v>2238</v>
      </c>
      <c r="K980" s="34">
        <v>25374.799999999999</v>
      </c>
      <c r="L980" s="34">
        <v>4690</v>
      </c>
      <c r="M980" s="34">
        <v>4369</v>
      </c>
      <c r="N980" s="34">
        <v>96.818493934538793</v>
      </c>
      <c r="O980" s="35">
        <v>10.101340076259758</v>
      </c>
      <c r="P980" s="33">
        <v>2853</v>
      </c>
      <c r="Q980" s="33">
        <v>1492</v>
      </c>
      <c r="R980" s="33">
        <v>24</v>
      </c>
      <c r="S980" s="8">
        <v>46.541485116584454</v>
      </c>
      <c r="T980" s="33">
        <v>1038.1500000000001</v>
      </c>
      <c r="U980" s="33">
        <v>404.4135</v>
      </c>
      <c r="V980" s="33">
        <v>9285.0275999999994</v>
      </c>
      <c r="W980" s="33">
        <v>20816.494999999999</v>
      </c>
      <c r="X980" s="33">
        <v>0</v>
      </c>
      <c r="Y980" s="33">
        <v>0</v>
      </c>
      <c r="Z980" s="33">
        <v>10775.069</v>
      </c>
      <c r="AA980" s="33">
        <v>2180.3310000000001</v>
      </c>
      <c r="AB980" s="33">
        <v>48.756466000000003</v>
      </c>
      <c r="AC980" s="33">
        <v>18520.593000000001</v>
      </c>
      <c r="AD980" s="33">
        <v>51.827863000000001</v>
      </c>
      <c r="AE980" s="33">
        <v>50.703111999999997</v>
      </c>
      <c r="AF980" s="33">
        <v>0</v>
      </c>
      <c r="AG980" s="33">
        <v>4204.1558999999997</v>
      </c>
      <c r="AH980" s="33">
        <v>2156.3013999999998</v>
      </c>
      <c r="AI980" s="33">
        <v>39.312303</v>
      </c>
      <c r="AJ980" s="33">
        <v>9541.8665000000001</v>
      </c>
      <c r="AK980" s="33">
        <v>888.01701000000003</v>
      </c>
      <c r="AL980" s="33">
        <v>14696.221</v>
      </c>
      <c r="AM980" s="33">
        <v>1324.7816451799999</v>
      </c>
      <c r="AN980" s="33">
        <v>69.690742065788839</v>
      </c>
      <c r="AO980" s="10">
        <v>0.49273959341723139</v>
      </c>
      <c r="AP980" s="8">
        <v>0</v>
      </c>
      <c r="AQ980" s="8">
        <v>117.88458546753913</v>
      </c>
      <c r="AR980" s="8">
        <v>255</v>
      </c>
      <c r="AS980" s="8">
        <v>513.33333333333337</v>
      </c>
      <c r="AT980">
        <v>3217</v>
      </c>
      <c r="AU980" s="20">
        <v>3862</v>
      </c>
      <c r="AV980" s="8">
        <v>88.39551384756237</v>
      </c>
      <c r="AW980" s="34">
        <v>458</v>
      </c>
      <c r="AX980" s="34">
        <v>423</v>
      </c>
    </row>
    <row r="981" spans="1:50" x14ac:dyDescent="0.25">
      <c r="A981" s="2" t="s">
        <v>530</v>
      </c>
      <c r="B981" s="3" t="s">
        <v>1960</v>
      </c>
      <c r="C981" s="4">
        <v>23807</v>
      </c>
      <c r="D981" s="2" t="s">
        <v>532</v>
      </c>
      <c r="E981" s="2" t="s">
        <v>1961</v>
      </c>
      <c r="F981" t="s">
        <v>2264</v>
      </c>
      <c r="G981" s="5" t="s">
        <v>2232</v>
      </c>
      <c r="H981" s="6">
        <v>0</v>
      </c>
      <c r="I981" s="6" t="s">
        <v>2239</v>
      </c>
      <c r="J981" s="6" t="s">
        <v>2239</v>
      </c>
      <c r="K981" s="34">
        <v>474175.1</v>
      </c>
      <c r="L981" s="34">
        <v>3924</v>
      </c>
      <c r="M981" s="34">
        <v>3618</v>
      </c>
      <c r="N981" s="34">
        <v>57.435046987285801</v>
      </c>
      <c r="O981" s="35">
        <v>0.46153213484905303</v>
      </c>
      <c r="P981" s="33">
        <v>0</v>
      </c>
      <c r="Q981" s="33">
        <v>0</v>
      </c>
      <c r="R981" s="33">
        <v>3618</v>
      </c>
      <c r="S981" s="8">
        <v>74.627279685519852</v>
      </c>
      <c r="T981" s="33">
        <v>150158.20000000001</v>
      </c>
      <c r="U981" s="33">
        <v>51696.343000000001</v>
      </c>
      <c r="V981" s="33">
        <v>4416.9699000000001</v>
      </c>
      <c r="W981" s="33">
        <v>274887.56</v>
      </c>
      <c r="X981" s="33">
        <v>3472.5641999999998</v>
      </c>
      <c r="Y981" s="33">
        <v>0</v>
      </c>
      <c r="Z981" s="33">
        <v>313997.96999999997</v>
      </c>
      <c r="AA981" s="33">
        <v>7640.0384999999997</v>
      </c>
      <c r="AB981" s="33">
        <v>9141.4454000000005</v>
      </c>
      <c r="AC981" s="33">
        <v>162069.26</v>
      </c>
      <c r="AD981" s="33">
        <v>466.33303999999998</v>
      </c>
      <c r="AE981" s="33">
        <v>655.90305999999998</v>
      </c>
      <c r="AF981" s="33">
        <v>0</v>
      </c>
      <c r="AG981" s="33">
        <v>4516.1841999999997</v>
      </c>
      <c r="AH981" s="33">
        <v>7485.8789999999999</v>
      </c>
      <c r="AI981" s="33">
        <v>2254.2628</v>
      </c>
      <c r="AJ981" s="33">
        <v>60110.303</v>
      </c>
      <c r="AK981" s="33">
        <v>50145.392</v>
      </c>
      <c r="AL981" s="33">
        <v>368147.12</v>
      </c>
      <c r="AM981" s="33">
        <v>314573.92177100002</v>
      </c>
      <c r="AN981" s="33">
        <v>825.48820163491996</v>
      </c>
      <c r="AO981" s="10">
        <v>0.60768573868488474</v>
      </c>
      <c r="AP981" s="8">
        <v>15.791551519936833</v>
      </c>
      <c r="AQ981" s="8">
        <v>266.02501962379341</v>
      </c>
      <c r="AR981" s="8">
        <v>4728</v>
      </c>
      <c r="AS981" s="8">
        <v>102.62690355329948</v>
      </c>
      <c r="AT981">
        <v>1067</v>
      </c>
      <c r="AU981" s="20">
        <v>3297</v>
      </c>
      <c r="AV981" s="8">
        <v>91.127694859038144</v>
      </c>
      <c r="AW981" s="34">
        <v>398</v>
      </c>
      <c r="AX981" s="34">
        <v>280</v>
      </c>
    </row>
    <row r="982" spans="1:50" x14ac:dyDescent="0.25">
      <c r="A982" s="2" t="s">
        <v>500</v>
      </c>
      <c r="B982" s="3" t="s">
        <v>1962</v>
      </c>
      <c r="C982" s="4">
        <v>5044</v>
      </c>
      <c r="D982" s="2" t="s">
        <v>502</v>
      </c>
      <c r="E982" s="2" t="s">
        <v>1963</v>
      </c>
      <c r="F982" t="e">
        <v>#N/A</v>
      </c>
      <c r="G982" s="6" t="s">
        <v>2230</v>
      </c>
      <c r="H982" s="6">
        <v>0</v>
      </c>
      <c r="I982" s="6" t="s">
        <v>2239</v>
      </c>
      <c r="J982" s="6" t="s">
        <v>2239</v>
      </c>
      <c r="K982" s="34">
        <v>25509.4</v>
      </c>
      <c r="L982" s="34">
        <v>1647</v>
      </c>
      <c r="M982" s="34">
        <v>1452</v>
      </c>
      <c r="N982" s="34">
        <v>67.355371900826441</v>
      </c>
      <c r="O982" s="35">
        <v>8.4211713615870423</v>
      </c>
      <c r="P982" s="33">
        <v>905</v>
      </c>
      <c r="Q982" s="33">
        <v>533</v>
      </c>
      <c r="R982" s="33">
        <v>14</v>
      </c>
      <c r="S982" s="8">
        <v>19.084678201751966</v>
      </c>
      <c r="T982" s="33">
        <v>776.46427000000006</v>
      </c>
      <c r="U982" s="33">
        <v>0</v>
      </c>
      <c r="V982" s="33">
        <v>0</v>
      </c>
      <c r="W982" s="33">
        <v>24280.564999999999</v>
      </c>
      <c r="X982" s="33">
        <v>447.67835000000002</v>
      </c>
      <c r="Y982" s="33">
        <v>0</v>
      </c>
      <c r="Z982" s="33">
        <v>1493.6291000000001</v>
      </c>
      <c r="AA982" s="33">
        <v>30.259775000000001</v>
      </c>
      <c r="AB982" s="33">
        <v>290.59491000000003</v>
      </c>
      <c r="AC982" s="33">
        <v>23853.184000000001</v>
      </c>
      <c r="AD982" s="33">
        <v>6.6475498000000002</v>
      </c>
      <c r="AE982" s="33">
        <v>5.8544540999999999</v>
      </c>
      <c r="AF982" s="33">
        <v>0</v>
      </c>
      <c r="AG982" s="33">
        <v>7445.634</v>
      </c>
      <c r="AH982" s="33">
        <v>0</v>
      </c>
      <c r="AI982" s="33">
        <v>133.67465999999999</v>
      </c>
      <c r="AJ982" s="33">
        <v>12650.856</v>
      </c>
      <c r="AK982" s="33">
        <v>538.43407000000002</v>
      </c>
      <c r="AL982" s="33">
        <v>4899.8613999999998</v>
      </c>
      <c r="AM982" s="33">
        <v>0</v>
      </c>
      <c r="AN982" s="33">
        <v>25.081114876809597</v>
      </c>
      <c r="AO982" s="10">
        <v>0.45534804753820035</v>
      </c>
      <c r="AP982" s="8">
        <v>0</v>
      </c>
      <c r="AQ982" s="8">
        <v>52.938721431430352</v>
      </c>
      <c r="AR982" s="8">
        <v>256</v>
      </c>
      <c r="AS982" s="8">
        <v>261.71875</v>
      </c>
      <c r="AT982">
        <v>331</v>
      </c>
      <c r="AU982" s="20">
        <v>597.99999999999989</v>
      </c>
      <c r="AV982" s="8">
        <v>41.184573002754817</v>
      </c>
      <c r="AW982" s="34">
        <v>204</v>
      </c>
      <c r="AX982" s="34">
        <v>176</v>
      </c>
    </row>
    <row r="983" spans="1:50" x14ac:dyDescent="0.25">
      <c r="A983" s="2" t="s">
        <v>96</v>
      </c>
      <c r="B983" s="3" t="s">
        <v>1964</v>
      </c>
      <c r="C983" s="4">
        <v>44090</v>
      </c>
      <c r="D983" s="2" t="s">
        <v>98</v>
      </c>
      <c r="E983" s="2" t="s">
        <v>1965</v>
      </c>
      <c r="F983" t="s">
        <v>2261</v>
      </c>
      <c r="G983" s="6" t="s">
        <v>2230</v>
      </c>
      <c r="H983" s="6">
        <v>0</v>
      </c>
      <c r="I983" s="6" t="s">
        <v>2239</v>
      </c>
      <c r="J983" s="6" t="s">
        <v>2239</v>
      </c>
      <c r="K983" s="34">
        <v>175703.80000000002</v>
      </c>
      <c r="L983" s="34">
        <v>3039</v>
      </c>
      <c r="M983" s="34">
        <v>2870</v>
      </c>
      <c r="N983" s="34">
        <v>57.177700348432062</v>
      </c>
      <c r="O983" s="35">
        <v>1.7581962002003186</v>
      </c>
      <c r="P983" s="33">
        <v>0</v>
      </c>
      <c r="Q983" s="33">
        <v>0</v>
      </c>
      <c r="R983" s="33">
        <v>2870</v>
      </c>
      <c r="S983" s="8">
        <v>72.165268840301849</v>
      </c>
      <c r="T983" s="33">
        <v>25607.555</v>
      </c>
      <c r="U983" s="33">
        <v>8007.5032000000001</v>
      </c>
      <c r="V983" s="33">
        <v>24461.634999999998</v>
      </c>
      <c r="W983" s="33">
        <v>109997.26</v>
      </c>
      <c r="X983" s="33">
        <v>6644.1269000000002</v>
      </c>
      <c r="Y983" s="33">
        <v>560.73694</v>
      </c>
      <c r="Z983" s="33">
        <v>60811.267</v>
      </c>
      <c r="AA983" s="33">
        <v>2916.0392000000002</v>
      </c>
      <c r="AB983" s="33">
        <v>141.83394000000001</v>
      </c>
      <c r="AC983" s="33">
        <v>110867.72</v>
      </c>
      <c r="AD983" s="33">
        <v>271.70746000000003</v>
      </c>
      <c r="AE983" s="33">
        <v>275.50465000000003</v>
      </c>
      <c r="AF983" s="33">
        <v>0</v>
      </c>
      <c r="AG983" s="33">
        <v>6156.8553000000002</v>
      </c>
      <c r="AH983" s="33">
        <v>372.95898999999997</v>
      </c>
      <c r="AI983" s="33">
        <v>1937.6195</v>
      </c>
      <c r="AJ983" s="33">
        <v>21948.094000000001</v>
      </c>
      <c r="AK983" s="33">
        <v>18176.207999999999</v>
      </c>
      <c r="AL983" s="33">
        <v>126693.83</v>
      </c>
      <c r="AM983" s="33">
        <v>102882.420445</v>
      </c>
      <c r="AN983" s="33">
        <v>644.0376159426919</v>
      </c>
      <c r="AO983" s="10">
        <v>0.8584970462975684</v>
      </c>
      <c r="AP983" s="8">
        <v>0</v>
      </c>
      <c r="AQ983" s="8">
        <v>21.784949680794472</v>
      </c>
      <c r="AR983" s="8">
        <v>1744</v>
      </c>
      <c r="AS983" s="8">
        <v>24.053899082568808</v>
      </c>
      <c r="AT983">
        <v>2379</v>
      </c>
      <c r="AU983" s="20">
        <v>2383</v>
      </c>
      <c r="AV983" s="8">
        <v>83.031358885017426</v>
      </c>
      <c r="AW983" s="34">
        <v>212</v>
      </c>
      <c r="AX983" s="34">
        <v>118</v>
      </c>
    </row>
    <row r="984" spans="1:50" x14ac:dyDescent="0.25">
      <c r="A984" s="2" t="s">
        <v>301</v>
      </c>
      <c r="B984" s="3" t="s">
        <v>1966</v>
      </c>
      <c r="C984" s="4">
        <v>13458</v>
      </c>
      <c r="D984" s="2" t="s">
        <v>303</v>
      </c>
      <c r="E984" s="2" t="s">
        <v>1967</v>
      </c>
      <c r="F984" t="e">
        <v>#N/A</v>
      </c>
      <c r="G984" s="6" t="s">
        <v>2230</v>
      </c>
      <c r="H984" s="6">
        <v>0</v>
      </c>
      <c r="I984" s="6" t="s">
        <v>2239</v>
      </c>
      <c r="J984" s="6" t="s">
        <v>2239</v>
      </c>
      <c r="K984" s="34">
        <v>206944.49999999997</v>
      </c>
      <c r="L984" s="34">
        <v>737</v>
      </c>
      <c r="M984" s="34">
        <v>655</v>
      </c>
      <c r="N984" s="34">
        <v>9.1603053435114496</v>
      </c>
      <c r="O984" s="35">
        <v>7.0993444020070892E-2</v>
      </c>
      <c r="P984" s="33">
        <v>0</v>
      </c>
      <c r="Q984" s="33">
        <v>0</v>
      </c>
      <c r="R984" s="33">
        <v>655</v>
      </c>
      <c r="S984" s="8">
        <v>86.452708765742784</v>
      </c>
      <c r="T984" s="33">
        <v>30541.507000000001</v>
      </c>
      <c r="U984" s="33">
        <v>21028.449000000001</v>
      </c>
      <c r="V984" s="33">
        <v>0</v>
      </c>
      <c r="W984" s="33">
        <v>145807.82999999999</v>
      </c>
      <c r="X984" s="33">
        <v>6206.7740999999996</v>
      </c>
      <c r="Y984" s="33">
        <v>3029.2293</v>
      </c>
      <c r="Z984" s="33">
        <v>172486.3</v>
      </c>
      <c r="AA984" s="33">
        <v>2372.5664999999999</v>
      </c>
      <c r="AB984" s="33">
        <v>5952.1458000000002</v>
      </c>
      <c r="AC984" s="33">
        <v>24278.883999999998</v>
      </c>
      <c r="AD984" s="33">
        <v>23.772448000000001</v>
      </c>
      <c r="AE984" s="33">
        <v>26.425598999999998</v>
      </c>
      <c r="AF984" s="33">
        <v>0</v>
      </c>
      <c r="AG984" s="33">
        <v>3057.0558999999998</v>
      </c>
      <c r="AH984" s="33">
        <v>2365.5846999999999</v>
      </c>
      <c r="AI984" s="33">
        <v>2286.7532000000001</v>
      </c>
      <c r="AJ984" s="33">
        <v>8373.3243999999995</v>
      </c>
      <c r="AK984" s="33">
        <v>12088.537</v>
      </c>
      <c r="AL984" s="33">
        <v>179945.21</v>
      </c>
      <c r="AM984" s="33">
        <v>0</v>
      </c>
      <c r="AN984" s="33">
        <v>419.24361397575996</v>
      </c>
      <c r="AO984" s="10">
        <v>0.63913267940113583</v>
      </c>
      <c r="AP984" s="8">
        <v>0</v>
      </c>
      <c r="AQ984" s="8">
        <v>79.193194307015418</v>
      </c>
      <c r="AR984" s="8">
        <v>2089</v>
      </c>
      <c r="AS984" s="8">
        <v>62.422211584490185</v>
      </c>
      <c r="AT984">
        <v>199</v>
      </c>
      <c r="AU984" s="20">
        <v>630</v>
      </c>
      <c r="AV984" s="8">
        <v>96.18320610687023</v>
      </c>
      <c r="AW984" s="34">
        <v>37</v>
      </c>
      <c r="AX984" s="34">
        <v>19</v>
      </c>
    </row>
    <row r="985" spans="1:50" x14ac:dyDescent="0.25">
      <c r="A985" s="2" t="s">
        <v>888</v>
      </c>
      <c r="B985" s="3" t="s">
        <v>1968</v>
      </c>
      <c r="C985" s="4">
        <v>27660</v>
      </c>
      <c r="D985" s="2" t="s">
        <v>890</v>
      </c>
      <c r="E985" s="2" t="s">
        <v>1969</v>
      </c>
      <c r="F985" t="e">
        <v>#N/A</v>
      </c>
      <c r="G985" s="6" t="s">
        <v>2230</v>
      </c>
      <c r="H985" s="6">
        <v>0</v>
      </c>
      <c r="I985" s="6" t="s">
        <v>2239</v>
      </c>
      <c r="J985" s="6" t="s">
        <v>2239</v>
      </c>
      <c r="K985" s="34">
        <v>157574.80000000002</v>
      </c>
      <c r="L985" s="34">
        <v>642</v>
      </c>
      <c r="M985" s="34">
        <v>582</v>
      </c>
      <c r="N985" s="34">
        <v>21.305841924398624</v>
      </c>
      <c r="O985" s="35">
        <v>0.23593718774677397</v>
      </c>
      <c r="P985" s="33">
        <v>0</v>
      </c>
      <c r="Q985" s="33">
        <v>0</v>
      </c>
      <c r="R985" s="33">
        <v>582</v>
      </c>
      <c r="S985" s="8">
        <v>75.953096438760099</v>
      </c>
      <c r="T985" s="33">
        <v>269.27821</v>
      </c>
      <c r="U985" s="33">
        <v>0</v>
      </c>
      <c r="V985" s="33">
        <v>0</v>
      </c>
      <c r="W985" s="33">
        <v>156888.4</v>
      </c>
      <c r="X985" s="33">
        <v>0</v>
      </c>
      <c r="Y985" s="33">
        <v>0</v>
      </c>
      <c r="Z985" s="33">
        <v>112325.15</v>
      </c>
      <c r="AA985" s="33">
        <v>17818.995999999999</v>
      </c>
      <c r="AB985" s="33">
        <v>899.62321999999995</v>
      </c>
      <c r="AC985" s="33">
        <v>26573.611000000001</v>
      </c>
      <c r="AD985" s="33">
        <v>46.544784999999997</v>
      </c>
      <c r="AE985" s="33">
        <v>27.435079000000002</v>
      </c>
      <c r="AF985" s="33">
        <v>0</v>
      </c>
      <c r="AG985" s="33">
        <v>1385.4772</v>
      </c>
      <c r="AH985" s="33">
        <v>17818.994999999999</v>
      </c>
      <c r="AI985" s="33">
        <v>785.35105999999996</v>
      </c>
      <c r="AJ985" s="33">
        <v>17895.965</v>
      </c>
      <c r="AK985" s="33">
        <v>0</v>
      </c>
      <c r="AL985" s="33">
        <v>119750.7</v>
      </c>
      <c r="AM985" s="33">
        <v>22541.5142385</v>
      </c>
      <c r="AN985" s="33">
        <v>204.17002667072796</v>
      </c>
      <c r="AO985" s="10">
        <v>0.7189934092270821</v>
      </c>
      <c r="AP985" s="8">
        <v>0</v>
      </c>
      <c r="AQ985" s="8">
        <v>67.823779934417544</v>
      </c>
      <c r="AR985" s="8">
        <v>940</v>
      </c>
      <c r="AS985" s="8">
        <v>74.829787234042556</v>
      </c>
      <c r="AT985">
        <v>271</v>
      </c>
      <c r="AU985" s="20">
        <v>533</v>
      </c>
      <c r="AV985" s="8">
        <v>91.580756013745699</v>
      </c>
      <c r="AW985" s="34">
        <v>26</v>
      </c>
      <c r="AX985" s="34">
        <v>22</v>
      </c>
    </row>
    <row r="986" spans="1:50" x14ac:dyDescent="0.25">
      <c r="A986" s="2" t="s">
        <v>500</v>
      </c>
      <c r="B986" s="3" t="s">
        <v>1970</v>
      </c>
      <c r="C986" s="4">
        <v>5756</v>
      </c>
      <c r="D986" s="2" t="s">
        <v>502</v>
      </c>
      <c r="E986" s="2" t="s">
        <v>1971</v>
      </c>
      <c r="F986" t="e">
        <v>#N/A</v>
      </c>
      <c r="G986" s="6" t="s">
        <v>2233</v>
      </c>
      <c r="H986" s="6">
        <v>0</v>
      </c>
      <c r="I986" s="6" t="s">
        <v>2239</v>
      </c>
      <c r="J986" s="6" t="s">
        <v>2238</v>
      </c>
      <c r="K986" s="34">
        <v>123748.9</v>
      </c>
      <c r="L986" s="34">
        <v>3266</v>
      </c>
      <c r="M986" s="34">
        <v>2472</v>
      </c>
      <c r="N986" s="34">
        <v>88.91585760517799</v>
      </c>
      <c r="O986" s="35">
        <v>1.4504707600316933</v>
      </c>
      <c r="P986" s="33">
        <v>1008</v>
      </c>
      <c r="Q986" s="33">
        <v>1284</v>
      </c>
      <c r="R986" s="33">
        <v>180</v>
      </c>
      <c r="S986" s="8">
        <v>51.207245319504743</v>
      </c>
      <c r="T986" s="33">
        <v>38005.182999999997</v>
      </c>
      <c r="U986" s="33">
        <v>2762.6815000000001</v>
      </c>
      <c r="V986" s="33">
        <v>414.15123</v>
      </c>
      <c r="W986" s="33">
        <v>90004.467000000004</v>
      </c>
      <c r="X986" s="33">
        <v>2647.1732000000002</v>
      </c>
      <c r="Y986" s="33">
        <v>0</v>
      </c>
      <c r="Z986" s="33">
        <v>55626.86</v>
      </c>
      <c r="AA986" s="33">
        <v>953.65979000000004</v>
      </c>
      <c r="AB986" s="33">
        <v>1259.9414999999999</v>
      </c>
      <c r="AC986" s="33">
        <v>76895.126000000004</v>
      </c>
      <c r="AD986" s="33">
        <v>372.13213999999999</v>
      </c>
      <c r="AE986" s="33">
        <v>297.56265000000002</v>
      </c>
      <c r="AF986" s="33">
        <v>0</v>
      </c>
      <c r="AG986" s="33">
        <v>15160.954</v>
      </c>
      <c r="AH986" s="33">
        <v>625.93993</v>
      </c>
      <c r="AI986" s="33">
        <v>592.69497000000001</v>
      </c>
      <c r="AJ986" s="33">
        <v>30902.819</v>
      </c>
      <c r="AK986" s="33">
        <v>18342.805</v>
      </c>
      <c r="AL986" s="33">
        <v>69184.938999999998</v>
      </c>
      <c r="AM986" s="33">
        <v>0</v>
      </c>
      <c r="AN986" s="33">
        <v>216.32678804645599</v>
      </c>
      <c r="AO986" s="10">
        <v>0.48125577100646355</v>
      </c>
      <c r="AP986" s="8">
        <v>0</v>
      </c>
      <c r="AQ986" s="8">
        <v>67.911688164648339</v>
      </c>
      <c r="AR986" s="8">
        <v>1339</v>
      </c>
      <c r="AS986" s="8">
        <v>64.189693801344291</v>
      </c>
      <c r="AT986">
        <v>1015</v>
      </c>
      <c r="AU986" s="20">
        <v>1943.9999999999998</v>
      </c>
      <c r="AV986" s="8">
        <v>78.640776699029118</v>
      </c>
      <c r="AW986" s="34">
        <v>236</v>
      </c>
      <c r="AX986" s="34">
        <v>203</v>
      </c>
    </row>
    <row r="987" spans="1:50" x14ac:dyDescent="0.25">
      <c r="A987" s="2" t="s">
        <v>500</v>
      </c>
      <c r="B987" s="3" t="s">
        <v>1972</v>
      </c>
      <c r="C987" s="4">
        <v>5040</v>
      </c>
      <c r="D987" s="2" t="s">
        <v>502</v>
      </c>
      <c r="E987" s="2" t="s">
        <v>1973</v>
      </c>
      <c r="F987" t="s">
        <v>2257</v>
      </c>
      <c r="G987" s="5" t="s">
        <v>2233</v>
      </c>
      <c r="H987" s="6">
        <v>0</v>
      </c>
      <c r="I987" s="6" t="s">
        <v>2239</v>
      </c>
      <c r="J987" s="6" t="s">
        <v>2239</v>
      </c>
      <c r="K987" s="34">
        <v>141516.70000000001</v>
      </c>
      <c r="L987" s="34">
        <v>1919</v>
      </c>
      <c r="M987" s="34">
        <v>1511</v>
      </c>
      <c r="N987" s="34">
        <v>33.156849768365319</v>
      </c>
      <c r="O987" s="35">
        <v>0.70740349300317862</v>
      </c>
      <c r="P987" s="33">
        <v>584</v>
      </c>
      <c r="Q987" s="33">
        <v>912</v>
      </c>
      <c r="R987" s="33">
        <v>15</v>
      </c>
      <c r="S987" s="8">
        <v>53.17894307140336</v>
      </c>
      <c r="T987" s="33">
        <v>17420.528999999999</v>
      </c>
      <c r="U987" s="33">
        <v>1277.5168000000001</v>
      </c>
      <c r="V987" s="33">
        <v>0</v>
      </c>
      <c r="W987" s="33">
        <v>121080.54</v>
      </c>
      <c r="X987" s="33">
        <v>887.13318000000004</v>
      </c>
      <c r="Y987" s="33">
        <v>32.775035000000003</v>
      </c>
      <c r="Z987" s="33">
        <v>65154.69</v>
      </c>
      <c r="AA987" s="33">
        <v>21427.385999999999</v>
      </c>
      <c r="AB987" s="33">
        <v>263.13495</v>
      </c>
      <c r="AC987" s="33">
        <v>54369.243000000002</v>
      </c>
      <c r="AD987" s="33">
        <v>85.652524999999997</v>
      </c>
      <c r="AE987" s="33">
        <v>49.625779000000001</v>
      </c>
      <c r="AF987" s="33">
        <v>42.574413</v>
      </c>
      <c r="AG987" s="33">
        <v>14870.003000000001</v>
      </c>
      <c r="AH987" s="33">
        <v>21420.267</v>
      </c>
      <c r="AI987" s="33">
        <v>199.00548000000001</v>
      </c>
      <c r="AJ987" s="33">
        <v>26443.194</v>
      </c>
      <c r="AK987" s="33">
        <v>3148.7867000000001</v>
      </c>
      <c r="AL987" s="33">
        <v>75159.425000000003</v>
      </c>
      <c r="AM987" s="33">
        <v>0</v>
      </c>
      <c r="AN987" s="33">
        <v>605.04548987620001</v>
      </c>
      <c r="AO987" s="10">
        <v>0.58867579908675804</v>
      </c>
      <c r="AP987" s="8">
        <v>0</v>
      </c>
      <c r="AQ987" s="8">
        <v>75.85249637936289</v>
      </c>
      <c r="AR987" s="8">
        <v>1447</v>
      </c>
      <c r="AS987" s="8">
        <v>66.344160331720801</v>
      </c>
      <c r="AT987">
        <v>555</v>
      </c>
      <c r="AU987" s="20">
        <v>880.99999999999989</v>
      </c>
      <c r="AV987" s="8">
        <v>58.305757776307075</v>
      </c>
      <c r="AW987" s="34">
        <v>195</v>
      </c>
      <c r="AX987" s="34">
        <v>160</v>
      </c>
    </row>
    <row r="988" spans="1:50" x14ac:dyDescent="0.25">
      <c r="A988" s="2" t="s">
        <v>888</v>
      </c>
      <c r="B988" s="3" t="s">
        <v>1974</v>
      </c>
      <c r="C988" s="4">
        <v>27361</v>
      </c>
      <c r="D988" s="2" t="s">
        <v>890</v>
      </c>
      <c r="E988" s="2" t="s">
        <v>1975</v>
      </c>
      <c r="F988" t="s">
        <v>2253</v>
      </c>
      <c r="G988" s="6" t="s">
        <v>2233</v>
      </c>
      <c r="H988" s="6">
        <v>6</v>
      </c>
      <c r="I988" s="6" t="s">
        <v>2238</v>
      </c>
      <c r="J988" s="6" t="s">
        <v>2238</v>
      </c>
      <c r="K988" s="34">
        <v>188707.1</v>
      </c>
      <c r="L988" s="34">
        <v>1172</v>
      </c>
      <c r="M988" s="34">
        <v>1110</v>
      </c>
      <c r="N988" s="34">
        <v>64.234234234234236</v>
      </c>
      <c r="O988" s="35">
        <v>0.73901516807458101</v>
      </c>
      <c r="P988" s="33">
        <v>0</v>
      </c>
      <c r="Q988" s="33">
        <v>0</v>
      </c>
      <c r="R988" s="33">
        <v>1110</v>
      </c>
      <c r="S988" s="8">
        <v>77.849983032331409</v>
      </c>
      <c r="T988" s="33">
        <v>34264.163</v>
      </c>
      <c r="U988" s="33">
        <v>54461.074000000001</v>
      </c>
      <c r="V988" s="33">
        <v>1296.1587999999999</v>
      </c>
      <c r="W988" s="33">
        <v>94795.103000000003</v>
      </c>
      <c r="X988" s="33">
        <v>0</v>
      </c>
      <c r="Y988" s="33">
        <v>0</v>
      </c>
      <c r="Z988" s="33">
        <v>133970.62</v>
      </c>
      <c r="AA988" s="33">
        <v>31635.96</v>
      </c>
      <c r="AB988" s="33">
        <v>2333.3292999999999</v>
      </c>
      <c r="AC988" s="33">
        <v>20794.990000000002</v>
      </c>
      <c r="AD988" s="33">
        <v>102.82680000000001</v>
      </c>
      <c r="AE988" s="33">
        <v>140.14881</v>
      </c>
      <c r="AF988" s="33">
        <v>0</v>
      </c>
      <c r="AG988" s="33">
        <v>1324.6704</v>
      </c>
      <c r="AH988" s="33">
        <v>31600.69</v>
      </c>
      <c r="AI988" s="33">
        <v>428.05286000000001</v>
      </c>
      <c r="AJ988" s="33">
        <v>7720.5275000000001</v>
      </c>
      <c r="AK988" s="33">
        <v>613.58118999999999</v>
      </c>
      <c r="AL988" s="33">
        <v>147010.06</v>
      </c>
      <c r="AM988" s="33">
        <v>0</v>
      </c>
      <c r="AN988" s="33">
        <v>343.09978177884005</v>
      </c>
      <c r="AO988" s="10">
        <v>0.68355783621979915</v>
      </c>
      <c r="AP988" s="8">
        <v>95.207870517296101</v>
      </c>
      <c r="AQ988" s="8">
        <v>40.497565499652211</v>
      </c>
      <c r="AR988" s="8">
        <v>2000</v>
      </c>
      <c r="AS988" s="8">
        <v>21</v>
      </c>
      <c r="AT988">
        <v>352</v>
      </c>
      <c r="AU988" s="20">
        <v>1045</v>
      </c>
      <c r="AV988" s="8">
        <v>94.14414414414415</v>
      </c>
      <c r="AW988" s="34">
        <v>16</v>
      </c>
      <c r="AX988" s="34">
        <v>8</v>
      </c>
    </row>
    <row r="989" spans="1:50" x14ac:dyDescent="0.25">
      <c r="A989" s="2" t="s">
        <v>134</v>
      </c>
      <c r="B989" s="3" t="s">
        <v>1976</v>
      </c>
      <c r="C989" s="4">
        <v>54800</v>
      </c>
      <c r="D989" s="2" t="s">
        <v>136</v>
      </c>
      <c r="E989" s="2" t="s">
        <v>1977</v>
      </c>
      <c r="F989" t="s">
        <v>2263</v>
      </c>
      <c r="G989" s="6" t="s">
        <v>2230</v>
      </c>
      <c r="H989" s="6">
        <v>23</v>
      </c>
      <c r="I989" s="6" t="s">
        <v>2238</v>
      </c>
      <c r="J989" s="6" t="s">
        <v>2238</v>
      </c>
      <c r="K989" s="34">
        <v>32316.799999999999</v>
      </c>
      <c r="L989" s="34">
        <v>130</v>
      </c>
      <c r="M989" s="34">
        <v>130</v>
      </c>
      <c r="N989" s="34">
        <v>23.846153846153847</v>
      </c>
      <c r="O989" s="35">
        <v>0.23264860172463397</v>
      </c>
      <c r="P989" s="33">
        <v>0</v>
      </c>
      <c r="Q989" s="33">
        <v>0</v>
      </c>
      <c r="R989" s="33">
        <v>130</v>
      </c>
      <c r="S989" s="8">
        <v>67.308010225741242</v>
      </c>
      <c r="T989" s="33">
        <v>2717.9068000000002</v>
      </c>
      <c r="U989" s="33">
        <v>0</v>
      </c>
      <c r="V989" s="33">
        <v>0</v>
      </c>
      <c r="W989" s="33">
        <v>88471.741999999998</v>
      </c>
      <c r="X989" s="33">
        <v>1942.2204999999999</v>
      </c>
      <c r="Y989" s="33">
        <v>0</v>
      </c>
      <c r="Z989" s="33">
        <v>52688.203999999998</v>
      </c>
      <c r="AA989" s="33">
        <v>172.46054000000001</v>
      </c>
      <c r="AB989" s="33">
        <v>332.00441000000001</v>
      </c>
      <c r="AC989" s="33">
        <v>40062.970999999998</v>
      </c>
      <c r="AD989" s="33">
        <v>22.778701000000002</v>
      </c>
      <c r="AE989" s="33">
        <v>18.275155000000002</v>
      </c>
      <c r="AF989" s="33">
        <v>0</v>
      </c>
      <c r="AG989" s="33">
        <v>2237.6165000000001</v>
      </c>
      <c r="AH989" s="33">
        <v>173.74256</v>
      </c>
      <c r="AI989" s="33">
        <v>244.97802999999999</v>
      </c>
      <c r="AJ989" s="33">
        <v>27175.615000000002</v>
      </c>
      <c r="AK989" s="33">
        <v>674.02007000000003</v>
      </c>
      <c r="AL989" s="33">
        <v>62842.387000000002</v>
      </c>
      <c r="AM989" s="33">
        <v>29754.648349200001</v>
      </c>
      <c r="AN989" s="33">
        <v>390.95591837043997</v>
      </c>
      <c r="AO989" s="10">
        <v>0.85212569316081332</v>
      </c>
      <c r="AP989" s="8">
        <v>0</v>
      </c>
      <c r="AQ989" s="8">
        <v>46.841257897448408</v>
      </c>
      <c r="AR989" s="8">
        <v>865</v>
      </c>
      <c r="AS989" s="8">
        <v>79.479768786127167</v>
      </c>
      <c r="AT989">
        <v>112</v>
      </c>
      <c r="AU989" s="20">
        <v>121.99999999999999</v>
      </c>
      <c r="AV989" s="8">
        <v>93.84615384615384</v>
      </c>
      <c r="AW989" s="34">
        <v>2</v>
      </c>
      <c r="AX989" s="34">
        <v>2</v>
      </c>
    </row>
    <row r="990" spans="1:50" x14ac:dyDescent="0.25">
      <c r="A990" s="2" t="s">
        <v>134</v>
      </c>
      <c r="B990" s="3" t="s">
        <v>1978</v>
      </c>
      <c r="C990" s="4">
        <v>54810</v>
      </c>
      <c r="D990" s="2" t="s">
        <v>136</v>
      </c>
      <c r="E990" s="2" t="s">
        <v>1979</v>
      </c>
      <c r="F990" t="s">
        <v>2263</v>
      </c>
      <c r="G990" s="5" t="s">
        <v>2233</v>
      </c>
      <c r="H990" s="6">
        <v>0</v>
      </c>
      <c r="I990" s="6" t="s">
        <v>2239</v>
      </c>
      <c r="J990" s="6" t="s">
        <v>2239</v>
      </c>
      <c r="K990" s="34">
        <v>55152.600000000006</v>
      </c>
      <c r="L990" s="34">
        <v>2068</v>
      </c>
      <c r="M990" s="34">
        <v>1360</v>
      </c>
      <c r="N990" s="34">
        <v>21.617647058823529</v>
      </c>
      <c r="O990" s="35">
        <v>1.1814793247304409</v>
      </c>
      <c r="P990" s="33">
        <v>0</v>
      </c>
      <c r="Q990" s="33">
        <v>0</v>
      </c>
      <c r="R990" s="33">
        <v>1360</v>
      </c>
      <c r="S990" s="8">
        <v>64.965407482517904</v>
      </c>
      <c r="T990" s="33">
        <v>124944.36</v>
      </c>
      <c r="U990" s="33">
        <v>0</v>
      </c>
      <c r="V990" s="33">
        <v>0</v>
      </c>
      <c r="W990" s="33">
        <v>128660.58</v>
      </c>
      <c r="X990" s="33">
        <v>8566.4547000000002</v>
      </c>
      <c r="Y990" s="33">
        <v>0</v>
      </c>
      <c r="Z990" s="33">
        <v>139157.92000000001</v>
      </c>
      <c r="AA990" s="33">
        <v>31907.094000000001</v>
      </c>
      <c r="AB990" s="33">
        <v>1402.2239999999999</v>
      </c>
      <c r="AC990" s="33">
        <v>90813.967999999993</v>
      </c>
      <c r="AD990" s="33">
        <v>405.60743000000002</v>
      </c>
      <c r="AE990" s="33">
        <v>465.92601999999999</v>
      </c>
      <c r="AF990" s="33">
        <v>0</v>
      </c>
      <c r="AG990" s="33">
        <v>4713.5936000000002</v>
      </c>
      <c r="AH990" s="33">
        <v>31985.744999999999</v>
      </c>
      <c r="AI990" s="33">
        <v>366.35352999999998</v>
      </c>
      <c r="AJ990" s="33">
        <v>30195.785</v>
      </c>
      <c r="AK990" s="33">
        <v>24941.481</v>
      </c>
      <c r="AL990" s="33">
        <v>171870.57</v>
      </c>
      <c r="AM990" s="33">
        <v>1808.4919499099999</v>
      </c>
      <c r="AN990" s="33">
        <v>1323.5909197524002</v>
      </c>
      <c r="AO990" s="10">
        <v>0.61936596937675226</v>
      </c>
      <c r="AP990" s="8">
        <v>0</v>
      </c>
      <c r="AQ990" s="8">
        <v>102.79186296709879</v>
      </c>
      <c r="AR990" s="8">
        <v>2737</v>
      </c>
      <c r="AS990" s="8">
        <v>55.122396784800877</v>
      </c>
      <c r="AT990">
        <v>583</v>
      </c>
      <c r="AU990" s="20">
        <v>1183</v>
      </c>
      <c r="AV990" s="8">
        <v>86.985294117647058</v>
      </c>
      <c r="AW990" s="34">
        <v>167</v>
      </c>
      <c r="AX990" s="34">
        <v>138</v>
      </c>
    </row>
    <row r="991" spans="1:50" x14ac:dyDescent="0.25">
      <c r="A991" s="2" t="s">
        <v>661</v>
      </c>
      <c r="B991" s="3" t="s">
        <v>1980</v>
      </c>
      <c r="C991" s="4">
        <v>70001</v>
      </c>
      <c r="D991" s="2" t="s">
        <v>663</v>
      </c>
      <c r="E991" s="2" t="s">
        <v>1981</v>
      </c>
      <c r="F991" t="e">
        <v>#N/A</v>
      </c>
      <c r="G991" s="6" t="s">
        <v>2231</v>
      </c>
      <c r="H991" s="6">
        <v>0</v>
      </c>
      <c r="I991" s="6" t="s">
        <v>2239</v>
      </c>
      <c r="J991" s="6" t="s">
        <v>2239</v>
      </c>
      <c r="K991" s="34">
        <v>25931.9</v>
      </c>
      <c r="L991" s="34">
        <v>3732</v>
      </c>
      <c r="M991" s="34">
        <v>3118</v>
      </c>
      <c r="N991" s="34">
        <v>83.290570878768449</v>
      </c>
      <c r="O991" s="35">
        <v>11.114627910882772</v>
      </c>
      <c r="P991" s="33">
        <v>1112</v>
      </c>
      <c r="Q991" s="33">
        <v>1900</v>
      </c>
      <c r="R991" s="33">
        <v>106</v>
      </c>
      <c r="S991" s="8">
        <v>12.210585352558684</v>
      </c>
      <c r="T991" s="33">
        <v>17269.727999999999</v>
      </c>
      <c r="U991" s="33">
        <v>3500.3451</v>
      </c>
      <c r="V991" s="33">
        <v>0</v>
      </c>
      <c r="W991" s="33">
        <v>5806.9123</v>
      </c>
      <c r="X991" s="33">
        <v>0</v>
      </c>
      <c r="Y991" s="33">
        <v>0</v>
      </c>
      <c r="Z991" s="33">
        <v>734.31055000000003</v>
      </c>
      <c r="AA991" s="33">
        <v>181.17920000000001</v>
      </c>
      <c r="AB991" s="33">
        <v>0</v>
      </c>
      <c r="AC991" s="33">
        <v>25435.723000000002</v>
      </c>
      <c r="AD991" s="33">
        <v>1528.7236</v>
      </c>
      <c r="AE991" s="33">
        <v>1715.1162999999999</v>
      </c>
      <c r="AF991" s="33">
        <v>0</v>
      </c>
      <c r="AG991" s="33">
        <v>15.778587</v>
      </c>
      <c r="AH991" s="33">
        <v>0.37828015999999998</v>
      </c>
      <c r="AI991" s="33">
        <v>0</v>
      </c>
      <c r="AJ991" s="33">
        <v>9196.0594000000001</v>
      </c>
      <c r="AK991" s="33">
        <v>13548.298000000001</v>
      </c>
      <c r="AL991" s="33">
        <v>3404.3062</v>
      </c>
      <c r="AM991" s="33">
        <v>0</v>
      </c>
      <c r="AN991" s="33">
        <v>9.1430069061600001</v>
      </c>
      <c r="AO991" s="10">
        <v>0.61229858599145015</v>
      </c>
      <c r="AP991" s="8">
        <v>0</v>
      </c>
      <c r="AQ991" s="8">
        <v>179.14224530776721</v>
      </c>
      <c r="AR991" s="8">
        <v>292</v>
      </c>
      <c r="AS991" s="8">
        <v>625.17123287671234</v>
      </c>
      <c r="AT991">
        <v>2159</v>
      </c>
      <c r="AU991" s="20">
        <v>3013</v>
      </c>
      <c r="AV991" s="8">
        <v>96.632456703014753</v>
      </c>
      <c r="AW991" s="34">
        <v>130</v>
      </c>
      <c r="AX991" s="34">
        <v>107</v>
      </c>
    </row>
    <row r="992" spans="1:50" x14ac:dyDescent="0.25">
      <c r="A992" s="2" t="s">
        <v>321</v>
      </c>
      <c r="B992" s="3" t="s">
        <v>1982</v>
      </c>
      <c r="C992" s="4">
        <v>19450</v>
      </c>
      <c r="D992" s="2" t="s">
        <v>323</v>
      </c>
      <c r="E992" s="2" t="s">
        <v>1983</v>
      </c>
      <c r="F992" t="s">
        <v>2252</v>
      </c>
      <c r="G992" s="6" t="s">
        <v>2230</v>
      </c>
      <c r="H992" s="6">
        <v>8</v>
      </c>
      <c r="I992" s="6" t="s">
        <v>2238</v>
      </c>
      <c r="J992" s="6" t="s">
        <v>2238</v>
      </c>
      <c r="K992" s="34">
        <v>67990.2</v>
      </c>
      <c r="L992" s="34">
        <v>6172</v>
      </c>
      <c r="M992" s="34">
        <v>5146</v>
      </c>
      <c r="N992" s="34">
        <v>67.333851535172954</v>
      </c>
      <c r="O992" s="35">
        <v>6.8762111965022035</v>
      </c>
      <c r="P992" s="33">
        <v>1218</v>
      </c>
      <c r="Q992" s="33">
        <v>3895</v>
      </c>
      <c r="R992" s="33">
        <v>33</v>
      </c>
      <c r="S992" s="8">
        <v>58.259563716024964</v>
      </c>
      <c r="T992" s="33">
        <v>12004.853999999999</v>
      </c>
      <c r="U992" s="33">
        <v>2069.2678000000001</v>
      </c>
      <c r="V992" s="33">
        <v>12233.617</v>
      </c>
      <c r="W992" s="33">
        <v>40623.781999999999</v>
      </c>
      <c r="X992" s="33">
        <v>2222.5952000000002</v>
      </c>
      <c r="Y992" s="33">
        <v>89.143388000000002</v>
      </c>
      <c r="Z992" s="33">
        <v>868.81347000000005</v>
      </c>
      <c r="AA992" s="33">
        <v>2351.0475000000001</v>
      </c>
      <c r="AB992" s="33">
        <v>812.03456000000006</v>
      </c>
      <c r="AC992" s="33">
        <v>65667.445000000007</v>
      </c>
      <c r="AD992" s="33">
        <v>47.852986999999999</v>
      </c>
      <c r="AE992" s="33">
        <v>75.012198999999995</v>
      </c>
      <c r="AF992" s="33">
        <v>0</v>
      </c>
      <c r="AG992" s="33">
        <v>2787.8591999999999</v>
      </c>
      <c r="AH992" s="33">
        <v>0</v>
      </c>
      <c r="AI992" s="33">
        <v>2630.7588999999998</v>
      </c>
      <c r="AJ992" s="33">
        <v>8571.8219000000008</v>
      </c>
      <c r="AK992" s="33">
        <v>15084.571</v>
      </c>
      <c r="AL992" s="33">
        <v>40686.313999999998</v>
      </c>
      <c r="AM992" s="33">
        <v>0</v>
      </c>
      <c r="AN992" s="33">
        <v>40.593036326821355</v>
      </c>
      <c r="AO992" s="10">
        <v>0.42864728527810958</v>
      </c>
      <c r="AP992" s="8">
        <v>0</v>
      </c>
      <c r="AQ992" s="8">
        <v>180.91676582463199</v>
      </c>
      <c r="AR992" s="8">
        <v>640</v>
      </c>
      <c r="AS992" s="8">
        <v>386.08963982768751</v>
      </c>
      <c r="AT992">
        <v>4357</v>
      </c>
      <c r="AU992" s="20">
        <v>4393.0000000000009</v>
      </c>
      <c r="AV992" s="8">
        <v>85.367275553828222</v>
      </c>
      <c r="AW992" s="34">
        <v>384</v>
      </c>
      <c r="AX992" s="34">
        <v>352</v>
      </c>
    </row>
    <row r="993" spans="1:50" x14ac:dyDescent="0.25">
      <c r="A993" s="2" t="s">
        <v>295</v>
      </c>
      <c r="B993" s="3" t="s">
        <v>1984</v>
      </c>
      <c r="C993" s="4">
        <v>73563</v>
      </c>
      <c r="D993" s="2" t="s">
        <v>297</v>
      </c>
      <c r="E993" s="2" t="s">
        <v>1985</v>
      </c>
      <c r="F993" t="e">
        <v>#N/A</v>
      </c>
      <c r="G993" s="6" t="s">
        <v>2233</v>
      </c>
      <c r="H993" s="6">
        <v>0</v>
      </c>
      <c r="I993" s="6" t="s">
        <v>2239</v>
      </c>
      <c r="J993" s="6" t="s">
        <v>2239</v>
      </c>
      <c r="K993" s="34">
        <v>39977.5</v>
      </c>
      <c r="L993" s="34">
        <v>3172</v>
      </c>
      <c r="M993" s="34">
        <v>2150</v>
      </c>
      <c r="N993" s="34">
        <v>74.139534883720927</v>
      </c>
      <c r="O993" s="35">
        <v>6.1670224089362691</v>
      </c>
      <c r="P993" s="33">
        <v>420</v>
      </c>
      <c r="Q993" s="33">
        <v>1703</v>
      </c>
      <c r="R993" s="33">
        <v>27</v>
      </c>
      <c r="S993" s="8">
        <v>28.910539028650156</v>
      </c>
      <c r="T993" s="33">
        <v>9461.8439999999991</v>
      </c>
      <c r="U993" s="33">
        <v>2284.2276000000002</v>
      </c>
      <c r="V993" s="33">
        <v>11214.537</v>
      </c>
      <c r="W993" s="33">
        <v>16159.597</v>
      </c>
      <c r="X993" s="33">
        <v>0</v>
      </c>
      <c r="Y993" s="33">
        <v>0</v>
      </c>
      <c r="Z993" s="33">
        <v>1190.3887999999999</v>
      </c>
      <c r="AA993" s="33">
        <v>203.71784</v>
      </c>
      <c r="AB993" s="33">
        <v>2782.8427999999999</v>
      </c>
      <c r="AC993" s="33">
        <v>37583.124000000003</v>
      </c>
      <c r="AD993" s="33">
        <v>52.732824999999998</v>
      </c>
      <c r="AE993" s="33">
        <v>64.114784999999998</v>
      </c>
      <c r="AF993" s="33">
        <v>0</v>
      </c>
      <c r="AG993" s="33">
        <v>9002.0969000000005</v>
      </c>
      <c r="AH993" s="33">
        <v>10.380058</v>
      </c>
      <c r="AI993" s="33">
        <v>315.71647000000002</v>
      </c>
      <c r="AJ993" s="33">
        <v>14717.460999999999</v>
      </c>
      <c r="AK993" s="33">
        <v>5614.7205999999996</v>
      </c>
      <c r="AL993" s="33">
        <v>12088.316000000001</v>
      </c>
      <c r="AM993" s="33">
        <v>97.809349243200003</v>
      </c>
      <c r="AN993" s="33">
        <v>35.965066227152001</v>
      </c>
      <c r="AO993" s="10">
        <v>0.39940755369044678</v>
      </c>
      <c r="AP993" s="8">
        <v>0</v>
      </c>
      <c r="AQ993" s="8">
        <v>130.06</v>
      </c>
      <c r="AR993" s="8">
        <v>448</v>
      </c>
      <c r="AS993" s="8">
        <v>290.3125</v>
      </c>
      <c r="AT993">
        <v>1043</v>
      </c>
      <c r="AU993" s="20">
        <v>1916</v>
      </c>
      <c r="AV993" s="8">
        <v>89.116279069767444</v>
      </c>
      <c r="AW993" s="34">
        <v>170</v>
      </c>
      <c r="AX993" s="34">
        <v>156</v>
      </c>
    </row>
    <row r="994" spans="1:50" x14ac:dyDescent="0.25">
      <c r="A994" s="2" t="s">
        <v>1145</v>
      </c>
      <c r="B994" s="3" t="s">
        <v>1986</v>
      </c>
      <c r="C994" s="4">
        <v>18860</v>
      </c>
      <c r="D994" s="2" t="s">
        <v>1147</v>
      </c>
      <c r="E994" s="2" t="s">
        <v>1102</v>
      </c>
      <c r="F994" t="s">
        <v>2254</v>
      </c>
      <c r="G994" s="6" t="s">
        <v>2233</v>
      </c>
      <c r="H994" s="6">
        <v>0</v>
      </c>
      <c r="I994" s="6" t="s">
        <v>2239</v>
      </c>
      <c r="J994" s="6" t="s">
        <v>2239</v>
      </c>
      <c r="K994" s="34">
        <v>115817.5</v>
      </c>
      <c r="L994" s="34">
        <v>1476</v>
      </c>
      <c r="M994" s="34">
        <v>1305</v>
      </c>
      <c r="N994" s="34">
        <v>5.9770114942528734</v>
      </c>
      <c r="O994" s="35">
        <v>0.15860219585347371</v>
      </c>
      <c r="P994" s="33">
        <v>184</v>
      </c>
      <c r="Q994" s="33">
        <v>1121</v>
      </c>
      <c r="R994" s="33">
        <v>0</v>
      </c>
      <c r="S994" s="8">
        <v>23.593421969002897</v>
      </c>
      <c r="T994" s="33">
        <v>1245.7004999999999</v>
      </c>
      <c r="U994" s="33">
        <v>0</v>
      </c>
      <c r="V994" s="33">
        <v>0</v>
      </c>
      <c r="W994" s="33">
        <v>89150.691999999995</v>
      </c>
      <c r="X994" s="33">
        <v>12638.249</v>
      </c>
      <c r="Y994" s="33">
        <v>4114.6706999999997</v>
      </c>
      <c r="Z994" s="33">
        <v>9855.8264999999992</v>
      </c>
      <c r="AA994" s="33">
        <v>0</v>
      </c>
      <c r="AB994" s="33">
        <v>641.58556999999996</v>
      </c>
      <c r="AC994" s="33">
        <v>88420.826000000001</v>
      </c>
      <c r="AD994" s="33">
        <v>50.274638000000003</v>
      </c>
      <c r="AE994" s="33">
        <v>48.542256000000002</v>
      </c>
      <c r="AF994" s="33">
        <v>0</v>
      </c>
      <c r="AG994" s="33">
        <v>2786.8532</v>
      </c>
      <c r="AH994" s="33">
        <v>0</v>
      </c>
      <c r="AI994" s="33">
        <v>641.58546999999999</v>
      </c>
      <c r="AJ994" s="33">
        <v>75285.296000000002</v>
      </c>
      <c r="AK994" s="33">
        <v>0</v>
      </c>
      <c r="AL994" s="33">
        <v>24320.905999999999</v>
      </c>
      <c r="AM994" s="33">
        <v>0</v>
      </c>
      <c r="AN994" s="33">
        <v>563.46486831814002</v>
      </c>
      <c r="AO994" s="10">
        <v>0.59133882281183292</v>
      </c>
      <c r="AP994" s="8">
        <v>0</v>
      </c>
      <c r="AQ994" s="8">
        <v>206.37909610084225</v>
      </c>
      <c r="AR994" s="8">
        <v>1080</v>
      </c>
      <c r="AS994" s="8">
        <v>275.58333333333331</v>
      </c>
      <c r="AT994">
        <v>174</v>
      </c>
      <c r="AU994" s="20">
        <v>1250</v>
      </c>
      <c r="AV994" s="8">
        <v>95.785440613026822</v>
      </c>
      <c r="AW994" s="34">
        <v>144</v>
      </c>
      <c r="AX994" s="34">
        <v>112</v>
      </c>
    </row>
    <row r="995" spans="1:50" x14ac:dyDescent="0.25">
      <c r="A995" s="2" t="s">
        <v>741</v>
      </c>
      <c r="B995" s="3" t="s">
        <v>1987</v>
      </c>
      <c r="C995" s="4">
        <v>66572</v>
      </c>
      <c r="D995" s="2" t="s">
        <v>743</v>
      </c>
      <c r="E995" s="2" t="s">
        <v>1988</v>
      </c>
      <c r="F995" t="e">
        <v>#N/A</v>
      </c>
      <c r="G995" s="6" t="s">
        <v>2230</v>
      </c>
      <c r="H995" s="6">
        <v>9</v>
      </c>
      <c r="I995" s="6" t="s">
        <v>2238</v>
      </c>
      <c r="J995" s="6" t="s">
        <v>2238</v>
      </c>
      <c r="K995" s="34">
        <v>61797.4</v>
      </c>
      <c r="L995" s="34">
        <v>2697</v>
      </c>
      <c r="M995" s="34">
        <v>2004</v>
      </c>
      <c r="N995" s="34">
        <v>43.562874251497007</v>
      </c>
      <c r="O995" s="35">
        <v>3.3347758267483893</v>
      </c>
      <c r="P995" s="33">
        <v>1171</v>
      </c>
      <c r="Q995" s="33">
        <v>754</v>
      </c>
      <c r="R995" s="33">
        <v>79</v>
      </c>
      <c r="S995" s="8">
        <v>64.686218398337417</v>
      </c>
      <c r="T995" s="33">
        <v>577.10263999999995</v>
      </c>
      <c r="U995" s="33">
        <v>0</v>
      </c>
      <c r="V995" s="33">
        <v>0</v>
      </c>
      <c r="W995" s="33">
        <v>61694.033000000003</v>
      </c>
      <c r="X995" s="33">
        <v>0</v>
      </c>
      <c r="Y995" s="33">
        <v>0</v>
      </c>
      <c r="Z995" s="33">
        <v>39151.576000000001</v>
      </c>
      <c r="AA995" s="33">
        <v>946.14111000000003</v>
      </c>
      <c r="AB995" s="33">
        <v>202.16378</v>
      </c>
      <c r="AC995" s="33">
        <v>22016.143</v>
      </c>
      <c r="AD995" s="33">
        <v>21.505863999999999</v>
      </c>
      <c r="AE995" s="33">
        <v>76.229142999999993</v>
      </c>
      <c r="AF995" s="33">
        <v>0</v>
      </c>
      <c r="AG995" s="33">
        <v>11084.878000000001</v>
      </c>
      <c r="AH995" s="33">
        <v>946.14111000000003</v>
      </c>
      <c r="AI995" s="33">
        <v>29.170290999999999</v>
      </c>
      <c r="AJ995" s="33">
        <v>9300.2273999999998</v>
      </c>
      <c r="AK995" s="33">
        <v>577.10263999999995</v>
      </c>
      <c r="AL995" s="33">
        <v>40323.781999999999</v>
      </c>
      <c r="AM995" s="33">
        <v>11424.130635199999</v>
      </c>
      <c r="AN995" s="33">
        <v>110.03291519714401</v>
      </c>
      <c r="AO995" s="10">
        <v>0.63960778009966246</v>
      </c>
      <c r="AP995" s="8">
        <v>333.14825097168239</v>
      </c>
      <c r="AQ995" s="8">
        <v>82.427904736329779</v>
      </c>
      <c r="AR995" s="8">
        <v>632</v>
      </c>
      <c r="AS995" s="8">
        <v>169.9367088607595</v>
      </c>
      <c r="AT995">
        <v>981</v>
      </c>
      <c r="AU995" s="20">
        <v>1702</v>
      </c>
      <c r="AV995" s="8">
        <v>84.930139720558884</v>
      </c>
      <c r="AW995" s="34">
        <v>122</v>
      </c>
      <c r="AX995" s="34">
        <v>103</v>
      </c>
    </row>
    <row r="996" spans="1:50" x14ac:dyDescent="0.25">
      <c r="A996" s="2" t="s">
        <v>1669</v>
      </c>
      <c r="B996" s="3" t="s">
        <v>1989</v>
      </c>
      <c r="C996" s="4">
        <v>81591</v>
      </c>
      <c r="D996" s="2" t="s">
        <v>1671</v>
      </c>
      <c r="E996" s="2" t="s">
        <v>1990</v>
      </c>
      <c r="F996" t="e">
        <v>#N/A</v>
      </c>
      <c r="G996" s="6" t="s">
        <v>2230</v>
      </c>
      <c r="H996" s="6">
        <v>16</v>
      </c>
      <c r="I996" s="6" t="s">
        <v>2238</v>
      </c>
      <c r="J996" s="6" t="s">
        <v>2238</v>
      </c>
      <c r="K996" s="34">
        <v>227283.20000000001</v>
      </c>
      <c r="L996" s="34">
        <v>446</v>
      </c>
      <c r="M996" s="34">
        <v>396</v>
      </c>
      <c r="N996" s="34">
        <v>15.909090909090908</v>
      </c>
      <c r="O996" s="35">
        <v>3.8980872674134345E-2</v>
      </c>
      <c r="P996" s="33">
        <v>66</v>
      </c>
      <c r="Q996" s="33">
        <v>330</v>
      </c>
      <c r="R996" s="33">
        <v>0</v>
      </c>
      <c r="S996" s="8">
        <v>37.327147858222631</v>
      </c>
      <c r="T996" s="33">
        <v>1.4251735999999999</v>
      </c>
      <c r="U996" s="33">
        <v>0</v>
      </c>
      <c r="V996" s="33">
        <v>42767.942999999999</v>
      </c>
      <c r="W996" s="33">
        <v>0</v>
      </c>
      <c r="X996" s="33">
        <v>181146.41</v>
      </c>
      <c r="Y996" s="33">
        <v>13054.748</v>
      </c>
      <c r="Z996" s="33">
        <v>47853.625999999997</v>
      </c>
      <c r="AA996" s="33">
        <v>16992.634999999998</v>
      </c>
      <c r="AB996" s="33">
        <v>2337.1395000000002</v>
      </c>
      <c r="AC996" s="33">
        <v>148023.54</v>
      </c>
      <c r="AD996" s="33">
        <v>802.92890999999997</v>
      </c>
      <c r="AE996" s="33">
        <v>197.49709999999999</v>
      </c>
      <c r="AF996" s="33">
        <v>0</v>
      </c>
      <c r="AG996" s="33">
        <v>9056.4637000000002</v>
      </c>
      <c r="AH996" s="33">
        <v>16775.34</v>
      </c>
      <c r="AI996" s="33">
        <v>1284.2326</v>
      </c>
      <c r="AJ996" s="33">
        <v>0</v>
      </c>
      <c r="AK996" s="33">
        <v>116247.96</v>
      </c>
      <c r="AL996" s="33">
        <v>85503.137000000002</v>
      </c>
      <c r="AM996" s="33">
        <v>0</v>
      </c>
      <c r="AN996" s="33">
        <v>258.79308780624001</v>
      </c>
      <c r="AO996" s="10">
        <v>0.41845493562231761</v>
      </c>
      <c r="AP996" s="8">
        <v>0</v>
      </c>
      <c r="AQ996" s="8">
        <v>65.017197559056129</v>
      </c>
      <c r="AR996" s="8">
        <v>2313</v>
      </c>
      <c r="AS996" s="8">
        <v>29.399048854301771</v>
      </c>
      <c r="AT996">
        <v>164</v>
      </c>
      <c r="AU996" s="20">
        <v>343.00000000000006</v>
      </c>
      <c r="AV996" s="8">
        <v>86.616161616161619</v>
      </c>
      <c r="AW996" s="34">
        <v>37</v>
      </c>
      <c r="AX996" s="34">
        <v>35</v>
      </c>
    </row>
    <row r="997" spans="1:50" x14ac:dyDescent="0.25">
      <c r="A997" s="2" t="s">
        <v>438</v>
      </c>
      <c r="B997" s="3" t="s">
        <v>1991</v>
      </c>
      <c r="C997" s="4">
        <v>17495</v>
      </c>
      <c r="D997" s="2" t="s">
        <v>237</v>
      </c>
      <c r="E997" s="2" t="s">
        <v>1992</v>
      </c>
      <c r="F997" t="e">
        <v>#N/A</v>
      </c>
      <c r="G997" s="6" t="s">
        <v>2233</v>
      </c>
      <c r="H997" s="6">
        <v>9</v>
      </c>
      <c r="I997" s="6" t="s">
        <v>2238</v>
      </c>
      <c r="J997" s="6" t="s">
        <v>2238</v>
      </c>
      <c r="K997" s="34">
        <v>22200</v>
      </c>
      <c r="L997" s="34">
        <v>367</v>
      </c>
      <c r="M997" s="34">
        <v>281</v>
      </c>
      <c r="N997" s="34">
        <v>27.046263345195733</v>
      </c>
      <c r="O997" s="35">
        <v>0.72750009871081989</v>
      </c>
      <c r="P997" s="33">
        <v>93</v>
      </c>
      <c r="Q997" s="33">
        <v>178</v>
      </c>
      <c r="R997" s="33">
        <v>10</v>
      </c>
      <c r="S997" s="8">
        <v>53.647667758876892</v>
      </c>
      <c r="T997" s="33">
        <v>7858.0405000000001</v>
      </c>
      <c r="U997" s="33">
        <v>6.4845658999999998</v>
      </c>
      <c r="V997" s="33">
        <v>0</v>
      </c>
      <c r="W997" s="33">
        <v>14471.276</v>
      </c>
      <c r="X997" s="33">
        <v>11.320399999999999</v>
      </c>
      <c r="Y997" s="33">
        <v>0</v>
      </c>
      <c r="Z997" s="33">
        <v>9603.7101000000002</v>
      </c>
      <c r="AA997" s="33">
        <v>78.256409000000005</v>
      </c>
      <c r="AB997" s="33">
        <v>405.95141999999998</v>
      </c>
      <c r="AC997" s="33">
        <v>12672.424000000001</v>
      </c>
      <c r="AD997" s="33">
        <v>26.50957</v>
      </c>
      <c r="AE997" s="33">
        <v>30.410226000000002</v>
      </c>
      <c r="AF997" s="33">
        <v>0</v>
      </c>
      <c r="AG997" s="33">
        <v>67.498726000000005</v>
      </c>
      <c r="AH997" s="33">
        <v>0</v>
      </c>
      <c r="AI997" s="33">
        <v>199.52062000000001</v>
      </c>
      <c r="AJ997" s="33">
        <v>8405.8340000000007</v>
      </c>
      <c r="AK997" s="33">
        <v>1858.9737</v>
      </c>
      <c r="AL997" s="33">
        <v>12224.614</v>
      </c>
      <c r="AM997" s="33">
        <v>0</v>
      </c>
      <c r="AN997" s="33">
        <v>53.351687960177998</v>
      </c>
      <c r="AO997" s="10">
        <v>0.51273885350318471</v>
      </c>
      <c r="AP997" s="8">
        <v>0</v>
      </c>
      <c r="AQ997" s="8">
        <v>49.100411466298418</v>
      </c>
      <c r="AR997" s="8">
        <v>226</v>
      </c>
      <c r="AS997" s="8">
        <v>242.47787610619469</v>
      </c>
      <c r="AT997">
        <v>107</v>
      </c>
      <c r="AU997" s="20">
        <v>231.99999999999997</v>
      </c>
      <c r="AV997" s="8">
        <v>82.562277580071168</v>
      </c>
      <c r="AW997" s="34">
        <v>19</v>
      </c>
      <c r="AX997" s="34">
        <v>19</v>
      </c>
    </row>
    <row r="998" spans="1:50" x14ac:dyDescent="0.25">
      <c r="A998" s="2" t="s">
        <v>1149</v>
      </c>
      <c r="B998" s="3" t="s">
        <v>1993</v>
      </c>
      <c r="C998" s="4">
        <v>20621</v>
      </c>
      <c r="D998" s="2" t="s">
        <v>1151</v>
      </c>
      <c r="E998" s="2" t="s">
        <v>448</v>
      </c>
      <c r="F998" t="s">
        <v>2261</v>
      </c>
      <c r="G998" s="5" t="s">
        <v>2233</v>
      </c>
      <c r="H998" s="6">
        <v>6</v>
      </c>
      <c r="I998" s="6" t="s">
        <v>2238</v>
      </c>
      <c r="J998" s="6" t="s">
        <v>2238</v>
      </c>
      <c r="K998" s="34">
        <v>108524.10000000002</v>
      </c>
      <c r="L998" s="34">
        <v>1410</v>
      </c>
      <c r="M998" s="34">
        <v>1352</v>
      </c>
      <c r="N998" s="34">
        <v>22.559171597633135</v>
      </c>
      <c r="O998" s="35">
        <v>0.81375324579861641</v>
      </c>
      <c r="P998" s="33">
        <v>649</v>
      </c>
      <c r="Q998" s="33">
        <v>697</v>
      </c>
      <c r="R998" s="33">
        <v>6</v>
      </c>
      <c r="S998" s="8">
        <v>38.54757708437225</v>
      </c>
      <c r="T998" s="33">
        <v>38505.053</v>
      </c>
      <c r="U998" s="33">
        <v>738.47127999999998</v>
      </c>
      <c r="V998" s="33">
        <v>5627.8715000000002</v>
      </c>
      <c r="W998" s="33">
        <v>57204.385999999999</v>
      </c>
      <c r="X998" s="33">
        <v>5456.6867000000002</v>
      </c>
      <c r="Y998" s="33">
        <v>409.85291000000001</v>
      </c>
      <c r="Z998" s="33">
        <v>17223.434000000001</v>
      </c>
      <c r="AA998" s="33">
        <v>2119.2089999999998</v>
      </c>
      <c r="AB998" s="33">
        <v>271.81338</v>
      </c>
      <c r="AC998" s="33">
        <v>87476.216</v>
      </c>
      <c r="AD998" s="33">
        <v>239.42286999999999</v>
      </c>
      <c r="AE998" s="33">
        <v>258.93194</v>
      </c>
      <c r="AF998" s="33">
        <v>0</v>
      </c>
      <c r="AG998" s="33">
        <v>4769.4022999999997</v>
      </c>
      <c r="AH998" s="33">
        <v>1805.1117999999999</v>
      </c>
      <c r="AI998" s="33">
        <v>232.55134000000001</v>
      </c>
      <c r="AJ998" s="33">
        <v>28164.108</v>
      </c>
      <c r="AK998" s="33">
        <v>31234.266</v>
      </c>
      <c r="AL998" s="33">
        <v>41659.1</v>
      </c>
      <c r="AM998" s="33">
        <v>0</v>
      </c>
      <c r="AN998" s="33">
        <v>91.782080553344798</v>
      </c>
      <c r="AO998" s="10">
        <v>0.5858730727859448</v>
      </c>
      <c r="AP998" s="8">
        <v>0</v>
      </c>
      <c r="AQ998" s="8">
        <v>102.86</v>
      </c>
      <c r="AR998" s="8">
        <v>1351</v>
      </c>
      <c r="AS998" s="8">
        <v>76.136195410806806</v>
      </c>
      <c r="AT998">
        <v>1140</v>
      </c>
      <c r="AU998" s="20">
        <v>1208</v>
      </c>
      <c r="AV998" s="8">
        <v>89.349112426035504</v>
      </c>
      <c r="AW998" s="34">
        <v>130</v>
      </c>
      <c r="AX998" s="34">
        <v>105</v>
      </c>
    </row>
    <row r="999" spans="1:50" x14ac:dyDescent="0.25">
      <c r="A999" s="2" t="s">
        <v>1456</v>
      </c>
      <c r="B999" s="3" t="s">
        <v>1994</v>
      </c>
      <c r="C999" s="4">
        <v>86573</v>
      </c>
      <c r="D999" s="2" t="s">
        <v>1458</v>
      </c>
      <c r="E999" s="2" t="s">
        <v>1995</v>
      </c>
      <c r="F999" t="s">
        <v>2258</v>
      </c>
      <c r="G999" s="6" t="s">
        <v>2230</v>
      </c>
      <c r="H999" s="6">
        <v>28</v>
      </c>
      <c r="I999" s="6" t="s">
        <v>2237</v>
      </c>
      <c r="J999" s="6" t="s">
        <v>2238</v>
      </c>
      <c r="K999" s="34">
        <v>1090458</v>
      </c>
      <c r="L999" s="34">
        <v>1646</v>
      </c>
      <c r="M999" s="34">
        <v>1502</v>
      </c>
      <c r="N999" s="34">
        <v>32.223701731025301</v>
      </c>
      <c r="O999" s="35">
        <v>9.6680963223927011E-2</v>
      </c>
      <c r="P999" s="33">
        <v>0</v>
      </c>
      <c r="Q999" s="33">
        <v>0</v>
      </c>
      <c r="R999" s="33">
        <v>1502</v>
      </c>
      <c r="S999" s="8">
        <v>95.856689618696961</v>
      </c>
      <c r="T999" s="33">
        <v>25114.581999999999</v>
      </c>
      <c r="U999" s="33">
        <v>280280.38</v>
      </c>
      <c r="V999" s="33">
        <v>0</v>
      </c>
      <c r="W999" s="33">
        <v>552571.94999999995</v>
      </c>
      <c r="X999" s="33">
        <v>128982.93</v>
      </c>
      <c r="Y999" s="33">
        <v>4472.4431000000004</v>
      </c>
      <c r="Z999" s="33">
        <v>955160.96</v>
      </c>
      <c r="AA999" s="33">
        <v>1409.6523</v>
      </c>
      <c r="AB999" s="33">
        <v>18763.916000000001</v>
      </c>
      <c r="AC999" s="33">
        <v>88823.774999999994</v>
      </c>
      <c r="AD999" s="33">
        <v>105.9628</v>
      </c>
      <c r="AE999" s="33">
        <v>182.39886000000001</v>
      </c>
      <c r="AF999" s="33">
        <v>0</v>
      </c>
      <c r="AG999" s="33">
        <v>4158.0784000000003</v>
      </c>
      <c r="AH999" s="33">
        <v>47.748894999999997</v>
      </c>
      <c r="AI999" s="33">
        <v>1896.5039999999999</v>
      </c>
      <c r="AJ999" s="33">
        <v>37626.902000000002</v>
      </c>
      <c r="AK999" s="33">
        <v>40.933307999999997</v>
      </c>
      <c r="AL999" s="33">
        <v>1026374.4</v>
      </c>
      <c r="AM999" s="33">
        <v>442440.27804599999</v>
      </c>
      <c r="AN999" s="33">
        <v>2129.7069712396001</v>
      </c>
      <c r="AO999" s="10">
        <v>0.59966930001837226</v>
      </c>
      <c r="AP999" s="8">
        <v>57.045065601825435</v>
      </c>
      <c r="AQ999" s="8">
        <v>24.243666109424957</v>
      </c>
      <c r="AR999" s="8">
        <v>10483</v>
      </c>
      <c r="AS999" s="8">
        <v>2.3848135075837069</v>
      </c>
      <c r="AT999">
        <v>631</v>
      </c>
      <c r="AU999" s="20">
        <v>1311</v>
      </c>
      <c r="AV999" s="8">
        <v>87.28362183754993</v>
      </c>
      <c r="AW999" s="34">
        <v>114</v>
      </c>
      <c r="AX999" s="34">
        <v>78</v>
      </c>
    </row>
    <row r="1000" spans="1:50" x14ac:dyDescent="0.25">
      <c r="A1000" s="2" t="s">
        <v>376</v>
      </c>
      <c r="B1000" s="3" t="s">
        <v>1996</v>
      </c>
      <c r="C1000" s="4">
        <v>47030</v>
      </c>
      <c r="D1000" s="2" t="s">
        <v>378</v>
      </c>
      <c r="E1000" s="2" t="s">
        <v>1997</v>
      </c>
      <c r="F1000" t="e">
        <v>#N/A</v>
      </c>
      <c r="G1000" s="6" t="s">
        <v>2233</v>
      </c>
      <c r="H1000" s="6">
        <v>17</v>
      </c>
      <c r="I1000" s="6" t="s">
        <v>2238</v>
      </c>
      <c r="J1000" s="6" t="s">
        <v>2238</v>
      </c>
      <c r="K1000" s="34">
        <v>40309.1</v>
      </c>
      <c r="L1000" s="34">
        <v>838</v>
      </c>
      <c r="M1000" s="34">
        <v>525</v>
      </c>
      <c r="N1000" s="34">
        <v>28.952380952380953</v>
      </c>
      <c r="O1000" s="35">
        <v>0.760327243661584</v>
      </c>
      <c r="P1000" s="33">
        <v>82</v>
      </c>
      <c r="Q1000" s="33">
        <v>443</v>
      </c>
      <c r="R1000" s="33">
        <v>0</v>
      </c>
      <c r="S1000" s="8">
        <v>18.027267856313618</v>
      </c>
      <c r="T1000" s="33">
        <v>25610.691999999999</v>
      </c>
      <c r="U1000" s="33">
        <v>756.86566000000005</v>
      </c>
      <c r="V1000" s="33">
        <v>0</v>
      </c>
      <c r="W1000" s="33">
        <v>100.55891</v>
      </c>
      <c r="X1000" s="33">
        <v>13997.069</v>
      </c>
      <c r="Y1000" s="33">
        <v>502.75450000000001</v>
      </c>
      <c r="Z1000" s="33">
        <v>1434.8076000000001</v>
      </c>
      <c r="AA1000" s="33">
        <v>571.08146999999997</v>
      </c>
      <c r="AB1000" s="33">
        <v>81.447547999999998</v>
      </c>
      <c r="AC1000" s="33">
        <v>37827.49</v>
      </c>
      <c r="AD1000" s="33">
        <v>194.00773000000001</v>
      </c>
      <c r="AE1000" s="33">
        <v>209.46055999999999</v>
      </c>
      <c r="AF1000" s="33">
        <v>0</v>
      </c>
      <c r="AG1000" s="33">
        <v>502.75450000000001</v>
      </c>
      <c r="AH1000" s="33">
        <v>0</v>
      </c>
      <c r="AI1000" s="33">
        <v>81.447547999999998</v>
      </c>
      <c r="AJ1000" s="33">
        <v>4218.3406000000004</v>
      </c>
      <c r="AK1000" s="33">
        <v>28278.424999999999</v>
      </c>
      <c r="AL1000" s="33">
        <v>7321.1607999999997</v>
      </c>
      <c r="AM1000" s="33">
        <v>0</v>
      </c>
      <c r="AN1000" s="33">
        <v>74.412421218018793</v>
      </c>
      <c r="AO1000" s="10">
        <v>0.51656222023276632</v>
      </c>
      <c r="AP1000" s="8">
        <v>174.9271137026239</v>
      </c>
      <c r="AQ1000" s="8">
        <v>40.822241794167383</v>
      </c>
      <c r="AR1000" s="8">
        <v>409</v>
      </c>
      <c r="AS1000" s="8">
        <v>122.24938875305624</v>
      </c>
      <c r="AT1000">
        <v>392</v>
      </c>
      <c r="AU1000" s="20">
        <v>456.00000000000006</v>
      </c>
      <c r="AV1000" s="8">
        <v>86.857142857142861</v>
      </c>
      <c r="AW1000" s="34">
        <v>32</v>
      </c>
      <c r="AX1000" s="34">
        <v>29</v>
      </c>
    </row>
    <row r="1001" spans="1:50" x14ac:dyDescent="0.25">
      <c r="A1001" s="2" t="s">
        <v>1145</v>
      </c>
      <c r="B1001" s="3" t="s">
        <v>1998</v>
      </c>
      <c r="C1001" s="4">
        <v>18247</v>
      </c>
      <c r="D1001" s="2" t="s">
        <v>1147</v>
      </c>
      <c r="E1001" s="2" t="s">
        <v>1999</v>
      </c>
      <c r="F1001" t="s">
        <v>2254</v>
      </c>
      <c r="G1001" s="6" t="s">
        <v>2233</v>
      </c>
      <c r="H1001" s="6">
        <v>0</v>
      </c>
      <c r="I1001" s="6" t="s">
        <v>2239</v>
      </c>
      <c r="J1001" s="6" t="s">
        <v>2238</v>
      </c>
      <c r="K1001" s="34">
        <v>120769.3</v>
      </c>
      <c r="L1001" s="34">
        <v>768</v>
      </c>
      <c r="M1001" s="34">
        <v>703</v>
      </c>
      <c r="N1001" s="34">
        <v>24.751066856330013</v>
      </c>
      <c r="O1001" s="35">
        <v>0.33329914704406771</v>
      </c>
      <c r="P1001" s="33">
        <v>191</v>
      </c>
      <c r="Q1001" s="33">
        <v>512</v>
      </c>
      <c r="R1001" s="33">
        <v>0</v>
      </c>
      <c r="S1001" s="8">
        <v>56.05413732404606</v>
      </c>
      <c r="T1001" s="33">
        <v>5907.8680999999997</v>
      </c>
      <c r="U1001" s="33">
        <v>0</v>
      </c>
      <c r="V1001" s="33">
        <v>0</v>
      </c>
      <c r="W1001" s="33">
        <v>89175.657999999996</v>
      </c>
      <c r="X1001" s="33">
        <v>14416.307000000001</v>
      </c>
      <c r="Y1001" s="33">
        <v>1433.6011000000001</v>
      </c>
      <c r="Z1001" s="33">
        <v>47207.415000000001</v>
      </c>
      <c r="AA1001" s="33">
        <v>91.330707000000004</v>
      </c>
      <c r="AB1001" s="33">
        <v>1013.1421</v>
      </c>
      <c r="AC1001" s="33">
        <v>59734.355000000003</v>
      </c>
      <c r="AD1001" s="33">
        <v>129.09969000000001</v>
      </c>
      <c r="AE1001" s="33">
        <v>124.77136</v>
      </c>
      <c r="AF1001" s="33">
        <v>0</v>
      </c>
      <c r="AG1001" s="33">
        <v>2484.319</v>
      </c>
      <c r="AH1001" s="33">
        <v>91.330732999999995</v>
      </c>
      <c r="AI1001" s="33">
        <v>1013.1423</v>
      </c>
      <c r="AJ1001" s="33">
        <v>43186.576000000001</v>
      </c>
      <c r="AK1001" s="33">
        <v>1268.5673999999999</v>
      </c>
      <c r="AL1001" s="33">
        <v>61440.241000000002</v>
      </c>
      <c r="AM1001" s="33">
        <v>0</v>
      </c>
      <c r="AN1001" s="33">
        <v>397.18179820923592</v>
      </c>
      <c r="AO1001" s="10">
        <v>0.53117359413202936</v>
      </c>
      <c r="AP1001" s="8">
        <v>0</v>
      </c>
      <c r="AQ1001" s="8">
        <v>201.37268856850986</v>
      </c>
      <c r="AR1001" s="8">
        <v>1027</v>
      </c>
      <c r="AS1001" s="8">
        <v>282.7750730282375</v>
      </c>
      <c r="AT1001">
        <v>152</v>
      </c>
      <c r="AU1001" s="20">
        <v>633</v>
      </c>
      <c r="AV1001" s="8">
        <v>90.042674253200573</v>
      </c>
      <c r="AW1001" s="34">
        <v>81</v>
      </c>
      <c r="AX1001" s="34">
        <v>70</v>
      </c>
    </row>
    <row r="1002" spans="1:50" x14ac:dyDescent="0.25">
      <c r="A1002" s="2" t="s">
        <v>376</v>
      </c>
      <c r="B1002" s="3" t="s">
        <v>2000</v>
      </c>
      <c r="C1002" s="4">
        <v>47675</v>
      </c>
      <c r="D1002" s="2" t="s">
        <v>378</v>
      </c>
      <c r="E1002" s="2" t="s">
        <v>996</v>
      </c>
      <c r="F1002" t="e">
        <v>#N/A</v>
      </c>
      <c r="G1002" s="6" t="s">
        <v>2233</v>
      </c>
      <c r="H1002" s="6">
        <v>0</v>
      </c>
      <c r="I1002" s="6" t="s">
        <v>2239</v>
      </c>
      <c r="J1002" s="6" t="s">
        <v>2238</v>
      </c>
      <c r="K1002" s="34">
        <v>18949.5</v>
      </c>
      <c r="L1002" s="34">
        <v>686</v>
      </c>
      <c r="M1002" s="34">
        <v>683</v>
      </c>
      <c r="N1002" s="34">
        <v>23.865300146412885</v>
      </c>
      <c r="O1002" s="35">
        <v>2.0582246066227756</v>
      </c>
      <c r="P1002" s="33">
        <v>252</v>
      </c>
      <c r="Q1002" s="33">
        <v>428</v>
      </c>
      <c r="R1002" s="33">
        <v>3</v>
      </c>
      <c r="S1002" s="8">
        <v>25.182466047985773</v>
      </c>
      <c r="T1002" s="33">
        <v>8445.1365999999998</v>
      </c>
      <c r="U1002" s="33">
        <v>0</v>
      </c>
      <c r="V1002" s="33">
        <v>0</v>
      </c>
      <c r="W1002" s="33">
        <v>0</v>
      </c>
      <c r="X1002" s="33">
        <v>7024.0456000000004</v>
      </c>
      <c r="Y1002" s="33">
        <v>1121.7456999999999</v>
      </c>
      <c r="Z1002" s="33">
        <v>189.39644000000001</v>
      </c>
      <c r="AA1002" s="33">
        <v>28.93703</v>
      </c>
      <c r="AB1002" s="33">
        <v>790.39801</v>
      </c>
      <c r="AC1002" s="33">
        <v>14895.442999999999</v>
      </c>
      <c r="AD1002" s="33">
        <v>154.23051000000001</v>
      </c>
      <c r="AE1002" s="33">
        <v>163.19462999999999</v>
      </c>
      <c r="AF1002" s="33">
        <v>0</v>
      </c>
      <c r="AG1002" s="33">
        <v>2127.5277000000001</v>
      </c>
      <c r="AH1002" s="33">
        <v>0</v>
      </c>
      <c r="AI1002" s="33">
        <v>165.31619000000001</v>
      </c>
      <c r="AJ1002" s="33">
        <v>2050.6315</v>
      </c>
      <c r="AK1002" s="33">
        <v>8347.0956000000006</v>
      </c>
      <c r="AL1002" s="33">
        <v>4326.3846999999996</v>
      </c>
      <c r="AM1002" s="33">
        <v>0</v>
      </c>
      <c r="AN1002" s="33">
        <v>10.444267223152002</v>
      </c>
      <c r="AO1002" s="10">
        <v>0.50828729281767959</v>
      </c>
      <c r="AP1002" s="8">
        <v>0</v>
      </c>
      <c r="AQ1002" s="8">
        <v>50.129712923237541</v>
      </c>
      <c r="AR1002" s="8">
        <v>175</v>
      </c>
      <c r="AS1002" s="8">
        <v>350.85714285714283</v>
      </c>
      <c r="AT1002">
        <v>505</v>
      </c>
      <c r="AU1002" s="20">
        <v>654</v>
      </c>
      <c r="AV1002" s="8">
        <v>95.75402635431918</v>
      </c>
      <c r="AW1002" s="34">
        <v>43</v>
      </c>
      <c r="AX1002" s="34">
        <v>38</v>
      </c>
    </row>
    <row r="1003" spans="1:50" x14ac:dyDescent="0.25">
      <c r="A1003" s="2" t="s">
        <v>321</v>
      </c>
      <c r="B1003" s="3" t="s">
        <v>2001</v>
      </c>
      <c r="C1003" s="4">
        <v>19533</v>
      </c>
      <c r="D1003" s="2" t="s">
        <v>323</v>
      </c>
      <c r="E1003" s="2" t="s">
        <v>2002</v>
      </c>
      <c r="F1003" t="e">
        <v>#N/A</v>
      </c>
      <c r="G1003" s="6" t="s">
        <v>2230</v>
      </c>
      <c r="H1003" s="6">
        <v>0</v>
      </c>
      <c r="I1003" s="6" t="s">
        <v>2239</v>
      </c>
      <c r="J1003" s="6" t="s">
        <v>2238</v>
      </c>
      <c r="K1003" s="34">
        <v>104609.9</v>
      </c>
      <c r="L1003" s="34">
        <v>769</v>
      </c>
      <c r="M1003" s="34">
        <v>719</v>
      </c>
      <c r="N1003" s="34">
        <v>31.015299026425591</v>
      </c>
      <c r="O1003" s="35">
        <v>0.4494743504994218</v>
      </c>
      <c r="P1003" s="33">
        <v>453</v>
      </c>
      <c r="Q1003" s="33">
        <v>256</v>
      </c>
      <c r="R1003" s="33">
        <v>10</v>
      </c>
      <c r="S1003" s="8">
        <v>95.957268253833519</v>
      </c>
      <c r="T1003" s="33">
        <v>40118.881999999998</v>
      </c>
      <c r="U1003" s="33">
        <v>17214.060000000001</v>
      </c>
      <c r="V1003" s="33">
        <v>0</v>
      </c>
      <c r="W1003" s="33">
        <v>50605.584999999999</v>
      </c>
      <c r="X1003" s="33">
        <v>1090.9686999999999</v>
      </c>
      <c r="Y1003" s="33">
        <v>97.423158999999998</v>
      </c>
      <c r="Z1003" s="33">
        <v>77744.899000000005</v>
      </c>
      <c r="AA1003" s="33">
        <v>0</v>
      </c>
      <c r="AB1003" s="33">
        <v>2870.3910000000001</v>
      </c>
      <c r="AC1003" s="33">
        <v>29686.156999999999</v>
      </c>
      <c r="AD1003" s="33">
        <v>0</v>
      </c>
      <c r="AE1003" s="33">
        <v>3.2080834</v>
      </c>
      <c r="AF1003" s="33">
        <v>0</v>
      </c>
      <c r="AG1003" s="33">
        <v>372.82335999999998</v>
      </c>
      <c r="AH1003" s="33">
        <v>0</v>
      </c>
      <c r="AI1003" s="33">
        <v>1644.4224999999999</v>
      </c>
      <c r="AJ1003" s="33">
        <v>1881.2999</v>
      </c>
      <c r="AK1003" s="33">
        <v>561.37756000000002</v>
      </c>
      <c r="AL1003" s="33">
        <v>105935.74</v>
      </c>
      <c r="AM1003" s="33">
        <v>38195.4544972</v>
      </c>
      <c r="AN1003" s="33">
        <v>661.41451055831999</v>
      </c>
      <c r="AO1003" s="10">
        <v>0.51578498293515362</v>
      </c>
      <c r="AP1003" s="8">
        <v>0</v>
      </c>
      <c r="AQ1003" s="8">
        <v>51.595872971007985</v>
      </c>
      <c r="AR1003" s="8">
        <v>1162</v>
      </c>
      <c r="AS1003" s="8">
        <v>60.645438898450948</v>
      </c>
      <c r="AT1003">
        <v>301</v>
      </c>
      <c r="AU1003" s="20">
        <v>660</v>
      </c>
      <c r="AV1003" s="8">
        <v>91.794158553546595</v>
      </c>
      <c r="AW1003" s="34">
        <v>91</v>
      </c>
      <c r="AX1003" s="34">
        <v>79</v>
      </c>
    </row>
    <row r="1004" spans="1:50" x14ac:dyDescent="0.25">
      <c r="A1004" s="2" t="s">
        <v>530</v>
      </c>
      <c r="B1004" s="3" t="s">
        <v>2003</v>
      </c>
      <c r="C1004" s="4">
        <v>23466</v>
      </c>
      <c r="D1004" s="2" t="s">
        <v>532</v>
      </c>
      <c r="E1004" s="2" t="s">
        <v>2004</v>
      </c>
      <c r="F1004" t="s">
        <v>2264</v>
      </c>
      <c r="G1004" s="6" t="s">
        <v>2232</v>
      </c>
      <c r="H1004" s="6">
        <v>0</v>
      </c>
      <c r="I1004" s="6" t="s">
        <v>2239</v>
      </c>
      <c r="J1004" s="6" t="s">
        <v>2238</v>
      </c>
      <c r="K1004" s="34">
        <v>137186.6</v>
      </c>
      <c r="L1004" s="34">
        <v>2234</v>
      </c>
      <c r="M1004" s="34">
        <v>1300</v>
      </c>
      <c r="N1004" s="34">
        <v>32.230769230769226</v>
      </c>
      <c r="O1004" s="35">
        <v>0.56203829825312401</v>
      </c>
      <c r="P1004" s="33">
        <v>627</v>
      </c>
      <c r="Q1004" s="33">
        <v>640</v>
      </c>
      <c r="R1004" s="33">
        <v>33</v>
      </c>
      <c r="S1004" s="8">
        <v>19.846376199087761</v>
      </c>
      <c r="T1004" s="33">
        <v>71856.953999999998</v>
      </c>
      <c r="U1004" s="33">
        <v>2813.5707000000002</v>
      </c>
      <c r="V1004" s="33">
        <v>0</v>
      </c>
      <c r="W1004" s="33">
        <v>71162.764999999999</v>
      </c>
      <c r="X1004" s="33">
        <v>6807.0141000000003</v>
      </c>
      <c r="Y1004" s="33">
        <v>145.09995000000001</v>
      </c>
      <c r="Z1004" s="33">
        <v>24690.274000000001</v>
      </c>
      <c r="AA1004" s="33">
        <v>33011.909</v>
      </c>
      <c r="AB1004" s="33">
        <v>1048.8261</v>
      </c>
      <c r="AC1004" s="33">
        <v>93587.373000000007</v>
      </c>
      <c r="AD1004" s="33">
        <v>1077.8737000000001</v>
      </c>
      <c r="AE1004" s="33">
        <v>486.02809000000002</v>
      </c>
      <c r="AF1004" s="33">
        <v>603.21069999999997</v>
      </c>
      <c r="AG1004" s="33">
        <v>313.18774000000002</v>
      </c>
      <c r="AH1004" s="33">
        <v>32958.317999999999</v>
      </c>
      <c r="AI1004" s="33">
        <v>690.53907000000004</v>
      </c>
      <c r="AJ1004" s="33">
        <v>45486.45</v>
      </c>
      <c r="AK1004" s="33">
        <v>42547.46</v>
      </c>
      <c r="AL1004" s="33">
        <v>30476.163</v>
      </c>
      <c r="AM1004" s="33">
        <v>28171.784114999999</v>
      </c>
      <c r="AN1004" s="33">
        <v>210.14527031121597</v>
      </c>
      <c r="AO1004" s="10">
        <v>0.63749490004079967</v>
      </c>
      <c r="AP1004" s="8">
        <v>22.036139268400177</v>
      </c>
      <c r="AQ1004" s="8">
        <v>5.4825650142985332</v>
      </c>
      <c r="AR1004" s="8">
        <v>1282</v>
      </c>
      <c r="AS1004" s="8">
        <v>7.8003120124804992</v>
      </c>
      <c r="AT1004">
        <v>376</v>
      </c>
      <c r="AU1004" s="20">
        <v>1187</v>
      </c>
      <c r="AV1004" s="8">
        <v>91.307692307692307</v>
      </c>
      <c r="AW1004" s="34">
        <v>103</v>
      </c>
      <c r="AX1004" s="34">
        <v>78</v>
      </c>
    </row>
    <row r="1005" spans="1:50" x14ac:dyDescent="0.25">
      <c r="A1005" s="2" t="s">
        <v>626</v>
      </c>
      <c r="B1005" s="3" t="s">
        <v>2005</v>
      </c>
      <c r="C1005" s="4">
        <v>95001</v>
      </c>
      <c r="D1005" s="2" t="s">
        <v>628</v>
      </c>
      <c r="E1005" s="2" t="s">
        <v>2006</v>
      </c>
      <c r="F1005" t="s">
        <v>2251</v>
      </c>
      <c r="G1005" s="5" t="s">
        <v>2233</v>
      </c>
      <c r="H1005" s="6">
        <v>28</v>
      </c>
      <c r="I1005" s="6" t="s">
        <v>2237</v>
      </c>
      <c r="J1005" s="6" t="s">
        <v>2238</v>
      </c>
      <c r="K1005" s="34">
        <v>1681189.8</v>
      </c>
      <c r="L1005" s="34">
        <v>4008</v>
      </c>
      <c r="M1005" s="34">
        <v>2831</v>
      </c>
      <c r="N1005" s="34">
        <v>20.346167432002826</v>
      </c>
      <c r="O1005" s="35">
        <v>6.2134681867015637E-2</v>
      </c>
      <c r="P1005" s="33">
        <v>0</v>
      </c>
      <c r="Q1005" s="33">
        <v>0</v>
      </c>
      <c r="R1005" s="33">
        <v>2831</v>
      </c>
      <c r="S1005" s="8">
        <v>90.5407855147308</v>
      </c>
      <c r="T1005" s="33">
        <v>396616.13</v>
      </c>
      <c r="U1005" s="33">
        <v>19646.385999999999</v>
      </c>
      <c r="V1005" s="33">
        <v>0</v>
      </c>
      <c r="W1005" s="33">
        <v>938027.16</v>
      </c>
      <c r="X1005" s="33">
        <v>328332.75</v>
      </c>
      <c r="Y1005" s="33">
        <v>4812.1460999999999</v>
      </c>
      <c r="Z1005" s="33">
        <v>1432433.3</v>
      </c>
      <c r="AA1005" s="33">
        <v>6517.1224000000002</v>
      </c>
      <c r="AB1005" s="33">
        <v>16167.137000000001</v>
      </c>
      <c r="AC1005" s="33">
        <v>236834.93</v>
      </c>
      <c r="AD1005" s="33">
        <v>507.92518999999999</v>
      </c>
      <c r="AE1005" s="33">
        <v>480.59053999999998</v>
      </c>
      <c r="AF1005" s="33">
        <v>0</v>
      </c>
      <c r="AG1005" s="33">
        <v>6917.3253000000004</v>
      </c>
      <c r="AH1005" s="33">
        <v>153.88634999999999</v>
      </c>
      <c r="AI1005" s="33">
        <v>9075.4339999999993</v>
      </c>
      <c r="AJ1005" s="33">
        <v>90436.652000000002</v>
      </c>
      <c r="AK1005" s="33">
        <v>53481.182000000001</v>
      </c>
      <c r="AL1005" s="33">
        <v>1536727.4</v>
      </c>
      <c r="AM1005" s="33">
        <v>4902.9559043500003</v>
      </c>
      <c r="AN1005" s="33">
        <v>3924.5789057083998</v>
      </c>
      <c r="AO1005" s="10">
        <v>0.54653937947494036</v>
      </c>
      <c r="AP1005" s="8">
        <v>0</v>
      </c>
      <c r="AQ1005" s="8">
        <v>210.91070226637692</v>
      </c>
      <c r="AR1005" s="8">
        <v>13912</v>
      </c>
      <c r="AS1005" s="8">
        <v>22.177975848188613</v>
      </c>
      <c r="AT1005">
        <v>893</v>
      </c>
      <c r="AU1005" s="20">
        <v>2600</v>
      </c>
      <c r="AV1005" s="8">
        <v>91.840339102790537</v>
      </c>
      <c r="AW1005" s="34">
        <v>280</v>
      </c>
      <c r="AX1005" s="34">
        <v>244</v>
      </c>
    </row>
    <row r="1006" spans="1:50" x14ac:dyDescent="0.25">
      <c r="A1006" s="2" t="s">
        <v>576</v>
      </c>
      <c r="B1006" s="3" t="s">
        <v>2007</v>
      </c>
      <c r="C1006" s="4">
        <v>76109</v>
      </c>
      <c r="D1006" s="2" t="s">
        <v>578</v>
      </c>
      <c r="E1006" s="2" t="s">
        <v>2008</v>
      </c>
      <c r="F1006" t="s">
        <v>2265</v>
      </c>
      <c r="G1006" s="6" t="s">
        <v>2231</v>
      </c>
      <c r="H1006" s="6">
        <v>0</v>
      </c>
      <c r="I1006" s="6" t="s">
        <v>2239</v>
      </c>
      <c r="J1006" s="6" t="s">
        <v>2239</v>
      </c>
      <c r="K1006" s="34">
        <v>644632.09999999986</v>
      </c>
      <c r="L1006" s="34">
        <v>11236</v>
      </c>
      <c r="M1006" s="34">
        <v>10594</v>
      </c>
      <c r="N1006" s="34">
        <v>78.893713422692088</v>
      </c>
      <c r="O1006" s="35">
        <v>1.9135414620076336</v>
      </c>
      <c r="P1006" s="33">
        <v>0</v>
      </c>
      <c r="Q1006" s="33">
        <v>0</v>
      </c>
      <c r="R1006" s="33">
        <v>10594</v>
      </c>
      <c r="S1006" s="8">
        <v>93.175835299225696</v>
      </c>
      <c r="T1006" s="33">
        <v>2831.7912000000001</v>
      </c>
      <c r="U1006" s="33">
        <v>4495.9651999999996</v>
      </c>
      <c r="V1006" s="33">
        <v>52390.571000000004</v>
      </c>
      <c r="W1006" s="33">
        <v>492440.1</v>
      </c>
      <c r="X1006" s="33">
        <v>46575.010999999999</v>
      </c>
      <c r="Y1006" s="33">
        <v>8378.4179999999997</v>
      </c>
      <c r="Z1006" s="33">
        <v>540426.65</v>
      </c>
      <c r="AA1006" s="33">
        <v>8797.9585000000006</v>
      </c>
      <c r="AB1006" s="33">
        <v>17051.971000000001</v>
      </c>
      <c r="AC1006" s="33">
        <v>48378.082000000002</v>
      </c>
      <c r="AD1006" s="33">
        <v>1478.8417999999999</v>
      </c>
      <c r="AE1006" s="33">
        <v>1600.9905000000001</v>
      </c>
      <c r="AF1006" s="33">
        <v>10.380459999999999</v>
      </c>
      <c r="AG1006" s="33">
        <v>5462.4170999999997</v>
      </c>
      <c r="AH1006" s="33">
        <v>8766.0439999999999</v>
      </c>
      <c r="AI1006" s="33">
        <v>2381.0646000000002</v>
      </c>
      <c r="AJ1006" s="33">
        <v>23288.07</v>
      </c>
      <c r="AK1006" s="33">
        <v>1064.9277999999999</v>
      </c>
      <c r="AL1006" s="33">
        <v>580187.63</v>
      </c>
      <c r="AM1006" s="33">
        <v>254928.63059700001</v>
      </c>
      <c r="AN1006" s="33">
        <v>663.54994114272006</v>
      </c>
      <c r="AO1006" s="10">
        <v>0.60703951532688305</v>
      </c>
      <c r="AP1006" s="8">
        <v>14.185403220086531</v>
      </c>
      <c r="AQ1006" s="8">
        <v>216.17124480229521</v>
      </c>
      <c r="AR1006" s="8">
        <v>6785</v>
      </c>
      <c r="AS1006" s="8">
        <v>32.476123362193071</v>
      </c>
      <c r="AT1006">
        <v>4916</v>
      </c>
      <c r="AU1006" s="20">
        <v>9254</v>
      </c>
      <c r="AV1006" s="8">
        <v>87.351330942042665</v>
      </c>
      <c r="AW1006" s="34">
        <v>384</v>
      </c>
      <c r="AX1006" s="34">
        <v>290</v>
      </c>
    </row>
    <row r="1007" spans="1:50" x14ac:dyDescent="0.25">
      <c r="A1007" s="2" t="s">
        <v>27</v>
      </c>
      <c r="B1007" s="3" t="s">
        <v>2009</v>
      </c>
      <c r="C1007" s="4">
        <v>25407</v>
      </c>
      <c r="D1007" s="2" t="s">
        <v>29</v>
      </c>
      <c r="E1007" s="2" t="s">
        <v>2010</v>
      </c>
      <c r="F1007" t="e">
        <v>#N/A</v>
      </c>
      <c r="G1007" s="6" t="s">
        <v>2233</v>
      </c>
      <c r="H1007" s="6">
        <v>9</v>
      </c>
      <c r="I1007" s="6" t="s">
        <v>2238</v>
      </c>
      <c r="J1007" s="6" t="s">
        <v>2238</v>
      </c>
      <c r="K1007" s="34">
        <v>15058.8</v>
      </c>
      <c r="L1007" s="34">
        <v>2301</v>
      </c>
      <c r="M1007" s="34">
        <v>2228</v>
      </c>
      <c r="N1007" s="34">
        <v>73.339317773788153</v>
      </c>
      <c r="O1007" s="35">
        <v>20.128811643079036</v>
      </c>
      <c r="P1007" s="33">
        <v>424</v>
      </c>
      <c r="Q1007" s="33">
        <v>1759</v>
      </c>
      <c r="R1007" s="33">
        <v>45</v>
      </c>
      <c r="S1007" s="8">
        <v>34.921918708061654</v>
      </c>
      <c r="T1007" s="33">
        <v>6695.4255000000003</v>
      </c>
      <c r="U1007" s="33">
        <v>2707.4086000000002</v>
      </c>
      <c r="V1007" s="33">
        <v>1818.5987</v>
      </c>
      <c r="W1007" s="33">
        <v>3920.4416999999999</v>
      </c>
      <c r="X1007" s="33">
        <v>0</v>
      </c>
      <c r="Y1007" s="33">
        <v>0</v>
      </c>
      <c r="Z1007" s="33">
        <v>401.82387</v>
      </c>
      <c r="AA1007" s="33">
        <v>151.89667</v>
      </c>
      <c r="AB1007" s="33">
        <v>0</v>
      </c>
      <c r="AC1007" s="33">
        <v>14595.106</v>
      </c>
      <c r="AD1007" s="33">
        <v>26.535357000000001</v>
      </c>
      <c r="AE1007" s="33">
        <v>37.104103000000002</v>
      </c>
      <c r="AF1007" s="33">
        <v>0</v>
      </c>
      <c r="AG1007" s="33">
        <v>1279.9956</v>
      </c>
      <c r="AH1007" s="33">
        <v>138.47453999999999</v>
      </c>
      <c r="AI1007" s="33">
        <v>225.96474000000001</v>
      </c>
      <c r="AJ1007" s="33">
        <v>4989.1111000000001</v>
      </c>
      <c r="AK1007" s="33">
        <v>3205.1840999999999</v>
      </c>
      <c r="AL1007" s="33">
        <v>5299.5281999999997</v>
      </c>
      <c r="AM1007" s="33">
        <v>872.44935214999998</v>
      </c>
      <c r="AN1007" s="33">
        <v>0.9847483500923998</v>
      </c>
      <c r="AO1007" s="10">
        <v>0.28879138412445154</v>
      </c>
      <c r="AP1007" s="8">
        <v>0</v>
      </c>
      <c r="AQ1007" s="8">
        <v>112.73598978790258</v>
      </c>
      <c r="AR1007" s="8">
        <v>160</v>
      </c>
      <c r="AS1007" s="8">
        <v>961.625</v>
      </c>
      <c r="AT1007">
        <v>1526</v>
      </c>
      <c r="AU1007" s="20">
        <v>2204</v>
      </c>
      <c r="AV1007" s="8">
        <v>98.922800718132848</v>
      </c>
      <c r="AW1007" s="34">
        <v>247</v>
      </c>
      <c r="AX1007" s="34">
        <v>231</v>
      </c>
    </row>
    <row r="1008" spans="1:50" x14ac:dyDescent="0.25">
      <c r="A1008" s="2" t="s">
        <v>500</v>
      </c>
      <c r="B1008" s="3" t="s">
        <v>2011</v>
      </c>
      <c r="C1008" s="4">
        <v>5045</v>
      </c>
      <c r="D1008" s="2" t="s">
        <v>502</v>
      </c>
      <c r="E1008" s="2" t="s">
        <v>2012</v>
      </c>
      <c r="F1008" t="s">
        <v>2266</v>
      </c>
      <c r="G1008" s="6" t="s">
        <v>2231</v>
      </c>
      <c r="H1008" s="6">
        <v>0</v>
      </c>
      <c r="I1008" s="6" t="s">
        <v>2239</v>
      </c>
      <c r="J1008" s="6" t="s">
        <v>2238</v>
      </c>
      <c r="K1008" s="34">
        <v>52128.1</v>
      </c>
      <c r="L1008" s="34">
        <v>1687</v>
      </c>
      <c r="M1008" s="34">
        <v>1163</v>
      </c>
      <c r="N1008" s="34">
        <v>47.979363714531388</v>
      </c>
      <c r="O1008" s="35">
        <v>1.4358674007790351</v>
      </c>
      <c r="P1008" s="33">
        <v>659</v>
      </c>
      <c r="Q1008" s="33">
        <v>489</v>
      </c>
      <c r="R1008" s="33">
        <v>15</v>
      </c>
      <c r="S1008" s="8">
        <v>63.428455343368185</v>
      </c>
      <c r="T1008" s="33">
        <v>23238.825000000001</v>
      </c>
      <c r="U1008" s="33">
        <v>577.94511</v>
      </c>
      <c r="V1008" s="33">
        <v>194.31074000000001</v>
      </c>
      <c r="W1008" s="33">
        <v>27843.989000000001</v>
      </c>
      <c r="X1008" s="33">
        <v>1710.636</v>
      </c>
      <c r="Y1008" s="33">
        <v>0</v>
      </c>
      <c r="Z1008" s="33">
        <v>17748.310000000001</v>
      </c>
      <c r="AA1008" s="33">
        <v>6433.3424000000005</v>
      </c>
      <c r="AB1008" s="33">
        <v>275.44179000000003</v>
      </c>
      <c r="AC1008" s="33">
        <v>29334.664000000001</v>
      </c>
      <c r="AD1008" s="33">
        <v>479.30831999999998</v>
      </c>
      <c r="AE1008" s="33">
        <v>552.99891000000002</v>
      </c>
      <c r="AF1008" s="33">
        <v>0</v>
      </c>
      <c r="AG1008" s="33">
        <v>115.26260000000001</v>
      </c>
      <c r="AH1008" s="33">
        <v>6433.3432000000003</v>
      </c>
      <c r="AI1008" s="33">
        <v>163.78582</v>
      </c>
      <c r="AJ1008" s="33">
        <v>6137.4984000000004</v>
      </c>
      <c r="AK1008" s="33">
        <v>6444.8842999999997</v>
      </c>
      <c r="AL1008" s="33">
        <v>34423.298000000003</v>
      </c>
      <c r="AM1008" s="33">
        <v>0</v>
      </c>
      <c r="AN1008" s="33">
        <v>108.207048275604</v>
      </c>
      <c r="AO1008" s="10">
        <v>0.6449969431424496</v>
      </c>
      <c r="AP1008" s="8">
        <v>0</v>
      </c>
      <c r="AQ1008" s="8">
        <v>36.741052933753899</v>
      </c>
      <c r="AR1008" s="8">
        <v>607</v>
      </c>
      <c r="AS1008" s="8">
        <v>76.606260296540356</v>
      </c>
      <c r="AT1008">
        <v>516</v>
      </c>
      <c r="AU1008" s="20">
        <v>944</v>
      </c>
      <c r="AV1008" s="8">
        <v>81.169389509888219</v>
      </c>
      <c r="AW1008" s="34">
        <v>156</v>
      </c>
      <c r="AX1008" s="34">
        <v>126</v>
      </c>
    </row>
    <row r="1009" spans="1:50" x14ac:dyDescent="0.25">
      <c r="A1009" s="2" t="s">
        <v>376</v>
      </c>
      <c r="B1009" s="3" t="s">
        <v>2013</v>
      </c>
      <c r="C1009" s="4">
        <v>47053</v>
      </c>
      <c r="D1009" s="2" t="s">
        <v>378</v>
      </c>
      <c r="E1009" s="2" t="s">
        <v>2014</v>
      </c>
      <c r="F1009" t="s">
        <v>2261</v>
      </c>
      <c r="G1009" s="6" t="s">
        <v>2232</v>
      </c>
      <c r="H1009" s="6">
        <v>23</v>
      </c>
      <c r="I1009" s="6" t="s">
        <v>2238</v>
      </c>
      <c r="J1009" s="6" t="s">
        <v>2238</v>
      </c>
      <c r="K1009" s="34">
        <v>182325.3</v>
      </c>
      <c r="L1009" s="34">
        <v>1832</v>
      </c>
      <c r="M1009" s="34">
        <v>1736</v>
      </c>
      <c r="N1009" s="34">
        <v>42.05069124423963</v>
      </c>
      <c r="O1009" s="35">
        <v>0.9605692033948624</v>
      </c>
      <c r="P1009" s="33">
        <v>1299</v>
      </c>
      <c r="Q1009" s="33">
        <v>433</v>
      </c>
      <c r="R1009" s="33">
        <v>4</v>
      </c>
      <c r="S1009" s="8">
        <v>61.683317548180241</v>
      </c>
      <c r="T1009" s="33">
        <v>21752.234</v>
      </c>
      <c r="U1009" s="33">
        <v>483.72714000000002</v>
      </c>
      <c r="V1009" s="33">
        <v>44280.239000000001</v>
      </c>
      <c r="W1009" s="33">
        <v>106375.67</v>
      </c>
      <c r="X1009" s="33">
        <v>570.52167999999995</v>
      </c>
      <c r="Y1009" s="33">
        <v>26.714711999999999</v>
      </c>
      <c r="Z1009" s="33">
        <v>45220.637000000002</v>
      </c>
      <c r="AA1009" s="33">
        <v>8955.0841999999993</v>
      </c>
      <c r="AB1009" s="33">
        <v>814.80101000000002</v>
      </c>
      <c r="AC1009" s="33">
        <v>119576.6</v>
      </c>
      <c r="AD1009" s="33">
        <v>276.21301</v>
      </c>
      <c r="AE1009" s="33">
        <v>334.96875999999997</v>
      </c>
      <c r="AF1009" s="33">
        <v>0</v>
      </c>
      <c r="AG1009" s="33">
        <v>3655.5785000000001</v>
      </c>
      <c r="AH1009" s="33">
        <v>4235.8900999999996</v>
      </c>
      <c r="AI1009" s="33">
        <v>845.17139999999995</v>
      </c>
      <c r="AJ1009" s="33">
        <v>44755.332000000002</v>
      </c>
      <c r="AK1009" s="33">
        <v>13177.147999999999</v>
      </c>
      <c r="AL1009" s="33">
        <v>107865.96</v>
      </c>
      <c r="AM1009" s="33">
        <v>63574.9081181</v>
      </c>
      <c r="AN1009" s="33">
        <v>349.969149627636</v>
      </c>
      <c r="AO1009" s="10">
        <v>0.81243862520458265</v>
      </c>
      <c r="AP1009" s="8">
        <v>0</v>
      </c>
      <c r="AQ1009" s="8">
        <v>80.583105301686416</v>
      </c>
      <c r="AR1009" s="8">
        <v>1755</v>
      </c>
      <c r="AS1009" s="8">
        <v>56.239316239316238</v>
      </c>
      <c r="AT1009">
        <v>1317</v>
      </c>
      <c r="AU1009" s="20">
        <v>1327</v>
      </c>
      <c r="AV1009" s="8">
        <v>76.440092165898619</v>
      </c>
      <c r="AW1009" s="34">
        <v>190</v>
      </c>
      <c r="AX1009" s="34">
        <v>130</v>
      </c>
    </row>
    <row r="1010" spans="1:50" x14ac:dyDescent="0.25">
      <c r="A1010" s="2" t="s">
        <v>1145</v>
      </c>
      <c r="B1010" s="3" t="s">
        <v>2015</v>
      </c>
      <c r="C1010" s="4">
        <v>18610</v>
      </c>
      <c r="D1010" s="2" t="s">
        <v>1147</v>
      </c>
      <c r="E1010" s="2" t="s">
        <v>2016</v>
      </c>
      <c r="F1010" t="s">
        <v>2254</v>
      </c>
      <c r="G1010" s="6" t="s">
        <v>2233</v>
      </c>
      <c r="H1010" s="6">
        <v>8</v>
      </c>
      <c r="I1010" s="6" t="s">
        <v>2238</v>
      </c>
      <c r="J1010" s="6" t="s">
        <v>2238</v>
      </c>
      <c r="K1010" s="34">
        <v>69637.2</v>
      </c>
      <c r="L1010" s="34">
        <v>1356</v>
      </c>
      <c r="M1010" s="34">
        <v>1299</v>
      </c>
      <c r="N1010" s="34">
        <v>63.664357197844502</v>
      </c>
      <c r="O1010" s="35">
        <v>2.269914310688891</v>
      </c>
      <c r="P1010" s="33">
        <v>591</v>
      </c>
      <c r="Q1010" s="33">
        <v>691</v>
      </c>
      <c r="R1010" s="33">
        <v>17</v>
      </c>
      <c r="S1010" s="8">
        <v>77.393486156567505</v>
      </c>
      <c r="T1010" s="33">
        <v>9783.5643</v>
      </c>
      <c r="U1010" s="33">
        <v>457.52751999999998</v>
      </c>
      <c r="V1010" s="33">
        <v>0</v>
      </c>
      <c r="W1010" s="33">
        <v>104720.77</v>
      </c>
      <c r="X1010" s="33">
        <v>7747.4728999999998</v>
      </c>
      <c r="Y1010" s="33">
        <v>0</v>
      </c>
      <c r="Z1010" s="33">
        <v>86483.767999999996</v>
      </c>
      <c r="AA1010" s="33">
        <v>0</v>
      </c>
      <c r="AB1010" s="33">
        <v>1805.6339</v>
      </c>
      <c r="AC1010" s="33">
        <v>34433.243000000002</v>
      </c>
      <c r="AD1010" s="33">
        <v>34.538004999999998</v>
      </c>
      <c r="AE1010" s="33">
        <v>48.180441999999999</v>
      </c>
      <c r="AF1010" s="33">
        <v>0</v>
      </c>
      <c r="AG1010" s="33">
        <v>6129.7548999999999</v>
      </c>
      <c r="AH1010" s="33">
        <v>0</v>
      </c>
      <c r="AI1010" s="33">
        <v>969.48964999999998</v>
      </c>
      <c r="AJ1010" s="33">
        <v>19659.737000000001</v>
      </c>
      <c r="AK1010" s="33">
        <v>944.00545</v>
      </c>
      <c r="AL1010" s="33">
        <v>95006.014999999999</v>
      </c>
      <c r="AM1010" s="33">
        <v>61238.866580900001</v>
      </c>
      <c r="AN1010" s="33">
        <v>565.33533652009999</v>
      </c>
      <c r="AO1010" s="10">
        <v>0.59062927496580031</v>
      </c>
      <c r="AP1010" s="8">
        <v>0</v>
      </c>
      <c r="AQ1010" s="8">
        <v>108.46985183971627</v>
      </c>
      <c r="AR1010" s="8">
        <v>1227</v>
      </c>
      <c r="AS1010" s="8">
        <v>127.48981255093724</v>
      </c>
      <c r="AT1010">
        <v>410</v>
      </c>
      <c r="AU1010" s="20">
        <v>1242</v>
      </c>
      <c r="AV1010" s="8">
        <v>95.612009237875284</v>
      </c>
      <c r="AW1010" s="34">
        <v>125</v>
      </c>
      <c r="AX1010" s="34">
        <v>111</v>
      </c>
    </row>
    <row r="1011" spans="1:50" x14ac:dyDescent="0.25">
      <c r="A1011" s="2" t="s">
        <v>888</v>
      </c>
      <c r="B1011" s="3" t="s">
        <v>2017</v>
      </c>
      <c r="C1011" s="4">
        <v>27077</v>
      </c>
      <c r="D1011" s="2" t="s">
        <v>890</v>
      </c>
      <c r="E1011" s="2" t="s">
        <v>2018</v>
      </c>
      <c r="F1011" t="e">
        <v>#N/A</v>
      </c>
      <c r="G1011" s="6" t="s">
        <v>2230</v>
      </c>
      <c r="H1011" s="6">
        <v>28</v>
      </c>
      <c r="I1011" s="6" t="s">
        <v>2237</v>
      </c>
      <c r="J1011" s="6" t="s">
        <v>2238</v>
      </c>
      <c r="K1011" s="34">
        <v>348380.8</v>
      </c>
      <c r="L1011" s="34">
        <v>2519</v>
      </c>
      <c r="M1011" s="34">
        <v>2457</v>
      </c>
      <c r="N1011" s="34">
        <v>30.525030525030527</v>
      </c>
      <c r="O1011" s="35">
        <v>0.59924316455253646</v>
      </c>
      <c r="P1011" s="33">
        <v>0</v>
      </c>
      <c r="Q1011" s="33">
        <v>0</v>
      </c>
      <c r="R1011" s="33">
        <v>2457</v>
      </c>
      <c r="S1011" s="8">
        <v>64.276408384856111</v>
      </c>
      <c r="T1011" s="33">
        <v>33608.396000000001</v>
      </c>
      <c r="U1011" s="33">
        <v>32610.133999999998</v>
      </c>
      <c r="V1011" s="33">
        <v>26792.317999999999</v>
      </c>
      <c r="W1011" s="33">
        <v>223920.74</v>
      </c>
      <c r="X1011" s="33">
        <v>7266.3445000000002</v>
      </c>
      <c r="Y1011" s="33">
        <v>525.74006999999995</v>
      </c>
      <c r="Z1011" s="33">
        <v>199753.23</v>
      </c>
      <c r="AA1011" s="33">
        <v>106248.01</v>
      </c>
      <c r="AB1011" s="33">
        <v>5970.6111000000001</v>
      </c>
      <c r="AC1011" s="33">
        <v>27858.286</v>
      </c>
      <c r="AD1011" s="33">
        <v>73.156293000000005</v>
      </c>
      <c r="AE1011" s="33">
        <v>0</v>
      </c>
      <c r="AF1011" s="33">
        <v>0</v>
      </c>
      <c r="AG1011" s="33">
        <v>2411.9274</v>
      </c>
      <c r="AH1011" s="33">
        <v>106143.8</v>
      </c>
      <c r="AI1011" s="33">
        <v>1356.9456</v>
      </c>
      <c r="AJ1011" s="33">
        <v>10824.54</v>
      </c>
      <c r="AK1011" s="33">
        <v>413.31912999999997</v>
      </c>
      <c r="AL1011" s="33">
        <v>217994.93</v>
      </c>
      <c r="AM1011" s="33">
        <v>0</v>
      </c>
      <c r="AN1011" s="33">
        <v>669.28980020944005</v>
      </c>
      <c r="AO1011" s="10">
        <v>0.80425457410487611</v>
      </c>
      <c r="AP1011" s="8">
        <v>74.57121551081282</v>
      </c>
      <c r="AQ1011" s="8">
        <v>17.356099499850949</v>
      </c>
      <c r="AR1011" s="8">
        <v>3630</v>
      </c>
      <c r="AS1011" s="8">
        <v>4.9586776859504136</v>
      </c>
      <c r="AT1011">
        <v>869</v>
      </c>
      <c r="AU1011" s="20">
        <v>2350</v>
      </c>
      <c r="AV1011" s="8">
        <v>95.645095645095651</v>
      </c>
      <c r="AW1011" s="34">
        <v>45</v>
      </c>
      <c r="AX1011" s="34">
        <v>32</v>
      </c>
    </row>
    <row r="1012" spans="1:50" x14ac:dyDescent="0.25">
      <c r="A1012" s="2" t="s">
        <v>888</v>
      </c>
      <c r="B1012" s="3" t="s">
        <v>2019</v>
      </c>
      <c r="C1012" s="4">
        <v>27075</v>
      </c>
      <c r="D1012" s="2" t="s">
        <v>890</v>
      </c>
      <c r="E1012" s="2" t="s">
        <v>2020</v>
      </c>
      <c r="F1012" t="e">
        <v>#N/A</v>
      </c>
      <c r="G1012" s="6" t="s">
        <v>2230</v>
      </c>
      <c r="H1012" s="6">
        <v>28</v>
      </c>
      <c r="I1012" s="6" t="s">
        <v>2237</v>
      </c>
      <c r="J1012" s="6" t="s">
        <v>2238</v>
      </c>
      <c r="K1012" s="34">
        <v>90559.6</v>
      </c>
      <c r="L1012" s="34">
        <v>872</v>
      </c>
      <c r="M1012" s="34">
        <v>866</v>
      </c>
      <c r="N1012" s="34">
        <v>47.575057736720552</v>
      </c>
      <c r="O1012" s="35">
        <v>0.96356221545046838</v>
      </c>
      <c r="P1012" s="33">
        <v>0</v>
      </c>
      <c r="Q1012" s="33">
        <v>0</v>
      </c>
      <c r="R1012" s="33">
        <v>866</v>
      </c>
      <c r="S1012" s="8">
        <v>94.508389360575549</v>
      </c>
      <c r="T1012" s="33">
        <v>8766.3973000000005</v>
      </c>
      <c r="U1012" s="33">
        <v>0</v>
      </c>
      <c r="V1012" s="33">
        <v>1906.1996999999999</v>
      </c>
      <c r="W1012" s="33">
        <v>77994.83</v>
      </c>
      <c r="X1012" s="33">
        <v>1135.422</v>
      </c>
      <c r="Y1012" s="33">
        <v>174.55627999999999</v>
      </c>
      <c r="Z1012" s="33">
        <v>81034.962</v>
      </c>
      <c r="AA1012" s="33">
        <v>1153.6822999999999</v>
      </c>
      <c r="AB1012" s="33">
        <v>615.19673</v>
      </c>
      <c r="AC1012" s="33">
        <v>6552.9611999999997</v>
      </c>
      <c r="AD1012" s="33">
        <v>135.39562000000001</v>
      </c>
      <c r="AE1012" s="33">
        <v>73.758048000000002</v>
      </c>
      <c r="AF1012" s="33">
        <v>0</v>
      </c>
      <c r="AG1012" s="33">
        <v>589.32439999999997</v>
      </c>
      <c r="AH1012" s="33">
        <v>1176.5226</v>
      </c>
      <c r="AI1012" s="33">
        <v>296.79673000000003</v>
      </c>
      <c r="AJ1012" s="33">
        <v>1313.0485000000001</v>
      </c>
      <c r="AK1012" s="33">
        <v>1492.2471</v>
      </c>
      <c r="AL1012" s="33">
        <v>85181.917000000001</v>
      </c>
      <c r="AM1012" s="33">
        <v>7209.6745345400004</v>
      </c>
      <c r="AN1012" s="33">
        <v>154.9532481537108</v>
      </c>
      <c r="AO1012" s="10">
        <v>0.58762886597938147</v>
      </c>
      <c r="AP1012" s="8">
        <v>0</v>
      </c>
      <c r="AQ1012" s="8">
        <v>0</v>
      </c>
      <c r="AR1012" s="8">
        <v>976</v>
      </c>
      <c r="AS1012" s="8">
        <v>0</v>
      </c>
      <c r="AT1012">
        <v>234</v>
      </c>
      <c r="AU1012" s="20">
        <v>822</v>
      </c>
      <c r="AV1012" s="8">
        <v>94.919168591224022</v>
      </c>
      <c r="AW1012" s="34">
        <v>99</v>
      </c>
      <c r="AX1012" s="34">
        <v>39</v>
      </c>
    </row>
    <row r="1013" spans="1:50" x14ac:dyDescent="0.25">
      <c r="A1013" s="2" t="s">
        <v>500</v>
      </c>
      <c r="B1013" s="3" t="s">
        <v>2021</v>
      </c>
      <c r="C1013" s="4">
        <v>5206</v>
      </c>
      <c r="D1013" s="2" t="s">
        <v>502</v>
      </c>
      <c r="E1013" s="2" t="s">
        <v>955</v>
      </c>
      <c r="F1013" t="e">
        <v>#N/A</v>
      </c>
      <c r="G1013" s="6" t="s">
        <v>2233</v>
      </c>
      <c r="H1013" s="6">
        <v>10</v>
      </c>
      <c r="I1013" s="6" t="s">
        <v>2238</v>
      </c>
      <c r="J1013" s="6" t="s">
        <v>2239</v>
      </c>
      <c r="K1013" s="34">
        <v>19648.599999999999</v>
      </c>
      <c r="L1013" s="34">
        <v>2271</v>
      </c>
      <c r="M1013" s="34">
        <v>2079</v>
      </c>
      <c r="N1013" s="34">
        <v>61.664261664261666</v>
      </c>
      <c r="O1013" s="35">
        <v>11.139378128748719</v>
      </c>
      <c r="P1013" s="33">
        <v>316</v>
      </c>
      <c r="Q1013" s="33">
        <v>1706</v>
      </c>
      <c r="R1013" s="33">
        <v>57</v>
      </c>
      <c r="S1013" s="8">
        <v>24.250747137582206</v>
      </c>
      <c r="T1013" s="33">
        <v>533.15242999999998</v>
      </c>
      <c r="U1013" s="33">
        <v>0</v>
      </c>
      <c r="V1013" s="33">
        <v>0</v>
      </c>
      <c r="W1013" s="33">
        <v>16977.351999999999</v>
      </c>
      <c r="X1013" s="33">
        <v>0</v>
      </c>
      <c r="Y1013" s="33">
        <v>0</v>
      </c>
      <c r="Z1013" s="33">
        <v>1776.2735</v>
      </c>
      <c r="AA1013" s="33">
        <v>1503.6437000000001</v>
      </c>
      <c r="AB1013" s="33">
        <v>190.79074</v>
      </c>
      <c r="AC1013" s="33">
        <v>14389.116</v>
      </c>
      <c r="AD1013" s="33">
        <v>34.532826</v>
      </c>
      <c r="AE1013" s="33">
        <v>14.057999000000001</v>
      </c>
      <c r="AF1013" s="33">
        <v>0</v>
      </c>
      <c r="AG1013" s="33">
        <v>2106.5682999999999</v>
      </c>
      <c r="AH1013" s="33">
        <v>1503.6437000000001</v>
      </c>
      <c r="AI1013" s="33">
        <v>24.423544</v>
      </c>
      <c r="AJ1013" s="33">
        <v>9377.6836000000003</v>
      </c>
      <c r="AK1013" s="33">
        <v>528.46154999999999</v>
      </c>
      <c r="AL1013" s="33">
        <v>4339.5185000000001</v>
      </c>
      <c r="AM1013" s="33">
        <v>614.09865913399994</v>
      </c>
      <c r="AN1013" s="33">
        <v>24.725789602127996</v>
      </c>
      <c r="AO1013" s="10">
        <v>0.47105263157894739</v>
      </c>
      <c r="AP1013" s="8">
        <v>0</v>
      </c>
      <c r="AQ1013" s="8">
        <v>34.844740524269831</v>
      </c>
      <c r="AR1013" s="8">
        <v>169</v>
      </c>
      <c r="AS1013" s="8">
        <v>260.94674556213016</v>
      </c>
      <c r="AT1013">
        <v>589</v>
      </c>
      <c r="AU1013" s="20">
        <v>1808</v>
      </c>
      <c r="AV1013" s="8">
        <v>86.964886964886972</v>
      </c>
      <c r="AW1013" s="34">
        <v>140</v>
      </c>
      <c r="AX1013" s="34">
        <v>124</v>
      </c>
    </row>
    <row r="1014" spans="1:50" x14ac:dyDescent="0.25">
      <c r="A1014" s="2" t="s">
        <v>758</v>
      </c>
      <c r="B1014" s="3" t="s">
        <v>2022</v>
      </c>
      <c r="C1014" s="4">
        <v>50711</v>
      </c>
      <c r="D1014" s="2" t="s">
        <v>760</v>
      </c>
      <c r="E1014" s="2" t="s">
        <v>2023</v>
      </c>
      <c r="F1014" t="s">
        <v>2251</v>
      </c>
      <c r="G1014" s="5" t="s">
        <v>2230</v>
      </c>
      <c r="H1014" s="6">
        <v>0</v>
      </c>
      <c r="I1014" s="6" t="s">
        <v>2239</v>
      </c>
      <c r="J1014" s="6" t="s">
        <v>2239</v>
      </c>
      <c r="K1014" s="34">
        <v>483808.7</v>
      </c>
      <c r="L1014" s="34">
        <v>1076</v>
      </c>
      <c r="M1014" s="34">
        <v>944</v>
      </c>
      <c r="N1014" s="34">
        <v>7.4152542372881349</v>
      </c>
      <c r="O1014" s="35">
        <v>4.1293699354904928E-2</v>
      </c>
      <c r="P1014" s="33">
        <v>0</v>
      </c>
      <c r="Q1014" s="33">
        <v>0</v>
      </c>
      <c r="R1014" s="33">
        <v>944</v>
      </c>
      <c r="S1014" s="8">
        <v>74.523362226049343</v>
      </c>
      <c r="T1014" s="33">
        <v>69057.592000000004</v>
      </c>
      <c r="U1014" s="33">
        <v>32965.5</v>
      </c>
      <c r="V1014" s="33">
        <v>30420.749</v>
      </c>
      <c r="W1014" s="33">
        <v>328007.19</v>
      </c>
      <c r="X1014" s="33">
        <v>21767.018</v>
      </c>
      <c r="Y1014" s="33">
        <v>750.97567000000004</v>
      </c>
      <c r="Z1014" s="33">
        <v>347629.45</v>
      </c>
      <c r="AA1014" s="33">
        <v>8677.1344000000008</v>
      </c>
      <c r="AB1014" s="33">
        <v>2314.7556</v>
      </c>
      <c r="AC1014" s="33">
        <v>123846.78</v>
      </c>
      <c r="AD1014" s="33">
        <v>104.20741</v>
      </c>
      <c r="AE1014" s="33">
        <v>93.921584999999993</v>
      </c>
      <c r="AF1014" s="33">
        <v>0</v>
      </c>
      <c r="AG1014" s="33">
        <v>9505.1437999999998</v>
      </c>
      <c r="AH1014" s="33">
        <v>592.06498999999997</v>
      </c>
      <c r="AI1014" s="33">
        <v>9407.3705000000009</v>
      </c>
      <c r="AJ1014" s="33">
        <v>61351.341999999997</v>
      </c>
      <c r="AK1014" s="33">
        <v>42184.574999999997</v>
      </c>
      <c r="AL1014" s="33">
        <v>360188.87</v>
      </c>
      <c r="AM1014" s="33">
        <v>252473.28387399999</v>
      </c>
      <c r="AN1014" s="33">
        <v>2205.1348988029199</v>
      </c>
      <c r="AO1014" s="10">
        <v>0.42948345908299479</v>
      </c>
      <c r="AP1014" s="8">
        <v>0</v>
      </c>
      <c r="AQ1014" s="8">
        <v>166.18019358564098</v>
      </c>
      <c r="AR1014" s="8">
        <v>4749</v>
      </c>
      <c r="AS1014" s="8">
        <v>36.112865866498211</v>
      </c>
      <c r="AT1014">
        <v>429</v>
      </c>
      <c r="AU1014" s="20">
        <v>818</v>
      </c>
      <c r="AV1014" s="8">
        <v>86.652542372881356</v>
      </c>
      <c r="AW1014" s="34">
        <v>85</v>
      </c>
      <c r="AX1014" s="34">
        <v>69</v>
      </c>
    </row>
    <row r="1015" spans="1:50" x14ac:dyDescent="0.25">
      <c r="A1015" s="2" t="s">
        <v>500</v>
      </c>
      <c r="B1015" s="3" t="s">
        <v>2024</v>
      </c>
      <c r="C1015" s="4">
        <v>5400</v>
      </c>
      <c r="D1015" s="2" t="s">
        <v>502</v>
      </c>
      <c r="E1015" s="2" t="s">
        <v>2025</v>
      </c>
      <c r="F1015" t="e">
        <v>#N/A</v>
      </c>
      <c r="G1015" s="6" t="s">
        <v>2232</v>
      </c>
      <c r="H1015" s="6">
        <v>7</v>
      </c>
      <c r="I1015" s="6" t="s">
        <v>2238</v>
      </c>
      <c r="J1015" s="6" t="s">
        <v>2239</v>
      </c>
      <c r="K1015" s="34">
        <v>15168.3</v>
      </c>
      <c r="L1015" s="34">
        <v>1912</v>
      </c>
      <c r="M1015" s="34">
        <v>1521</v>
      </c>
      <c r="N1015" s="34">
        <v>65.417488494411572</v>
      </c>
      <c r="O1015" s="35">
        <v>11.464211363165374</v>
      </c>
      <c r="P1015" s="33">
        <v>409</v>
      </c>
      <c r="Q1015" s="33">
        <v>1080</v>
      </c>
      <c r="R1015" s="33">
        <v>32</v>
      </c>
      <c r="S1015" s="8">
        <v>28.090906351579537</v>
      </c>
      <c r="T1015" s="33">
        <v>5694.2497999999996</v>
      </c>
      <c r="U1015" s="33">
        <v>0</v>
      </c>
      <c r="V1015" s="33">
        <v>0</v>
      </c>
      <c r="W1015" s="33">
        <v>11439.534</v>
      </c>
      <c r="X1015" s="33">
        <v>0</v>
      </c>
      <c r="Y1015" s="33">
        <v>0</v>
      </c>
      <c r="Z1015" s="33">
        <v>1444.8493000000001</v>
      </c>
      <c r="AA1015" s="33">
        <v>0</v>
      </c>
      <c r="AB1015" s="33">
        <v>0</v>
      </c>
      <c r="AC1015" s="33">
        <v>15687.645</v>
      </c>
      <c r="AD1015" s="33">
        <v>139.11739</v>
      </c>
      <c r="AE1015" s="33">
        <v>131.74012999999999</v>
      </c>
      <c r="AF1015" s="33">
        <v>48.170969999999997</v>
      </c>
      <c r="AG1015" s="33">
        <v>8.9179148000000001</v>
      </c>
      <c r="AH1015" s="33">
        <v>0</v>
      </c>
      <c r="AI1015" s="33">
        <v>0</v>
      </c>
      <c r="AJ1015" s="33">
        <v>10815.759</v>
      </c>
      <c r="AK1015" s="33">
        <v>1415.2704000000001</v>
      </c>
      <c r="AL1015" s="33">
        <v>4851.7538999999997</v>
      </c>
      <c r="AM1015" s="33">
        <v>0</v>
      </c>
      <c r="AN1015" s="33">
        <v>13.724562960702801</v>
      </c>
      <c r="AO1015" s="10">
        <v>0.25932504440497334</v>
      </c>
      <c r="AP1015" s="8">
        <v>0</v>
      </c>
      <c r="AQ1015" s="8">
        <v>38.479339309114302</v>
      </c>
      <c r="AR1015" s="8">
        <v>200</v>
      </c>
      <c r="AS1015" s="8">
        <v>243.5</v>
      </c>
      <c r="AT1015">
        <v>279</v>
      </c>
      <c r="AU1015" s="20">
        <v>1218</v>
      </c>
      <c r="AV1015" s="8">
        <v>80.078895463510847</v>
      </c>
      <c r="AW1015" s="34">
        <v>136</v>
      </c>
      <c r="AX1015" s="34">
        <v>126</v>
      </c>
    </row>
    <row r="1016" spans="1:50" x14ac:dyDescent="0.25">
      <c r="A1016" s="2" t="s">
        <v>1149</v>
      </c>
      <c r="B1016" s="3" t="s">
        <v>2026</v>
      </c>
      <c r="C1016" s="4">
        <v>20178</v>
      </c>
      <c r="D1016" s="2" t="s">
        <v>1151</v>
      </c>
      <c r="E1016" s="2" t="s">
        <v>2027</v>
      </c>
      <c r="F1016" t="e">
        <v>#N/A</v>
      </c>
      <c r="G1016" s="6" t="s">
        <v>2233</v>
      </c>
      <c r="H1016" s="6">
        <v>7</v>
      </c>
      <c r="I1016" s="6" t="s">
        <v>2238</v>
      </c>
      <c r="J1016" s="6" t="s">
        <v>2238</v>
      </c>
      <c r="K1016" s="34">
        <v>108978.3</v>
      </c>
      <c r="L1016" s="34">
        <v>867</v>
      </c>
      <c r="M1016" s="34">
        <v>653</v>
      </c>
      <c r="N1016" s="34">
        <v>10.413476263399694</v>
      </c>
      <c r="O1016" s="35">
        <v>0.17728669761862428</v>
      </c>
      <c r="P1016" s="33">
        <v>103</v>
      </c>
      <c r="Q1016" s="33">
        <v>549</v>
      </c>
      <c r="R1016" s="33">
        <v>1</v>
      </c>
      <c r="S1016" s="8">
        <v>28.500405857625683</v>
      </c>
      <c r="T1016" s="33">
        <v>59003.224000000002</v>
      </c>
      <c r="U1016" s="33">
        <v>10368.362999999999</v>
      </c>
      <c r="V1016" s="33">
        <v>0</v>
      </c>
      <c r="W1016" s="33">
        <v>15479.273999999999</v>
      </c>
      <c r="X1016" s="33">
        <v>19335.657999999999</v>
      </c>
      <c r="Y1016" s="33">
        <v>11004.474</v>
      </c>
      <c r="Z1016" s="33">
        <v>12884.218999999999</v>
      </c>
      <c r="AA1016" s="33">
        <v>1238.6883</v>
      </c>
      <c r="AB1016" s="33">
        <v>3034.5061000000001</v>
      </c>
      <c r="AC1016" s="33">
        <v>81916.467999999993</v>
      </c>
      <c r="AD1016" s="33">
        <v>675.33964000000003</v>
      </c>
      <c r="AE1016" s="33">
        <v>591.61015999999995</v>
      </c>
      <c r="AF1016" s="33">
        <v>343.74025999999998</v>
      </c>
      <c r="AG1016" s="33">
        <v>8258.0702000000001</v>
      </c>
      <c r="AH1016" s="33">
        <v>1200.2578000000001</v>
      </c>
      <c r="AI1016" s="33">
        <v>1074.9767999999999</v>
      </c>
      <c r="AJ1016" s="33">
        <v>23068.947</v>
      </c>
      <c r="AK1016" s="33">
        <v>45080.101999999999</v>
      </c>
      <c r="AL1016" s="33">
        <v>31735.728999999999</v>
      </c>
      <c r="AM1016" s="33">
        <v>0</v>
      </c>
      <c r="AN1016" s="33">
        <v>170.94568686584</v>
      </c>
      <c r="AO1016" s="10">
        <v>0.60151085930122761</v>
      </c>
      <c r="AP1016" s="8">
        <v>42.390843577787201</v>
      </c>
      <c r="AQ1016" s="8">
        <v>46.95</v>
      </c>
      <c r="AR1016" s="8">
        <v>1015</v>
      </c>
      <c r="AS1016" s="8">
        <v>46.256157635467979</v>
      </c>
      <c r="AT1016">
        <v>309</v>
      </c>
      <c r="AU1016" s="20">
        <v>591</v>
      </c>
      <c r="AV1016" s="8">
        <v>90.505359877488516</v>
      </c>
      <c r="AW1016" s="34">
        <v>13</v>
      </c>
      <c r="AX1016" s="34">
        <v>7</v>
      </c>
    </row>
    <row r="1017" spans="1:50" x14ac:dyDescent="0.25">
      <c r="A1017" s="2" t="s">
        <v>1669</v>
      </c>
      <c r="B1017" s="3" t="s">
        <v>2028</v>
      </c>
      <c r="C1017" s="4">
        <v>81794</v>
      </c>
      <c r="D1017" s="2" t="s">
        <v>1671</v>
      </c>
      <c r="E1017" s="2" t="s">
        <v>2029</v>
      </c>
      <c r="F1017" t="s">
        <v>2260</v>
      </c>
      <c r="G1017" s="6" t="s">
        <v>2230</v>
      </c>
      <c r="H1017" s="6">
        <v>28</v>
      </c>
      <c r="I1017" s="6" t="s">
        <v>2237</v>
      </c>
      <c r="J1017" s="6" t="s">
        <v>2239</v>
      </c>
      <c r="K1017" s="34">
        <v>535042.79999999993</v>
      </c>
      <c r="L1017" s="34">
        <v>2647</v>
      </c>
      <c r="M1017" s="34">
        <v>2439</v>
      </c>
      <c r="N1017" s="34">
        <v>31.898318983189831</v>
      </c>
      <c r="O1017" s="35">
        <v>0.28038823870494889</v>
      </c>
      <c r="P1017" s="33">
        <v>1086</v>
      </c>
      <c r="Q1017" s="33">
        <v>1312</v>
      </c>
      <c r="R1017" s="33">
        <v>41</v>
      </c>
      <c r="S1017" s="8">
        <v>61.502171839543017</v>
      </c>
      <c r="T1017" s="33">
        <v>10122.321</v>
      </c>
      <c r="U1017" s="33">
        <v>42395.997000000003</v>
      </c>
      <c r="V1017" s="33">
        <v>74922.557000000001</v>
      </c>
      <c r="W1017" s="33">
        <v>165695.71</v>
      </c>
      <c r="X1017" s="33">
        <v>237487.01</v>
      </c>
      <c r="Y1017" s="33">
        <v>1825.3585</v>
      </c>
      <c r="Z1017" s="33">
        <v>208487.19</v>
      </c>
      <c r="AA1017" s="33">
        <v>36765.964</v>
      </c>
      <c r="AB1017" s="33">
        <v>9252.4130000000005</v>
      </c>
      <c r="AC1017" s="33">
        <v>281498.21000000002</v>
      </c>
      <c r="AD1017" s="33">
        <v>1053.4737</v>
      </c>
      <c r="AE1017" s="33">
        <v>688.74464</v>
      </c>
      <c r="AF1017" s="33">
        <v>0</v>
      </c>
      <c r="AG1017" s="33">
        <v>10691.701999999999</v>
      </c>
      <c r="AH1017" s="33">
        <v>30888.598000000002</v>
      </c>
      <c r="AI1017" s="33">
        <v>3487.2716</v>
      </c>
      <c r="AJ1017" s="33">
        <v>14780.009</v>
      </c>
      <c r="AK1017" s="33">
        <v>146923.16</v>
      </c>
      <c r="AL1017" s="33">
        <v>331423.09999999998</v>
      </c>
      <c r="AM1017" s="33">
        <v>140943.71301400001</v>
      </c>
      <c r="AN1017" s="33">
        <v>1886.84946301168</v>
      </c>
      <c r="AO1017" s="10">
        <v>0.45733391481319957</v>
      </c>
      <c r="AP1017" s="8">
        <v>0</v>
      </c>
      <c r="AQ1017" s="8">
        <v>125.55968210963603</v>
      </c>
      <c r="AR1017" s="8">
        <v>5542</v>
      </c>
      <c r="AS1017" s="8">
        <v>23.695416817033561</v>
      </c>
      <c r="AT1017">
        <v>876</v>
      </c>
      <c r="AU1017" s="20">
        <v>2140</v>
      </c>
      <c r="AV1017" s="8">
        <v>87.740877408774082</v>
      </c>
      <c r="AW1017" s="34">
        <v>381</v>
      </c>
      <c r="AX1017" s="34">
        <v>302</v>
      </c>
    </row>
    <row r="1018" spans="1:50" x14ac:dyDescent="0.25">
      <c r="A1018" s="2" t="s">
        <v>1145</v>
      </c>
      <c r="B1018" s="3" t="s">
        <v>2030</v>
      </c>
      <c r="C1018" s="4">
        <v>18256</v>
      </c>
      <c r="D1018" s="2" t="s">
        <v>1147</v>
      </c>
      <c r="E1018" s="2" t="s">
        <v>2031</v>
      </c>
      <c r="F1018" t="s">
        <v>2254</v>
      </c>
      <c r="G1018" s="6" t="s">
        <v>2233</v>
      </c>
      <c r="H1018" s="6">
        <v>0</v>
      </c>
      <c r="I1018" s="6" t="s">
        <v>2239</v>
      </c>
      <c r="J1018" s="6" t="s">
        <v>2238</v>
      </c>
      <c r="K1018" s="34">
        <v>118333.99999999999</v>
      </c>
      <c r="L1018" s="34">
        <v>1836</v>
      </c>
      <c r="M1018" s="34">
        <v>1671</v>
      </c>
      <c r="N1018" s="34">
        <v>18.13285457809695</v>
      </c>
      <c r="O1018" s="35">
        <v>0.53396503777475657</v>
      </c>
      <c r="P1018" s="33">
        <v>285</v>
      </c>
      <c r="Q1018" s="33">
        <v>1377</v>
      </c>
      <c r="R1018" s="33">
        <v>9</v>
      </c>
      <c r="S1018" s="8">
        <v>41.342578553495585</v>
      </c>
      <c r="T1018" s="33">
        <v>2158.6093999999998</v>
      </c>
      <c r="U1018" s="33">
        <v>0</v>
      </c>
      <c r="V1018" s="33">
        <v>0</v>
      </c>
      <c r="W1018" s="33">
        <v>113122.49</v>
      </c>
      <c r="X1018" s="33">
        <v>9615.4243999999999</v>
      </c>
      <c r="Y1018" s="33">
        <v>1515.9249</v>
      </c>
      <c r="Z1018" s="33">
        <v>38535.24</v>
      </c>
      <c r="AA1018" s="33">
        <v>78.339135999999996</v>
      </c>
      <c r="AB1018" s="33">
        <v>303.39814999999999</v>
      </c>
      <c r="AC1018" s="33">
        <v>84401.778999999995</v>
      </c>
      <c r="AD1018" s="33">
        <v>61.843985000000004</v>
      </c>
      <c r="AE1018" s="33">
        <v>55.989310000000003</v>
      </c>
      <c r="AF1018" s="33">
        <v>0</v>
      </c>
      <c r="AG1018" s="33">
        <v>3122.0169000000001</v>
      </c>
      <c r="AH1018" s="33">
        <v>78.339110000000005</v>
      </c>
      <c r="AI1018" s="33">
        <v>303.39816999999999</v>
      </c>
      <c r="AJ1018" s="33">
        <v>68377.066999999995</v>
      </c>
      <c r="AK1018" s="33">
        <v>1324.423</v>
      </c>
      <c r="AL1018" s="33">
        <v>51635.290999999997</v>
      </c>
      <c r="AM1018" s="33">
        <v>0</v>
      </c>
      <c r="AN1018" s="33">
        <v>407.30085546046001</v>
      </c>
      <c r="AO1018" s="10">
        <v>0.50326797385620914</v>
      </c>
      <c r="AP1018" s="8">
        <v>0</v>
      </c>
      <c r="AQ1018" s="8">
        <v>314.87668427037755</v>
      </c>
      <c r="AR1018" s="8">
        <v>1336</v>
      </c>
      <c r="AS1018" s="8">
        <v>339.8952095808383</v>
      </c>
      <c r="AT1018">
        <v>596</v>
      </c>
      <c r="AU1018" s="20">
        <v>1516</v>
      </c>
      <c r="AV1018" s="8">
        <v>90.724117295032912</v>
      </c>
      <c r="AW1018" s="34">
        <v>178</v>
      </c>
      <c r="AX1018" s="34">
        <v>158</v>
      </c>
    </row>
    <row r="1019" spans="1:50" x14ac:dyDescent="0.25">
      <c r="A1019" s="2" t="s">
        <v>1145</v>
      </c>
      <c r="B1019" s="3" t="s">
        <v>2032</v>
      </c>
      <c r="C1019" s="4">
        <v>18205</v>
      </c>
      <c r="D1019" s="2" t="s">
        <v>1147</v>
      </c>
      <c r="E1019" s="2" t="s">
        <v>2033</v>
      </c>
      <c r="F1019" t="s">
        <v>2254</v>
      </c>
      <c r="G1019" s="6" t="s">
        <v>2233</v>
      </c>
      <c r="H1019" s="6">
        <v>0</v>
      </c>
      <c r="I1019" s="6" t="s">
        <v>2239</v>
      </c>
      <c r="J1019" s="6" t="s">
        <v>2239</v>
      </c>
      <c r="K1019" s="34">
        <v>39493.700000000004</v>
      </c>
      <c r="L1019" s="34">
        <v>1053</v>
      </c>
      <c r="M1019" s="34">
        <v>991</v>
      </c>
      <c r="N1019" s="34">
        <v>13.925327951564077</v>
      </c>
      <c r="O1019" s="35">
        <v>0.83960503255899654</v>
      </c>
      <c r="P1019" s="33">
        <v>247</v>
      </c>
      <c r="Q1019" s="33">
        <v>742</v>
      </c>
      <c r="R1019" s="33">
        <v>2</v>
      </c>
      <c r="S1019" s="8">
        <v>46.907974840511088</v>
      </c>
      <c r="T1019" s="33">
        <v>1441.24</v>
      </c>
      <c r="U1019" s="33">
        <v>0</v>
      </c>
      <c r="V1019" s="33">
        <v>0</v>
      </c>
      <c r="W1019" s="33">
        <v>30335.173999999999</v>
      </c>
      <c r="X1019" s="33">
        <v>15874.862999999999</v>
      </c>
      <c r="Y1019" s="33">
        <v>464.56930999999997</v>
      </c>
      <c r="Z1019" s="33">
        <v>10902.923000000001</v>
      </c>
      <c r="AA1019" s="33">
        <v>0</v>
      </c>
      <c r="AB1019" s="33">
        <v>1684.0588</v>
      </c>
      <c r="AC1019" s="33">
        <v>35837.180999999997</v>
      </c>
      <c r="AD1019" s="33">
        <v>69.330005</v>
      </c>
      <c r="AE1019" s="33">
        <v>71.472564000000006</v>
      </c>
      <c r="AF1019" s="33">
        <v>0</v>
      </c>
      <c r="AG1019" s="33">
        <v>618.97158999999999</v>
      </c>
      <c r="AH1019" s="33">
        <v>0</v>
      </c>
      <c r="AI1019" s="33">
        <v>398.19353000000001</v>
      </c>
      <c r="AJ1019" s="33">
        <v>24050.47</v>
      </c>
      <c r="AK1019" s="33">
        <v>853.70077000000003</v>
      </c>
      <c r="AL1019" s="33">
        <v>22965.253000000001</v>
      </c>
      <c r="AM1019" s="33">
        <v>0</v>
      </c>
      <c r="AN1019" s="33">
        <v>406.62064288488</v>
      </c>
      <c r="AO1019" s="10">
        <v>0.61526794742163804</v>
      </c>
      <c r="AP1019" s="8">
        <v>0</v>
      </c>
      <c r="AQ1019" s="8">
        <v>72.052050787348449</v>
      </c>
      <c r="AR1019" s="8">
        <v>459</v>
      </c>
      <c r="AS1019" s="8">
        <v>226.3834422657952</v>
      </c>
      <c r="AT1019">
        <v>220</v>
      </c>
      <c r="AU1019" s="20">
        <v>972</v>
      </c>
      <c r="AV1019" s="8">
        <v>98.082744702320895</v>
      </c>
      <c r="AW1019" s="34">
        <v>74</v>
      </c>
      <c r="AX1019" s="34">
        <v>45</v>
      </c>
    </row>
    <row r="1020" spans="1:50" x14ac:dyDescent="0.25">
      <c r="A1020" s="2" t="s">
        <v>661</v>
      </c>
      <c r="B1020" s="3" t="s">
        <v>2034</v>
      </c>
      <c r="C1020" s="4">
        <v>70771</v>
      </c>
      <c r="D1020" s="2" t="s">
        <v>663</v>
      </c>
      <c r="E1020" s="2" t="s">
        <v>663</v>
      </c>
      <c r="F1020" t="e">
        <v>#N/A</v>
      </c>
      <c r="G1020" s="6" t="s">
        <v>2233</v>
      </c>
      <c r="H1020" s="6">
        <v>18</v>
      </c>
      <c r="I1020" s="6" t="s">
        <v>2238</v>
      </c>
      <c r="J1020" s="6" t="s">
        <v>2239</v>
      </c>
      <c r="K1020" s="34">
        <v>114894.39999999999</v>
      </c>
      <c r="L1020" s="34">
        <v>2448</v>
      </c>
      <c r="M1020" s="34">
        <v>2072</v>
      </c>
      <c r="N1020" s="34">
        <v>69.642857142857139</v>
      </c>
      <c r="O1020" s="35">
        <v>1.5150836613428851</v>
      </c>
      <c r="P1020" s="33">
        <v>356</v>
      </c>
      <c r="Q1020" s="33">
        <v>1716</v>
      </c>
      <c r="R1020" s="33">
        <v>0</v>
      </c>
      <c r="S1020" s="8">
        <v>36.522346960832024</v>
      </c>
      <c r="T1020" s="33">
        <v>37781.947</v>
      </c>
      <c r="U1020" s="33">
        <v>0</v>
      </c>
      <c r="V1020" s="33">
        <v>0</v>
      </c>
      <c r="W1020" s="33">
        <v>0</v>
      </c>
      <c r="X1020" s="33">
        <v>48568.173999999999</v>
      </c>
      <c r="Y1020" s="33">
        <v>44186.915000000001</v>
      </c>
      <c r="Z1020" s="33">
        <v>1512.6917000000001</v>
      </c>
      <c r="AA1020" s="33">
        <v>0</v>
      </c>
      <c r="AB1020" s="33">
        <v>26914.620999999999</v>
      </c>
      <c r="AC1020" s="33">
        <v>34130.981</v>
      </c>
      <c r="AD1020" s="33">
        <v>28.394113000000001</v>
      </c>
      <c r="AE1020" s="33">
        <v>7.0153080000000001</v>
      </c>
      <c r="AF1020" s="33">
        <v>0</v>
      </c>
      <c r="AG1020" s="33">
        <v>43158.712</v>
      </c>
      <c r="AH1020" s="33">
        <v>0</v>
      </c>
      <c r="AI1020" s="33">
        <v>7915.7489999999998</v>
      </c>
      <c r="AJ1020" s="33">
        <v>3022.3305</v>
      </c>
      <c r="AK1020" s="33">
        <v>13673.565000000001</v>
      </c>
      <c r="AL1020" s="33">
        <v>38996.232000000004</v>
      </c>
      <c r="AM1020" s="33">
        <v>0</v>
      </c>
      <c r="AN1020" s="33">
        <v>402.78174437661198</v>
      </c>
      <c r="AO1020" s="10">
        <v>0.6754072924747867</v>
      </c>
      <c r="AP1020" s="8">
        <v>45.12635379061372</v>
      </c>
      <c r="AQ1020" s="8">
        <v>283.1144221927737</v>
      </c>
      <c r="AR1020" s="8">
        <v>1130</v>
      </c>
      <c r="AS1020" s="8">
        <v>255.30973451327435</v>
      </c>
      <c r="AT1020">
        <v>894</v>
      </c>
      <c r="AU1020" s="20">
        <v>2007.0000000000002</v>
      </c>
      <c r="AV1020" s="8">
        <v>96.862934362934368</v>
      </c>
      <c r="AW1020" s="34">
        <v>125</v>
      </c>
      <c r="AX1020" s="34">
        <v>61</v>
      </c>
    </row>
    <row r="1021" spans="1:50" x14ac:dyDescent="0.25">
      <c r="A1021" s="2" t="s">
        <v>758</v>
      </c>
      <c r="B1021" s="3" t="s">
        <v>2035</v>
      </c>
      <c r="C1021" s="4">
        <v>50683</v>
      </c>
      <c r="D1021" s="2" t="s">
        <v>760</v>
      </c>
      <c r="E1021" s="2" t="s">
        <v>2036</v>
      </c>
      <c r="F1021" t="e">
        <v>#N/A</v>
      </c>
      <c r="G1021" s="6" t="s">
        <v>2230</v>
      </c>
      <c r="H1021" s="6">
        <v>6</v>
      </c>
      <c r="I1021" s="6" t="s">
        <v>2238</v>
      </c>
      <c r="J1021" s="6" t="s">
        <v>2238</v>
      </c>
      <c r="K1021" s="34">
        <v>117046.3</v>
      </c>
      <c r="L1021" s="34">
        <v>1336</v>
      </c>
      <c r="M1021" s="34">
        <v>1198</v>
      </c>
      <c r="N1021" s="34">
        <v>89.14858096828047</v>
      </c>
      <c r="O1021" s="35">
        <v>0.91853722483787803</v>
      </c>
      <c r="P1021" s="33">
        <v>413</v>
      </c>
      <c r="Q1021" s="33">
        <v>772</v>
      </c>
      <c r="R1021" s="33">
        <v>13</v>
      </c>
      <c r="S1021" s="8">
        <v>29.241471130940106</v>
      </c>
      <c r="T1021" s="33">
        <v>72979.698999999993</v>
      </c>
      <c r="U1021" s="33">
        <v>27660.966</v>
      </c>
      <c r="V1021" s="33">
        <v>10121.460999999999</v>
      </c>
      <c r="W1021" s="33">
        <v>6273.7277999999997</v>
      </c>
      <c r="X1021" s="33">
        <v>588.78522999999996</v>
      </c>
      <c r="Y1021" s="33">
        <v>0</v>
      </c>
      <c r="Z1021" s="33">
        <v>28883.109</v>
      </c>
      <c r="AA1021" s="33">
        <v>8126.9327999999996</v>
      </c>
      <c r="AB1021" s="33">
        <v>329.72224999999997</v>
      </c>
      <c r="AC1021" s="33">
        <v>80203.812000000005</v>
      </c>
      <c r="AD1021" s="33">
        <v>81.063936999999996</v>
      </c>
      <c r="AE1021" s="33">
        <v>81.063929999999999</v>
      </c>
      <c r="AF1021" s="33">
        <v>0</v>
      </c>
      <c r="AG1021" s="33">
        <v>5315.6840000000002</v>
      </c>
      <c r="AH1021" s="33">
        <v>3414.5767999999998</v>
      </c>
      <c r="AI1021" s="33">
        <v>4829.4946</v>
      </c>
      <c r="AJ1021" s="33">
        <v>5998.2992000000004</v>
      </c>
      <c r="AK1021" s="33">
        <v>63590.423999999999</v>
      </c>
      <c r="AL1021" s="33">
        <v>34395.097000000002</v>
      </c>
      <c r="AM1021" s="33">
        <v>12233.5355459</v>
      </c>
      <c r="AN1021" s="33">
        <v>413.1601104159401</v>
      </c>
      <c r="AO1021" s="10">
        <v>0.4983853606027987</v>
      </c>
      <c r="AP1021" s="8">
        <v>0</v>
      </c>
      <c r="AQ1021" s="8">
        <v>182.11992643977388</v>
      </c>
      <c r="AR1021" s="8">
        <v>1163</v>
      </c>
      <c r="AS1021" s="8">
        <v>161.60791057609632</v>
      </c>
      <c r="AT1021">
        <v>423</v>
      </c>
      <c r="AU1021" s="20">
        <v>933</v>
      </c>
      <c r="AV1021" s="8">
        <v>77.879799666110188</v>
      </c>
      <c r="AW1021" s="34">
        <v>201</v>
      </c>
      <c r="AX1021" s="34">
        <v>178</v>
      </c>
    </row>
    <row r="1022" spans="1:50" x14ac:dyDescent="0.25">
      <c r="A1022" s="2" t="s">
        <v>301</v>
      </c>
      <c r="B1022" s="3" t="s">
        <v>2037</v>
      </c>
      <c r="C1022" s="4">
        <v>13030</v>
      </c>
      <c r="D1022" s="2" t="s">
        <v>303</v>
      </c>
      <c r="E1022" s="2" t="s">
        <v>2038</v>
      </c>
      <c r="F1022" t="e">
        <v>#N/A</v>
      </c>
      <c r="G1022" s="6" t="s">
        <v>2233</v>
      </c>
      <c r="H1022" s="6">
        <v>15</v>
      </c>
      <c r="I1022" s="6" t="s">
        <v>2238</v>
      </c>
      <c r="J1022" s="6" t="s">
        <v>2238</v>
      </c>
      <c r="K1022" s="34">
        <v>30948</v>
      </c>
      <c r="L1022" s="34">
        <v>962</v>
      </c>
      <c r="M1022" s="34">
        <v>928</v>
      </c>
      <c r="N1022" s="34">
        <v>27.155172413793103</v>
      </c>
      <c r="O1022" s="35">
        <v>1.955797119118772</v>
      </c>
      <c r="P1022" s="33">
        <v>349</v>
      </c>
      <c r="Q1022" s="33">
        <v>571</v>
      </c>
      <c r="R1022" s="33">
        <v>8</v>
      </c>
      <c r="S1022" s="8">
        <v>38.982798523481954</v>
      </c>
      <c r="T1022" s="33">
        <v>5468.2829000000002</v>
      </c>
      <c r="U1022" s="33">
        <v>10.824528000000001</v>
      </c>
      <c r="V1022" s="33">
        <v>0</v>
      </c>
      <c r="W1022" s="33">
        <v>7423.4041999999999</v>
      </c>
      <c r="X1022" s="33">
        <v>13056.114</v>
      </c>
      <c r="Y1022" s="33">
        <v>1731.8723</v>
      </c>
      <c r="Z1022" s="33">
        <v>8657.1376999999993</v>
      </c>
      <c r="AA1022" s="33">
        <v>268.41681</v>
      </c>
      <c r="AB1022" s="33">
        <v>3194.0583000000001</v>
      </c>
      <c r="AC1022" s="33">
        <v>16676.775000000001</v>
      </c>
      <c r="AD1022" s="33">
        <v>89.131529999999998</v>
      </c>
      <c r="AE1022" s="33">
        <v>127.22201</v>
      </c>
      <c r="AF1022" s="33">
        <v>0</v>
      </c>
      <c r="AG1022" s="33">
        <v>1640.7738999999999</v>
      </c>
      <c r="AH1022" s="33">
        <v>239.79445000000001</v>
      </c>
      <c r="AI1022" s="33">
        <v>627.39184999999998</v>
      </c>
      <c r="AJ1022" s="33">
        <v>3248.5272</v>
      </c>
      <c r="AK1022" s="33">
        <v>12798.157999999999</v>
      </c>
      <c r="AL1022" s="33">
        <v>11935.523999999999</v>
      </c>
      <c r="AM1022" s="33">
        <v>0</v>
      </c>
      <c r="AN1022" s="33">
        <v>50.787485618067997</v>
      </c>
      <c r="AO1022" s="10">
        <v>0.71752165223184539</v>
      </c>
      <c r="AP1022" s="8">
        <v>0</v>
      </c>
      <c r="AQ1022" s="8">
        <v>112.10938396529943</v>
      </c>
      <c r="AR1022" s="8">
        <v>304</v>
      </c>
      <c r="AS1022" s="8">
        <v>607.23684210526312</v>
      </c>
      <c r="AT1022">
        <v>584</v>
      </c>
      <c r="AU1022" s="20">
        <v>895</v>
      </c>
      <c r="AV1022" s="8">
        <v>96.443965517241381</v>
      </c>
      <c r="AW1022" s="34">
        <v>222</v>
      </c>
      <c r="AX1022" s="34">
        <v>160</v>
      </c>
    </row>
    <row r="1023" spans="1:50" x14ac:dyDescent="0.25">
      <c r="A1023" s="2" t="s">
        <v>204</v>
      </c>
      <c r="B1023" s="3" t="s">
        <v>2039</v>
      </c>
      <c r="C1023" s="4">
        <v>52250</v>
      </c>
      <c r="D1023" s="2" t="s">
        <v>206</v>
      </c>
      <c r="E1023" s="2" t="s">
        <v>2040</v>
      </c>
      <c r="F1023" t="s">
        <v>2255</v>
      </c>
      <c r="G1023" s="6" t="s">
        <v>2230</v>
      </c>
      <c r="H1023" s="6">
        <v>28</v>
      </c>
      <c r="I1023" s="6" t="s">
        <v>2237</v>
      </c>
      <c r="J1023" s="6" t="s">
        <v>2238</v>
      </c>
      <c r="K1023" s="34">
        <v>247483.4</v>
      </c>
      <c r="L1023" s="34">
        <v>3896</v>
      </c>
      <c r="M1023" s="34">
        <v>3884</v>
      </c>
      <c r="N1023" s="34">
        <v>55.278063851699279</v>
      </c>
      <c r="O1023" s="35">
        <v>1.8426796428138121</v>
      </c>
      <c r="P1023" s="33">
        <v>0</v>
      </c>
      <c r="Q1023" s="33">
        <v>0</v>
      </c>
      <c r="R1023" s="33">
        <v>3884</v>
      </c>
      <c r="S1023" s="8">
        <v>87.352227478716941</v>
      </c>
      <c r="T1023" s="33">
        <v>148.50232</v>
      </c>
      <c r="U1023" s="33">
        <v>0.23355276</v>
      </c>
      <c r="V1023" s="33">
        <v>19968.034</v>
      </c>
      <c r="W1023" s="33">
        <v>223285.71</v>
      </c>
      <c r="X1023" s="33">
        <v>59.181668000000002</v>
      </c>
      <c r="Y1023" s="33">
        <v>1925.3344</v>
      </c>
      <c r="Z1023" s="33">
        <v>204081.41</v>
      </c>
      <c r="AA1023" s="33">
        <v>17471.574000000001</v>
      </c>
      <c r="AB1023" s="33">
        <v>6909.1818999999996</v>
      </c>
      <c r="AC1023" s="33">
        <v>19411.267</v>
      </c>
      <c r="AD1023" s="33">
        <v>31.506449</v>
      </c>
      <c r="AE1023" s="33">
        <v>37.284044000000002</v>
      </c>
      <c r="AF1023" s="33">
        <v>0</v>
      </c>
      <c r="AG1023" s="33">
        <v>3439.8042</v>
      </c>
      <c r="AH1023" s="33">
        <v>17464.75</v>
      </c>
      <c r="AI1023" s="33">
        <v>998.46235000000001</v>
      </c>
      <c r="AJ1023" s="33">
        <v>9590.8935999999994</v>
      </c>
      <c r="AK1023" s="33">
        <v>81.436100999999994</v>
      </c>
      <c r="AL1023" s="33">
        <v>218210.64</v>
      </c>
      <c r="AM1023" s="33">
        <v>15021.580654199999</v>
      </c>
      <c r="AN1023" s="33">
        <v>806.56811377576014</v>
      </c>
      <c r="AO1023" s="10">
        <v>0.64383791024782322</v>
      </c>
      <c r="AP1023" s="8">
        <v>0</v>
      </c>
      <c r="AQ1023" s="8">
        <v>0</v>
      </c>
      <c r="AR1023" s="8">
        <v>2485</v>
      </c>
      <c r="AS1023" s="8">
        <v>0</v>
      </c>
      <c r="AT1023">
        <v>1232</v>
      </c>
      <c r="AU1023" s="20">
        <v>3730</v>
      </c>
      <c r="AV1023" s="8">
        <v>96.035015447991753</v>
      </c>
      <c r="AW1023" s="34">
        <v>224</v>
      </c>
      <c r="AX1023" s="34">
        <v>167</v>
      </c>
    </row>
    <row r="1024" spans="1:50" x14ac:dyDescent="0.25">
      <c r="A1024" s="2" t="s">
        <v>204</v>
      </c>
      <c r="B1024" s="3" t="s">
        <v>2041</v>
      </c>
      <c r="C1024" s="4">
        <v>52835</v>
      </c>
      <c r="D1024" s="2" t="s">
        <v>206</v>
      </c>
      <c r="E1024" s="2" t="s">
        <v>2042</v>
      </c>
      <c r="F1024" t="s">
        <v>2255</v>
      </c>
      <c r="G1024" s="5" t="s">
        <v>2231</v>
      </c>
      <c r="H1024" s="6">
        <v>0</v>
      </c>
      <c r="I1024" s="6" t="s">
        <v>2239</v>
      </c>
      <c r="J1024" s="6" t="s">
        <v>2239</v>
      </c>
      <c r="K1024" s="34">
        <v>357379.60000000003</v>
      </c>
      <c r="L1024" s="34">
        <v>14818</v>
      </c>
      <c r="M1024" s="34">
        <v>14374</v>
      </c>
      <c r="N1024" s="34">
        <v>51.356616112425215</v>
      </c>
      <c r="O1024" s="35">
        <v>4.9841075256497582</v>
      </c>
      <c r="P1024" s="33">
        <v>0</v>
      </c>
      <c r="Q1024" s="33">
        <v>0</v>
      </c>
      <c r="R1024" s="33">
        <v>14374</v>
      </c>
      <c r="S1024" s="8">
        <v>74.308050302203981</v>
      </c>
      <c r="T1024" s="33">
        <v>93597.907000000007</v>
      </c>
      <c r="U1024" s="33">
        <v>0</v>
      </c>
      <c r="V1024" s="33">
        <v>65040.114000000001</v>
      </c>
      <c r="W1024" s="33">
        <v>154342.41</v>
      </c>
      <c r="X1024" s="33">
        <v>28844.424999999999</v>
      </c>
      <c r="Y1024" s="33">
        <v>4466.1264000000001</v>
      </c>
      <c r="Z1024" s="33">
        <v>205411.06</v>
      </c>
      <c r="AA1024" s="33">
        <v>19303.886999999999</v>
      </c>
      <c r="AB1024" s="33">
        <v>11880.491</v>
      </c>
      <c r="AC1024" s="33">
        <v>113995.21</v>
      </c>
      <c r="AD1024" s="33">
        <v>700.74945000000002</v>
      </c>
      <c r="AE1024" s="33">
        <v>721.25924999999995</v>
      </c>
      <c r="AF1024" s="33">
        <v>0</v>
      </c>
      <c r="AG1024" s="33">
        <v>5910.3985000000002</v>
      </c>
      <c r="AH1024" s="33">
        <v>19720.080999999998</v>
      </c>
      <c r="AI1024" s="33">
        <v>1773.3946000000001</v>
      </c>
      <c r="AJ1024" s="33">
        <v>52655.862000000001</v>
      </c>
      <c r="AK1024" s="33">
        <v>10830.424999999999</v>
      </c>
      <c r="AL1024" s="33">
        <v>263844.24</v>
      </c>
      <c r="AM1024" s="33">
        <v>0</v>
      </c>
      <c r="AN1024" s="33">
        <v>3546.6703895915193</v>
      </c>
      <c r="AO1024" s="10">
        <v>0.67559342665855138</v>
      </c>
      <c r="AP1024" s="8">
        <v>4.0067313085984457</v>
      </c>
      <c r="AQ1024" s="8">
        <v>84.608531739307097</v>
      </c>
      <c r="AR1024" s="8">
        <v>3778</v>
      </c>
      <c r="AS1024" s="8">
        <v>24.86765484383271</v>
      </c>
      <c r="AT1024">
        <v>6326</v>
      </c>
      <c r="AU1024" s="20">
        <v>11496</v>
      </c>
      <c r="AV1024" s="8">
        <v>79.977737581744819</v>
      </c>
      <c r="AW1024" s="34">
        <v>1133</v>
      </c>
      <c r="AX1024" s="34">
        <v>1003</v>
      </c>
    </row>
    <row r="1025" spans="1:50" x14ac:dyDescent="0.25">
      <c r="A1025" s="2" t="s">
        <v>376</v>
      </c>
      <c r="B1025" s="3" t="s">
        <v>2043</v>
      </c>
      <c r="C1025" s="4">
        <v>47551</v>
      </c>
      <c r="D1025" s="2" t="s">
        <v>378</v>
      </c>
      <c r="E1025" s="2" t="s">
        <v>2044</v>
      </c>
      <c r="F1025" t="e">
        <v>#N/A</v>
      </c>
      <c r="G1025" s="6" t="s">
        <v>2233</v>
      </c>
      <c r="H1025" s="6">
        <v>0</v>
      </c>
      <c r="I1025" s="6" t="s">
        <v>2239</v>
      </c>
      <c r="J1025" s="6" t="s">
        <v>2239</v>
      </c>
      <c r="K1025" s="34">
        <v>162812.20000000001</v>
      </c>
      <c r="L1025" s="34">
        <v>2454</v>
      </c>
      <c r="M1025" s="34">
        <v>2407</v>
      </c>
      <c r="N1025" s="34">
        <v>13.211466555878687</v>
      </c>
      <c r="O1025" s="35">
        <v>0.54096194639856532</v>
      </c>
      <c r="P1025" s="33">
        <v>237</v>
      </c>
      <c r="Q1025" s="33">
        <v>2156</v>
      </c>
      <c r="R1025" s="33">
        <v>14</v>
      </c>
      <c r="S1025" s="8">
        <v>12.249007279803241</v>
      </c>
      <c r="T1025" s="33">
        <v>132156.60999999999</v>
      </c>
      <c r="U1025" s="33">
        <v>1141.971</v>
      </c>
      <c r="V1025" s="33">
        <v>1611.4038</v>
      </c>
      <c r="W1025" s="33">
        <v>11811.733</v>
      </c>
      <c r="X1025" s="33">
        <v>16415.722000000002</v>
      </c>
      <c r="Y1025" s="33">
        <v>12312.608</v>
      </c>
      <c r="Z1025" s="33">
        <v>8094.3968999999997</v>
      </c>
      <c r="AA1025" s="33">
        <v>177.33694</v>
      </c>
      <c r="AB1025" s="33">
        <v>1250.6059</v>
      </c>
      <c r="AC1025" s="33">
        <v>143226.29999999999</v>
      </c>
      <c r="AD1025" s="33">
        <v>608.17651000000001</v>
      </c>
      <c r="AE1025" s="33">
        <v>633.90530999999999</v>
      </c>
      <c r="AF1025" s="33">
        <v>0</v>
      </c>
      <c r="AG1025" s="33">
        <v>10716.958000000001</v>
      </c>
      <c r="AH1025" s="33">
        <v>0</v>
      </c>
      <c r="AI1025" s="33">
        <v>651.38099</v>
      </c>
      <c r="AJ1025" s="33">
        <v>18799.513999999999</v>
      </c>
      <c r="AK1025" s="33">
        <v>114574.81</v>
      </c>
      <c r="AL1025" s="33">
        <v>20292.858</v>
      </c>
      <c r="AM1025" s="33">
        <v>0</v>
      </c>
      <c r="AN1025" s="33">
        <v>316.37443068920004</v>
      </c>
      <c r="AO1025" s="10">
        <v>0.63671274961597546</v>
      </c>
      <c r="AP1025" s="8">
        <v>0</v>
      </c>
      <c r="AQ1025" s="8">
        <v>249.58718632953935</v>
      </c>
      <c r="AR1025" s="8">
        <v>1636</v>
      </c>
      <c r="AS1025" s="8">
        <v>186.85819070904645</v>
      </c>
      <c r="AT1025">
        <v>1790</v>
      </c>
      <c r="AU1025" s="20">
        <v>2187</v>
      </c>
      <c r="AV1025" s="8">
        <v>90.859991690901538</v>
      </c>
      <c r="AW1025" s="34">
        <v>205</v>
      </c>
      <c r="AX1025" s="34">
        <v>115</v>
      </c>
    </row>
    <row r="1026" spans="1:50" x14ac:dyDescent="0.25">
      <c r="A1026" s="2" t="s">
        <v>500</v>
      </c>
      <c r="B1026" s="3" t="s">
        <v>2045</v>
      </c>
      <c r="C1026" s="4">
        <v>5051</v>
      </c>
      <c r="D1026" s="2" t="s">
        <v>502</v>
      </c>
      <c r="E1026" s="2" t="s">
        <v>2046</v>
      </c>
      <c r="F1026" t="e">
        <v>#N/A</v>
      </c>
      <c r="G1026" s="6" t="s">
        <v>2232</v>
      </c>
      <c r="H1026" s="6">
        <v>8</v>
      </c>
      <c r="I1026" s="6" t="s">
        <v>2238</v>
      </c>
      <c r="J1026" s="6" t="s">
        <v>2238</v>
      </c>
      <c r="K1026" s="34">
        <v>75328.899999999994</v>
      </c>
      <c r="L1026" s="34">
        <v>2507</v>
      </c>
      <c r="M1026" s="34">
        <v>1867</v>
      </c>
      <c r="N1026" s="34">
        <v>54.847348687734332</v>
      </c>
      <c r="O1026" s="35">
        <v>2.1272777194034762</v>
      </c>
      <c r="P1026" s="33">
        <v>908</v>
      </c>
      <c r="Q1026" s="33">
        <v>954</v>
      </c>
      <c r="R1026" s="33">
        <v>5</v>
      </c>
      <c r="S1026" s="8">
        <v>26.04684788696645</v>
      </c>
      <c r="T1026" s="33">
        <v>32131.983</v>
      </c>
      <c r="U1026" s="33">
        <v>163.35436999999999</v>
      </c>
      <c r="V1026" s="33">
        <v>0</v>
      </c>
      <c r="W1026" s="33">
        <v>36606.824999999997</v>
      </c>
      <c r="X1026" s="33">
        <v>7719.6314000000002</v>
      </c>
      <c r="Y1026" s="33">
        <v>354.18171000000001</v>
      </c>
      <c r="Z1026" s="33">
        <v>4792.1404000000002</v>
      </c>
      <c r="AA1026" s="33">
        <v>19322.517</v>
      </c>
      <c r="AB1026" s="33">
        <v>83.849138999999994</v>
      </c>
      <c r="AC1026" s="33">
        <v>52669.921000000002</v>
      </c>
      <c r="AD1026" s="33">
        <v>88.162842999999995</v>
      </c>
      <c r="AE1026" s="33">
        <v>105.1878</v>
      </c>
      <c r="AF1026" s="33">
        <v>0</v>
      </c>
      <c r="AG1026" s="33">
        <v>364.08184999999997</v>
      </c>
      <c r="AH1026" s="33">
        <v>19322.517</v>
      </c>
      <c r="AI1026" s="33">
        <v>6.9076877000000003</v>
      </c>
      <c r="AJ1026" s="33">
        <v>20555.944</v>
      </c>
      <c r="AK1026" s="33">
        <v>16813.560000000001</v>
      </c>
      <c r="AL1026" s="33">
        <v>20135.063999999998</v>
      </c>
      <c r="AM1026" s="33">
        <v>0</v>
      </c>
      <c r="AN1026" s="33">
        <v>108.917501224936</v>
      </c>
      <c r="AO1026" s="10">
        <v>0.5988117131135946</v>
      </c>
      <c r="AP1026" s="8">
        <v>20.669698222405952</v>
      </c>
      <c r="AQ1026" s="8">
        <v>106.11448191404622</v>
      </c>
      <c r="AR1026" s="8">
        <v>718</v>
      </c>
      <c r="AS1026" s="8">
        <v>187.04735376044567</v>
      </c>
      <c r="AT1026">
        <v>967</v>
      </c>
      <c r="AU1026" s="20">
        <v>1692</v>
      </c>
      <c r="AV1026" s="8">
        <v>90.626673808248526</v>
      </c>
      <c r="AW1026" s="34">
        <v>99</v>
      </c>
      <c r="AX1026" s="34">
        <v>84</v>
      </c>
    </row>
    <row r="1027" spans="1:50" x14ac:dyDescent="0.25">
      <c r="A1027" s="2" t="s">
        <v>204</v>
      </c>
      <c r="B1027" s="3" t="s">
        <v>2047</v>
      </c>
      <c r="C1027" s="4">
        <v>52786</v>
      </c>
      <c r="D1027" s="2" t="s">
        <v>206</v>
      </c>
      <c r="E1027" s="2" t="s">
        <v>2048</v>
      </c>
      <c r="F1027" t="e">
        <v>#N/A</v>
      </c>
      <c r="G1027" s="6" t="s">
        <v>2233</v>
      </c>
      <c r="H1027" s="6">
        <v>6</v>
      </c>
      <c r="I1027" s="6" t="s">
        <v>2238</v>
      </c>
      <c r="J1027" s="6" t="s">
        <v>2238</v>
      </c>
      <c r="K1027" s="34">
        <v>23021</v>
      </c>
      <c r="L1027" s="34">
        <v>6904</v>
      </c>
      <c r="M1027" s="34">
        <v>6025</v>
      </c>
      <c r="N1027" s="34">
        <v>90.008298755186729</v>
      </c>
      <c r="O1027" s="35">
        <v>23.588596328972699</v>
      </c>
      <c r="P1027" s="33">
        <v>3009</v>
      </c>
      <c r="Q1027" s="33">
        <v>2968</v>
      </c>
      <c r="R1027" s="33">
        <v>48</v>
      </c>
      <c r="S1027" s="8">
        <v>69.38041752948233</v>
      </c>
      <c r="T1027" s="33">
        <v>1396.4350999999999</v>
      </c>
      <c r="U1027" s="33">
        <v>0</v>
      </c>
      <c r="V1027" s="33">
        <v>210.91784000000001</v>
      </c>
      <c r="W1027" s="33">
        <v>21633.258000000002</v>
      </c>
      <c r="X1027" s="33">
        <v>44.810099000000001</v>
      </c>
      <c r="Y1027" s="33">
        <v>0</v>
      </c>
      <c r="Z1027" s="33">
        <v>0</v>
      </c>
      <c r="AA1027" s="33">
        <v>105.1367</v>
      </c>
      <c r="AB1027" s="33">
        <v>149.33143999999999</v>
      </c>
      <c r="AC1027" s="33">
        <v>23138.824000000001</v>
      </c>
      <c r="AD1027" s="33">
        <v>77.425689000000006</v>
      </c>
      <c r="AE1027" s="33">
        <v>66.688301999999993</v>
      </c>
      <c r="AF1027" s="33">
        <v>0</v>
      </c>
      <c r="AG1027" s="33">
        <v>3386.7804999999998</v>
      </c>
      <c r="AH1027" s="33">
        <v>0</v>
      </c>
      <c r="AI1027" s="33">
        <v>21.496514999999999</v>
      </c>
      <c r="AJ1027" s="33">
        <v>2440.5976000000001</v>
      </c>
      <c r="AK1027" s="33">
        <v>1271.076</v>
      </c>
      <c r="AL1027" s="33">
        <v>16284.079</v>
      </c>
      <c r="AM1027" s="33">
        <v>0</v>
      </c>
      <c r="AN1027" s="33">
        <v>13.153555153272798</v>
      </c>
      <c r="AO1027" s="10">
        <v>0.4124431448992853</v>
      </c>
      <c r="AP1027" s="8">
        <v>0</v>
      </c>
      <c r="AQ1027" s="8">
        <v>150.07995544816956</v>
      </c>
      <c r="AR1027" s="8">
        <v>245</v>
      </c>
      <c r="AS1027" s="8">
        <v>680.20408163265301</v>
      </c>
      <c r="AT1027">
        <v>5698</v>
      </c>
      <c r="AU1027" s="20">
        <v>5499</v>
      </c>
      <c r="AV1027" s="8">
        <v>91.269709543568467</v>
      </c>
      <c r="AW1027" s="34">
        <v>666</v>
      </c>
      <c r="AX1027" s="34">
        <v>605</v>
      </c>
    </row>
    <row r="1028" spans="1:50" x14ac:dyDescent="0.25">
      <c r="A1028" s="2" t="s">
        <v>500</v>
      </c>
      <c r="B1028" s="3" t="s">
        <v>2049</v>
      </c>
      <c r="C1028" s="4">
        <v>5113</v>
      </c>
      <c r="D1028" s="2" t="s">
        <v>502</v>
      </c>
      <c r="E1028" s="2" t="s">
        <v>2050</v>
      </c>
      <c r="F1028" t="e">
        <v>#N/A</v>
      </c>
      <c r="G1028" s="6" t="s">
        <v>2230</v>
      </c>
      <c r="H1028" s="6">
        <v>10</v>
      </c>
      <c r="I1028" s="6" t="s">
        <v>2238</v>
      </c>
      <c r="J1028" s="6" t="s">
        <v>2238</v>
      </c>
      <c r="K1028" s="34">
        <v>35999</v>
      </c>
      <c r="L1028" s="34">
        <v>2829</v>
      </c>
      <c r="M1028" s="34">
        <v>2165</v>
      </c>
      <c r="N1028" s="34">
        <v>62.725173210161664</v>
      </c>
      <c r="O1028" s="35">
        <v>6.7553459606132407</v>
      </c>
      <c r="P1028" s="33">
        <v>1137</v>
      </c>
      <c r="Q1028" s="33">
        <v>1018</v>
      </c>
      <c r="R1028" s="33">
        <v>10</v>
      </c>
      <c r="S1028" s="8">
        <v>76.546333033689791</v>
      </c>
      <c r="T1028" s="33">
        <v>2157.1282000000001</v>
      </c>
      <c r="U1028" s="33">
        <v>0</v>
      </c>
      <c r="V1028" s="33">
        <v>1375.7593999999999</v>
      </c>
      <c r="W1028" s="33">
        <v>31854.673999999999</v>
      </c>
      <c r="X1028" s="33">
        <v>555.98429999999996</v>
      </c>
      <c r="Y1028" s="33">
        <v>0</v>
      </c>
      <c r="Z1028" s="33">
        <v>6271.4116000000004</v>
      </c>
      <c r="AA1028" s="33">
        <v>1321.7325000000001</v>
      </c>
      <c r="AB1028" s="33">
        <v>204.45546999999999</v>
      </c>
      <c r="AC1028" s="33">
        <v>28342.991000000002</v>
      </c>
      <c r="AD1028" s="33">
        <v>18.648726</v>
      </c>
      <c r="AE1028" s="33">
        <v>65.894988999999995</v>
      </c>
      <c r="AF1028" s="33">
        <v>0</v>
      </c>
      <c r="AG1028" s="33">
        <v>2330.4212000000002</v>
      </c>
      <c r="AH1028" s="33">
        <v>1294.4236000000001</v>
      </c>
      <c r="AI1028" s="33">
        <v>53.323472000000002</v>
      </c>
      <c r="AJ1028" s="33">
        <v>2528.8029999999999</v>
      </c>
      <c r="AK1028" s="33">
        <v>2207.8031999999998</v>
      </c>
      <c r="AL1028" s="33">
        <v>27678.57</v>
      </c>
      <c r="AM1028" s="33">
        <v>0</v>
      </c>
      <c r="AN1028" s="33">
        <v>34.536598173571605</v>
      </c>
      <c r="AO1028" s="10">
        <v>0.31076178960096734</v>
      </c>
      <c r="AP1028" s="8">
        <v>0</v>
      </c>
      <c r="AQ1028" s="8">
        <v>35.555857677826353</v>
      </c>
      <c r="AR1028" s="8">
        <v>368</v>
      </c>
      <c r="AS1028" s="8">
        <v>122.28260869565217</v>
      </c>
      <c r="AT1028">
        <v>721</v>
      </c>
      <c r="AU1028" s="20">
        <v>1695</v>
      </c>
      <c r="AV1028" s="8">
        <v>78.290993071593533</v>
      </c>
      <c r="AW1028" s="34">
        <v>84</v>
      </c>
      <c r="AX1028" s="34">
        <v>77</v>
      </c>
    </row>
    <row r="1029" spans="1:50" x14ac:dyDescent="0.25">
      <c r="A1029" s="2" t="s">
        <v>1145</v>
      </c>
      <c r="B1029" s="3" t="s">
        <v>2051</v>
      </c>
      <c r="C1029" s="4">
        <v>18785</v>
      </c>
      <c r="D1029" s="2" t="s">
        <v>1147</v>
      </c>
      <c r="E1029" s="2" t="s">
        <v>2052</v>
      </c>
      <c r="F1029" t="s">
        <v>2254</v>
      </c>
      <c r="G1029" s="6" t="s">
        <v>2233</v>
      </c>
      <c r="H1029" s="6">
        <v>0</v>
      </c>
      <c r="I1029" s="6" t="s">
        <v>2239</v>
      </c>
      <c r="J1029" s="6" t="s">
        <v>2239</v>
      </c>
      <c r="K1029" s="34">
        <v>50846.600000000006</v>
      </c>
      <c r="L1029" s="34">
        <v>636</v>
      </c>
      <c r="M1029" s="34">
        <v>557</v>
      </c>
      <c r="N1029" s="34">
        <v>10.951526032315979</v>
      </c>
      <c r="O1029" s="35">
        <v>0.2116141773013841</v>
      </c>
      <c r="P1029" s="33">
        <v>196</v>
      </c>
      <c r="Q1029" s="33">
        <v>360</v>
      </c>
      <c r="R1029" s="33">
        <v>1</v>
      </c>
      <c r="S1029" s="8">
        <v>43.914250670620802</v>
      </c>
      <c r="T1029" s="33">
        <v>0</v>
      </c>
      <c r="U1029" s="33">
        <v>0</v>
      </c>
      <c r="V1029" s="33">
        <v>0</v>
      </c>
      <c r="W1029" s="33">
        <v>52752.451999999997</v>
      </c>
      <c r="X1029" s="33">
        <v>15092.698</v>
      </c>
      <c r="Y1029" s="33">
        <v>1198.0572999999999</v>
      </c>
      <c r="Z1029" s="33">
        <v>14083.155000000001</v>
      </c>
      <c r="AA1029" s="33">
        <v>0</v>
      </c>
      <c r="AB1029" s="33">
        <v>1795.1921</v>
      </c>
      <c r="AC1029" s="33">
        <v>52269.697999999997</v>
      </c>
      <c r="AD1029" s="33">
        <v>38.295819999999999</v>
      </c>
      <c r="AE1029" s="33">
        <v>4.564609E-2</v>
      </c>
      <c r="AF1029" s="33">
        <v>0</v>
      </c>
      <c r="AG1029" s="33">
        <v>498.46715999999998</v>
      </c>
      <c r="AH1029" s="33">
        <v>0</v>
      </c>
      <c r="AI1029" s="33">
        <v>318.37983000000003</v>
      </c>
      <c r="AJ1029" s="33">
        <v>38097.843000000001</v>
      </c>
      <c r="AK1029" s="33">
        <v>0</v>
      </c>
      <c r="AL1029" s="33">
        <v>30469.663</v>
      </c>
      <c r="AM1029" s="33">
        <v>0</v>
      </c>
      <c r="AN1029" s="33">
        <v>694.8339761044399</v>
      </c>
      <c r="AO1029" s="10">
        <v>0.59203296703296704</v>
      </c>
      <c r="AP1029" s="8">
        <v>0</v>
      </c>
      <c r="AQ1029" s="8">
        <v>88.062847175375353</v>
      </c>
      <c r="AR1029" s="8">
        <v>747</v>
      </c>
      <c r="AS1029" s="8">
        <v>170.01338688085676</v>
      </c>
      <c r="AT1029">
        <v>119</v>
      </c>
      <c r="AU1029" s="20">
        <v>533</v>
      </c>
      <c r="AV1029" s="8">
        <v>95.69120287253142</v>
      </c>
      <c r="AW1029" s="34">
        <v>70</v>
      </c>
      <c r="AX1029" s="34">
        <v>66</v>
      </c>
    </row>
    <row r="1030" spans="1:50" x14ac:dyDescent="0.25">
      <c r="A1030" s="2" t="s">
        <v>500</v>
      </c>
      <c r="B1030" s="3" t="s">
        <v>2053</v>
      </c>
      <c r="C1030" s="4">
        <v>5659</v>
      </c>
      <c r="D1030" s="2" t="s">
        <v>502</v>
      </c>
      <c r="E1030" s="2" t="s">
        <v>2054</v>
      </c>
      <c r="F1030" t="e">
        <v>#N/A</v>
      </c>
      <c r="G1030" s="6" t="s">
        <v>2232</v>
      </c>
      <c r="H1030" s="6">
        <v>11</v>
      </c>
      <c r="I1030" s="6" t="s">
        <v>2238</v>
      </c>
      <c r="J1030" s="6" t="s">
        <v>2238</v>
      </c>
      <c r="K1030" s="34">
        <v>27760.600000000002</v>
      </c>
      <c r="L1030" s="34">
        <v>1020</v>
      </c>
      <c r="M1030" s="34">
        <v>720</v>
      </c>
      <c r="N1030" s="34">
        <v>50.138888888888886</v>
      </c>
      <c r="O1030" s="35">
        <v>2.9288927569706087</v>
      </c>
      <c r="P1030" s="33">
        <v>398</v>
      </c>
      <c r="Q1030" s="33">
        <v>320</v>
      </c>
      <c r="R1030" s="33">
        <v>2</v>
      </c>
      <c r="S1030" s="8">
        <v>15.588077019258364</v>
      </c>
      <c r="T1030" s="33">
        <v>15055.41</v>
      </c>
      <c r="U1030" s="33">
        <v>0</v>
      </c>
      <c r="V1030" s="33">
        <v>0</v>
      </c>
      <c r="W1030" s="33">
        <v>9859.5699000000004</v>
      </c>
      <c r="X1030" s="33">
        <v>0</v>
      </c>
      <c r="Y1030" s="33">
        <v>0</v>
      </c>
      <c r="Z1030" s="33">
        <v>837.66544999999996</v>
      </c>
      <c r="AA1030" s="33">
        <v>7246.9403000000002</v>
      </c>
      <c r="AB1030" s="33">
        <v>84.973201000000003</v>
      </c>
      <c r="AC1030" s="33">
        <v>16894.678</v>
      </c>
      <c r="AD1030" s="33">
        <v>40.950291999999997</v>
      </c>
      <c r="AE1030" s="33">
        <v>71.070279999999997</v>
      </c>
      <c r="AF1030" s="33">
        <v>0</v>
      </c>
      <c r="AG1030" s="33">
        <v>40.840024999999997</v>
      </c>
      <c r="AH1030" s="33">
        <v>7245.6845999999996</v>
      </c>
      <c r="AI1030" s="33">
        <v>70.998926999999995</v>
      </c>
      <c r="AJ1030" s="33">
        <v>5684.3832000000002</v>
      </c>
      <c r="AK1030" s="33">
        <v>8063.4106000000002</v>
      </c>
      <c r="AL1030" s="33">
        <v>3909.0462000000002</v>
      </c>
      <c r="AM1030" s="33">
        <v>0</v>
      </c>
      <c r="AN1030" s="33">
        <v>7.4238890633960004</v>
      </c>
      <c r="AO1030" s="10">
        <v>0.67502065546681356</v>
      </c>
      <c r="AP1030" s="8">
        <v>0</v>
      </c>
      <c r="AQ1030" s="8">
        <v>111.48736707425108</v>
      </c>
      <c r="AR1030" s="8">
        <v>241</v>
      </c>
      <c r="AS1030" s="8">
        <v>585.47717842323652</v>
      </c>
      <c r="AT1030">
        <v>450</v>
      </c>
      <c r="AU1030" s="20">
        <v>661</v>
      </c>
      <c r="AV1030" s="8">
        <v>91.805555555555557</v>
      </c>
      <c r="AW1030" s="34">
        <v>75</v>
      </c>
      <c r="AX1030" s="34">
        <v>58</v>
      </c>
    </row>
    <row r="1031" spans="1:50" x14ac:dyDescent="0.25">
      <c r="A1031" s="2" t="s">
        <v>758</v>
      </c>
      <c r="B1031" s="3" t="s">
        <v>2055</v>
      </c>
      <c r="C1031" s="4">
        <v>50400</v>
      </c>
      <c r="D1031" s="2" t="s">
        <v>760</v>
      </c>
      <c r="E1031" s="2" t="s">
        <v>2056</v>
      </c>
      <c r="F1031" t="e">
        <v>#N/A</v>
      </c>
      <c r="G1031" s="6" t="s">
        <v>2233</v>
      </c>
      <c r="H1031" s="6">
        <v>6</v>
      </c>
      <c r="I1031" s="6" t="s">
        <v>2238</v>
      </c>
      <c r="J1031" s="6" t="s">
        <v>2238</v>
      </c>
      <c r="K1031" s="34">
        <v>79284.7</v>
      </c>
      <c r="L1031" s="34">
        <v>1919</v>
      </c>
      <c r="M1031" s="34">
        <v>1688</v>
      </c>
      <c r="N1031" s="34">
        <v>43.720379146919427</v>
      </c>
      <c r="O1031" s="35">
        <v>2.2316250393963242</v>
      </c>
      <c r="P1031" s="33">
        <v>0</v>
      </c>
      <c r="Q1031" s="33">
        <v>0</v>
      </c>
      <c r="R1031" s="33">
        <v>1688</v>
      </c>
      <c r="S1031" s="8">
        <v>68.470563385521515</v>
      </c>
      <c r="T1031" s="33">
        <v>12450.86</v>
      </c>
      <c r="U1031" s="33">
        <v>8157.5286999999998</v>
      </c>
      <c r="V1031" s="33">
        <v>1549.4613999999999</v>
      </c>
      <c r="W1031" s="33">
        <v>60417.546000000002</v>
      </c>
      <c r="X1031" s="33">
        <v>0</v>
      </c>
      <c r="Y1031" s="33">
        <v>0</v>
      </c>
      <c r="Z1031" s="33">
        <v>46201.466999999997</v>
      </c>
      <c r="AA1031" s="33">
        <v>16136.056</v>
      </c>
      <c r="AB1031" s="33">
        <v>418.31578999999999</v>
      </c>
      <c r="AC1031" s="33">
        <v>19781.294999999998</v>
      </c>
      <c r="AD1031" s="33">
        <v>38.261389999999999</v>
      </c>
      <c r="AE1031" s="33">
        <v>38.261406999999998</v>
      </c>
      <c r="AF1031" s="33">
        <v>0</v>
      </c>
      <c r="AG1031" s="33">
        <v>681.39922000000001</v>
      </c>
      <c r="AH1031" s="33">
        <v>15200.066999999999</v>
      </c>
      <c r="AI1031" s="33">
        <v>141.36100999999999</v>
      </c>
      <c r="AJ1031" s="33">
        <v>1315.9763</v>
      </c>
      <c r="AK1031" s="33">
        <v>8658.5689000000002</v>
      </c>
      <c r="AL1031" s="33">
        <v>56539.762000000002</v>
      </c>
      <c r="AM1031" s="33">
        <v>19444.256154300001</v>
      </c>
      <c r="AN1031" s="33">
        <v>172.33019123865321</v>
      </c>
      <c r="AO1031" s="10">
        <v>0.35502958579881655</v>
      </c>
      <c r="AP1031" s="8">
        <v>0</v>
      </c>
      <c r="AQ1031" s="8">
        <v>114.78545616416928</v>
      </c>
      <c r="AR1031" s="8">
        <v>852</v>
      </c>
      <c r="AS1031" s="8">
        <v>139.03755868544602</v>
      </c>
      <c r="AT1031">
        <v>310</v>
      </c>
      <c r="AU1031" s="20">
        <v>1347.9999999999998</v>
      </c>
      <c r="AV1031" s="8">
        <v>79.857819905213262</v>
      </c>
      <c r="AW1031" s="34">
        <v>334</v>
      </c>
      <c r="AX1031" s="34">
        <v>295</v>
      </c>
    </row>
    <row r="1032" spans="1:50" x14ac:dyDescent="0.25">
      <c r="A1032" s="2" t="s">
        <v>1145</v>
      </c>
      <c r="B1032" s="3" t="s">
        <v>2057</v>
      </c>
      <c r="C1032" s="4">
        <v>18029</v>
      </c>
      <c r="D1032" s="2" t="s">
        <v>1147</v>
      </c>
      <c r="E1032" s="2" t="s">
        <v>203</v>
      </c>
      <c r="F1032" t="s">
        <v>2254</v>
      </c>
      <c r="G1032" s="6" t="s">
        <v>2233</v>
      </c>
      <c r="H1032" s="6">
        <v>8</v>
      </c>
      <c r="I1032" s="6" t="s">
        <v>2238</v>
      </c>
      <c r="J1032" s="6" t="s">
        <v>2238</v>
      </c>
      <c r="K1032" s="34">
        <v>41599.299999999996</v>
      </c>
      <c r="L1032" s="34">
        <v>1401</v>
      </c>
      <c r="M1032" s="34">
        <v>1042</v>
      </c>
      <c r="N1032" s="34">
        <v>16.602687140115162</v>
      </c>
      <c r="O1032" s="35">
        <v>0.83677586947717275</v>
      </c>
      <c r="P1032" s="33">
        <v>84</v>
      </c>
      <c r="Q1032" s="33">
        <v>958</v>
      </c>
      <c r="R1032" s="33">
        <v>0</v>
      </c>
      <c r="S1032" s="8">
        <v>19.860970822986129</v>
      </c>
      <c r="T1032" s="33">
        <v>2458.0664999999999</v>
      </c>
      <c r="U1032" s="33">
        <v>13403.361999999999</v>
      </c>
      <c r="V1032" s="33">
        <v>0</v>
      </c>
      <c r="W1032" s="33">
        <v>18819.087</v>
      </c>
      <c r="X1032" s="33">
        <v>8085.5973999999997</v>
      </c>
      <c r="Y1032" s="33">
        <v>290.42505999999997</v>
      </c>
      <c r="Z1032" s="33">
        <v>2069.5427</v>
      </c>
      <c r="AA1032" s="33">
        <v>34.765937000000001</v>
      </c>
      <c r="AB1032" s="33">
        <v>400.96746000000002</v>
      </c>
      <c r="AC1032" s="33">
        <v>39945.010999999999</v>
      </c>
      <c r="AD1032" s="33">
        <v>25.399657999999999</v>
      </c>
      <c r="AE1032" s="33">
        <v>24.579899000000001</v>
      </c>
      <c r="AF1032" s="33">
        <v>0</v>
      </c>
      <c r="AG1032" s="33">
        <v>281.84134999999998</v>
      </c>
      <c r="AH1032" s="33">
        <v>0</v>
      </c>
      <c r="AI1032" s="33">
        <v>400.96748000000002</v>
      </c>
      <c r="AJ1032" s="33">
        <v>32916.917000000001</v>
      </c>
      <c r="AK1032" s="33">
        <v>648.04348000000005</v>
      </c>
      <c r="AL1032" s="33">
        <v>8493.7633000000005</v>
      </c>
      <c r="AM1032" s="33">
        <v>0</v>
      </c>
      <c r="AN1032" s="33">
        <v>21.24668114153452</v>
      </c>
      <c r="AO1032" s="10">
        <v>0.40831868775629759</v>
      </c>
      <c r="AP1032" s="8">
        <v>0</v>
      </c>
      <c r="AQ1032" s="8">
        <v>123.77337181735827</v>
      </c>
      <c r="AR1032" s="8">
        <v>417</v>
      </c>
      <c r="AS1032" s="8">
        <v>428.05755395683451</v>
      </c>
      <c r="AT1032">
        <v>418</v>
      </c>
      <c r="AU1032" s="20">
        <v>1014</v>
      </c>
      <c r="AV1032" s="8">
        <v>97.312859884836854</v>
      </c>
      <c r="AW1032" s="34">
        <v>52</v>
      </c>
      <c r="AX1032" s="34">
        <v>42</v>
      </c>
    </row>
    <row r="1033" spans="1:50" x14ac:dyDescent="0.25">
      <c r="A1033" s="2" t="s">
        <v>500</v>
      </c>
      <c r="B1033" s="3" t="s">
        <v>2058</v>
      </c>
      <c r="C1033" s="4">
        <v>5483</v>
      </c>
      <c r="D1033" s="2" t="s">
        <v>502</v>
      </c>
      <c r="E1033" s="2" t="s">
        <v>206</v>
      </c>
      <c r="F1033" t="e">
        <v>#N/A</v>
      </c>
      <c r="G1033" s="6" t="s">
        <v>2233</v>
      </c>
      <c r="H1033" s="6">
        <v>19</v>
      </c>
      <c r="I1033" s="6" t="s">
        <v>2238</v>
      </c>
      <c r="J1033" s="6" t="s">
        <v>2239</v>
      </c>
      <c r="K1033" s="34">
        <v>30601.100000000002</v>
      </c>
      <c r="L1033" s="34">
        <v>2088</v>
      </c>
      <c r="M1033" s="34">
        <v>1973</v>
      </c>
      <c r="N1033" s="34">
        <v>55.75266092245311</v>
      </c>
      <c r="O1033" s="35">
        <v>7.9818270319235189</v>
      </c>
      <c r="P1033" s="33">
        <v>1030</v>
      </c>
      <c r="Q1033" s="33">
        <v>824</v>
      </c>
      <c r="R1033" s="33">
        <v>119</v>
      </c>
      <c r="S1033" s="8">
        <v>42.274277286748493</v>
      </c>
      <c r="T1033" s="33">
        <v>1393.6548</v>
      </c>
      <c r="U1033" s="33">
        <v>0</v>
      </c>
      <c r="V1033" s="33">
        <v>98.504726000000005</v>
      </c>
      <c r="W1033" s="33">
        <v>29499.107</v>
      </c>
      <c r="X1033" s="33">
        <v>464.45940999999999</v>
      </c>
      <c r="Y1033" s="33">
        <v>0</v>
      </c>
      <c r="Z1033" s="33">
        <v>10411.402</v>
      </c>
      <c r="AA1033" s="33">
        <v>365.31563</v>
      </c>
      <c r="AB1033" s="33">
        <v>253.59280999999999</v>
      </c>
      <c r="AC1033" s="33">
        <v>20548.226999999999</v>
      </c>
      <c r="AD1033" s="33">
        <v>76.935823999999997</v>
      </c>
      <c r="AE1033" s="33">
        <v>93.227496000000002</v>
      </c>
      <c r="AF1033" s="33">
        <v>0</v>
      </c>
      <c r="AG1033" s="33">
        <v>4407.4201000000003</v>
      </c>
      <c r="AH1033" s="33">
        <v>0</v>
      </c>
      <c r="AI1033" s="33">
        <v>213.42478</v>
      </c>
      <c r="AJ1033" s="33">
        <v>12486.335999999999</v>
      </c>
      <c r="AK1033" s="33">
        <v>1072.9607000000001</v>
      </c>
      <c r="AL1033" s="33">
        <v>13382.105</v>
      </c>
      <c r="AM1033" s="33">
        <v>0</v>
      </c>
      <c r="AN1033" s="33">
        <v>50.889528289820802</v>
      </c>
      <c r="AO1033" s="10">
        <v>0.63108755992934651</v>
      </c>
      <c r="AP1033" s="8">
        <v>0</v>
      </c>
      <c r="AQ1033" s="8">
        <v>63.763504768901932</v>
      </c>
      <c r="AR1033" s="8">
        <v>317</v>
      </c>
      <c r="AS1033" s="8">
        <v>254.57413249211356</v>
      </c>
      <c r="AT1033">
        <v>572</v>
      </c>
      <c r="AU1033" s="20">
        <v>1455</v>
      </c>
      <c r="AV1033" s="8">
        <v>73.74556512924481</v>
      </c>
      <c r="AW1033" s="34">
        <v>101</v>
      </c>
      <c r="AX1033" s="34">
        <v>79</v>
      </c>
    </row>
    <row r="1034" spans="1:50" x14ac:dyDescent="0.25">
      <c r="A1034" s="2" t="s">
        <v>1149</v>
      </c>
      <c r="B1034" s="3" t="s">
        <v>2059</v>
      </c>
      <c r="C1034" s="4">
        <v>20550</v>
      </c>
      <c r="D1034" s="2" t="s">
        <v>1151</v>
      </c>
      <c r="E1034" s="2" t="s">
        <v>2060</v>
      </c>
      <c r="F1034" t="e">
        <v>#N/A</v>
      </c>
      <c r="G1034" s="6" t="s">
        <v>2233</v>
      </c>
      <c r="H1034" s="6">
        <v>0</v>
      </c>
      <c r="I1034" s="6" t="s">
        <v>2239</v>
      </c>
      <c r="J1034" s="6" t="s">
        <v>2239</v>
      </c>
      <c r="K1034" s="34">
        <v>42124.4</v>
      </c>
      <c r="L1034" s="34">
        <v>599</v>
      </c>
      <c r="M1034" s="34">
        <v>555</v>
      </c>
      <c r="N1034" s="34">
        <v>10.45045045045045</v>
      </c>
      <c r="O1034" s="35">
        <v>0.31603530345312586</v>
      </c>
      <c r="P1034" s="33">
        <v>43</v>
      </c>
      <c r="Q1034" s="33">
        <v>511</v>
      </c>
      <c r="R1034" s="33">
        <v>1</v>
      </c>
      <c r="S1034" s="8">
        <v>39.694529973041533</v>
      </c>
      <c r="T1034" s="33">
        <v>14379.088</v>
      </c>
      <c r="U1034" s="33">
        <v>141.77169000000001</v>
      </c>
      <c r="V1034" s="33">
        <v>0</v>
      </c>
      <c r="W1034" s="33">
        <v>22010.434000000001</v>
      </c>
      <c r="X1034" s="33">
        <v>3824.6210000000001</v>
      </c>
      <c r="Y1034" s="33">
        <v>616.68832999999995</v>
      </c>
      <c r="Z1034" s="33">
        <v>7769.6203999999998</v>
      </c>
      <c r="AA1034" s="33">
        <v>1851.4897000000001</v>
      </c>
      <c r="AB1034" s="33">
        <v>1782.1523999999999</v>
      </c>
      <c r="AC1034" s="33">
        <v>30286.042000000001</v>
      </c>
      <c r="AD1034" s="33">
        <v>296.64204999999998</v>
      </c>
      <c r="AE1034" s="33">
        <v>358.84088000000003</v>
      </c>
      <c r="AF1034" s="33">
        <v>23.661597</v>
      </c>
      <c r="AG1034" s="33">
        <v>573.75085000000001</v>
      </c>
      <c r="AH1034" s="33">
        <v>1252.3939</v>
      </c>
      <c r="AI1034" s="33">
        <v>705.24998000000005</v>
      </c>
      <c r="AJ1034" s="33">
        <v>16624.150000000001</v>
      </c>
      <c r="AK1034" s="33">
        <v>6153.6612999999998</v>
      </c>
      <c r="AL1034" s="33">
        <v>16910.927</v>
      </c>
      <c r="AM1034" s="33">
        <v>123.252248736</v>
      </c>
      <c r="AN1034" s="33">
        <v>23.886484303060396</v>
      </c>
      <c r="AO1034" s="10">
        <v>0.68347160178685384</v>
      </c>
      <c r="AP1034" s="8">
        <v>0</v>
      </c>
      <c r="AQ1034" s="8">
        <v>95.473999890000016</v>
      </c>
      <c r="AR1034" s="8">
        <v>438.1</v>
      </c>
      <c r="AS1034" s="8">
        <v>217.92741358137414</v>
      </c>
      <c r="AT1034">
        <v>343</v>
      </c>
      <c r="AU1034" s="20">
        <v>513</v>
      </c>
      <c r="AV1034" s="8">
        <v>92.432432432432435</v>
      </c>
      <c r="AW1034" s="34">
        <v>122</v>
      </c>
      <c r="AX1034" s="34">
        <v>93</v>
      </c>
    </row>
    <row r="1035" spans="1:50" x14ac:dyDescent="0.25">
      <c r="A1035" s="2" t="s">
        <v>301</v>
      </c>
      <c r="B1035" s="3" t="s">
        <v>2061</v>
      </c>
      <c r="C1035" s="4">
        <v>13810</v>
      </c>
      <c r="D1035" s="2" t="s">
        <v>303</v>
      </c>
      <c r="E1035" s="2" t="s">
        <v>2062</v>
      </c>
      <c r="F1035" t="e">
        <v>#N/A</v>
      </c>
      <c r="G1035" s="6" t="s">
        <v>2230</v>
      </c>
      <c r="H1035" s="6">
        <v>0</v>
      </c>
      <c r="I1035" s="6" t="s">
        <v>2239</v>
      </c>
      <c r="J1035" s="6" t="s">
        <v>2239</v>
      </c>
      <c r="K1035" s="34">
        <v>78669.599999999991</v>
      </c>
      <c r="L1035" s="34">
        <v>549</v>
      </c>
      <c r="M1035" s="34">
        <v>546</v>
      </c>
      <c r="N1035" s="34">
        <v>6.7765567765567765</v>
      </c>
      <c r="O1035" s="35">
        <v>0.14201553081011042</v>
      </c>
      <c r="P1035" s="33">
        <v>274</v>
      </c>
      <c r="Q1035" s="33">
        <v>263</v>
      </c>
      <c r="R1035" s="33">
        <v>9</v>
      </c>
      <c r="S1035" s="8">
        <v>52.883966103030019</v>
      </c>
      <c r="T1035" s="33">
        <v>14373.368</v>
      </c>
      <c r="U1035" s="33">
        <v>24.819844</v>
      </c>
      <c r="V1035" s="33">
        <v>0</v>
      </c>
      <c r="W1035" s="33">
        <v>43764.796999999999</v>
      </c>
      <c r="X1035" s="33">
        <v>14578.397999999999</v>
      </c>
      <c r="Y1035" s="33">
        <v>7644.5209000000004</v>
      </c>
      <c r="Z1035" s="33">
        <v>34529.362000000001</v>
      </c>
      <c r="AA1035" s="33">
        <v>855.73289</v>
      </c>
      <c r="AB1035" s="33">
        <v>1476.0209</v>
      </c>
      <c r="AC1035" s="33">
        <v>30400.98</v>
      </c>
      <c r="AD1035" s="33">
        <v>61.543129</v>
      </c>
      <c r="AE1035" s="33">
        <v>78.188676000000001</v>
      </c>
      <c r="AF1035" s="33">
        <v>0</v>
      </c>
      <c r="AG1035" s="33">
        <v>7535.2776999999996</v>
      </c>
      <c r="AH1035" s="33">
        <v>855.73289999999997</v>
      </c>
      <c r="AI1035" s="33">
        <v>304.22296</v>
      </c>
      <c r="AJ1035" s="33">
        <v>12024.630999999999</v>
      </c>
      <c r="AK1035" s="33">
        <v>14523.958000000001</v>
      </c>
      <c r="AL1035" s="33">
        <v>39646.148000000001</v>
      </c>
      <c r="AM1035" s="33">
        <v>0</v>
      </c>
      <c r="AN1035" s="33">
        <v>231.00760968177082</v>
      </c>
      <c r="AO1035" s="10">
        <v>0.70095902353966866</v>
      </c>
      <c r="AP1035" s="8">
        <v>31.397174254317111</v>
      </c>
      <c r="AQ1035" s="8">
        <v>100.87415317787779</v>
      </c>
      <c r="AR1035" s="8">
        <v>758</v>
      </c>
      <c r="AS1035" s="8">
        <v>219.12928759894464</v>
      </c>
      <c r="AT1035">
        <v>200</v>
      </c>
      <c r="AU1035" s="20">
        <v>542</v>
      </c>
      <c r="AV1035" s="8">
        <v>99.26739926739927</v>
      </c>
      <c r="AW1035" s="34">
        <v>45</v>
      </c>
      <c r="AX1035" s="34">
        <v>31</v>
      </c>
    </row>
    <row r="1036" spans="1:50" x14ac:dyDescent="0.25">
      <c r="A1036" s="2" t="s">
        <v>1149</v>
      </c>
      <c r="B1036" s="3" t="s">
        <v>2063</v>
      </c>
      <c r="C1036" s="4">
        <v>20400</v>
      </c>
      <c r="D1036" s="2" t="s">
        <v>1151</v>
      </c>
      <c r="E1036" s="2" t="s">
        <v>2064</v>
      </c>
      <c r="F1036" t="s">
        <v>2261</v>
      </c>
      <c r="G1036" s="6" t="s">
        <v>2233</v>
      </c>
      <c r="H1036" s="6">
        <v>0</v>
      </c>
      <c r="I1036" s="6" t="s">
        <v>2239</v>
      </c>
      <c r="J1036" s="6" t="s">
        <v>2239</v>
      </c>
      <c r="K1036" s="34">
        <v>77376.400000000009</v>
      </c>
      <c r="L1036" s="34">
        <v>1363</v>
      </c>
      <c r="M1036" s="34">
        <v>1264</v>
      </c>
      <c r="N1036" s="34">
        <v>16.534810126582279</v>
      </c>
      <c r="O1036" s="35">
        <v>0.73139062447275016</v>
      </c>
      <c r="P1036" s="33">
        <v>661</v>
      </c>
      <c r="Q1036" s="33">
        <v>590</v>
      </c>
      <c r="R1036" s="33">
        <v>13</v>
      </c>
      <c r="S1036" s="8">
        <v>33.548464437740122</v>
      </c>
      <c r="T1036" s="33">
        <v>16436.993999999999</v>
      </c>
      <c r="U1036" s="33">
        <v>12150.215</v>
      </c>
      <c r="V1036" s="33">
        <v>0</v>
      </c>
      <c r="W1036" s="33">
        <v>30023.16</v>
      </c>
      <c r="X1036" s="33">
        <v>14297.709000000001</v>
      </c>
      <c r="Y1036" s="33">
        <v>0</v>
      </c>
      <c r="Z1036" s="33">
        <v>11061.816000000001</v>
      </c>
      <c r="AA1036" s="33">
        <v>852.52326000000005</v>
      </c>
      <c r="AB1036" s="33">
        <v>252.24179000000001</v>
      </c>
      <c r="AC1036" s="33">
        <v>57670.364000000001</v>
      </c>
      <c r="AD1036" s="33">
        <v>2984.8153000000002</v>
      </c>
      <c r="AE1036" s="33">
        <v>211.25832</v>
      </c>
      <c r="AF1036" s="33">
        <v>2780.0174999999999</v>
      </c>
      <c r="AG1036" s="33">
        <v>90.937995999999998</v>
      </c>
      <c r="AH1036" s="33">
        <v>1032.5688</v>
      </c>
      <c r="AI1036" s="33">
        <v>252.24178000000001</v>
      </c>
      <c r="AJ1036" s="33">
        <v>22320.276999999998</v>
      </c>
      <c r="AK1036" s="33">
        <v>22262.065999999999</v>
      </c>
      <c r="AL1036" s="33">
        <v>24714.862000000001</v>
      </c>
      <c r="AM1036" s="33">
        <v>0</v>
      </c>
      <c r="AN1036" s="33">
        <v>75.584093963446009</v>
      </c>
      <c r="AO1036" s="10">
        <v>0.66588628762541802</v>
      </c>
      <c r="AP1036" s="8">
        <v>0</v>
      </c>
      <c r="AQ1036" s="8">
        <v>31.061000440000001</v>
      </c>
      <c r="AR1036" s="8">
        <v>752</v>
      </c>
      <c r="AS1036" s="8">
        <v>41.304521861702128</v>
      </c>
      <c r="AT1036">
        <v>746</v>
      </c>
      <c r="AU1036" s="20">
        <v>1021</v>
      </c>
      <c r="AV1036" s="8">
        <v>80.775316455696199</v>
      </c>
      <c r="AW1036" s="34">
        <v>178</v>
      </c>
      <c r="AX1036" s="34">
        <v>142</v>
      </c>
    </row>
    <row r="1037" spans="1:50" x14ac:dyDescent="0.25">
      <c r="A1037" s="2" t="s">
        <v>661</v>
      </c>
      <c r="B1037" s="3" t="s">
        <v>2065</v>
      </c>
      <c r="C1037" s="4">
        <v>70823</v>
      </c>
      <c r="D1037" s="2" t="s">
        <v>663</v>
      </c>
      <c r="E1037" s="2" t="s">
        <v>2066</v>
      </c>
      <c r="F1037" t="s">
        <v>2256</v>
      </c>
      <c r="G1037" s="6" t="s">
        <v>2233</v>
      </c>
      <c r="H1037" s="6">
        <v>6</v>
      </c>
      <c r="I1037" s="6" t="s">
        <v>2238</v>
      </c>
      <c r="J1037" s="6" t="s">
        <v>2238</v>
      </c>
      <c r="K1037" s="34">
        <v>28748.399999999998</v>
      </c>
      <c r="L1037" s="34">
        <v>2618</v>
      </c>
      <c r="M1037" s="34">
        <v>1462</v>
      </c>
      <c r="N1037" s="34">
        <v>57.79753761969905</v>
      </c>
      <c r="O1037" s="35">
        <v>4.5663253972892566</v>
      </c>
      <c r="P1037" s="33">
        <v>609</v>
      </c>
      <c r="Q1037" s="33">
        <v>835</v>
      </c>
      <c r="R1037" s="33">
        <v>18</v>
      </c>
      <c r="S1037" s="8">
        <v>14.427349025846981</v>
      </c>
      <c r="T1037" s="33">
        <v>23274.431</v>
      </c>
      <c r="U1037" s="33">
        <v>206.01096999999999</v>
      </c>
      <c r="V1037" s="33">
        <v>0</v>
      </c>
      <c r="W1037" s="33">
        <v>4821.5200999999997</v>
      </c>
      <c r="X1037" s="33">
        <v>0</v>
      </c>
      <c r="Y1037" s="33">
        <v>0.57047864000000004</v>
      </c>
      <c r="Z1037" s="33">
        <v>2648.2284</v>
      </c>
      <c r="AA1037" s="33">
        <v>26.374455999999999</v>
      </c>
      <c r="AB1037" s="33">
        <v>51.524562000000003</v>
      </c>
      <c r="AC1037" s="33">
        <v>25511.05</v>
      </c>
      <c r="AD1037" s="33">
        <v>345.04917</v>
      </c>
      <c r="AE1037" s="33">
        <v>367.32600000000002</v>
      </c>
      <c r="AF1037" s="33">
        <v>143.34276</v>
      </c>
      <c r="AG1037" s="33">
        <v>0.57047731999999995</v>
      </c>
      <c r="AH1037" s="33">
        <v>0</v>
      </c>
      <c r="AI1037" s="33">
        <v>18.939944000000001</v>
      </c>
      <c r="AJ1037" s="33">
        <v>3599.7363</v>
      </c>
      <c r="AK1037" s="33">
        <v>20329.138999999999</v>
      </c>
      <c r="AL1037" s="33">
        <v>4123.7428</v>
      </c>
      <c r="AM1037" s="33">
        <v>1218.7744080299999</v>
      </c>
      <c r="AN1037" s="33">
        <v>81.933870508783443</v>
      </c>
      <c r="AO1037" s="10">
        <v>0.48566233039585954</v>
      </c>
      <c r="AP1037" s="8">
        <v>0</v>
      </c>
      <c r="AQ1037" s="8">
        <v>47.771265415404585</v>
      </c>
      <c r="AR1037" s="8">
        <v>280</v>
      </c>
      <c r="AS1037" s="8">
        <v>173.85714285714286</v>
      </c>
      <c r="AT1037">
        <v>1000</v>
      </c>
      <c r="AU1037" s="20">
        <v>1375</v>
      </c>
      <c r="AV1037" s="8">
        <v>94.049247606019151</v>
      </c>
      <c r="AW1037" s="34">
        <v>113</v>
      </c>
      <c r="AX1037" s="34">
        <v>90</v>
      </c>
    </row>
    <row r="1038" spans="1:50" x14ac:dyDescent="0.25">
      <c r="A1038" s="2" t="s">
        <v>500</v>
      </c>
      <c r="B1038" s="3" t="s">
        <v>2067</v>
      </c>
      <c r="C1038" s="4">
        <v>5490</v>
      </c>
      <c r="D1038" s="2" t="s">
        <v>502</v>
      </c>
      <c r="E1038" s="2" t="s">
        <v>2068</v>
      </c>
      <c r="F1038" t="s">
        <v>2266</v>
      </c>
      <c r="G1038" s="6" t="s">
        <v>2230</v>
      </c>
      <c r="H1038" s="6">
        <v>0</v>
      </c>
      <c r="I1038" s="6" t="s">
        <v>2239</v>
      </c>
      <c r="J1038" s="6" t="s">
        <v>2239</v>
      </c>
      <c r="K1038" s="34">
        <v>124094.8</v>
      </c>
      <c r="L1038" s="34">
        <v>3615</v>
      </c>
      <c r="M1038" s="34">
        <v>2796</v>
      </c>
      <c r="N1038" s="34">
        <v>46.494992846924177</v>
      </c>
      <c r="O1038" s="35">
        <v>1.9077448240069956</v>
      </c>
      <c r="P1038" s="33">
        <v>842</v>
      </c>
      <c r="Q1038" s="33">
        <v>1938</v>
      </c>
      <c r="R1038" s="33">
        <v>16</v>
      </c>
      <c r="S1038" s="8">
        <v>28.721194275521505</v>
      </c>
      <c r="T1038" s="33">
        <v>71657.558000000005</v>
      </c>
      <c r="U1038" s="33">
        <v>171.21957</v>
      </c>
      <c r="V1038" s="33">
        <v>17396.673999999999</v>
      </c>
      <c r="W1038" s="33">
        <v>35438.044000000002</v>
      </c>
      <c r="X1038" s="33">
        <v>0</v>
      </c>
      <c r="Y1038" s="33">
        <v>59.63476</v>
      </c>
      <c r="Z1038" s="33">
        <v>36228.733</v>
      </c>
      <c r="AA1038" s="33">
        <v>36704.57</v>
      </c>
      <c r="AB1038" s="33">
        <v>961.52608999999995</v>
      </c>
      <c r="AC1038" s="33">
        <v>52568.714999999997</v>
      </c>
      <c r="AD1038" s="33">
        <v>121.86417</v>
      </c>
      <c r="AE1038" s="33">
        <v>272.13330000000002</v>
      </c>
      <c r="AF1038" s="33">
        <v>0</v>
      </c>
      <c r="AG1038" s="33">
        <v>3610.2489</v>
      </c>
      <c r="AH1038" s="33">
        <v>36610.313999999998</v>
      </c>
      <c r="AI1038" s="33">
        <v>80.776199000000005</v>
      </c>
      <c r="AJ1038" s="33">
        <v>13707.894</v>
      </c>
      <c r="AK1038" s="33">
        <v>35925.550999999999</v>
      </c>
      <c r="AL1038" s="33">
        <v>36300.873</v>
      </c>
      <c r="AM1038" s="33">
        <v>25674.313332000002</v>
      </c>
      <c r="AN1038" s="33">
        <v>323.71647740705203</v>
      </c>
      <c r="AO1038" s="10">
        <v>0.70747074707470747</v>
      </c>
      <c r="AP1038" s="8">
        <v>13.303179459890915</v>
      </c>
      <c r="AQ1038" s="8">
        <v>195.47820421098311</v>
      </c>
      <c r="AR1038" s="8">
        <v>1377</v>
      </c>
      <c r="AS1038" s="8">
        <v>179.66594045025417</v>
      </c>
      <c r="AT1038">
        <v>1651</v>
      </c>
      <c r="AU1038" s="20">
        <v>2710</v>
      </c>
      <c r="AV1038" s="8">
        <v>96.924177396280399</v>
      </c>
      <c r="AW1038" s="34">
        <v>160</v>
      </c>
      <c r="AX1038" s="34">
        <v>106</v>
      </c>
    </row>
    <row r="1039" spans="1:50" x14ac:dyDescent="0.25">
      <c r="A1039" s="2" t="s">
        <v>500</v>
      </c>
      <c r="B1039" s="3" t="s">
        <v>2069</v>
      </c>
      <c r="C1039" s="4">
        <v>5847</v>
      </c>
      <c r="D1039" s="2" t="s">
        <v>502</v>
      </c>
      <c r="E1039" s="2" t="s">
        <v>2070</v>
      </c>
      <c r="F1039" t="e">
        <v>#N/A</v>
      </c>
      <c r="G1039" s="6" t="s">
        <v>2233</v>
      </c>
      <c r="H1039" s="6">
        <v>0</v>
      </c>
      <c r="I1039" s="6" t="s">
        <v>2239</v>
      </c>
      <c r="J1039" s="6" t="s">
        <v>2239</v>
      </c>
      <c r="K1039" s="34">
        <v>239167</v>
      </c>
      <c r="L1039" s="34">
        <v>4377</v>
      </c>
      <c r="M1039" s="34">
        <v>3771</v>
      </c>
      <c r="N1039" s="34">
        <v>45.823389021479713</v>
      </c>
      <c r="O1039" s="35">
        <v>1.3735211480313041</v>
      </c>
      <c r="P1039" s="33">
        <v>1186</v>
      </c>
      <c r="Q1039" s="33">
        <v>2550</v>
      </c>
      <c r="R1039" s="33">
        <v>35</v>
      </c>
      <c r="S1039" s="8">
        <v>60.594769144505278</v>
      </c>
      <c r="T1039" s="33">
        <v>59870.091999999997</v>
      </c>
      <c r="U1039" s="33">
        <v>25655.071</v>
      </c>
      <c r="V1039" s="33">
        <v>5505.3280000000004</v>
      </c>
      <c r="W1039" s="33">
        <v>161070.68</v>
      </c>
      <c r="X1039" s="33">
        <v>2910.6725000000001</v>
      </c>
      <c r="Y1039" s="33">
        <v>0</v>
      </c>
      <c r="Z1039" s="33">
        <v>142540.39000000001</v>
      </c>
      <c r="AA1039" s="33">
        <v>15673.86</v>
      </c>
      <c r="AB1039" s="33">
        <v>2683.8789000000002</v>
      </c>
      <c r="AC1039" s="33">
        <v>95255.422999999995</v>
      </c>
      <c r="AD1039" s="33">
        <v>157.78019</v>
      </c>
      <c r="AE1039" s="33">
        <v>199.28901999999999</v>
      </c>
      <c r="AF1039" s="33">
        <v>0</v>
      </c>
      <c r="AG1039" s="33">
        <v>377.99245000000002</v>
      </c>
      <c r="AH1039" s="33">
        <v>15389.743</v>
      </c>
      <c r="AI1039" s="33">
        <v>3763.7723999999998</v>
      </c>
      <c r="AJ1039" s="33">
        <v>57699.606</v>
      </c>
      <c r="AK1039" s="33">
        <v>23569.822</v>
      </c>
      <c r="AL1039" s="33">
        <v>155311.1</v>
      </c>
      <c r="AM1039" s="33">
        <v>36372.274593900001</v>
      </c>
      <c r="AN1039" s="33">
        <v>462.87703511259997</v>
      </c>
      <c r="AO1039" s="10">
        <v>0.52491542470512942</v>
      </c>
      <c r="AP1039" s="8">
        <v>0</v>
      </c>
      <c r="AQ1039" s="8">
        <v>136.53449348285321</v>
      </c>
      <c r="AR1039" s="8">
        <v>2585</v>
      </c>
      <c r="AS1039" s="8">
        <v>66.847195357833655</v>
      </c>
      <c r="AT1039">
        <v>860</v>
      </c>
      <c r="AU1039" s="20">
        <v>2997</v>
      </c>
      <c r="AV1039" s="8">
        <v>79.474940334128874</v>
      </c>
      <c r="AW1039" s="34">
        <v>536</v>
      </c>
      <c r="AX1039" s="34">
        <v>465</v>
      </c>
    </row>
    <row r="1040" spans="1:50" x14ac:dyDescent="0.25">
      <c r="A1040" s="2" t="s">
        <v>661</v>
      </c>
      <c r="B1040" s="3" t="s">
        <v>2071</v>
      </c>
      <c r="C1040" s="4">
        <v>70713</v>
      </c>
      <c r="D1040" s="2" t="s">
        <v>663</v>
      </c>
      <c r="E1040" s="2" t="s">
        <v>2072</v>
      </c>
      <c r="F1040" t="s">
        <v>2256</v>
      </c>
      <c r="G1040" s="6" t="s">
        <v>2233</v>
      </c>
      <c r="H1040" s="6">
        <v>0</v>
      </c>
      <c r="I1040" s="6" t="s">
        <v>2239</v>
      </c>
      <c r="J1040" s="6" t="s">
        <v>2239</v>
      </c>
      <c r="K1040" s="34">
        <v>105170</v>
      </c>
      <c r="L1040" s="34">
        <v>3265</v>
      </c>
      <c r="M1040" s="34">
        <v>2723</v>
      </c>
      <c r="N1040" s="34">
        <v>36.760925449871465</v>
      </c>
      <c r="O1040" s="35">
        <v>1.9561937709758965</v>
      </c>
      <c r="P1040" s="33">
        <v>1095</v>
      </c>
      <c r="Q1040" s="33">
        <v>1559</v>
      </c>
      <c r="R1040" s="33">
        <v>69</v>
      </c>
      <c r="S1040" s="8">
        <v>27.019403560291678</v>
      </c>
      <c r="T1040" s="33">
        <v>51049.66</v>
      </c>
      <c r="U1040" s="33">
        <v>19563.975999999999</v>
      </c>
      <c r="V1040" s="33">
        <v>554.25806999999998</v>
      </c>
      <c r="W1040" s="33">
        <v>28645.507000000001</v>
      </c>
      <c r="X1040" s="33">
        <v>1547.7380000000001</v>
      </c>
      <c r="Y1040" s="33">
        <v>949.88296000000003</v>
      </c>
      <c r="Z1040" s="33">
        <v>17045.434000000001</v>
      </c>
      <c r="AA1040" s="33">
        <v>863.20150999999998</v>
      </c>
      <c r="AB1040" s="33">
        <v>2300.5814</v>
      </c>
      <c r="AC1040" s="33">
        <v>83464.691999999995</v>
      </c>
      <c r="AD1040" s="33">
        <v>512.59649000000002</v>
      </c>
      <c r="AE1040" s="33">
        <v>595.59910000000002</v>
      </c>
      <c r="AF1040" s="33">
        <v>0</v>
      </c>
      <c r="AG1040" s="33">
        <v>1124.3877</v>
      </c>
      <c r="AH1040" s="33">
        <v>905.08354999999995</v>
      </c>
      <c r="AI1040" s="33">
        <v>1056.2506000000001</v>
      </c>
      <c r="AJ1040" s="33">
        <v>28598.314999999999</v>
      </c>
      <c r="AK1040" s="33">
        <v>44783.728999999999</v>
      </c>
      <c r="AL1040" s="33">
        <v>27892.117999999999</v>
      </c>
      <c r="AM1040" s="33">
        <v>4002.9115622700001</v>
      </c>
      <c r="AN1040" s="33">
        <v>239.39013882833999</v>
      </c>
      <c r="AO1040" s="10">
        <v>0.65496183206106873</v>
      </c>
      <c r="AP1040" s="8">
        <v>47.64930114358323</v>
      </c>
      <c r="AQ1040" s="8">
        <v>155.0407194531588</v>
      </c>
      <c r="AR1040" s="8">
        <v>1089</v>
      </c>
      <c r="AS1040" s="8">
        <v>145.07805325987144</v>
      </c>
      <c r="AT1040">
        <v>1780</v>
      </c>
      <c r="AU1040" s="20">
        <v>2551.9999999999995</v>
      </c>
      <c r="AV1040" s="8">
        <v>93.720161586485489</v>
      </c>
      <c r="AW1040" s="34">
        <v>219</v>
      </c>
      <c r="AX1040" s="34">
        <v>172</v>
      </c>
    </row>
    <row r="1041" spans="1:50" x14ac:dyDescent="0.25">
      <c r="A1041" s="2" t="s">
        <v>321</v>
      </c>
      <c r="B1041" s="3" t="s">
        <v>2073</v>
      </c>
      <c r="C1041" s="4">
        <v>19809</v>
      </c>
      <c r="D1041" s="2" t="s">
        <v>323</v>
      </c>
      <c r="E1041" s="2" t="s">
        <v>2074</v>
      </c>
      <c r="F1041" t="s">
        <v>2265</v>
      </c>
      <c r="G1041" s="6" t="s">
        <v>2230</v>
      </c>
      <c r="H1041" s="6">
        <v>6</v>
      </c>
      <c r="I1041" s="6" t="s">
        <v>2238</v>
      </c>
      <c r="J1041" s="6" t="s">
        <v>2238</v>
      </c>
      <c r="K1041" s="34">
        <v>197666</v>
      </c>
      <c r="L1041" s="34">
        <v>4235</v>
      </c>
      <c r="M1041" s="34">
        <v>4186</v>
      </c>
      <c r="N1041" s="34">
        <v>64.237935977066414</v>
      </c>
      <c r="O1041" s="35">
        <v>2.6249826634851243</v>
      </c>
      <c r="P1041" s="33">
        <v>0</v>
      </c>
      <c r="Q1041" s="33">
        <v>0</v>
      </c>
      <c r="R1041" s="33">
        <v>4186</v>
      </c>
      <c r="S1041" s="8">
        <v>82.626134928924444</v>
      </c>
      <c r="T1041" s="33">
        <v>11245.832</v>
      </c>
      <c r="U1041" s="33">
        <v>30922.960999999999</v>
      </c>
      <c r="V1041" s="33">
        <v>17659.641</v>
      </c>
      <c r="W1041" s="33">
        <v>135779.29</v>
      </c>
      <c r="X1041" s="33">
        <v>3871.3211999999999</v>
      </c>
      <c r="Y1041" s="33">
        <v>576.61177999999995</v>
      </c>
      <c r="Z1041" s="33">
        <v>154300.92000000001</v>
      </c>
      <c r="AA1041" s="33">
        <v>20678.833999999999</v>
      </c>
      <c r="AB1041" s="33">
        <v>5329.2304999999997</v>
      </c>
      <c r="AC1041" s="33">
        <v>23190.477999999999</v>
      </c>
      <c r="AD1041" s="33">
        <v>61.453941999999998</v>
      </c>
      <c r="AE1041" s="33">
        <v>51.961303000000001</v>
      </c>
      <c r="AF1041" s="33">
        <v>0</v>
      </c>
      <c r="AG1041" s="33">
        <v>5397.4368000000004</v>
      </c>
      <c r="AH1041" s="33">
        <v>20680.182000000001</v>
      </c>
      <c r="AI1041" s="33">
        <v>1834.3453999999999</v>
      </c>
      <c r="AJ1041" s="33">
        <v>6920.2372999999998</v>
      </c>
      <c r="AK1041" s="33">
        <v>522.25144</v>
      </c>
      <c r="AL1041" s="33">
        <v>168268.2</v>
      </c>
      <c r="AM1041" s="33">
        <v>0</v>
      </c>
      <c r="AN1041" s="33">
        <v>370.47846910284005</v>
      </c>
      <c r="AO1041" s="10">
        <v>0.69476156661386357</v>
      </c>
      <c r="AP1041" s="8">
        <v>0</v>
      </c>
      <c r="AQ1041" s="8">
        <v>158.88043755794996</v>
      </c>
      <c r="AR1041" s="8">
        <v>2002</v>
      </c>
      <c r="AS1041" s="8">
        <v>108.39160839160839</v>
      </c>
      <c r="AT1041">
        <v>2478</v>
      </c>
      <c r="AU1041" s="20">
        <v>3959.9999999999995</v>
      </c>
      <c r="AV1041" s="8">
        <v>94.601051122790253</v>
      </c>
      <c r="AW1041" s="34">
        <v>252</v>
      </c>
      <c r="AX1041" s="34">
        <v>164</v>
      </c>
    </row>
    <row r="1042" spans="1:50" x14ac:dyDescent="0.25">
      <c r="A1042" s="2" t="s">
        <v>1456</v>
      </c>
      <c r="B1042" s="3" t="s">
        <v>2075</v>
      </c>
      <c r="C1042" s="4">
        <v>86568</v>
      </c>
      <c r="D1042" s="2" t="s">
        <v>1458</v>
      </c>
      <c r="E1042" s="2" t="s">
        <v>2076</v>
      </c>
      <c r="F1042" t="s">
        <v>2258</v>
      </c>
      <c r="G1042" s="5" t="s">
        <v>2231</v>
      </c>
      <c r="H1042" s="6">
        <v>6</v>
      </c>
      <c r="I1042" s="6" t="s">
        <v>2238</v>
      </c>
      <c r="J1042" s="6" t="s">
        <v>2238</v>
      </c>
      <c r="K1042" s="34">
        <v>283421.90000000002</v>
      </c>
      <c r="L1042" s="34">
        <v>3992</v>
      </c>
      <c r="M1042" s="34">
        <v>2487</v>
      </c>
      <c r="N1042" s="34">
        <v>43.425814234016883</v>
      </c>
      <c r="O1042" s="35">
        <v>0.65603901631601336</v>
      </c>
      <c r="P1042" s="33">
        <v>0</v>
      </c>
      <c r="Q1042" s="33">
        <v>0</v>
      </c>
      <c r="R1042" s="33">
        <v>2487</v>
      </c>
      <c r="S1042" s="8">
        <v>80.104431813231969</v>
      </c>
      <c r="T1042" s="33">
        <v>64197.156000000003</v>
      </c>
      <c r="U1042" s="33">
        <v>96305.400999999998</v>
      </c>
      <c r="V1042" s="33">
        <v>0</v>
      </c>
      <c r="W1042" s="33">
        <v>82616.255999999994</v>
      </c>
      <c r="X1042" s="33">
        <v>32397.414000000001</v>
      </c>
      <c r="Y1042" s="33">
        <v>77.096594999999994</v>
      </c>
      <c r="Z1042" s="33">
        <v>174723.27</v>
      </c>
      <c r="AA1042" s="33">
        <v>0</v>
      </c>
      <c r="AB1042" s="33">
        <v>3173.0774999999999</v>
      </c>
      <c r="AC1042" s="33">
        <v>99283.085000000006</v>
      </c>
      <c r="AD1042" s="33">
        <v>369.98761999999999</v>
      </c>
      <c r="AE1042" s="33">
        <v>375.19348000000002</v>
      </c>
      <c r="AF1042" s="33">
        <v>0</v>
      </c>
      <c r="AG1042" s="33">
        <v>187.76575</v>
      </c>
      <c r="AH1042" s="33">
        <v>0</v>
      </c>
      <c r="AI1042" s="33">
        <v>725.91251999999997</v>
      </c>
      <c r="AJ1042" s="33">
        <v>49699.928</v>
      </c>
      <c r="AK1042" s="33">
        <v>4649.9278000000004</v>
      </c>
      <c r="AL1042" s="33">
        <v>223837.58</v>
      </c>
      <c r="AM1042" s="33">
        <v>0</v>
      </c>
      <c r="AN1042" s="33">
        <v>2040.3111830238395</v>
      </c>
      <c r="AO1042" s="10">
        <v>0.51994245064343381</v>
      </c>
      <c r="AP1042" s="8">
        <v>29.334115576415371</v>
      </c>
      <c r="AQ1042" s="8">
        <v>88.45059143362603</v>
      </c>
      <c r="AR1042" s="8">
        <v>2610</v>
      </c>
      <c r="AS1042" s="8">
        <v>34.946360153256713</v>
      </c>
      <c r="AT1042">
        <v>1239</v>
      </c>
      <c r="AU1042" s="20">
        <v>2102.0000000000005</v>
      </c>
      <c r="AV1042" s="8">
        <v>84.51950140731806</v>
      </c>
      <c r="AW1042" s="34">
        <v>335</v>
      </c>
      <c r="AX1042" s="34">
        <v>271</v>
      </c>
    </row>
    <row r="1043" spans="1:50" x14ac:dyDescent="0.25">
      <c r="A1043" s="2" t="s">
        <v>530</v>
      </c>
      <c r="B1043" s="3" t="s">
        <v>2077</v>
      </c>
      <c r="C1043" s="4">
        <v>23580</v>
      </c>
      <c r="D1043" s="2" t="s">
        <v>532</v>
      </c>
      <c r="E1043" s="2" t="s">
        <v>2078</v>
      </c>
      <c r="F1043" t="s">
        <v>2264</v>
      </c>
      <c r="G1043" s="6" t="s">
        <v>2233</v>
      </c>
      <c r="H1043" s="6">
        <v>0</v>
      </c>
      <c r="I1043" s="6" t="s">
        <v>2239</v>
      </c>
      <c r="J1043" s="6" t="s">
        <v>2239</v>
      </c>
      <c r="K1043" s="34">
        <v>114602.39999999998</v>
      </c>
      <c r="L1043" s="34">
        <v>1424</v>
      </c>
      <c r="M1043" s="34">
        <v>975</v>
      </c>
      <c r="N1043" s="34">
        <v>18.256410256410259</v>
      </c>
      <c r="O1043" s="35">
        <v>0.32527814438400926</v>
      </c>
      <c r="P1043" s="33">
        <v>0</v>
      </c>
      <c r="Q1043" s="33">
        <v>0</v>
      </c>
      <c r="R1043" s="33">
        <v>975</v>
      </c>
      <c r="S1043" s="8">
        <v>33.877771700511914</v>
      </c>
      <c r="T1043" s="33">
        <v>73486.932000000001</v>
      </c>
      <c r="U1043" s="33">
        <v>5.9545922999999998</v>
      </c>
      <c r="V1043" s="33">
        <v>0</v>
      </c>
      <c r="W1043" s="33">
        <v>85176.464999999997</v>
      </c>
      <c r="X1043" s="33">
        <v>5951.0481</v>
      </c>
      <c r="Y1043" s="33">
        <v>0</v>
      </c>
      <c r="Z1043" s="33">
        <v>48308.601000000002</v>
      </c>
      <c r="AA1043" s="33">
        <v>28745.429</v>
      </c>
      <c r="AB1043" s="33">
        <v>720.57677999999999</v>
      </c>
      <c r="AC1043" s="33">
        <v>86458.695000000007</v>
      </c>
      <c r="AD1043" s="33">
        <v>960.42569000000003</v>
      </c>
      <c r="AE1043" s="33">
        <v>434.16618999999997</v>
      </c>
      <c r="AF1043" s="33">
        <v>409.26226000000003</v>
      </c>
      <c r="AG1043" s="33">
        <v>175.85762</v>
      </c>
      <c r="AH1043" s="33">
        <v>28723.687000000002</v>
      </c>
      <c r="AI1043" s="33">
        <v>484.23415999999997</v>
      </c>
      <c r="AJ1043" s="33">
        <v>31523.887999999999</v>
      </c>
      <c r="AK1043" s="33">
        <v>47478.834000000003</v>
      </c>
      <c r="AL1043" s="33">
        <v>55963.8</v>
      </c>
      <c r="AM1043" s="33">
        <v>50143.040203800003</v>
      </c>
      <c r="AN1043" s="33">
        <v>253.36332551412397</v>
      </c>
      <c r="AO1043" s="10">
        <v>0.61696072851451333</v>
      </c>
      <c r="AP1043" s="8">
        <v>0</v>
      </c>
      <c r="AQ1043" s="8">
        <v>89.480943598366338</v>
      </c>
      <c r="AR1043" s="8">
        <v>2062</v>
      </c>
      <c r="AS1043" s="8">
        <v>79.151309408341405</v>
      </c>
      <c r="AT1043">
        <v>293</v>
      </c>
      <c r="AU1043" s="20">
        <v>871.99999999999989</v>
      </c>
      <c r="AV1043" s="8">
        <v>89.435897435897431</v>
      </c>
      <c r="AW1043" s="34">
        <v>124</v>
      </c>
      <c r="AX1043" s="34">
        <v>100</v>
      </c>
    </row>
    <row r="1044" spans="1:50" x14ac:dyDescent="0.25">
      <c r="A1044" s="2" t="s">
        <v>1145</v>
      </c>
      <c r="B1044" s="3" t="s">
        <v>2079</v>
      </c>
      <c r="C1044" s="4">
        <v>18094</v>
      </c>
      <c r="D1044" s="2" t="s">
        <v>1147</v>
      </c>
      <c r="E1044" s="2" t="s">
        <v>2080</v>
      </c>
      <c r="F1044" t="s">
        <v>2254</v>
      </c>
      <c r="G1044" s="6" t="s">
        <v>2233</v>
      </c>
      <c r="H1044" s="6">
        <v>0</v>
      </c>
      <c r="I1044" s="6" t="s">
        <v>2239</v>
      </c>
      <c r="J1044" s="6" t="s">
        <v>2239</v>
      </c>
      <c r="K1044" s="34">
        <v>96262.7</v>
      </c>
      <c r="L1044" s="34">
        <v>898</v>
      </c>
      <c r="M1044" s="34">
        <v>846</v>
      </c>
      <c r="N1044" s="34">
        <v>7.8014184397163122</v>
      </c>
      <c r="O1044" s="35">
        <v>0.17754851244886405</v>
      </c>
      <c r="P1044" s="33">
        <v>186</v>
      </c>
      <c r="Q1044" s="33">
        <v>654</v>
      </c>
      <c r="R1044" s="33">
        <v>6</v>
      </c>
      <c r="S1044" s="8">
        <v>66.024055974159467</v>
      </c>
      <c r="T1044" s="33">
        <v>14287.817999999999</v>
      </c>
      <c r="U1044" s="33">
        <v>0</v>
      </c>
      <c r="V1044" s="33">
        <v>0</v>
      </c>
      <c r="W1044" s="33">
        <v>88873.02</v>
      </c>
      <c r="X1044" s="33">
        <v>11516.618</v>
      </c>
      <c r="Y1044" s="33">
        <v>577.95839999999998</v>
      </c>
      <c r="Z1044" s="33">
        <v>63715.273000000001</v>
      </c>
      <c r="AA1044" s="33">
        <v>315.93444</v>
      </c>
      <c r="AB1044" s="33">
        <v>1644.8431</v>
      </c>
      <c r="AC1044" s="33">
        <v>48361.298000000003</v>
      </c>
      <c r="AD1044" s="33">
        <v>62.149465999999997</v>
      </c>
      <c r="AE1044" s="33">
        <v>62.149462</v>
      </c>
      <c r="AF1044" s="33">
        <v>0</v>
      </c>
      <c r="AG1044" s="33">
        <v>6615.5342000000001</v>
      </c>
      <c r="AH1044" s="33">
        <v>315.93444</v>
      </c>
      <c r="AI1044" s="33">
        <v>1576.3521000000001</v>
      </c>
      <c r="AJ1044" s="33">
        <v>27787.398000000001</v>
      </c>
      <c r="AK1044" s="33">
        <v>2605.4666999999999</v>
      </c>
      <c r="AL1044" s="33">
        <v>75714.622000000003</v>
      </c>
      <c r="AM1044" s="33">
        <v>17321.452682300001</v>
      </c>
      <c r="AN1044" s="33">
        <v>263.50961215199999</v>
      </c>
      <c r="AO1044" s="10">
        <v>0.5882996172772007</v>
      </c>
      <c r="AP1044" s="8">
        <v>63.613231552162851</v>
      </c>
      <c r="AQ1044" s="8">
        <v>147.75836302835225</v>
      </c>
      <c r="AR1044" s="8">
        <v>1095</v>
      </c>
      <c r="AS1044" s="8">
        <v>194.60273972602741</v>
      </c>
      <c r="AT1044">
        <v>73</v>
      </c>
      <c r="AU1044" s="20">
        <v>749</v>
      </c>
      <c r="AV1044" s="8">
        <v>88.534278959810877</v>
      </c>
      <c r="AW1044" s="34">
        <v>117</v>
      </c>
      <c r="AX1044" s="34">
        <v>106</v>
      </c>
    </row>
    <row r="1045" spans="1:50" x14ac:dyDescent="0.25">
      <c r="A1045" s="2" t="s">
        <v>1145</v>
      </c>
      <c r="B1045" s="3" t="s">
        <v>2081</v>
      </c>
      <c r="C1045" s="4">
        <v>18001</v>
      </c>
      <c r="D1045" s="2" t="s">
        <v>1147</v>
      </c>
      <c r="E1045" s="2" t="s">
        <v>1660</v>
      </c>
      <c r="F1045" t="s">
        <v>2254</v>
      </c>
      <c r="G1045" s="6" t="s">
        <v>2231</v>
      </c>
      <c r="H1045" s="6">
        <v>0</v>
      </c>
      <c r="I1045" s="6" t="s">
        <v>2239</v>
      </c>
      <c r="J1045" s="6" t="s">
        <v>2239</v>
      </c>
      <c r="K1045" s="34">
        <v>252921.9</v>
      </c>
      <c r="L1045" s="34">
        <v>3283</v>
      </c>
      <c r="M1045" s="34">
        <v>1320</v>
      </c>
      <c r="N1045" s="34">
        <v>28.712121212121211</v>
      </c>
      <c r="O1045" s="35">
        <v>0.30250767226092395</v>
      </c>
      <c r="P1045" s="33">
        <v>366</v>
      </c>
      <c r="Q1045" s="33">
        <v>935</v>
      </c>
      <c r="R1045" s="33">
        <v>19</v>
      </c>
      <c r="S1045" s="8">
        <v>62.699854886784436</v>
      </c>
      <c r="T1045" s="33">
        <v>13660.984</v>
      </c>
      <c r="U1045" s="33">
        <v>1831.0265999999999</v>
      </c>
      <c r="V1045" s="33">
        <v>0</v>
      </c>
      <c r="W1045" s="33">
        <v>225930.98</v>
      </c>
      <c r="X1045" s="33">
        <v>17075.766</v>
      </c>
      <c r="Y1045" s="33">
        <v>1297.7499</v>
      </c>
      <c r="Z1045" s="33">
        <v>127253.93</v>
      </c>
      <c r="AA1045" s="33">
        <v>22122.089</v>
      </c>
      <c r="AB1045" s="33">
        <v>2337.6767</v>
      </c>
      <c r="AC1045" s="33">
        <v>104872.9</v>
      </c>
      <c r="AD1045" s="33">
        <v>912.90836000000002</v>
      </c>
      <c r="AE1045" s="33">
        <v>369.58294999999998</v>
      </c>
      <c r="AF1045" s="33">
        <v>0</v>
      </c>
      <c r="AG1045" s="33">
        <v>5941.6144999999997</v>
      </c>
      <c r="AH1045" s="33">
        <v>22122.088</v>
      </c>
      <c r="AI1045" s="33">
        <v>2293.9375</v>
      </c>
      <c r="AJ1045" s="33">
        <v>62170.677000000003</v>
      </c>
      <c r="AK1045" s="33">
        <v>3633.8265000000001</v>
      </c>
      <c r="AL1045" s="33">
        <v>162265.53</v>
      </c>
      <c r="AM1045" s="33">
        <v>2769.96928407</v>
      </c>
      <c r="AN1045" s="33">
        <v>828.56017757611994</v>
      </c>
      <c r="AO1045" s="10">
        <v>0.44784656796769851</v>
      </c>
      <c r="AP1045" s="8">
        <v>18.052713924660008</v>
      </c>
      <c r="AQ1045" s="8">
        <v>134.99965131160494</v>
      </c>
      <c r="AR1045" s="8">
        <v>2292</v>
      </c>
      <c r="AS1045" s="8">
        <v>84.943280977312398</v>
      </c>
      <c r="AT1045">
        <v>277</v>
      </c>
      <c r="AU1045" s="20">
        <v>1233</v>
      </c>
      <c r="AV1045" s="8">
        <v>93.409090909090907</v>
      </c>
      <c r="AW1045" s="34">
        <v>129</v>
      </c>
      <c r="AX1045" s="34">
        <v>101</v>
      </c>
    </row>
    <row r="1046" spans="1:50" x14ac:dyDescent="0.25">
      <c r="A1046" s="2" t="s">
        <v>530</v>
      </c>
      <c r="B1046" s="3" t="s">
        <v>2082</v>
      </c>
      <c r="C1046" s="4">
        <v>23855</v>
      </c>
      <c r="D1046" s="2" t="s">
        <v>532</v>
      </c>
      <c r="E1046" s="2" t="s">
        <v>2083</v>
      </c>
      <c r="F1046" t="s">
        <v>2264</v>
      </c>
      <c r="G1046" s="6" t="s">
        <v>2233</v>
      </c>
      <c r="H1046" s="6">
        <v>0</v>
      </c>
      <c r="I1046" s="6" t="s">
        <v>2239</v>
      </c>
      <c r="J1046" s="6" t="s">
        <v>2239</v>
      </c>
      <c r="K1046" s="34">
        <v>84947.4</v>
      </c>
      <c r="L1046" s="34">
        <v>1127</v>
      </c>
      <c r="M1046" s="34">
        <v>661</v>
      </c>
      <c r="N1046" s="34">
        <v>41.149773071104391</v>
      </c>
      <c r="O1046" s="35">
        <v>0.60229817111020578</v>
      </c>
      <c r="P1046" s="33">
        <v>446</v>
      </c>
      <c r="Q1046" s="33">
        <v>215</v>
      </c>
      <c r="R1046" s="33">
        <v>0</v>
      </c>
      <c r="S1046" s="8">
        <v>20.505240221249682</v>
      </c>
      <c r="T1046" s="33">
        <v>41649.815000000002</v>
      </c>
      <c r="U1046" s="33">
        <v>777.22704999999996</v>
      </c>
      <c r="V1046" s="33">
        <v>5396.0379000000003</v>
      </c>
      <c r="W1046" s="33">
        <v>43470.362000000001</v>
      </c>
      <c r="X1046" s="33">
        <v>132.34359000000001</v>
      </c>
      <c r="Y1046" s="33">
        <v>0</v>
      </c>
      <c r="Z1046" s="33">
        <v>3885.2642000000001</v>
      </c>
      <c r="AA1046" s="33">
        <v>19873.819</v>
      </c>
      <c r="AB1046" s="33">
        <v>768.50888999999995</v>
      </c>
      <c r="AC1046" s="33">
        <v>67746.645999999993</v>
      </c>
      <c r="AD1046" s="33">
        <v>125.96614</v>
      </c>
      <c r="AE1046" s="33">
        <v>199.85894999999999</v>
      </c>
      <c r="AF1046" s="33">
        <v>0</v>
      </c>
      <c r="AG1046" s="33">
        <v>5203.1027999999997</v>
      </c>
      <c r="AH1046" s="33">
        <v>19873.605</v>
      </c>
      <c r="AI1046" s="33">
        <v>282.41676999999999</v>
      </c>
      <c r="AJ1046" s="33">
        <v>34840.853999999999</v>
      </c>
      <c r="AK1046" s="33">
        <v>13053.508</v>
      </c>
      <c r="AL1046" s="33">
        <v>18946.859</v>
      </c>
      <c r="AM1046" s="33">
        <v>545.05606599299995</v>
      </c>
      <c r="AN1046" s="33">
        <v>216.65471680681995</v>
      </c>
      <c r="AO1046" s="10">
        <v>0.61218487394957988</v>
      </c>
      <c r="AP1046" s="8">
        <v>0</v>
      </c>
      <c r="AQ1046" s="8">
        <v>116.66898350427279</v>
      </c>
      <c r="AR1046" s="8">
        <v>968</v>
      </c>
      <c r="AS1046" s="8">
        <v>219.83471074380165</v>
      </c>
      <c r="AT1046">
        <v>263</v>
      </c>
      <c r="AU1046" s="20">
        <v>537</v>
      </c>
      <c r="AV1046" s="8">
        <v>81.240544629349472</v>
      </c>
      <c r="AW1046" s="34">
        <v>119</v>
      </c>
      <c r="AX1046" s="34">
        <v>85</v>
      </c>
    </row>
    <row r="1047" spans="1:50" x14ac:dyDescent="0.25">
      <c r="A1047" s="2" t="s">
        <v>1456</v>
      </c>
      <c r="B1047" s="3" t="s">
        <v>2084</v>
      </c>
      <c r="C1047" s="4">
        <v>86885</v>
      </c>
      <c r="D1047" s="2" t="s">
        <v>1458</v>
      </c>
      <c r="E1047" s="2" t="s">
        <v>2085</v>
      </c>
      <c r="F1047" t="s">
        <v>2258</v>
      </c>
      <c r="G1047" s="6" t="s">
        <v>2233</v>
      </c>
      <c r="H1047" s="6">
        <v>0</v>
      </c>
      <c r="I1047" s="6" t="s">
        <v>2239</v>
      </c>
      <c r="J1047" s="6" t="s">
        <v>2239</v>
      </c>
      <c r="K1047" s="34">
        <v>143091.4</v>
      </c>
      <c r="L1047" s="34">
        <v>2355</v>
      </c>
      <c r="M1047" s="34">
        <v>1500</v>
      </c>
      <c r="N1047" s="34">
        <v>43.533333333333331</v>
      </c>
      <c r="O1047" s="35">
        <v>0.98168502062682317</v>
      </c>
      <c r="P1047" s="33">
        <v>0</v>
      </c>
      <c r="Q1047" s="33">
        <v>0</v>
      </c>
      <c r="R1047" s="33">
        <v>1500</v>
      </c>
      <c r="S1047" s="8">
        <v>83.159026657001107</v>
      </c>
      <c r="T1047" s="33">
        <v>29859.181</v>
      </c>
      <c r="U1047" s="33">
        <v>12975.064</v>
      </c>
      <c r="V1047" s="33">
        <v>0</v>
      </c>
      <c r="W1047" s="33">
        <v>86411.638999999996</v>
      </c>
      <c r="X1047" s="33">
        <v>9405.7517000000007</v>
      </c>
      <c r="Y1047" s="33">
        <v>0</v>
      </c>
      <c r="Z1047" s="33">
        <v>95074.376999999993</v>
      </c>
      <c r="AA1047" s="33">
        <v>2697.7750999999998</v>
      </c>
      <c r="AB1047" s="33">
        <v>1888.6523999999999</v>
      </c>
      <c r="AC1047" s="33">
        <v>40202.332000000002</v>
      </c>
      <c r="AD1047" s="33">
        <v>113.49503</v>
      </c>
      <c r="AE1047" s="33">
        <v>112.33606</v>
      </c>
      <c r="AF1047" s="33">
        <v>0</v>
      </c>
      <c r="AG1047" s="33">
        <v>334.76226000000003</v>
      </c>
      <c r="AH1047" s="33">
        <v>2661.0237999999999</v>
      </c>
      <c r="AI1047" s="33">
        <v>1101.0057999999999</v>
      </c>
      <c r="AJ1047" s="33">
        <v>18690.741000000002</v>
      </c>
      <c r="AK1047" s="33">
        <v>673.62203999999997</v>
      </c>
      <c r="AL1047" s="33">
        <v>116403.14</v>
      </c>
      <c r="AM1047" s="33">
        <v>0</v>
      </c>
      <c r="AN1047" s="33">
        <v>523.65187210318402</v>
      </c>
      <c r="AO1047" s="10">
        <v>0.43249524614409468</v>
      </c>
      <c r="AP1047" s="8">
        <v>85.034013605442169</v>
      </c>
      <c r="AQ1047" s="8">
        <v>161.78283268141465</v>
      </c>
      <c r="AR1047" s="8">
        <v>1250</v>
      </c>
      <c r="AS1047" s="8">
        <v>133.464</v>
      </c>
      <c r="AT1047">
        <v>384</v>
      </c>
      <c r="AU1047" s="20">
        <v>1294</v>
      </c>
      <c r="AV1047" s="8">
        <v>86.266666666666666</v>
      </c>
      <c r="AW1047" s="34">
        <v>259</v>
      </c>
      <c r="AX1047" s="34">
        <v>215</v>
      </c>
    </row>
    <row r="1048" spans="1:50" x14ac:dyDescent="0.25">
      <c r="A1048" s="2" t="s">
        <v>96</v>
      </c>
      <c r="B1048" s="3" t="s">
        <v>2086</v>
      </c>
      <c r="C1048" s="4">
        <v>44110</v>
      </c>
      <c r="D1048" s="2" t="s">
        <v>98</v>
      </c>
      <c r="E1048" s="2" t="s">
        <v>2087</v>
      </c>
      <c r="F1048" t="e">
        <v>#N/A</v>
      </c>
      <c r="G1048" s="6" t="s">
        <v>2233</v>
      </c>
      <c r="H1048" s="6">
        <v>12</v>
      </c>
      <c r="I1048" s="6" t="s">
        <v>2238</v>
      </c>
      <c r="J1048" s="6" t="s">
        <v>2238</v>
      </c>
      <c r="K1048" s="34">
        <v>23798.1</v>
      </c>
      <c r="L1048" s="34">
        <v>671</v>
      </c>
      <c r="M1048" s="34">
        <v>655</v>
      </c>
      <c r="N1048" s="34">
        <v>20</v>
      </c>
      <c r="O1048" s="35">
        <v>1.4832858146184509</v>
      </c>
      <c r="P1048" s="33">
        <v>158</v>
      </c>
      <c r="Q1048" s="33">
        <v>495</v>
      </c>
      <c r="R1048" s="33">
        <v>2</v>
      </c>
      <c r="S1048" s="8">
        <v>41.506976945789411</v>
      </c>
      <c r="T1048" s="33">
        <v>657.16390000000001</v>
      </c>
      <c r="U1048" s="33">
        <v>1820.9621</v>
      </c>
      <c r="V1048" s="33">
        <v>1074.5826999999999</v>
      </c>
      <c r="W1048" s="33">
        <v>14494.36</v>
      </c>
      <c r="X1048" s="33">
        <v>5905.6872000000003</v>
      </c>
      <c r="Y1048" s="33">
        <v>0</v>
      </c>
      <c r="Z1048" s="33">
        <v>5073.9582</v>
      </c>
      <c r="AA1048" s="33">
        <v>659.96938999999998</v>
      </c>
      <c r="AB1048" s="33">
        <v>0</v>
      </c>
      <c r="AC1048" s="33">
        <v>17812.521000000001</v>
      </c>
      <c r="AD1048" s="33">
        <v>57.065252999999998</v>
      </c>
      <c r="AE1048" s="33">
        <v>65.808834000000004</v>
      </c>
      <c r="AF1048" s="33">
        <v>0</v>
      </c>
      <c r="AG1048" s="33">
        <v>0</v>
      </c>
      <c r="AH1048" s="33">
        <v>641.86247000000003</v>
      </c>
      <c r="AI1048" s="33">
        <v>0</v>
      </c>
      <c r="AJ1048" s="33">
        <v>9400.8204000000005</v>
      </c>
      <c r="AK1048" s="33">
        <v>3911.9960000000001</v>
      </c>
      <c r="AL1048" s="33">
        <v>9981.3983000000007</v>
      </c>
      <c r="AM1048" s="33">
        <v>0</v>
      </c>
      <c r="AN1048" s="33">
        <v>6.8840453904324015</v>
      </c>
      <c r="AO1048" s="10">
        <v>0.75752773375594307</v>
      </c>
      <c r="AP1048" s="8">
        <v>0</v>
      </c>
      <c r="AQ1048" s="8">
        <v>39.207716350416746</v>
      </c>
      <c r="AR1048" s="8">
        <v>242</v>
      </c>
      <c r="AS1048" s="8">
        <v>311.98347107438019</v>
      </c>
      <c r="AT1048">
        <v>596</v>
      </c>
      <c r="AU1048" s="20">
        <v>597</v>
      </c>
      <c r="AV1048" s="8">
        <v>91.145038167938935</v>
      </c>
      <c r="AW1048" s="34">
        <v>22</v>
      </c>
      <c r="AX1048" s="34">
        <v>18</v>
      </c>
    </row>
    <row r="1049" spans="1:50" x14ac:dyDescent="0.25">
      <c r="A1049" s="2" t="s">
        <v>204</v>
      </c>
      <c r="B1049" s="3" t="s">
        <v>2088</v>
      </c>
      <c r="C1049" s="4">
        <v>52612</v>
      </c>
      <c r="D1049" s="2" t="s">
        <v>206</v>
      </c>
      <c r="E1049" s="2" t="s">
        <v>674</v>
      </c>
      <c r="F1049" t="s">
        <v>2255</v>
      </c>
      <c r="G1049" s="6" t="s">
        <v>2230</v>
      </c>
      <c r="H1049" s="6">
        <v>28</v>
      </c>
      <c r="I1049" s="6" t="s">
        <v>2237</v>
      </c>
      <c r="J1049" s="6" t="s">
        <v>2238</v>
      </c>
      <c r="K1049" s="34">
        <v>105647.80000000002</v>
      </c>
      <c r="L1049" s="34">
        <v>4895</v>
      </c>
      <c r="M1049" s="34">
        <v>4096</v>
      </c>
      <c r="N1049" s="34">
        <v>99.51171875</v>
      </c>
      <c r="O1049" s="35">
        <v>0.1397735522593867</v>
      </c>
      <c r="P1049" s="33">
        <v>2816</v>
      </c>
      <c r="Q1049" s="33">
        <v>1165</v>
      </c>
      <c r="R1049" s="33">
        <v>115</v>
      </c>
      <c r="S1049" s="8">
        <v>70.931993707107267</v>
      </c>
      <c r="T1049" s="33">
        <v>8840.1059999999998</v>
      </c>
      <c r="U1049" s="33">
        <v>16907.865000000002</v>
      </c>
      <c r="V1049" s="33">
        <v>0</v>
      </c>
      <c r="W1049" s="33">
        <v>79053.172000000006</v>
      </c>
      <c r="X1049" s="33">
        <v>21.021197000000001</v>
      </c>
      <c r="Y1049" s="33">
        <v>0</v>
      </c>
      <c r="Z1049" s="33">
        <v>69308.784</v>
      </c>
      <c r="AA1049" s="33">
        <v>10297.053</v>
      </c>
      <c r="AB1049" s="33">
        <v>753.34136999999998</v>
      </c>
      <c r="AC1049" s="33">
        <v>24415.591</v>
      </c>
      <c r="AD1049" s="33">
        <v>45.917900000000003</v>
      </c>
      <c r="AE1049" s="33">
        <v>53.421574</v>
      </c>
      <c r="AF1049" s="33">
        <v>0</v>
      </c>
      <c r="AG1049" s="33">
        <v>4549.7613000000001</v>
      </c>
      <c r="AH1049" s="33">
        <v>10350.251</v>
      </c>
      <c r="AI1049" s="33">
        <v>477.53255000000001</v>
      </c>
      <c r="AJ1049" s="33">
        <v>12102.734</v>
      </c>
      <c r="AK1049" s="33">
        <v>2994.2813000000001</v>
      </c>
      <c r="AL1049" s="33">
        <v>74540.994000000006</v>
      </c>
      <c r="AM1049" s="33">
        <v>3863.70609633</v>
      </c>
      <c r="AN1049" s="33">
        <v>478.30072115836003</v>
      </c>
      <c r="AO1049" s="10">
        <v>0.68514150943396213</v>
      </c>
      <c r="AP1049" s="8">
        <v>0</v>
      </c>
      <c r="AQ1049" s="8">
        <v>25.666239005537545</v>
      </c>
      <c r="AR1049" s="8">
        <v>2422</v>
      </c>
      <c r="AS1049" s="8">
        <v>11.767134599504542</v>
      </c>
      <c r="AT1049">
        <v>3287</v>
      </c>
      <c r="AU1049" s="20">
        <v>3678</v>
      </c>
      <c r="AV1049" s="8">
        <v>89.794921875</v>
      </c>
      <c r="AW1049" s="34">
        <v>496</v>
      </c>
      <c r="AX1049" s="34">
        <v>467</v>
      </c>
    </row>
    <row r="1050" spans="1:50" x14ac:dyDescent="0.25">
      <c r="A1050" s="2" t="s">
        <v>204</v>
      </c>
      <c r="B1050" s="3" t="s">
        <v>2089</v>
      </c>
      <c r="C1050" s="4">
        <v>52256</v>
      </c>
      <c r="D1050" s="2" t="s">
        <v>206</v>
      </c>
      <c r="E1050" s="2" t="s">
        <v>2090</v>
      </c>
      <c r="F1050" t="s">
        <v>2252</v>
      </c>
      <c r="G1050" s="6" t="s">
        <v>2233</v>
      </c>
      <c r="H1050" s="6">
        <v>28</v>
      </c>
      <c r="I1050" s="6" t="s">
        <v>2237</v>
      </c>
      <c r="J1050" s="6" t="s">
        <v>2238</v>
      </c>
      <c r="K1050" s="34">
        <v>52225.1</v>
      </c>
      <c r="L1050" s="34">
        <v>1571</v>
      </c>
      <c r="M1050" s="34">
        <v>1558</v>
      </c>
      <c r="N1050" s="34">
        <v>99.358151476251606</v>
      </c>
      <c r="O1050" s="35">
        <v>0.16555191340709768</v>
      </c>
      <c r="P1050" s="33">
        <v>1044</v>
      </c>
      <c r="Q1050" s="33">
        <v>509</v>
      </c>
      <c r="R1050" s="33">
        <v>5</v>
      </c>
      <c r="S1050" s="8">
        <v>78.815506075661403</v>
      </c>
      <c r="T1050" s="33">
        <v>1582.817</v>
      </c>
      <c r="U1050" s="33">
        <v>0</v>
      </c>
      <c r="V1050" s="33">
        <v>0</v>
      </c>
      <c r="W1050" s="33">
        <v>50496.171000000002</v>
      </c>
      <c r="X1050" s="33">
        <v>2.0128626999999999</v>
      </c>
      <c r="Y1050" s="33">
        <v>0</v>
      </c>
      <c r="Z1050" s="33">
        <v>30971.576000000001</v>
      </c>
      <c r="AA1050" s="33">
        <v>66.464838999999998</v>
      </c>
      <c r="AB1050" s="33">
        <v>244.15155999999999</v>
      </c>
      <c r="AC1050" s="33">
        <v>20915.591</v>
      </c>
      <c r="AD1050" s="33">
        <v>39.920411999999999</v>
      </c>
      <c r="AE1050" s="33">
        <v>6.0107080000000002</v>
      </c>
      <c r="AF1050" s="33">
        <v>0</v>
      </c>
      <c r="AG1050" s="33">
        <v>40.526809999999998</v>
      </c>
      <c r="AH1050" s="33">
        <v>0</v>
      </c>
      <c r="AI1050" s="33">
        <v>148.99072000000001</v>
      </c>
      <c r="AJ1050" s="33">
        <v>8689.9724000000006</v>
      </c>
      <c r="AK1050" s="33">
        <v>2180.8105</v>
      </c>
      <c r="AL1050" s="33">
        <v>41171.392999999996</v>
      </c>
      <c r="AM1050" s="33">
        <v>0</v>
      </c>
      <c r="AN1050" s="33">
        <v>286.09449314520037</v>
      </c>
      <c r="AO1050" s="10">
        <v>0.45303867403314918</v>
      </c>
      <c r="AP1050" s="8">
        <v>0</v>
      </c>
      <c r="AQ1050" s="8">
        <v>145.08179311551223</v>
      </c>
      <c r="AR1050" s="8">
        <v>566</v>
      </c>
      <c r="AS1050" s="8">
        <v>284.62897526501769</v>
      </c>
      <c r="AT1050">
        <v>1396</v>
      </c>
      <c r="AU1050" s="20">
        <v>1368.0000000000002</v>
      </c>
      <c r="AV1050" s="8">
        <v>87.804878048780495</v>
      </c>
      <c r="AW1050" s="34">
        <v>345</v>
      </c>
      <c r="AX1050" s="34">
        <v>301</v>
      </c>
    </row>
    <row r="1051" spans="1:50" x14ac:dyDescent="0.25">
      <c r="A1051" s="2" t="s">
        <v>661</v>
      </c>
      <c r="B1051" s="3" t="s">
        <v>2091</v>
      </c>
      <c r="C1051" s="4">
        <v>70418</v>
      </c>
      <c r="D1051" s="2" t="s">
        <v>663</v>
      </c>
      <c r="E1051" s="2" t="s">
        <v>2092</v>
      </c>
      <c r="F1051" t="s">
        <v>2256</v>
      </c>
      <c r="G1051" s="6" t="s">
        <v>2232</v>
      </c>
      <c r="H1051" s="6">
        <v>8</v>
      </c>
      <c r="I1051" s="6" t="s">
        <v>2238</v>
      </c>
      <c r="J1051" s="6" t="s">
        <v>2238</v>
      </c>
      <c r="K1051" s="34">
        <v>19963.899999999998</v>
      </c>
      <c r="L1051" s="34">
        <v>831</v>
      </c>
      <c r="M1051" s="34">
        <v>771</v>
      </c>
      <c r="N1051" s="34">
        <v>61.608300907911804</v>
      </c>
      <c r="O1051" s="35">
        <v>4.0761260569286382</v>
      </c>
      <c r="P1051" s="33">
        <v>276</v>
      </c>
      <c r="Q1051" s="33">
        <v>487</v>
      </c>
      <c r="R1051" s="33">
        <v>8</v>
      </c>
      <c r="S1051" s="8">
        <v>21.854920964778106</v>
      </c>
      <c r="T1051" s="33">
        <v>13018.638999999999</v>
      </c>
      <c r="U1051" s="33">
        <v>3596.2606000000001</v>
      </c>
      <c r="V1051" s="33">
        <v>0</v>
      </c>
      <c r="W1051" s="33">
        <v>4025.4670999999998</v>
      </c>
      <c r="X1051" s="33">
        <v>0</v>
      </c>
      <c r="Y1051" s="33">
        <v>0</v>
      </c>
      <c r="Z1051" s="33">
        <v>1108.9739</v>
      </c>
      <c r="AA1051" s="33">
        <v>0</v>
      </c>
      <c r="AB1051" s="33">
        <v>0</v>
      </c>
      <c r="AC1051" s="33">
        <v>19514.322</v>
      </c>
      <c r="AD1051" s="33">
        <v>166.15019000000001</v>
      </c>
      <c r="AE1051" s="33">
        <v>226.79159999999999</v>
      </c>
      <c r="AF1051" s="33">
        <v>0</v>
      </c>
      <c r="AG1051" s="33">
        <v>0</v>
      </c>
      <c r="AH1051" s="33">
        <v>0</v>
      </c>
      <c r="AI1051" s="33">
        <v>0</v>
      </c>
      <c r="AJ1051" s="33">
        <v>11521.444</v>
      </c>
      <c r="AK1051" s="33">
        <v>4497.6985000000004</v>
      </c>
      <c r="AL1051" s="33">
        <v>4543.5124999999998</v>
      </c>
      <c r="AM1051" s="33">
        <v>0</v>
      </c>
      <c r="AN1051" s="33">
        <v>11.8903908376048</v>
      </c>
      <c r="AO1051" s="10">
        <v>0.55161626694473409</v>
      </c>
      <c r="AP1051" s="8">
        <v>56.022408963585427</v>
      </c>
      <c r="AQ1051" s="8">
        <v>40.421085095737773</v>
      </c>
      <c r="AR1051" s="8">
        <v>211</v>
      </c>
      <c r="AS1051" s="8">
        <v>195.21327014218011</v>
      </c>
      <c r="AT1051">
        <v>699</v>
      </c>
      <c r="AU1051" s="20">
        <v>716.99999999999989</v>
      </c>
      <c r="AV1051" s="8">
        <v>92.996108949416339</v>
      </c>
      <c r="AW1051" s="34">
        <v>95</v>
      </c>
      <c r="AX1051" s="34">
        <v>73</v>
      </c>
    </row>
    <row r="1052" spans="1:50" x14ac:dyDescent="0.25">
      <c r="A1052" s="2" t="s">
        <v>134</v>
      </c>
      <c r="B1052" s="3" t="s">
        <v>2093</v>
      </c>
      <c r="C1052" s="4">
        <v>54206</v>
      </c>
      <c r="D1052" s="2" t="s">
        <v>136</v>
      </c>
      <c r="E1052" s="2" t="s">
        <v>2094</v>
      </c>
      <c r="F1052" t="s">
        <v>2263</v>
      </c>
      <c r="G1052" s="6" t="s">
        <v>2233</v>
      </c>
      <c r="H1052" s="6">
        <v>8</v>
      </c>
      <c r="I1052" s="6" t="s">
        <v>2238</v>
      </c>
      <c r="J1052" s="6" t="s">
        <v>2238</v>
      </c>
      <c r="K1052" s="34">
        <v>94479.3</v>
      </c>
      <c r="L1052" s="34">
        <v>577</v>
      </c>
      <c r="M1052" s="34">
        <v>376</v>
      </c>
      <c r="N1052" s="34">
        <v>45.212765957446813</v>
      </c>
      <c r="O1052" s="35">
        <v>0.40876194833519641</v>
      </c>
      <c r="P1052" s="33">
        <v>0</v>
      </c>
      <c r="Q1052" s="33">
        <v>0</v>
      </c>
      <c r="R1052" s="33">
        <v>376</v>
      </c>
      <c r="S1052" s="8">
        <v>70.462750243988154</v>
      </c>
      <c r="T1052" s="33">
        <v>7598.0787</v>
      </c>
      <c r="U1052" s="33">
        <v>0</v>
      </c>
      <c r="V1052" s="33">
        <v>0</v>
      </c>
      <c r="W1052" s="33">
        <v>83660.485000000001</v>
      </c>
      <c r="X1052" s="33">
        <v>2124.5012000000002</v>
      </c>
      <c r="Y1052" s="33">
        <v>0</v>
      </c>
      <c r="Z1052" s="33">
        <v>59387.440999999999</v>
      </c>
      <c r="AA1052" s="33">
        <v>9.6911938000000006</v>
      </c>
      <c r="AB1052" s="33">
        <v>263.76400000000001</v>
      </c>
      <c r="AC1052" s="33">
        <v>33788.455999999998</v>
      </c>
      <c r="AD1052" s="33">
        <v>80.577050999999997</v>
      </c>
      <c r="AE1052" s="33">
        <v>59.263325000000002</v>
      </c>
      <c r="AF1052" s="33">
        <v>0</v>
      </c>
      <c r="AG1052" s="33">
        <v>344.01807000000002</v>
      </c>
      <c r="AH1052" s="33">
        <v>0</v>
      </c>
      <c r="AI1052" s="33">
        <v>163.94076999999999</v>
      </c>
      <c r="AJ1052" s="33">
        <v>26355.153999999999</v>
      </c>
      <c r="AK1052" s="33">
        <v>842.49216999999999</v>
      </c>
      <c r="AL1052" s="33">
        <v>66229.535000000003</v>
      </c>
      <c r="AM1052" s="33">
        <v>58650.067071799996</v>
      </c>
      <c r="AN1052" s="33">
        <v>301.981573387352</v>
      </c>
      <c r="AO1052" s="10">
        <v>0.52565707133917394</v>
      </c>
      <c r="AP1052" s="8">
        <v>69.492703266157051</v>
      </c>
      <c r="AQ1052" s="8">
        <v>84.402836775795038</v>
      </c>
      <c r="AR1052" s="8">
        <v>907</v>
      </c>
      <c r="AS1052" s="8">
        <v>136.58213891951488</v>
      </c>
      <c r="AT1052">
        <v>324</v>
      </c>
      <c r="AU1052" s="20">
        <v>193</v>
      </c>
      <c r="AV1052" s="8">
        <v>51.329787234042556</v>
      </c>
      <c r="AW1052" s="34">
        <v>90</v>
      </c>
      <c r="AX1052" s="34">
        <v>85</v>
      </c>
    </row>
    <row r="1053" spans="1:50" x14ac:dyDescent="0.25">
      <c r="A1053" s="2" t="s">
        <v>1149</v>
      </c>
      <c r="B1053" s="3" t="s">
        <v>2095</v>
      </c>
      <c r="C1053" s="4">
        <v>20013</v>
      </c>
      <c r="D1053" s="2" t="s">
        <v>1151</v>
      </c>
      <c r="E1053" s="2" t="s">
        <v>2096</v>
      </c>
      <c r="F1053" t="s">
        <v>2261</v>
      </c>
      <c r="G1053" s="6" t="s">
        <v>2232</v>
      </c>
      <c r="H1053" s="6">
        <v>6</v>
      </c>
      <c r="I1053" s="6" t="s">
        <v>2238</v>
      </c>
      <c r="J1053" s="6" t="s">
        <v>2238</v>
      </c>
      <c r="K1053" s="34">
        <v>174124.1</v>
      </c>
      <c r="L1053" s="34">
        <v>1787</v>
      </c>
      <c r="M1053" s="34">
        <v>1602</v>
      </c>
      <c r="N1053" s="34">
        <v>10.549313358302122</v>
      </c>
      <c r="O1053" s="35">
        <v>0.25187332630898468</v>
      </c>
      <c r="P1053" s="33">
        <v>816</v>
      </c>
      <c r="Q1053" s="33">
        <v>775</v>
      </c>
      <c r="R1053" s="33">
        <v>11</v>
      </c>
      <c r="S1053" s="8">
        <v>31.608340804981484</v>
      </c>
      <c r="T1053" s="33">
        <v>80012.08</v>
      </c>
      <c r="U1053" s="33">
        <v>1938.0002999999999</v>
      </c>
      <c r="V1053" s="33">
        <v>1389.6043</v>
      </c>
      <c r="W1053" s="33">
        <v>83697.869000000006</v>
      </c>
      <c r="X1053" s="33">
        <v>6005.9629000000004</v>
      </c>
      <c r="Y1053" s="33">
        <v>202.54203000000001</v>
      </c>
      <c r="Z1053" s="33">
        <v>19010.541000000001</v>
      </c>
      <c r="AA1053" s="33">
        <v>3986.5967000000001</v>
      </c>
      <c r="AB1053" s="33">
        <v>238.90832</v>
      </c>
      <c r="AC1053" s="33">
        <v>147918.07</v>
      </c>
      <c r="AD1053" s="33">
        <v>684.84177</v>
      </c>
      <c r="AE1053" s="33">
        <v>779.33145000000002</v>
      </c>
      <c r="AF1053" s="33">
        <v>0</v>
      </c>
      <c r="AG1053" s="33">
        <v>17312.469000000001</v>
      </c>
      <c r="AH1053" s="33">
        <v>2473.2413999999999</v>
      </c>
      <c r="AI1053" s="33">
        <v>233.85499999999999</v>
      </c>
      <c r="AJ1053" s="33">
        <v>35469.402000000002</v>
      </c>
      <c r="AK1053" s="33">
        <v>62684.642999999996</v>
      </c>
      <c r="AL1053" s="33">
        <v>54759.510999999999</v>
      </c>
      <c r="AM1053" s="33">
        <v>0</v>
      </c>
      <c r="AN1053" s="33">
        <v>156.55755768654637</v>
      </c>
      <c r="AO1053" s="10">
        <v>0.70337035618536958</v>
      </c>
      <c r="AP1053" s="8">
        <v>67.613252197430697</v>
      </c>
      <c r="AQ1053" s="8">
        <v>79.440999890000001</v>
      </c>
      <c r="AR1053" s="8">
        <v>1739</v>
      </c>
      <c r="AS1053" s="8">
        <v>45.682001086831519</v>
      </c>
      <c r="AT1053">
        <v>1176</v>
      </c>
      <c r="AU1053" s="20">
        <v>1347</v>
      </c>
      <c r="AV1053" s="8">
        <v>84.082397003745328</v>
      </c>
      <c r="AW1053" s="34">
        <v>370</v>
      </c>
      <c r="AX1053" s="34">
        <v>307</v>
      </c>
    </row>
    <row r="1054" spans="1:50" x14ac:dyDescent="0.25">
      <c r="A1054" s="2" t="s">
        <v>204</v>
      </c>
      <c r="B1054" s="3" t="s">
        <v>2097</v>
      </c>
      <c r="C1054" s="4">
        <v>52540</v>
      </c>
      <c r="D1054" s="2" t="s">
        <v>206</v>
      </c>
      <c r="E1054" s="2" t="s">
        <v>2098</v>
      </c>
      <c r="F1054" t="s">
        <v>2252</v>
      </c>
      <c r="G1054" s="5" t="s">
        <v>2230</v>
      </c>
      <c r="H1054" s="6">
        <v>28</v>
      </c>
      <c r="I1054" s="6" t="s">
        <v>2237</v>
      </c>
      <c r="J1054" s="6" t="s">
        <v>2238</v>
      </c>
      <c r="K1054" s="34">
        <v>43153.000000000007</v>
      </c>
      <c r="L1054" s="34">
        <v>2817</v>
      </c>
      <c r="M1054" s="34">
        <v>1930</v>
      </c>
      <c r="N1054" s="34">
        <v>87.046632124352328</v>
      </c>
      <c r="O1054" s="35">
        <v>1.278575413107973</v>
      </c>
      <c r="P1054" s="33">
        <v>1504</v>
      </c>
      <c r="Q1054" s="33">
        <v>418</v>
      </c>
      <c r="R1054" s="33">
        <v>8</v>
      </c>
      <c r="S1054" s="8">
        <v>71.717230867420881</v>
      </c>
      <c r="T1054" s="33">
        <v>80.457499999999996</v>
      </c>
      <c r="U1054" s="33">
        <v>0</v>
      </c>
      <c r="V1054" s="33">
        <v>0</v>
      </c>
      <c r="W1054" s="33">
        <v>43073.796000000002</v>
      </c>
      <c r="X1054" s="33">
        <v>16.028344000000001</v>
      </c>
      <c r="Y1054" s="33">
        <v>0</v>
      </c>
      <c r="Z1054" s="33">
        <v>20440.679</v>
      </c>
      <c r="AA1054" s="33">
        <v>765.12495999999999</v>
      </c>
      <c r="AB1054" s="33">
        <v>245.14735999999999</v>
      </c>
      <c r="AC1054" s="33">
        <v>22012.798999999999</v>
      </c>
      <c r="AD1054" s="33">
        <v>44.870764000000001</v>
      </c>
      <c r="AE1054" s="33">
        <v>4.1114385999999996</v>
      </c>
      <c r="AF1054" s="33">
        <v>0</v>
      </c>
      <c r="AG1054" s="33">
        <v>248.61618999999999</v>
      </c>
      <c r="AH1054" s="33">
        <v>533.53661999999997</v>
      </c>
      <c r="AI1054" s="33">
        <v>58.925597000000003</v>
      </c>
      <c r="AJ1054" s="33">
        <v>11373.784</v>
      </c>
      <c r="AK1054" s="33">
        <v>86.466434000000007</v>
      </c>
      <c r="AL1054" s="33">
        <v>31203.182000000001</v>
      </c>
      <c r="AM1054" s="33">
        <v>0</v>
      </c>
      <c r="AN1054" s="33">
        <v>305.50336095747724</v>
      </c>
      <c r="AO1054" s="10">
        <v>0.55132317562149158</v>
      </c>
      <c r="AP1054" s="8">
        <v>0</v>
      </c>
      <c r="AQ1054" s="8">
        <v>105.81695028598813</v>
      </c>
      <c r="AR1054" s="8">
        <v>467</v>
      </c>
      <c r="AS1054" s="8">
        <v>251.60599571734474</v>
      </c>
      <c r="AT1054">
        <v>1222</v>
      </c>
      <c r="AU1054" s="20">
        <v>1648.0000000000002</v>
      </c>
      <c r="AV1054" s="8">
        <v>85.388601036269435</v>
      </c>
      <c r="AW1054" s="34">
        <v>183</v>
      </c>
      <c r="AX1054" s="34">
        <v>154</v>
      </c>
    </row>
    <row r="1055" spans="1:50" x14ac:dyDescent="0.25">
      <c r="A1055" s="2" t="s">
        <v>500</v>
      </c>
      <c r="B1055" s="3" t="s">
        <v>2099</v>
      </c>
      <c r="C1055" s="4">
        <v>5842</v>
      </c>
      <c r="D1055" s="2" t="s">
        <v>502</v>
      </c>
      <c r="E1055" s="2" t="s">
        <v>2100</v>
      </c>
      <c r="F1055" t="e">
        <v>#N/A</v>
      </c>
      <c r="G1055" s="6" t="s">
        <v>2233</v>
      </c>
      <c r="H1055" s="6">
        <v>12</v>
      </c>
      <c r="I1055" s="6" t="s">
        <v>2238</v>
      </c>
      <c r="J1055" s="6" t="s">
        <v>2238</v>
      </c>
      <c r="K1055" s="34">
        <v>26146</v>
      </c>
      <c r="L1055" s="34">
        <v>785</v>
      </c>
      <c r="M1055" s="34">
        <v>655</v>
      </c>
      <c r="N1055" s="34">
        <v>24.732824427480914</v>
      </c>
      <c r="O1055" s="35">
        <v>1.6067878107972358</v>
      </c>
      <c r="P1055" s="33">
        <v>96</v>
      </c>
      <c r="Q1055" s="33">
        <v>522</v>
      </c>
      <c r="R1055" s="33">
        <v>37</v>
      </c>
      <c r="S1055" s="8">
        <v>9.9682097611492448</v>
      </c>
      <c r="T1055" s="33">
        <v>950.20879000000002</v>
      </c>
      <c r="U1055" s="33">
        <v>0</v>
      </c>
      <c r="V1055" s="33">
        <v>0</v>
      </c>
      <c r="W1055" s="33">
        <v>24795.105</v>
      </c>
      <c r="X1055" s="33">
        <v>854.23406</v>
      </c>
      <c r="Y1055" s="33">
        <v>0</v>
      </c>
      <c r="Z1055" s="33">
        <v>1597.9646</v>
      </c>
      <c r="AA1055" s="33">
        <v>602.85427000000004</v>
      </c>
      <c r="AB1055" s="33">
        <v>10.376752</v>
      </c>
      <c r="AC1055" s="33">
        <v>24481.906999999999</v>
      </c>
      <c r="AD1055" s="33">
        <v>11.370433</v>
      </c>
      <c r="AE1055" s="33">
        <v>34.982235000000003</v>
      </c>
      <c r="AF1055" s="33">
        <v>0</v>
      </c>
      <c r="AG1055" s="33">
        <v>69.942994999999996</v>
      </c>
      <c r="AH1055" s="33">
        <v>602.85428000000002</v>
      </c>
      <c r="AI1055" s="33">
        <v>293.59849000000003</v>
      </c>
      <c r="AJ1055" s="33">
        <v>21963.794000000002</v>
      </c>
      <c r="AK1055" s="33">
        <v>1077.3395</v>
      </c>
      <c r="AL1055" s="33">
        <v>2661.9618999999998</v>
      </c>
      <c r="AM1055" s="33">
        <v>0</v>
      </c>
      <c r="AN1055" s="33">
        <v>33.203253250251997</v>
      </c>
      <c r="AO1055" s="10">
        <v>0.52963525835866265</v>
      </c>
      <c r="AP1055" s="8">
        <v>0</v>
      </c>
      <c r="AQ1055" s="8">
        <v>52.938721431430352</v>
      </c>
      <c r="AR1055" s="8">
        <v>239</v>
      </c>
      <c r="AS1055" s="8">
        <v>280.3347280334728</v>
      </c>
      <c r="AT1055">
        <v>436</v>
      </c>
      <c r="AU1055" s="20">
        <v>564</v>
      </c>
      <c r="AV1055" s="8">
        <v>86.10687022900764</v>
      </c>
      <c r="AW1055" s="34">
        <v>34</v>
      </c>
      <c r="AX1055" s="34">
        <v>29</v>
      </c>
    </row>
    <row r="1056" spans="1:50" x14ac:dyDescent="0.25">
      <c r="A1056" s="2" t="s">
        <v>134</v>
      </c>
      <c r="B1056" s="3" t="s">
        <v>2101</v>
      </c>
      <c r="C1056" s="4">
        <v>54670</v>
      </c>
      <c r="D1056" s="2" t="s">
        <v>136</v>
      </c>
      <c r="E1056" s="2" t="s">
        <v>2102</v>
      </c>
      <c r="F1056" t="s">
        <v>2263</v>
      </c>
      <c r="G1056" s="6" t="s">
        <v>2230</v>
      </c>
      <c r="H1056" s="6">
        <v>23</v>
      </c>
      <c r="I1056" s="6" t="s">
        <v>2238</v>
      </c>
      <c r="J1056" s="6" t="s">
        <v>2239</v>
      </c>
      <c r="K1056" s="34">
        <v>61.099999999999994</v>
      </c>
      <c r="L1056" s="34">
        <v>5</v>
      </c>
      <c r="M1056" s="34">
        <v>5</v>
      </c>
      <c r="N1056" s="34">
        <v>40</v>
      </c>
      <c r="O1056" s="35">
        <v>4.0123737477117958</v>
      </c>
      <c r="P1056" s="33">
        <v>5</v>
      </c>
      <c r="Q1056" s="33">
        <v>0</v>
      </c>
      <c r="R1056" s="33">
        <v>0</v>
      </c>
      <c r="S1056" s="8">
        <v>56.968381392457069</v>
      </c>
      <c r="T1056" s="33">
        <v>132.71525</v>
      </c>
      <c r="U1056" s="33">
        <v>1573.9286999999999</v>
      </c>
      <c r="V1056" s="33">
        <v>2136.7752999999998</v>
      </c>
      <c r="W1056" s="33">
        <v>36047.241000000002</v>
      </c>
      <c r="X1056" s="33">
        <v>0</v>
      </c>
      <c r="Y1056" s="33">
        <v>0</v>
      </c>
      <c r="Z1056" s="33">
        <v>13948.271000000001</v>
      </c>
      <c r="AA1056" s="33">
        <v>1285.2950000000001</v>
      </c>
      <c r="AB1056" s="33">
        <v>157.26894999999999</v>
      </c>
      <c r="AC1056" s="33">
        <v>24539.870999999999</v>
      </c>
      <c r="AD1056" s="33">
        <v>36.054364999999997</v>
      </c>
      <c r="AE1056" s="33">
        <v>41.696869999999997</v>
      </c>
      <c r="AF1056" s="33">
        <v>0</v>
      </c>
      <c r="AG1056" s="33">
        <v>4843.6944000000003</v>
      </c>
      <c r="AH1056" s="33">
        <v>0</v>
      </c>
      <c r="AI1056" s="33">
        <v>138.64328</v>
      </c>
      <c r="AJ1056" s="33">
        <v>12096.09</v>
      </c>
      <c r="AK1056" s="33">
        <v>78.199736999999999</v>
      </c>
      <c r="AL1056" s="33">
        <v>22768.436000000002</v>
      </c>
      <c r="AM1056" s="33">
        <v>0</v>
      </c>
      <c r="AN1056" s="33">
        <v>129.6179571447492</v>
      </c>
      <c r="AO1056" s="10">
        <v>0</v>
      </c>
      <c r="AP1056" s="8">
        <v>0</v>
      </c>
      <c r="AQ1056" s="8">
        <v>41.697236121074077</v>
      </c>
      <c r="AR1056" s="8">
        <v>387</v>
      </c>
      <c r="AS1056" s="8">
        <v>158.13953488372093</v>
      </c>
      <c r="AT1056">
        <v>3</v>
      </c>
      <c r="AU1056" s="20">
        <v>3</v>
      </c>
      <c r="AV1056" s="8">
        <v>60</v>
      </c>
      <c r="AW1056" s="34">
        <v>2</v>
      </c>
      <c r="AX1056" s="34">
        <v>2</v>
      </c>
    </row>
    <row r="1057" spans="1:50" x14ac:dyDescent="0.25">
      <c r="A1057" s="2" t="s">
        <v>888</v>
      </c>
      <c r="B1057" s="3" t="s">
        <v>2103</v>
      </c>
      <c r="C1057" s="4">
        <v>27001</v>
      </c>
      <c r="D1057" s="2" t="s">
        <v>890</v>
      </c>
      <c r="E1057" s="2" t="s">
        <v>2104</v>
      </c>
      <c r="F1057" t="e">
        <v>#N/A</v>
      </c>
      <c r="G1057" s="6" t="s">
        <v>2231</v>
      </c>
      <c r="H1057" s="6">
        <v>0</v>
      </c>
      <c r="I1057" s="6" t="s">
        <v>2239</v>
      </c>
      <c r="J1057" s="6" t="s">
        <v>2239</v>
      </c>
      <c r="K1057" s="34">
        <v>350709</v>
      </c>
      <c r="L1057" s="34">
        <v>2557</v>
      </c>
      <c r="M1057" s="34">
        <v>2509</v>
      </c>
      <c r="N1057" s="34">
        <v>63.411717815862886</v>
      </c>
      <c r="O1057" s="35">
        <v>0.67270877806897367</v>
      </c>
      <c r="P1057" s="33">
        <v>0</v>
      </c>
      <c r="Q1057" s="33">
        <v>0</v>
      </c>
      <c r="R1057" s="33">
        <v>2509</v>
      </c>
      <c r="S1057" s="8">
        <v>78.433273434464908</v>
      </c>
      <c r="T1057" s="33">
        <v>44424.680999999997</v>
      </c>
      <c r="U1057" s="33">
        <v>38482.811000000002</v>
      </c>
      <c r="V1057" s="33">
        <v>174.25719000000001</v>
      </c>
      <c r="W1057" s="33">
        <v>252161.76</v>
      </c>
      <c r="X1057" s="33">
        <v>9973.4861000000001</v>
      </c>
      <c r="Y1057" s="33">
        <v>3051.0254</v>
      </c>
      <c r="Z1057" s="33">
        <v>264951.03000000003</v>
      </c>
      <c r="AA1057" s="33">
        <v>53035.254000000001</v>
      </c>
      <c r="AB1057" s="33">
        <v>5186.2268000000004</v>
      </c>
      <c r="AC1057" s="33">
        <v>23719.47</v>
      </c>
      <c r="AD1057" s="33">
        <v>467.99027000000001</v>
      </c>
      <c r="AE1057" s="33">
        <v>498.35815000000002</v>
      </c>
      <c r="AF1057" s="33">
        <v>0</v>
      </c>
      <c r="AG1057" s="33">
        <v>3051.1907999999999</v>
      </c>
      <c r="AH1057" s="33">
        <v>52901.667999999998</v>
      </c>
      <c r="AI1057" s="33">
        <v>1844.7058</v>
      </c>
      <c r="AJ1057" s="33">
        <v>16245.343999999999</v>
      </c>
      <c r="AK1057" s="33">
        <v>1031.1113</v>
      </c>
      <c r="AL1057" s="33">
        <v>274838.62</v>
      </c>
      <c r="AM1057" s="33">
        <v>0</v>
      </c>
      <c r="AN1057" s="33">
        <v>291.96021252443995</v>
      </c>
      <c r="AO1057" s="10">
        <v>0.70557504873294352</v>
      </c>
      <c r="AP1057" s="8">
        <v>13.279330721731625</v>
      </c>
      <c r="AQ1057" s="8">
        <v>22.495433407306809</v>
      </c>
      <c r="AR1057" s="8">
        <v>3075</v>
      </c>
      <c r="AS1057" s="8">
        <v>7.5869918699186991</v>
      </c>
      <c r="AT1057">
        <v>591</v>
      </c>
      <c r="AU1057" s="20">
        <v>2306</v>
      </c>
      <c r="AV1057" s="8">
        <v>91.909127142287758</v>
      </c>
      <c r="AW1057" s="34">
        <v>123</v>
      </c>
      <c r="AX1057" s="34">
        <v>100</v>
      </c>
    </row>
    <row r="1058" spans="1:50" x14ac:dyDescent="0.25">
      <c r="A1058" s="2" t="s">
        <v>301</v>
      </c>
      <c r="B1058" s="3" t="s">
        <v>2105</v>
      </c>
      <c r="C1058" s="4">
        <v>13657</v>
      </c>
      <c r="D1058" s="2" t="s">
        <v>303</v>
      </c>
      <c r="E1058" s="2" t="s">
        <v>2106</v>
      </c>
      <c r="F1058" t="s">
        <v>2256</v>
      </c>
      <c r="G1058" s="6" t="s">
        <v>2232</v>
      </c>
      <c r="H1058" s="6">
        <v>0</v>
      </c>
      <c r="I1058" s="6" t="s">
        <v>2239</v>
      </c>
      <c r="J1058" s="6" t="s">
        <v>2239</v>
      </c>
      <c r="K1058" s="34">
        <v>64477.600000000006</v>
      </c>
      <c r="L1058" s="34">
        <v>1233</v>
      </c>
      <c r="M1058" s="34">
        <v>1175</v>
      </c>
      <c r="N1058" s="34">
        <v>14.638297872340425</v>
      </c>
      <c r="O1058" s="35">
        <v>0.7558792297248752</v>
      </c>
      <c r="P1058" s="33">
        <v>278</v>
      </c>
      <c r="Q1058" s="33">
        <v>876</v>
      </c>
      <c r="R1058" s="33">
        <v>21</v>
      </c>
      <c r="S1058" s="8">
        <v>23.771392976288968</v>
      </c>
      <c r="T1058" s="33">
        <v>9568.2456999999995</v>
      </c>
      <c r="U1058" s="33">
        <v>0</v>
      </c>
      <c r="V1058" s="33">
        <v>0</v>
      </c>
      <c r="W1058" s="33">
        <v>51624.758000000002</v>
      </c>
      <c r="X1058" s="33">
        <v>2281.5565999999999</v>
      </c>
      <c r="Y1058" s="33">
        <v>755.35310000000004</v>
      </c>
      <c r="Z1058" s="33">
        <v>10203.556</v>
      </c>
      <c r="AA1058" s="33">
        <v>25.046422</v>
      </c>
      <c r="AB1058" s="33">
        <v>314.75876</v>
      </c>
      <c r="AC1058" s="33">
        <v>52463.701000000001</v>
      </c>
      <c r="AD1058" s="33">
        <v>334.29358999999999</v>
      </c>
      <c r="AE1058" s="33">
        <v>356.91116</v>
      </c>
      <c r="AF1058" s="33">
        <v>0</v>
      </c>
      <c r="AG1058" s="33">
        <v>684.86333000000002</v>
      </c>
      <c r="AH1058" s="33">
        <v>0</v>
      </c>
      <c r="AI1058" s="33">
        <v>92.639348999999996</v>
      </c>
      <c r="AJ1058" s="33">
        <v>40420.980000000003</v>
      </c>
      <c r="AK1058" s="33">
        <v>7304.6617999999999</v>
      </c>
      <c r="AL1058" s="33">
        <v>15236.653</v>
      </c>
      <c r="AM1058" s="33">
        <v>1047.98374958</v>
      </c>
      <c r="AN1058" s="33">
        <v>455.29702325847205</v>
      </c>
      <c r="AO1058" s="10">
        <v>0.66555555555555557</v>
      </c>
      <c r="AP1058" s="8">
        <v>30.581039755351679</v>
      </c>
      <c r="AQ1058" s="8">
        <v>98.201990179788282</v>
      </c>
      <c r="AR1058" s="8">
        <v>637</v>
      </c>
      <c r="AS1058" s="8">
        <v>253.84615384615384</v>
      </c>
      <c r="AT1058">
        <v>506</v>
      </c>
      <c r="AU1058" s="20">
        <v>1161</v>
      </c>
      <c r="AV1058" s="8">
        <v>98.808510638297875</v>
      </c>
      <c r="AW1058" s="34">
        <v>34</v>
      </c>
      <c r="AX1058" s="34">
        <v>27</v>
      </c>
    </row>
    <row r="1059" spans="1:50" x14ac:dyDescent="0.25">
      <c r="A1059" s="2" t="s">
        <v>500</v>
      </c>
      <c r="B1059" s="3" t="s">
        <v>2107</v>
      </c>
      <c r="C1059" s="4">
        <v>5172</v>
      </c>
      <c r="D1059" s="2" t="s">
        <v>502</v>
      </c>
      <c r="E1059" s="2" t="s">
        <v>2108</v>
      </c>
      <c r="F1059" t="s">
        <v>2266</v>
      </c>
      <c r="G1059" s="6" t="s">
        <v>2232</v>
      </c>
      <c r="H1059" s="6">
        <v>0</v>
      </c>
      <c r="I1059" s="6" t="s">
        <v>2239</v>
      </c>
      <c r="J1059" s="6" t="s">
        <v>2239</v>
      </c>
      <c r="K1059" s="34">
        <v>69386.2</v>
      </c>
      <c r="L1059" s="34">
        <v>1543</v>
      </c>
      <c r="M1059" s="34">
        <v>816</v>
      </c>
      <c r="N1059" s="34">
        <v>28.799019607843135</v>
      </c>
      <c r="O1059" s="35">
        <v>0.82181345199268363</v>
      </c>
      <c r="P1059" s="33">
        <v>382</v>
      </c>
      <c r="Q1059" s="33">
        <v>432</v>
      </c>
      <c r="R1059" s="33">
        <v>2</v>
      </c>
      <c r="S1059" s="8">
        <v>42.149961407426986</v>
      </c>
      <c r="T1059" s="33">
        <v>45940.815999999999</v>
      </c>
      <c r="U1059" s="33">
        <v>7178.0631999999996</v>
      </c>
      <c r="V1059" s="33">
        <v>0</v>
      </c>
      <c r="W1059" s="33">
        <v>7010.6288999999997</v>
      </c>
      <c r="X1059" s="33">
        <v>11404.043</v>
      </c>
      <c r="Y1059" s="33">
        <v>30.987988999999999</v>
      </c>
      <c r="Z1059" s="33">
        <v>17139.618999999999</v>
      </c>
      <c r="AA1059" s="33">
        <v>6539.2236999999996</v>
      </c>
      <c r="AB1059" s="33">
        <v>631.74776999999995</v>
      </c>
      <c r="AC1059" s="33">
        <v>47580.396999999997</v>
      </c>
      <c r="AD1059" s="33">
        <v>250.3355</v>
      </c>
      <c r="AE1059" s="33">
        <v>274.37412999999998</v>
      </c>
      <c r="AF1059" s="33">
        <v>0</v>
      </c>
      <c r="AG1059" s="33">
        <v>191.83213000000001</v>
      </c>
      <c r="AH1059" s="33">
        <v>6539.2300999999998</v>
      </c>
      <c r="AI1059" s="33">
        <v>441.72084999999998</v>
      </c>
      <c r="AJ1059" s="33">
        <v>9001.4748999999993</v>
      </c>
      <c r="AK1059" s="33">
        <v>25303.056</v>
      </c>
      <c r="AL1059" s="33">
        <v>30420.629000000001</v>
      </c>
      <c r="AM1059" s="33">
        <v>0</v>
      </c>
      <c r="AN1059" s="33">
        <v>151.44823746801998</v>
      </c>
      <c r="AO1059" s="10">
        <v>0.61429546229955645</v>
      </c>
      <c r="AP1059" s="8">
        <v>21.877050973528767</v>
      </c>
      <c r="AQ1059" s="8">
        <v>105.04780618371142</v>
      </c>
      <c r="AR1059" s="8">
        <v>615</v>
      </c>
      <c r="AS1059" s="8">
        <v>216.17886178861789</v>
      </c>
      <c r="AT1059">
        <v>273</v>
      </c>
      <c r="AU1059" s="20">
        <v>634</v>
      </c>
      <c r="AV1059" s="8">
        <v>77.696078431372555</v>
      </c>
      <c r="AW1059" s="34">
        <v>128</v>
      </c>
      <c r="AX1059" s="34">
        <v>113</v>
      </c>
    </row>
    <row r="1060" spans="1:50" x14ac:dyDescent="0.25">
      <c r="A1060" s="2" t="s">
        <v>758</v>
      </c>
      <c r="B1060" s="3" t="s">
        <v>2109</v>
      </c>
      <c r="C1060" s="4">
        <v>50270</v>
      </c>
      <c r="D1060" s="2" t="s">
        <v>760</v>
      </c>
      <c r="E1060" s="2" t="s">
        <v>2110</v>
      </c>
      <c r="F1060" t="e">
        <v>#N/A</v>
      </c>
      <c r="G1060" s="6" t="s">
        <v>2233</v>
      </c>
      <c r="H1060" s="6">
        <v>6</v>
      </c>
      <c r="I1060" s="6" t="s">
        <v>2238</v>
      </c>
      <c r="J1060" s="6" t="s">
        <v>2238</v>
      </c>
      <c r="K1060" s="34">
        <v>10919.9</v>
      </c>
      <c r="L1060" s="34">
        <v>628</v>
      </c>
      <c r="M1060" s="34">
        <v>564</v>
      </c>
      <c r="N1060" s="34">
        <v>40.425531914893611</v>
      </c>
      <c r="O1060" s="35">
        <v>5.162616511036731</v>
      </c>
      <c r="P1060" s="33">
        <v>344</v>
      </c>
      <c r="Q1060" s="33">
        <v>199</v>
      </c>
      <c r="R1060" s="33">
        <v>21</v>
      </c>
      <c r="S1060" s="8">
        <v>33.381636440022312</v>
      </c>
      <c r="T1060" s="33">
        <v>5794.2033000000001</v>
      </c>
      <c r="U1060" s="33">
        <v>2029.3033</v>
      </c>
      <c r="V1060" s="33">
        <v>878.90688999999998</v>
      </c>
      <c r="W1060" s="33">
        <v>3027.9425999999999</v>
      </c>
      <c r="X1060" s="33">
        <v>43.266185999999998</v>
      </c>
      <c r="Y1060" s="33">
        <v>0</v>
      </c>
      <c r="Z1060" s="33">
        <v>898.47059999999999</v>
      </c>
      <c r="AA1060" s="33">
        <v>1022.003</v>
      </c>
      <c r="AB1060" s="33">
        <v>132.87093999999999</v>
      </c>
      <c r="AC1060" s="33">
        <v>9710.9657000000007</v>
      </c>
      <c r="AD1060" s="33">
        <v>9.3119411000000003</v>
      </c>
      <c r="AE1060" s="33">
        <v>9.3119405000000004</v>
      </c>
      <c r="AF1060" s="33">
        <v>0</v>
      </c>
      <c r="AG1060" s="33">
        <v>218.09385</v>
      </c>
      <c r="AH1060" s="33">
        <v>0</v>
      </c>
      <c r="AI1060" s="33">
        <v>73.288932000000003</v>
      </c>
      <c r="AJ1060" s="33">
        <v>4022.3072000000002</v>
      </c>
      <c r="AK1060" s="33">
        <v>3520.3946999999998</v>
      </c>
      <c r="AL1060" s="33">
        <v>3930.2256000000002</v>
      </c>
      <c r="AM1060" s="33">
        <v>0</v>
      </c>
      <c r="AN1060" s="33">
        <v>27.391696363570119</v>
      </c>
      <c r="AO1060" s="10">
        <v>0.24758220502901357</v>
      </c>
      <c r="AP1060" s="8">
        <v>0</v>
      </c>
      <c r="AQ1060" s="8">
        <v>57.896598056804947</v>
      </c>
      <c r="AR1060" s="8">
        <v>117</v>
      </c>
      <c r="AS1060" s="8">
        <v>510.68376068376068</v>
      </c>
      <c r="AT1060">
        <v>214</v>
      </c>
      <c r="AU1060" s="20">
        <v>461</v>
      </c>
      <c r="AV1060" s="8">
        <v>81.737588652482273</v>
      </c>
      <c r="AW1060" s="34">
        <v>87</v>
      </c>
      <c r="AX1060" s="34">
        <v>76</v>
      </c>
    </row>
    <row r="1061" spans="1:50" x14ac:dyDescent="0.25">
      <c r="A1061" s="2" t="s">
        <v>376</v>
      </c>
      <c r="B1061" s="3" t="s">
        <v>2111</v>
      </c>
      <c r="C1061" s="4">
        <v>47660</v>
      </c>
      <c r="D1061" s="2" t="s">
        <v>378</v>
      </c>
      <c r="E1061" s="2" t="s">
        <v>2112</v>
      </c>
      <c r="F1061" t="e">
        <v>#N/A</v>
      </c>
      <c r="G1061" s="6" t="s">
        <v>2230</v>
      </c>
      <c r="H1061" s="6">
        <v>0</v>
      </c>
      <c r="I1061" s="6" t="s">
        <v>2239</v>
      </c>
      <c r="J1061" s="6" t="s">
        <v>2239</v>
      </c>
      <c r="K1061" s="34">
        <v>125348.8</v>
      </c>
      <c r="L1061" s="34">
        <v>2235</v>
      </c>
      <c r="M1061" s="34">
        <v>2166</v>
      </c>
      <c r="N1061" s="34">
        <v>10.803324099722991</v>
      </c>
      <c r="O1061" s="35">
        <v>0.54664872626980598</v>
      </c>
      <c r="P1061" s="33">
        <v>388</v>
      </c>
      <c r="Q1061" s="33">
        <v>1773</v>
      </c>
      <c r="R1061" s="33">
        <v>5</v>
      </c>
      <c r="S1061" s="8">
        <v>14.580941747167039</v>
      </c>
      <c r="T1061" s="33">
        <v>104020.29</v>
      </c>
      <c r="U1061" s="33">
        <v>13404.581</v>
      </c>
      <c r="V1061" s="33">
        <v>0</v>
      </c>
      <c r="W1061" s="33">
        <v>5077.1040999999996</v>
      </c>
      <c r="X1061" s="33">
        <v>1558.2394999999999</v>
      </c>
      <c r="Y1061" s="33">
        <v>536.28778999999997</v>
      </c>
      <c r="Z1061" s="33">
        <v>11368.754000000001</v>
      </c>
      <c r="AA1061" s="33">
        <v>0</v>
      </c>
      <c r="AB1061" s="33">
        <v>206.87640999999999</v>
      </c>
      <c r="AC1061" s="33">
        <v>112082.15</v>
      </c>
      <c r="AD1061" s="33">
        <v>105.12849</v>
      </c>
      <c r="AE1061" s="33">
        <v>149.67249000000001</v>
      </c>
      <c r="AF1061" s="33">
        <v>0</v>
      </c>
      <c r="AG1061" s="33">
        <v>539.22249999999997</v>
      </c>
      <c r="AH1061" s="33">
        <v>0</v>
      </c>
      <c r="AI1061" s="33">
        <v>79.074053000000006</v>
      </c>
      <c r="AJ1061" s="33">
        <v>11601.094999999999</v>
      </c>
      <c r="AK1061" s="33">
        <v>93806.125</v>
      </c>
      <c r="AL1061" s="33">
        <v>18124.008999999998</v>
      </c>
      <c r="AM1061" s="33">
        <v>0</v>
      </c>
      <c r="AN1061" s="33">
        <v>321.46129164460126</v>
      </c>
      <c r="AO1061" s="10">
        <v>0.70978023821506464</v>
      </c>
      <c r="AP1061" s="8">
        <v>0</v>
      </c>
      <c r="AQ1061" s="8">
        <v>181.82226495122151</v>
      </c>
      <c r="AR1061" s="8">
        <v>1196</v>
      </c>
      <c r="AS1061" s="8">
        <v>186.20401337792643</v>
      </c>
      <c r="AT1061">
        <v>1922</v>
      </c>
      <c r="AU1061" s="20">
        <v>2060</v>
      </c>
      <c r="AV1061" s="8">
        <v>95.106186518928908</v>
      </c>
      <c r="AW1061" s="34">
        <v>247</v>
      </c>
      <c r="AX1061" s="34">
        <v>193</v>
      </c>
    </row>
    <row r="1062" spans="1:50" x14ac:dyDescent="0.25">
      <c r="A1062" s="2" t="s">
        <v>888</v>
      </c>
      <c r="B1062" s="3" t="s">
        <v>2113</v>
      </c>
      <c r="C1062" s="4">
        <v>27745</v>
      </c>
      <c r="D1062" s="2" t="s">
        <v>890</v>
      </c>
      <c r="E1062" s="2" t="s">
        <v>2114</v>
      </c>
      <c r="F1062" t="s">
        <v>2253</v>
      </c>
      <c r="G1062" s="6" t="s">
        <v>2230</v>
      </c>
      <c r="H1062" s="6">
        <v>28</v>
      </c>
      <c r="I1062" s="6" t="s">
        <v>2237</v>
      </c>
      <c r="J1062" s="6" t="s">
        <v>2238</v>
      </c>
      <c r="K1062" s="34">
        <v>160255.5</v>
      </c>
      <c r="L1062" s="34">
        <v>670</v>
      </c>
      <c r="M1062" s="34">
        <v>418</v>
      </c>
      <c r="N1062" s="34">
        <v>20.095693779904305</v>
      </c>
      <c r="O1062" s="35">
        <v>0.13899131795497779</v>
      </c>
      <c r="P1062" s="33">
        <v>0</v>
      </c>
      <c r="Q1062" s="33">
        <v>0</v>
      </c>
      <c r="R1062" s="33">
        <v>418</v>
      </c>
      <c r="S1062" s="8">
        <v>84.546187968575154</v>
      </c>
      <c r="T1062" s="33">
        <v>25728.57</v>
      </c>
      <c r="U1062" s="33">
        <v>5015.3877000000002</v>
      </c>
      <c r="V1062" s="33">
        <v>0</v>
      </c>
      <c r="W1062" s="33">
        <v>124711.93</v>
      </c>
      <c r="X1062" s="33">
        <v>0</v>
      </c>
      <c r="Y1062" s="33">
        <v>0</v>
      </c>
      <c r="Z1062" s="33">
        <v>126765.03</v>
      </c>
      <c r="AA1062" s="33">
        <v>20382.383999999998</v>
      </c>
      <c r="AB1062" s="33">
        <v>1834.6891000000001</v>
      </c>
      <c r="AC1062" s="33">
        <v>8977.7255999999998</v>
      </c>
      <c r="AD1062" s="33">
        <v>0</v>
      </c>
      <c r="AE1062" s="33">
        <v>0</v>
      </c>
      <c r="AF1062" s="33">
        <v>0</v>
      </c>
      <c r="AG1062" s="33">
        <v>1504.6578</v>
      </c>
      <c r="AH1062" s="33">
        <v>20382.383999999998</v>
      </c>
      <c r="AI1062" s="33">
        <v>1102.7617</v>
      </c>
      <c r="AJ1062" s="33">
        <v>1421.0552</v>
      </c>
      <c r="AK1062" s="33">
        <v>0</v>
      </c>
      <c r="AL1062" s="33">
        <v>133548.97</v>
      </c>
      <c r="AM1062" s="33">
        <v>0</v>
      </c>
      <c r="AN1062" s="33">
        <v>132.12165980019199</v>
      </c>
      <c r="AO1062" s="10">
        <v>0.59533799533799536</v>
      </c>
      <c r="AP1062" s="8">
        <v>0</v>
      </c>
      <c r="AQ1062" s="8">
        <v>53.514640124540421</v>
      </c>
      <c r="AR1062" s="8">
        <v>1274</v>
      </c>
      <c r="AS1062" s="8">
        <v>43.563579277864989</v>
      </c>
      <c r="AT1062">
        <v>145</v>
      </c>
      <c r="AU1062" s="20">
        <v>390</v>
      </c>
      <c r="AV1062" s="8">
        <v>93.301435406698559</v>
      </c>
      <c r="AW1062" s="34">
        <v>3</v>
      </c>
      <c r="AX1062" s="34">
        <v>2</v>
      </c>
    </row>
    <row r="1063" spans="1:50" x14ac:dyDescent="0.25">
      <c r="A1063" s="2" t="s">
        <v>301</v>
      </c>
      <c r="B1063" s="3" t="s">
        <v>2115</v>
      </c>
      <c r="C1063" s="4">
        <v>13670</v>
      </c>
      <c r="D1063" s="2" t="s">
        <v>303</v>
      </c>
      <c r="E1063" s="2" t="s">
        <v>1120</v>
      </c>
      <c r="F1063" t="s">
        <v>2262</v>
      </c>
      <c r="G1063" s="6" t="s">
        <v>2232</v>
      </c>
      <c r="H1063" s="6">
        <v>0</v>
      </c>
      <c r="I1063" s="6" t="s">
        <v>2239</v>
      </c>
      <c r="J1063" s="6" t="s">
        <v>2239</v>
      </c>
      <c r="K1063" s="34">
        <v>199848.19999999998</v>
      </c>
      <c r="L1063" s="34">
        <v>961</v>
      </c>
      <c r="M1063" s="34">
        <v>896</v>
      </c>
      <c r="N1063" s="34">
        <v>12.276785714285714</v>
      </c>
      <c r="O1063" s="35">
        <v>0.15579490603411272</v>
      </c>
      <c r="P1063" s="33">
        <v>0</v>
      </c>
      <c r="Q1063" s="33">
        <v>0</v>
      </c>
      <c r="R1063" s="33">
        <v>896</v>
      </c>
      <c r="S1063" s="8">
        <v>65.656206227026118</v>
      </c>
      <c r="T1063" s="33">
        <v>22795.864000000001</v>
      </c>
      <c r="U1063" s="33">
        <v>58670.163999999997</v>
      </c>
      <c r="V1063" s="33">
        <v>0</v>
      </c>
      <c r="W1063" s="33">
        <v>106828.3</v>
      </c>
      <c r="X1063" s="33">
        <v>4789.3101999999999</v>
      </c>
      <c r="Y1063" s="33">
        <v>2608.7408999999998</v>
      </c>
      <c r="Z1063" s="33">
        <v>104988.33</v>
      </c>
      <c r="AA1063" s="33">
        <v>3134.7438000000002</v>
      </c>
      <c r="AB1063" s="33">
        <v>4889.6815999999999</v>
      </c>
      <c r="AC1063" s="33">
        <v>86248.869000000006</v>
      </c>
      <c r="AD1063" s="33">
        <v>120.27373</v>
      </c>
      <c r="AE1063" s="33">
        <v>161.05175</v>
      </c>
      <c r="AF1063" s="33">
        <v>0</v>
      </c>
      <c r="AG1063" s="33">
        <v>5139.6589999999997</v>
      </c>
      <c r="AH1063" s="33">
        <v>2869.0868999999998</v>
      </c>
      <c r="AI1063" s="33">
        <v>579.19797000000005</v>
      </c>
      <c r="AJ1063" s="33">
        <v>39366.124000000003</v>
      </c>
      <c r="AK1063" s="33">
        <v>21256.501</v>
      </c>
      <c r="AL1063" s="33">
        <v>132619.01999999999</v>
      </c>
      <c r="AM1063" s="33">
        <v>0</v>
      </c>
      <c r="AN1063" s="33">
        <v>817.08754353391998</v>
      </c>
      <c r="AO1063" s="10">
        <v>0.62469536961819661</v>
      </c>
      <c r="AP1063" s="8">
        <v>0</v>
      </c>
      <c r="AQ1063" s="8">
        <v>221.78952884142663</v>
      </c>
      <c r="AR1063" s="8">
        <v>1977</v>
      </c>
      <c r="AS1063" s="8">
        <v>184.72432979261507</v>
      </c>
      <c r="AT1063">
        <v>148</v>
      </c>
      <c r="AU1063" s="20">
        <v>735</v>
      </c>
      <c r="AV1063" s="8">
        <v>82.03125</v>
      </c>
      <c r="AW1063" s="34">
        <v>111</v>
      </c>
      <c r="AX1063" s="34">
        <v>78</v>
      </c>
    </row>
    <row r="1064" spans="1:50" x14ac:dyDescent="0.25">
      <c r="A1064" s="2" t="s">
        <v>500</v>
      </c>
      <c r="B1064" s="3" t="s">
        <v>2116</v>
      </c>
      <c r="C1064" s="4">
        <v>5837</v>
      </c>
      <c r="D1064" s="2" t="s">
        <v>502</v>
      </c>
      <c r="E1064" s="2" t="s">
        <v>2117</v>
      </c>
      <c r="F1064" t="s">
        <v>2266</v>
      </c>
      <c r="G1064" s="6" t="s">
        <v>2231</v>
      </c>
      <c r="H1064" s="6">
        <v>14</v>
      </c>
      <c r="I1064" s="6" t="s">
        <v>2238</v>
      </c>
      <c r="J1064" s="6" t="s">
        <v>2239</v>
      </c>
      <c r="K1064" s="34">
        <v>371469.89999999997</v>
      </c>
      <c r="L1064" s="34">
        <v>5373</v>
      </c>
      <c r="M1064" s="34">
        <v>3561</v>
      </c>
      <c r="N1064" s="34">
        <v>46.222971075540578</v>
      </c>
      <c r="O1064" s="35">
        <v>1.1213508931448395</v>
      </c>
      <c r="P1064" s="33">
        <v>1773</v>
      </c>
      <c r="Q1064" s="33">
        <v>1764</v>
      </c>
      <c r="R1064" s="33">
        <v>24</v>
      </c>
      <c r="S1064" s="8">
        <v>59.985584330976913</v>
      </c>
      <c r="T1064" s="33">
        <v>128526.57</v>
      </c>
      <c r="U1064" s="33">
        <v>6031.1220000000003</v>
      </c>
      <c r="V1064" s="33">
        <v>81498.904999999999</v>
      </c>
      <c r="W1064" s="33">
        <v>74708.740000000005</v>
      </c>
      <c r="X1064" s="33">
        <v>1951.9649999999999</v>
      </c>
      <c r="Y1064" s="33">
        <v>1612.4019000000001</v>
      </c>
      <c r="Z1064" s="33">
        <v>104996.95</v>
      </c>
      <c r="AA1064" s="33">
        <v>20654.98</v>
      </c>
      <c r="AB1064" s="33">
        <v>6039.8028999999997</v>
      </c>
      <c r="AC1064" s="33">
        <v>169155.68</v>
      </c>
      <c r="AD1064" s="33">
        <v>552.87820999999997</v>
      </c>
      <c r="AE1064" s="33">
        <v>703.34595000000002</v>
      </c>
      <c r="AF1064" s="33">
        <v>0</v>
      </c>
      <c r="AG1064" s="33">
        <v>4777.0141999999996</v>
      </c>
      <c r="AH1064" s="33">
        <v>20669.834999999999</v>
      </c>
      <c r="AI1064" s="33">
        <v>752.60091</v>
      </c>
      <c r="AJ1064" s="33">
        <v>31532.978999999999</v>
      </c>
      <c r="AK1064" s="33">
        <v>63620.071000000004</v>
      </c>
      <c r="AL1064" s="33">
        <v>182482.52</v>
      </c>
      <c r="AM1064" s="33">
        <v>32799.018928600002</v>
      </c>
      <c r="AN1064" s="33">
        <v>661.06240529336003</v>
      </c>
      <c r="AO1064" s="10">
        <v>0.58872256939398349</v>
      </c>
      <c r="AP1064" s="8">
        <v>5.188336619279859</v>
      </c>
      <c r="AQ1064" s="8">
        <v>59.180749779315427</v>
      </c>
      <c r="AR1064" s="8">
        <v>3090</v>
      </c>
      <c r="AS1064" s="8">
        <v>24.239482200647249</v>
      </c>
      <c r="AT1064">
        <v>1995</v>
      </c>
      <c r="AU1064" s="20">
        <v>3250.0000000000005</v>
      </c>
      <c r="AV1064" s="8">
        <v>91.266498174670048</v>
      </c>
      <c r="AW1064" s="34">
        <v>233</v>
      </c>
      <c r="AX1064" s="34">
        <v>190</v>
      </c>
    </row>
    <row r="1065" spans="1:50" x14ac:dyDescent="0.25">
      <c r="A1065" s="2" t="s">
        <v>888</v>
      </c>
      <c r="B1065" s="3" t="s">
        <v>2118</v>
      </c>
      <c r="C1065" s="4">
        <v>27372</v>
      </c>
      <c r="D1065" s="2" t="s">
        <v>890</v>
      </c>
      <c r="E1065" s="2" t="s">
        <v>2119</v>
      </c>
      <c r="F1065" t="e">
        <v>#N/A</v>
      </c>
      <c r="G1065" s="6" t="s">
        <v>2230</v>
      </c>
      <c r="H1065" s="6">
        <v>28</v>
      </c>
      <c r="I1065" s="6" t="s">
        <v>2237</v>
      </c>
      <c r="J1065" s="6" t="s">
        <v>2238</v>
      </c>
      <c r="K1065" s="34">
        <v>126152.09999999999</v>
      </c>
      <c r="L1065" s="34">
        <v>499</v>
      </c>
      <c r="M1065" s="34">
        <v>488</v>
      </c>
      <c r="N1065" s="34">
        <v>20.081967213114755</v>
      </c>
      <c r="O1065" s="35">
        <v>0.21207352138991256</v>
      </c>
      <c r="P1065" s="33">
        <v>0</v>
      </c>
      <c r="Q1065" s="33">
        <v>0</v>
      </c>
      <c r="R1065" s="33">
        <v>488</v>
      </c>
      <c r="S1065" s="8">
        <v>90.608397355579399</v>
      </c>
      <c r="T1065" s="33">
        <v>8283.3503000000001</v>
      </c>
      <c r="U1065" s="33">
        <v>0</v>
      </c>
      <c r="V1065" s="33">
        <v>867.36528999999996</v>
      </c>
      <c r="W1065" s="33">
        <v>100379.21</v>
      </c>
      <c r="X1065" s="33">
        <v>2086.6237000000001</v>
      </c>
      <c r="Y1065" s="33">
        <v>0</v>
      </c>
      <c r="Z1065" s="33">
        <v>111361.46</v>
      </c>
      <c r="AA1065" s="33">
        <v>5397.0178999999998</v>
      </c>
      <c r="AB1065" s="33">
        <v>754.33632</v>
      </c>
      <c r="AC1065" s="33">
        <v>10190.227000000001</v>
      </c>
      <c r="AD1065" s="33">
        <v>0</v>
      </c>
      <c r="AE1065" s="33">
        <v>0</v>
      </c>
      <c r="AF1065" s="33">
        <v>0</v>
      </c>
      <c r="AG1065" s="33">
        <v>608.80214000000001</v>
      </c>
      <c r="AH1065" s="33">
        <v>5468.17</v>
      </c>
      <c r="AI1065" s="33">
        <v>500.74398000000002</v>
      </c>
      <c r="AJ1065" s="33">
        <v>4956.652</v>
      </c>
      <c r="AK1065" s="33">
        <v>536.61300000000006</v>
      </c>
      <c r="AL1065" s="33">
        <v>115131.06</v>
      </c>
      <c r="AM1065" s="33">
        <v>0</v>
      </c>
      <c r="AN1065" s="33">
        <v>193.26221995076401</v>
      </c>
      <c r="AO1065" s="10">
        <v>0.52484191508581757</v>
      </c>
      <c r="AP1065" s="8">
        <v>0</v>
      </c>
      <c r="AQ1065" s="8">
        <v>6.7495942499420352</v>
      </c>
      <c r="AR1065" s="8">
        <v>1353</v>
      </c>
      <c r="AS1065" s="8">
        <v>5.1736881005173689</v>
      </c>
      <c r="AT1065">
        <v>56</v>
      </c>
      <c r="AU1065" s="20">
        <v>474</v>
      </c>
      <c r="AV1065" s="8">
        <v>97.131147540983605</v>
      </c>
      <c r="AW1065" s="34">
        <v>17</v>
      </c>
      <c r="AX1065" s="34">
        <v>8</v>
      </c>
    </row>
    <row r="1066" spans="1:50" x14ac:dyDescent="0.25">
      <c r="A1066" s="2" t="s">
        <v>888</v>
      </c>
      <c r="B1066" s="3" t="s">
        <v>2120</v>
      </c>
      <c r="C1066" s="4">
        <v>27800</v>
      </c>
      <c r="D1066" s="2" t="s">
        <v>890</v>
      </c>
      <c r="E1066" s="2" t="s">
        <v>2121</v>
      </c>
      <c r="F1066" t="s">
        <v>2253</v>
      </c>
      <c r="G1066" s="6" t="s">
        <v>2233</v>
      </c>
      <c r="H1066" s="6">
        <v>28</v>
      </c>
      <c r="I1066" s="6" t="s">
        <v>2237</v>
      </c>
      <c r="J1066" s="6" t="s">
        <v>2238</v>
      </c>
      <c r="K1066" s="34">
        <v>119721.2</v>
      </c>
      <c r="L1066" s="34">
        <v>1418</v>
      </c>
      <c r="M1066" s="34">
        <v>1311</v>
      </c>
      <c r="N1066" s="34">
        <v>69.488939740655979</v>
      </c>
      <c r="O1066" s="35">
        <v>1.4450226353712334</v>
      </c>
      <c r="P1066" s="33">
        <v>741</v>
      </c>
      <c r="Q1066" s="33">
        <v>570</v>
      </c>
      <c r="R1066" s="33">
        <v>0</v>
      </c>
      <c r="S1066" s="8">
        <v>69.565393399350285</v>
      </c>
      <c r="T1066" s="33">
        <v>24657.974999999999</v>
      </c>
      <c r="U1066" s="33">
        <v>0</v>
      </c>
      <c r="V1066" s="33">
        <v>24465.314999999999</v>
      </c>
      <c r="W1066" s="33">
        <v>59326.756000000001</v>
      </c>
      <c r="X1066" s="33">
        <v>2351.2680999999998</v>
      </c>
      <c r="Y1066" s="33">
        <v>191.00654</v>
      </c>
      <c r="Z1066" s="33">
        <v>58650.122000000003</v>
      </c>
      <c r="AA1066" s="33">
        <v>0</v>
      </c>
      <c r="AB1066" s="33">
        <v>4697.1450999999997</v>
      </c>
      <c r="AC1066" s="33">
        <v>52454.224999999999</v>
      </c>
      <c r="AD1066" s="33">
        <v>92.480036999999996</v>
      </c>
      <c r="AE1066" s="33">
        <v>87.486024</v>
      </c>
      <c r="AF1066" s="33">
        <v>0</v>
      </c>
      <c r="AG1066" s="33">
        <v>398.47080999999997</v>
      </c>
      <c r="AH1066" s="33">
        <v>22.250616000000001</v>
      </c>
      <c r="AI1066" s="33">
        <v>227.08393000000001</v>
      </c>
      <c r="AJ1066" s="33">
        <v>31571.246999999999</v>
      </c>
      <c r="AK1066" s="33">
        <v>3979.3470000000002</v>
      </c>
      <c r="AL1066" s="33">
        <v>79557.816999999995</v>
      </c>
      <c r="AM1066" s="33">
        <v>52898.342614900001</v>
      </c>
      <c r="AN1066" s="33">
        <v>211.13323989541198</v>
      </c>
      <c r="AO1066" s="10">
        <v>0.64509051014810748</v>
      </c>
      <c r="AP1066" s="8">
        <v>0</v>
      </c>
      <c r="AQ1066" s="8">
        <v>60.31244576198204</v>
      </c>
      <c r="AR1066" s="8">
        <v>1307</v>
      </c>
      <c r="AS1066" s="8">
        <v>47.85768936495792</v>
      </c>
      <c r="AT1066">
        <v>495</v>
      </c>
      <c r="AU1066" s="20">
        <v>913</v>
      </c>
      <c r="AV1066" s="8">
        <v>69.641495041952709</v>
      </c>
      <c r="AW1066" s="34">
        <v>138</v>
      </c>
      <c r="AX1066" s="34">
        <v>106</v>
      </c>
    </row>
    <row r="1067" spans="1:50" x14ac:dyDescent="0.25">
      <c r="A1067" s="2" t="s">
        <v>1145</v>
      </c>
      <c r="B1067" s="3" t="s">
        <v>2122</v>
      </c>
      <c r="C1067" s="4">
        <v>18479</v>
      </c>
      <c r="D1067" s="2" t="s">
        <v>1147</v>
      </c>
      <c r="E1067" s="2" t="s">
        <v>2123</v>
      </c>
      <c r="F1067" t="s">
        <v>2254</v>
      </c>
      <c r="G1067" s="6" t="s">
        <v>2230</v>
      </c>
      <c r="H1067" s="6">
        <v>9</v>
      </c>
      <c r="I1067" s="6" t="s">
        <v>2238</v>
      </c>
      <c r="J1067" s="6" t="s">
        <v>2238</v>
      </c>
      <c r="K1067" s="34">
        <v>46268.5</v>
      </c>
      <c r="L1067" s="34">
        <v>761</v>
      </c>
      <c r="M1067" s="34">
        <v>673</v>
      </c>
      <c r="N1067" s="34">
        <v>10.846953937592868</v>
      </c>
      <c r="O1067" s="35">
        <v>0.35079304907542364</v>
      </c>
      <c r="P1067" s="33">
        <v>58</v>
      </c>
      <c r="Q1067" s="33">
        <v>615</v>
      </c>
      <c r="R1067" s="33">
        <v>0</v>
      </c>
      <c r="S1067" s="8">
        <v>14.85953275244084</v>
      </c>
      <c r="T1067" s="33">
        <v>4708.0136000000002</v>
      </c>
      <c r="U1067" s="33">
        <v>1206.9848</v>
      </c>
      <c r="V1067" s="33">
        <v>0</v>
      </c>
      <c r="W1067" s="33">
        <v>32512.21</v>
      </c>
      <c r="X1067" s="33">
        <v>8998.6366999999991</v>
      </c>
      <c r="Y1067" s="33">
        <v>542.60999000000004</v>
      </c>
      <c r="Z1067" s="33">
        <v>3715.6938</v>
      </c>
      <c r="AA1067" s="33">
        <v>72.660835000000006</v>
      </c>
      <c r="AB1067" s="33">
        <v>531.90760999999998</v>
      </c>
      <c r="AC1067" s="33">
        <v>42601.459000000003</v>
      </c>
      <c r="AD1067" s="33">
        <v>0</v>
      </c>
      <c r="AE1067" s="33">
        <v>38.484178</v>
      </c>
      <c r="AF1067" s="33">
        <v>0</v>
      </c>
      <c r="AG1067" s="33">
        <v>2711.1882999999998</v>
      </c>
      <c r="AH1067" s="33">
        <v>0</v>
      </c>
      <c r="AI1067" s="33">
        <v>603.74608999999998</v>
      </c>
      <c r="AJ1067" s="33">
        <v>36673.597999999998</v>
      </c>
      <c r="AK1067" s="33">
        <v>384.33737000000002</v>
      </c>
      <c r="AL1067" s="33">
        <v>7052.9760999999999</v>
      </c>
      <c r="AM1067" s="33">
        <v>0</v>
      </c>
      <c r="AN1067" s="33">
        <v>63.0859118848226</v>
      </c>
      <c r="AO1067" s="10">
        <v>0.54509132420091322</v>
      </c>
      <c r="AP1067" s="8">
        <v>0</v>
      </c>
      <c r="AQ1067" s="8">
        <v>88.465023957751086</v>
      </c>
      <c r="AR1067" s="8">
        <v>440</v>
      </c>
      <c r="AS1067" s="8">
        <v>289.9545454545455</v>
      </c>
      <c r="AT1067">
        <v>85</v>
      </c>
      <c r="AU1067" s="20">
        <v>643</v>
      </c>
      <c r="AV1067" s="8">
        <v>95.542347696879645</v>
      </c>
      <c r="AW1067" s="34">
        <v>69</v>
      </c>
      <c r="AX1067" s="34">
        <v>57</v>
      </c>
    </row>
    <row r="1068" spans="1:50" x14ac:dyDescent="0.25">
      <c r="A1068" s="2" t="s">
        <v>321</v>
      </c>
      <c r="B1068" s="3" t="s">
        <v>2124</v>
      </c>
      <c r="C1068" s="4">
        <v>19780</v>
      </c>
      <c r="D1068" s="2" t="s">
        <v>323</v>
      </c>
      <c r="E1068" s="2" t="s">
        <v>401</v>
      </c>
      <c r="F1068" t="s">
        <v>2252</v>
      </c>
      <c r="G1068" s="6" t="s">
        <v>2233</v>
      </c>
      <c r="H1068" s="6">
        <v>0</v>
      </c>
      <c r="I1068" s="6" t="s">
        <v>2239</v>
      </c>
      <c r="J1068" s="6" t="s">
        <v>2239</v>
      </c>
      <c r="K1068" s="34">
        <v>33241.5</v>
      </c>
      <c r="L1068" s="34">
        <v>4692</v>
      </c>
      <c r="M1068" s="34">
        <v>3774</v>
      </c>
      <c r="N1068" s="34">
        <v>79.226285108638052</v>
      </c>
      <c r="O1068" s="35">
        <v>13.809413222266384</v>
      </c>
      <c r="P1068" s="33">
        <v>1823</v>
      </c>
      <c r="Q1068" s="33">
        <v>1867</v>
      </c>
      <c r="R1068" s="33">
        <v>84</v>
      </c>
      <c r="S1068" s="8">
        <v>36.360603356790534</v>
      </c>
      <c r="T1068" s="33">
        <v>635.45975999999996</v>
      </c>
      <c r="U1068" s="33">
        <v>16871.236000000001</v>
      </c>
      <c r="V1068" s="33">
        <v>2832.4758000000002</v>
      </c>
      <c r="W1068" s="33">
        <v>38021.735999999997</v>
      </c>
      <c r="X1068" s="33">
        <v>0</v>
      </c>
      <c r="Y1068" s="33">
        <v>9.1228000000000001E-4</v>
      </c>
      <c r="Z1068" s="33">
        <v>8006.1089000000002</v>
      </c>
      <c r="AA1068" s="33">
        <v>5062.7464</v>
      </c>
      <c r="AB1068" s="33">
        <v>1313.3083999999999</v>
      </c>
      <c r="AC1068" s="33">
        <v>45160.923000000003</v>
      </c>
      <c r="AD1068" s="33">
        <v>43.871789</v>
      </c>
      <c r="AE1068" s="33">
        <v>20.843074999999999</v>
      </c>
      <c r="AF1068" s="33">
        <v>0</v>
      </c>
      <c r="AG1068" s="33">
        <v>161.38088999999999</v>
      </c>
      <c r="AH1068" s="33">
        <v>2554.7478999999998</v>
      </c>
      <c r="AI1068" s="33">
        <v>2290.8658999999998</v>
      </c>
      <c r="AJ1068" s="33">
        <v>31884.937999999998</v>
      </c>
      <c r="AK1068" s="33">
        <v>1008.0164</v>
      </c>
      <c r="AL1068" s="33">
        <v>21666.166000000001</v>
      </c>
      <c r="AM1068" s="33">
        <v>0</v>
      </c>
      <c r="AN1068" s="33">
        <v>333.728452603216</v>
      </c>
      <c r="AO1068" s="10">
        <v>0.54980401198985474</v>
      </c>
      <c r="AP1068" s="8">
        <v>0</v>
      </c>
      <c r="AQ1068" s="8">
        <v>83.113226831159665</v>
      </c>
      <c r="AR1068" s="8">
        <v>370</v>
      </c>
      <c r="AS1068" s="8">
        <v>306.80167510856751</v>
      </c>
      <c r="AT1068">
        <v>2599</v>
      </c>
      <c r="AU1068" s="20">
        <v>2740</v>
      </c>
      <c r="AV1068" s="8">
        <v>72.602013778484363</v>
      </c>
      <c r="AW1068" s="34">
        <v>468</v>
      </c>
      <c r="AX1068" s="34">
        <v>405</v>
      </c>
    </row>
    <row r="1069" spans="1:50" x14ac:dyDescent="0.25">
      <c r="A1069" s="2" t="s">
        <v>500</v>
      </c>
      <c r="B1069" s="3" t="s">
        <v>2125</v>
      </c>
      <c r="C1069" s="4">
        <v>5475</v>
      </c>
      <c r="D1069" s="2" t="s">
        <v>502</v>
      </c>
      <c r="E1069" s="2" t="s">
        <v>2126</v>
      </c>
      <c r="F1069" t="s">
        <v>2253</v>
      </c>
      <c r="G1069" s="6" t="s">
        <v>2230</v>
      </c>
      <c r="H1069" s="6">
        <v>0</v>
      </c>
      <c r="I1069" s="6" t="s">
        <v>2239</v>
      </c>
      <c r="J1069" s="6" t="s">
        <v>2238</v>
      </c>
      <c r="K1069" s="34">
        <v>128666.90000000001</v>
      </c>
      <c r="L1069" s="34">
        <v>422</v>
      </c>
      <c r="M1069" s="34">
        <v>397</v>
      </c>
      <c r="N1069" s="34">
        <v>29.471032745591941</v>
      </c>
      <c r="O1069" s="35">
        <v>0.26217682233377787</v>
      </c>
      <c r="P1069" s="33">
        <v>222</v>
      </c>
      <c r="Q1069" s="33">
        <v>173</v>
      </c>
      <c r="R1069" s="33">
        <v>2</v>
      </c>
      <c r="S1069" s="8">
        <v>75.614934800907207</v>
      </c>
      <c r="T1069" s="33">
        <v>46402.116000000002</v>
      </c>
      <c r="U1069" s="33">
        <v>5384.8018000000002</v>
      </c>
      <c r="V1069" s="33">
        <v>26039.798999999999</v>
      </c>
      <c r="W1069" s="33">
        <v>41050.394999999997</v>
      </c>
      <c r="X1069" s="33">
        <v>3738.5637999999999</v>
      </c>
      <c r="Y1069" s="33">
        <v>10792.213</v>
      </c>
      <c r="Z1069" s="33">
        <v>80916.955000000002</v>
      </c>
      <c r="AA1069" s="33">
        <v>20728.144</v>
      </c>
      <c r="AB1069" s="33">
        <v>4699.348</v>
      </c>
      <c r="AC1069" s="33">
        <v>9605.4344999999994</v>
      </c>
      <c r="AD1069" s="33">
        <v>10.530291</v>
      </c>
      <c r="AE1069" s="33">
        <v>13.444217999999999</v>
      </c>
      <c r="AF1069" s="33">
        <v>0</v>
      </c>
      <c r="AG1069" s="33">
        <v>3200.3436999999999</v>
      </c>
      <c r="AH1069" s="33">
        <v>20524.322</v>
      </c>
      <c r="AI1069" s="33">
        <v>454.49054000000001</v>
      </c>
      <c r="AJ1069" s="33">
        <v>1206.6737000000001</v>
      </c>
      <c r="AK1069" s="33">
        <v>5509.4821000000002</v>
      </c>
      <c r="AL1069" s="33">
        <v>95843.869000000006</v>
      </c>
      <c r="AM1069" s="33">
        <v>0</v>
      </c>
      <c r="AN1069" s="33">
        <v>64.097807606792003</v>
      </c>
      <c r="AO1069" s="10">
        <v>0.91231964483906769</v>
      </c>
      <c r="AP1069" s="8">
        <v>0</v>
      </c>
      <c r="AQ1069" s="8">
        <v>0</v>
      </c>
      <c r="AR1069" s="8">
        <v>1365</v>
      </c>
      <c r="AS1069" s="8">
        <v>0</v>
      </c>
      <c r="AT1069">
        <v>122</v>
      </c>
      <c r="AU1069" s="20">
        <v>394</v>
      </c>
      <c r="AV1069" s="8">
        <v>99.244332493702771</v>
      </c>
      <c r="AW1069" s="34">
        <v>9</v>
      </c>
      <c r="AX1069" s="34">
        <v>1</v>
      </c>
    </row>
    <row r="1070" spans="1:50" x14ac:dyDescent="0.25">
      <c r="A1070" s="2" t="s">
        <v>888</v>
      </c>
      <c r="B1070" s="3" t="s">
        <v>2127</v>
      </c>
      <c r="C1070" s="4">
        <v>27073</v>
      </c>
      <c r="D1070" s="2" t="s">
        <v>890</v>
      </c>
      <c r="E1070" s="2" t="s">
        <v>2128</v>
      </c>
      <c r="F1070" t="e">
        <v>#N/A</v>
      </c>
      <c r="G1070" s="6" t="s">
        <v>2230</v>
      </c>
      <c r="H1070" s="6">
        <v>28</v>
      </c>
      <c r="I1070" s="6" t="s">
        <v>2237</v>
      </c>
      <c r="J1070" s="6" t="s">
        <v>2238</v>
      </c>
      <c r="K1070" s="34">
        <v>80781.400000000009</v>
      </c>
      <c r="L1070" s="34">
        <v>1398</v>
      </c>
      <c r="M1070" s="34">
        <v>1366</v>
      </c>
      <c r="N1070" s="34">
        <v>61.273792093704252</v>
      </c>
      <c r="O1070" s="35">
        <v>1.80896919712546</v>
      </c>
      <c r="P1070" s="33">
        <v>0</v>
      </c>
      <c r="Q1070" s="33">
        <v>0</v>
      </c>
      <c r="R1070" s="33">
        <v>1366</v>
      </c>
      <c r="S1070" s="8">
        <v>78.242064158461375</v>
      </c>
      <c r="T1070" s="33">
        <v>1872.8981000000001</v>
      </c>
      <c r="U1070" s="33">
        <v>0</v>
      </c>
      <c r="V1070" s="33">
        <v>2021.6675</v>
      </c>
      <c r="W1070" s="33">
        <v>76393.838000000003</v>
      </c>
      <c r="X1070" s="33">
        <v>0</v>
      </c>
      <c r="Y1070" s="33">
        <v>0</v>
      </c>
      <c r="Z1070" s="33">
        <v>62111.663999999997</v>
      </c>
      <c r="AA1070" s="33">
        <v>4679.0484999999999</v>
      </c>
      <c r="AB1070" s="33">
        <v>690.45051999999998</v>
      </c>
      <c r="AC1070" s="33">
        <v>13166.397000000001</v>
      </c>
      <c r="AD1070" s="33">
        <v>21.555289999999999</v>
      </c>
      <c r="AE1070" s="33">
        <v>39.881478000000001</v>
      </c>
      <c r="AF1070" s="33">
        <v>0</v>
      </c>
      <c r="AG1070" s="33">
        <v>869.49830999999995</v>
      </c>
      <c r="AH1070" s="33">
        <v>4676.0724</v>
      </c>
      <c r="AI1070" s="33">
        <v>6735.8486000000003</v>
      </c>
      <c r="AJ1070" s="33">
        <v>5190.8361999999997</v>
      </c>
      <c r="AK1070" s="33">
        <v>39.832203</v>
      </c>
      <c r="AL1070" s="33">
        <v>63117.146000000001</v>
      </c>
      <c r="AM1070" s="33">
        <v>0</v>
      </c>
      <c r="AN1070" s="33">
        <v>29.722620066620003</v>
      </c>
      <c r="AO1070" s="10">
        <v>0.61247216035634744</v>
      </c>
      <c r="AP1070" s="8">
        <v>92.250922509225092</v>
      </c>
      <c r="AQ1070" s="8">
        <v>22.177238249809545</v>
      </c>
      <c r="AR1070" s="8">
        <v>770</v>
      </c>
      <c r="AS1070" s="8">
        <v>29.870129870129869</v>
      </c>
      <c r="AT1070">
        <v>593</v>
      </c>
      <c r="AU1070" s="20">
        <v>1345</v>
      </c>
      <c r="AV1070" s="8">
        <v>98.462664714494878</v>
      </c>
      <c r="AW1070" s="34">
        <v>9</v>
      </c>
      <c r="AX1070" s="34">
        <v>7</v>
      </c>
    </row>
    <row r="1071" spans="1:50" x14ac:dyDescent="0.25">
      <c r="A1071" s="2" t="s">
        <v>500</v>
      </c>
      <c r="B1071" s="3" t="s">
        <v>2129</v>
      </c>
      <c r="C1071" s="4">
        <v>5147</v>
      </c>
      <c r="D1071" s="2" t="s">
        <v>502</v>
      </c>
      <c r="E1071" s="2" t="s">
        <v>2130</v>
      </c>
      <c r="F1071" t="s">
        <v>2266</v>
      </c>
      <c r="G1071" s="6" t="s">
        <v>2232</v>
      </c>
      <c r="H1071" s="6">
        <v>0</v>
      </c>
      <c r="I1071" s="6" t="s">
        <v>2239</v>
      </c>
      <c r="J1071" s="6" t="s">
        <v>2239</v>
      </c>
      <c r="K1071" s="34">
        <v>37035.4</v>
      </c>
      <c r="L1071" s="34">
        <v>1031</v>
      </c>
      <c r="M1071" s="34">
        <v>792</v>
      </c>
      <c r="N1071" s="34">
        <v>40.277777777777779</v>
      </c>
      <c r="O1071" s="35">
        <v>1.9942425096002243</v>
      </c>
      <c r="P1071" s="33">
        <v>348</v>
      </c>
      <c r="Q1071" s="33">
        <v>437</v>
      </c>
      <c r="R1071" s="33">
        <v>7</v>
      </c>
      <c r="S1071" s="8">
        <v>42.998936819414354</v>
      </c>
      <c r="T1071" s="33">
        <v>25752.924999999999</v>
      </c>
      <c r="U1071" s="33">
        <v>245.10508999999999</v>
      </c>
      <c r="V1071" s="33">
        <v>1391.4449</v>
      </c>
      <c r="W1071" s="33">
        <v>9307.7528000000002</v>
      </c>
      <c r="X1071" s="33">
        <v>1786.9092000000001</v>
      </c>
      <c r="Y1071" s="33">
        <v>0</v>
      </c>
      <c r="Z1071" s="33">
        <v>7512.0834000000004</v>
      </c>
      <c r="AA1071" s="33">
        <v>5731.1116000000002</v>
      </c>
      <c r="AB1071" s="33">
        <v>405.52415000000002</v>
      </c>
      <c r="AC1071" s="33">
        <v>25008.400000000001</v>
      </c>
      <c r="AD1071" s="33">
        <v>192.5907</v>
      </c>
      <c r="AE1071" s="33">
        <v>235.52733000000001</v>
      </c>
      <c r="AF1071" s="33">
        <v>0</v>
      </c>
      <c r="AG1071" s="33">
        <v>61.691803999999998</v>
      </c>
      <c r="AH1071" s="33">
        <v>5731.1115</v>
      </c>
      <c r="AI1071" s="33">
        <v>293.13923</v>
      </c>
      <c r="AJ1071" s="33">
        <v>9414.7662999999993</v>
      </c>
      <c r="AK1071" s="33">
        <v>6408.5445</v>
      </c>
      <c r="AL1071" s="33">
        <v>16704.929</v>
      </c>
      <c r="AM1071" s="33">
        <v>0</v>
      </c>
      <c r="AN1071" s="33">
        <v>112.91445110941601</v>
      </c>
      <c r="AO1071" s="10">
        <v>0.50648648648648653</v>
      </c>
      <c r="AP1071" s="8">
        <v>14.945449110745777</v>
      </c>
      <c r="AQ1071" s="8">
        <v>45.037419725246714</v>
      </c>
      <c r="AR1071" s="8">
        <v>384</v>
      </c>
      <c r="AS1071" s="8">
        <v>148.4375</v>
      </c>
      <c r="AT1071">
        <v>263</v>
      </c>
      <c r="AU1071" s="20">
        <v>593</v>
      </c>
      <c r="AV1071" s="8">
        <v>74.87373737373737</v>
      </c>
      <c r="AW1071" s="34">
        <v>89</v>
      </c>
      <c r="AX1071" s="34">
        <v>73</v>
      </c>
    </row>
    <row r="1072" spans="1:50" x14ac:dyDescent="0.25">
      <c r="A1072" s="2" t="s">
        <v>376</v>
      </c>
      <c r="B1072" s="3" t="s">
        <v>2131</v>
      </c>
      <c r="C1072" s="4">
        <v>47288</v>
      </c>
      <c r="D1072" s="2" t="s">
        <v>378</v>
      </c>
      <c r="E1072" s="2" t="s">
        <v>2132</v>
      </c>
      <c r="F1072" t="s">
        <v>2261</v>
      </c>
      <c r="G1072" s="6" t="s">
        <v>2232</v>
      </c>
      <c r="H1072" s="6">
        <v>23</v>
      </c>
      <c r="I1072" s="6" t="s">
        <v>2238</v>
      </c>
      <c r="J1072" s="6" t="s">
        <v>2238</v>
      </c>
      <c r="K1072" s="34">
        <v>95622.7</v>
      </c>
      <c r="L1072" s="34">
        <v>1987</v>
      </c>
      <c r="M1072" s="34">
        <v>1896</v>
      </c>
      <c r="N1072" s="34">
        <v>43.670886075949369</v>
      </c>
      <c r="O1072" s="35">
        <v>1.8412587358842329</v>
      </c>
      <c r="P1072" s="33">
        <v>1361</v>
      </c>
      <c r="Q1072" s="33">
        <v>532</v>
      </c>
      <c r="R1072" s="33">
        <v>3</v>
      </c>
      <c r="S1072" s="8">
        <v>25.677582819578003</v>
      </c>
      <c r="T1072" s="33">
        <v>22192.420999999998</v>
      </c>
      <c r="U1072" s="33">
        <v>0</v>
      </c>
      <c r="V1072" s="33">
        <v>1680.6448</v>
      </c>
      <c r="W1072" s="33">
        <v>72278.066000000006</v>
      </c>
      <c r="X1072" s="33">
        <v>312.98140999999998</v>
      </c>
      <c r="Y1072" s="33">
        <v>113.24818</v>
      </c>
      <c r="Z1072" s="33">
        <v>12212.464</v>
      </c>
      <c r="AA1072" s="33">
        <v>1533.8536999999999</v>
      </c>
      <c r="AB1072" s="33">
        <v>196.52807999999999</v>
      </c>
      <c r="AC1072" s="33">
        <v>82498.070000000007</v>
      </c>
      <c r="AD1072" s="33">
        <v>545.42944999999997</v>
      </c>
      <c r="AE1072" s="33">
        <v>631.89279999999997</v>
      </c>
      <c r="AF1072" s="33">
        <v>0</v>
      </c>
      <c r="AG1072" s="33">
        <v>1255.4280000000001</v>
      </c>
      <c r="AH1072" s="33">
        <v>1517.4049</v>
      </c>
      <c r="AI1072" s="33">
        <v>132.18170000000001</v>
      </c>
      <c r="AJ1072" s="33">
        <v>57506.133000000002</v>
      </c>
      <c r="AK1072" s="33">
        <v>11123.588</v>
      </c>
      <c r="AL1072" s="33">
        <v>24932.964</v>
      </c>
      <c r="AM1072" s="33">
        <v>0</v>
      </c>
      <c r="AN1072" s="33">
        <v>187.64091440524001</v>
      </c>
      <c r="AO1072" s="10">
        <v>0.79549743866271228</v>
      </c>
      <c r="AP1072" s="8">
        <v>57.795116312671574</v>
      </c>
      <c r="AQ1072" s="8">
        <v>159.7782543823711</v>
      </c>
      <c r="AR1072" s="8">
        <v>922</v>
      </c>
      <c r="AS1072" s="8">
        <v>212.25596529284164</v>
      </c>
      <c r="AT1072">
        <v>649</v>
      </c>
      <c r="AU1072" s="20">
        <v>1597</v>
      </c>
      <c r="AV1072" s="8">
        <v>84.229957805907176</v>
      </c>
      <c r="AW1072" s="34">
        <v>213</v>
      </c>
      <c r="AX1072" s="34">
        <v>171</v>
      </c>
    </row>
    <row r="1073" spans="1:50" x14ac:dyDescent="0.25">
      <c r="A1073" s="2" t="s">
        <v>500</v>
      </c>
      <c r="B1073" s="3" t="s">
        <v>2133</v>
      </c>
      <c r="C1073" s="4">
        <v>5284</v>
      </c>
      <c r="D1073" s="2" t="s">
        <v>502</v>
      </c>
      <c r="E1073" s="2" t="s">
        <v>2134</v>
      </c>
      <c r="F1073" t="e">
        <v>#N/A</v>
      </c>
      <c r="G1073" s="6" t="s">
        <v>2233</v>
      </c>
      <c r="H1073" s="6">
        <v>20</v>
      </c>
      <c r="I1073" s="6" t="s">
        <v>2238</v>
      </c>
      <c r="J1073" s="6" t="s">
        <v>2238</v>
      </c>
      <c r="K1073" s="34">
        <v>137048.19999999998</v>
      </c>
      <c r="L1073" s="34">
        <v>1452</v>
      </c>
      <c r="M1073" s="34">
        <v>1349</v>
      </c>
      <c r="N1073" s="34">
        <v>48.406226834692369</v>
      </c>
      <c r="O1073" s="35">
        <v>0.88759683478288354</v>
      </c>
      <c r="P1073" s="33">
        <v>67</v>
      </c>
      <c r="Q1073" s="33">
        <v>1240</v>
      </c>
      <c r="R1073" s="33">
        <v>42</v>
      </c>
      <c r="S1073" s="8">
        <v>60.739295597416088</v>
      </c>
      <c r="T1073" s="33">
        <v>27340.742999999999</v>
      </c>
      <c r="U1073" s="33">
        <v>9571.1934000000001</v>
      </c>
      <c r="V1073" s="33">
        <v>860.94662000000005</v>
      </c>
      <c r="W1073" s="33">
        <v>92506.915999999997</v>
      </c>
      <c r="X1073" s="33">
        <v>4406.7640000000001</v>
      </c>
      <c r="Y1073" s="33">
        <v>151.18049999999999</v>
      </c>
      <c r="Z1073" s="33">
        <v>77772.509999999995</v>
      </c>
      <c r="AA1073" s="33">
        <v>6341.4052000000001</v>
      </c>
      <c r="AB1073" s="33">
        <v>706.5779</v>
      </c>
      <c r="AC1073" s="33">
        <v>49976.6</v>
      </c>
      <c r="AD1073" s="33">
        <v>95.645146999999994</v>
      </c>
      <c r="AE1073" s="33">
        <v>99.818888000000001</v>
      </c>
      <c r="AF1073" s="33">
        <v>0</v>
      </c>
      <c r="AG1073" s="33">
        <v>232.79977</v>
      </c>
      <c r="AH1073" s="33">
        <v>6341.4052000000001</v>
      </c>
      <c r="AI1073" s="33">
        <v>513.25595999999996</v>
      </c>
      <c r="AJ1073" s="33">
        <v>31681.032999999999</v>
      </c>
      <c r="AK1073" s="33">
        <v>14150.966</v>
      </c>
      <c r="AL1073" s="33">
        <v>82024.639999999999</v>
      </c>
      <c r="AM1073" s="33">
        <v>51533.0567687</v>
      </c>
      <c r="AN1073" s="33">
        <v>243.46314800992002</v>
      </c>
      <c r="AO1073" s="10">
        <v>0.53635427394438728</v>
      </c>
      <c r="AP1073" s="8">
        <v>103.62694300518135</v>
      </c>
      <c r="AQ1073" s="8">
        <v>190.97446223845844</v>
      </c>
      <c r="AR1073" s="8">
        <v>1278</v>
      </c>
      <c r="AS1073" s="8">
        <v>189.12363067292648</v>
      </c>
      <c r="AT1073">
        <v>169</v>
      </c>
      <c r="AU1073" s="20">
        <v>1238</v>
      </c>
      <c r="AV1073" s="8">
        <v>91.771682727946626</v>
      </c>
      <c r="AW1073" s="34">
        <v>110</v>
      </c>
      <c r="AX1073" s="34">
        <v>94</v>
      </c>
    </row>
    <row r="1074" spans="1:50" x14ac:dyDescent="0.25">
      <c r="A1074" s="2" t="s">
        <v>1149</v>
      </c>
      <c r="B1074" s="3" t="s">
        <v>2135</v>
      </c>
      <c r="C1074" s="4">
        <v>20045</v>
      </c>
      <c r="D1074" s="2" t="s">
        <v>1151</v>
      </c>
      <c r="E1074" s="2" t="s">
        <v>2136</v>
      </c>
      <c r="F1074" t="s">
        <v>2261</v>
      </c>
      <c r="G1074" s="6" t="s">
        <v>2233</v>
      </c>
      <c r="H1074" s="6">
        <v>6</v>
      </c>
      <c r="I1074" s="6" t="s">
        <v>2238</v>
      </c>
      <c r="J1074" s="6" t="s">
        <v>2238</v>
      </c>
      <c r="K1074" s="34">
        <v>119930.59999999999</v>
      </c>
      <c r="L1074" s="34">
        <v>875</v>
      </c>
      <c r="M1074" s="34">
        <v>782</v>
      </c>
      <c r="N1074" s="34">
        <v>9.8465473145780056</v>
      </c>
      <c r="O1074" s="35">
        <v>0.14069120753773509</v>
      </c>
      <c r="P1074" s="33">
        <v>265</v>
      </c>
      <c r="Q1074" s="33">
        <v>512</v>
      </c>
      <c r="R1074" s="33">
        <v>5</v>
      </c>
      <c r="S1074" s="8">
        <v>33.01444432026797</v>
      </c>
      <c r="T1074" s="33">
        <v>54292.978000000003</v>
      </c>
      <c r="U1074" s="33">
        <v>10531.074000000001</v>
      </c>
      <c r="V1074" s="33">
        <v>12875.191000000001</v>
      </c>
      <c r="W1074" s="33">
        <v>42228.78</v>
      </c>
      <c r="X1074" s="33">
        <v>2174.2853</v>
      </c>
      <c r="Y1074" s="33">
        <v>271.04014999999998</v>
      </c>
      <c r="Z1074" s="33">
        <v>18275.893</v>
      </c>
      <c r="AA1074" s="33">
        <v>273.71570000000003</v>
      </c>
      <c r="AB1074" s="33">
        <v>17.727674</v>
      </c>
      <c r="AC1074" s="33">
        <v>102203.74</v>
      </c>
      <c r="AD1074" s="33">
        <v>321.80685999999997</v>
      </c>
      <c r="AE1074" s="33">
        <v>164.26491999999999</v>
      </c>
      <c r="AF1074" s="33">
        <v>185.65961999999999</v>
      </c>
      <c r="AG1074" s="33">
        <v>4787.0469000000003</v>
      </c>
      <c r="AH1074" s="33">
        <v>369.12718000000001</v>
      </c>
      <c r="AI1074" s="33">
        <v>5.5747315999999998</v>
      </c>
      <c r="AJ1074" s="33">
        <v>35431.192000000003</v>
      </c>
      <c r="AK1074" s="33">
        <v>41695.845999999998</v>
      </c>
      <c r="AL1074" s="33">
        <v>39890.381999999998</v>
      </c>
      <c r="AM1074" s="33">
        <v>0</v>
      </c>
      <c r="AN1074" s="33">
        <v>85.891147331028805</v>
      </c>
      <c r="AO1074" s="10">
        <v>0.71735959153902262</v>
      </c>
      <c r="AP1074" s="8">
        <v>235.98820058997049</v>
      </c>
      <c r="AQ1074" s="8">
        <v>29.99699983</v>
      </c>
      <c r="AR1074" s="8">
        <v>1206</v>
      </c>
      <c r="AS1074" s="8">
        <v>24.873134187396353</v>
      </c>
      <c r="AT1074">
        <v>632</v>
      </c>
      <c r="AU1074" s="20">
        <v>612</v>
      </c>
      <c r="AV1074" s="8">
        <v>78.260869565217391</v>
      </c>
      <c r="AW1074" s="34">
        <v>56</v>
      </c>
      <c r="AX1074" s="34">
        <v>45</v>
      </c>
    </row>
    <row r="1075" spans="1:50" x14ac:dyDescent="0.25">
      <c r="A1075" s="2" t="s">
        <v>661</v>
      </c>
      <c r="B1075" s="3" t="s">
        <v>2137</v>
      </c>
      <c r="C1075" s="4">
        <v>70110</v>
      </c>
      <c r="D1075" s="2" t="s">
        <v>663</v>
      </c>
      <c r="E1075" s="2" t="s">
        <v>940</v>
      </c>
      <c r="F1075" t="e">
        <v>#N/A</v>
      </c>
      <c r="G1075" s="6" t="s">
        <v>2232</v>
      </c>
      <c r="H1075" s="6">
        <v>9</v>
      </c>
      <c r="I1075" s="6" t="s">
        <v>2238</v>
      </c>
      <c r="J1075" s="6" t="s">
        <v>2238</v>
      </c>
      <c r="K1075" s="34">
        <v>14079</v>
      </c>
      <c r="L1075" s="34">
        <v>1000</v>
      </c>
      <c r="M1075" s="34">
        <v>860</v>
      </c>
      <c r="N1075" s="34">
        <v>79.186046511627907</v>
      </c>
      <c r="O1075" s="35">
        <v>6.7957352440073571</v>
      </c>
      <c r="P1075" s="33">
        <v>151</v>
      </c>
      <c r="Q1075" s="33">
        <v>708</v>
      </c>
      <c r="R1075" s="33">
        <v>1</v>
      </c>
      <c r="S1075" s="8">
        <v>14.679734044623427</v>
      </c>
      <c r="T1075" s="33">
        <v>5621.7374</v>
      </c>
      <c r="U1075" s="33">
        <v>4207.9418999999998</v>
      </c>
      <c r="V1075" s="33">
        <v>0</v>
      </c>
      <c r="W1075" s="33">
        <v>2264.703</v>
      </c>
      <c r="X1075" s="33">
        <v>0</v>
      </c>
      <c r="Y1075" s="33">
        <v>0</v>
      </c>
      <c r="Z1075" s="33">
        <v>350.25472000000002</v>
      </c>
      <c r="AA1075" s="33">
        <v>0</v>
      </c>
      <c r="AB1075" s="33">
        <v>0</v>
      </c>
      <c r="AC1075" s="33">
        <v>11659.299000000001</v>
      </c>
      <c r="AD1075" s="33">
        <v>84.828147000000001</v>
      </c>
      <c r="AE1075" s="33">
        <v>84.828141000000002</v>
      </c>
      <c r="AF1075" s="33">
        <v>0</v>
      </c>
      <c r="AG1075" s="33">
        <v>0</v>
      </c>
      <c r="AH1075" s="33">
        <v>0</v>
      </c>
      <c r="AI1075" s="33">
        <v>0</v>
      </c>
      <c r="AJ1075" s="33">
        <v>6860.3244999999997</v>
      </c>
      <c r="AK1075" s="33">
        <v>3373.8069</v>
      </c>
      <c r="AL1075" s="33">
        <v>1775.4228000000001</v>
      </c>
      <c r="AM1075" s="33">
        <v>0</v>
      </c>
      <c r="AN1075" s="33">
        <v>9.7278741084204021E-2</v>
      </c>
      <c r="AO1075" s="10">
        <v>0.42786069651741293</v>
      </c>
      <c r="AP1075" s="8">
        <v>0</v>
      </c>
      <c r="AQ1075" s="8">
        <v>81.627236180225012</v>
      </c>
      <c r="AR1075" s="8">
        <v>124</v>
      </c>
      <c r="AS1075" s="8">
        <v>670.80645161290317</v>
      </c>
      <c r="AT1075">
        <v>585</v>
      </c>
      <c r="AU1075" s="20">
        <v>650.99999999999989</v>
      </c>
      <c r="AV1075" s="8">
        <v>75.697674418604649</v>
      </c>
      <c r="AW1075" s="34">
        <v>69</v>
      </c>
      <c r="AX1075" s="34">
        <v>57</v>
      </c>
    </row>
    <row r="1076" spans="1:50" x14ac:dyDescent="0.25">
      <c r="A1076" s="2" t="s">
        <v>500</v>
      </c>
      <c r="B1076" s="3" t="s">
        <v>2138</v>
      </c>
      <c r="C1076" s="4">
        <v>5234</v>
      </c>
      <c r="D1076" s="2" t="s">
        <v>502</v>
      </c>
      <c r="E1076" s="2" t="s">
        <v>2139</v>
      </c>
      <c r="F1076" t="s">
        <v>2266</v>
      </c>
      <c r="G1076" s="5" t="s">
        <v>2233</v>
      </c>
      <c r="H1076" s="6">
        <v>19</v>
      </c>
      <c r="I1076" s="6" t="s">
        <v>2238</v>
      </c>
      <c r="J1076" s="6" t="s">
        <v>2238</v>
      </c>
      <c r="K1076" s="34">
        <v>193805.1</v>
      </c>
      <c r="L1076" s="34">
        <v>3135</v>
      </c>
      <c r="M1076" s="34">
        <v>3012</v>
      </c>
      <c r="N1076" s="34">
        <v>46.97875166002656</v>
      </c>
      <c r="O1076" s="35">
        <v>1.4869734644814903</v>
      </c>
      <c r="P1076" s="33">
        <v>1428</v>
      </c>
      <c r="Q1076" s="33">
        <v>1487</v>
      </c>
      <c r="R1076" s="33">
        <v>97</v>
      </c>
      <c r="S1076" s="8">
        <v>54.348386327402565</v>
      </c>
      <c r="T1076" s="33">
        <v>17682.353999999999</v>
      </c>
      <c r="U1076" s="33">
        <v>19575.373</v>
      </c>
      <c r="V1076" s="33">
        <v>1974.8819000000001</v>
      </c>
      <c r="W1076" s="33">
        <v>156377.17000000001</v>
      </c>
      <c r="X1076" s="33">
        <v>3711.2015000000001</v>
      </c>
      <c r="Y1076" s="33">
        <v>0</v>
      </c>
      <c r="Z1076" s="33">
        <v>93761.758000000002</v>
      </c>
      <c r="AA1076" s="33">
        <v>23088.044000000002</v>
      </c>
      <c r="AB1076" s="33">
        <v>410.33359999999999</v>
      </c>
      <c r="AC1076" s="33">
        <v>82748.789999999994</v>
      </c>
      <c r="AD1076" s="33">
        <v>64.569181999999998</v>
      </c>
      <c r="AE1076" s="33">
        <v>82.731138999999999</v>
      </c>
      <c r="AF1076" s="33">
        <v>0</v>
      </c>
      <c r="AG1076" s="33">
        <v>437.98241000000002</v>
      </c>
      <c r="AH1076" s="33">
        <v>23075.11</v>
      </c>
      <c r="AI1076" s="33">
        <v>480.93999000000002</v>
      </c>
      <c r="AJ1076" s="33">
        <v>56559.682000000001</v>
      </c>
      <c r="AK1076" s="33">
        <v>10700.431</v>
      </c>
      <c r="AL1076" s="33">
        <v>108736.62</v>
      </c>
      <c r="AM1076" s="33">
        <v>11420.155445799999</v>
      </c>
      <c r="AN1076" s="33">
        <v>395.67811825308002</v>
      </c>
      <c r="AO1076" s="10">
        <v>0.59353087536756388</v>
      </c>
      <c r="AP1076" s="8">
        <v>70.871722182849041</v>
      </c>
      <c r="AQ1076" s="8">
        <v>122.47017644584633</v>
      </c>
      <c r="AR1076" s="8">
        <v>1905</v>
      </c>
      <c r="AS1076" s="8">
        <v>81.364829396325462</v>
      </c>
      <c r="AT1076">
        <v>1463</v>
      </c>
      <c r="AU1076" s="20">
        <v>2193</v>
      </c>
      <c r="AV1076" s="8">
        <v>72.808764940239044</v>
      </c>
      <c r="AW1076" s="34">
        <v>337</v>
      </c>
      <c r="AX1076" s="34">
        <v>294</v>
      </c>
    </row>
    <row r="1077" spans="1:50" x14ac:dyDescent="0.25">
      <c r="A1077" s="2" t="s">
        <v>1149</v>
      </c>
      <c r="B1077" s="3" t="s">
        <v>2140</v>
      </c>
      <c r="C1077" s="4">
        <v>20517</v>
      </c>
      <c r="D1077" s="2" t="s">
        <v>1151</v>
      </c>
      <c r="E1077" s="2" t="s">
        <v>2141</v>
      </c>
      <c r="F1077" t="e">
        <v>#N/A</v>
      </c>
      <c r="G1077" s="6" t="s">
        <v>2233</v>
      </c>
      <c r="H1077" s="6">
        <v>6</v>
      </c>
      <c r="I1077" s="6" t="s">
        <v>2238</v>
      </c>
      <c r="J1077" s="6" t="s">
        <v>2238</v>
      </c>
      <c r="K1077" s="34">
        <v>52852</v>
      </c>
      <c r="L1077" s="34">
        <v>512</v>
      </c>
      <c r="M1077" s="34">
        <v>465</v>
      </c>
      <c r="N1077" s="34">
        <v>12.258064516129032</v>
      </c>
      <c r="O1077" s="35">
        <v>0.18334682430372889</v>
      </c>
      <c r="P1077" s="33">
        <v>100</v>
      </c>
      <c r="Q1077" s="33">
        <v>360</v>
      </c>
      <c r="R1077" s="33">
        <v>5</v>
      </c>
      <c r="S1077" s="8">
        <v>41.051679881956694</v>
      </c>
      <c r="T1077" s="33">
        <v>9295.0359000000008</v>
      </c>
      <c r="U1077" s="33">
        <v>4430.8773000000001</v>
      </c>
      <c r="V1077" s="33">
        <v>0</v>
      </c>
      <c r="W1077" s="33">
        <v>40189.360999999997</v>
      </c>
      <c r="X1077" s="33">
        <v>957.43471</v>
      </c>
      <c r="Y1077" s="33">
        <v>0</v>
      </c>
      <c r="Z1077" s="33">
        <v>9032.5773000000008</v>
      </c>
      <c r="AA1077" s="33">
        <v>3681.6061</v>
      </c>
      <c r="AB1077" s="33">
        <v>225.68813</v>
      </c>
      <c r="AC1077" s="33">
        <v>42065.934000000001</v>
      </c>
      <c r="AD1077" s="33">
        <v>242.31673000000001</v>
      </c>
      <c r="AE1077" s="33">
        <v>283.74083000000002</v>
      </c>
      <c r="AF1077" s="33">
        <v>0</v>
      </c>
      <c r="AG1077" s="33">
        <v>76.927812000000003</v>
      </c>
      <c r="AH1077" s="33">
        <v>2804.5736999999999</v>
      </c>
      <c r="AI1077" s="33">
        <v>360.35032999999999</v>
      </c>
      <c r="AJ1077" s="33">
        <v>23334.657999999999</v>
      </c>
      <c r="AK1077" s="33">
        <v>5707.5736999999999</v>
      </c>
      <c r="AL1077" s="33">
        <v>22680.297999999999</v>
      </c>
      <c r="AM1077" s="33">
        <v>0</v>
      </c>
      <c r="AN1077" s="33">
        <v>84.180079834704415</v>
      </c>
      <c r="AO1077" s="10">
        <v>0.66666666666666652</v>
      </c>
      <c r="AP1077" s="8">
        <v>0</v>
      </c>
      <c r="AQ1077" s="8">
        <v>177.97</v>
      </c>
      <c r="AR1077" s="8">
        <v>521</v>
      </c>
      <c r="AS1077" s="8">
        <v>341.59309021113245</v>
      </c>
      <c r="AT1077">
        <v>298</v>
      </c>
      <c r="AU1077" s="20">
        <v>444</v>
      </c>
      <c r="AV1077" s="8">
        <v>95.483870967741936</v>
      </c>
      <c r="AW1077" s="34">
        <v>40</v>
      </c>
      <c r="AX1077" s="34">
        <v>28</v>
      </c>
    </row>
    <row r="1078" spans="1:50" x14ac:dyDescent="0.25">
      <c r="A1078" s="2" t="s">
        <v>1149</v>
      </c>
      <c r="B1078" s="3" t="s">
        <v>2142</v>
      </c>
      <c r="C1078" s="4">
        <v>20228</v>
      </c>
      <c r="D1078" s="2" t="s">
        <v>1151</v>
      </c>
      <c r="E1078" s="2" t="s">
        <v>2143</v>
      </c>
      <c r="F1078" t="e">
        <v>#N/A</v>
      </c>
      <c r="G1078" s="6" t="s">
        <v>2233</v>
      </c>
      <c r="H1078" s="6">
        <v>7</v>
      </c>
      <c r="I1078" s="6" t="s">
        <v>2238</v>
      </c>
      <c r="J1078" s="6" t="s">
        <v>2238</v>
      </c>
      <c r="K1078" s="34">
        <v>89888.3</v>
      </c>
      <c r="L1078" s="34">
        <v>1966</v>
      </c>
      <c r="M1078" s="34">
        <v>1672</v>
      </c>
      <c r="N1078" s="34">
        <v>25.777511961722489</v>
      </c>
      <c r="O1078" s="35">
        <v>1.3833635378574813</v>
      </c>
      <c r="P1078" s="33">
        <v>328</v>
      </c>
      <c r="Q1078" s="33">
        <v>1290</v>
      </c>
      <c r="R1078" s="33">
        <v>54</v>
      </c>
      <c r="S1078" s="8">
        <v>35.355145554483805</v>
      </c>
      <c r="T1078" s="33">
        <v>25567.929</v>
      </c>
      <c r="U1078" s="33">
        <v>898.29336000000001</v>
      </c>
      <c r="V1078" s="33">
        <v>0</v>
      </c>
      <c r="W1078" s="33">
        <v>53988.959999999999</v>
      </c>
      <c r="X1078" s="33">
        <v>9936.6129999999994</v>
      </c>
      <c r="Y1078" s="33">
        <v>1925.6115</v>
      </c>
      <c r="Z1078" s="33">
        <v>8015.8746000000001</v>
      </c>
      <c r="AA1078" s="33">
        <v>7257.9839000000002</v>
      </c>
      <c r="AB1078" s="33">
        <v>426.55029999999999</v>
      </c>
      <c r="AC1078" s="33">
        <v>72934.641000000003</v>
      </c>
      <c r="AD1078" s="33">
        <v>545.10364000000004</v>
      </c>
      <c r="AE1078" s="33">
        <v>593.98442</v>
      </c>
      <c r="AF1078" s="33">
        <v>0</v>
      </c>
      <c r="AG1078" s="33">
        <v>4930.72</v>
      </c>
      <c r="AH1078" s="33">
        <v>7395.3657000000003</v>
      </c>
      <c r="AI1078" s="33">
        <v>85.269758999999993</v>
      </c>
      <c r="AJ1078" s="33">
        <v>27810.113000000001</v>
      </c>
      <c r="AK1078" s="33">
        <v>18519.045999999998</v>
      </c>
      <c r="AL1078" s="33">
        <v>32452.269</v>
      </c>
      <c r="AM1078" s="33">
        <v>0</v>
      </c>
      <c r="AN1078" s="33">
        <v>115.32353677415999</v>
      </c>
      <c r="AO1078" s="10">
        <v>0.65578947368421037</v>
      </c>
      <c r="AP1078" s="8">
        <v>0</v>
      </c>
      <c r="AQ1078" s="8">
        <v>81.94999962</v>
      </c>
      <c r="AR1078" s="8">
        <v>914</v>
      </c>
      <c r="AS1078" s="8">
        <v>89.660831094091904</v>
      </c>
      <c r="AT1078">
        <v>1323</v>
      </c>
      <c r="AU1078" s="20">
        <v>1587</v>
      </c>
      <c r="AV1078" s="8">
        <v>94.91626794258373</v>
      </c>
      <c r="AW1078" s="34">
        <v>33</v>
      </c>
      <c r="AX1078" s="34">
        <v>22</v>
      </c>
    </row>
    <row r="1079" spans="1:50" x14ac:dyDescent="0.25">
      <c r="A1079" s="2" t="s">
        <v>301</v>
      </c>
      <c r="B1079" s="3" t="s">
        <v>2144</v>
      </c>
      <c r="C1079" s="4">
        <v>13490</v>
      </c>
      <c r="D1079" s="2" t="s">
        <v>303</v>
      </c>
      <c r="E1079" s="2" t="s">
        <v>2145</v>
      </c>
      <c r="F1079" t="e">
        <v>#N/A</v>
      </c>
      <c r="G1079" s="6" t="s">
        <v>2233</v>
      </c>
      <c r="H1079" s="6">
        <v>0</v>
      </c>
      <c r="I1079" s="6" t="s">
        <v>2239</v>
      </c>
      <c r="J1079" s="6" t="s">
        <v>2239</v>
      </c>
      <c r="K1079" s="34">
        <v>41966.000000000007</v>
      </c>
      <c r="L1079" s="34">
        <v>252</v>
      </c>
      <c r="M1079" s="34">
        <v>250</v>
      </c>
      <c r="N1079" s="34">
        <v>11.600000000000001</v>
      </c>
      <c r="O1079" s="35">
        <v>0.1826741361666504</v>
      </c>
      <c r="P1079" s="33">
        <v>159</v>
      </c>
      <c r="Q1079" s="33">
        <v>89</v>
      </c>
      <c r="R1079" s="33">
        <v>2</v>
      </c>
      <c r="S1079" s="8">
        <v>55.521175398072856</v>
      </c>
      <c r="T1079" s="33">
        <v>10374.805</v>
      </c>
      <c r="U1079" s="33">
        <v>0</v>
      </c>
      <c r="V1079" s="33">
        <v>0</v>
      </c>
      <c r="W1079" s="33">
        <v>31302.274000000001</v>
      </c>
      <c r="X1079" s="33">
        <v>69.716926999999998</v>
      </c>
      <c r="Y1079" s="33">
        <v>57.946098999999997</v>
      </c>
      <c r="Z1079" s="33">
        <v>24795.5</v>
      </c>
      <c r="AA1079" s="33">
        <v>3537.2352000000001</v>
      </c>
      <c r="AB1079" s="33">
        <v>75.056258999999997</v>
      </c>
      <c r="AC1079" s="33">
        <v>13477.927</v>
      </c>
      <c r="AD1079" s="33">
        <v>25.520365999999999</v>
      </c>
      <c r="AE1079" s="33">
        <v>25.587385000000001</v>
      </c>
      <c r="AF1079" s="33">
        <v>0</v>
      </c>
      <c r="AG1079" s="33">
        <v>170.41919999999999</v>
      </c>
      <c r="AH1079" s="33">
        <v>3477.7089999999998</v>
      </c>
      <c r="AI1079" s="33">
        <v>80.969876999999997</v>
      </c>
      <c r="AJ1079" s="33">
        <v>7402.0033999999996</v>
      </c>
      <c r="AK1079" s="33">
        <v>7510.7204000000002</v>
      </c>
      <c r="AL1079" s="33">
        <v>23301.775000000001</v>
      </c>
      <c r="AM1079" s="33">
        <v>0</v>
      </c>
      <c r="AN1079" s="33">
        <v>0</v>
      </c>
      <c r="AO1079" s="10">
        <v>0.6064516129032258</v>
      </c>
      <c r="AP1079" s="8">
        <v>0</v>
      </c>
      <c r="AQ1079" s="8">
        <v>83.808748576442696</v>
      </c>
      <c r="AR1079" s="8">
        <v>405</v>
      </c>
      <c r="AS1079" s="8">
        <v>340.74074074074076</v>
      </c>
      <c r="AT1079">
        <v>193</v>
      </c>
      <c r="AU1079" s="20">
        <v>217</v>
      </c>
      <c r="AV1079" s="8">
        <v>86.8</v>
      </c>
      <c r="AW1079" s="34">
        <v>48</v>
      </c>
      <c r="AX1079" s="34">
        <v>18</v>
      </c>
    </row>
    <row r="1080" spans="1:50" x14ac:dyDescent="0.25">
      <c r="A1080" s="2" t="s">
        <v>758</v>
      </c>
      <c r="B1080" s="3" t="s">
        <v>2146</v>
      </c>
      <c r="C1080" s="4">
        <v>50251</v>
      </c>
      <c r="D1080" s="2" t="s">
        <v>760</v>
      </c>
      <c r="E1080" s="2" t="s">
        <v>2147</v>
      </c>
      <c r="F1080" t="e">
        <v>#N/A</v>
      </c>
      <c r="G1080" s="6" t="s">
        <v>2233</v>
      </c>
      <c r="H1080" s="6">
        <v>6</v>
      </c>
      <c r="I1080" s="6" t="s">
        <v>2238</v>
      </c>
      <c r="J1080" s="6" t="s">
        <v>2238</v>
      </c>
      <c r="K1080" s="34">
        <v>49292.700000000004</v>
      </c>
      <c r="L1080" s="34">
        <v>1928</v>
      </c>
      <c r="M1080" s="34">
        <v>1722</v>
      </c>
      <c r="N1080" s="34">
        <v>36.70150987224158</v>
      </c>
      <c r="O1080" s="35">
        <v>2.8172754552618873</v>
      </c>
      <c r="P1080" s="33">
        <v>854</v>
      </c>
      <c r="Q1080" s="33">
        <v>793</v>
      </c>
      <c r="R1080" s="33">
        <v>75</v>
      </c>
      <c r="S1080" s="8">
        <v>42.731712256269944</v>
      </c>
      <c r="T1080" s="33">
        <v>24406.714</v>
      </c>
      <c r="U1080" s="33">
        <v>11866.439</v>
      </c>
      <c r="V1080" s="33">
        <v>2319.4068000000002</v>
      </c>
      <c r="W1080" s="33">
        <v>18709.794000000002</v>
      </c>
      <c r="X1080" s="33">
        <v>0</v>
      </c>
      <c r="Y1080" s="33">
        <v>0</v>
      </c>
      <c r="Z1080" s="33">
        <v>15532.71</v>
      </c>
      <c r="AA1080" s="33">
        <v>4673.0316000000003</v>
      </c>
      <c r="AB1080" s="33">
        <v>1218.7093</v>
      </c>
      <c r="AC1080" s="33">
        <v>35828.985000000001</v>
      </c>
      <c r="AD1080" s="33">
        <v>48.918179000000002</v>
      </c>
      <c r="AE1080" s="33">
        <v>48.918182000000002</v>
      </c>
      <c r="AF1080" s="33">
        <v>0</v>
      </c>
      <c r="AG1080" s="33">
        <v>1110.8001999999999</v>
      </c>
      <c r="AH1080" s="33">
        <v>2874.9679999999998</v>
      </c>
      <c r="AI1080" s="33">
        <v>1143.7355</v>
      </c>
      <c r="AJ1080" s="33">
        <v>13002.763999999999</v>
      </c>
      <c r="AK1080" s="33">
        <v>14634.936</v>
      </c>
      <c r="AL1080" s="33">
        <v>24486.233</v>
      </c>
      <c r="AM1080" s="33">
        <v>11451.2517011</v>
      </c>
      <c r="AN1080" s="33">
        <v>145.03199106058202</v>
      </c>
      <c r="AO1080" s="10">
        <v>0.4726699369306237</v>
      </c>
      <c r="AP1080" s="8">
        <v>0</v>
      </c>
      <c r="AQ1080" s="8">
        <v>145.89942710314847</v>
      </c>
      <c r="AR1080" s="8">
        <v>573</v>
      </c>
      <c r="AS1080" s="8">
        <v>262.77486910994764</v>
      </c>
      <c r="AT1080">
        <v>641</v>
      </c>
      <c r="AU1080" s="20">
        <v>1536.0000000000002</v>
      </c>
      <c r="AV1080" s="8">
        <v>89.19860627177701</v>
      </c>
      <c r="AW1080" s="34">
        <v>291</v>
      </c>
      <c r="AX1080" s="34">
        <v>265</v>
      </c>
    </row>
    <row r="1081" spans="1:50" x14ac:dyDescent="0.25">
      <c r="A1081" s="2" t="s">
        <v>500</v>
      </c>
      <c r="B1081" s="3" t="s">
        <v>2148</v>
      </c>
      <c r="C1081" s="4">
        <v>5093</v>
      </c>
      <c r="D1081" s="2" t="s">
        <v>502</v>
      </c>
      <c r="E1081" s="2" t="s">
        <v>716</v>
      </c>
      <c r="F1081" t="e">
        <v>#N/A</v>
      </c>
      <c r="G1081" s="6" t="s">
        <v>2232</v>
      </c>
      <c r="H1081" s="6">
        <v>9</v>
      </c>
      <c r="I1081" s="6" t="s">
        <v>2238</v>
      </c>
      <c r="J1081" s="6" t="s">
        <v>2238</v>
      </c>
      <c r="K1081" s="34">
        <v>20935.2</v>
      </c>
      <c r="L1081" s="34">
        <v>2162</v>
      </c>
      <c r="M1081" s="34">
        <v>1725</v>
      </c>
      <c r="N1081" s="34">
        <v>70.550724637681157</v>
      </c>
      <c r="O1081" s="35">
        <v>11.55865208932885</v>
      </c>
      <c r="P1081" s="33">
        <v>1225</v>
      </c>
      <c r="Q1081" s="33">
        <v>489</v>
      </c>
      <c r="R1081" s="33">
        <v>11</v>
      </c>
      <c r="S1081" s="8">
        <v>16.42444888492842</v>
      </c>
      <c r="T1081" s="33">
        <v>214.98070000000001</v>
      </c>
      <c r="U1081" s="33">
        <v>0</v>
      </c>
      <c r="V1081" s="33">
        <v>923.89449000000002</v>
      </c>
      <c r="W1081" s="33">
        <v>26262.103999999999</v>
      </c>
      <c r="X1081" s="33">
        <v>249.72904</v>
      </c>
      <c r="Y1081" s="33">
        <v>0</v>
      </c>
      <c r="Z1081" s="33">
        <v>2231.4652000000001</v>
      </c>
      <c r="AA1081" s="33">
        <v>96.252088000000001</v>
      </c>
      <c r="AB1081" s="33">
        <v>122.01474</v>
      </c>
      <c r="AC1081" s="33">
        <v>25238.785</v>
      </c>
      <c r="AD1081" s="33">
        <v>59.054074999999997</v>
      </c>
      <c r="AE1081" s="33">
        <v>44.308843000000003</v>
      </c>
      <c r="AF1081" s="33">
        <v>0</v>
      </c>
      <c r="AG1081" s="33">
        <v>8579.1409999999996</v>
      </c>
      <c r="AH1081" s="33">
        <v>39.723731999999998</v>
      </c>
      <c r="AI1081" s="33">
        <v>69.275026999999994</v>
      </c>
      <c r="AJ1081" s="33">
        <v>14282.593000000001</v>
      </c>
      <c r="AK1081" s="33">
        <v>175.14170999999999</v>
      </c>
      <c r="AL1081" s="33">
        <v>4557.3878000000004</v>
      </c>
      <c r="AM1081" s="33">
        <v>3707.4222234499998</v>
      </c>
      <c r="AN1081" s="33">
        <v>68.349442573699989</v>
      </c>
      <c r="AO1081" s="10">
        <v>0.52773650321941556</v>
      </c>
      <c r="AP1081" s="8">
        <v>0</v>
      </c>
      <c r="AQ1081" s="8">
        <v>90.627930569926292</v>
      </c>
      <c r="AR1081" s="8">
        <v>255</v>
      </c>
      <c r="AS1081" s="8">
        <v>449.80392156862746</v>
      </c>
      <c r="AT1081">
        <v>358</v>
      </c>
      <c r="AU1081" s="20">
        <v>576.00000000000011</v>
      </c>
      <c r="AV1081" s="8">
        <v>33.391304347826093</v>
      </c>
      <c r="AW1081" s="34">
        <v>204</v>
      </c>
      <c r="AX1081" s="34">
        <v>174</v>
      </c>
    </row>
    <row r="1082" spans="1:50" x14ac:dyDescent="0.25">
      <c r="A1082" s="2" t="s">
        <v>1456</v>
      </c>
      <c r="B1082" s="3" t="s">
        <v>2149</v>
      </c>
      <c r="C1082" s="4">
        <v>86001</v>
      </c>
      <c r="D1082" s="2" t="s">
        <v>1458</v>
      </c>
      <c r="E1082" s="2" t="s">
        <v>2150</v>
      </c>
      <c r="F1082" t="s">
        <v>2258</v>
      </c>
      <c r="G1082" s="6" t="s">
        <v>2232</v>
      </c>
      <c r="H1082" s="6">
        <v>0</v>
      </c>
      <c r="I1082" s="6" t="s">
        <v>2239</v>
      </c>
      <c r="J1082" s="6" t="s">
        <v>2239</v>
      </c>
      <c r="K1082" s="34">
        <v>127483.20000000001</v>
      </c>
      <c r="L1082" s="34">
        <v>8064</v>
      </c>
      <c r="M1082" s="34">
        <v>4631</v>
      </c>
      <c r="N1082" s="34">
        <v>73.569423450658604</v>
      </c>
      <c r="O1082" s="35">
        <v>2.2634653077170221</v>
      </c>
      <c r="P1082" s="33">
        <v>0</v>
      </c>
      <c r="Q1082" s="33">
        <v>0</v>
      </c>
      <c r="R1082" s="33">
        <v>4631</v>
      </c>
      <c r="S1082" s="8">
        <v>81.586785094405954</v>
      </c>
      <c r="T1082" s="33">
        <v>6701.3828999999996</v>
      </c>
      <c r="U1082" s="33">
        <v>4997.3419000000004</v>
      </c>
      <c r="V1082" s="33">
        <v>13574.096</v>
      </c>
      <c r="W1082" s="33">
        <v>103876.45</v>
      </c>
      <c r="X1082" s="33">
        <v>1732.4776999999999</v>
      </c>
      <c r="Y1082" s="33">
        <v>0</v>
      </c>
      <c r="Z1082" s="33">
        <v>94663.097999999998</v>
      </c>
      <c r="AA1082" s="33">
        <v>6212.7730000000001</v>
      </c>
      <c r="AB1082" s="33">
        <v>1253.5705</v>
      </c>
      <c r="AC1082" s="33">
        <v>30492.973000000002</v>
      </c>
      <c r="AD1082" s="33">
        <v>352.79185999999999</v>
      </c>
      <c r="AE1082" s="33">
        <v>325.40059000000002</v>
      </c>
      <c r="AF1082" s="33">
        <v>0</v>
      </c>
      <c r="AG1082" s="33">
        <v>2911.8690999999999</v>
      </c>
      <c r="AH1082" s="33">
        <v>5985.2793000000001</v>
      </c>
      <c r="AI1082" s="33">
        <v>280.72044</v>
      </c>
      <c r="AJ1082" s="33">
        <v>14981.725</v>
      </c>
      <c r="AK1082" s="33">
        <v>0</v>
      </c>
      <c r="AL1082" s="33">
        <v>108490.21</v>
      </c>
      <c r="AM1082" s="33">
        <v>24639.768458800001</v>
      </c>
      <c r="AN1082" s="33">
        <v>301.65146480959197</v>
      </c>
      <c r="AO1082" s="10">
        <v>0.29562194819167426</v>
      </c>
      <c r="AP1082" s="8">
        <v>23.19109461966605</v>
      </c>
      <c r="AQ1082" s="8">
        <v>43.299187671432975</v>
      </c>
      <c r="AR1082" s="8">
        <v>1030</v>
      </c>
      <c r="AS1082" s="8">
        <v>43.349514563106794</v>
      </c>
      <c r="AT1082">
        <v>1295</v>
      </c>
      <c r="AU1082" s="20">
        <v>4229</v>
      </c>
      <c r="AV1082" s="8">
        <v>91.31936946663788</v>
      </c>
      <c r="AW1082" s="34">
        <v>280</v>
      </c>
      <c r="AX1082" s="34">
        <v>256</v>
      </c>
    </row>
    <row r="1083" spans="1:50" x14ac:dyDescent="0.25">
      <c r="A1083" s="2" t="s">
        <v>27</v>
      </c>
      <c r="B1083" s="3" t="s">
        <v>2151</v>
      </c>
      <c r="C1083" s="4">
        <v>25779</v>
      </c>
      <c r="D1083" s="2" t="s">
        <v>29</v>
      </c>
      <c r="E1083" s="2" t="s">
        <v>2152</v>
      </c>
      <c r="F1083" t="e">
        <v>#N/A</v>
      </c>
      <c r="G1083" s="6" t="s">
        <v>2232</v>
      </c>
      <c r="H1083" s="6">
        <v>11</v>
      </c>
      <c r="I1083" s="6" t="s">
        <v>2238</v>
      </c>
      <c r="J1083" s="6" t="s">
        <v>2238</v>
      </c>
      <c r="K1083" s="34">
        <v>9945.9000000000015</v>
      </c>
      <c r="L1083" s="34">
        <v>4836</v>
      </c>
      <c r="M1083" s="34">
        <v>4343</v>
      </c>
      <c r="N1083" s="34">
        <v>93.184434722542022</v>
      </c>
      <c r="O1083" s="35">
        <v>49.144779891131471</v>
      </c>
      <c r="P1083" s="33">
        <v>703</v>
      </c>
      <c r="Q1083" s="33">
        <v>3279</v>
      </c>
      <c r="R1083" s="33">
        <v>361</v>
      </c>
      <c r="S1083" s="8">
        <v>33.946126626571612</v>
      </c>
      <c r="T1083" s="33">
        <v>4215.3136000000004</v>
      </c>
      <c r="U1083" s="33">
        <v>2134.5772999999999</v>
      </c>
      <c r="V1083" s="33">
        <v>0</v>
      </c>
      <c r="W1083" s="33">
        <v>3279.0749000000001</v>
      </c>
      <c r="X1083" s="33">
        <v>1.8246794</v>
      </c>
      <c r="Y1083" s="33">
        <v>451.77476999999999</v>
      </c>
      <c r="Z1083" s="33">
        <v>182.39783</v>
      </c>
      <c r="AA1083" s="33">
        <v>0</v>
      </c>
      <c r="AB1083" s="33">
        <v>59.906899000000003</v>
      </c>
      <c r="AC1083" s="33">
        <v>9455.5380000000005</v>
      </c>
      <c r="AD1083" s="33">
        <v>15.158419</v>
      </c>
      <c r="AE1083" s="33">
        <v>22.557635000000001</v>
      </c>
      <c r="AF1083" s="33">
        <v>0</v>
      </c>
      <c r="AG1083" s="33">
        <v>92.967366999999996</v>
      </c>
      <c r="AH1083" s="33">
        <v>0</v>
      </c>
      <c r="AI1083" s="33">
        <v>1005.9541</v>
      </c>
      <c r="AJ1083" s="33">
        <v>2654.6849000000002</v>
      </c>
      <c r="AK1083" s="33">
        <v>2938.0637999999999</v>
      </c>
      <c r="AL1083" s="33">
        <v>3450.5482000000002</v>
      </c>
      <c r="AM1083" s="33">
        <v>0</v>
      </c>
      <c r="AN1083" s="33">
        <v>2.1536617518856001</v>
      </c>
      <c r="AO1083" s="10">
        <v>0.25290519877675843</v>
      </c>
      <c r="AP1083" s="8">
        <v>0</v>
      </c>
      <c r="AQ1083" s="8">
        <v>37.515161036920652</v>
      </c>
      <c r="AR1083" s="8">
        <v>111</v>
      </c>
      <c r="AS1083" s="8">
        <v>461.26126126126127</v>
      </c>
      <c r="AT1083">
        <v>2425</v>
      </c>
      <c r="AU1083" s="20">
        <v>4168</v>
      </c>
      <c r="AV1083" s="8">
        <v>95.970527285286664</v>
      </c>
      <c r="AW1083" s="34">
        <v>175</v>
      </c>
      <c r="AX1083" s="34">
        <v>151</v>
      </c>
    </row>
    <row r="1084" spans="1:50" x14ac:dyDescent="0.25">
      <c r="A1084" s="2" t="s">
        <v>500</v>
      </c>
      <c r="B1084" s="3" t="s">
        <v>2153</v>
      </c>
      <c r="C1084" s="4">
        <v>5361</v>
      </c>
      <c r="D1084" s="2" t="s">
        <v>502</v>
      </c>
      <c r="E1084" s="2" t="s">
        <v>2154</v>
      </c>
      <c r="F1084" t="s">
        <v>2257</v>
      </c>
      <c r="G1084" s="5" t="s">
        <v>2230</v>
      </c>
      <c r="H1084" s="6">
        <v>19</v>
      </c>
      <c r="I1084" s="6" t="s">
        <v>2238</v>
      </c>
      <c r="J1084" s="6" t="s">
        <v>2238</v>
      </c>
      <c r="K1084" s="34">
        <v>284393.00000000006</v>
      </c>
      <c r="L1084" s="34">
        <v>3951</v>
      </c>
      <c r="M1084" s="34">
        <v>3870</v>
      </c>
      <c r="N1084" s="34">
        <v>82.506459948320412</v>
      </c>
      <c r="O1084" s="35">
        <v>1.0602834789014859</v>
      </c>
      <c r="P1084" s="33">
        <v>1962</v>
      </c>
      <c r="Q1084" s="33">
        <v>1686</v>
      </c>
      <c r="R1084" s="33">
        <v>222</v>
      </c>
      <c r="S1084" s="8">
        <v>57.258070791025318</v>
      </c>
      <c r="T1084" s="33">
        <v>4100.8194000000003</v>
      </c>
      <c r="U1084" s="33">
        <v>3309.1212</v>
      </c>
      <c r="V1084" s="33">
        <v>8664.9130999999998</v>
      </c>
      <c r="W1084" s="33">
        <v>209546.23</v>
      </c>
      <c r="X1084" s="33">
        <v>1146.0505000000001</v>
      </c>
      <c r="Y1084" s="33">
        <v>0</v>
      </c>
      <c r="Z1084" s="33">
        <v>114905.4</v>
      </c>
      <c r="AA1084" s="33">
        <v>26182.36</v>
      </c>
      <c r="AB1084" s="33">
        <v>292.42230999999998</v>
      </c>
      <c r="AC1084" s="33">
        <v>85736.072</v>
      </c>
      <c r="AD1084" s="33">
        <v>78.619213000000002</v>
      </c>
      <c r="AE1084" s="33">
        <v>70.730186000000003</v>
      </c>
      <c r="AF1084" s="33">
        <v>7.8120105999999998</v>
      </c>
      <c r="AG1084" s="33">
        <v>25659.037</v>
      </c>
      <c r="AH1084" s="33">
        <v>26182.356</v>
      </c>
      <c r="AI1084" s="33">
        <v>1790.5342000000001</v>
      </c>
      <c r="AJ1084" s="33">
        <v>40979.760999999999</v>
      </c>
      <c r="AK1084" s="33">
        <v>2417.8957999999998</v>
      </c>
      <c r="AL1084" s="33">
        <v>130086.74</v>
      </c>
      <c r="AM1084" s="33">
        <v>108566.430571</v>
      </c>
      <c r="AN1084" s="33">
        <v>281.38390860900802</v>
      </c>
      <c r="AO1084" s="10">
        <v>0.3874454769580884</v>
      </c>
      <c r="AP1084" s="8">
        <v>34.770514603616135</v>
      </c>
      <c r="AQ1084" s="8">
        <v>166.68586079364997</v>
      </c>
      <c r="AR1084" s="8">
        <v>2375</v>
      </c>
      <c r="AS1084" s="8">
        <v>88.825263157894739</v>
      </c>
      <c r="AT1084">
        <v>363</v>
      </c>
      <c r="AU1084" s="20">
        <v>2582</v>
      </c>
      <c r="AV1084" s="8">
        <v>66.718346253229981</v>
      </c>
      <c r="AW1084" s="34">
        <v>188</v>
      </c>
      <c r="AX1084" s="34">
        <v>171</v>
      </c>
    </row>
    <row r="1085" spans="1:50" x14ac:dyDescent="0.25">
      <c r="A1085" s="2" t="s">
        <v>901</v>
      </c>
      <c r="B1085" s="3" t="s">
        <v>2155</v>
      </c>
      <c r="C1085" s="4">
        <v>85015</v>
      </c>
      <c r="D1085" s="2" t="s">
        <v>903</v>
      </c>
      <c r="E1085" s="2" t="s">
        <v>2156</v>
      </c>
      <c r="F1085" t="e">
        <v>#N/A</v>
      </c>
      <c r="G1085" s="6" t="s">
        <v>2230</v>
      </c>
      <c r="H1085" s="6">
        <v>12</v>
      </c>
      <c r="I1085" s="6" t="s">
        <v>2238</v>
      </c>
      <c r="J1085" s="6" t="s">
        <v>2238</v>
      </c>
      <c r="K1085" s="34">
        <v>28471.100000000002</v>
      </c>
      <c r="L1085" s="34">
        <v>534</v>
      </c>
      <c r="M1085" s="34">
        <v>512</v>
      </c>
      <c r="N1085" s="34">
        <v>13.4765625</v>
      </c>
      <c r="O1085" s="35">
        <v>0.66983536975929914</v>
      </c>
      <c r="P1085" s="33">
        <v>88</v>
      </c>
      <c r="Q1085" s="33">
        <v>407</v>
      </c>
      <c r="R1085" s="33">
        <v>17</v>
      </c>
      <c r="S1085" s="8">
        <v>76.157752527449972</v>
      </c>
      <c r="T1085" s="33">
        <v>0</v>
      </c>
      <c r="U1085" s="33">
        <v>268.85404999999997</v>
      </c>
      <c r="V1085" s="33">
        <v>958.32434000000001</v>
      </c>
      <c r="W1085" s="33">
        <v>30108.886999999999</v>
      </c>
      <c r="X1085" s="33">
        <v>126.69362</v>
      </c>
      <c r="Y1085" s="33">
        <v>0</v>
      </c>
      <c r="Z1085" s="33">
        <v>19077.870999999999</v>
      </c>
      <c r="AA1085" s="33">
        <v>0</v>
      </c>
      <c r="AB1085" s="33">
        <v>19.486467000000001</v>
      </c>
      <c r="AC1085" s="33">
        <v>12362.958000000001</v>
      </c>
      <c r="AD1085" s="33">
        <v>23.547364999999999</v>
      </c>
      <c r="AE1085" s="33">
        <v>13.892782</v>
      </c>
      <c r="AF1085" s="33">
        <v>0</v>
      </c>
      <c r="AG1085" s="33">
        <v>659.85194000000001</v>
      </c>
      <c r="AH1085" s="33">
        <v>0</v>
      </c>
      <c r="AI1085" s="33">
        <v>23.016323</v>
      </c>
      <c r="AJ1085" s="33">
        <v>6771.0888000000004</v>
      </c>
      <c r="AK1085" s="33">
        <v>38.609189999999998</v>
      </c>
      <c r="AL1085" s="33">
        <v>23977.402999999998</v>
      </c>
      <c r="AM1085" s="33">
        <v>0</v>
      </c>
      <c r="AN1085" s="33">
        <v>26.517019155458801</v>
      </c>
      <c r="AO1085" s="10">
        <v>0.38133874239350907</v>
      </c>
      <c r="AP1085" s="8">
        <v>0</v>
      </c>
      <c r="AQ1085" s="8">
        <v>52.058677963258113</v>
      </c>
      <c r="AR1085" s="8">
        <v>289</v>
      </c>
      <c r="AS1085" s="8">
        <v>204.15224913494811</v>
      </c>
      <c r="AT1085">
        <v>164</v>
      </c>
      <c r="AU1085" s="20">
        <v>456</v>
      </c>
      <c r="AV1085" s="8">
        <v>89.0625</v>
      </c>
      <c r="AW1085" s="34">
        <v>69</v>
      </c>
      <c r="AX1085" s="34">
        <v>62</v>
      </c>
    </row>
    <row r="1086" spans="1:50" x14ac:dyDescent="0.25">
      <c r="A1086" s="2" t="s">
        <v>888</v>
      </c>
      <c r="B1086" s="3" t="s">
        <v>2157</v>
      </c>
      <c r="C1086" s="4">
        <v>27615</v>
      </c>
      <c r="D1086" s="2" t="s">
        <v>890</v>
      </c>
      <c r="E1086" s="2" t="s">
        <v>974</v>
      </c>
      <c r="F1086" t="s">
        <v>2253</v>
      </c>
      <c r="G1086" s="5" t="s">
        <v>2230</v>
      </c>
      <c r="H1086" s="6">
        <v>0</v>
      </c>
      <c r="I1086" s="6" t="s">
        <v>2239</v>
      </c>
      <c r="J1086" s="6" t="s">
        <v>2239</v>
      </c>
      <c r="K1086" s="34">
        <v>663799.89999999991</v>
      </c>
      <c r="L1086" s="34">
        <v>3812</v>
      </c>
      <c r="M1086" s="34">
        <v>3590</v>
      </c>
      <c r="N1086" s="34">
        <v>37.325905292479113</v>
      </c>
      <c r="O1086" s="35">
        <v>0.5030316236026221</v>
      </c>
      <c r="P1086" s="33">
        <v>0</v>
      </c>
      <c r="Q1086" s="33">
        <v>0</v>
      </c>
      <c r="R1086" s="33">
        <v>3590</v>
      </c>
      <c r="S1086" s="8">
        <v>84.376159834384325</v>
      </c>
      <c r="T1086" s="33">
        <v>199617.18</v>
      </c>
      <c r="U1086" s="33">
        <v>41026.262999999999</v>
      </c>
      <c r="V1086" s="33">
        <v>57988.521999999997</v>
      </c>
      <c r="W1086" s="33">
        <v>320714.09000000003</v>
      </c>
      <c r="X1086" s="33">
        <v>89722.244999999995</v>
      </c>
      <c r="Y1086" s="33">
        <v>14413.079</v>
      </c>
      <c r="Z1086" s="33">
        <v>473134.12</v>
      </c>
      <c r="AA1086" s="33">
        <v>33726.046000000002</v>
      </c>
      <c r="AB1086" s="33">
        <v>10003.255999999999</v>
      </c>
      <c r="AC1086" s="33">
        <v>191962.62</v>
      </c>
      <c r="AD1086" s="33">
        <v>0.35466141000000001</v>
      </c>
      <c r="AE1086" s="33">
        <v>4.6008709000000003</v>
      </c>
      <c r="AF1086" s="33">
        <v>0</v>
      </c>
      <c r="AG1086" s="33">
        <v>12262.181</v>
      </c>
      <c r="AH1086" s="33">
        <v>33563.478999999999</v>
      </c>
      <c r="AI1086" s="33">
        <v>2878.7903999999999</v>
      </c>
      <c r="AJ1086" s="33">
        <v>24357.505000000001</v>
      </c>
      <c r="AK1086" s="33">
        <v>41235.756999999998</v>
      </c>
      <c r="AL1086" s="33">
        <v>607233.59</v>
      </c>
      <c r="AM1086" s="33">
        <v>86682.729940899997</v>
      </c>
      <c r="AN1086" s="33">
        <v>1566.9850943318002</v>
      </c>
      <c r="AO1086" s="10">
        <v>0.60901542111506524</v>
      </c>
      <c r="AP1086" s="8">
        <v>23.90628735357399</v>
      </c>
      <c r="AQ1086" s="8">
        <v>121.63733066145539</v>
      </c>
      <c r="AR1086" s="8">
        <v>7046</v>
      </c>
      <c r="AS1086" s="8">
        <v>17.903775191598069</v>
      </c>
      <c r="AT1086">
        <v>1047</v>
      </c>
      <c r="AU1086" s="20">
        <v>2976</v>
      </c>
      <c r="AV1086" s="8">
        <v>82.896935933147631</v>
      </c>
      <c r="AW1086" s="34">
        <v>213</v>
      </c>
      <c r="AX1086" s="34">
        <v>152</v>
      </c>
    </row>
    <row r="1087" spans="1:50" x14ac:dyDescent="0.25">
      <c r="A1087" s="2" t="s">
        <v>301</v>
      </c>
      <c r="B1087" s="3" t="s">
        <v>2158</v>
      </c>
      <c r="C1087" s="4">
        <v>13894</v>
      </c>
      <c r="D1087" s="2" t="s">
        <v>303</v>
      </c>
      <c r="E1087" s="2" t="s">
        <v>2159</v>
      </c>
      <c r="F1087" t="s">
        <v>2256</v>
      </c>
      <c r="G1087" s="6" t="s">
        <v>2233</v>
      </c>
      <c r="H1087" s="6">
        <v>0</v>
      </c>
      <c r="I1087" s="6" t="s">
        <v>2239</v>
      </c>
      <c r="J1087" s="6" t="s">
        <v>2239</v>
      </c>
      <c r="K1087" s="34">
        <v>25178.9</v>
      </c>
      <c r="L1087" s="34">
        <v>272</v>
      </c>
      <c r="M1087" s="34">
        <v>215</v>
      </c>
      <c r="N1087" s="34">
        <v>17.674418604651162</v>
      </c>
      <c r="O1087" s="35">
        <v>0.35909363391230986</v>
      </c>
      <c r="P1087" s="33">
        <v>55</v>
      </c>
      <c r="Q1087" s="33">
        <v>159</v>
      </c>
      <c r="R1087" s="33">
        <v>1</v>
      </c>
      <c r="S1087" s="8">
        <v>22.681762648494306</v>
      </c>
      <c r="T1087" s="33">
        <v>10313.152</v>
      </c>
      <c r="U1087" s="33">
        <v>0</v>
      </c>
      <c r="V1087" s="33">
        <v>0</v>
      </c>
      <c r="W1087" s="33">
        <v>6255.2064</v>
      </c>
      <c r="X1087" s="33">
        <v>11532.705</v>
      </c>
      <c r="Y1087" s="33">
        <v>2413.5767000000001</v>
      </c>
      <c r="Z1087" s="33">
        <v>7118.5990000000002</v>
      </c>
      <c r="AA1087" s="33">
        <v>164.02186</v>
      </c>
      <c r="AB1087" s="33">
        <v>2636.16</v>
      </c>
      <c r="AC1087" s="33">
        <v>19730.725999999999</v>
      </c>
      <c r="AD1087" s="33">
        <v>119.04788000000001</v>
      </c>
      <c r="AE1087" s="33">
        <v>153.00091</v>
      </c>
      <c r="AF1087" s="33">
        <v>0</v>
      </c>
      <c r="AG1087" s="33">
        <v>4011.7959000000001</v>
      </c>
      <c r="AH1087" s="33">
        <v>0</v>
      </c>
      <c r="AI1087" s="33">
        <v>537.06371999999999</v>
      </c>
      <c r="AJ1087" s="33">
        <v>6349.1324000000004</v>
      </c>
      <c r="AK1087" s="33">
        <v>13831.666999999999</v>
      </c>
      <c r="AL1087" s="33">
        <v>7299.4710999999998</v>
      </c>
      <c r="AM1087" s="33">
        <v>0</v>
      </c>
      <c r="AN1087" s="33">
        <v>160.969820211822</v>
      </c>
      <c r="AO1087" s="10">
        <v>0.6216216216216216</v>
      </c>
      <c r="AP1087" s="8">
        <v>0</v>
      </c>
      <c r="AQ1087" s="8">
        <v>65.650186384880115</v>
      </c>
      <c r="AR1087" s="8">
        <v>287</v>
      </c>
      <c r="AS1087" s="8">
        <v>376.65505226480843</v>
      </c>
      <c r="AT1087">
        <v>171</v>
      </c>
      <c r="AU1087" s="20">
        <v>211</v>
      </c>
      <c r="AV1087" s="8">
        <v>98.139534883720927</v>
      </c>
      <c r="AW1087" s="34">
        <v>5</v>
      </c>
      <c r="AX1087" s="34">
        <v>2</v>
      </c>
    </row>
    <row r="1088" spans="1:50" x14ac:dyDescent="0.25">
      <c r="A1088" s="2" t="s">
        <v>1149</v>
      </c>
      <c r="B1088" s="3" t="s">
        <v>2160</v>
      </c>
      <c r="C1088" s="4">
        <v>20750</v>
      </c>
      <c r="D1088" s="2" t="s">
        <v>1151</v>
      </c>
      <c r="E1088" s="2" t="s">
        <v>2161</v>
      </c>
      <c r="F1088" t="s">
        <v>2261</v>
      </c>
      <c r="G1088" s="6" t="s">
        <v>2233</v>
      </c>
      <c r="H1088" s="6">
        <v>6</v>
      </c>
      <c r="I1088" s="6" t="s">
        <v>2238</v>
      </c>
      <c r="J1088" s="6" t="s">
        <v>2238</v>
      </c>
      <c r="K1088" s="34">
        <v>62073.799999999996</v>
      </c>
      <c r="L1088" s="34">
        <v>661</v>
      </c>
      <c r="M1088" s="34">
        <v>625</v>
      </c>
      <c r="N1088" s="34">
        <v>12.8</v>
      </c>
      <c r="O1088" s="35">
        <v>0.27571498584386556</v>
      </c>
      <c r="P1088" s="33">
        <v>51</v>
      </c>
      <c r="Q1088" s="33">
        <v>574</v>
      </c>
      <c r="R1088" s="33">
        <v>0</v>
      </c>
      <c r="S1088" s="8">
        <v>29.864122648319665</v>
      </c>
      <c r="T1088" s="33">
        <v>41666.917999999998</v>
      </c>
      <c r="U1088" s="33">
        <v>130.84607</v>
      </c>
      <c r="V1088" s="33">
        <v>9970.5206999999991</v>
      </c>
      <c r="W1088" s="33">
        <v>3737.0394000000001</v>
      </c>
      <c r="X1088" s="33">
        <v>9136.1211000000003</v>
      </c>
      <c r="Y1088" s="33">
        <v>215.44461999999999</v>
      </c>
      <c r="Z1088" s="33">
        <v>12370.115</v>
      </c>
      <c r="AA1088" s="33">
        <v>52.564894000000002</v>
      </c>
      <c r="AB1088" s="33">
        <v>379.15188999999998</v>
      </c>
      <c r="AC1088" s="33">
        <v>52326.555</v>
      </c>
      <c r="AD1088" s="33">
        <v>137.2834</v>
      </c>
      <c r="AE1088" s="33">
        <v>218.56357</v>
      </c>
      <c r="AF1088" s="33">
        <v>0</v>
      </c>
      <c r="AG1088" s="33">
        <v>3661.0576000000001</v>
      </c>
      <c r="AH1088" s="33">
        <v>0</v>
      </c>
      <c r="AI1088" s="33">
        <v>126.36613</v>
      </c>
      <c r="AJ1088" s="33">
        <v>8665.7459999999992</v>
      </c>
      <c r="AK1088" s="33">
        <v>33254.002999999997</v>
      </c>
      <c r="AL1088" s="33">
        <v>19555.370999999999</v>
      </c>
      <c r="AM1088" s="33">
        <v>0</v>
      </c>
      <c r="AN1088" s="33">
        <v>37.916357248720004</v>
      </c>
      <c r="AO1088" s="10">
        <v>0.50986193293885607</v>
      </c>
      <c r="AP1088" s="8">
        <v>0</v>
      </c>
      <c r="AQ1088" s="8">
        <v>77.019999810000002</v>
      </c>
      <c r="AR1088" s="8">
        <v>614</v>
      </c>
      <c r="AS1088" s="8">
        <v>125.43973910423455</v>
      </c>
      <c r="AT1088">
        <v>538</v>
      </c>
      <c r="AU1088" s="20">
        <v>603</v>
      </c>
      <c r="AV1088" s="8">
        <v>96.48</v>
      </c>
      <c r="AW1088" s="34">
        <v>8</v>
      </c>
      <c r="AX1088" s="34">
        <v>6</v>
      </c>
    </row>
    <row r="1089" spans="1:50" x14ac:dyDescent="0.25">
      <c r="A1089" s="2" t="s">
        <v>301</v>
      </c>
      <c r="B1089" s="3" t="s">
        <v>2162</v>
      </c>
      <c r="C1089" s="4">
        <v>13244</v>
      </c>
      <c r="D1089" s="2" t="s">
        <v>303</v>
      </c>
      <c r="E1089" s="2" t="s">
        <v>2163</v>
      </c>
      <c r="F1089" t="s">
        <v>2256</v>
      </c>
      <c r="G1089" s="6" t="s">
        <v>2232</v>
      </c>
      <c r="H1089" s="6">
        <v>6</v>
      </c>
      <c r="I1089" s="6" t="s">
        <v>2238</v>
      </c>
      <c r="J1089" s="6" t="s">
        <v>2238</v>
      </c>
      <c r="K1089" s="34">
        <v>106743.09999999999</v>
      </c>
      <c r="L1089" s="34">
        <v>2983</v>
      </c>
      <c r="M1089" s="34">
        <v>2789</v>
      </c>
      <c r="N1089" s="34">
        <v>18.60882036572248</v>
      </c>
      <c r="O1089" s="35">
        <v>1.2625041176189182</v>
      </c>
      <c r="P1089" s="33">
        <v>1520</v>
      </c>
      <c r="Q1089" s="33">
        <v>1258</v>
      </c>
      <c r="R1089" s="33">
        <v>11</v>
      </c>
      <c r="S1089" s="8">
        <v>26.492190642592504</v>
      </c>
      <c r="T1089" s="33">
        <v>28117.936000000002</v>
      </c>
      <c r="U1089" s="33">
        <v>302.34116</v>
      </c>
      <c r="V1089" s="33">
        <v>0</v>
      </c>
      <c r="W1089" s="33">
        <v>63095.506999999998</v>
      </c>
      <c r="X1089" s="33">
        <v>1192.6466</v>
      </c>
      <c r="Y1089" s="33">
        <v>567.17452000000003</v>
      </c>
      <c r="Z1089" s="33">
        <v>18679.189999999999</v>
      </c>
      <c r="AA1089" s="33">
        <v>249.06612999999999</v>
      </c>
      <c r="AB1089" s="33">
        <v>595.03117999999995</v>
      </c>
      <c r="AC1089" s="33">
        <v>73513.608999999997</v>
      </c>
      <c r="AD1089" s="33">
        <v>437.09751999999997</v>
      </c>
      <c r="AE1089" s="33">
        <v>477.91154</v>
      </c>
      <c r="AF1089" s="33">
        <v>0</v>
      </c>
      <c r="AG1089" s="33">
        <v>378.18892</v>
      </c>
      <c r="AH1089" s="33">
        <v>0</v>
      </c>
      <c r="AI1089" s="33">
        <v>285.56457</v>
      </c>
      <c r="AJ1089" s="33">
        <v>47631.697999999997</v>
      </c>
      <c r="AK1089" s="33">
        <v>20354.276000000002</v>
      </c>
      <c r="AL1089" s="33">
        <v>24913.530999999999</v>
      </c>
      <c r="AM1089" s="33">
        <v>0</v>
      </c>
      <c r="AN1089" s="33">
        <v>571.36011338928006</v>
      </c>
      <c r="AO1089" s="10">
        <v>0.75641677255400253</v>
      </c>
      <c r="AP1089" s="8">
        <v>0</v>
      </c>
      <c r="AQ1089" s="8">
        <v>228.83432220002615</v>
      </c>
      <c r="AR1089" s="8">
        <v>900</v>
      </c>
      <c r="AS1089" s="8">
        <v>418.66666666666669</v>
      </c>
      <c r="AT1089">
        <v>1751</v>
      </c>
      <c r="AU1089" s="20">
        <v>2488</v>
      </c>
      <c r="AV1089" s="8">
        <v>89.207601290785234</v>
      </c>
      <c r="AW1089" s="34">
        <v>341</v>
      </c>
      <c r="AX1089" s="34">
        <v>261</v>
      </c>
    </row>
    <row r="1090" spans="1:50" x14ac:dyDescent="0.25">
      <c r="A1090" s="2" t="s">
        <v>500</v>
      </c>
      <c r="B1090" s="3" t="s">
        <v>2164</v>
      </c>
      <c r="C1090" s="4">
        <v>5543</v>
      </c>
      <c r="D1090" s="2" t="s">
        <v>502</v>
      </c>
      <c r="E1090" s="2" t="s">
        <v>2165</v>
      </c>
      <c r="F1090" t="e">
        <v>#N/A</v>
      </c>
      <c r="G1090" s="6" t="s">
        <v>2230</v>
      </c>
      <c r="H1090" s="6">
        <v>10</v>
      </c>
      <c r="I1090" s="6" t="s">
        <v>2238</v>
      </c>
      <c r="J1090" s="6" t="s">
        <v>2238</v>
      </c>
      <c r="K1090" s="34">
        <v>43339.8</v>
      </c>
      <c r="L1090" s="34">
        <v>2154</v>
      </c>
      <c r="M1090" s="34">
        <v>1994</v>
      </c>
      <c r="N1090" s="34">
        <v>58.425275827482452</v>
      </c>
      <c r="O1090" s="35">
        <v>4.3102053702343257</v>
      </c>
      <c r="P1090" s="33">
        <v>582</v>
      </c>
      <c r="Q1090" s="33">
        <v>1319</v>
      </c>
      <c r="R1090" s="33">
        <v>93</v>
      </c>
      <c r="S1090" s="8">
        <v>48.04529877619219</v>
      </c>
      <c r="T1090" s="33">
        <v>1346.5757000000001</v>
      </c>
      <c r="U1090" s="33">
        <v>137.19013000000001</v>
      </c>
      <c r="V1090" s="33">
        <v>1751.2311999999999</v>
      </c>
      <c r="W1090" s="33">
        <v>40191.722999999998</v>
      </c>
      <c r="X1090" s="33">
        <v>167.84048999999999</v>
      </c>
      <c r="Y1090" s="33">
        <v>0</v>
      </c>
      <c r="Z1090" s="33">
        <v>11869.343000000001</v>
      </c>
      <c r="AA1090" s="33">
        <v>6690.9445999999998</v>
      </c>
      <c r="AB1090" s="33">
        <v>182.32799</v>
      </c>
      <c r="AC1090" s="33">
        <v>24951.905999999999</v>
      </c>
      <c r="AD1090" s="33">
        <v>6.0748484999999999</v>
      </c>
      <c r="AE1090" s="33">
        <v>12.761089999999999</v>
      </c>
      <c r="AF1090" s="33">
        <v>0</v>
      </c>
      <c r="AG1090" s="33">
        <v>1550.8268</v>
      </c>
      <c r="AH1090" s="33">
        <v>6663.3626999999997</v>
      </c>
      <c r="AI1090" s="33">
        <v>1448.9579000000001</v>
      </c>
      <c r="AJ1090" s="33">
        <v>12246.348</v>
      </c>
      <c r="AK1090" s="33">
        <v>782.25611000000004</v>
      </c>
      <c r="AL1090" s="33">
        <v>20996.083999999999</v>
      </c>
      <c r="AM1090" s="33">
        <v>7066.6191201499996</v>
      </c>
      <c r="AN1090" s="33">
        <v>79.638694018256004</v>
      </c>
      <c r="AO1090" s="10">
        <v>0.61769991015274039</v>
      </c>
      <c r="AP1090" s="8">
        <v>0</v>
      </c>
      <c r="AQ1090" s="8">
        <v>9.8766271327295421</v>
      </c>
      <c r="AR1090" s="8">
        <v>397</v>
      </c>
      <c r="AS1090" s="8">
        <v>31.486146095717885</v>
      </c>
      <c r="AT1090">
        <v>1342</v>
      </c>
      <c r="AU1090" s="20">
        <v>1496</v>
      </c>
      <c r="AV1090" s="8">
        <v>75.025075225677028</v>
      </c>
      <c r="AW1090" s="34">
        <v>119</v>
      </c>
      <c r="AX1090" s="34">
        <v>93</v>
      </c>
    </row>
    <row r="1091" spans="1:50" x14ac:dyDescent="0.25">
      <c r="A1091" s="2" t="s">
        <v>134</v>
      </c>
      <c r="B1091" s="3" t="s">
        <v>2166</v>
      </c>
      <c r="C1091" s="4">
        <v>54250</v>
      </c>
      <c r="D1091" s="2" t="s">
        <v>136</v>
      </c>
      <c r="E1091" s="2" t="s">
        <v>2167</v>
      </c>
      <c r="F1091" t="s">
        <v>2263</v>
      </c>
      <c r="G1091" s="6" t="s">
        <v>2233</v>
      </c>
      <c r="H1091" s="6">
        <v>23</v>
      </c>
      <c r="I1091" s="6" t="s">
        <v>2238</v>
      </c>
      <c r="J1091" s="6" t="s">
        <v>2239</v>
      </c>
      <c r="K1091" s="34">
        <v>267.89999999999998</v>
      </c>
      <c r="L1091" s="34">
        <v>13</v>
      </c>
      <c r="M1091" s="34">
        <v>10</v>
      </c>
      <c r="N1091" s="34">
        <v>60</v>
      </c>
      <c r="O1091" s="35">
        <v>4.5665367006732041</v>
      </c>
      <c r="P1091" s="33">
        <v>6</v>
      </c>
      <c r="Q1091" s="33">
        <v>2</v>
      </c>
      <c r="R1091" s="33">
        <v>2</v>
      </c>
      <c r="S1091" s="8">
        <v>59.255823118268893</v>
      </c>
      <c r="T1091" s="33">
        <v>5347.2942000000003</v>
      </c>
      <c r="U1091" s="33">
        <v>0</v>
      </c>
      <c r="V1091" s="33">
        <v>0</v>
      </c>
      <c r="W1091" s="33">
        <v>64057.286</v>
      </c>
      <c r="X1091" s="33">
        <v>452.42831999999999</v>
      </c>
      <c r="Y1091" s="33">
        <v>0</v>
      </c>
      <c r="Z1091" s="33">
        <v>26843.984</v>
      </c>
      <c r="AA1091" s="33">
        <v>0</v>
      </c>
      <c r="AB1091" s="33">
        <v>721.05427999999995</v>
      </c>
      <c r="AC1091" s="33">
        <v>43003.428999999996</v>
      </c>
      <c r="AD1091" s="33">
        <v>41.982073999999997</v>
      </c>
      <c r="AE1091" s="33">
        <v>71.414439999999999</v>
      </c>
      <c r="AF1091" s="33">
        <v>0</v>
      </c>
      <c r="AG1091" s="33">
        <v>898.36095999999998</v>
      </c>
      <c r="AH1091" s="33">
        <v>0</v>
      </c>
      <c r="AI1091" s="33">
        <v>253.24101999999999</v>
      </c>
      <c r="AJ1091" s="33">
        <v>25847.253000000001</v>
      </c>
      <c r="AK1091" s="33">
        <v>1699.3561</v>
      </c>
      <c r="AL1091" s="33">
        <v>41840.824000000001</v>
      </c>
      <c r="AM1091" s="33">
        <v>4359.8479736099998</v>
      </c>
      <c r="AN1091" s="33">
        <v>447.18418345756004</v>
      </c>
      <c r="AO1091" s="10">
        <v>0.92592592592592593</v>
      </c>
      <c r="AP1091" s="8">
        <v>0</v>
      </c>
      <c r="AQ1091" s="8">
        <v>28.343219324128786</v>
      </c>
      <c r="AR1091" s="8">
        <v>687</v>
      </c>
      <c r="AS1091" s="8">
        <v>60.553129548762733</v>
      </c>
      <c r="AT1091">
        <v>4</v>
      </c>
      <c r="AU1091" s="20">
        <v>10</v>
      </c>
      <c r="AV1091" s="8">
        <v>100</v>
      </c>
      <c r="AW1091" s="34">
        <v>0</v>
      </c>
      <c r="AX1091" s="34">
        <v>0</v>
      </c>
    </row>
    <row r="1092" spans="1:50" x14ac:dyDescent="0.25">
      <c r="A1092" s="2" t="s">
        <v>438</v>
      </c>
      <c r="B1092" s="3" t="s">
        <v>2168</v>
      </c>
      <c r="C1092" s="4">
        <v>17662</v>
      </c>
      <c r="D1092" s="2" t="s">
        <v>237</v>
      </c>
      <c r="E1092" s="2" t="s">
        <v>2169</v>
      </c>
      <c r="F1092" t="e">
        <v>#N/A</v>
      </c>
      <c r="G1092" s="6" t="s">
        <v>2230</v>
      </c>
      <c r="H1092" s="6">
        <v>0</v>
      </c>
      <c r="I1092" s="6" t="s">
        <v>2239</v>
      </c>
      <c r="J1092" s="6" t="s">
        <v>2239</v>
      </c>
      <c r="K1092" s="34">
        <v>76074.7</v>
      </c>
      <c r="L1092" s="34">
        <v>6079</v>
      </c>
      <c r="M1092" s="34">
        <v>4286</v>
      </c>
      <c r="N1092" s="34">
        <v>59.286047596826876</v>
      </c>
      <c r="O1092" s="35">
        <v>8.0560795189212833</v>
      </c>
      <c r="P1092" s="33">
        <v>1836</v>
      </c>
      <c r="Q1092" s="33">
        <v>1961</v>
      </c>
      <c r="R1092" s="33">
        <v>489</v>
      </c>
      <c r="S1092" s="8">
        <v>47.201721819660079</v>
      </c>
      <c r="T1092" s="33">
        <v>1477.6135999999999</v>
      </c>
      <c r="U1092" s="33">
        <v>2.7981221999999999</v>
      </c>
      <c r="V1092" s="33">
        <v>0</v>
      </c>
      <c r="W1092" s="33">
        <v>73701.157000000007</v>
      </c>
      <c r="X1092" s="33">
        <v>0</v>
      </c>
      <c r="Y1092" s="33">
        <v>0</v>
      </c>
      <c r="Z1092" s="33">
        <v>28876.311000000002</v>
      </c>
      <c r="AA1092" s="33">
        <v>26.817692000000001</v>
      </c>
      <c r="AB1092" s="33">
        <v>608.13577999999995</v>
      </c>
      <c r="AC1092" s="33">
        <v>46183.256000000001</v>
      </c>
      <c r="AD1092" s="33">
        <v>55.837046999999998</v>
      </c>
      <c r="AE1092" s="33">
        <v>111.20076</v>
      </c>
      <c r="AF1092" s="33">
        <v>0</v>
      </c>
      <c r="AG1092" s="33">
        <v>137.01622</v>
      </c>
      <c r="AH1092" s="33">
        <v>0</v>
      </c>
      <c r="AI1092" s="33">
        <v>295.62227999999999</v>
      </c>
      <c r="AJ1092" s="33">
        <v>39071.08</v>
      </c>
      <c r="AK1092" s="33">
        <v>379.97341</v>
      </c>
      <c r="AL1092" s="33">
        <v>35755.464999999997</v>
      </c>
      <c r="AM1092" s="33">
        <v>8515.5892579400006</v>
      </c>
      <c r="AN1092" s="33">
        <v>297.64720570027959</v>
      </c>
      <c r="AO1092" s="10">
        <v>0.51155283724091061</v>
      </c>
      <c r="AP1092" s="8">
        <v>0</v>
      </c>
      <c r="AQ1092" s="8">
        <v>58.597936311969292</v>
      </c>
      <c r="AR1092" s="8">
        <v>796</v>
      </c>
      <c r="AS1092" s="8">
        <v>82.160804020100514</v>
      </c>
      <c r="AT1092">
        <v>1172</v>
      </c>
      <c r="AU1092" s="20">
        <v>2977.9999999999995</v>
      </c>
      <c r="AV1092" s="8">
        <v>69.48203453103126</v>
      </c>
      <c r="AW1092" s="34">
        <v>247</v>
      </c>
      <c r="AX1092" s="34">
        <v>214</v>
      </c>
    </row>
    <row r="1093" spans="1:50" x14ac:dyDescent="0.25">
      <c r="A1093" s="2" t="s">
        <v>661</v>
      </c>
      <c r="B1093" s="3" t="s">
        <v>2170</v>
      </c>
      <c r="C1093" s="4">
        <v>70508</v>
      </c>
      <c r="D1093" s="2" t="s">
        <v>663</v>
      </c>
      <c r="E1093" s="2" t="s">
        <v>2171</v>
      </c>
      <c r="F1093" t="s">
        <v>2256</v>
      </c>
      <c r="G1093" s="6" t="s">
        <v>2233</v>
      </c>
      <c r="H1093" s="6">
        <v>0</v>
      </c>
      <c r="I1093" s="6" t="s">
        <v>2239</v>
      </c>
      <c r="J1093" s="6" t="s">
        <v>2239</v>
      </c>
      <c r="K1093" s="34">
        <v>44419.4</v>
      </c>
      <c r="L1093" s="34">
        <v>1763</v>
      </c>
      <c r="M1093" s="34">
        <v>1543</v>
      </c>
      <c r="N1093" s="34">
        <v>13.026571613739469</v>
      </c>
      <c r="O1093" s="35">
        <v>1.1417892101050784</v>
      </c>
      <c r="P1093" s="33">
        <v>721</v>
      </c>
      <c r="Q1093" s="33">
        <v>820</v>
      </c>
      <c r="R1093" s="33">
        <v>2</v>
      </c>
      <c r="S1093" s="8">
        <v>38.826495186876343</v>
      </c>
      <c r="T1093" s="33">
        <v>15808.536</v>
      </c>
      <c r="U1093" s="33">
        <v>3917.252</v>
      </c>
      <c r="V1093" s="33">
        <v>0</v>
      </c>
      <c r="W1093" s="33">
        <v>24529.626</v>
      </c>
      <c r="X1093" s="33">
        <v>0</v>
      </c>
      <c r="Y1093" s="33">
        <v>0</v>
      </c>
      <c r="Z1093" s="33">
        <v>4756.0778</v>
      </c>
      <c r="AA1093" s="33">
        <v>295.78816999999998</v>
      </c>
      <c r="AB1093" s="33">
        <v>0</v>
      </c>
      <c r="AC1093" s="33">
        <v>39158.589</v>
      </c>
      <c r="AD1093" s="33">
        <v>214.87935999999999</v>
      </c>
      <c r="AE1093" s="33">
        <v>218.03764000000001</v>
      </c>
      <c r="AF1093" s="33">
        <v>0</v>
      </c>
      <c r="AG1093" s="33">
        <v>0</v>
      </c>
      <c r="AH1093" s="33">
        <v>0</v>
      </c>
      <c r="AI1093" s="33">
        <v>165.15434999999999</v>
      </c>
      <c r="AJ1093" s="33">
        <v>14056.898999999999</v>
      </c>
      <c r="AK1093" s="33">
        <v>12736.451999999999</v>
      </c>
      <c r="AL1093" s="33">
        <v>17248.791000000001</v>
      </c>
      <c r="AM1093" s="33">
        <v>0</v>
      </c>
      <c r="AN1093" s="33">
        <v>147.14199738786402</v>
      </c>
      <c r="AO1093" s="10">
        <v>0.72269479414766924</v>
      </c>
      <c r="AP1093" s="8">
        <v>43.725404459991253</v>
      </c>
      <c r="AQ1093" s="8">
        <v>101.94081863911725</v>
      </c>
      <c r="AR1093" s="8">
        <v>453</v>
      </c>
      <c r="AS1093" s="8">
        <v>229.31567328918322</v>
      </c>
      <c r="AT1093">
        <v>939</v>
      </c>
      <c r="AU1093" s="20">
        <v>1436</v>
      </c>
      <c r="AV1093" s="8">
        <v>93.065456902138692</v>
      </c>
      <c r="AW1093" s="34">
        <v>149</v>
      </c>
      <c r="AX1093" s="34">
        <v>131</v>
      </c>
    </row>
    <row r="1094" spans="1:50" x14ac:dyDescent="0.25">
      <c r="A1094" s="2" t="s">
        <v>301</v>
      </c>
      <c r="B1094" s="3" t="s">
        <v>2172</v>
      </c>
      <c r="C1094" s="4">
        <v>13654</v>
      </c>
      <c r="D1094" s="2" t="s">
        <v>303</v>
      </c>
      <c r="E1094" s="2" t="s">
        <v>2173</v>
      </c>
      <c r="F1094" t="s">
        <v>2256</v>
      </c>
      <c r="G1094" s="6" t="s">
        <v>2233</v>
      </c>
      <c r="H1094" s="6">
        <v>0</v>
      </c>
      <c r="I1094" s="6" t="s">
        <v>2239</v>
      </c>
      <c r="J1094" s="6" t="s">
        <v>2239</v>
      </c>
      <c r="K1094" s="34">
        <v>45393.700000000004</v>
      </c>
      <c r="L1094" s="34">
        <v>1566</v>
      </c>
      <c r="M1094" s="34">
        <v>1523</v>
      </c>
      <c r="N1094" s="34">
        <v>20.157583716349311</v>
      </c>
      <c r="O1094" s="35">
        <v>2.0021189440934095</v>
      </c>
      <c r="P1094" s="33">
        <v>606</v>
      </c>
      <c r="Q1094" s="33">
        <v>899</v>
      </c>
      <c r="R1094" s="33">
        <v>18</v>
      </c>
      <c r="S1094" s="8">
        <v>24.755252013589757</v>
      </c>
      <c r="T1094" s="33">
        <v>12613.697</v>
      </c>
      <c r="U1094" s="33">
        <v>0</v>
      </c>
      <c r="V1094" s="33">
        <v>0</v>
      </c>
      <c r="W1094" s="33">
        <v>30871.056</v>
      </c>
      <c r="X1094" s="33">
        <v>551.50432000000001</v>
      </c>
      <c r="Y1094" s="33">
        <v>360.98462999999998</v>
      </c>
      <c r="Z1094" s="33">
        <v>8443.0319</v>
      </c>
      <c r="AA1094" s="33">
        <v>191.98316</v>
      </c>
      <c r="AB1094" s="33">
        <v>403.13080000000002</v>
      </c>
      <c r="AC1094" s="33">
        <v>35094.665000000001</v>
      </c>
      <c r="AD1094" s="33">
        <v>216.64105000000001</v>
      </c>
      <c r="AE1094" s="33">
        <v>239.92359999999999</v>
      </c>
      <c r="AF1094" s="33">
        <v>0</v>
      </c>
      <c r="AG1094" s="33">
        <v>190.3468</v>
      </c>
      <c r="AH1094" s="33">
        <v>0</v>
      </c>
      <c r="AI1094" s="33">
        <v>235.31969000000001</v>
      </c>
      <c r="AJ1094" s="33">
        <v>24466.556</v>
      </c>
      <c r="AK1094" s="33">
        <v>8510.1298000000006</v>
      </c>
      <c r="AL1094" s="33">
        <v>11068.161</v>
      </c>
      <c r="AM1094" s="33">
        <v>0</v>
      </c>
      <c r="AN1094" s="33">
        <v>244.993135190044</v>
      </c>
      <c r="AO1094" s="10">
        <v>0.75871559633027519</v>
      </c>
      <c r="AP1094" s="8">
        <v>47.281323877068559</v>
      </c>
      <c r="AQ1094" s="8">
        <v>51.621330644910358</v>
      </c>
      <c r="AR1094" s="8">
        <v>434</v>
      </c>
      <c r="AS1094" s="8">
        <v>195.85253456221199</v>
      </c>
      <c r="AT1094">
        <v>1112</v>
      </c>
      <c r="AU1094" s="20">
        <v>1140</v>
      </c>
      <c r="AV1094" s="8">
        <v>74.852265265922526</v>
      </c>
      <c r="AW1094" s="34">
        <v>153</v>
      </c>
      <c r="AX1094" s="34">
        <v>97</v>
      </c>
    </row>
    <row r="1095" spans="1:50" x14ac:dyDescent="0.25">
      <c r="A1095" s="2" t="s">
        <v>376</v>
      </c>
      <c r="B1095" s="3" t="s">
        <v>2174</v>
      </c>
      <c r="C1095" s="4">
        <v>47605</v>
      </c>
      <c r="D1095" s="2" t="s">
        <v>378</v>
      </c>
      <c r="E1095" s="2" t="s">
        <v>2175</v>
      </c>
      <c r="F1095" t="e">
        <v>#N/A</v>
      </c>
      <c r="G1095" s="6" t="s">
        <v>2233</v>
      </c>
      <c r="H1095" s="6">
        <v>8</v>
      </c>
      <c r="I1095" s="6" t="s">
        <v>2238</v>
      </c>
      <c r="J1095" s="6" t="s">
        <v>2238</v>
      </c>
      <c r="K1095" s="34">
        <v>52528.5</v>
      </c>
      <c r="L1095" s="34">
        <v>808</v>
      </c>
      <c r="M1095" s="34">
        <v>676</v>
      </c>
      <c r="N1095" s="34">
        <v>25.739644970414201</v>
      </c>
      <c r="O1095" s="35">
        <v>0.91837112649244479</v>
      </c>
      <c r="P1095" s="33">
        <v>97</v>
      </c>
      <c r="Q1095" s="33">
        <v>574</v>
      </c>
      <c r="R1095" s="33">
        <v>5</v>
      </c>
      <c r="S1095" s="8">
        <v>58.862729646648518</v>
      </c>
      <c r="T1095" s="33">
        <v>23186.484</v>
      </c>
      <c r="U1095" s="33">
        <v>0</v>
      </c>
      <c r="V1095" s="33">
        <v>13.694642999999999</v>
      </c>
      <c r="W1095" s="33">
        <v>0</v>
      </c>
      <c r="X1095" s="33">
        <v>21772.654999999999</v>
      </c>
      <c r="Y1095" s="33">
        <v>10284.511</v>
      </c>
      <c r="Z1095" s="33">
        <v>12512.116</v>
      </c>
      <c r="AA1095" s="33">
        <v>899.79639999999995</v>
      </c>
      <c r="AB1095" s="33">
        <v>11261.483</v>
      </c>
      <c r="AC1095" s="33">
        <v>24197.929</v>
      </c>
      <c r="AD1095" s="33">
        <v>135.96526</v>
      </c>
      <c r="AE1095" s="33">
        <v>175.47873999999999</v>
      </c>
      <c r="AF1095" s="33">
        <v>0</v>
      </c>
      <c r="AG1095" s="33">
        <v>10516.203</v>
      </c>
      <c r="AH1095" s="33">
        <v>759.37531999999999</v>
      </c>
      <c r="AI1095" s="33">
        <v>1136.7238</v>
      </c>
      <c r="AJ1095" s="33">
        <v>1370.8099</v>
      </c>
      <c r="AK1095" s="33">
        <v>10432.428</v>
      </c>
      <c r="AL1095" s="33">
        <v>34900.783000000003</v>
      </c>
      <c r="AM1095" s="33">
        <v>18852.181930999999</v>
      </c>
      <c r="AN1095" s="33">
        <v>225.10340021724403</v>
      </c>
      <c r="AO1095" s="10">
        <v>0.73580246913580249</v>
      </c>
      <c r="AP1095" s="8">
        <v>0</v>
      </c>
      <c r="AQ1095" s="8">
        <v>91.850044036876611</v>
      </c>
      <c r="AR1095" s="8">
        <v>611</v>
      </c>
      <c r="AS1095" s="8">
        <v>184.12438625204584</v>
      </c>
      <c r="AT1095">
        <v>502</v>
      </c>
      <c r="AU1095" s="20">
        <v>605</v>
      </c>
      <c r="AV1095" s="8">
        <v>89.497041420118336</v>
      </c>
      <c r="AW1095" s="34">
        <v>16</v>
      </c>
      <c r="AX1095" s="34">
        <v>13</v>
      </c>
    </row>
    <row r="1096" spans="1:50" x14ac:dyDescent="0.25">
      <c r="A1096" s="2" t="s">
        <v>500</v>
      </c>
      <c r="B1096" s="3" t="s">
        <v>2176</v>
      </c>
      <c r="C1096" s="4">
        <v>5649</v>
      </c>
      <c r="D1096" s="2" t="s">
        <v>502</v>
      </c>
      <c r="E1096" s="2" t="s">
        <v>930</v>
      </c>
      <c r="F1096" t="e">
        <v>#N/A</v>
      </c>
      <c r="G1096" s="6" t="s">
        <v>2233</v>
      </c>
      <c r="H1096" s="6">
        <v>22</v>
      </c>
      <c r="I1096" s="6" t="s">
        <v>2238</v>
      </c>
      <c r="J1096" s="6" t="s">
        <v>2239</v>
      </c>
      <c r="K1096" s="34">
        <v>71007.700000000012</v>
      </c>
      <c r="L1096" s="34">
        <v>3086</v>
      </c>
      <c r="M1096" s="34">
        <v>2471</v>
      </c>
      <c r="N1096" s="34">
        <v>58.92351274787535</v>
      </c>
      <c r="O1096" s="35">
        <v>3.5160755353780617</v>
      </c>
      <c r="P1096" s="33">
        <v>676</v>
      </c>
      <c r="Q1096" s="33">
        <v>1508</v>
      </c>
      <c r="R1096" s="33">
        <v>287</v>
      </c>
      <c r="S1096" s="8">
        <v>52.340383603159488</v>
      </c>
      <c r="T1096" s="33">
        <v>5321.9612999999999</v>
      </c>
      <c r="U1096" s="33">
        <v>1764.5551</v>
      </c>
      <c r="V1096" s="33">
        <v>0</v>
      </c>
      <c r="W1096" s="33">
        <v>62608.161999999997</v>
      </c>
      <c r="X1096" s="33">
        <v>1595.1615999999999</v>
      </c>
      <c r="Y1096" s="33">
        <v>0</v>
      </c>
      <c r="Z1096" s="33">
        <v>11934.476000000001</v>
      </c>
      <c r="AA1096" s="33">
        <v>555.95506999999998</v>
      </c>
      <c r="AB1096" s="33">
        <v>544.96302000000003</v>
      </c>
      <c r="AC1096" s="33">
        <v>58801.745000000003</v>
      </c>
      <c r="AD1096" s="33">
        <v>137.66123999999999</v>
      </c>
      <c r="AE1096" s="33">
        <v>42.194605000000003</v>
      </c>
      <c r="AF1096" s="33">
        <v>0</v>
      </c>
      <c r="AG1096" s="33">
        <v>13088.114</v>
      </c>
      <c r="AH1096" s="33">
        <v>555.95506</v>
      </c>
      <c r="AI1096" s="33">
        <v>128.73002</v>
      </c>
      <c r="AJ1096" s="33">
        <v>18269.683000000001</v>
      </c>
      <c r="AK1096" s="33">
        <v>2218.2395999999999</v>
      </c>
      <c r="AL1096" s="33">
        <v>37671.883999999998</v>
      </c>
      <c r="AM1096" s="33">
        <v>3686.8662124500001</v>
      </c>
      <c r="AN1096" s="33">
        <v>208.82360113006001</v>
      </c>
      <c r="AO1096" s="10">
        <v>0.35200974421437276</v>
      </c>
      <c r="AP1096" s="8">
        <v>0</v>
      </c>
      <c r="AQ1096" s="8">
        <v>136.53449348285318</v>
      </c>
      <c r="AR1096" s="8">
        <v>710</v>
      </c>
      <c r="AS1096" s="8">
        <v>243.38028169014081</v>
      </c>
      <c r="AT1096">
        <v>713</v>
      </c>
      <c r="AU1096" s="20">
        <v>2052</v>
      </c>
      <c r="AV1096" s="8">
        <v>83.043302306758392</v>
      </c>
      <c r="AW1096" s="34">
        <v>174</v>
      </c>
      <c r="AX1096" s="34">
        <v>150</v>
      </c>
    </row>
    <row r="1097" spans="1:50" x14ac:dyDescent="0.25">
      <c r="A1097" s="2" t="s">
        <v>661</v>
      </c>
      <c r="B1097" s="3" t="s">
        <v>2177</v>
      </c>
      <c r="C1097" s="4">
        <v>70230</v>
      </c>
      <c r="D1097" s="2" t="s">
        <v>663</v>
      </c>
      <c r="E1097" s="2" t="s">
        <v>2178</v>
      </c>
      <c r="F1097" t="s">
        <v>2256</v>
      </c>
      <c r="G1097" s="6" t="s">
        <v>2232</v>
      </c>
      <c r="H1097" s="6">
        <v>6</v>
      </c>
      <c r="I1097" s="6" t="s">
        <v>2238</v>
      </c>
      <c r="J1097" s="6" t="s">
        <v>2238</v>
      </c>
      <c r="K1097" s="34">
        <v>7596.3</v>
      </c>
      <c r="L1097" s="34">
        <v>454</v>
      </c>
      <c r="M1097" s="34">
        <v>428</v>
      </c>
      <c r="N1097" s="34">
        <v>49.065420560747661</v>
      </c>
      <c r="O1097" s="35">
        <v>7.3235926671419858</v>
      </c>
      <c r="P1097" s="33">
        <v>165</v>
      </c>
      <c r="Q1097" s="33">
        <v>262</v>
      </c>
      <c r="R1097" s="33">
        <v>1</v>
      </c>
      <c r="S1097" s="8">
        <v>46.261338624499096</v>
      </c>
      <c r="T1097" s="33">
        <v>1834.1860999999999</v>
      </c>
      <c r="U1097" s="33">
        <v>2083.9479999999999</v>
      </c>
      <c r="V1097" s="33">
        <v>0</v>
      </c>
      <c r="W1097" s="33">
        <v>4574.7875999999997</v>
      </c>
      <c r="X1097" s="33">
        <v>0</v>
      </c>
      <c r="Y1097" s="33">
        <v>0</v>
      </c>
      <c r="Z1097" s="33">
        <v>1705.7602999999999</v>
      </c>
      <c r="AA1097" s="33">
        <v>447.75576999999998</v>
      </c>
      <c r="AB1097" s="33">
        <v>0</v>
      </c>
      <c r="AC1097" s="33">
        <v>6269.1125000000002</v>
      </c>
      <c r="AD1097" s="33">
        <v>70.293147000000005</v>
      </c>
      <c r="AE1097" s="33">
        <v>67.223534999999998</v>
      </c>
      <c r="AF1097" s="33">
        <v>0</v>
      </c>
      <c r="AG1097" s="33">
        <v>0</v>
      </c>
      <c r="AH1097" s="33">
        <v>389.96231</v>
      </c>
      <c r="AI1097" s="33">
        <v>0</v>
      </c>
      <c r="AJ1097" s="33">
        <v>2732.8761</v>
      </c>
      <c r="AK1097" s="33">
        <v>1373.9204</v>
      </c>
      <c r="AL1097" s="33">
        <v>3928.9393</v>
      </c>
      <c r="AM1097" s="33">
        <v>2258.8108404200002</v>
      </c>
      <c r="AN1097" s="33">
        <v>25.909831059521199</v>
      </c>
      <c r="AO1097" s="10">
        <v>0.69930069930069938</v>
      </c>
      <c r="AP1097" s="8">
        <v>0</v>
      </c>
      <c r="AQ1097" s="8">
        <v>69.056367035374294</v>
      </c>
      <c r="AR1097" s="8">
        <v>80</v>
      </c>
      <c r="AS1097" s="8">
        <v>879.625</v>
      </c>
      <c r="AT1097">
        <v>72</v>
      </c>
      <c r="AU1097" s="20">
        <v>421.00000000000006</v>
      </c>
      <c r="AV1097" s="8">
        <v>98.36448598130842</v>
      </c>
      <c r="AW1097" s="34">
        <v>20</v>
      </c>
      <c r="AX1097" s="34">
        <v>10</v>
      </c>
    </row>
    <row r="1098" spans="1:50" x14ac:dyDescent="0.25">
      <c r="A1098" s="2" t="s">
        <v>500</v>
      </c>
      <c r="B1098" s="3" t="s">
        <v>2179</v>
      </c>
      <c r="C1098" s="4">
        <v>5665</v>
      </c>
      <c r="D1098" s="2" t="s">
        <v>502</v>
      </c>
      <c r="E1098" s="2" t="s">
        <v>2180</v>
      </c>
      <c r="F1098" t="s">
        <v>2266</v>
      </c>
      <c r="G1098" s="6" t="s">
        <v>2232</v>
      </c>
      <c r="H1098" s="6">
        <v>9</v>
      </c>
      <c r="I1098" s="6" t="s">
        <v>2238</v>
      </c>
      <c r="J1098" s="6" t="s">
        <v>2238</v>
      </c>
      <c r="K1098" s="34">
        <v>60187.100000000006</v>
      </c>
      <c r="L1098" s="34">
        <v>1341</v>
      </c>
      <c r="M1098" s="34">
        <v>1220</v>
      </c>
      <c r="N1098" s="34">
        <v>41.639344262295083</v>
      </c>
      <c r="O1098" s="35">
        <v>1.6074441445474079</v>
      </c>
      <c r="P1098" s="33">
        <v>430</v>
      </c>
      <c r="Q1098" s="33">
        <v>789</v>
      </c>
      <c r="R1098" s="33">
        <v>1</v>
      </c>
      <c r="S1098" s="8">
        <v>21.808651706451208</v>
      </c>
      <c r="T1098" s="33">
        <v>44177.7</v>
      </c>
      <c r="U1098" s="33">
        <v>2588.2375000000002</v>
      </c>
      <c r="V1098" s="33">
        <v>0</v>
      </c>
      <c r="W1098" s="33">
        <v>8925.7890000000007</v>
      </c>
      <c r="X1098" s="33">
        <v>2533.8089</v>
      </c>
      <c r="Y1098" s="33">
        <v>0</v>
      </c>
      <c r="Z1098" s="33">
        <v>2609.3128000000002</v>
      </c>
      <c r="AA1098" s="33">
        <v>13721.409</v>
      </c>
      <c r="AB1098" s="33">
        <v>225.92694</v>
      </c>
      <c r="AC1098" s="33">
        <v>42143.355000000003</v>
      </c>
      <c r="AD1098" s="33">
        <v>90.657032999999998</v>
      </c>
      <c r="AE1098" s="33">
        <v>122.04170999999999</v>
      </c>
      <c r="AF1098" s="33">
        <v>0</v>
      </c>
      <c r="AG1098" s="33">
        <v>240.63367</v>
      </c>
      <c r="AH1098" s="33">
        <v>13719.34</v>
      </c>
      <c r="AI1098" s="33">
        <v>213.27662000000001</v>
      </c>
      <c r="AJ1098" s="33">
        <v>9285.4069999999992</v>
      </c>
      <c r="AK1098" s="33">
        <v>22388.508000000002</v>
      </c>
      <c r="AL1098" s="33">
        <v>12821.451999999999</v>
      </c>
      <c r="AM1098" s="33">
        <v>1149.2037694600001</v>
      </c>
      <c r="AN1098" s="33">
        <v>94.328701576525603</v>
      </c>
      <c r="AO1098" s="10">
        <v>0.60926227600651617</v>
      </c>
      <c r="AP1098" s="8">
        <v>0</v>
      </c>
      <c r="AQ1098" s="8">
        <v>68.622805318204854</v>
      </c>
      <c r="AR1098" s="8">
        <v>482</v>
      </c>
      <c r="AS1098" s="8">
        <v>180.18672199170123</v>
      </c>
      <c r="AT1098">
        <v>225</v>
      </c>
      <c r="AU1098" s="20">
        <v>1179</v>
      </c>
      <c r="AV1098" s="8">
        <v>96.639344262295083</v>
      </c>
      <c r="AW1098" s="34">
        <v>25</v>
      </c>
      <c r="AX1098" s="34">
        <v>24</v>
      </c>
    </row>
    <row r="1099" spans="1:50" x14ac:dyDescent="0.25">
      <c r="A1099" s="2" t="s">
        <v>500</v>
      </c>
      <c r="B1099" s="3" t="s">
        <v>2181</v>
      </c>
      <c r="C1099" s="4">
        <v>5480</v>
      </c>
      <c r="D1099" s="2" t="s">
        <v>502</v>
      </c>
      <c r="E1099" s="2" t="s">
        <v>2182</v>
      </c>
      <c r="F1099" t="s">
        <v>2266</v>
      </c>
      <c r="G1099" s="6" t="s">
        <v>2230</v>
      </c>
      <c r="H1099" s="6">
        <v>0</v>
      </c>
      <c r="I1099" s="6" t="s">
        <v>2239</v>
      </c>
      <c r="J1099" s="6" t="s">
        <v>2239</v>
      </c>
      <c r="K1099" s="34">
        <v>121025.40000000001</v>
      </c>
      <c r="L1099" s="34">
        <v>2008</v>
      </c>
      <c r="M1099" s="34">
        <v>1525</v>
      </c>
      <c r="N1099" s="34">
        <v>33.770491803278688</v>
      </c>
      <c r="O1099" s="35">
        <v>0.56315530057874774</v>
      </c>
      <c r="P1099" s="33">
        <v>355</v>
      </c>
      <c r="Q1099" s="33">
        <v>1137</v>
      </c>
      <c r="R1099" s="33">
        <v>33</v>
      </c>
      <c r="S1099" s="8">
        <v>38.784005209890587</v>
      </c>
      <c r="T1099" s="33">
        <v>50595.438999999998</v>
      </c>
      <c r="U1099" s="33">
        <v>13201.231</v>
      </c>
      <c r="V1099" s="33">
        <v>0</v>
      </c>
      <c r="W1099" s="33">
        <v>41078.966999999997</v>
      </c>
      <c r="X1099" s="33">
        <v>15468.984</v>
      </c>
      <c r="Y1099" s="33">
        <v>227.00325000000001</v>
      </c>
      <c r="Z1099" s="33">
        <v>36857.824999999997</v>
      </c>
      <c r="AA1099" s="33">
        <v>35580.853999999999</v>
      </c>
      <c r="AB1099" s="33">
        <v>1214.1465000000001</v>
      </c>
      <c r="AC1099" s="33">
        <v>48783.425999999999</v>
      </c>
      <c r="AD1099" s="33">
        <v>143.75296</v>
      </c>
      <c r="AE1099" s="33">
        <v>436.15638999999999</v>
      </c>
      <c r="AF1099" s="33">
        <v>0</v>
      </c>
      <c r="AG1099" s="33">
        <v>780.71808999999996</v>
      </c>
      <c r="AH1099" s="33">
        <v>34355.658000000003</v>
      </c>
      <c r="AI1099" s="33">
        <v>1608.7583</v>
      </c>
      <c r="AJ1099" s="33">
        <v>20557.821</v>
      </c>
      <c r="AK1099" s="33">
        <v>17438.342000000001</v>
      </c>
      <c r="AL1099" s="33">
        <v>47629.553999999996</v>
      </c>
      <c r="AM1099" s="33">
        <v>0</v>
      </c>
      <c r="AN1099" s="33">
        <v>388.97147336495198</v>
      </c>
      <c r="AO1099" s="10">
        <v>0.65053763440860213</v>
      </c>
      <c r="AP1099" s="8">
        <v>131.2910284463895</v>
      </c>
      <c r="AQ1099" s="8">
        <v>53.491812550863209</v>
      </c>
      <c r="AR1099" s="8">
        <v>1119</v>
      </c>
      <c r="AS1099" s="8">
        <v>60.500446827524577</v>
      </c>
      <c r="AT1099">
        <v>356</v>
      </c>
      <c r="AU1099" s="20">
        <v>1391</v>
      </c>
      <c r="AV1099" s="8">
        <v>91.213114754098356</v>
      </c>
      <c r="AW1099" s="34">
        <v>130</v>
      </c>
      <c r="AX1099" s="34">
        <v>105</v>
      </c>
    </row>
    <row r="1100" spans="1:50" x14ac:dyDescent="0.25">
      <c r="A1100" s="2" t="s">
        <v>301</v>
      </c>
      <c r="B1100" s="3" t="s">
        <v>2183</v>
      </c>
      <c r="C1100" s="4">
        <v>13212</v>
      </c>
      <c r="D1100" s="2" t="s">
        <v>303</v>
      </c>
      <c r="E1100" s="2" t="s">
        <v>532</v>
      </c>
      <c r="F1100" t="s">
        <v>2256</v>
      </c>
      <c r="G1100" s="6" t="s">
        <v>2230</v>
      </c>
      <c r="H1100" s="6">
        <v>0</v>
      </c>
      <c r="I1100" s="6" t="s">
        <v>2239</v>
      </c>
      <c r="J1100" s="6" t="s">
        <v>2239</v>
      </c>
      <c r="K1100" s="34">
        <v>59717.9</v>
      </c>
      <c r="L1100" s="34">
        <v>924</v>
      </c>
      <c r="M1100" s="34">
        <v>896</v>
      </c>
      <c r="N1100" s="34">
        <v>26.674107142857146</v>
      </c>
      <c r="O1100" s="35">
        <v>0.94882243608317007</v>
      </c>
      <c r="P1100" s="33">
        <v>357</v>
      </c>
      <c r="Q1100" s="33">
        <v>531</v>
      </c>
      <c r="R1100" s="33">
        <v>8</v>
      </c>
      <c r="S1100" s="8">
        <v>26.510535084038072</v>
      </c>
      <c r="T1100" s="33">
        <v>17648.311000000002</v>
      </c>
      <c r="U1100" s="33">
        <v>0</v>
      </c>
      <c r="V1100" s="33">
        <v>0</v>
      </c>
      <c r="W1100" s="33">
        <v>25367.696</v>
      </c>
      <c r="X1100" s="33">
        <v>10757.313</v>
      </c>
      <c r="Y1100" s="33">
        <v>8290.7837</v>
      </c>
      <c r="Z1100" s="33">
        <v>7560.2492000000002</v>
      </c>
      <c r="AA1100" s="33">
        <v>104.53616</v>
      </c>
      <c r="AB1100" s="33">
        <v>2353.0180999999998</v>
      </c>
      <c r="AC1100" s="33">
        <v>40460.402000000002</v>
      </c>
      <c r="AD1100" s="33">
        <v>237.01738</v>
      </c>
      <c r="AE1100" s="33">
        <v>193.50389999999999</v>
      </c>
      <c r="AF1100" s="33">
        <v>0</v>
      </c>
      <c r="AG1100" s="33">
        <v>5674.9620999999997</v>
      </c>
      <c r="AH1100" s="33">
        <v>0</v>
      </c>
      <c r="AI1100" s="33">
        <v>197.08131</v>
      </c>
      <c r="AJ1100" s="33">
        <v>18471.977999999999</v>
      </c>
      <c r="AK1100" s="33">
        <v>18825.664000000001</v>
      </c>
      <c r="AL1100" s="33">
        <v>15642.816999999999</v>
      </c>
      <c r="AM1100" s="33">
        <v>0</v>
      </c>
      <c r="AN1100" s="33">
        <v>72.014489690097193</v>
      </c>
      <c r="AO1100" s="10">
        <v>0.60611510791366907</v>
      </c>
      <c r="AP1100" s="8">
        <v>0</v>
      </c>
      <c r="AQ1100" s="8">
        <v>115.08520184953545</v>
      </c>
      <c r="AR1100" s="8">
        <v>573</v>
      </c>
      <c r="AS1100" s="8">
        <v>330.71553228621292</v>
      </c>
      <c r="AT1100">
        <v>672</v>
      </c>
      <c r="AU1100" s="20">
        <v>889</v>
      </c>
      <c r="AV1100" s="8">
        <v>99.21875</v>
      </c>
      <c r="AW1100" s="34">
        <v>22</v>
      </c>
      <c r="AX1100" s="34">
        <v>16</v>
      </c>
    </row>
    <row r="1101" spans="1:50" x14ac:dyDescent="0.25">
      <c r="A1101" s="2" t="s">
        <v>500</v>
      </c>
      <c r="B1101" s="3" t="s">
        <v>2184</v>
      </c>
      <c r="C1101" s="4">
        <v>5873</v>
      </c>
      <c r="D1101" s="2" t="s">
        <v>502</v>
      </c>
      <c r="E1101" s="2" t="s">
        <v>2185</v>
      </c>
      <c r="F1101" t="s">
        <v>2253</v>
      </c>
      <c r="G1101" s="5" t="s">
        <v>2230</v>
      </c>
      <c r="H1101" s="6">
        <v>28</v>
      </c>
      <c r="I1101" s="6" t="s">
        <v>2237</v>
      </c>
      <c r="J1101" s="6" t="s">
        <v>2239</v>
      </c>
      <c r="K1101" s="34">
        <v>170419.8</v>
      </c>
      <c r="L1101" s="34">
        <v>1160</v>
      </c>
      <c r="M1101" s="34">
        <v>1147</v>
      </c>
      <c r="N1101" s="34">
        <v>62.598081952920658</v>
      </c>
      <c r="O1101" s="35">
        <v>0.79615164686930706</v>
      </c>
      <c r="P1101" s="33">
        <v>820</v>
      </c>
      <c r="Q1101" s="33">
        <v>316</v>
      </c>
      <c r="R1101" s="33">
        <v>11</v>
      </c>
      <c r="S1101" s="8">
        <v>75.468170624466723</v>
      </c>
      <c r="T1101" s="33">
        <v>85905.737999999998</v>
      </c>
      <c r="U1101" s="33">
        <v>4985.8263999999999</v>
      </c>
      <c r="V1101" s="33">
        <v>31002.328000000001</v>
      </c>
      <c r="W1101" s="33">
        <v>28617.27</v>
      </c>
      <c r="X1101" s="33">
        <v>9728.6777999999995</v>
      </c>
      <c r="Y1101" s="33">
        <v>18038.506000000001</v>
      </c>
      <c r="Z1101" s="33">
        <v>103738.71</v>
      </c>
      <c r="AA1101" s="33">
        <v>26463.705999999998</v>
      </c>
      <c r="AB1101" s="33">
        <v>7385.3855999999996</v>
      </c>
      <c r="AC1101" s="33">
        <v>10246.964</v>
      </c>
      <c r="AD1101" s="33">
        <v>43.537430000000001</v>
      </c>
      <c r="AE1101" s="33">
        <v>17.236858000000002</v>
      </c>
      <c r="AF1101" s="33">
        <v>0</v>
      </c>
      <c r="AG1101" s="33">
        <v>6238.8236999999999</v>
      </c>
      <c r="AH1101" s="33">
        <v>26463.705999999998</v>
      </c>
      <c r="AI1101" s="33">
        <v>1105.9050999999999</v>
      </c>
      <c r="AJ1101" s="33">
        <v>227.03515999999999</v>
      </c>
      <c r="AK1101" s="33">
        <v>6649.8239999999996</v>
      </c>
      <c r="AL1101" s="33">
        <v>125214.28</v>
      </c>
      <c r="AM1101" s="33">
        <v>0</v>
      </c>
      <c r="AN1101" s="33">
        <v>118.41135596247599</v>
      </c>
      <c r="AO1101" s="10">
        <v>0.66634373183491558</v>
      </c>
      <c r="AP1101" s="8">
        <v>0</v>
      </c>
      <c r="AQ1101" s="8">
        <v>14.957164129805619</v>
      </c>
      <c r="AR1101" s="8">
        <v>1801</v>
      </c>
      <c r="AS1101" s="8">
        <v>10.510827318156579</v>
      </c>
      <c r="AT1101">
        <v>216</v>
      </c>
      <c r="AU1101" s="20">
        <v>1029.9999999999998</v>
      </c>
      <c r="AV1101" s="8">
        <v>89.799476896251079</v>
      </c>
      <c r="AW1101" s="34">
        <v>147</v>
      </c>
      <c r="AX1101" s="34">
        <v>116</v>
      </c>
    </row>
    <row r="1102" spans="1:50" x14ac:dyDescent="0.25">
      <c r="A1102" s="2" t="s">
        <v>500</v>
      </c>
      <c r="B1102" s="3" t="s">
        <v>2186</v>
      </c>
      <c r="C1102" s="4">
        <v>5667</v>
      </c>
      <c r="D1102" s="2" t="s">
        <v>502</v>
      </c>
      <c r="E1102" s="2" t="s">
        <v>2187</v>
      </c>
      <c r="F1102" t="e">
        <v>#N/A</v>
      </c>
      <c r="G1102" s="6" t="s">
        <v>2233</v>
      </c>
      <c r="H1102" s="6">
        <v>0</v>
      </c>
      <c r="I1102" s="6" t="s">
        <v>2239</v>
      </c>
      <c r="J1102" s="6" t="s">
        <v>2238</v>
      </c>
      <c r="K1102" s="34">
        <v>35670.6</v>
      </c>
      <c r="L1102" s="34">
        <v>3062</v>
      </c>
      <c r="M1102" s="34">
        <v>2627</v>
      </c>
      <c r="N1102" s="34">
        <v>59.040730871716782</v>
      </c>
      <c r="O1102" s="35">
        <v>7.8330677051382525</v>
      </c>
      <c r="P1102" s="33">
        <v>467</v>
      </c>
      <c r="Q1102" s="33">
        <v>1986</v>
      </c>
      <c r="R1102" s="33">
        <v>174</v>
      </c>
      <c r="S1102" s="8">
        <v>50.170851007801573</v>
      </c>
      <c r="T1102" s="33">
        <v>3260.7482</v>
      </c>
      <c r="U1102" s="33">
        <v>119.48164</v>
      </c>
      <c r="V1102" s="33">
        <v>0</v>
      </c>
      <c r="W1102" s="33">
        <v>31445.29</v>
      </c>
      <c r="X1102" s="33">
        <v>479.86182000000002</v>
      </c>
      <c r="Y1102" s="33">
        <v>0</v>
      </c>
      <c r="Z1102" s="33">
        <v>5160.4834000000001</v>
      </c>
      <c r="AA1102" s="33">
        <v>248.48850999999999</v>
      </c>
      <c r="AB1102" s="33">
        <v>865.26562999999999</v>
      </c>
      <c r="AC1102" s="33">
        <v>29779.152999999998</v>
      </c>
      <c r="AD1102" s="33">
        <v>87.270515000000003</v>
      </c>
      <c r="AE1102" s="33">
        <v>44.195478000000001</v>
      </c>
      <c r="AF1102" s="33">
        <v>0</v>
      </c>
      <c r="AG1102" s="33">
        <v>8551.5537000000004</v>
      </c>
      <c r="AH1102" s="33">
        <v>248.48850999999999</v>
      </c>
      <c r="AI1102" s="33">
        <v>212.90957</v>
      </c>
      <c r="AJ1102" s="33">
        <v>7211.7389000000003</v>
      </c>
      <c r="AK1102" s="33">
        <v>1739.6944000000001</v>
      </c>
      <c r="AL1102" s="33">
        <v>18132.080999999998</v>
      </c>
      <c r="AM1102" s="33">
        <v>4848.2304342199996</v>
      </c>
      <c r="AN1102" s="33">
        <v>84.699516001223998</v>
      </c>
      <c r="AO1102" s="10">
        <v>0.47308031774051185</v>
      </c>
      <c r="AP1102" s="8">
        <v>0</v>
      </c>
      <c r="AQ1102" s="8">
        <v>111.64539310837473</v>
      </c>
      <c r="AR1102" s="8">
        <v>366</v>
      </c>
      <c r="AS1102" s="8">
        <v>386.06557377049171</v>
      </c>
      <c r="AT1102">
        <v>1177</v>
      </c>
      <c r="AU1102" s="20">
        <v>2365</v>
      </c>
      <c r="AV1102" s="8">
        <v>90.026646364674534</v>
      </c>
      <c r="AW1102" s="34">
        <v>149</v>
      </c>
      <c r="AX1102" s="34">
        <v>134</v>
      </c>
    </row>
    <row r="1103" spans="1:50" x14ac:dyDescent="0.25">
      <c r="A1103" s="2" t="s">
        <v>888</v>
      </c>
      <c r="B1103" s="3" t="s">
        <v>2188</v>
      </c>
      <c r="C1103" s="4">
        <v>27150</v>
      </c>
      <c r="D1103" s="2" t="s">
        <v>890</v>
      </c>
      <c r="E1103" s="2" t="s">
        <v>2189</v>
      </c>
      <c r="F1103" t="s">
        <v>2253</v>
      </c>
      <c r="G1103" s="6" t="s">
        <v>2230</v>
      </c>
      <c r="H1103" s="6">
        <v>28</v>
      </c>
      <c r="I1103" s="6" t="s">
        <v>2237</v>
      </c>
      <c r="J1103" s="6" t="s">
        <v>2237</v>
      </c>
      <c r="K1103" s="34">
        <v>320073.5</v>
      </c>
      <c r="L1103" s="34">
        <v>1173</v>
      </c>
      <c r="M1103" s="34">
        <v>1093</v>
      </c>
      <c r="N1103" s="34">
        <v>38.060384263494967</v>
      </c>
      <c r="O1103" s="35">
        <v>0.27763933453288375</v>
      </c>
      <c r="P1103" s="33">
        <v>0</v>
      </c>
      <c r="Q1103" s="33">
        <v>0</v>
      </c>
      <c r="R1103" s="33">
        <v>1093</v>
      </c>
      <c r="S1103" s="8">
        <v>73.360699316529633</v>
      </c>
      <c r="T1103" s="33">
        <v>82436.209000000003</v>
      </c>
      <c r="U1103" s="33">
        <v>12459.98</v>
      </c>
      <c r="V1103" s="33">
        <v>7418.6994999999997</v>
      </c>
      <c r="W1103" s="33">
        <v>105232.17</v>
      </c>
      <c r="X1103" s="33">
        <v>98748.088000000003</v>
      </c>
      <c r="Y1103" s="33">
        <v>55538.269</v>
      </c>
      <c r="Z1103" s="33">
        <v>196118.29</v>
      </c>
      <c r="AA1103" s="33">
        <v>19009.768</v>
      </c>
      <c r="AB1103" s="33">
        <v>13790.758</v>
      </c>
      <c r="AC1103" s="33">
        <v>33371.275000000001</v>
      </c>
      <c r="AD1103" s="33">
        <v>0</v>
      </c>
      <c r="AE1103" s="33">
        <v>8.2890239000000001</v>
      </c>
      <c r="AF1103" s="33">
        <v>0</v>
      </c>
      <c r="AG1103" s="33">
        <v>51049.1</v>
      </c>
      <c r="AH1103" s="33">
        <v>18344.101999999999</v>
      </c>
      <c r="AI1103" s="33">
        <v>3119.7773000000002</v>
      </c>
      <c r="AJ1103" s="33">
        <v>3526.0934999999999</v>
      </c>
      <c r="AK1103" s="33">
        <v>8620.1479999999992</v>
      </c>
      <c r="AL1103" s="33">
        <v>233160.85</v>
      </c>
      <c r="AM1103" s="33">
        <v>0</v>
      </c>
      <c r="AN1103" s="33">
        <v>397.06313184992001</v>
      </c>
      <c r="AO1103" s="10">
        <v>0.64963325183374077</v>
      </c>
      <c r="AP1103" s="8">
        <v>0</v>
      </c>
      <c r="AQ1103" s="8">
        <v>4.8404233049584304</v>
      </c>
      <c r="AR1103" s="8">
        <v>3197</v>
      </c>
      <c r="AS1103" s="8">
        <v>1.5702220832030027</v>
      </c>
      <c r="AT1103">
        <v>127</v>
      </c>
      <c r="AU1103" s="20">
        <v>992</v>
      </c>
      <c r="AV1103" s="8">
        <v>90.759377859103381</v>
      </c>
      <c r="AW1103" s="34">
        <v>52</v>
      </c>
      <c r="AX1103" s="34">
        <v>37</v>
      </c>
    </row>
    <row r="1104" spans="1:50" x14ac:dyDescent="0.25">
      <c r="A1104" s="2" t="s">
        <v>2190</v>
      </c>
      <c r="B1104" s="3" t="s">
        <v>2191</v>
      </c>
      <c r="C1104" s="4">
        <v>27099</v>
      </c>
      <c r="D1104" s="2" t="s">
        <v>890</v>
      </c>
      <c r="E1104" s="2" t="s">
        <v>2192</v>
      </c>
      <c r="F1104" t="s">
        <v>2253</v>
      </c>
      <c r="G1104" s="5" t="s">
        <v>2230</v>
      </c>
      <c r="H1104" s="6">
        <v>0</v>
      </c>
      <c r="I1104" s="6" t="s">
        <v>2239</v>
      </c>
      <c r="J1104" s="6" t="s">
        <v>2239</v>
      </c>
      <c r="K1104" s="34">
        <v>363053.8</v>
      </c>
      <c r="L1104" s="34">
        <v>1456</v>
      </c>
      <c r="M1104" s="34">
        <v>1423</v>
      </c>
      <c r="N1104" s="34">
        <v>35.207308503162331</v>
      </c>
      <c r="O1104" s="35">
        <v>0.4239941610711358</v>
      </c>
      <c r="P1104" s="33">
        <v>0</v>
      </c>
      <c r="Q1104" s="33">
        <v>0</v>
      </c>
      <c r="R1104" s="33">
        <v>1423</v>
      </c>
      <c r="S1104" s="8">
        <v>94.130034318057426</v>
      </c>
      <c r="T1104" s="33">
        <v>27576.038</v>
      </c>
      <c r="U1104" s="33">
        <v>50202.542000000001</v>
      </c>
      <c r="V1104" s="33">
        <v>1009.005</v>
      </c>
      <c r="W1104" s="33">
        <v>256799.38</v>
      </c>
      <c r="X1104" s="33">
        <v>19488.694</v>
      </c>
      <c r="Y1104" s="33">
        <v>14706.325000000001</v>
      </c>
      <c r="Z1104" s="33">
        <v>327311.03999999998</v>
      </c>
      <c r="AA1104" s="33">
        <v>3102.3321999999998</v>
      </c>
      <c r="AB1104" s="33">
        <v>6061.8416999999999</v>
      </c>
      <c r="AC1104" s="33">
        <v>9785.3148999999994</v>
      </c>
      <c r="AD1104" s="33">
        <v>28.706071000000001</v>
      </c>
      <c r="AE1104" s="33">
        <v>18.957103</v>
      </c>
      <c r="AF1104" s="33">
        <v>0</v>
      </c>
      <c r="AG1104" s="33">
        <v>14153.066999999999</v>
      </c>
      <c r="AH1104" s="33">
        <v>3102.3323</v>
      </c>
      <c r="AI1104" s="33">
        <v>2193.6767</v>
      </c>
      <c r="AJ1104" s="33">
        <v>1720.3065999999999</v>
      </c>
      <c r="AK1104" s="33">
        <v>2.0747871</v>
      </c>
      <c r="AL1104" s="33">
        <v>339805.15</v>
      </c>
      <c r="AM1104" s="33">
        <v>15370.379689199999</v>
      </c>
      <c r="AN1104" s="33">
        <v>217.08937981276398</v>
      </c>
      <c r="AO1104" s="10">
        <v>0.61136216914138153</v>
      </c>
      <c r="AP1104" s="8">
        <v>0</v>
      </c>
      <c r="AQ1104" s="8">
        <v>1.3499188499884069</v>
      </c>
      <c r="AR1104" s="8">
        <v>3546</v>
      </c>
      <c r="AS1104" s="8">
        <v>0.39481105470953187</v>
      </c>
      <c r="AT1104">
        <v>278</v>
      </c>
      <c r="AU1104" s="20">
        <v>999.00000000000011</v>
      </c>
      <c r="AV1104" s="8">
        <v>70.203794799718906</v>
      </c>
      <c r="AW1104" s="34">
        <v>136</v>
      </c>
      <c r="AX1104" s="34">
        <v>114</v>
      </c>
    </row>
    <row r="1105" spans="1:50" x14ac:dyDescent="0.25">
      <c r="A1105" s="2" t="s">
        <v>500</v>
      </c>
      <c r="B1105" s="3" t="s">
        <v>2193</v>
      </c>
      <c r="C1105" s="4">
        <v>5197</v>
      </c>
      <c r="D1105" s="2" t="s">
        <v>502</v>
      </c>
      <c r="E1105" s="2" t="s">
        <v>2194</v>
      </c>
      <c r="F1105" t="e">
        <v>#N/A</v>
      </c>
      <c r="G1105" s="6" t="s">
        <v>2233</v>
      </c>
      <c r="H1105" s="6">
        <v>0</v>
      </c>
      <c r="I1105" s="6" t="s">
        <v>2239</v>
      </c>
      <c r="J1105" s="6" t="s">
        <v>2239</v>
      </c>
      <c r="K1105" s="34">
        <v>24493.500000000004</v>
      </c>
      <c r="L1105" s="34">
        <v>5371</v>
      </c>
      <c r="M1105" s="34">
        <v>4469</v>
      </c>
      <c r="N1105" s="34">
        <v>75.497874244797487</v>
      </c>
      <c r="O1105" s="35">
        <v>23.540650043755534</v>
      </c>
      <c r="P1105" s="33">
        <v>1475</v>
      </c>
      <c r="Q1105" s="33">
        <v>2338</v>
      </c>
      <c r="R1105" s="33">
        <v>656</v>
      </c>
      <c r="S1105" s="8">
        <v>27.423647989453343</v>
      </c>
      <c r="T1105" s="33">
        <v>3963.78</v>
      </c>
      <c r="U1105" s="33">
        <v>0</v>
      </c>
      <c r="V1105" s="33">
        <v>0</v>
      </c>
      <c r="W1105" s="33">
        <v>18308.007000000001</v>
      </c>
      <c r="X1105" s="33">
        <v>0</v>
      </c>
      <c r="Y1105" s="33">
        <v>0</v>
      </c>
      <c r="Z1105" s="33">
        <v>1665.2529999999999</v>
      </c>
      <c r="AA1105" s="33">
        <v>0</v>
      </c>
      <c r="AB1105" s="33">
        <v>252.77802</v>
      </c>
      <c r="AC1105" s="33">
        <v>20536.093000000001</v>
      </c>
      <c r="AD1105" s="33">
        <v>123.31715</v>
      </c>
      <c r="AE1105" s="33">
        <v>41.346975999999998</v>
      </c>
      <c r="AF1105" s="33">
        <v>0</v>
      </c>
      <c r="AG1105" s="33">
        <v>4761.7058999999999</v>
      </c>
      <c r="AH1105" s="33">
        <v>0</v>
      </c>
      <c r="AI1105" s="33">
        <v>113.91267999999999</v>
      </c>
      <c r="AJ1105" s="33">
        <v>9485.3024999999998</v>
      </c>
      <c r="AK1105" s="33">
        <v>1983.616</v>
      </c>
      <c r="AL1105" s="33">
        <v>6191.5567000000001</v>
      </c>
      <c r="AM1105" s="33">
        <v>0</v>
      </c>
      <c r="AN1105" s="33">
        <v>58.936010263538407</v>
      </c>
      <c r="AO1105" s="10">
        <v>0.47327642810242943</v>
      </c>
      <c r="AP1105" s="8">
        <v>0</v>
      </c>
      <c r="AQ1105" s="8">
        <v>43.062094298700806</v>
      </c>
      <c r="AR1105" s="8">
        <v>221</v>
      </c>
      <c r="AS1105" s="8">
        <v>246.60633484162895</v>
      </c>
      <c r="AT1105">
        <v>1917</v>
      </c>
      <c r="AU1105" s="20">
        <v>3650.9999999999995</v>
      </c>
      <c r="AV1105" s="8">
        <v>81.696128887894375</v>
      </c>
      <c r="AW1105" s="34">
        <v>189</v>
      </c>
      <c r="AX1105" s="34">
        <v>159</v>
      </c>
    </row>
    <row r="1106" spans="1:50" x14ac:dyDescent="0.25">
      <c r="A1106" s="2" t="s">
        <v>661</v>
      </c>
      <c r="B1106" s="3" t="s">
        <v>2195</v>
      </c>
      <c r="C1106" s="4">
        <v>70204</v>
      </c>
      <c r="D1106" s="2" t="s">
        <v>663</v>
      </c>
      <c r="E1106" s="2" t="s">
        <v>2196</v>
      </c>
      <c r="F1106" t="s">
        <v>2256</v>
      </c>
      <c r="G1106" s="6" t="s">
        <v>2233</v>
      </c>
      <c r="H1106" s="6">
        <v>6</v>
      </c>
      <c r="I1106" s="6" t="s">
        <v>2238</v>
      </c>
      <c r="J1106" s="6" t="s">
        <v>2238</v>
      </c>
      <c r="K1106" s="34">
        <v>13123.199999999999</v>
      </c>
      <c r="L1106" s="34">
        <v>857</v>
      </c>
      <c r="M1106" s="34">
        <v>678</v>
      </c>
      <c r="N1106" s="34">
        <v>59.734513274336287</v>
      </c>
      <c r="O1106" s="35">
        <v>6.9216518848479849</v>
      </c>
      <c r="P1106" s="33">
        <v>330</v>
      </c>
      <c r="Q1106" s="33">
        <v>343</v>
      </c>
      <c r="R1106" s="33">
        <v>5</v>
      </c>
      <c r="S1106" s="8">
        <v>40.705796515213443</v>
      </c>
      <c r="T1106" s="33">
        <v>6609.7206999999999</v>
      </c>
      <c r="U1106" s="33">
        <v>1470.8679999999999</v>
      </c>
      <c r="V1106" s="33">
        <v>0</v>
      </c>
      <c r="W1106" s="33">
        <v>4645.1584999999995</v>
      </c>
      <c r="X1106" s="33">
        <v>0</v>
      </c>
      <c r="Y1106" s="33">
        <v>0</v>
      </c>
      <c r="Z1106" s="33">
        <v>2521.2404000000001</v>
      </c>
      <c r="AA1106" s="33">
        <v>208.75402</v>
      </c>
      <c r="AB1106" s="33">
        <v>0</v>
      </c>
      <c r="AC1106" s="33">
        <v>9922.7368000000006</v>
      </c>
      <c r="AD1106" s="33">
        <v>78.011184999999998</v>
      </c>
      <c r="AE1106" s="33">
        <v>78.011188000000004</v>
      </c>
      <c r="AF1106" s="33">
        <v>0</v>
      </c>
      <c r="AG1106" s="33">
        <v>4.9952869</v>
      </c>
      <c r="AH1106" s="33">
        <v>208.75400999999999</v>
      </c>
      <c r="AI1106" s="33">
        <v>0</v>
      </c>
      <c r="AJ1106" s="33">
        <v>2772.6743999999999</v>
      </c>
      <c r="AK1106" s="33">
        <v>4484.1572999999999</v>
      </c>
      <c r="AL1106" s="33">
        <v>5182.1500999999998</v>
      </c>
      <c r="AM1106" s="33">
        <v>3175.0470640799999</v>
      </c>
      <c r="AN1106" s="33">
        <v>51.006834274551991</v>
      </c>
      <c r="AO1106" s="10">
        <v>0.57398568019093077</v>
      </c>
      <c r="AP1106" s="8">
        <v>0</v>
      </c>
      <c r="AQ1106" s="8">
        <v>21.589314690610124</v>
      </c>
      <c r="AR1106" s="8">
        <v>127</v>
      </c>
      <c r="AS1106" s="8">
        <v>173.22834645669292</v>
      </c>
      <c r="AT1106">
        <v>371</v>
      </c>
      <c r="AU1106" s="20">
        <v>630</v>
      </c>
      <c r="AV1106" s="8">
        <v>92.920353982300881</v>
      </c>
      <c r="AW1106" s="34">
        <v>51</v>
      </c>
      <c r="AX1106" s="34">
        <v>31</v>
      </c>
    </row>
    <row r="1107" spans="1:50" x14ac:dyDescent="0.25">
      <c r="A1107" s="2" t="s">
        <v>500</v>
      </c>
      <c r="B1107" s="3" t="s">
        <v>2197</v>
      </c>
      <c r="C1107" s="4">
        <v>5021</v>
      </c>
      <c r="D1107" s="2" t="s">
        <v>502</v>
      </c>
      <c r="E1107" s="2" t="s">
        <v>2198</v>
      </c>
      <c r="F1107" t="e">
        <v>#N/A</v>
      </c>
      <c r="G1107" s="6" t="s">
        <v>2233</v>
      </c>
      <c r="H1107" s="6">
        <v>0</v>
      </c>
      <c r="I1107" s="6" t="s">
        <v>2239</v>
      </c>
      <c r="J1107" s="6" t="s">
        <v>2239</v>
      </c>
      <c r="K1107" s="34">
        <v>12781.4</v>
      </c>
      <c r="L1107" s="34">
        <v>1282</v>
      </c>
      <c r="M1107" s="34">
        <v>1075</v>
      </c>
      <c r="N1107" s="34">
        <v>96.837209302325576</v>
      </c>
      <c r="O1107" s="35">
        <v>4.2545596395701466</v>
      </c>
      <c r="P1107" s="33">
        <v>221</v>
      </c>
      <c r="Q1107" s="33">
        <v>696</v>
      </c>
      <c r="R1107" s="33">
        <v>158</v>
      </c>
      <c r="S1107" s="8">
        <v>52.468305238135315</v>
      </c>
      <c r="T1107" s="33">
        <v>350.96496999999999</v>
      </c>
      <c r="U1107" s="33">
        <v>0</v>
      </c>
      <c r="V1107" s="33">
        <v>0</v>
      </c>
      <c r="W1107" s="33">
        <v>11596.449000000001</v>
      </c>
      <c r="X1107" s="33">
        <v>0.59267259000000005</v>
      </c>
      <c r="Y1107" s="33">
        <v>5.7406265000000003</v>
      </c>
      <c r="Z1107" s="33">
        <v>668.54985999999997</v>
      </c>
      <c r="AA1107" s="33">
        <v>102.81179</v>
      </c>
      <c r="AB1107" s="33">
        <v>1137.8567</v>
      </c>
      <c r="AC1107" s="33">
        <v>11168.281999999999</v>
      </c>
      <c r="AD1107" s="33">
        <v>113.93043</v>
      </c>
      <c r="AE1107" s="33">
        <v>54.669277999999998</v>
      </c>
      <c r="AF1107" s="33">
        <v>0</v>
      </c>
      <c r="AG1107" s="33">
        <v>2096.7910999999999</v>
      </c>
      <c r="AH1107" s="33">
        <v>102.81179</v>
      </c>
      <c r="AI1107" s="33">
        <v>232.93065000000001</v>
      </c>
      <c r="AJ1107" s="33">
        <v>3468.48</v>
      </c>
      <c r="AK1107" s="33">
        <v>317.15224999999998</v>
      </c>
      <c r="AL1107" s="33">
        <v>6924.3359</v>
      </c>
      <c r="AM1107" s="33">
        <v>3998.2151931200001</v>
      </c>
      <c r="AN1107" s="33">
        <v>42.949937144296008</v>
      </c>
      <c r="AO1107" s="10">
        <v>0.49012567324955114</v>
      </c>
      <c r="AP1107" s="8">
        <v>0</v>
      </c>
      <c r="AQ1107" s="8">
        <v>42.667029213391629</v>
      </c>
      <c r="AR1107" s="8">
        <v>151</v>
      </c>
      <c r="AS1107" s="8">
        <v>357.61589403973511</v>
      </c>
      <c r="AT1107">
        <v>398</v>
      </c>
      <c r="AU1107" s="20">
        <v>991</v>
      </c>
      <c r="AV1107" s="8">
        <v>92.186046511627907</v>
      </c>
      <c r="AW1107" s="34">
        <v>39</v>
      </c>
      <c r="AX1107" s="34">
        <v>35</v>
      </c>
    </row>
    <row r="1108" spans="1:50" x14ac:dyDescent="0.25">
      <c r="A1108" s="2" t="s">
        <v>888</v>
      </c>
      <c r="B1108" s="3" t="s">
        <v>2199</v>
      </c>
      <c r="C1108" s="4">
        <v>27006</v>
      </c>
      <c r="D1108" s="2" t="s">
        <v>890</v>
      </c>
      <c r="E1108" s="2" t="s">
        <v>2200</v>
      </c>
      <c r="F1108" t="s">
        <v>2253</v>
      </c>
      <c r="G1108" s="6" t="s">
        <v>2233</v>
      </c>
      <c r="H1108" s="6">
        <v>8</v>
      </c>
      <c r="I1108" s="6" t="s">
        <v>2238</v>
      </c>
      <c r="J1108" s="6" t="s">
        <v>2238</v>
      </c>
      <c r="K1108" s="34">
        <v>80188</v>
      </c>
      <c r="L1108" s="34">
        <v>1294</v>
      </c>
      <c r="M1108" s="34">
        <v>1046</v>
      </c>
      <c r="N1108" s="34">
        <v>32.504780114722756</v>
      </c>
      <c r="O1108" s="35">
        <v>0.89820997787936774</v>
      </c>
      <c r="P1108" s="33">
        <v>0</v>
      </c>
      <c r="Q1108" s="33">
        <v>0</v>
      </c>
      <c r="R1108" s="33">
        <v>1046</v>
      </c>
      <c r="S1108" s="8">
        <v>79.932154720386848</v>
      </c>
      <c r="T1108" s="33">
        <v>16410.170999999998</v>
      </c>
      <c r="U1108" s="33">
        <v>0</v>
      </c>
      <c r="V1108" s="33">
        <v>624.54416000000003</v>
      </c>
      <c r="W1108" s="33">
        <v>48484.9</v>
      </c>
      <c r="X1108" s="33">
        <v>1922.731</v>
      </c>
      <c r="Y1108" s="33">
        <v>0</v>
      </c>
      <c r="Z1108" s="33">
        <v>54185.608999999997</v>
      </c>
      <c r="AA1108" s="33">
        <v>1622.9963</v>
      </c>
      <c r="AB1108" s="33">
        <v>267.59634</v>
      </c>
      <c r="AC1108" s="33">
        <v>17064.144</v>
      </c>
      <c r="AD1108" s="33">
        <v>0</v>
      </c>
      <c r="AE1108" s="33">
        <v>69.881580999999997</v>
      </c>
      <c r="AF1108" s="33">
        <v>0</v>
      </c>
      <c r="AG1108" s="33">
        <v>252.7765</v>
      </c>
      <c r="AH1108" s="33">
        <v>1537.7218</v>
      </c>
      <c r="AI1108" s="33">
        <v>217.98674</v>
      </c>
      <c r="AJ1108" s="33">
        <v>11861.448</v>
      </c>
      <c r="AK1108" s="33">
        <v>1531.5714</v>
      </c>
      <c r="AL1108" s="33">
        <v>56865.402000000002</v>
      </c>
      <c r="AM1108" s="33">
        <v>45712.302326099998</v>
      </c>
      <c r="AN1108" s="33">
        <v>446.22590629955994</v>
      </c>
      <c r="AO1108" s="10">
        <v>0.57842509603072978</v>
      </c>
      <c r="AP1108" s="8">
        <v>0</v>
      </c>
      <c r="AQ1108" s="8">
        <v>48.635647709582322</v>
      </c>
      <c r="AR1108" s="8">
        <v>869</v>
      </c>
      <c r="AS1108" s="8">
        <v>58.043728423475258</v>
      </c>
      <c r="AT1108">
        <v>284</v>
      </c>
      <c r="AU1108" s="20">
        <v>876</v>
      </c>
      <c r="AV1108" s="8">
        <v>83.747609942638618</v>
      </c>
      <c r="AW1108" s="34">
        <v>211</v>
      </c>
      <c r="AX1108" s="34">
        <v>160</v>
      </c>
    </row>
    <row r="1109" spans="1:50" x14ac:dyDescent="0.25">
      <c r="A1109" s="2" t="s">
        <v>500</v>
      </c>
      <c r="B1109" s="3" t="s">
        <v>2201</v>
      </c>
      <c r="C1109" s="4">
        <v>5313</v>
      </c>
      <c r="D1109" s="2" t="s">
        <v>502</v>
      </c>
      <c r="E1109" s="2" t="s">
        <v>483</v>
      </c>
      <c r="F1109" t="e">
        <v>#N/A</v>
      </c>
      <c r="G1109" s="6" t="s">
        <v>2232</v>
      </c>
      <c r="H1109" s="6">
        <v>26</v>
      </c>
      <c r="I1109" s="6" t="s">
        <v>2238</v>
      </c>
      <c r="J1109" s="6" t="s">
        <v>2239</v>
      </c>
      <c r="K1109" s="34">
        <v>19028.400000000001</v>
      </c>
      <c r="L1109" s="34">
        <v>2817</v>
      </c>
      <c r="M1109" s="34">
        <v>2520</v>
      </c>
      <c r="N1109" s="34">
        <v>78.134920634920633</v>
      </c>
      <c r="O1109" s="35">
        <v>17.526883584643468</v>
      </c>
      <c r="P1109" s="33">
        <v>1048</v>
      </c>
      <c r="Q1109" s="33">
        <v>1407</v>
      </c>
      <c r="R1109" s="33">
        <v>65</v>
      </c>
      <c r="S1109" s="8">
        <v>17.802243104782114</v>
      </c>
      <c r="T1109" s="33">
        <v>7822.8471</v>
      </c>
      <c r="U1109" s="33">
        <v>0</v>
      </c>
      <c r="V1109" s="33">
        <v>0</v>
      </c>
      <c r="W1109" s="33">
        <v>10900.143</v>
      </c>
      <c r="X1109" s="33">
        <v>164.09039000000001</v>
      </c>
      <c r="Y1109" s="33">
        <v>0</v>
      </c>
      <c r="Z1109" s="33">
        <v>908.52846</v>
      </c>
      <c r="AA1109" s="33">
        <v>0</v>
      </c>
      <c r="AB1109" s="33">
        <v>20.655197000000001</v>
      </c>
      <c r="AC1109" s="33">
        <v>17950.259999999998</v>
      </c>
      <c r="AD1109" s="33">
        <v>38.131388000000001</v>
      </c>
      <c r="AE1109" s="33">
        <v>45.284590999999999</v>
      </c>
      <c r="AF1109" s="33">
        <v>0</v>
      </c>
      <c r="AG1109" s="33">
        <v>6209.5586000000003</v>
      </c>
      <c r="AH1109" s="33">
        <v>0</v>
      </c>
      <c r="AI1109" s="33">
        <v>13.471252</v>
      </c>
      <c r="AJ1109" s="33">
        <v>6665.8348999999998</v>
      </c>
      <c r="AK1109" s="33">
        <v>2615.6727000000001</v>
      </c>
      <c r="AL1109" s="33">
        <v>3367.7534000000001</v>
      </c>
      <c r="AM1109" s="33">
        <v>0</v>
      </c>
      <c r="AN1109" s="33">
        <v>21.146865282625203</v>
      </c>
      <c r="AO1109" s="10">
        <v>0.3387905994190652</v>
      </c>
      <c r="AP1109" s="8">
        <v>0</v>
      </c>
      <c r="AQ1109" s="8">
        <v>142.18392420277451</v>
      </c>
      <c r="AR1109" s="8">
        <v>185</v>
      </c>
      <c r="AS1109" s="8">
        <v>972.70270270270282</v>
      </c>
      <c r="AT1109">
        <v>972</v>
      </c>
      <c r="AU1109" s="20">
        <v>1920</v>
      </c>
      <c r="AV1109" s="8">
        <v>76.19047619047619</v>
      </c>
      <c r="AW1109" s="34">
        <v>350</v>
      </c>
      <c r="AX1109" s="34">
        <v>324</v>
      </c>
    </row>
    <row r="1110" spans="1:50" x14ac:dyDescent="0.25">
      <c r="A1110" s="2" t="s">
        <v>500</v>
      </c>
      <c r="B1110" s="3" t="s">
        <v>2202</v>
      </c>
      <c r="C1110" s="4">
        <v>5055</v>
      </c>
      <c r="D1110" s="2" t="s">
        <v>502</v>
      </c>
      <c r="E1110" s="2" t="s">
        <v>1403</v>
      </c>
      <c r="F1110" t="e">
        <v>#N/A</v>
      </c>
      <c r="G1110" s="6" t="s">
        <v>2230</v>
      </c>
      <c r="H1110" s="6">
        <v>10</v>
      </c>
      <c r="I1110" s="6" t="s">
        <v>2238</v>
      </c>
      <c r="J1110" s="6" t="s">
        <v>2238</v>
      </c>
      <c r="K1110" s="34">
        <v>25043.199999999997</v>
      </c>
      <c r="L1110" s="34">
        <v>1734</v>
      </c>
      <c r="M1110" s="34">
        <v>1489</v>
      </c>
      <c r="N1110" s="34">
        <v>65.010073875083947</v>
      </c>
      <c r="O1110" s="35">
        <v>7.9936076299678431</v>
      </c>
      <c r="P1110" s="33">
        <v>798</v>
      </c>
      <c r="Q1110" s="33">
        <v>551</v>
      </c>
      <c r="R1110" s="33">
        <v>140</v>
      </c>
      <c r="S1110" s="8">
        <v>49.230181903437362</v>
      </c>
      <c r="T1110" s="33">
        <v>59.254432000000001</v>
      </c>
      <c r="U1110" s="33">
        <v>163.48249999999999</v>
      </c>
      <c r="V1110" s="33">
        <v>0</v>
      </c>
      <c r="W1110" s="33">
        <v>23835.502</v>
      </c>
      <c r="X1110" s="33">
        <v>337.81056000000001</v>
      </c>
      <c r="Y1110" s="33">
        <v>0</v>
      </c>
      <c r="Z1110" s="33">
        <v>10514.878000000001</v>
      </c>
      <c r="AA1110" s="33">
        <v>235.60263</v>
      </c>
      <c r="AB1110" s="33">
        <v>287.02933999999999</v>
      </c>
      <c r="AC1110" s="33">
        <v>13425.772000000001</v>
      </c>
      <c r="AD1110" s="33">
        <v>31.580991000000001</v>
      </c>
      <c r="AE1110" s="33">
        <v>33.979292000000001</v>
      </c>
      <c r="AF1110" s="33">
        <v>0</v>
      </c>
      <c r="AG1110" s="33">
        <v>5491.8356999999996</v>
      </c>
      <c r="AH1110" s="33">
        <v>0</v>
      </c>
      <c r="AI1110" s="33">
        <v>213.51966999999999</v>
      </c>
      <c r="AJ1110" s="33">
        <v>6523.0361000000003</v>
      </c>
      <c r="AK1110" s="33">
        <v>173.62661</v>
      </c>
      <c r="AL1110" s="33">
        <v>12058.865</v>
      </c>
      <c r="AM1110" s="33">
        <v>0</v>
      </c>
      <c r="AN1110" s="33">
        <v>63.007630504300806</v>
      </c>
      <c r="AO1110" s="10">
        <v>0.47071928707829408</v>
      </c>
      <c r="AP1110" s="8">
        <v>0</v>
      </c>
      <c r="AQ1110" s="8">
        <v>29.234816312879445</v>
      </c>
      <c r="AR1110" s="8">
        <v>257</v>
      </c>
      <c r="AS1110" s="8">
        <v>143.96887159533074</v>
      </c>
      <c r="AT1110">
        <v>495</v>
      </c>
      <c r="AU1110" s="20">
        <v>1007.0000000000002</v>
      </c>
      <c r="AV1110" s="8">
        <v>67.629281396910685</v>
      </c>
      <c r="AW1110" s="34">
        <v>107</v>
      </c>
      <c r="AX1110" s="34">
        <v>91</v>
      </c>
    </row>
    <row r="1111" spans="1:50" x14ac:dyDescent="0.25">
      <c r="A1111" s="2" t="s">
        <v>500</v>
      </c>
      <c r="B1111" s="3" t="s">
        <v>2203</v>
      </c>
      <c r="C1111" s="4">
        <v>5652</v>
      </c>
      <c r="D1111" s="2" t="s">
        <v>502</v>
      </c>
      <c r="E1111" s="2" t="s">
        <v>349</v>
      </c>
      <c r="F1111" t="e">
        <v>#N/A</v>
      </c>
      <c r="G1111" s="6" t="s">
        <v>2233</v>
      </c>
      <c r="H1111" s="6">
        <v>23</v>
      </c>
      <c r="I1111" s="6" t="s">
        <v>2238</v>
      </c>
      <c r="J1111" s="6" t="s">
        <v>2238</v>
      </c>
      <c r="K1111" s="34">
        <v>39408.300000000003</v>
      </c>
      <c r="L1111" s="34">
        <v>1175</v>
      </c>
      <c r="M1111" s="34">
        <v>1112</v>
      </c>
      <c r="N1111" s="34">
        <v>58.003597122302153</v>
      </c>
      <c r="O1111" s="35">
        <v>2.5725918731023567</v>
      </c>
      <c r="P1111" s="33">
        <v>187</v>
      </c>
      <c r="Q1111" s="33">
        <v>683</v>
      </c>
      <c r="R1111" s="33">
        <v>242</v>
      </c>
      <c r="S1111" s="8">
        <v>56.072188596379178</v>
      </c>
      <c r="T1111" s="33">
        <v>396.73228999999998</v>
      </c>
      <c r="U1111" s="33">
        <v>0</v>
      </c>
      <c r="V1111" s="33">
        <v>0</v>
      </c>
      <c r="W1111" s="33">
        <v>34313.680999999997</v>
      </c>
      <c r="X1111" s="33">
        <v>584.52187000000004</v>
      </c>
      <c r="Y1111" s="33">
        <v>0</v>
      </c>
      <c r="Z1111" s="33">
        <v>15834.64</v>
      </c>
      <c r="AA1111" s="33">
        <v>0</v>
      </c>
      <c r="AB1111" s="33">
        <v>222.61761999999999</v>
      </c>
      <c r="AC1111" s="33">
        <v>19344.352999999999</v>
      </c>
      <c r="AD1111" s="33">
        <v>33.111421</v>
      </c>
      <c r="AE1111" s="33">
        <v>21.460439999999998</v>
      </c>
      <c r="AF1111" s="33">
        <v>0</v>
      </c>
      <c r="AG1111" s="33">
        <v>5200.4386999999997</v>
      </c>
      <c r="AH1111" s="33">
        <v>0</v>
      </c>
      <c r="AI1111" s="33">
        <v>86.137297000000004</v>
      </c>
      <c r="AJ1111" s="33">
        <v>9992.8503000000001</v>
      </c>
      <c r="AK1111" s="33">
        <v>264.8073</v>
      </c>
      <c r="AL1111" s="33">
        <v>19869.027999999998</v>
      </c>
      <c r="AM1111" s="33">
        <v>0</v>
      </c>
      <c r="AN1111" s="33">
        <v>173.31935691976599</v>
      </c>
      <c r="AO1111" s="10">
        <v>0.54892966360856266</v>
      </c>
      <c r="AP1111" s="8">
        <v>0</v>
      </c>
      <c r="AQ1111" s="8">
        <v>49.778200748956898</v>
      </c>
      <c r="AR1111" s="8">
        <v>368</v>
      </c>
      <c r="AS1111" s="8">
        <v>171.19565217391303</v>
      </c>
      <c r="AT1111">
        <v>295</v>
      </c>
      <c r="AU1111" s="20">
        <v>880</v>
      </c>
      <c r="AV1111" s="8">
        <v>79.136690647482013</v>
      </c>
      <c r="AW1111" s="34">
        <v>36</v>
      </c>
      <c r="AX1111" s="34">
        <v>30</v>
      </c>
    </row>
    <row r="1112" spans="1:50" x14ac:dyDescent="0.25">
      <c r="A1112" s="2" t="s">
        <v>500</v>
      </c>
      <c r="B1112" s="3" t="s">
        <v>2204</v>
      </c>
      <c r="C1112" s="4">
        <v>5660</v>
      </c>
      <c r="D1112" s="2" t="s">
        <v>502</v>
      </c>
      <c r="E1112" s="2" t="s">
        <v>1090</v>
      </c>
      <c r="F1112" t="e">
        <v>#N/A</v>
      </c>
      <c r="G1112" s="6" t="s">
        <v>2233</v>
      </c>
      <c r="H1112" s="6">
        <v>0</v>
      </c>
      <c r="I1112" s="6" t="s">
        <v>2239</v>
      </c>
      <c r="J1112" s="6" t="s">
        <v>2238</v>
      </c>
      <c r="K1112" s="34">
        <v>51234.799999999996</v>
      </c>
      <c r="L1112" s="34">
        <v>1639</v>
      </c>
      <c r="M1112" s="34">
        <v>979</v>
      </c>
      <c r="N1112" s="34">
        <v>45.965270684371809</v>
      </c>
      <c r="O1112" s="35">
        <v>1.6903158769782287</v>
      </c>
      <c r="P1112" s="33">
        <v>174</v>
      </c>
      <c r="Q1112" s="33">
        <v>730</v>
      </c>
      <c r="R1112" s="33">
        <v>75</v>
      </c>
      <c r="S1112" s="8">
        <v>63.045267806547933</v>
      </c>
      <c r="T1112" s="33">
        <v>3288.5194999999999</v>
      </c>
      <c r="U1112" s="33">
        <v>0</v>
      </c>
      <c r="V1112" s="33">
        <v>0</v>
      </c>
      <c r="W1112" s="33">
        <v>47156.504999999997</v>
      </c>
      <c r="X1112" s="33">
        <v>913.67885000000001</v>
      </c>
      <c r="Y1112" s="33">
        <v>0</v>
      </c>
      <c r="Z1112" s="33">
        <v>24062.143</v>
      </c>
      <c r="AA1112" s="33">
        <v>27.379031000000001</v>
      </c>
      <c r="AB1112" s="33">
        <v>285.51625000000001</v>
      </c>
      <c r="AC1112" s="33">
        <v>27013.763999999999</v>
      </c>
      <c r="AD1112" s="33">
        <v>240.61586</v>
      </c>
      <c r="AE1112" s="33">
        <v>192.34657000000001</v>
      </c>
      <c r="AF1112" s="33">
        <v>0</v>
      </c>
      <c r="AG1112" s="33">
        <v>8389.8492999999999</v>
      </c>
      <c r="AH1112" s="33">
        <v>0</v>
      </c>
      <c r="AI1112" s="33">
        <v>83.654069000000007</v>
      </c>
      <c r="AJ1112" s="33">
        <v>8919.7777000000006</v>
      </c>
      <c r="AK1112" s="33">
        <v>1493.8911000000001</v>
      </c>
      <c r="AL1112" s="33">
        <v>32549.899000000001</v>
      </c>
      <c r="AM1112" s="33">
        <v>0</v>
      </c>
      <c r="AN1112" s="33">
        <v>217.025464989988</v>
      </c>
      <c r="AO1112" s="10">
        <v>0.46702127659574466</v>
      </c>
      <c r="AP1112" s="8">
        <v>0</v>
      </c>
      <c r="AQ1112" s="8">
        <v>47.210277694447214</v>
      </c>
      <c r="AR1112" s="8">
        <v>458</v>
      </c>
      <c r="AS1112" s="8">
        <v>130.45851528384279</v>
      </c>
      <c r="AT1112">
        <v>264</v>
      </c>
      <c r="AU1112" s="20">
        <v>850.00000000000011</v>
      </c>
      <c r="AV1112" s="8">
        <v>86.823289070480087</v>
      </c>
      <c r="AW1112" s="34">
        <v>51</v>
      </c>
      <c r="AX1112" s="34">
        <v>43</v>
      </c>
    </row>
    <row r="1113" spans="1:50" x14ac:dyDescent="0.25">
      <c r="A1113" s="2" t="s">
        <v>5</v>
      </c>
      <c r="B1113" s="3" t="s">
        <v>2205</v>
      </c>
      <c r="C1113" s="4">
        <v>91263</v>
      </c>
      <c r="D1113" s="2" t="s">
        <v>7</v>
      </c>
      <c r="E1113" s="2" t="s">
        <v>2206</v>
      </c>
      <c r="F1113" t="e">
        <v>#N/A</v>
      </c>
      <c r="G1113" s="6" t="s">
        <v>2230</v>
      </c>
      <c r="H1113" s="6">
        <v>28</v>
      </c>
      <c r="I1113" s="6" t="s">
        <v>2237</v>
      </c>
      <c r="J1113" s="6" t="s">
        <v>2237</v>
      </c>
      <c r="K1113" s="34">
        <v>1091011.8</v>
      </c>
      <c r="L1113" s="34">
        <v>614</v>
      </c>
      <c r="M1113" s="34">
        <v>232</v>
      </c>
      <c r="N1113" s="34">
        <v>18.53448275862069</v>
      </c>
      <c r="O1113" s="35">
        <v>1.1439120621870909E-2</v>
      </c>
      <c r="P1113" s="33">
        <v>0</v>
      </c>
      <c r="Q1113" s="33">
        <v>0</v>
      </c>
      <c r="R1113" s="33">
        <v>232</v>
      </c>
      <c r="S1113" s="8" t="e">
        <v>#N/A</v>
      </c>
      <c r="T1113" s="33">
        <v>256622.53</v>
      </c>
      <c r="U1113" s="33">
        <v>0</v>
      </c>
      <c r="V1113" s="33">
        <v>0</v>
      </c>
      <c r="W1113" s="33">
        <v>608670.01</v>
      </c>
      <c r="X1113" s="33">
        <v>170854.79</v>
      </c>
      <c r="Y1113" s="33">
        <v>408.23558000000003</v>
      </c>
      <c r="Z1113" s="33">
        <v>1032340.8</v>
      </c>
      <c r="AA1113" s="33">
        <v>69.914151000000004</v>
      </c>
      <c r="AB1113" s="33">
        <v>17032.567999999999</v>
      </c>
      <c r="AC1113" s="33">
        <v>6770.8064000000004</v>
      </c>
      <c r="AD1113" s="33">
        <v>24.642347999999998</v>
      </c>
      <c r="AE1113" s="33">
        <v>39.267273000000003</v>
      </c>
      <c r="AF1113" s="33">
        <v>0</v>
      </c>
      <c r="AG1113" s="33">
        <v>265.88416000000001</v>
      </c>
      <c r="AH1113" s="33">
        <v>0</v>
      </c>
      <c r="AI1113" s="33">
        <v>2520.3831</v>
      </c>
      <c r="AJ1113" s="33">
        <v>550.19254999999998</v>
      </c>
      <c r="AK1113" s="33">
        <v>36.995212000000002</v>
      </c>
      <c r="AL1113" s="33">
        <v>1048319.3</v>
      </c>
      <c r="AM1113" s="33">
        <v>0</v>
      </c>
      <c r="AN1113" s="33">
        <v>10.11882740884</v>
      </c>
      <c r="AO1113" s="10">
        <v>0.64176417641764172</v>
      </c>
      <c r="AP1113" s="8">
        <v>0</v>
      </c>
      <c r="AQ1113" s="8" t="e">
        <v>#N/A</v>
      </c>
      <c r="AR1113" s="8" t="e">
        <v>#N/A</v>
      </c>
      <c r="AS1113" s="8" t="e">
        <v>#N/A</v>
      </c>
      <c r="AT1113">
        <v>31</v>
      </c>
      <c r="AU1113" s="20">
        <v>230</v>
      </c>
      <c r="AV1113" s="8">
        <v>99.137931034482762</v>
      </c>
      <c r="AW1113" s="34">
        <v>3</v>
      </c>
      <c r="AX1113" s="34">
        <v>1</v>
      </c>
    </row>
    <row r="1114" spans="1:50" x14ac:dyDescent="0.25">
      <c r="A1114" s="2" t="s">
        <v>5</v>
      </c>
      <c r="B1114" s="3" t="s">
        <v>2207</v>
      </c>
      <c r="C1114" s="4">
        <v>91405</v>
      </c>
      <c r="D1114" s="2" t="s">
        <v>7</v>
      </c>
      <c r="E1114" s="2" t="s">
        <v>2208</v>
      </c>
      <c r="F1114" t="e">
        <v>#N/A</v>
      </c>
      <c r="G1114" s="6" t="s">
        <v>2230</v>
      </c>
      <c r="H1114" s="6">
        <v>28</v>
      </c>
      <c r="I1114" s="6" t="s">
        <v>2237</v>
      </c>
      <c r="J1114" s="6" t="s">
        <v>2237</v>
      </c>
      <c r="K1114" s="34">
        <v>1272731.8999999999</v>
      </c>
      <c r="L1114" s="34">
        <v>460</v>
      </c>
      <c r="M1114" s="34">
        <v>450</v>
      </c>
      <c r="N1114" s="34">
        <v>7.7777777777777777</v>
      </c>
      <c r="O1114" s="35">
        <v>5.579079457252124E-3</v>
      </c>
      <c r="P1114" s="33">
        <v>0</v>
      </c>
      <c r="Q1114" s="33">
        <v>0</v>
      </c>
      <c r="R1114" s="33">
        <v>450</v>
      </c>
      <c r="S1114" s="8" t="e">
        <v>#N/A</v>
      </c>
      <c r="T1114" s="33">
        <v>138130.76999999999</v>
      </c>
      <c r="U1114" s="33">
        <v>0</v>
      </c>
      <c r="V1114" s="33">
        <v>0</v>
      </c>
      <c r="W1114" s="33">
        <v>1090378.3999999999</v>
      </c>
      <c r="X1114" s="33">
        <v>38700.199000000001</v>
      </c>
      <c r="Y1114" s="33">
        <v>0</v>
      </c>
      <c r="Z1114" s="33">
        <v>1258746.1000000001</v>
      </c>
      <c r="AA1114" s="33">
        <v>0</v>
      </c>
      <c r="AB1114" s="33">
        <v>9265.8318999999992</v>
      </c>
      <c r="AC1114" s="33">
        <v>6908.6773999999996</v>
      </c>
      <c r="AD1114" s="33">
        <v>46.866059</v>
      </c>
      <c r="AE1114" s="33">
        <v>51.593459000000003</v>
      </c>
      <c r="AF1114" s="33">
        <v>0</v>
      </c>
      <c r="AG1114" s="33">
        <v>414.00103000000001</v>
      </c>
      <c r="AH1114" s="33">
        <v>0</v>
      </c>
      <c r="AI1114" s="33">
        <v>2543.2442999999998</v>
      </c>
      <c r="AJ1114" s="33">
        <v>883.88129000000004</v>
      </c>
      <c r="AK1114" s="33">
        <v>59.319642000000002</v>
      </c>
      <c r="AL1114" s="33">
        <v>1271018.5</v>
      </c>
      <c r="AM1114" s="33">
        <v>0</v>
      </c>
      <c r="AN1114" s="33">
        <v>19.030058025039999</v>
      </c>
      <c r="AO1114" s="10">
        <v>0.64298093587521665</v>
      </c>
      <c r="AP1114" s="8">
        <v>0</v>
      </c>
      <c r="AQ1114" s="8" t="e">
        <v>#N/A</v>
      </c>
      <c r="AR1114" s="8" t="e">
        <v>#N/A</v>
      </c>
      <c r="AS1114" s="8" t="e">
        <v>#N/A</v>
      </c>
      <c r="AT1114">
        <v>317</v>
      </c>
      <c r="AU1114" s="20">
        <v>448</v>
      </c>
      <c r="AV1114" s="8">
        <v>99.555555555555557</v>
      </c>
      <c r="AW1114" s="34">
        <v>2</v>
      </c>
      <c r="AX1114" s="34">
        <v>0</v>
      </c>
    </row>
    <row r="1115" spans="1:50" x14ac:dyDescent="0.25">
      <c r="A1115" s="2" t="s">
        <v>5</v>
      </c>
      <c r="B1115" s="3" t="s">
        <v>2209</v>
      </c>
      <c r="C1115" s="4">
        <v>91407</v>
      </c>
      <c r="D1115" s="2" t="s">
        <v>7</v>
      </c>
      <c r="E1115" s="2" t="s">
        <v>2210</v>
      </c>
      <c r="F1115" t="e">
        <v>#N/A</v>
      </c>
      <c r="G1115" s="6" t="s">
        <v>2230</v>
      </c>
      <c r="H1115" s="6">
        <v>28</v>
      </c>
      <c r="I1115" s="6" t="s">
        <v>2237</v>
      </c>
      <c r="J1115" s="6" t="s">
        <v>2238</v>
      </c>
      <c r="K1115" s="34">
        <v>1377172.5</v>
      </c>
      <c r="L1115" s="34">
        <v>383</v>
      </c>
      <c r="M1115" s="34">
        <v>346</v>
      </c>
      <c r="N1115" s="34">
        <v>62.138728323699425</v>
      </c>
      <c r="O1115" s="35">
        <v>2.4512443501310977E-2</v>
      </c>
      <c r="P1115" s="33">
        <v>0</v>
      </c>
      <c r="Q1115" s="33">
        <v>0</v>
      </c>
      <c r="R1115" s="33">
        <v>346</v>
      </c>
      <c r="S1115" s="8" t="e">
        <v>#N/A</v>
      </c>
      <c r="T1115" s="33">
        <v>411625.34</v>
      </c>
      <c r="U1115" s="33">
        <v>0</v>
      </c>
      <c r="V1115" s="33">
        <v>0</v>
      </c>
      <c r="W1115" s="33">
        <v>777885.45</v>
      </c>
      <c r="X1115" s="33">
        <v>138371.39000000001</v>
      </c>
      <c r="Y1115" s="33">
        <v>0</v>
      </c>
      <c r="Z1115" s="33">
        <v>1299233.3</v>
      </c>
      <c r="AA1115" s="33">
        <v>1062.4048</v>
      </c>
      <c r="AB1115" s="33">
        <v>36925.517</v>
      </c>
      <c r="AC1115" s="33">
        <v>30994.375</v>
      </c>
      <c r="AD1115" s="33">
        <v>0</v>
      </c>
      <c r="AE1115" s="33">
        <v>29.678998</v>
      </c>
      <c r="AF1115" s="33">
        <v>0</v>
      </c>
      <c r="AG1115" s="33">
        <v>1257.4271000000001</v>
      </c>
      <c r="AH1115" s="33">
        <v>72.552862000000005</v>
      </c>
      <c r="AI1115" s="33">
        <v>3057.1143999999999</v>
      </c>
      <c r="AJ1115" s="33">
        <v>706.05615999999998</v>
      </c>
      <c r="AK1115" s="33">
        <v>13410.962</v>
      </c>
      <c r="AL1115" s="33">
        <v>1350698.9</v>
      </c>
      <c r="AM1115" s="33">
        <v>0</v>
      </c>
      <c r="AN1115" s="33">
        <v>9.2543607235999996</v>
      </c>
      <c r="AO1115" s="10">
        <v>0.82220909627879513</v>
      </c>
      <c r="AP1115" s="8">
        <v>0</v>
      </c>
      <c r="AQ1115" s="8" t="e">
        <v>#N/A</v>
      </c>
      <c r="AR1115" s="8" t="e">
        <v>#N/A</v>
      </c>
      <c r="AS1115" s="8" t="e">
        <v>#N/A</v>
      </c>
      <c r="AT1115">
        <v>68</v>
      </c>
      <c r="AU1115" s="20">
        <v>343</v>
      </c>
      <c r="AV1115" s="8">
        <v>99.132947976878611</v>
      </c>
      <c r="AW1115" s="34">
        <v>0</v>
      </c>
      <c r="AX1115" s="34">
        <v>0</v>
      </c>
    </row>
    <row r="1116" spans="1:50" x14ac:dyDescent="0.25">
      <c r="A1116" s="2" t="s">
        <v>5</v>
      </c>
      <c r="B1116" s="3" t="s">
        <v>2211</v>
      </c>
      <c r="C1116" s="4">
        <v>91430</v>
      </c>
      <c r="D1116" s="2" t="s">
        <v>7</v>
      </c>
      <c r="E1116" s="2" t="s">
        <v>2212</v>
      </c>
      <c r="F1116" t="e">
        <v>#N/A</v>
      </c>
      <c r="G1116" s="6" t="s">
        <v>2230</v>
      </c>
      <c r="H1116" s="6">
        <v>28</v>
      </c>
      <c r="I1116" s="6" t="s">
        <v>2237</v>
      </c>
      <c r="J1116" s="6" t="s">
        <v>2237</v>
      </c>
      <c r="K1116" s="34">
        <v>143339.80000000002</v>
      </c>
      <c r="L1116" s="34">
        <v>20</v>
      </c>
      <c r="M1116" s="34">
        <v>20</v>
      </c>
      <c r="N1116" s="34">
        <v>60</v>
      </c>
      <c r="O1116" s="35">
        <v>8.6901514473656256E-3</v>
      </c>
      <c r="P1116" s="33">
        <v>0</v>
      </c>
      <c r="Q1116" s="33">
        <v>0</v>
      </c>
      <c r="R1116" s="33">
        <v>20</v>
      </c>
      <c r="S1116" s="8" t="e">
        <v>#N/A</v>
      </c>
      <c r="T1116" s="33">
        <v>29985.848000000002</v>
      </c>
      <c r="U1116" s="33">
        <v>0</v>
      </c>
      <c r="V1116" s="33">
        <v>0</v>
      </c>
      <c r="W1116" s="33">
        <v>110143.36</v>
      </c>
      <c r="X1116" s="33">
        <v>7863.6064999999999</v>
      </c>
      <c r="Y1116" s="33">
        <v>0</v>
      </c>
      <c r="Z1116" s="33">
        <v>146486.26999999999</v>
      </c>
      <c r="AA1116" s="33">
        <v>362.03809999999999</v>
      </c>
      <c r="AB1116" s="33">
        <v>2270.1904</v>
      </c>
      <c r="AC1116" s="33">
        <v>1465.8215</v>
      </c>
      <c r="AD1116" s="33">
        <v>173.41373999999999</v>
      </c>
      <c r="AE1116" s="33">
        <v>177.17922999999999</v>
      </c>
      <c r="AF1116" s="33">
        <v>0</v>
      </c>
      <c r="AG1116" s="33">
        <v>428.40494000000001</v>
      </c>
      <c r="AH1116" s="33">
        <v>0</v>
      </c>
      <c r="AI1116" s="33">
        <v>179.64542</v>
      </c>
      <c r="AJ1116" s="33">
        <v>230.62509</v>
      </c>
      <c r="AK1116" s="33">
        <v>0</v>
      </c>
      <c r="AL1116" s="33">
        <v>149741.88</v>
      </c>
      <c r="AM1116" s="33">
        <v>0</v>
      </c>
      <c r="AN1116" s="33">
        <v>0</v>
      </c>
      <c r="AO1116" s="10">
        <v>0.94285714285714273</v>
      </c>
      <c r="AP1116" s="8">
        <v>0</v>
      </c>
      <c r="AQ1116" s="8" t="e">
        <v>#N/A</v>
      </c>
      <c r="AR1116" s="8" t="e">
        <v>#N/A</v>
      </c>
      <c r="AS1116" s="8" t="e">
        <v>#N/A</v>
      </c>
      <c r="AT1116">
        <v>1</v>
      </c>
      <c r="AU1116" s="20">
        <v>20</v>
      </c>
      <c r="AV1116" s="8">
        <v>100</v>
      </c>
      <c r="AW1116" s="34">
        <v>0</v>
      </c>
      <c r="AX1116" s="34">
        <v>0</v>
      </c>
    </row>
    <row r="1117" spans="1:50" x14ac:dyDescent="0.25">
      <c r="A1117" s="2" t="s">
        <v>5</v>
      </c>
      <c r="B1117" s="3" t="s">
        <v>2213</v>
      </c>
      <c r="C1117" s="4">
        <v>91530</v>
      </c>
      <c r="D1117" s="2" t="s">
        <v>7</v>
      </c>
      <c r="E1117" s="2" t="s">
        <v>2214</v>
      </c>
      <c r="F1117" t="e">
        <v>#N/A</v>
      </c>
      <c r="G1117" s="6" t="s">
        <v>2230</v>
      </c>
      <c r="H1117" s="6">
        <v>28</v>
      </c>
      <c r="I1117" s="6" t="s">
        <v>2237</v>
      </c>
      <c r="J1117" s="6" t="s">
        <v>2237</v>
      </c>
      <c r="K1117" s="34">
        <v>849413</v>
      </c>
      <c r="L1117" s="34">
        <v>147</v>
      </c>
      <c r="M1117" s="34">
        <v>122</v>
      </c>
      <c r="N1117" s="34">
        <v>37.704918032786885</v>
      </c>
      <c r="O1117" s="35">
        <v>1.1424549098098988E-2</v>
      </c>
      <c r="P1117" s="33">
        <v>0</v>
      </c>
      <c r="Q1117" s="33">
        <v>0</v>
      </c>
      <c r="R1117" s="33">
        <v>122</v>
      </c>
      <c r="S1117" s="8" t="e">
        <v>#N/A</v>
      </c>
      <c r="T1117" s="33">
        <v>316716.93</v>
      </c>
      <c r="U1117" s="33">
        <v>0</v>
      </c>
      <c r="V1117" s="33">
        <v>0</v>
      </c>
      <c r="W1117" s="33">
        <v>395910.75</v>
      </c>
      <c r="X1117" s="33">
        <v>117401.51</v>
      </c>
      <c r="Y1117" s="33">
        <v>30.868662</v>
      </c>
      <c r="Z1117" s="33">
        <v>824051.89</v>
      </c>
      <c r="AA1117" s="33">
        <v>372.16879</v>
      </c>
      <c r="AB1117" s="33">
        <v>9638.2281999999996</v>
      </c>
      <c r="AC1117" s="33">
        <v>4095.5486000000001</v>
      </c>
      <c r="AD1117" s="33">
        <v>0</v>
      </c>
      <c r="AE1117" s="33">
        <v>0</v>
      </c>
      <c r="AF1117" s="33">
        <v>0</v>
      </c>
      <c r="AG1117" s="33">
        <v>78.395818000000006</v>
      </c>
      <c r="AH1117" s="33">
        <v>0</v>
      </c>
      <c r="AI1117" s="33">
        <v>3407.2683999999999</v>
      </c>
      <c r="AJ1117" s="33">
        <v>77.601214999999996</v>
      </c>
      <c r="AK1117" s="33">
        <v>0</v>
      </c>
      <c r="AL1117" s="33">
        <v>832802.19</v>
      </c>
      <c r="AM1117" s="33">
        <v>0</v>
      </c>
      <c r="AN1117" s="33">
        <v>5.6771484271160002</v>
      </c>
      <c r="AO1117" s="10">
        <v>0.70909090909090911</v>
      </c>
      <c r="AP1117" s="8">
        <v>0</v>
      </c>
      <c r="AQ1117" s="8" t="e">
        <v>#N/A</v>
      </c>
      <c r="AR1117" s="8" t="e">
        <v>#N/A</v>
      </c>
      <c r="AS1117" s="8" t="e">
        <v>#N/A</v>
      </c>
      <c r="AT1117">
        <v>9</v>
      </c>
      <c r="AU1117" s="20">
        <v>122</v>
      </c>
      <c r="AV1117" s="8">
        <v>100</v>
      </c>
      <c r="AW1117" s="34">
        <v>1</v>
      </c>
      <c r="AX1117" s="34">
        <v>1</v>
      </c>
    </row>
    <row r="1118" spans="1:50" x14ac:dyDescent="0.25">
      <c r="A1118" s="2" t="s">
        <v>5</v>
      </c>
      <c r="B1118" s="3" t="s">
        <v>2215</v>
      </c>
      <c r="C1118" s="4">
        <v>91669</v>
      </c>
      <c r="D1118" s="2" t="s">
        <v>7</v>
      </c>
      <c r="E1118" s="2" t="s">
        <v>2216</v>
      </c>
      <c r="F1118" t="e">
        <v>#N/A</v>
      </c>
      <c r="G1118" s="6" t="s">
        <v>2230</v>
      </c>
      <c r="H1118" s="6">
        <v>28</v>
      </c>
      <c r="I1118" s="6" t="s">
        <v>2237</v>
      </c>
      <c r="J1118" s="6" t="s">
        <v>2237</v>
      </c>
      <c r="K1118" s="34">
        <v>1474210.2999999998</v>
      </c>
      <c r="L1118" s="34">
        <v>138</v>
      </c>
      <c r="M1118" s="34">
        <v>138</v>
      </c>
      <c r="N1118" s="34">
        <v>34.057971014492757</v>
      </c>
      <c r="O1118" s="35">
        <v>8.5768574337643632E-3</v>
      </c>
      <c r="P1118" s="33">
        <v>0</v>
      </c>
      <c r="Q1118" s="33">
        <v>0</v>
      </c>
      <c r="R1118" s="33">
        <v>138</v>
      </c>
      <c r="S1118" s="8" t="e">
        <v>#N/A</v>
      </c>
      <c r="T1118" s="33">
        <v>221657.69</v>
      </c>
      <c r="U1118" s="33">
        <v>0</v>
      </c>
      <c r="V1118" s="33">
        <v>0</v>
      </c>
      <c r="W1118" s="33">
        <v>1111104.1000000001</v>
      </c>
      <c r="X1118" s="33">
        <v>119405.52</v>
      </c>
      <c r="Y1118" s="33">
        <v>0</v>
      </c>
      <c r="Z1118" s="33">
        <v>1442732</v>
      </c>
      <c r="AA1118" s="33">
        <v>752.44592</v>
      </c>
      <c r="AB1118" s="33">
        <v>22045.371999999999</v>
      </c>
      <c r="AC1118" s="33">
        <v>11708.191000000001</v>
      </c>
      <c r="AD1118" s="33">
        <v>0</v>
      </c>
      <c r="AE1118" s="33">
        <v>0</v>
      </c>
      <c r="AF1118" s="33">
        <v>0</v>
      </c>
      <c r="AG1118" s="33">
        <v>295.72768000000002</v>
      </c>
      <c r="AH1118" s="33">
        <v>0</v>
      </c>
      <c r="AI1118" s="33">
        <v>3072.8099000000002</v>
      </c>
      <c r="AJ1118" s="33">
        <v>27.425357000000002</v>
      </c>
      <c r="AK1118" s="33">
        <v>1066.4535000000001</v>
      </c>
      <c r="AL1118" s="33">
        <v>1472775.6</v>
      </c>
      <c r="AM1118" s="33">
        <v>0</v>
      </c>
      <c r="AN1118" s="33">
        <v>9.5251980286400002</v>
      </c>
      <c r="AO1118" s="10">
        <v>0.69841269841269837</v>
      </c>
      <c r="AP1118" s="8">
        <v>0</v>
      </c>
      <c r="AQ1118" s="8" t="e">
        <v>#N/A</v>
      </c>
      <c r="AR1118" s="8" t="e">
        <v>#N/A</v>
      </c>
      <c r="AS1118" s="8" t="e">
        <v>#N/A</v>
      </c>
      <c r="AT1118">
        <v>72</v>
      </c>
      <c r="AU1118" s="20">
        <v>134</v>
      </c>
      <c r="AV1118" s="8">
        <v>97.101449275362313</v>
      </c>
      <c r="AW1118" s="34">
        <v>2</v>
      </c>
      <c r="AX1118" s="34">
        <v>0</v>
      </c>
    </row>
    <row r="1119" spans="1:50" x14ac:dyDescent="0.25">
      <c r="A1119" s="2" t="s">
        <v>5</v>
      </c>
      <c r="B1119" s="3" t="s">
        <v>2217</v>
      </c>
      <c r="C1119" s="4">
        <v>91798</v>
      </c>
      <c r="D1119" s="2" t="s">
        <v>7</v>
      </c>
      <c r="E1119" s="2" t="s">
        <v>2218</v>
      </c>
      <c r="F1119" t="e">
        <v>#N/A</v>
      </c>
      <c r="G1119" s="6" t="s">
        <v>2230</v>
      </c>
      <c r="H1119" s="6">
        <v>28</v>
      </c>
      <c r="I1119" s="6" t="s">
        <v>2237</v>
      </c>
      <c r="J1119" s="6" t="s">
        <v>2237</v>
      </c>
      <c r="K1119" s="34">
        <v>919518.7</v>
      </c>
      <c r="L1119" s="34">
        <v>190</v>
      </c>
      <c r="M1119" s="34">
        <v>182</v>
      </c>
      <c r="N1119" s="34">
        <v>59.340659340659343</v>
      </c>
      <c r="O1119" s="35">
        <v>7.8924523066911147E-3</v>
      </c>
      <c r="P1119" s="33">
        <v>0</v>
      </c>
      <c r="Q1119" s="33">
        <v>0</v>
      </c>
      <c r="R1119" s="33">
        <v>182</v>
      </c>
      <c r="S1119" s="8" t="e">
        <v>#N/A</v>
      </c>
      <c r="T1119" s="33">
        <v>124049.28</v>
      </c>
      <c r="U1119" s="33">
        <v>0</v>
      </c>
      <c r="V1119" s="33">
        <v>0</v>
      </c>
      <c r="W1119" s="33">
        <v>595972.36</v>
      </c>
      <c r="X1119" s="33">
        <v>175052.98</v>
      </c>
      <c r="Y1119" s="33">
        <v>0</v>
      </c>
      <c r="Z1119" s="33">
        <v>887522.25</v>
      </c>
      <c r="AA1119" s="33">
        <v>377.33884999999998</v>
      </c>
      <c r="AB1119" s="33">
        <v>14498.213</v>
      </c>
      <c r="AC1119" s="33">
        <v>5956.3161</v>
      </c>
      <c r="AD1119" s="33">
        <v>31.060344000000001</v>
      </c>
      <c r="AE1119" s="33">
        <v>40.695006999999997</v>
      </c>
      <c r="AF1119" s="33">
        <v>0</v>
      </c>
      <c r="AG1119" s="33">
        <v>51.917676999999998</v>
      </c>
      <c r="AH1119" s="33">
        <v>0</v>
      </c>
      <c r="AI1119" s="33">
        <v>2181.8326000000002</v>
      </c>
      <c r="AJ1119" s="33">
        <v>752.72405000000003</v>
      </c>
      <c r="AK1119" s="33">
        <v>483.98493999999999</v>
      </c>
      <c r="AL1119" s="33">
        <v>904768.94</v>
      </c>
      <c r="AM1119" s="33">
        <v>0</v>
      </c>
      <c r="AN1119" s="33">
        <v>9.7301785924160011</v>
      </c>
      <c r="AO1119" s="10">
        <v>0.7651006711409396</v>
      </c>
      <c r="AP1119" s="8">
        <v>0</v>
      </c>
      <c r="AQ1119" s="8" t="e">
        <v>#N/A</v>
      </c>
      <c r="AR1119" s="8" t="e">
        <v>#N/A</v>
      </c>
      <c r="AS1119" s="8" t="e">
        <v>#N/A</v>
      </c>
      <c r="AT1119">
        <v>63</v>
      </c>
      <c r="AU1119" s="20">
        <v>178</v>
      </c>
      <c r="AV1119" s="8">
        <v>97.802197802197796</v>
      </c>
      <c r="AW1119" s="34">
        <v>3</v>
      </c>
      <c r="AX1119" s="34">
        <v>2</v>
      </c>
    </row>
    <row r="1120" spans="1:50" x14ac:dyDescent="0.25">
      <c r="A1120" s="2" t="s">
        <v>11</v>
      </c>
      <c r="B1120" s="3" t="s">
        <v>2219</v>
      </c>
      <c r="C1120" s="4">
        <v>94343</v>
      </c>
      <c r="D1120" s="2" t="s">
        <v>13</v>
      </c>
      <c r="E1120" s="2" t="s">
        <v>2220</v>
      </c>
      <c r="F1120" t="e">
        <v>#N/A</v>
      </c>
      <c r="G1120" s="6" t="s">
        <v>2230</v>
      </c>
      <c r="H1120" s="6">
        <v>28</v>
      </c>
      <c r="I1120" s="6" t="s">
        <v>2237</v>
      </c>
      <c r="J1120" s="6" t="s">
        <v>2238</v>
      </c>
      <c r="K1120" s="34">
        <v>951642.8</v>
      </c>
      <c r="L1120" s="34">
        <v>794</v>
      </c>
      <c r="M1120" s="34">
        <v>759</v>
      </c>
      <c r="N1120" s="34">
        <v>11.725955204216074</v>
      </c>
      <c r="O1120" s="35">
        <v>2.4194686654102498E-2</v>
      </c>
      <c r="P1120" s="33">
        <v>0</v>
      </c>
      <c r="Q1120" s="33">
        <v>0</v>
      </c>
      <c r="R1120" s="33">
        <v>759</v>
      </c>
      <c r="S1120" s="8" t="e">
        <v>#N/A</v>
      </c>
      <c r="T1120" s="33">
        <v>23187.656999999999</v>
      </c>
      <c r="U1120" s="33">
        <v>0</v>
      </c>
      <c r="V1120" s="33">
        <v>0</v>
      </c>
      <c r="W1120" s="33">
        <v>808598.56</v>
      </c>
      <c r="X1120" s="33">
        <v>105784.74</v>
      </c>
      <c r="Y1120" s="33">
        <v>615.19767000000002</v>
      </c>
      <c r="Z1120" s="33">
        <v>918545.96</v>
      </c>
      <c r="AA1120" s="33">
        <v>1541.1030000000001</v>
      </c>
      <c r="AB1120" s="33">
        <v>10233.759</v>
      </c>
      <c r="AC1120" s="33">
        <v>16513.438999999998</v>
      </c>
      <c r="AD1120" s="33">
        <v>62.590083</v>
      </c>
      <c r="AE1120" s="33">
        <v>139.56424999999999</v>
      </c>
      <c r="AF1120" s="33">
        <v>0</v>
      </c>
      <c r="AG1120" s="33">
        <v>586.23820999999998</v>
      </c>
      <c r="AH1120" s="33">
        <v>0</v>
      </c>
      <c r="AI1120" s="33">
        <v>5584.3846999999996</v>
      </c>
      <c r="AJ1120" s="33">
        <v>2205.8337999999999</v>
      </c>
      <c r="AK1120" s="33">
        <v>322.15168</v>
      </c>
      <c r="AL1120" s="33">
        <v>938673.9</v>
      </c>
      <c r="AM1120" s="33">
        <v>0</v>
      </c>
      <c r="AN1120" s="33">
        <v>11.74719337384</v>
      </c>
      <c r="AO1120" s="10">
        <v>0.81296572280178836</v>
      </c>
      <c r="AP1120" s="8">
        <v>0</v>
      </c>
      <c r="AQ1120" s="8" t="e">
        <v>#N/A</v>
      </c>
      <c r="AR1120" s="8" t="e">
        <v>#N/A</v>
      </c>
      <c r="AS1120" s="8" t="e">
        <v>#N/A</v>
      </c>
      <c r="AT1120">
        <v>198</v>
      </c>
      <c r="AU1120" s="20">
        <v>674</v>
      </c>
      <c r="AV1120" s="8">
        <v>88.801054018445328</v>
      </c>
      <c r="AW1120" s="34">
        <v>12</v>
      </c>
      <c r="AX1120" s="34">
        <v>6</v>
      </c>
    </row>
    <row r="1121" spans="1:50" x14ac:dyDescent="0.25">
      <c r="A1121" s="2" t="s">
        <v>11</v>
      </c>
      <c r="B1121" s="3" t="s">
        <v>2221</v>
      </c>
      <c r="C1121" s="4">
        <v>94663</v>
      </c>
      <c r="D1121" s="2" t="s">
        <v>13</v>
      </c>
      <c r="E1121" s="2" t="s">
        <v>2222</v>
      </c>
      <c r="F1121" t="e">
        <v>#N/A</v>
      </c>
      <c r="G1121" s="6" t="s">
        <v>2230</v>
      </c>
      <c r="H1121" s="6">
        <v>28</v>
      </c>
      <c r="I1121" s="6" t="s">
        <v>2237</v>
      </c>
      <c r="J1121" s="6" t="s">
        <v>2237</v>
      </c>
      <c r="K1121" s="34">
        <v>492797</v>
      </c>
      <c r="L1121" s="34">
        <v>71</v>
      </c>
      <c r="M1121" s="34">
        <v>71</v>
      </c>
      <c r="N1121" s="34">
        <v>12.676056338028168</v>
      </c>
      <c r="O1121" s="35">
        <v>3.433563472863835E-3</v>
      </c>
      <c r="P1121" s="33">
        <v>0</v>
      </c>
      <c r="Q1121" s="33">
        <v>0</v>
      </c>
      <c r="R1121" s="33">
        <v>71</v>
      </c>
      <c r="S1121" s="8" t="e">
        <v>#N/A</v>
      </c>
      <c r="T1121" s="33">
        <v>19849.841</v>
      </c>
      <c r="U1121" s="33">
        <v>0</v>
      </c>
      <c r="V1121" s="33">
        <v>0</v>
      </c>
      <c r="W1121" s="33">
        <v>414215</v>
      </c>
      <c r="X1121" s="33">
        <v>52296.091</v>
      </c>
      <c r="Y1121" s="33">
        <v>2527.1441</v>
      </c>
      <c r="Z1121" s="33">
        <v>478401.91</v>
      </c>
      <c r="AA1121" s="33">
        <v>851.14553000000001</v>
      </c>
      <c r="AB1121" s="33">
        <v>4635.3483999999999</v>
      </c>
      <c r="AC1121" s="33">
        <v>5170.1162999999997</v>
      </c>
      <c r="AD1121" s="33">
        <v>0</v>
      </c>
      <c r="AE1121" s="33">
        <v>0</v>
      </c>
      <c r="AF1121" s="33">
        <v>0</v>
      </c>
      <c r="AG1121" s="33">
        <v>2476.4666999999999</v>
      </c>
      <c r="AH1121" s="33">
        <v>0</v>
      </c>
      <c r="AI1121" s="33">
        <v>2261.2363</v>
      </c>
      <c r="AJ1121" s="33">
        <v>1340.4051999999999</v>
      </c>
      <c r="AK1121" s="33">
        <v>51.877428999999999</v>
      </c>
      <c r="AL1121" s="33">
        <v>485455.7</v>
      </c>
      <c r="AM1121" s="33">
        <v>0</v>
      </c>
      <c r="AN1121" s="33">
        <v>0</v>
      </c>
      <c r="AO1121" s="10">
        <v>0.8589420654911839</v>
      </c>
      <c r="AP1121" s="8">
        <v>0</v>
      </c>
      <c r="AQ1121" s="8" t="e">
        <v>#N/A</v>
      </c>
      <c r="AR1121" s="8" t="e">
        <v>#N/A</v>
      </c>
      <c r="AS1121" s="8" t="e">
        <v>#N/A</v>
      </c>
      <c r="AT1121">
        <v>44</v>
      </c>
      <c r="AU1121" s="20">
        <v>68</v>
      </c>
      <c r="AV1121" s="8">
        <v>95.774647887323937</v>
      </c>
      <c r="AW1121" s="34">
        <v>0</v>
      </c>
      <c r="AX1121" s="34">
        <v>0</v>
      </c>
    </row>
    <row r="1122" spans="1:50" x14ac:dyDescent="0.25">
      <c r="A1122" s="2" t="s">
        <v>11</v>
      </c>
      <c r="B1122" s="3" t="s">
        <v>2223</v>
      </c>
      <c r="C1122" s="4">
        <v>94884</v>
      </c>
      <c r="D1122" s="2" t="s">
        <v>13</v>
      </c>
      <c r="E1122" s="2" t="s">
        <v>2224</v>
      </c>
      <c r="F1122" t="e">
        <v>#N/A</v>
      </c>
      <c r="G1122" s="6" t="s">
        <v>2230</v>
      </c>
      <c r="H1122" s="6">
        <v>28</v>
      </c>
      <c r="I1122" s="6" t="s">
        <v>2237</v>
      </c>
      <c r="J1122" s="6" t="s">
        <v>2237</v>
      </c>
      <c r="K1122" s="34">
        <v>1569958.5</v>
      </c>
      <c r="L1122" s="34">
        <v>274</v>
      </c>
      <c r="M1122" s="34">
        <v>251</v>
      </c>
      <c r="N1122" s="34">
        <v>6.3745019920318722</v>
      </c>
      <c r="O1122" s="35">
        <v>1.2492313053692659E-3</v>
      </c>
      <c r="P1122" s="33">
        <v>0</v>
      </c>
      <c r="Q1122" s="33">
        <v>0</v>
      </c>
      <c r="R1122" s="33">
        <v>251</v>
      </c>
      <c r="S1122" s="8" t="e">
        <v>#N/A</v>
      </c>
      <c r="T1122" s="33">
        <v>0</v>
      </c>
      <c r="U1122" s="33">
        <v>0</v>
      </c>
      <c r="V1122" s="33">
        <v>0</v>
      </c>
      <c r="W1122" s="33">
        <v>1492577.9</v>
      </c>
      <c r="X1122" s="33">
        <v>65758.145000000004</v>
      </c>
      <c r="Y1122" s="33">
        <v>0</v>
      </c>
      <c r="Z1122" s="33">
        <v>1502580.7</v>
      </c>
      <c r="AA1122" s="33">
        <v>0</v>
      </c>
      <c r="AB1122" s="33">
        <v>6458.7002000000002</v>
      </c>
      <c r="AC1122" s="33">
        <v>53165.995000000003</v>
      </c>
      <c r="AD1122" s="33">
        <v>42.403897000000001</v>
      </c>
      <c r="AE1122" s="33">
        <v>0</v>
      </c>
      <c r="AF1122" s="33">
        <v>0</v>
      </c>
      <c r="AG1122" s="33">
        <v>4.0667692999999998</v>
      </c>
      <c r="AH1122" s="33">
        <v>7.3552388999999998</v>
      </c>
      <c r="AI1122" s="33">
        <v>6221.6066000000001</v>
      </c>
      <c r="AJ1122" s="33">
        <v>2171.5360000000001</v>
      </c>
      <c r="AK1122" s="33">
        <v>0</v>
      </c>
      <c r="AL1122" s="33">
        <v>1553956.1</v>
      </c>
      <c r="AM1122" s="33">
        <v>0</v>
      </c>
      <c r="AN1122" s="33">
        <v>23.920508005679999</v>
      </c>
      <c r="AO1122" s="10">
        <v>0.81040086673889489</v>
      </c>
      <c r="AP1122" s="8">
        <v>0</v>
      </c>
      <c r="AQ1122" s="8" t="e">
        <v>#N/A</v>
      </c>
      <c r="AR1122" s="8" t="e">
        <v>#N/A</v>
      </c>
      <c r="AS1122" s="8" t="e">
        <v>#N/A</v>
      </c>
      <c r="AT1122">
        <v>133</v>
      </c>
      <c r="AU1122" s="20">
        <v>251</v>
      </c>
      <c r="AV1122" s="8">
        <v>100</v>
      </c>
      <c r="AW1122" s="34">
        <v>0</v>
      </c>
      <c r="AX1122" s="34">
        <v>0</v>
      </c>
    </row>
    <row r="1123" spans="1:50" x14ac:dyDescent="0.25">
      <c r="A1123" s="2" t="s">
        <v>11</v>
      </c>
      <c r="B1123" s="3" t="s">
        <v>2225</v>
      </c>
      <c r="C1123" s="4">
        <v>94888</v>
      </c>
      <c r="D1123" s="2" t="s">
        <v>13</v>
      </c>
      <c r="E1123" s="2" t="s">
        <v>2226</v>
      </c>
      <c r="F1123" t="e">
        <v>#N/A</v>
      </c>
      <c r="G1123" s="6" t="s">
        <v>2230</v>
      </c>
      <c r="H1123" s="6">
        <v>28</v>
      </c>
      <c r="I1123" s="6" t="s">
        <v>2237</v>
      </c>
      <c r="J1123" s="6" t="s">
        <v>2237</v>
      </c>
      <c r="K1123" s="34">
        <v>855499.5</v>
      </c>
      <c r="L1123" s="34">
        <v>111</v>
      </c>
      <c r="M1123" s="34">
        <v>111</v>
      </c>
      <c r="N1123" s="34">
        <v>60.360360360360367</v>
      </c>
      <c r="O1123" s="35">
        <v>2.1316078600958906E-2</v>
      </c>
      <c r="P1123" s="33">
        <v>0</v>
      </c>
      <c r="Q1123" s="33">
        <v>0</v>
      </c>
      <c r="R1123" s="33">
        <v>111</v>
      </c>
      <c r="S1123" s="8" t="e">
        <v>#N/A</v>
      </c>
      <c r="T1123" s="33">
        <v>64295.697</v>
      </c>
      <c r="U1123" s="33">
        <v>0</v>
      </c>
      <c r="V1123" s="33">
        <v>0</v>
      </c>
      <c r="W1123" s="33">
        <v>677451.77</v>
      </c>
      <c r="X1123" s="33">
        <v>104376.89</v>
      </c>
      <c r="Y1123" s="33">
        <v>532.69683999999995</v>
      </c>
      <c r="Z1123" s="33">
        <v>829796.74</v>
      </c>
      <c r="AA1123" s="33">
        <v>98.690242999999995</v>
      </c>
      <c r="AB1123" s="33">
        <v>11310.433000000001</v>
      </c>
      <c r="AC1123" s="33">
        <v>15605.105</v>
      </c>
      <c r="AD1123" s="33">
        <v>47.99783</v>
      </c>
      <c r="AE1123" s="33">
        <v>33.232568999999998</v>
      </c>
      <c r="AF1123" s="33">
        <v>0</v>
      </c>
      <c r="AG1123" s="33">
        <v>417.97685999999999</v>
      </c>
      <c r="AH1123" s="33">
        <v>0</v>
      </c>
      <c r="AI1123" s="33">
        <v>5522.5104000000001</v>
      </c>
      <c r="AJ1123" s="33">
        <v>522.05020000000002</v>
      </c>
      <c r="AK1123" s="33">
        <v>377.36745000000002</v>
      </c>
      <c r="AL1123" s="33">
        <v>850518.37</v>
      </c>
      <c r="AM1123" s="33">
        <v>0</v>
      </c>
      <c r="AN1123" s="33">
        <v>0</v>
      </c>
      <c r="AO1123" s="10">
        <v>0.87904967602591777</v>
      </c>
      <c r="AP1123" s="8">
        <v>0</v>
      </c>
      <c r="AQ1123" s="8" t="e">
        <v>#N/A</v>
      </c>
      <c r="AR1123" s="8" t="e">
        <v>#N/A</v>
      </c>
      <c r="AS1123" s="8" t="e">
        <v>#N/A</v>
      </c>
      <c r="AT1123">
        <v>69</v>
      </c>
      <c r="AU1123" s="20">
        <v>111</v>
      </c>
      <c r="AV1123" s="8">
        <v>100</v>
      </c>
      <c r="AW1123" s="34">
        <v>2</v>
      </c>
      <c r="AX1123" s="34">
        <v>0</v>
      </c>
    </row>
    <row r="1124" spans="1:50" x14ac:dyDescent="0.25">
      <c r="A1124" s="2" t="s">
        <v>21</v>
      </c>
      <c r="B1124" s="3" t="s">
        <v>2227</v>
      </c>
      <c r="C1124" s="4">
        <v>97889</v>
      </c>
      <c r="D1124" s="2" t="s">
        <v>23</v>
      </c>
      <c r="E1124" s="2" t="s">
        <v>2228</v>
      </c>
      <c r="F1124" t="e">
        <v>#N/A</v>
      </c>
      <c r="G1124" s="6" t="s">
        <v>2230</v>
      </c>
      <c r="H1124" s="6">
        <v>28</v>
      </c>
      <c r="I1124" s="6" t="s">
        <v>2237</v>
      </c>
      <c r="J1124" s="6" t="s">
        <v>2237</v>
      </c>
      <c r="K1124" s="34">
        <v>467053.5</v>
      </c>
      <c r="L1124" s="34">
        <v>68</v>
      </c>
      <c r="M1124" s="34">
        <v>68</v>
      </c>
      <c r="N1124" s="34">
        <v>97.058823529411768</v>
      </c>
      <c r="O1124" s="35">
        <v>6.9917765061740609E-3</v>
      </c>
      <c r="P1124" s="33">
        <v>0</v>
      </c>
      <c r="Q1124" s="33">
        <v>0</v>
      </c>
      <c r="R1124" s="33">
        <v>68</v>
      </c>
      <c r="S1124" s="8" t="e">
        <v>#N/A</v>
      </c>
      <c r="T1124" s="33">
        <v>0</v>
      </c>
      <c r="U1124" s="33">
        <v>0</v>
      </c>
      <c r="V1124" s="33">
        <v>0</v>
      </c>
      <c r="W1124" s="33">
        <v>435422.38</v>
      </c>
      <c r="X1124" s="33">
        <v>21293.871999999999</v>
      </c>
      <c r="Y1124" s="33">
        <v>0</v>
      </c>
      <c r="Z1124" s="33">
        <v>429970.16</v>
      </c>
      <c r="AA1124" s="33">
        <v>0</v>
      </c>
      <c r="AB1124" s="33">
        <v>4312.0945000000002</v>
      </c>
      <c r="AC1124" s="33">
        <v>27555.982</v>
      </c>
      <c r="AD1124" s="33">
        <v>540.64445999999998</v>
      </c>
      <c r="AE1124" s="33">
        <v>26.823217</v>
      </c>
      <c r="AF1124" s="33">
        <v>0</v>
      </c>
      <c r="AG1124" s="33">
        <v>48.753872999999999</v>
      </c>
      <c r="AH1124" s="33">
        <v>73.767404999999997</v>
      </c>
      <c r="AI1124" s="33">
        <v>4293.8473999999997</v>
      </c>
      <c r="AJ1124" s="33">
        <v>6212.1962999999996</v>
      </c>
      <c r="AK1124" s="33">
        <v>0</v>
      </c>
      <c r="AL1124" s="33">
        <v>449602.12</v>
      </c>
      <c r="AM1124" s="33">
        <v>0</v>
      </c>
      <c r="AN1124" s="33">
        <v>6.0207691043520004</v>
      </c>
      <c r="AO1124" s="10">
        <v>0.48958333333333326</v>
      </c>
      <c r="AP1124" s="8">
        <v>0</v>
      </c>
      <c r="AQ1124" s="8" t="e">
        <v>#N/A</v>
      </c>
      <c r="AR1124" s="8" t="e">
        <v>#N/A</v>
      </c>
      <c r="AS1124" s="8" t="e">
        <v>#N/A</v>
      </c>
      <c r="AT1124">
        <v>57</v>
      </c>
      <c r="AU1124" s="20">
        <v>62</v>
      </c>
      <c r="AV1124" s="8">
        <v>91.17647058823529</v>
      </c>
      <c r="AW1124" s="34">
        <v>0</v>
      </c>
      <c r="AX1124" s="34">
        <v>0</v>
      </c>
    </row>
  </sheetData>
  <autoFilter ref="A2:AX1124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Basico DNP" ma:contentTypeID="0x01010B005296897013BAF84B858553682CCFA4C2005ECB757A642A5045B43ADD92E3B59AF6" ma:contentTypeVersion="10" ma:contentTypeDescription="Tipo de contenido basico DNP" ma:contentTypeScope="" ma:versionID="0e57454a7f706eef58e55f7727c21d68">
  <xsd:schema xmlns:xsd="http://www.w3.org/2001/XMLSchema" xmlns:xs="http://www.w3.org/2001/XMLSchema" xmlns:p="http://schemas.microsoft.com/office/2006/metadata/properties" xmlns:ns1="http://schemas.microsoft.com/sharepoint/v3" xmlns:ns2="e66aed62-a72c-4c01-bbea-3ea55ab832f6" xmlns:ns3="http://schemas.microsoft.com/sharepoint/v3/fields" xmlns:ns4="af7f7f6b-44e7-444a-90a4-d02bbf46acb6" xmlns:ns5="8c162638-6614-4e56-8311-34d9a80c445f" targetNamespace="http://schemas.microsoft.com/office/2006/metadata/properties" ma:root="true" ma:fieldsID="a1caed8a960b858e68beaca653ce6b00" ns1:_="" ns2:_="" ns3:_="" ns4:_="" ns5:_="">
    <xsd:import namespace="http://schemas.microsoft.com/sharepoint/v3"/>
    <xsd:import namespace="e66aed62-a72c-4c01-bbea-3ea55ab832f6"/>
    <xsd:import namespace="http://schemas.microsoft.com/sharepoint/v3/fields"/>
    <xsd:import namespace="af7f7f6b-44e7-444a-90a4-d02bbf46acb6"/>
    <xsd:import namespace="8c162638-6614-4e56-8311-34d9a80c445f"/>
    <xsd:element name="properties">
      <xsd:complexType>
        <xsd:sequence>
          <xsd:element name="documentManagement">
            <xsd:complexType>
              <xsd:all>
                <xsd:element ref="ns3:_Contributor" minOccurs="0"/>
                <xsd:element ref="ns3:_Coverage" minOccurs="0"/>
                <xsd:element ref="ns3:_DCDateCreated" minOccurs="0"/>
                <xsd:element ref="ns3:_DCDateModified" minOccurs="0"/>
                <xsd:element ref="ns3:_Format" minOccurs="0"/>
                <xsd:element ref="ns3:_Identifier" minOccurs="0"/>
                <xsd:element ref="ns1:Language" minOccurs="0"/>
                <xsd:element ref="ns3:_Publisher" minOccurs="0"/>
                <xsd:element ref="ns3:_Relation" minOccurs="0"/>
                <xsd:element ref="ns3:_RightsManagement" minOccurs="0"/>
                <xsd:element ref="ns3:_Source" minOccurs="0"/>
                <xsd:element ref="ns3:_ResourceType" minOccurs="0"/>
                <xsd:element ref="ns4:_dlc_DocId" minOccurs="0"/>
                <xsd:element ref="ns4:_dlc_DocIdUrl" minOccurs="0"/>
                <xsd:element ref="ns4:_dlc_DocIdPersistId" minOccurs="0"/>
                <xsd:element ref="ns2:TaxKeywordTaxHTField" minOccurs="0"/>
                <xsd:element ref="ns2:TaxCatchAll" minOccurs="0"/>
                <xsd:element ref="ns2:TaxCatchAllLabel" minOccurs="0"/>
                <xsd:element ref="ns5:Anio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1" nillable="true" ma:displayName="Idioma" ma:default="Inglés" ma:internalName="Language">
      <xsd:simpleType>
        <xsd:union memberTypes="dms:Text">
          <xsd:simpleType>
            <xsd:restriction base="dms:Choice">
              <xsd:enumeration value="Árabe (Arabia Saudí)"/>
              <xsd:enumeration value="Búlgaro (Bulgaria)"/>
              <xsd:enumeration value="Chino (Hong Kong, RAE)"/>
              <xsd:enumeration value="Chino (República Popular China)"/>
              <xsd:enumeration value="Chino (Taiwán)"/>
              <xsd:enumeration value="Croata (Croacia)"/>
              <xsd:enumeration value="Checo (República Checa)"/>
              <xsd:enumeration value="Danés (Dinamarca)"/>
              <xsd:enumeration value="Neerlandés (Países Bajos)"/>
              <xsd:enumeration value="Inglés"/>
              <xsd:enumeration value="Estonio (Estonia)"/>
              <xsd:enumeration value="Finés (Finlandia)"/>
              <xsd:enumeration value="Francés (Francia)"/>
              <xsd:enumeration value="Alemán (Alemania)"/>
              <xsd:enumeration value="Griego (Grecia)"/>
              <xsd:enumeration value="Hebreo (Israel)"/>
              <xsd:enumeration value="Hindi (India)"/>
              <xsd:enumeration value="Húngaro (Hungría)"/>
              <xsd:enumeration value="Indonesio (Indonesia)"/>
              <xsd:enumeration value="Italiano (Italia)"/>
              <xsd:enumeration value="Japonés (Japón)"/>
              <xsd:enumeration value="Coreano (Corea)"/>
              <xsd:enumeration value="Letón (Letonia)"/>
              <xsd:enumeration value="Lituano (Lituania)"/>
              <xsd:enumeration value="Malayo (Malasia)"/>
              <xsd:enumeration value="Noruego (Bokmal) (Noruega)"/>
              <xsd:enumeration value="Polaco (Polonia)"/>
              <xsd:enumeration value="Portugués (Brasil)"/>
              <xsd:enumeration value="Portugués (Portugal)"/>
              <xsd:enumeration value="Rumano (Rumania)"/>
              <xsd:enumeration value="Ruso (Rusia)"/>
              <xsd:enumeration value="Serbio (latino) (Serbia)"/>
              <xsd:enumeration value="Eslovaco (Eslovaquia)"/>
              <xsd:enumeration value="Esloveno (Eslovenia)"/>
              <xsd:enumeration value="Español (España)"/>
              <xsd:enumeration value="Sueco (Suecia)"/>
              <xsd:enumeration value="Tailandés (Tailandia)"/>
              <xsd:enumeration value="Turco (Turquía)"/>
              <xsd:enumeration value="Ucraniano (Ucrania)"/>
              <xsd:enumeration value="Urdu (República Islámica de Pakistán)"/>
              <xsd:enumeration value="Vietnamita (Vietnam)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6aed62-a72c-4c01-bbea-3ea55ab832f6" elementFormDefault="qualified">
    <xsd:import namespace="http://schemas.microsoft.com/office/2006/documentManagement/types"/>
    <xsd:import namespace="http://schemas.microsoft.com/office/infopath/2007/PartnerControls"/>
    <xsd:element name="TaxKeywordTaxHTField" ma:index="29" nillable="true" ma:taxonomy="true" ma:internalName="TaxKeywordTaxHTField" ma:taxonomyFieldName="TaxKeyword" ma:displayName="Palabras clave de empresa" ma:fieldId="{23f27201-bee3-471e-b2e7-b64fd8b7ca38}" ma:taxonomyMulti="true" ma:sspId="05508229-2153-492e-afd9-603097ba4ff2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30" nillable="true" ma:displayName="Taxonomy Catch All Column" ma:hidden="true" ma:list="{31ecad23-b85a-45da-b363-de9f6568e771}" ma:internalName="TaxCatchAll" ma:showField="CatchAllData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31" nillable="true" ma:displayName="Taxonomy Catch All Column1" ma:hidden="true" ma:list="{31ecad23-b85a-45da-b363-de9f6568e771}" ma:internalName="TaxCatchAllLabel" ma:readOnly="true" ma:showField="CatchAllDataLabel" ma:web="af7f7f6b-44e7-444a-90a4-d02bbf46acb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ntributor" ma:index="4" nillable="true" ma:displayName="Colaborador" ma:description="Una o más personas u organizaciones que contribuyeron a este recurso" ma:internalName="_Contributor">
      <xsd:simpleType>
        <xsd:restriction base="dms:Note">
          <xsd:maxLength value="255"/>
        </xsd:restriction>
      </xsd:simpleType>
    </xsd:element>
    <xsd:element name="_Coverage" ma:index="5" nillable="true" ma:displayName="Cobertura" ma:description="La extensión o el ámbito" ma:internalName="_Coverage">
      <xsd:simpleType>
        <xsd:restriction base="dms:Text"/>
      </xsd:simpleType>
    </xsd:element>
    <xsd:element name="_DCDateCreated" ma:index="7" nillable="true" ma:displayName="Fecha de creación" ma:description="Fecha en la que se creó el recurso" ma:format="DateTime" ma:internalName="_DCDateCreated" ma:readOnly="false">
      <xsd:simpleType>
        <xsd:restriction base="dms:DateTime"/>
      </xsd:simpleType>
    </xsd:element>
    <xsd:element name="_DCDateModified" ma:index="8" nillable="true" ma:displayName="Fecha de modificación" ma:description="Fecha en la que se modificó el recurso por última vez" ma:format="DateTime" ma:internalName="_DCDateModified">
      <xsd:simpleType>
        <xsd:restriction base="dms:DateTime"/>
      </xsd:simpleType>
    </xsd:element>
    <xsd:element name="_Format" ma:index="9" nillable="true" ma:displayName="Formato" ma:description="Tipo de medio, formato de archivo o dimensiones" ma:internalName="_Format">
      <xsd:simpleType>
        <xsd:restriction base="dms:Text"/>
      </xsd:simpleType>
    </xsd:element>
    <xsd:element name="_Identifier" ma:index="10" nillable="true" ma:displayName="Identificador de recursos" ma:description="Cadena o número de identificación, que suele ser conforme a un sistema de identificación formal" ma:internalName="_Identifier">
      <xsd:simpleType>
        <xsd:restriction base="dms:Text"/>
      </xsd:simpleType>
    </xsd:element>
    <xsd:element name="_Publisher" ma:index="12" nillable="true" ma:displayName="Redactor" ma:description="La persona, organización o servicio que publicó este recurso" ma:internalName="_Publisher">
      <xsd:simpleType>
        <xsd:restriction base="dms:Text"/>
      </xsd:simpleType>
    </xsd:element>
    <xsd:element name="_Relation" ma:index="13" nillable="true" ma:displayName="Relación" ma:description="Referencias a los recursos relacionados" ma:internalName="_Relation">
      <xsd:simpleType>
        <xsd:restriction base="dms:Note">
          <xsd:maxLength value="255"/>
        </xsd:restriction>
      </xsd:simpleType>
    </xsd:element>
    <xsd:element name="_RightsManagement" ma:index="14" nillable="true" ma:displayName="Administración de derechos" ma:description="Información sobre los derechos mantenidos en o sobre este recurso" ma:internalName="_RightsManagement">
      <xsd:simpleType>
        <xsd:restriction base="dms:Note">
          <xsd:maxLength value="255"/>
        </xsd:restriction>
      </xsd:simpleType>
    </xsd:element>
    <xsd:element name="_Source" ma:index="15" nillable="true" ma:displayName="Origen" ma:description="Referencias a los recursos de los que se deriva este recurso" ma:internalName="_Source">
      <xsd:simpleType>
        <xsd:restriction base="dms:Note">
          <xsd:maxLength value="255"/>
        </xsd:restriction>
      </xsd:simpleType>
    </xsd:element>
    <xsd:element name="_ResourceType" ma:index="17" nillable="true" ma:displayName="Tipo de recurso" ma:description="Conjunto de categorías, funciones, géneros o niveles de agregación" ma:internalName="_ResourceTyp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2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2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162638-6614-4e56-8311-34d9a80c445f" elementFormDefault="qualified">
    <xsd:import namespace="http://schemas.microsoft.com/office/2006/documentManagement/types"/>
    <xsd:import namespace="http://schemas.microsoft.com/office/infopath/2007/PartnerControls"/>
    <xsd:element name="Anio" ma:index="33" nillable="true" ma:displayName="Año" ma:description="Defina la fecha en la que se publicó el documento o el proyecto." ma:internalName="Anio">
      <xsd:simpleType>
        <xsd:restriction base="dms:Text">
          <xsd:maxLength value="4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6" ma:displayName="Creator"/>
        <xsd:element ref="dcterms:created" minOccurs="0" maxOccurs="1"/>
        <xsd:element ref="dc:identifier" minOccurs="0" maxOccurs="1"/>
        <xsd:element name="contentType" minOccurs="0" maxOccurs="1" type="xsd:string" ma:index="23" ma:displayName="Tipo de contenido"/>
        <xsd:element ref="dc:title" maxOccurs="1" ma:index="1" ma:displayName="Título"/>
        <xsd:element ref="dc:subject" minOccurs="0" maxOccurs="1" ma:index="16" ma:displayName="Asunto"/>
        <xsd:element ref="dc:description" minOccurs="0" maxOccurs="1" ma:index="2" ma:displayName="Descripción"/>
        <xsd:element name="keywords" minOccurs="0" maxOccurs="1" type="xsd:string" ma:displayName="Palabras clave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Coverage xmlns="http://schemas.microsoft.com/sharepoint/v3/fields" xsi:nil="true"/>
    <_Format xmlns="http://schemas.microsoft.com/sharepoint/v3/fields" xsi:nil="true"/>
    <_Contributor xmlns="http://schemas.microsoft.com/sharepoint/v3/fields" xsi:nil="true"/>
    <_Relation xmlns="http://schemas.microsoft.com/sharepoint/v3/fields" xsi:nil="true"/>
    <Language xmlns="http://schemas.microsoft.com/sharepoint/v3">Inglés</Language>
    <_DCDateCreated xmlns="http://schemas.microsoft.com/sharepoint/v3/fields" xsi:nil="true"/>
    <_RightsManagement xmlns="http://schemas.microsoft.com/sharepoint/v3/fields" xsi:nil="true"/>
    <_Source xmlns="http://schemas.microsoft.com/sharepoint/v3/fields" xsi:nil="true"/>
    <_dlc_DocId xmlns="af7f7f6b-44e7-444a-90a4-d02bbf46acb6">DNPOI-74-266</_dlc_DocId>
    <_Identifier xmlns="http://schemas.microsoft.com/sharepoint/v3/fields" xsi:nil="true"/>
    <_ResourceType xmlns="http://schemas.microsoft.com/sharepoint/v3/fields" xsi:nil="true"/>
    <_dlc_DocIdUrl xmlns="af7f7f6b-44e7-444a-90a4-d02bbf46acb6">
      <Url>https://colaboracion.dnp.gov.co/CDT/_layouts/15/DocIdRedir.aspx?ID=DNPOI-74-266</Url>
      <Description>DNPOI-74-266</Description>
    </_dlc_DocIdUrl>
    <_Publisher xmlns="http://schemas.microsoft.com/sharepoint/v3/fields" xsi:nil="true"/>
    <_DCDateModified xmlns="http://schemas.microsoft.com/sharepoint/v3/fields" xsi:nil="true"/>
    <TaxCatchAll xmlns="e66aed62-a72c-4c01-bbea-3ea55ab832f6"/>
    <TaxKeywordTaxHTField xmlns="e66aed62-a72c-4c01-bbea-3ea55ab832f6">
      <Terms xmlns="http://schemas.microsoft.com/office/infopath/2007/PartnerControls"/>
    </TaxKeywordTaxHTField>
    <Anio xmlns="8c162638-6614-4e56-8311-34d9a80c445f" xsi:nil="true"/>
  </documentManagement>
</p:properties>
</file>

<file path=customXml/itemProps1.xml><?xml version="1.0" encoding="utf-8"?>
<ds:datastoreItem xmlns:ds="http://schemas.openxmlformats.org/officeDocument/2006/customXml" ds:itemID="{7724405E-576E-4779-8893-0FFC6A4853EB}"/>
</file>

<file path=customXml/itemProps2.xml><?xml version="1.0" encoding="utf-8"?>
<ds:datastoreItem xmlns:ds="http://schemas.openxmlformats.org/officeDocument/2006/customXml" ds:itemID="{B41A757B-EAC6-4733-BE46-0C8BD0435C7A}"/>
</file>

<file path=customXml/itemProps3.xml><?xml version="1.0" encoding="utf-8"?>
<ds:datastoreItem xmlns:ds="http://schemas.openxmlformats.org/officeDocument/2006/customXml" ds:itemID="{07A6E25F-A299-4088-8027-2D30A85101E7}"/>
</file>

<file path=customXml/itemProps4.xml><?xml version="1.0" encoding="utf-8"?>
<ds:datastoreItem xmlns:ds="http://schemas.openxmlformats.org/officeDocument/2006/customXml" ds:itemID="{94AF548D-DE86-4A02-BAEB-006F59F96CD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18</vt:i4>
      </vt:variant>
    </vt:vector>
  </HeadingPairs>
  <TitlesOfParts>
    <vt:vector size="37" baseType="lpstr">
      <vt:lpstr>FichaPDET</vt:lpstr>
      <vt:lpstr>General</vt:lpstr>
      <vt:lpstr>municipios y deptos</vt:lpstr>
      <vt:lpstr>General PDET</vt:lpstr>
      <vt:lpstr>Demográfica</vt:lpstr>
      <vt:lpstr>Demográfica PDET</vt:lpstr>
      <vt:lpstr>PIB PDET</vt:lpstr>
      <vt:lpstr>PIB grandes ramas</vt:lpstr>
      <vt:lpstr>Punto 1</vt:lpstr>
      <vt:lpstr>Punto 1 - PDET</vt:lpstr>
      <vt:lpstr>Punto 2</vt:lpstr>
      <vt:lpstr>Punto 2 - PDET</vt:lpstr>
      <vt:lpstr>Mapas</vt:lpstr>
      <vt:lpstr>Punto 3,4 y 5 PDET</vt:lpstr>
      <vt:lpstr>Punto 3</vt:lpstr>
      <vt:lpstr>Punto 4</vt:lpstr>
      <vt:lpstr>Punto 5</vt:lpstr>
      <vt:lpstr>Diccionario</vt:lpstr>
      <vt:lpstr>Dinámicas subregión</vt:lpstr>
      <vt:lpstr>FichaPDET!CódigoDepartamento</vt:lpstr>
      <vt:lpstr>Imagen</vt:lpstr>
      <vt:lpstr>MAPA1</vt:lpstr>
      <vt:lpstr>MAPA10</vt:lpstr>
      <vt:lpstr>MAPA11</vt:lpstr>
      <vt:lpstr>MAPA12</vt:lpstr>
      <vt:lpstr>MAPA13</vt:lpstr>
      <vt:lpstr>MAPA14</vt:lpstr>
      <vt:lpstr>MAPA15</vt:lpstr>
      <vt:lpstr>MAPA16</vt:lpstr>
      <vt:lpstr>MAPA2</vt:lpstr>
      <vt:lpstr>MAPA3</vt:lpstr>
      <vt:lpstr>MAPA4</vt:lpstr>
      <vt:lpstr>MAPA5</vt:lpstr>
      <vt:lpstr>MAPA6</vt:lpstr>
      <vt:lpstr>MAPA7</vt:lpstr>
      <vt:lpstr>MAPA8</vt:lpstr>
      <vt:lpstr>MAPA9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Ingrid Mowerman Ocampo</dc:creator>
  <cp:lastModifiedBy>Ingrid M</cp:lastModifiedBy>
  <dcterms:created xsi:type="dcterms:W3CDTF">2017-06-13T19:14:14Z</dcterms:created>
  <dcterms:modified xsi:type="dcterms:W3CDTF">2017-12-12T22:44:03Z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0x01010B005296897013BAF84B858553682CCFA4C2005ECB757A642A5045B43ADD92E3B59AF6</vt:lpwstr>
  </property>
  <property fmtid="{D5CDD505-2E9C-101B-9397-08002B2CF9AE}" pid="3" name="_dlc_DocIdItemGuid">
    <vt:lpwstr>b5104929-e62a-43c7-a066-275a56cefe16</vt:lpwstr>
  </property>
</Properties>
</file>